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30" yWindow="15" windowWidth="15075" windowHeight="12795" tabRatio="841" activeTab="3"/>
  </bookViews>
  <sheets>
    <sheet name="SINAPI MARÇO 2020" sheetId="39" r:id="rId1"/>
    <sheet name="QUANT" sheetId="44" r:id="rId2"/>
    <sheet name="COMP. PROPRIA" sheetId="43" r:id="rId3"/>
    <sheet name="2-ORÇAMENTO" sheetId="41" r:id="rId4"/>
    <sheet name="3-CRONOGRAMA" sheetId="33" r:id="rId5"/>
    <sheet name="1-RESUMO" sheetId="48" r:id="rId6"/>
    <sheet name="4-BDI" sheetId="45" r:id="rId7"/>
    <sheet name="CPUs " sheetId="53" r:id="rId8"/>
    <sheet name="CPU" sheetId="54" r:id="rId9"/>
  </sheets>
  <externalReferences>
    <externalReference r:id="rId10"/>
    <externalReference r:id="rId11"/>
    <externalReference r:id="rId12"/>
  </externalReferences>
  <definedNames>
    <definedName name="_xlnm._FilterDatabase" localSheetId="3" hidden="1">'2-ORÇAMENTO'!$C$1:$D$728</definedName>
    <definedName name="_xlnm._FilterDatabase" localSheetId="2" hidden="1">'COMP. PROPRIA'!$B$1:$I$2493</definedName>
    <definedName name="_xlnm._FilterDatabase" localSheetId="0" hidden="1">'SINAPI MARÇO 2020'!$A$1:$D$11757</definedName>
    <definedName name="_xlnm.Print_Area" localSheetId="5">'1-RESUMO'!$B$2:$E$59</definedName>
    <definedName name="_xlnm.Print_Area" localSheetId="3">'2-ORÇAMENTO'!$B$2:$K$724</definedName>
    <definedName name="_xlnm.Print_Area" localSheetId="4">'3-CRONOGRAMA'!$B$2:$K$61</definedName>
    <definedName name="_xlnm.Print_Area" localSheetId="6">'4-BDI'!$B$2:$D$33</definedName>
    <definedName name="_xlnm.Print_Area" localSheetId="2">'COMP. PROPRIA'!$B$2:$I$2493</definedName>
    <definedName name="_xlnm.Print_Area" localSheetId="1">QUANT!$B$2:$N$1628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H9892" i="39"/>
  <c r="H9893"/>
  <c r="H9894"/>
  <c r="G105" i="41" l="1"/>
  <c r="H561" l="1"/>
  <c r="H560"/>
  <c r="H559"/>
  <c r="H558"/>
  <c r="H553"/>
  <c r="H552"/>
  <c r="H551"/>
  <c r="H549"/>
  <c r="H548"/>
  <c r="H547"/>
  <c r="H542"/>
  <c r="H464"/>
  <c r="H463"/>
  <c r="H462"/>
  <c r="H461"/>
  <c r="H401"/>
  <c r="H387"/>
  <c r="H386"/>
  <c r="H385"/>
  <c r="H384"/>
  <c r="H383"/>
  <c r="H382"/>
  <c r="H380"/>
  <c r="H377"/>
  <c r="H376"/>
  <c r="H375"/>
  <c r="H374"/>
  <c r="H373"/>
  <c r="H372"/>
  <c r="H371"/>
  <c r="H368"/>
  <c r="H367"/>
  <c r="H366"/>
  <c r="H356"/>
  <c r="H351"/>
  <c r="H335"/>
  <c r="H334"/>
  <c r="H297"/>
  <c r="H296"/>
  <c r="H295"/>
  <c r="H287"/>
  <c r="H286"/>
  <c r="H285"/>
  <c r="H282"/>
  <c r="H280"/>
  <c r="H278"/>
  <c r="H269"/>
  <c r="H267"/>
  <c r="H266"/>
  <c r="H265"/>
  <c r="H263"/>
  <c r="H262"/>
  <c r="H261"/>
  <c r="H260"/>
  <c r="H258"/>
  <c r="H257"/>
  <c r="H256"/>
  <c r="H254"/>
  <c r="H253"/>
  <c r="H252"/>
  <c r="H250"/>
  <c r="H249"/>
  <c r="H248"/>
  <c r="H247"/>
  <c r="H246"/>
  <c r="H245"/>
  <c r="H244"/>
  <c r="H243"/>
  <c r="H242"/>
  <c r="H240"/>
  <c r="H239"/>
  <c r="H238"/>
  <c r="H237"/>
  <c r="H236"/>
  <c r="H229"/>
  <c r="H227"/>
  <c r="H226"/>
  <c r="H225"/>
  <c r="H224"/>
  <c r="H223"/>
  <c r="H203"/>
  <c r="H202"/>
  <c r="H201"/>
  <c r="H197"/>
  <c r="H195"/>
  <c r="H194"/>
  <c r="H189"/>
  <c r="H188"/>
  <c r="H187"/>
  <c r="H185"/>
  <c r="H184"/>
  <c r="H183"/>
  <c r="H180"/>
  <c r="H179"/>
  <c r="H178"/>
  <c r="H177"/>
  <c r="H176"/>
  <c r="H175"/>
  <c r="H174"/>
  <c r="H173"/>
  <c r="H172"/>
  <c r="H171"/>
  <c r="H170"/>
  <c r="H169"/>
  <c r="H168"/>
  <c r="H157"/>
  <c r="H156"/>
  <c r="H155"/>
  <c r="H154"/>
  <c r="H153"/>
  <c r="H152"/>
  <c r="H151"/>
  <c r="H150"/>
  <c r="H146"/>
  <c r="H145"/>
  <c r="H144"/>
  <c r="H143"/>
  <c r="H142"/>
  <c r="H141"/>
  <c r="H140"/>
  <c r="H139"/>
  <c r="H134"/>
  <c r="H133"/>
  <c r="H132"/>
  <c r="H131"/>
  <c r="H130"/>
  <c r="H109"/>
  <c r="H108"/>
  <c r="H90"/>
  <c r="H89"/>
  <c r="H76"/>
  <c r="H75"/>
  <c r="H74"/>
  <c r="H21"/>
  <c r="H20"/>
  <c r="H706"/>
  <c r="H711"/>
  <c r="H705"/>
  <c r="H721"/>
  <c r="H720"/>
  <c r="H703"/>
  <c r="H702"/>
  <c r="H699"/>
  <c r="H698"/>
  <c r="H697"/>
  <c r="H696"/>
  <c r="H691"/>
  <c r="H651"/>
  <c r="H650"/>
  <c r="H648"/>
  <c r="H647"/>
  <c r="H636"/>
  <c r="H634"/>
  <c r="H633"/>
  <c r="H632"/>
  <c r="H629"/>
  <c r="H628"/>
  <c r="H627"/>
  <c r="H597"/>
  <c r="H595"/>
  <c r="H594"/>
  <c r="H593"/>
  <c r="H592"/>
  <c r="H590"/>
  <c r="H588"/>
  <c r="H587"/>
  <c r="H586"/>
  <c r="H585"/>
  <c r="H584"/>
  <c r="H583"/>
  <c r="H582"/>
  <c r="H581"/>
  <c r="H580"/>
  <c r="H578"/>
  <c r="H576"/>
  <c r="H575"/>
  <c r="H574"/>
  <c r="H573"/>
  <c r="H572"/>
  <c r="H571"/>
  <c r="H570"/>
  <c r="H568"/>
  <c r="H567"/>
  <c r="H566"/>
  <c r="H565"/>
  <c r="G597"/>
  <c r="G596"/>
  <c r="G594"/>
  <c r="G595"/>
  <c r="E636" l="1"/>
  <c r="F636"/>
  <c r="I636"/>
  <c r="K636" s="1"/>
  <c r="H2349" i="43"/>
  <c r="I2349" s="1"/>
  <c r="F2349"/>
  <c r="E2349"/>
  <c r="E2346"/>
  <c r="F2346"/>
  <c r="H2346"/>
  <c r="I2346" s="1"/>
  <c r="E2347"/>
  <c r="F2347"/>
  <c r="H2347"/>
  <c r="I2347" s="1"/>
  <c r="H2345"/>
  <c r="I2345" s="1"/>
  <c r="F2345"/>
  <c r="E2345"/>
  <c r="E2341"/>
  <c r="F2341"/>
  <c r="H2341"/>
  <c r="I2341" s="1"/>
  <c r="E2342"/>
  <c r="F2342"/>
  <c r="H2342"/>
  <c r="I2342" s="1"/>
  <c r="E2343"/>
  <c r="F2343"/>
  <c r="H2343"/>
  <c r="I2343" s="1"/>
  <c r="H2340"/>
  <c r="I2340" s="1"/>
  <c r="F2340"/>
  <c r="E2340"/>
  <c r="E2336"/>
  <c r="E2337"/>
  <c r="E2338"/>
  <c r="E2352"/>
  <c r="F2352"/>
  <c r="G2352"/>
  <c r="H2352"/>
  <c r="I2352" s="1"/>
  <c r="E2353"/>
  <c r="F2353"/>
  <c r="G2353"/>
  <c r="H2353"/>
  <c r="I2353" s="1"/>
  <c r="I2354"/>
  <c r="E2355"/>
  <c r="F2355"/>
  <c r="H2355"/>
  <c r="I2355" s="1"/>
  <c r="E2356"/>
  <c r="F2356"/>
  <c r="H2356"/>
  <c r="I2356" s="1"/>
  <c r="E2357"/>
  <c r="F2357"/>
  <c r="H2357"/>
  <c r="I2357" s="1"/>
  <c r="E2360"/>
  <c r="F2360"/>
  <c r="H2360"/>
  <c r="I2360" s="1"/>
  <c r="E2361"/>
  <c r="F2361"/>
  <c r="H2361"/>
  <c r="I2361" s="1"/>
  <c r="I2362"/>
  <c r="E2365"/>
  <c r="F2365"/>
  <c r="H2365"/>
  <c r="I2365" s="1"/>
  <c r="E2366"/>
  <c r="F2366"/>
  <c r="H2366"/>
  <c r="I2366" s="1"/>
  <c r="I2367"/>
  <c r="E2370"/>
  <c r="F2370"/>
  <c r="H2370"/>
  <c r="I2370" s="1"/>
  <c r="E2371"/>
  <c r="F2371"/>
  <c r="H2371"/>
  <c r="I2371" s="1"/>
  <c r="E2372"/>
  <c r="F2372"/>
  <c r="H2372"/>
  <c r="I2372" s="1"/>
  <c r="E2375"/>
  <c r="F2375"/>
  <c r="H2375"/>
  <c r="I2375" s="1"/>
  <c r="E2376"/>
  <c r="F2376"/>
  <c r="H2376"/>
  <c r="I2376" s="1"/>
  <c r="I2377"/>
  <c r="I2380"/>
  <c r="I2379" s="1"/>
  <c r="E560" i="41"/>
  <c r="F560"/>
  <c r="I560"/>
  <c r="E561"/>
  <c r="F561"/>
  <c r="I561"/>
  <c r="E559"/>
  <c r="F559"/>
  <c r="I559"/>
  <c r="K559" s="1"/>
  <c r="F558"/>
  <c r="E558"/>
  <c r="I558"/>
  <c r="K558" s="1"/>
  <c r="J636" l="1"/>
  <c r="I2374" i="43"/>
  <c r="I2369"/>
  <c r="I2359"/>
  <c r="I2364"/>
  <c r="I2351"/>
  <c r="K560" i="41"/>
  <c r="K561"/>
  <c r="J560"/>
  <c r="J561"/>
  <c r="J559"/>
  <c r="J558"/>
  <c r="G584"/>
  <c r="E380" l="1"/>
  <c r="F380"/>
  <c r="H642" i="43" l="1"/>
  <c r="I642" s="1"/>
  <c r="F642"/>
  <c r="E642"/>
  <c r="H641"/>
  <c r="I641" s="1"/>
  <c r="F641"/>
  <c r="E641"/>
  <c r="H640"/>
  <c r="I640" s="1"/>
  <c r="F640"/>
  <c r="E640"/>
  <c r="H639"/>
  <c r="I639" s="1"/>
  <c r="F639"/>
  <c r="E639"/>
  <c r="H638"/>
  <c r="I638" s="1"/>
  <c r="F638"/>
  <c r="E638"/>
  <c r="H635"/>
  <c r="I635" s="1"/>
  <c r="F635"/>
  <c r="E635"/>
  <c r="H634"/>
  <c r="I634" s="1"/>
  <c r="F634"/>
  <c r="E634"/>
  <c r="H633"/>
  <c r="I633" s="1"/>
  <c r="F633"/>
  <c r="E633"/>
  <c r="H632"/>
  <c r="I632" s="1"/>
  <c r="F632"/>
  <c r="E632"/>
  <c r="H631"/>
  <c r="I631" s="1"/>
  <c r="F631"/>
  <c r="E631"/>
  <c r="U2074"/>
  <c r="V2074" s="1"/>
  <c r="S2074"/>
  <c r="R2074"/>
  <c r="U2073"/>
  <c r="V2073" s="1"/>
  <c r="S2073"/>
  <c r="R2073"/>
  <c r="U2072"/>
  <c r="V2072" s="1"/>
  <c r="S2072"/>
  <c r="R2072"/>
  <c r="U2071"/>
  <c r="V2071" s="1"/>
  <c r="S2071"/>
  <c r="R2071"/>
  <c r="U2070"/>
  <c r="V2070" s="1"/>
  <c r="S2070"/>
  <c r="R2070"/>
  <c r="I630" l="1"/>
  <c r="I637"/>
  <c r="V2069"/>
  <c r="G588" i="41"/>
  <c r="E588"/>
  <c r="F588"/>
  <c r="I588"/>
  <c r="I1846" i="43"/>
  <c r="H1845"/>
  <c r="I1845" s="1"/>
  <c r="F1845"/>
  <c r="E1845"/>
  <c r="H1844"/>
  <c r="I1844" s="1"/>
  <c r="F1844"/>
  <c r="E1844"/>
  <c r="F1655"/>
  <c r="E1655"/>
  <c r="E1840"/>
  <c r="F1840"/>
  <c r="H1840"/>
  <c r="I1840" s="1"/>
  <c r="H1841"/>
  <c r="I1841" s="1"/>
  <c r="F1656"/>
  <c r="H1655"/>
  <c r="I1655" s="1"/>
  <c r="H1656"/>
  <c r="I1656" s="1"/>
  <c r="F1841"/>
  <c r="E1841"/>
  <c r="H1839"/>
  <c r="I1839" s="1"/>
  <c r="F1839"/>
  <c r="E1839"/>
  <c r="H1838"/>
  <c r="I1838" s="1"/>
  <c r="F1838"/>
  <c r="E1838"/>
  <c r="E1828"/>
  <c r="F1828"/>
  <c r="H1828"/>
  <c r="I1828" s="1"/>
  <c r="E1829"/>
  <c r="F1829"/>
  <c r="H1829"/>
  <c r="I1829" s="1"/>
  <c r="E1830"/>
  <c r="F1830"/>
  <c r="H1830"/>
  <c r="I1830" s="1"/>
  <c r="E1831"/>
  <c r="F1831"/>
  <c r="H1831"/>
  <c r="I1831" s="1"/>
  <c r="E1832"/>
  <c r="F1832"/>
  <c r="H1832"/>
  <c r="I1832" s="1"/>
  <c r="E1833"/>
  <c r="F1833"/>
  <c r="H1833"/>
  <c r="I1833" s="1"/>
  <c r="E1834"/>
  <c r="F1834"/>
  <c r="H1834"/>
  <c r="I1834" s="1"/>
  <c r="E1835"/>
  <c r="F1835"/>
  <c r="H1835"/>
  <c r="I1835" s="1"/>
  <c r="E1569"/>
  <c r="F1569"/>
  <c r="H1569"/>
  <c r="I1569" s="1"/>
  <c r="E401" i="41"/>
  <c r="F401"/>
  <c r="I401"/>
  <c r="K401" s="1"/>
  <c r="K588" l="1"/>
  <c r="I1843" i="43"/>
  <c r="J588" i="41"/>
  <c r="I1837" i="43"/>
  <c r="I1827"/>
  <c r="J401" i="41"/>
  <c r="E387"/>
  <c r="F387"/>
  <c r="I387"/>
  <c r="K387" s="1"/>
  <c r="G1825" i="43"/>
  <c r="G1824"/>
  <c r="I380" i="41"/>
  <c r="K380" s="1"/>
  <c r="E1823" i="43"/>
  <c r="F1823"/>
  <c r="H1823"/>
  <c r="I1823" s="1"/>
  <c r="H1825"/>
  <c r="I1825" s="1"/>
  <c r="F1825"/>
  <c r="E1825"/>
  <c r="H1824"/>
  <c r="I1824" s="1"/>
  <c r="F1824"/>
  <c r="E1824"/>
  <c r="H1822"/>
  <c r="I1822" s="1"/>
  <c r="F1822"/>
  <c r="E1822"/>
  <c r="I367" i="41"/>
  <c r="K367" s="1"/>
  <c r="E1819" i="43"/>
  <c r="F1819"/>
  <c r="H1819"/>
  <c r="I1819" s="1"/>
  <c r="E1813"/>
  <c r="F1813"/>
  <c r="H1813"/>
  <c r="I1813" s="1"/>
  <c r="H1818"/>
  <c r="I1818" s="1"/>
  <c r="F1818"/>
  <c r="E1818"/>
  <c r="I1817"/>
  <c r="H1816"/>
  <c r="I1816" s="1"/>
  <c r="F1816"/>
  <c r="E1816"/>
  <c r="H1812"/>
  <c r="I1812" s="1"/>
  <c r="F1812"/>
  <c r="E1812"/>
  <c r="H1811"/>
  <c r="I1811" s="1"/>
  <c r="F1811"/>
  <c r="E1811"/>
  <c r="H1810"/>
  <c r="I1810" s="1"/>
  <c r="F1810"/>
  <c r="E1810"/>
  <c r="E367" i="41"/>
  <c r="F367"/>
  <c r="I1809" i="43" l="1"/>
  <c r="J387" i="41"/>
  <c r="J380"/>
  <c r="I1821" i="43"/>
  <c r="I1815"/>
  <c r="J367" i="41"/>
  <c r="C57" i="48"/>
  <c r="B57"/>
  <c r="C57" i="33"/>
  <c r="B57"/>
  <c r="F721" i="41" l="1"/>
  <c r="F720"/>
  <c r="J721"/>
  <c r="I720"/>
  <c r="K720" s="1"/>
  <c r="E721"/>
  <c r="E720"/>
  <c r="J720" l="1"/>
  <c r="J722" s="1"/>
  <c r="I721"/>
  <c r="K721" s="1"/>
  <c r="K722" s="1"/>
  <c r="E587" l="1"/>
  <c r="F587"/>
  <c r="I587"/>
  <c r="K587" s="1"/>
  <c r="E581"/>
  <c r="F581"/>
  <c r="J581"/>
  <c r="I580"/>
  <c r="F580"/>
  <c r="E580"/>
  <c r="I581" l="1"/>
  <c r="K581" s="1"/>
  <c r="J587"/>
  <c r="J580"/>
  <c r="K580"/>
  <c r="E2064" i="43" l="1"/>
  <c r="F2064"/>
  <c r="H2064"/>
  <c r="I2064" s="1"/>
  <c r="E2065"/>
  <c r="F2065"/>
  <c r="H2065"/>
  <c r="I2065" s="1"/>
  <c r="H2063"/>
  <c r="I2063" s="1"/>
  <c r="F2063"/>
  <c r="E2063"/>
  <c r="I2062" l="1"/>
  <c r="H431"/>
  <c r="I431" s="1"/>
  <c r="H432"/>
  <c r="I432" s="1"/>
  <c r="H433"/>
  <c r="I433" s="1"/>
  <c r="H434"/>
  <c r="I434" s="1"/>
  <c r="H435"/>
  <c r="I435" s="1"/>
  <c r="H436"/>
  <c r="I436" s="1"/>
  <c r="H437"/>
  <c r="I437" s="1"/>
  <c r="H438"/>
  <c r="I438" s="1"/>
  <c r="E431"/>
  <c r="F431"/>
  <c r="E432"/>
  <c r="F432"/>
  <c r="E433"/>
  <c r="F433"/>
  <c r="E434"/>
  <c r="F434"/>
  <c r="E435"/>
  <c r="F435"/>
  <c r="E436"/>
  <c r="F436"/>
  <c r="E437"/>
  <c r="F437"/>
  <c r="E438"/>
  <c r="F438"/>
  <c r="H430"/>
  <c r="I430" s="1"/>
  <c r="F430"/>
  <c r="E430"/>
  <c r="E85"/>
  <c r="F85"/>
  <c r="H85"/>
  <c r="I85" s="1"/>
  <c r="H84"/>
  <c r="I84" s="1"/>
  <c r="F84"/>
  <c r="E84"/>
  <c r="H83"/>
  <c r="I83" s="1"/>
  <c r="F83"/>
  <c r="E83"/>
  <c r="H82"/>
  <c r="I82" s="1"/>
  <c r="F82"/>
  <c r="E82"/>
  <c r="H81"/>
  <c r="I81" s="1"/>
  <c r="F81"/>
  <c r="E81"/>
  <c r="H80"/>
  <c r="I80" s="1"/>
  <c r="F80"/>
  <c r="E80"/>
  <c r="H79"/>
  <c r="I79" s="1"/>
  <c r="F79"/>
  <c r="E79"/>
  <c r="I429" l="1"/>
  <c r="I78"/>
  <c r="C55" i="48" l="1"/>
  <c r="B55"/>
  <c r="C53"/>
  <c r="B53"/>
  <c r="C51"/>
  <c r="B51"/>
  <c r="C49"/>
  <c r="B49"/>
  <c r="C47"/>
  <c r="B47"/>
  <c r="C45"/>
  <c r="B45"/>
  <c r="C43"/>
  <c r="B43"/>
  <c r="C41"/>
  <c r="B41"/>
  <c r="C39"/>
  <c r="B39"/>
  <c r="C37"/>
  <c r="B37"/>
  <c r="C35"/>
  <c r="B35"/>
  <c r="C33"/>
  <c r="B33"/>
  <c r="C31"/>
  <c r="B31"/>
  <c r="C29"/>
  <c r="B29"/>
  <c r="C27"/>
  <c r="B27"/>
  <c r="C25"/>
  <c r="B25"/>
  <c r="C23"/>
  <c r="B23"/>
  <c r="C21"/>
  <c r="B21"/>
  <c r="C19"/>
  <c r="B19"/>
  <c r="C17"/>
  <c r="B17"/>
  <c r="C15"/>
  <c r="B15"/>
  <c r="C13"/>
  <c r="B13"/>
  <c r="C11"/>
  <c r="B11"/>
  <c r="E29" i="45" l="1"/>
  <c r="D29"/>
  <c r="D26"/>
  <c r="D19"/>
  <c r="D15"/>
  <c r="D11"/>
  <c r="L59" i="33"/>
  <c r="C55"/>
  <c r="B55"/>
  <c r="L54"/>
  <c r="C53"/>
  <c r="B53"/>
  <c r="L52"/>
  <c r="C51"/>
  <c r="B51"/>
  <c r="L50"/>
  <c r="C49"/>
  <c r="B49"/>
  <c r="L48"/>
  <c r="C47"/>
  <c r="B47"/>
  <c r="L46"/>
  <c r="C45"/>
  <c r="B45"/>
  <c r="L44"/>
  <c r="C43"/>
  <c r="B43"/>
  <c r="L42"/>
  <c r="C41"/>
  <c r="B41"/>
  <c r="L40"/>
  <c r="C39"/>
  <c r="B39"/>
  <c r="L38"/>
  <c r="C37"/>
  <c r="B37"/>
  <c r="L36"/>
  <c r="C35"/>
  <c r="B35"/>
  <c r="L34"/>
  <c r="C33"/>
  <c r="B33"/>
  <c r="L32"/>
  <c r="C31"/>
  <c r="B31"/>
  <c r="L30"/>
  <c r="C29"/>
  <c r="B29"/>
  <c r="L28"/>
  <c r="C27"/>
  <c r="B27"/>
  <c r="L26"/>
  <c r="C25"/>
  <c r="B25"/>
  <c r="L24"/>
  <c r="C23"/>
  <c r="B23"/>
  <c r="L22"/>
  <c r="C21"/>
  <c r="B21"/>
  <c r="L20"/>
  <c r="C19"/>
  <c r="B19"/>
  <c r="L18"/>
  <c r="C17"/>
  <c r="B17"/>
  <c r="L16"/>
  <c r="C15"/>
  <c r="B15"/>
  <c r="L14"/>
  <c r="C13"/>
  <c r="B13"/>
  <c r="C11"/>
  <c r="B11"/>
  <c r="B7"/>
  <c r="B6"/>
  <c r="B5"/>
  <c r="B4"/>
  <c r="B3"/>
  <c r="B7" i="48"/>
  <c r="B6"/>
  <c r="B5"/>
  <c r="B4"/>
  <c r="B3"/>
  <c r="I711" i="41"/>
  <c r="K711" s="1"/>
  <c r="F711"/>
  <c r="E711"/>
  <c r="F706"/>
  <c r="E706"/>
  <c r="I705"/>
  <c r="K705" s="1"/>
  <c r="F705"/>
  <c r="E705"/>
  <c r="J703"/>
  <c r="F703"/>
  <c r="E703"/>
  <c r="F702"/>
  <c r="E702"/>
  <c r="J699"/>
  <c r="F699"/>
  <c r="E699"/>
  <c r="F698"/>
  <c r="E698"/>
  <c r="J697"/>
  <c r="F697"/>
  <c r="E697"/>
  <c r="F696"/>
  <c r="E696"/>
  <c r="F691"/>
  <c r="E691"/>
  <c r="F651"/>
  <c r="E651"/>
  <c r="F650"/>
  <c r="E650"/>
  <c r="I648"/>
  <c r="K648" s="1"/>
  <c r="F648"/>
  <c r="E648"/>
  <c r="F647"/>
  <c r="E647"/>
  <c r="I634"/>
  <c r="K634" s="1"/>
  <c r="F634"/>
  <c r="E634"/>
  <c r="F633"/>
  <c r="E633"/>
  <c r="F632"/>
  <c r="E632"/>
  <c r="F629"/>
  <c r="E629"/>
  <c r="F628"/>
  <c r="E628"/>
  <c r="F597"/>
  <c r="E597"/>
  <c r="J595"/>
  <c r="F595"/>
  <c r="E595"/>
  <c r="F594"/>
  <c r="E594"/>
  <c r="J593"/>
  <c r="F593"/>
  <c r="E593"/>
  <c r="F592"/>
  <c r="E592"/>
  <c r="J590"/>
  <c r="F590"/>
  <c r="E590"/>
  <c r="F586"/>
  <c r="E586"/>
  <c r="I585"/>
  <c r="K585" s="1"/>
  <c r="F585"/>
  <c r="E585"/>
  <c r="F584"/>
  <c r="E584"/>
  <c r="J583"/>
  <c r="F583"/>
  <c r="E583"/>
  <c r="G582"/>
  <c r="F582"/>
  <c r="E582"/>
  <c r="F576"/>
  <c r="E576"/>
  <c r="I575"/>
  <c r="K575" s="1"/>
  <c r="F575"/>
  <c r="E575"/>
  <c r="J574"/>
  <c r="F574"/>
  <c r="E574"/>
  <c r="F573"/>
  <c r="E573"/>
  <c r="J572"/>
  <c r="F572"/>
  <c r="E572"/>
  <c r="J571"/>
  <c r="F571"/>
  <c r="E571"/>
  <c r="J570"/>
  <c r="F570"/>
  <c r="E570"/>
  <c r="J568"/>
  <c r="F568"/>
  <c r="E568"/>
  <c r="J567"/>
  <c r="F567"/>
  <c r="E567"/>
  <c r="J566"/>
  <c r="F566"/>
  <c r="E566"/>
  <c r="J565"/>
  <c r="F565"/>
  <c r="E565"/>
  <c r="J553"/>
  <c r="F553"/>
  <c r="E553"/>
  <c r="J552"/>
  <c r="F552"/>
  <c r="E552"/>
  <c r="J551"/>
  <c r="F551"/>
  <c r="E551"/>
  <c r="J549"/>
  <c r="F549"/>
  <c r="E549"/>
  <c r="J548"/>
  <c r="F548"/>
  <c r="E548"/>
  <c r="J547"/>
  <c r="F547"/>
  <c r="E547"/>
  <c r="I464"/>
  <c r="K464" s="1"/>
  <c r="F464"/>
  <c r="E464"/>
  <c r="I463"/>
  <c r="K463" s="1"/>
  <c r="F463"/>
  <c r="E463"/>
  <c r="I462"/>
  <c r="K462" s="1"/>
  <c r="F462"/>
  <c r="E462"/>
  <c r="F461"/>
  <c r="E461"/>
  <c r="F386"/>
  <c r="E386"/>
  <c r="J385"/>
  <c r="F385"/>
  <c r="E385"/>
  <c r="F384"/>
  <c r="E384"/>
  <c r="I383"/>
  <c r="K383" s="1"/>
  <c r="F383"/>
  <c r="E383"/>
  <c r="F382"/>
  <c r="E382"/>
  <c r="J377"/>
  <c r="F377"/>
  <c r="E377"/>
  <c r="F376"/>
  <c r="E376"/>
  <c r="J375"/>
  <c r="F375"/>
  <c r="E375"/>
  <c r="F374"/>
  <c r="E374"/>
  <c r="J373"/>
  <c r="F373"/>
  <c r="E373"/>
  <c r="F372"/>
  <c r="E372"/>
  <c r="I371"/>
  <c r="K371" s="1"/>
  <c r="F371"/>
  <c r="E371"/>
  <c r="J368"/>
  <c r="F368"/>
  <c r="E368"/>
  <c r="F366"/>
  <c r="E366"/>
  <c r="F356"/>
  <c r="E356"/>
  <c r="J351"/>
  <c r="F351"/>
  <c r="E351"/>
  <c r="J335"/>
  <c r="F335"/>
  <c r="E335"/>
  <c r="F334"/>
  <c r="E334"/>
  <c r="J297"/>
  <c r="F297"/>
  <c r="E297"/>
  <c r="F296"/>
  <c r="E296"/>
  <c r="F295"/>
  <c r="E295"/>
  <c r="I286"/>
  <c r="K286" s="1"/>
  <c r="F286"/>
  <c r="E286"/>
  <c r="J285"/>
  <c r="F285"/>
  <c r="E285"/>
  <c r="F282"/>
  <c r="E282"/>
  <c r="F280"/>
  <c r="E280"/>
  <c r="F269"/>
  <c r="E269"/>
  <c r="J267"/>
  <c r="F267"/>
  <c r="E267"/>
  <c r="F266"/>
  <c r="E266"/>
  <c r="J265"/>
  <c r="F265"/>
  <c r="E265"/>
  <c r="J263"/>
  <c r="F263"/>
  <c r="E263"/>
  <c r="F262"/>
  <c r="E262"/>
  <c r="F261"/>
  <c r="E261"/>
  <c r="F260"/>
  <c r="E260"/>
  <c r="F258"/>
  <c r="E258"/>
  <c r="F257"/>
  <c r="E257"/>
  <c r="F256"/>
  <c r="E256"/>
  <c r="E254"/>
  <c r="E253"/>
  <c r="E252"/>
  <c r="J250"/>
  <c r="E250"/>
  <c r="I249"/>
  <c r="K249" s="1"/>
  <c r="E249"/>
  <c r="I248"/>
  <c r="K248" s="1"/>
  <c r="E248"/>
  <c r="J247"/>
  <c r="E247"/>
  <c r="E246"/>
  <c r="E245"/>
  <c r="I244"/>
  <c r="K244" s="1"/>
  <c r="E244"/>
  <c r="E243"/>
  <c r="E242"/>
  <c r="F240"/>
  <c r="E240"/>
  <c r="J239"/>
  <c r="F239"/>
  <c r="E239"/>
  <c r="J238"/>
  <c r="F238"/>
  <c r="E238"/>
  <c r="J237"/>
  <c r="F237"/>
  <c r="E237"/>
  <c r="F236"/>
  <c r="E236"/>
  <c r="J229"/>
  <c r="F229"/>
  <c r="E229"/>
  <c r="F227"/>
  <c r="E227"/>
  <c r="J226"/>
  <c r="F226"/>
  <c r="E226"/>
  <c r="F225"/>
  <c r="E225"/>
  <c r="J224"/>
  <c r="F224"/>
  <c r="E224"/>
  <c r="J223"/>
  <c r="F223"/>
  <c r="E223"/>
  <c r="F203"/>
  <c r="E203"/>
  <c r="I202"/>
  <c r="K202" s="1"/>
  <c r="F202"/>
  <c r="E202"/>
  <c r="I201"/>
  <c r="K201" s="1"/>
  <c r="F201"/>
  <c r="E201"/>
  <c r="F197"/>
  <c r="E197"/>
  <c r="J195"/>
  <c r="F195"/>
  <c r="E195"/>
  <c r="F194"/>
  <c r="E194"/>
  <c r="I189"/>
  <c r="K189" s="1"/>
  <c r="F189"/>
  <c r="E189"/>
  <c r="F188"/>
  <c r="E188"/>
  <c r="F187"/>
  <c r="E187"/>
  <c r="I185"/>
  <c r="K185" s="1"/>
  <c r="F185"/>
  <c r="E185"/>
  <c r="F184"/>
  <c r="E184"/>
  <c r="J183"/>
  <c r="F183"/>
  <c r="E183"/>
  <c r="F180"/>
  <c r="E180"/>
  <c r="J179"/>
  <c r="F179"/>
  <c r="E179"/>
  <c r="F178"/>
  <c r="E178"/>
  <c r="J177"/>
  <c r="F177"/>
  <c r="E177"/>
  <c r="F176"/>
  <c r="E176"/>
  <c r="F175"/>
  <c r="E175"/>
  <c r="F174"/>
  <c r="E174"/>
  <c r="J173"/>
  <c r="F173"/>
  <c r="E173"/>
  <c r="F172"/>
  <c r="E172"/>
  <c r="J171"/>
  <c r="F171"/>
  <c r="E171"/>
  <c r="F170"/>
  <c r="E170"/>
  <c r="F169"/>
  <c r="E169"/>
  <c r="F168"/>
  <c r="E168"/>
  <c r="F157"/>
  <c r="E157"/>
  <c r="F156"/>
  <c r="E156"/>
  <c r="J155"/>
  <c r="F155"/>
  <c r="E155"/>
  <c r="F154"/>
  <c r="E154"/>
  <c r="J153"/>
  <c r="F153"/>
  <c r="E153"/>
  <c r="F152"/>
  <c r="E152"/>
  <c r="J151"/>
  <c r="F151"/>
  <c r="E151"/>
  <c r="F150"/>
  <c r="E150"/>
  <c r="F146"/>
  <c r="E146"/>
  <c r="F145"/>
  <c r="E145"/>
  <c r="F144"/>
  <c r="E144"/>
  <c r="F143"/>
  <c r="E143"/>
  <c r="I142"/>
  <c r="K142" s="1"/>
  <c r="F142"/>
  <c r="E142"/>
  <c r="J141"/>
  <c r="F141"/>
  <c r="E141"/>
  <c r="F140"/>
  <c r="E140"/>
  <c r="F139"/>
  <c r="E139"/>
  <c r="H138"/>
  <c r="F138"/>
  <c r="H137"/>
  <c r="F137"/>
  <c r="H136"/>
  <c r="F136"/>
  <c r="E136"/>
  <c r="I133"/>
  <c r="K133" s="1"/>
  <c r="F133"/>
  <c r="E133"/>
  <c r="F132"/>
  <c r="E132"/>
  <c r="F131"/>
  <c r="E131"/>
  <c r="F130"/>
  <c r="E130"/>
  <c r="I109"/>
  <c r="K109" s="1"/>
  <c r="F109"/>
  <c r="E109"/>
  <c r="I108"/>
  <c r="K108" s="1"/>
  <c r="F108"/>
  <c r="E108"/>
  <c r="F90"/>
  <c r="E90"/>
  <c r="J89"/>
  <c r="F89"/>
  <c r="E89"/>
  <c r="J76"/>
  <c r="I76"/>
  <c r="K76" s="1"/>
  <c r="F76"/>
  <c r="E76"/>
  <c r="J75"/>
  <c r="I75"/>
  <c r="K75" s="1"/>
  <c r="F75"/>
  <c r="E75"/>
  <c r="J74"/>
  <c r="I74"/>
  <c r="K74" s="1"/>
  <c r="F74"/>
  <c r="E74"/>
  <c r="F35"/>
  <c r="F34"/>
  <c r="F24"/>
  <c r="I21"/>
  <c r="K21" s="1"/>
  <c r="F21"/>
  <c r="E21"/>
  <c r="J20"/>
  <c r="F20"/>
  <c r="E20"/>
  <c r="H2493" i="43"/>
  <c r="I2493" s="1"/>
  <c r="F2493"/>
  <c r="E2493"/>
  <c r="H2492"/>
  <c r="I2492" s="1"/>
  <c r="F2492"/>
  <c r="E2492"/>
  <c r="H2491"/>
  <c r="I2491" s="1"/>
  <c r="F2491"/>
  <c r="E2491"/>
  <c r="I2488"/>
  <c r="H2487"/>
  <c r="I2487" s="1"/>
  <c r="F2487"/>
  <c r="E2487"/>
  <c r="H2486"/>
  <c r="I2486" s="1"/>
  <c r="F2486"/>
  <c r="E2486"/>
  <c r="H2483"/>
  <c r="I2483" s="1"/>
  <c r="F2483"/>
  <c r="E2483"/>
  <c r="H2482"/>
  <c r="I2482" s="1"/>
  <c r="F2482"/>
  <c r="E2482"/>
  <c r="H2481"/>
  <c r="I2481" s="1"/>
  <c r="F2481"/>
  <c r="E2481"/>
  <c r="H2478"/>
  <c r="I2478" s="1"/>
  <c r="F2478"/>
  <c r="E2478"/>
  <c r="H2477"/>
  <c r="I2477" s="1"/>
  <c r="F2477"/>
  <c r="E2477"/>
  <c r="H2476"/>
  <c r="I2476" s="1"/>
  <c r="F2476"/>
  <c r="E2476"/>
  <c r="I2473"/>
  <c r="H2472"/>
  <c r="I2472" s="1"/>
  <c r="F2472"/>
  <c r="E2472"/>
  <c r="H2471"/>
  <c r="I2471" s="1"/>
  <c r="F2471"/>
  <c r="E2471"/>
  <c r="I2468"/>
  <c r="I2467"/>
  <c r="I2466"/>
  <c r="H2465"/>
  <c r="I2465" s="1"/>
  <c r="F2465"/>
  <c r="E2465"/>
  <c r="H2464"/>
  <c r="I2464" s="1"/>
  <c r="F2464"/>
  <c r="E2464"/>
  <c r="H2461"/>
  <c r="I2461" s="1"/>
  <c r="F2461"/>
  <c r="E2461"/>
  <c r="H2460"/>
  <c r="I2460" s="1"/>
  <c r="F2460"/>
  <c r="E2460"/>
  <c r="H2459"/>
  <c r="I2459" s="1"/>
  <c r="F2459"/>
  <c r="E2459"/>
  <c r="H2456"/>
  <c r="I2456" s="1"/>
  <c r="F2456"/>
  <c r="E2456"/>
  <c r="H2455"/>
  <c r="I2455" s="1"/>
  <c r="F2455"/>
  <c r="E2455"/>
  <c r="H2454"/>
  <c r="I2454" s="1"/>
  <c r="F2454"/>
  <c r="E2454"/>
  <c r="H2451"/>
  <c r="I2451" s="1"/>
  <c r="F2451"/>
  <c r="E2451"/>
  <c r="H2450"/>
  <c r="I2450" s="1"/>
  <c r="F2450"/>
  <c r="E2450"/>
  <c r="H2449"/>
  <c r="I2449" s="1"/>
  <c r="F2449"/>
  <c r="E2449"/>
  <c r="H2446"/>
  <c r="I2446" s="1"/>
  <c r="F2446"/>
  <c r="E2446"/>
  <c r="H2445"/>
  <c r="I2445" s="1"/>
  <c r="F2445"/>
  <c r="E2445"/>
  <c r="H2444"/>
  <c r="I2444" s="1"/>
  <c r="F2444"/>
  <c r="E2444"/>
  <c r="I2441"/>
  <c r="H2440"/>
  <c r="I2440" s="1"/>
  <c r="F2440"/>
  <c r="E2440"/>
  <c r="H2439"/>
  <c r="I2439" s="1"/>
  <c r="F2439"/>
  <c r="E2439"/>
  <c r="I2436"/>
  <c r="H2435"/>
  <c r="I2435" s="1"/>
  <c r="F2435"/>
  <c r="E2435"/>
  <c r="H2434"/>
  <c r="I2434" s="1"/>
  <c r="F2434"/>
  <c r="E2434"/>
  <c r="I2431"/>
  <c r="H2430"/>
  <c r="I2430" s="1"/>
  <c r="F2430"/>
  <c r="E2430"/>
  <c r="H2429"/>
  <c r="I2429" s="1"/>
  <c r="F2429"/>
  <c r="E2429"/>
  <c r="I2426"/>
  <c r="H2425"/>
  <c r="I2425" s="1"/>
  <c r="F2425"/>
  <c r="E2425"/>
  <c r="H2424"/>
  <c r="I2424" s="1"/>
  <c r="F2424"/>
  <c r="E2424"/>
  <c r="H2421"/>
  <c r="I2421" s="1"/>
  <c r="F2421"/>
  <c r="E2421"/>
  <c r="H2420"/>
  <c r="I2420" s="1"/>
  <c r="F2420"/>
  <c r="E2420"/>
  <c r="H2419"/>
  <c r="I2419" s="1"/>
  <c r="F2419"/>
  <c r="E2419"/>
  <c r="I2416"/>
  <c r="H2415"/>
  <c r="I2415" s="1"/>
  <c r="F2415"/>
  <c r="E2415"/>
  <c r="H2414"/>
  <c r="I2414" s="1"/>
  <c r="F2414"/>
  <c r="E2414"/>
  <c r="H2411"/>
  <c r="I2411" s="1"/>
  <c r="F2411"/>
  <c r="F2408" s="1"/>
  <c r="E2411"/>
  <c r="H2410"/>
  <c r="I2410" s="1"/>
  <c r="F2410"/>
  <c r="E2410"/>
  <c r="H2409"/>
  <c r="I2409" s="1"/>
  <c r="F2409"/>
  <c r="E2409"/>
  <c r="H2406"/>
  <c r="I2406" s="1"/>
  <c r="F2406"/>
  <c r="E2406"/>
  <c r="H2405"/>
  <c r="I2405" s="1"/>
  <c r="F2405"/>
  <c r="E2405"/>
  <c r="H2404"/>
  <c r="I2404" s="1"/>
  <c r="F2404"/>
  <c r="E2404"/>
  <c r="I2401"/>
  <c r="H2400"/>
  <c r="I2400" s="1"/>
  <c r="F2400"/>
  <c r="E2400"/>
  <c r="H2399"/>
  <c r="I2399" s="1"/>
  <c r="F2399"/>
  <c r="E2399"/>
  <c r="I2396"/>
  <c r="H2395"/>
  <c r="I2395" s="1"/>
  <c r="F2395"/>
  <c r="E2395"/>
  <c r="H2394"/>
  <c r="I2394" s="1"/>
  <c r="F2394"/>
  <c r="E2394"/>
  <c r="I2391"/>
  <c r="H2390"/>
  <c r="I2390" s="1"/>
  <c r="F2390"/>
  <c r="E2390"/>
  <c r="H2389"/>
  <c r="I2389" s="1"/>
  <c r="F2389"/>
  <c r="E2389"/>
  <c r="H2386"/>
  <c r="I2386" s="1"/>
  <c r="F2386"/>
  <c r="E2386"/>
  <c r="H2385"/>
  <c r="I2385" s="1"/>
  <c r="F2385"/>
  <c r="E2385"/>
  <c r="H2384"/>
  <c r="G2384"/>
  <c r="F2384"/>
  <c r="E2384"/>
  <c r="H2383"/>
  <c r="G2383"/>
  <c r="F2383"/>
  <c r="E2383"/>
  <c r="H2338"/>
  <c r="I2338" s="1"/>
  <c r="F2338"/>
  <c r="H2337"/>
  <c r="I2337" s="1"/>
  <c r="F2337"/>
  <c r="H2336"/>
  <c r="I2336" s="1"/>
  <c r="F2336"/>
  <c r="H2335"/>
  <c r="I2335" s="1"/>
  <c r="F2335"/>
  <c r="E2335"/>
  <c r="H2331"/>
  <c r="I2331" s="1"/>
  <c r="F2331"/>
  <c r="E2331"/>
  <c r="H2330"/>
  <c r="I2330" s="1"/>
  <c r="F2330"/>
  <c r="E2330"/>
  <c r="H2329"/>
  <c r="I2329" s="1"/>
  <c r="F2329"/>
  <c r="E2329"/>
  <c r="I2326"/>
  <c r="H2325"/>
  <c r="I2325" s="1"/>
  <c r="F2325"/>
  <c r="E2325"/>
  <c r="H2324"/>
  <c r="I2324" s="1"/>
  <c r="F2324"/>
  <c r="E2324"/>
  <c r="I2321"/>
  <c r="H2320"/>
  <c r="I2320" s="1"/>
  <c r="F2320"/>
  <c r="E2320"/>
  <c r="H2319"/>
  <c r="I2319" s="1"/>
  <c r="F2319"/>
  <c r="E2319"/>
  <c r="H2316"/>
  <c r="I2316" s="1"/>
  <c r="F2316"/>
  <c r="E2316"/>
  <c r="H2315"/>
  <c r="I2315" s="1"/>
  <c r="F2315"/>
  <c r="E2315"/>
  <c r="H2314"/>
  <c r="I2314" s="1"/>
  <c r="F2314"/>
  <c r="E2314"/>
  <c r="I2311"/>
  <c r="H2310"/>
  <c r="I2310" s="1"/>
  <c r="F2310"/>
  <c r="E2310"/>
  <c r="H2309"/>
  <c r="I2309" s="1"/>
  <c r="F2309"/>
  <c r="E2309"/>
  <c r="I2306"/>
  <c r="H2305"/>
  <c r="I2305" s="1"/>
  <c r="F2305"/>
  <c r="E2305"/>
  <c r="H2304"/>
  <c r="I2304" s="1"/>
  <c r="F2304"/>
  <c r="E2304"/>
  <c r="H2301"/>
  <c r="I2301" s="1"/>
  <c r="F2301"/>
  <c r="E2301"/>
  <c r="H2300"/>
  <c r="I2300" s="1"/>
  <c r="F2300"/>
  <c r="E2300"/>
  <c r="H2299"/>
  <c r="I2299" s="1"/>
  <c r="F2299"/>
  <c r="E2299"/>
  <c r="I2296"/>
  <c r="H2295"/>
  <c r="I2295" s="1"/>
  <c r="F2295"/>
  <c r="E2295"/>
  <c r="H2294"/>
  <c r="I2294" s="1"/>
  <c r="F2294"/>
  <c r="E2294"/>
  <c r="H2291"/>
  <c r="I2291" s="1"/>
  <c r="F2291"/>
  <c r="E2291"/>
  <c r="H2290"/>
  <c r="I2290" s="1"/>
  <c r="F2290"/>
  <c r="E2290"/>
  <c r="H2289"/>
  <c r="I2289" s="1"/>
  <c r="F2289"/>
  <c r="E2289"/>
  <c r="H2286"/>
  <c r="I2286" s="1"/>
  <c r="F2286"/>
  <c r="E2286"/>
  <c r="H2285"/>
  <c r="I2285" s="1"/>
  <c r="F2285"/>
  <c r="E2285"/>
  <c r="H2284"/>
  <c r="I2284" s="1"/>
  <c r="F2284"/>
  <c r="E2284"/>
  <c r="H2281"/>
  <c r="I2281" s="1"/>
  <c r="F2281"/>
  <c r="E2281"/>
  <c r="H2280"/>
  <c r="I2280" s="1"/>
  <c r="F2280"/>
  <c r="E2280"/>
  <c r="H2279"/>
  <c r="I2279" s="1"/>
  <c r="F2279"/>
  <c r="E2279"/>
  <c r="H2276"/>
  <c r="I2276" s="1"/>
  <c r="F2276"/>
  <c r="E2276"/>
  <c r="H2275"/>
  <c r="I2275" s="1"/>
  <c r="F2275"/>
  <c r="E2275"/>
  <c r="H2274"/>
  <c r="I2274" s="1"/>
  <c r="F2274"/>
  <c r="E2274"/>
  <c r="I2271"/>
  <c r="H2270"/>
  <c r="I2270" s="1"/>
  <c r="F2270"/>
  <c r="E2270"/>
  <c r="H2269"/>
  <c r="I2269" s="1"/>
  <c r="F2269"/>
  <c r="E2269"/>
  <c r="H2266"/>
  <c r="I2266" s="1"/>
  <c r="F2266"/>
  <c r="E2266"/>
  <c r="H2265"/>
  <c r="I2265" s="1"/>
  <c r="F2265"/>
  <c r="E2265"/>
  <c r="H2264"/>
  <c r="I2264" s="1"/>
  <c r="F2264"/>
  <c r="E2264"/>
  <c r="H2261"/>
  <c r="I2261" s="1"/>
  <c r="F2261"/>
  <c r="E2261"/>
  <c r="H2260"/>
  <c r="I2260" s="1"/>
  <c r="F2260"/>
  <c r="E2260"/>
  <c r="H2259"/>
  <c r="I2259" s="1"/>
  <c r="F2259"/>
  <c r="E2259"/>
  <c r="I2256"/>
  <c r="I2255"/>
  <c r="H2254"/>
  <c r="I2254" s="1"/>
  <c r="F2254"/>
  <c r="E2254"/>
  <c r="H2253"/>
  <c r="I2253" s="1"/>
  <c r="F2253"/>
  <c r="E2253"/>
  <c r="I2250"/>
  <c r="H2249"/>
  <c r="I2249" s="1"/>
  <c r="F2249"/>
  <c r="E2249"/>
  <c r="H2248"/>
  <c r="I2248" s="1"/>
  <c r="F2248"/>
  <c r="E2248"/>
  <c r="H2245"/>
  <c r="I2245" s="1"/>
  <c r="F2245"/>
  <c r="E2245"/>
  <c r="H2244"/>
  <c r="I2244" s="1"/>
  <c r="F2244"/>
  <c r="E2244"/>
  <c r="H2243"/>
  <c r="I2243" s="1"/>
  <c r="F2243"/>
  <c r="E2243"/>
  <c r="H2240"/>
  <c r="I2240" s="1"/>
  <c r="F2240"/>
  <c r="E2240"/>
  <c r="I2239"/>
  <c r="H2238"/>
  <c r="I2238" s="1"/>
  <c r="F2238"/>
  <c r="E2238"/>
  <c r="H2237"/>
  <c r="I2237" s="1"/>
  <c r="F2237"/>
  <c r="E2237"/>
  <c r="H2234"/>
  <c r="I2234" s="1"/>
  <c r="F2234"/>
  <c r="E2234"/>
  <c r="H2233"/>
  <c r="I2233" s="1"/>
  <c r="F2233"/>
  <c r="E2233"/>
  <c r="I2232"/>
  <c r="H2229"/>
  <c r="I2229" s="1"/>
  <c r="F2229"/>
  <c r="E2229"/>
  <c r="H2228"/>
  <c r="I2228" s="1"/>
  <c r="F2228"/>
  <c r="E2228"/>
  <c r="I2227"/>
  <c r="H2224"/>
  <c r="I2224" s="1"/>
  <c r="F2224"/>
  <c r="E2224"/>
  <c r="H2223"/>
  <c r="I2223" s="1"/>
  <c r="F2223"/>
  <c r="E2223"/>
  <c r="H2222"/>
  <c r="I2222" s="1"/>
  <c r="E2222"/>
  <c r="H2219"/>
  <c r="I2219" s="1"/>
  <c r="F2219"/>
  <c r="E2219"/>
  <c r="H2218"/>
  <c r="I2218" s="1"/>
  <c r="F2218"/>
  <c r="E2218"/>
  <c r="I2217"/>
  <c r="H2214"/>
  <c r="I2214" s="1"/>
  <c r="F2214"/>
  <c r="E2214"/>
  <c r="H2213"/>
  <c r="I2213" s="1"/>
  <c r="F2213"/>
  <c r="E2213"/>
  <c r="I2212"/>
  <c r="H2209"/>
  <c r="I2209" s="1"/>
  <c r="F2209"/>
  <c r="E2209"/>
  <c r="H2208"/>
  <c r="I2208" s="1"/>
  <c r="F2208"/>
  <c r="E2208"/>
  <c r="I2207"/>
  <c r="H2204"/>
  <c r="I2204" s="1"/>
  <c r="F2204"/>
  <c r="E2204"/>
  <c r="H2203"/>
  <c r="I2203" s="1"/>
  <c r="F2203"/>
  <c r="E2203"/>
  <c r="H2202"/>
  <c r="I2202" s="1"/>
  <c r="E2202"/>
  <c r="H2199"/>
  <c r="I2199" s="1"/>
  <c r="F2199"/>
  <c r="E2199"/>
  <c r="H2198"/>
  <c r="I2198" s="1"/>
  <c r="F2198"/>
  <c r="E2198"/>
  <c r="I2197"/>
  <c r="H2194"/>
  <c r="I2194" s="1"/>
  <c r="F2194"/>
  <c r="E2194"/>
  <c r="H2193"/>
  <c r="I2193" s="1"/>
  <c r="F2193"/>
  <c r="E2193"/>
  <c r="H2192"/>
  <c r="I2192" s="1"/>
  <c r="F2192"/>
  <c r="E2192"/>
  <c r="H2189"/>
  <c r="I2189" s="1"/>
  <c r="F2189"/>
  <c r="E2189"/>
  <c r="I2188"/>
  <c r="H2187"/>
  <c r="I2187" s="1"/>
  <c r="F2187"/>
  <c r="E2187"/>
  <c r="H2181"/>
  <c r="I2181" s="1"/>
  <c r="F2181"/>
  <c r="E2181"/>
  <c r="H2180"/>
  <c r="I2180" s="1"/>
  <c r="F2180"/>
  <c r="E2180"/>
  <c r="H2177"/>
  <c r="I2177" s="1"/>
  <c r="F2177"/>
  <c r="E2177"/>
  <c r="H2176"/>
  <c r="I2176" s="1"/>
  <c r="F2176"/>
  <c r="E2176"/>
  <c r="H2175"/>
  <c r="I2175" s="1"/>
  <c r="F2175"/>
  <c r="E2175"/>
  <c r="H2174"/>
  <c r="I2174" s="1"/>
  <c r="F2174"/>
  <c r="E2174"/>
  <c r="H2173"/>
  <c r="I2173" s="1"/>
  <c r="F2173"/>
  <c r="E2173"/>
  <c r="H2172"/>
  <c r="I2172" s="1"/>
  <c r="F2172"/>
  <c r="E2172"/>
  <c r="H2171"/>
  <c r="I2171" s="1"/>
  <c r="F2171"/>
  <c r="E2171"/>
  <c r="H2168"/>
  <c r="I2168" s="1"/>
  <c r="F2168"/>
  <c r="E2168"/>
  <c r="H2167"/>
  <c r="I2167" s="1"/>
  <c r="F2167"/>
  <c r="E2167"/>
  <c r="H2166"/>
  <c r="I2166" s="1"/>
  <c r="F2166"/>
  <c r="E2166"/>
  <c r="H2165"/>
  <c r="I2165" s="1"/>
  <c r="F2165"/>
  <c r="E2165"/>
  <c r="H2164"/>
  <c r="G2164"/>
  <c r="F2164"/>
  <c r="E2164"/>
  <c r="H2163"/>
  <c r="G2163"/>
  <c r="F2163"/>
  <c r="E2163"/>
  <c r="H2162"/>
  <c r="G2162"/>
  <c r="F2162"/>
  <c r="E2162"/>
  <c r="I2159"/>
  <c r="H2158"/>
  <c r="I2158" s="1"/>
  <c r="F2158"/>
  <c r="E2158"/>
  <c r="H2157"/>
  <c r="I2157" s="1"/>
  <c r="F2157"/>
  <c r="E2157"/>
  <c r="I2154"/>
  <c r="H2153"/>
  <c r="I2153" s="1"/>
  <c r="F2153"/>
  <c r="E2153"/>
  <c r="H2152"/>
  <c r="I2152" s="1"/>
  <c r="F2152"/>
  <c r="E2152"/>
  <c r="I2149"/>
  <c r="H2148"/>
  <c r="I2148" s="1"/>
  <c r="F2148"/>
  <c r="E2148"/>
  <c r="H2147"/>
  <c r="I2147" s="1"/>
  <c r="F2147"/>
  <c r="E2147"/>
  <c r="I2144"/>
  <c r="H2143"/>
  <c r="I2143" s="1"/>
  <c r="F2143"/>
  <c r="E2143"/>
  <c r="H2142"/>
  <c r="I2142" s="1"/>
  <c r="F2142"/>
  <c r="E2142"/>
  <c r="I2139"/>
  <c r="H2138"/>
  <c r="I2138" s="1"/>
  <c r="F2138"/>
  <c r="E2138"/>
  <c r="H2137"/>
  <c r="I2137" s="1"/>
  <c r="F2137"/>
  <c r="E2137"/>
  <c r="I2134"/>
  <c r="H2133"/>
  <c r="I2133" s="1"/>
  <c r="F2133"/>
  <c r="E2133"/>
  <c r="H2132"/>
  <c r="I2132" s="1"/>
  <c r="F2132"/>
  <c r="E2132"/>
  <c r="H2129"/>
  <c r="I2129" s="1"/>
  <c r="F2129"/>
  <c r="E2129"/>
  <c r="H2128"/>
  <c r="I2128" s="1"/>
  <c r="F2128"/>
  <c r="E2128"/>
  <c r="H2127"/>
  <c r="I2127" s="1"/>
  <c r="F2127"/>
  <c r="E2127"/>
  <c r="H2126"/>
  <c r="I2126" s="1"/>
  <c r="F2126"/>
  <c r="E2126"/>
  <c r="H2123"/>
  <c r="I2123" s="1"/>
  <c r="F2123"/>
  <c r="E2123"/>
  <c r="H2122"/>
  <c r="I2122" s="1"/>
  <c r="F2122"/>
  <c r="E2122"/>
  <c r="H2121"/>
  <c r="I2121" s="1"/>
  <c r="F2121"/>
  <c r="E2121"/>
  <c r="H2118"/>
  <c r="I2118" s="1"/>
  <c r="F2118"/>
  <c r="E2118"/>
  <c r="H2117"/>
  <c r="I2117" s="1"/>
  <c r="F2117"/>
  <c r="E2117"/>
  <c r="H2116"/>
  <c r="I2116" s="1"/>
  <c r="F2116"/>
  <c r="E2116"/>
  <c r="H2115"/>
  <c r="I2115" s="1"/>
  <c r="F2115"/>
  <c r="E2115"/>
  <c r="H2114"/>
  <c r="I2114" s="1"/>
  <c r="F2114"/>
  <c r="E2114"/>
  <c r="H2113"/>
  <c r="I2113" s="1"/>
  <c r="F2113"/>
  <c r="E2113"/>
  <c r="I2110"/>
  <c r="H2109"/>
  <c r="I2109" s="1"/>
  <c r="F2109"/>
  <c r="E2109"/>
  <c r="H2108"/>
  <c r="I2108" s="1"/>
  <c r="F2108"/>
  <c r="E2108"/>
  <c r="H2107"/>
  <c r="I2107" s="1"/>
  <c r="F2107"/>
  <c r="E2107"/>
  <c r="I2104"/>
  <c r="H2103"/>
  <c r="I2103" s="1"/>
  <c r="F2103"/>
  <c r="E2103"/>
  <c r="H2102"/>
  <c r="I2102" s="1"/>
  <c r="F2102"/>
  <c r="E2102"/>
  <c r="H2099"/>
  <c r="I2099" s="1"/>
  <c r="F2099"/>
  <c r="E2099"/>
  <c r="H2098"/>
  <c r="I2098" s="1"/>
  <c r="F2098"/>
  <c r="E2098"/>
  <c r="H2097"/>
  <c r="I2097" s="1"/>
  <c r="F2097"/>
  <c r="E2097"/>
  <c r="H2096"/>
  <c r="I2096" s="1"/>
  <c r="F2096"/>
  <c r="E2096"/>
  <c r="H2095"/>
  <c r="I2095" s="1"/>
  <c r="F2095"/>
  <c r="E2095"/>
  <c r="H2094"/>
  <c r="I2094" s="1"/>
  <c r="F2094"/>
  <c r="E2094"/>
  <c r="H2093"/>
  <c r="I2093" s="1"/>
  <c r="F2093"/>
  <c r="E2093"/>
  <c r="H2092"/>
  <c r="I2092" s="1"/>
  <c r="F2092"/>
  <c r="E2092"/>
  <c r="H2089"/>
  <c r="I2089" s="1"/>
  <c r="F2089"/>
  <c r="E2089"/>
  <c r="H2088"/>
  <c r="I2088" s="1"/>
  <c r="F2088"/>
  <c r="E2088"/>
  <c r="H2087"/>
  <c r="I2087" s="1"/>
  <c r="F2087"/>
  <c r="E2087"/>
  <c r="H2086"/>
  <c r="I2086" s="1"/>
  <c r="F2086"/>
  <c r="E2086"/>
  <c r="H2085"/>
  <c r="I2085" s="1"/>
  <c r="F2085"/>
  <c r="E2085"/>
  <c r="I2082"/>
  <c r="H2081"/>
  <c r="I2081" s="1"/>
  <c r="F2081"/>
  <c r="E2081"/>
  <c r="H2080"/>
  <c r="I2080" s="1"/>
  <c r="F2080"/>
  <c r="E2080"/>
  <c r="I2077"/>
  <c r="H2076"/>
  <c r="I2076" s="1"/>
  <c r="F2076"/>
  <c r="E2076"/>
  <c r="H2075"/>
  <c r="I2075" s="1"/>
  <c r="F2075"/>
  <c r="E2075"/>
  <c r="I2072"/>
  <c r="H2071"/>
  <c r="I2071" s="1"/>
  <c r="F2071"/>
  <c r="E2071"/>
  <c r="H2070"/>
  <c r="I2070" s="1"/>
  <c r="F2070"/>
  <c r="E2070"/>
  <c r="G2060"/>
  <c r="I2060" s="1"/>
  <c r="F2060"/>
  <c r="E2060"/>
  <c r="I2059"/>
  <c r="H2058"/>
  <c r="I2058" s="1"/>
  <c r="F2058"/>
  <c r="E2058"/>
  <c r="H2055"/>
  <c r="I2055" s="1"/>
  <c r="F2055"/>
  <c r="E2055"/>
  <c r="H2054"/>
  <c r="I2054" s="1"/>
  <c r="F2054"/>
  <c r="E2054"/>
  <c r="I2053"/>
  <c r="H2052"/>
  <c r="I2052" s="1"/>
  <c r="F2052"/>
  <c r="E2052"/>
  <c r="I2049"/>
  <c r="H2048"/>
  <c r="I2048" s="1"/>
  <c r="F2048"/>
  <c r="E2048"/>
  <c r="I2045"/>
  <c r="I2044"/>
  <c r="F2044"/>
  <c r="E2044"/>
  <c r="H2041"/>
  <c r="I2041" s="1"/>
  <c r="F2041"/>
  <c r="E2041"/>
  <c r="H2040"/>
  <c r="I2040" s="1"/>
  <c r="F2040"/>
  <c r="E2040"/>
  <c r="H2039"/>
  <c r="I2039" s="1"/>
  <c r="F2039"/>
  <c r="E2039"/>
  <c r="H2036"/>
  <c r="I2036" s="1"/>
  <c r="F2036"/>
  <c r="E2036"/>
  <c r="H2035"/>
  <c r="I2035" s="1"/>
  <c r="F2035"/>
  <c r="E2035"/>
  <c r="H2034"/>
  <c r="I2034" s="1"/>
  <c r="F2034"/>
  <c r="E2034"/>
  <c r="H2031"/>
  <c r="I2031" s="1"/>
  <c r="F2031"/>
  <c r="E2031"/>
  <c r="H2030"/>
  <c r="I2030" s="1"/>
  <c r="F2030"/>
  <c r="E2030"/>
  <c r="H2029"/>
  <c r="I2029" s="1"/>
  <c r="F2029"/>
  <c r="E2029"/>
  <c r="H2026"/>
  <c r="I2026" s="1"/>
  <c r="F2026"/>
  <c r="E2026"/>
  <c r="H2025"/>
  <c r="I2025" s="1"/>
  <c r="F2025"/>
  <c r="E2025"/>
  <c r="H2024"/>
  <c r="I2024" s="1"/>
  <c r="F2024"/>
  <c r="E2024"/>
  <c r="H2021"/>
  <c r="I2021" s="1"/>
  <c r="F2021"/>
  <c r="E2021"/>
  <c r="H2020"/>
  <c r="I2020" s="1"/>
  <c r="F2020"/>
  <c r="E2020"/>
  <c r="H2019"/>
  <c r="I2019" s="1"/>
  <c r="F2019"/>
  <c r="E2019"/>
  <c r="I2016"/>
  <c r="H2015"/>
  <c r="I2015" s="1"/>
  <c r="F2015"/>
  <c r="E2015"/>
  <c r="H2014"/>
  <c r="I2014" s="1"/>
  <c r="F2014"/>
  <c r="E2014"/>
  <c r="H2011"/>
  <c r="I2011" s="1"/>
  <c r="F2011"/>
  <c r="E2011"/>
  <c r="H2010"/>
  <c r="I2010" s="1"/>
  <c r="F2010"/>
  <c r="E2010"/>
  <c r="H2009"/>
  <c r="I2009" s="1"/>
  <c r="F2009"/>
  <c r="E2009"/>
  <c r="H2008"/>
  <c r="I2008" s="1"/>
  <c r="F2008"/>
  <c r="E2008"/>
  <c r="I2003"/>
  <c r="I2002"/>
  <c r="H2001"/>
  <c r="I2001" s="1"/>
  <c r="F2001"/>
  <c r="E2001"/>
  <c r="H2000"/>
  <c r="I2000" s="1"/>
  <c r="F2000"/>
  <c r="E2000"/>
  <c r="I1997"/>
  <c r="H1996"/>
  <c r="I1996" s="1"/>
  <c r="F1996"/>
  <c r="E1996"/>
  <c r="H1995"/>
  <c r="I1995" s="1"/>
  <c r="F1995"/>
  <c r="E1995"/>
  <c r="I1992"/>
  <c r="H1991"/>
  <c r="I1991" s="1"/>
  <c r="F1991"/>
  <c r="E1991"/>
  <c r="H1990"/>
  <c r="I1990" s="1"/>
  <c r="F1990"/>
  <c r="E1990"/>
  <c r="I1987"/>
  <c r="H1986"/>
  <c r="I1986" s="1"/>
  <c r="F1986"/>
  <c r="E1986"/>
  <c r="H1985"/>
  <c r="I1985" s="1"/>
  <c r="F1985"/>
  <c r="E1985"/>
  <c r="H1979"/>
  <c r="I1979" s="1"/>
  <c r="F1979"/>
  <c r="E1979"/>
  <c r="H1978"/>
  <c r="I1978" s="1"/>
  <c r="F1978"/>
  <c r="E1978"/>
  <c r="H1977"/>
  <c r="I1977" s="1"/>
  <c r="F1977"/>
  <c r="E1977"/>
  <c r="H1976"/>
  <c r="I1976" s="1"/>
  <c r="F1976"/>
  <c r="E1976"/>
  <c r="H1975"/>
  <c r="I1975" s="1"/>
  <c r="F1975"/>
  <c r="E1975"/>
  <c r="H1974"/>
  <c r="I1974" s="1"/>
  <c r="F1974"/>
  <c r="E1974"/>
  <c r="H1973"/>
  <c r="I1973" s="1"/>
  <c r="F1973"/>
  <c r="E1973"/>
  <c r="H1972"/>
  <c r="I1972" s="1"/>
  <c r="F1972"/>
  <c r="E1972"/>
  <c r="H1971"/>
  <c r="I1971" s="1"/>
  <c r="F1971"/>
  <c r="E1971"/>
  <c r="H1970"/>
  <c r="I1970" s="1"/>
  <c r="F1970"/>
  <c r="E1970"/>
  <c r="H1969"/>
  <c r="I1969" s="1"/>
  <c r="F1969"/>
  <c r="E1969"/>
  <c r="I1966"/>
  <c r="H1965"/>
  <c r="I1965" s="1"/>
  <c r="F1965"/>
  <c r="E1965"/>
  <c r="H1964"/>
  <c r="I1964" s="1"/>
  <c r="F1964"/>
  <c r="E1964"/>
  <c r="I1961"/>
  <c r="H1960"/>
  <c r="I1960" s="1"/>
  <c r="F1960"/>
  <c r="E1960"/>
  <c r="H1959"/>
  <c r="I1959" s="1"/>
  <c r="F1959"/>
  <c r="E1959"/>
  <c r="I1956"/>
  <c r="H1955"/>
  <c r="I1955" s="1"/>
  <c r="F1955"/>
  <c r="E1955"/>
  <c r="H1954"/>
  <c r="I1954" s="1"/>
  <c r="F1954"/>
  <c r="E1954"/>
  <c r="I1951"/>
  <c r="H1950"/>
  <c r="I1950" s="1"/>
  <c r="F1950"/>
  <c r="E1950"/>
  <c r="I1947"/>
  <c r="H1946"/>
  <c r="I1946" s="1"/>
  <c r="F1946"/>
  <c r="E1946"/>
  <c r="H1945"/>
  <c r="I1945" s="1"/>
  <c r="F1945"/>
  <c r="E1945"/>
  <c r="I1942"/>
  <c r="H1941"/>
  <c r="I1941" s="1"/>
  <c r="F1941"/>
  <c r="E1941"/>
  <c r="H1940"/>
  <c r="I1940" s="1"/>
  <c r="F1940"/>
  <c r="E1940"/>
  <c r="I1937"/>
  <c r="H1936"/>
  <c r="I1936" s="1"/>
  <c r="F1936"/>
  <c r="E1936"/>
  <c r="H1935"/>
  <c r="I1935" s="1"/>
  <c r="F1935"/>
  <c r="E1935"/>
  <c r="I1932"/>
  <c r="H1931"/>
  <c r="I1931" s="1"/>
  <c r="F1931"/>
  <c r="E1931"/>
  <c r="H1930"/>
  <c r="I1930" s="1"/>
  <c r="F1930"/>
  <c r="E1930"/>
  <c r="H1927"/>
  <c r="I1927" s="1"/>
  <c r="F1927"/>
  <c r="E1927"/>
  <c r="H1926"/>
  <c r="I1926" s="1"/>
  <c r="F1926"/>
  <c r="E1926"/>
  <c r="H1925"/>
  <c r="I1925" s="1"/>
  <c r="F1925"/>
  <c r="E1925"/>
  <c r="H1922"/>
  <c r="I1922" s="1"/>
  <c r="F1922"/>
  <c r="E1922"/>
  <c r="H1921"/>
  <c r="I1921" s="1"/>
  <c r="F1921"/>
  <c r="E1921"/>
  <c r="H1920"/>
  <c r="I1920" s="1"/>
  <c r="F1920"/>
  <c r="E1920"/>
  <c r="H1917"/>
  <c r="I1917" s="1"/>
  <c r="F1917"/>
  <c r="E1917"/>
  <c r="H1916"/>
  <c r="I1916" s="1"/>
  <c r="F1916"/>
  <c r="E1916"/>
  <c r="H1915"/>
  <c r="I1915" s="1"/>
  <c r="F1915"/>
  <c r="E1915"/>
  <c r="H1912"/>
  <c r="I1912" s="1"/>
  <c r="F1912"/>
  <c r="E1912"/>
  <c r="H1911"/>
  <c r="I1911" s="1"/>
  <c r="F1911"/>
  <c r="E1911"/>
  <c r="H1910"/>
  <c r="I1910" s="1"/>
  <c r="F1910"/>
  <c r="E1910"/>
  <c r="H1907"/>
  <c r="I1907" s="1"/>
  <c r="F1907"/>
  <c r="E1907"/>
  <c r="H1906"/>
  <c r="I1906" s="1"/>
  <c r="F1906"/>
  <c r="E1906"/>
  <c r="H1905"/>
  <c r="I1905" s="1"/>
  <c r="F1905"/>
  <c r="E1905"/>
  <c r="I1902"/>
  <c r="H1901"/>
  <c r="I1901" s="1"/>
  <c r="F1901"/>
  <c r="E1901"/>
  <c r="H1900"/>
  <c r="I1900" s="1"/>
  <c r="F1900"/>
  <c r="E1900"/>
  <c r="I1897"/>
  <c r="H1896"/>
  <c r="I1896" s="1"/>
  <c r="F1896"/>
  <c r="E1896"/>
  <c r="H1895"/>
  <c r="I1895" s="1"/>
  <c r="F1895"/>
  <c r="E1895"/>
  <c r="I1892"/>
  <c r="H1891"/>
  <c r="I1891" s="1"/>
  <c r="F1891"/>
  <c r="E1891"/>
  <c r="H1890"/>
  <c r="I1890" s="1"/>
  <c r="F1890"/>
  <c r="E1890"/>
  <c r="I1887"/>
  <c r="H1886"/>
  <c r="I1886" s="1"/>
  <c r="F1886"/>
  <c r="E1886"/>
  <c r="H1885"/>
  <c r="I1885" s="1"/>
  <c r="F1885"/>
  <c r="E1885"/>
  <c r="I1882"/>
  <c r="H1881"/>
  <c r="I1881" s="1"/>
  <c r="F1881"/>
  <c r="E1881"/>
  <c r="H1880"/>
  <c r="I1880" s="1"/>
  <c r="F1880"/>
  <c r="E1880"/>
  <c r="I1877"/>
  <c r="H1876"/>
  <c r="I1876" s="1"/>
  <c r="F1876"/>
  <c r="E1876"/>
  <c r="H1875"/>
  <c r="I1875" s="1"/>
  <c r="F1875"/>
  <c r="E1875"/>
  <c r="I1872"/>
  <c r="H1871"/>
  <c r="I1871" s="1"/>
  <c r="F1871"/>
  <c r="E1871"/>
  <c r="H1870"/>
  <c r="I1870" s="1"/>
  <c r="F1870"/>
  <c r="E1870"/>
  <c r="I1867"/>
  <c r="H1866"/>
  <c r="I1866" s="1"/>
  <c r="F1866"/>
  <c r="E1866"/>
  <c r="H1865"/>
  <c r="I1865" s="1"/>
  <c r="F1865"/>
  <c r="E1865"/>
  <c r="I1862"/>
  <c r="H1861"/>
  <c r="I1861" s="1"/>
  <c r="F1861"/>
  <c r="E1861"/>
  <c r="H1860"/>
  <c r="I1860" s="1"/>
  <c r="F1860"/>
  <c r="E1860"/>
  <c r="I1857"/>
  <c r="H1856"/>
  <c r="I1856" s="1"/>
  <c r="F1856"/>
  <c r="E1856"/>
  <c r="I1853"/>
  <c r="H1852"/>
  <c r="I1852" s="1"/>
  <c r="F1852"/>
  <c r="E1852"/>
  <c r="H1851"/>
  <c r="I1851" s="1"/>
  <c r="F1851"/>
  <c r="E1851"/>
  <c r="H1807"/>
  <c r="I1807" s="1"/>
  <c r="F1807"/>
  <c r="E1807"/>
  <c r="I1806"/>
  <c r="H1805"/>
  <c r="I1805" s="1"/>
  <c r="F1805"/>
  <c r="E1805"/>
  <c r="H1804"/>
  <c r="I1804" s="1"/>
  <c r="F1804"/>
  <c r="E1804"/>
  <c r="I1801"/>
  <c r="H1800"/>
  <c r="I1800" s="1"/>
  <c r="F1800"/>
  <c r="E1800"/>
  <c r="H1799"/>
  <c r="I1799" s="1"/>
  <c r="F1799"/>
  <c r="E1799"/>
  <c r="I1796"/>
  <c r="H1795"/>
  <c r="I1795" s="1"/>
  <c r="F1795"/>
  <c r="E1795"/>
  <c r="H1794"/>
  <c r="I1794" s="1"/>
  <c r="F1794"/>
  <c r="E1794"/>
  <c r="I1791"/>
  <c r="H1790"/>
  <c r="I1790" s="1"/>
  <c r="F1790"/>
  <c r="E1790"/>
  <c r="H1789"/>
  <c r="I1789" s="1"/>
  <c r="F1789"/>
  <c r="E1789"/>
  <c r="I1786"/>
  <c r="H1785"/>
  <c r="I1785" s="1"/>
  <c r="F1785"/>
  <c r="E1785"/>
  <c r="H1784"/>
  <c r="I1784" s="1"/>
  <c r="F1784"/>
  <c r="E1784"/>
  <c r="I1781"/>
  <c r="H1780"/>
  <c r="I1780" s="1"/>
  <c r="F1780"/>
  <c r="E1780"/>
  <c r="H1779"/>
  <c r="I1779" s="1"/>
  <c r="F1779"/>
  <c r="E1779"/>
  <c r="I1776"/>
  <c r="H1775"/>
  <c r="I1775" s="1"/>
  <c r="F1775"/>
  <c r="E1775"/>
  <c r="H1774"/>
  <c r="I1774" s="1"/>
  <c r="F1774"/>
  <c r="E1774"/>
  <c r="H1771"/>
  <c r="I1771" s="1"/>
  <c r="F1771"/>
  <c r="E1771"/>
  <c r="H1770"/>
  <c r="I1770" s="1"/>
  <c r="F1770"/>
  <c r="E1770"/>
  <c r="H1769"/>
  <c r="I1769" s="1"/>
  <c r="F1769"/>
  <c r="E1769"/>
  <c r="H1766"/>
  <c r="I1766" s="1"/>
  <c r="F1766"/>
  <c r="E1766"/>
  <c r="H1765"/>
  <c r="I1765" s="1"/>
  <c r="F1765"/>
  <c r="E1765"/>
  <c r="H1764"/>
  <c r="I1764" s="1"/>
  <c r="F1764"/>
  <c r="E1764"/>
  <c r="H1761"/>
  <c r="I1761" s="1"/>
  <c r="F1761"/>
  <c r="E1761"/>
  <c r="H1760"/>
  <c r="I1760" s="1"/>
  <c r="F1760"/>
  <c r="E1760"/>
  <c r="H1759"/>
  <c r="I1759" s="1"/>
  <c r="F1759"/>
  <c r="E1759"/>
  <c r="H1756"/>
  <c r="I1756" s="1"/>
  <c r="F1756"/>
  <c r="E1756"/>
  <c r="H1755"/>
  <c r="I1755" s="1"/>
  <c r="F1755"/>
  <c r="E1755"/>
  <c r="H1754"/>
  <c r="I1754" s="1"/>
  <c r="F1754"/>
  <c r="E1754"/>
  <c r="H1751"/>
  <c r="I1751" s="1"/>
  <c r="F1751"/>
  <c r="E1751"/>
  <c r="H1750"/>
  <c r="I1750" s="1"/>
  <c r="F1750"/>
  <c r="E1750"/>
  <c r="H1749"/>
  <c r="I1749" s="1"/>
  <c r="F1749"/>
  <c r="E1749"/>
  <c r="H1746"/>
  <c r="I1746" s="1"/>
  <c r="F1746"/>
  <c r="E1746"/>
  <c r="H1745"/>
  <c r="I1745" s="1"/>
  <c r="F1745"/>
  <c r="E1745"/>
  <c r="H1744"/>
  <c r="I1744" s="1"/>
  <c r="F1744"/>
  <c r="E1744"/>
  <c r="H1741"/>
  <c r="I1741" s="1"/>
  <c r="F1741"/>
  <c r="E1741"/>
  <c r="H1740"/>
  <c r="I1740" s="1"/>
  <c r="F1740"/>
  <c r="E1740"/>
  <c r="H1739"/>
  <c r="I1739" s="1"/>
  <c r="F1739"/>
  <c r="E1739"/>
  <c r="I1736"/>
  <c r="H1735"/>
  <c r="I1735" s="1"/>
  <c r="F1735"/>
  <c r="E1735"/>
  <c r="H1734"/>
  <c r="I1734" s="1"/>
  <c r="F1734"/>
  <c r="E1734"/>
  <c r="I1731"/>
  <c r="H1730"/>
  <c r="I1730" s="1"/>
  <c r="F1730"/>
  <c r="E1730"/>
  <c r="H1729"/>
  <c r="I1729" s="1"/>
  <c r="F1729"/>
  <c r="E1729"/>
  <c r="I1726"/>
  <c r="H1725"/>
  <c r="I1725" s="1"/>
  <c r="F1725"/>
  <c r="E1725"/>
  <c r="H1724"/>
  <c r="I1724" s="1"/>
  <c r="F1724"/>
  <c r="E1724"/>
  <c r="I1721"/>
  <c r="H1720"/>
  <c r="I1720" s="1"/>
  <c r="F1720"/>
  <c r="E1720"/>
  <c r="H1719"/>
  <c r="I1719" s="1"/>
  <c r="F1719"/>
  <c r="E1719"/>
  <c r="I1716"/>
  <c r="H1715"/>
  <c r="I1715" s="1"/>
  <c r="F1715"/>
  <c r="E1715"/>
  <c r="H1714"/>
  <c r="I1714" s="1"/>
  <c r="F1714"/>
  <c r="E1714"/>
  <c r="I1711"/>
  <c r="H1710"/>
  <c r="I1710" s="1"/>
  <c r="F1710"/>
  <c r="E1710"/>
  <c r="H1709"/>
  <c r="I1709" s="1"/>
  <c r="F1709"/>
  <c r="E1709"/>
  <c r="I1706"/>
  <c r="H1705"/>
  <c r="I1705" s="1"/>
  <c r="F1705"/>
  <c r="E1705"/>
  <c r="H1704"/>
  <c r="I1704" s="1"/>
  <c r="F1704"/>
  <c r="E1704"/>
  <c r="I1701"/>
  <c r="H1700"/>
  <c r="I1700" s="1"/>
  <c r="F1700"/>
  <c r="E1700"/>
  <c r="H1699"/>
  <c r="I1699" s="1"/>
  <c r="F1699"/>
  <c r="E1699"/>
  <c r="I1696"/>
  <c r="H1695"/>
  <c r="I1695" s="1"/>
  <c r="F1695"/>
  <c r="E1695"/>
  <c r="H1694"/>
  <c r="I1694" s="1"/>
  <c r="F1694"/>
  <c r="E1694"/>
  <c r="I1691"/>
  <c r="H1690"/>
  <c r="I1690" s="1"/>
  <c r="F1690"/>
  <c r="E1690"/>
  <c r="H1689"/>
  <c r="I1689" s="1"/>
  <c r="F1689"/>
  <c r="E1689"/>
  <c r="I1686"/>
  <c r="H1685"/>
  <c r="I1685" s="1"/>
  <c r="F1685"/>
  <c r="E1685"/>
  <c r="H1684"/>
  <c r="I1684" s="1"/>
  <c r="F1684"/>
  <c r="E1684"/>
  <c r="I1681"/>
  <c r="H1680"/>
  <c r="I1680" s="1"/>
  <c r="F1680"/>
  <c r="E1680"/>
  <c r="H1679"/>
  <c r="I1679" s="1"/>
  <c r="F1679"/>
  <c r="E1679"/>
  <c r="I1676"/>
  <c r="H1675"/>
  <c r="I1675" s="1"/>
  <c r="F1675"/>
  <c r="E1675"/>
  <c r="H1674"/>
  <c r="I1674" s="1"/>
  <c r="F1674"/>
  <c r="E1674"/>
  <c r="I1671"/>
  <c r="H1670"/>
  <c r="I1670" s="1"/>
  <c r="F1670"/>
  <c r="E1670"/>
  <c r="H1669"/>
  <c r="I1669" s="1"/>
  <c r="F1669"/>
  <c r="E1669"/>
  <c r="I1666"/>
  <c r="H1665"/>
  <c r="I1665" s="1"/>
  <c r="F1665"/>
  <c r="E1665"/>
  <c r="H1664"/>
  <c r="I1664" s="1"/>
  <c r="F1664"/>
  <c r="E1664"/>
  <c r="I1661"/>
  <c r="H1660"/>
  <c r="I1660" s="1"/>
  <c r="F1660"/>
  <c r="E1660"/>
  <c r="H1659"/>
  <c r="I1659" s="1"/>
  <c r="F1659"/>
  <c r="E1659"/>
  <c r="E1656"/>
  <c r="H1654"/>
  <c r="I1654" s="1"/>
  <c r="F1654"/>
  <c r="E1654"/>
  <c r="H1653"/>
  <c r="I1653" s="1"/>
  <c r="F1653"/>
  <c r="E1653"/>
  <c r="H1650"/>
  <c r="I1650" s="1"/>
  <c r="F1650"/>
  <c r="E1650"/>
  <c r="H1649"/>
  <c r="I1649" s="1"/>
  <c r="F1649"/>
  <c r="E1649"/>
  <c r="H1648"/>
  <c r="I1648" s="1"/>
  <c r="F1648"/>
  <c r="E1648"/>
  <c r="H1645"/>
  <c r="I1645" s="1"/>
  <c r="F1645"/>
  <c r="E1645"/>
  <c r="H1644"/>
  <c r="I1644" s="1"/>
  <c r="F1644"/>
  <c r="E1644"/>
  <c r="H1643"/>
  <c r="I1643" s="1"/>
  <c r="F1643"/>
  <c r="E1643"/>
  <c r="H1640"/>
  <c r="I1640" s="1"/>
  <c r="F1640"/>
  <c r="E1640"/>
  <c r="H1639"/>
  <c r="I1639" s="1"/>
  <c r="F1639"/>
  <c r="E1639"/>
  <c r="H1638"/>
  <c r="I1638" s="1"/>
  <c r="F1638"/>
  <c r="E1638"/>
  <c r="H1635"/>
  <c r="I1635" s="1"/>
  <c r="F1635"/>
  <c r="E1635"/>
  <c r="H1634"/>
  <c r="I1634" s="1"/>
  <c r="F1634"/>
  <c r="E1634"/>
  <c r="H1633"/>
  <c r="I1633" s="1"/>
  <c r="F1633"/>
  <c r="E1633"/>
  <c r="H1630"/>
  <c r="I1630" s="1"/>
  <c r="F1630"/>
  <c r="E1630"/>
  <c r="H1629"/>
  <c r="I1629" s="1"/>
  <c r="F1629"/>
  <c r="E1629"/>
  <c r="H1628"/>
  <c r="I1628" s="1"/>
  <c r="F1628"/>
  <c r="E1628"/>
  <c r="H1625"/>
  <c r="I1625" s="1"/>
  <c r="F1625"/>
  <c r="E1625"/>
  <c r="H1624"/>
  <c r="I1624" s="1"/>
  <c r="F1624"/>
  <c r="E1624"/>
  <c r="H1623"/>
  <c r="I1623" s="1"/>
  <c r="F1623"/>
  <c r="E1623"/>
  <c r="H1620"/>
  <c r="I1620" s="1"/>
  <c r="F1620"/>
  <c r="E1620"/>
  <c r="H1619"/>
  <c r="I1619" s="1"/>
  <c r="F1619"/>
  <c r="E1619"/>
  <c r="H1618"/>
  <c r="I1618" s="1"/>
  <c r="F1618"/>
  <c r="E1618"/>
  <c r="H1615"/>
  <c r="I1615" s="1"/>
  <c r="F1615"/>
  <c r="E1615"/>
  <c r="H1614"/>
  <c r="I1614" s="1"/>
  <c r="F1614"/>
  <c r="E1614"/>
  <c r="H1613"/>
  <c r="I1613" s="1"/>
  <c r="F1613"/>
  <c r="E1613"/>
  <c r="H1612"/>
  <c r="I1612" s="1"/>
  <c r="F1612"/>
  <c r="E1612"/>
  <c r="H1609"/>
  <c r="I1609" s="1"/>
  <c r="F1609"/>
  <c r="E1609"/>
  <c r="H1608"/>
  <c r="I1608" s="1"/>
  <c r="F1608"/>
  <c r="E1608"/>
  <c r="H1607"/>
  <c r="I1607" s="1"/>
  <c r="F1607"/>
  <c r="E1607"/>
  <c r="H1606"/>
  <c r="I1606" s="1"/>
  <c r="F1606"/>
  <c r="E1606"/>
  <c r="H1603"/>
  <c r="I1603" s="1"/>
  <c r="F1603"/>
  <c r="E1603"/>
  <c r="H1602"/>
  <c r="I1602" s="1"/>
  <c r="F1602"/>
  <c r="E1602"/>
  <c r="H1601"/>
  <c r="I1601" s="1"/>
  <c r="F1601"/>
  <c r="E1601"/>
  <c r="H1600"/>
  <c r="I1600" s="1"/>
  <c r="F1600"/>
  <c r="E1600"/>
  <c r="H1597"/>
  <c r="I1597" s="1"/>
  <c r="F1597"/>
  <c r="E1597"/>
  <c r="H1596"/>
  <c r="I1596" s="1"/>
  <c r="F1596"/>
  <c r="E1596"/>
  <c r="H1595"/>
  <c r="I1595" s="1"/>
  <c r="F1595"/>
  <c r="E1595"/>
  <c r="H1592"/>
  <c r="I1592" s="1"/>
  <c r="F1592"/>
  <c r="E1592"/>
  <c r="H1591"/>
  <c r="I1591" s="1"/>
  <c r="F1591"/>
  <c r="E1591"/>
  <c r="H1590"/>
  <c r="I1590" s="1"/>
  <c r="F1590"/>
  <c r="E1590"/>
  <c r="H1587"/>
  <c r="I1587" s="1"/>
  <c r="F1587"/>
  <c r="E1587"/>
  <c r="H1586"/>
  <c r="I1586" s="1"/>
  <c r="F1586"/>
  <c r="E1586"/>
  <c r="H1585"/>
  <c r="I1585" s="1"/>
  <c r="F1585"/>
  <c r="E1585"/>
  <c r="H1582"/>
  <c r="I1582" s="1"/>
  <c r="F1582"/>
  <c r="E1582"/>
  <c r="H1581"/>
  <c r="I1581" s="1"/>
  <c r="F1581"/>
  <c r="E1581"/>
  <c r="H1580"/>
  <c r="I1580" s="1"/>
  <c r="F1580"/>
  <c r="E1580"/>
  <c r="H1579"/>
  <c r="I1579" s="1"/>
  <c r="F1579"/>
  <c r="E1579"/>
  <c r="H1578"/>
  <c r="I1578" s="1"/>
  <c r="F1578"/>
  <c r="E1578"/>
  <c r="H1577"/>
  <c r="I1577" s="1"/>
  <c r="F1577"/>
  <c r="E1577"/>
  <c r="H1576"/>
  <c r="I1576" s="1"/>
  <c r="F1576"/>
  <c r="E1576"/>
  <c r="H1575"/>
  <c r="I1575" s="1"/>
  <c r="F1575"/>
  <c r="E1575"/>
  <c r="H1574"/>
  <c r="I1574" s="1"/>
  <c r="F1574"/>
  <c r="E1574"/>
  <c r="H1573"/>
  <c r="I1573" s="1"/>
  <c r="F1573"/>
  <c r="E1573"/>
  <c r="H1572"/>
  <c r="I1572" s="1"/>
  <c r="F1572"/>
  <c r="E1572"/>
  <c r="H1568"/>
  <c r="I1568" s="1"/>
  <c r="F1568"/>
  <c r="E1568"/>
  <c r="H1567"/>
  <c r="I1567" s="1"/>
  <c r="F1567"/>
  <c r="E1567"/>
  <c r="H1566"/>
  <c r="I1566" s="1"/>
  <c r="F1566"/>
  <c r="E1566"/>
  <c r="H1565"/>
  <c r="I1565" s="1"/>
  <c r="F1565"/>
  <c r="E1565"/>
  <c r="H1564"/>
  <c r="I1564" s="1"/>
  <c r="F1564"/>
  <c r="E1564"/>
  <c r="H1563"/>
  <c r="I1563" s="1"/>
  <c r="F1563"/>
  <c r="E1563"/>
  <c r="H1562"/>
  <c r="I1562" s="1"/>
  <c r="F1562"/>
  <c r="E1562"/>
  <c r="I1559"/>
  <c r="H1558"/>
  <c r="I1558" s="1"/>
  <c r="F1558"/>
  <c r="E1558"/>
  <c r="H1557"/>
  <c r="I1557" s="1"/>
  <c r="F1557"/>
  <c r="E1557"/>
  <c r="I1554"/>
  <c r="H1553"/>
  <c r="I1553" s="1"/>
  <c r="F1553"/>
  <c r="E1553"/>
  <c r="H1552"/>
  <c r="I1552" s="1"/>
  <c r="F1552"/>
  <c r="E1552"/>
  <c r="I1549"/>
  <c r="H1548"/>
  <c r="I1548" s="1"/>
  <c r="F1548"/>
  <c r="E1548"/>
  <c r="H1547"/>
  <c r="I1547" s="1"/>
  <c r="F1547"/>
  <c r="E1547"/>
  <c r="I1544"/>
  <c r="H1543"/>
  <c r="I1543" s="1"/>
  <c r="F1543"/>
  <c r="E1543"/>
  <c r="H1542"/>
  <c r="I1542" s="1"/>
  <c r="F1542"/>
  <c r="E1542"/>
  <c r="H1539"/>
  <c r="I1539" s="1"/>
  <c r="F1539"/>
  <c r="E1539"/>
  <c r="H1538"/>
  <c r="I1538" s="1"/>
  <c r="F1538"/>
  <c r="E1538"/>
  <c r="H1537"/>
  <c r="I1537" s="1"/>
  <c r="F1537"/>
  <c r="E1537"/>
  <c r="H1534"/>
  <c r="I1534" s="1"/>
  <c r="F1534"/>
  <c r="E1534"/>
  <c r="H1533"/>
  <c r="I1533" s="1"/>
  <c r="F1533"/>
  <c r="E1533"/>
  <c r="H1532"/>
  <c r="I1532" s="1"/>
  <c r="F1532"/>
  <c r="E1532"/>
  <c r="H1529"/>
  <c r="I1529" s="1"/>
  <c r="F1529"/>
  <c r="E1529"/>
  <c r="H1528"/>
  <c r="I1528" s="1"/>
  <c r="F1528"/>
  <c r="E1528"/>
  <c r="H1527"/>
  <c r="I1527" s="1"/>
  <c r="F1527"/>
  <c r="E1527"/>
  <c r="H1524"/>
  <c r="I1524" s="1"/>
  <c r="F1524"/>
  <c r="E1524"/>
  <c r="H1523"/>
  <c r="I1523" s="1"/>
  <c r="F1523"/>
  <c r="E1523"/>
  <c r="H1522"/>
  <c r="I1522" s="1"/>
  <c r="F1522"/>
  <c r="E1522"/>
  <c r="H1519"/>
  <c r="I1519" s="1"/>
  <c r="F1519"/>
  <c r="E1519"/>
  <c r="H1518"/>
  <c r="I1518" s="1"/>
  <c r="F1518"/>
  <c r="E1518"/>
  <c r="H1517"/>
  <c r="I1517" s="1"/>
  <c r="F1517"/>
  <c r="E1517"/>
  <c r="H1514"/>
  <c r="I1514" s="1"/>
  <c r="F1514"/>
  <c r="E1514"/>
  <c r="H1513"/>
  <c r="I1513" s="1"/>
  <c r="F1513"/>
  <c r="E1513"/>
  <c r="H1512"/>
  <c r="I1512" s="1"/>
  <c r="F1512"/>
  <c r="E1512"/>
  <c r="H1509"/>
  <c r="I1509" s="1"/>
  <c r="F1509"/>
  <c r="E1509"/>
  <c r="H1508"/>
  <c r="I1508" s="1"/>
  <c r="F1508"/>
  <c r="E1508"/>
  <c r="H1507"/>
  <c r="I1507" s="1"/>
  <c r="F1507"/>
  <c r="E1507"/>
  <c r="H1504"/>
  <c r="I1504" s="1"/>
  <c r="F1504"/>
  <c r="E1504"/>
  <c r="H1503"/>
  <c r="I1503" s="1"/>
  <c r="F1503"/>
  <c r="E1503"/>
  <c r="H1502"/>
  <c r="I1502" s="1"/>
  <c r="F1502"/>
  <c r="E1502"/>
  <c r="I1499"/>
  <c r="H1498"/>
  <c r="I1498" s="1"/>
  <c r="F1498"/>
  <c r="E1498"/>
  <c r="H1497"/>
  <c r="I1497" s="1"/>
  <c r="F1497"/>
  <c r="E1497"/>
  <c r="I1494"/>
  <c r="H1493"/>
  <c r="I1493" s="1"/>
  <c r="F1493"/>
  <c r="E1493"/>
  <c r="H1492"/>
  <c r="I1492" s="1"/>
  <c r="F1492"/>
  <c r="E1492"/>
  <c r="H1489"/>
  <c r="I1489" s="1"/>
  <c r="F1489"/>
  <c r="E1489"/>
  <c r="H1488"/>
  <c r="I1488" s="1"/>
  <c r="F1488"/>
  <c r="E1488"/>
  <c r="H1487"/>
  <c r="I1487" s="1"/>
  <c r="F1487"/>
  <c r="E1487"/>
  <c r="H1484"/>
  <c r="I1484" s="1"/>
  <c r="F1484"/>
  <c r="E1484"/>
  <c r="H1483"/>
  <c r="I1483" s="1"/>
  <c r="F1483"/>
  <c r="E1483"/>
  <c r="H1482"/>
  <c r="I1482" s="1"/>
  <c r="F1482"/>
  <c r="E1482"/>
  <c r="H1479"/>
  <c r="I1479" s="1"/>
  <c r="F1479"/>
  <c r="E1479"/>
  <c r="H1478"/>
  <c r="I1478" s="1"/>
  <c r="F1478"/>
  <c r="E1478"/>
  <c r="H1477"/>
  <c r="I1477" s="1"/>
  <c r="F1477"/>
  <c r="E1477"/>
  <c r="H1474"/>
  <c r="I1474" s="1"/>
  <c r="F1474"/>
  <c r="E1474"/>
  <c r="H1473"/>
  <c r="I1473" s="1"/>
  <c r="F1473"/>
  <c r="E1473"/>
  <c r="H1472"/>
  <c r="I1472" s="1"/>
  <c r="F1472"/>
  <c r="E1472"/>
  <c r="H1469"/>
  <c r="I1469" s="1"/>
  <c r="F1469"/>
  <c r="E1469"/>
  <c r="H1468"/>
  <c r="I1468" s="1"/>
  <c r="F1468"/>
  <c r="E1468"/>
  <c r="H1467"/>
  <c r="I1467" s="1"/>
  <c r="F1467"/>
  <c r="E1467"/>
  <c r="H1464"/>
  <c r="I1464" s="1"/>
  <c r="F1464"/>
  <c r="E1464"/>
  <c r="H1463"/>
  <c r="I1463" s="1"/>
  <c r="F1463"/>
  <c r="E1463"/>
  <c r="H1462"/>
  <c r="I1462" s="1"/>
  <c r="F1462"/>
  <c r="E1462"/>
  <c r="H1459"/>
  <c r="I1459" s="1"/>
  <c r="F1459"/>
  <c r="E1459"/>
  <c r="H1458"/>
  <c r="I1458" s="1"/>
  <c r="F1458"/>
  <c r="E1458"/>
  <c r="H1457"/>
  <c r="I1457" s="1"/>
  <c r="F1457"/>
  <c r="E1457"/>
  <c r="H1454"/>
  <c r="I1454" s="1"/>
  <c r="F1454"/>
  <c r="E1454"/>
  <c r="H1453"/>
  <c r="I1453" s="1"/>
  <c r="F1453"/>
  <c r="E1453"/>
  <c r="H1452"/>
  <c r="I1452" s="1"/>
  <c r="F1452"/>
  <c r="E1452"/>
  <c r="H1447"/>
  <c r="I1447" s="1"/>
  <c r="F1447"/>
  <c r="E1447"/>
  <c r="H1446"/>
  <c r="I1446" s="1"/>
  <c r="F1446"/>
  <c r="E1446"/>
  <c r="H1445"/>
  <c r="I1445" s="1"/>
  <c r="F1445"/>
  <c r="E1445"/>
  <c r="H1444"/>
  <c r="I1444" s="1"/>
  <c r="F1444"/>
  <c r="E1444"/>
  <c r="I1441"/>
  <c r="H1440"/>
  <c r="I1440" s="1"/>
  <c r="F1440"/>
  <c r="E1440"/>
  <c r="H1439"/>
  <c r="I1439" s="1"/>
  <c r="F1439"/>
  <c r="E1439"/>
  <c r="I1436"/>
  <c r="H1435"/>
  <c r="I1435" s="1"/>
  <c r="F1435"/>
  <c r="E1435"/>
  <c r="H1434"/>
  <c r="I1434" s="1"/>
  <c r="F1434"/>
  <c r="E1434"/>
  <c r="I1431"/>
  <c r="H1430"/>
  <c r="I1430" s="1"/>
  <c r="F1430"/>
  <c r="E1430"/>
  <c r="H1429"/>
  <c r="I1429" s="1"/>
  <c r="F1429"/>
  <c r="E1429"/>
  <c r="I1426"/>
  <c r="H1425"/>
  <c r="I1425" s="1"/>
  <c r="F1425"/>
  <c r="E1425"/>
  <c r="H1424"/>
  <c r="I1424" s="1"/>
  <c r="F1424"/>
  <c r="E1424"/>
  <c r="H1421"/>
  <c r="I1421" s="1"/>
  <c r="F1421"/>
  <c r="E1421"/>
  <c r="H1420"/>
  <c r="I1420" s="1"/>
  <c r="F1420"/>
  <c r="E1420"/>
  <c r="H1419"/>
  <c r="I1419" s="1"/>
  <c r="F1419"/>
  <c r="E1419"/>
  <c r="I1416"/>
  <c r="H1415"/>
  <c r="I1415" s="1"/>
  <c r="F1415"/>
  <c r="E1415"/>
  <c r="H1414"/>
  <c r="I1414" s="1"/>
  <c r="F1414"/>
  <c r="E1414"/>
  <c r="H1411"/>
  <c r="I1411" s="1"/>
  <c r="F1411"/>
  <c r="E1411"/>
  <c r="H1410"/>
  <c r="I1410" s="1"/>
  <c r="F1410"/>
  <c r="E1410"/>
  <c r="H1409"/>
  <c r="I1409" s="1"/>
  <c r="F1409"/>
  <c r="E1409"/>
  <c r="H1406"/>
  <c r="I1406" s="1"/>
  <c r="F1406"/>
  <c r="E1406"/>
  <c r="H1405"/>
  <c r="I1405" s="1"/>
  <c r="F1405"/>
  <c r="E1405"/>
  <c r="H1404"/>
  <c r="I1404" s="1"/>
  <c r="F1404"/>
  <c r="E1404"/>
  <c r="H1401"/>
  <c r="I1401" s="1"/>
  <c r="F1401"/>
  <c r="E1401"/>
  <c r="H1400"/>
  <c r="I1400" s="1"/>
  <c r="F1400"/>
  <c r="E1400"/>
  <c r="H1399"/>
  <c r="I1399" s="1"/>
  <c r="F1399"/>
  <c r="E1399"/>
  <c r="H1396"/>
  <c r="I1396" s="1"/>
  <c r="F1396"/>
  <c r="E1396"/>
  <c r="H1395"/>
  <c r="I1395" s="1"/>
  <c r="F1395"/>
  <c r="E1395"/>
  <c r="H1394"/>
  <c r="I1394" s="1"/>
  <c r="F1394"/>
  <c r="E1394"/>
  <c r="H1393"/>
  <c r="I1393" s="1"/>
  <c r="F1393"/>
  <c r="E1393"/>
  <c r="H1390"/>
  <c r="I1390" s="1"/>
  <c r="F1390"/>
  <c r="E1390"/>
  <c r="H1389"/>
  <c r="I1389" s="1"/>
  <c r="F1389"/>
  <c r="E1389"/>
  <c r="H1388"/>
  <c r="I1388" s="1"/>
  <c r="F1388"/>
  <c r="E1388"/>
  <c r="H1387"/>
  <c r="I1387" s="1"/>
  <c r="F1387"/>
  <c r="E1387"/>
  <c r="I1384"/>
  <c r="H1383"/>
  <c r="I1383" s="1"/>
  <c r="F1383"/>
  <c r="E1383"/>
  <c r="I1380"/>
  <c r="H1379"/>
  <c r="I1379" s="1"/>
  <c r="F1379"/>
  <c r="E1379"/>
  <c r="I1376"/>
  <c r="H1375"/>
  <c r="I1375" s="1"/>
  <c r="F1375"/>
  <c r="E1375"/>
  <c r="I1372"/>
  <c r="H1371"/>
  <c r="I1371" s="1"/>
  <c r="F1371"/>
  <c r="E1371"/>
  <c r="I1368"/>
  <c r="H1367"/>
  <c r="I1367" s="1"/>
  <c r="F1367"/>
  <c r="E1367"/>
  <c r="H1366"/>
  <c r="I1366" s="1"/>
  <c r="F1366"/>
  <c r="E1366"/>
  <c r="H1363"/>
  <c r="I1363" s="1"/>
  <c r="F1363"/>
  <c r="E1363"/>
  <c r="H1362"/>
  <c r="I1362" s="1"/>
  <c r="F1362"/>
  <c r="E1362"/>
  <c r="H1361"/>
  <c r="I1361" s="1"/>
  <c r="F1361"/>
  <c r="E1361"/>
  <c r="H1358"/>
  <c r="I1358" s="1"/>
  <c r="F1358"/>
  <c r="E1358"/>
  <c r="H1357"/>
  <c r="I1357" s="1"/>
  <c r="F1357"/>
  <c r="E1357"/>
  <c r="H1356"/>
  <c r="I1356" s="1"/>
  <c r="F1356"/>
  <c r="E1356"/>
  <c r="H1355"/>
  <c r="I1355" s="1"/>
  <c r="F1355"/>
  <c r="E1355"/>
  <c r="H1352"/>
  <c r="I1352" s="1"/>
  <c r="F1352"/>
  <c r="E1352"/>
  <c r="H1351"/>
  <c r="I1351" s="1"/>
  <c r="F1351"/>
  <c r="E1351"/>
  <c r="H1350"/>
  <c r="I1350" s="1"/>
  <c r="F1350"/>
  <c r="E1350"/>
  <c r="H1347"/>
  <c r="I1347" s="1"/>
  <c r="F1347"/>
  <c r="E1347"/>
  <c r="H1346"/>
  <c r="I1346" s="1"/>
  <c r="F1346"/>
  <c r="E1346"/>
  <c r="H1345"/>
  <c r="I1345" s="1"/>
  <c r="F1345"/>
  <c r="E1345"/>
  <c r="H1342"/>
  <c r="I1342" s="1"/>
  <c r="F1342"/>
  <c r="E1342"/>
  <c r="H1341"/>
  <c r="I1341" s="1"/>
  <c r="F1341"/>
  <c r="E1341"/>
  <c r="H1340"/>
  <c r="I1340" s="1"/>
  <c r="F1340"/>
  <c r="E1340"/>
  <c r="H1339"/>
  <c r="I1339" s="1"/>
  <c r="F1339"/>
  <c r="E1339"/>
  <c r="H1336"/>
  <c r="I1336" s="1"/>
  <c r="F1336"/>
  <c r="E1336"/>
  <c r="H1335"/>
  <c r="I1335" s="1"/>
  <c r="F1335"/>
  <c r="E1335"/>
  <c r="H1334"/>
  <c r="I1334" s="1"/>
  <c r="F1334"/>
  <c r="E1334"/>
  <c r="H1331"/>
  <c r="I1331" s="1"/>
  <c r="F1331"/>
  <c r="E1331"/>
  <c r="H1330"/>
  <c r="I1330" s="1"/>
  <c r="F1330"/>
  <c r="E1330"/>
  <c r="H1329"/>
  <c r="I1329" s="1"/>
  <c r="F1329"/>
  <c r="E1329"/>
  <c r="H1324"/>
  <c r="I1324" s="1"/>
  <c r="F1324"/>
  <c r="E1324"/>
  <c r="I1323"/>
  <c r="H1322"/>
  <c r="I1322" s="1"/>
  <c r="F1322"/>
  <c r="E1322"/>
  <c r="H1319"/>
  <c r="I1319" s="1"/>
  <c r="F1319"/>
  <c r="E1319"/>
  <c r="I1318"/>
  <c r="H1317"/>
  <c r="I1317" s="1"/>
  <c r="F1317"/>
  <c r="E1317"/>
  <c r="H1314"/>
  <c r="I1314" s="1"/>
  <c r="F1314"/>
  <c r="E1314"/>
  <c r="H1313"/>
  <c r="I1313" s="1"/>
  <c r="F1313"/>
  <c r="E1313"/>
  <c r="I1312"/>
  <c r="H1309"/>
  <c r="I1309" s="1"/>
  <c r="F1309"/>
  <c r="E1309"/>
  <c r="H1308"/>
  <c r="I1308" s="1"/>
  <c r="F1308"/>
  <c r="E1308"/>
  <c r="H1307"/>
  <c r="I1307" s="1"/>
  <c r="F1307"/>
  <c r="E1307"/>
  <c r="H1304"/>
  <c r="I1304" s="1"/>
  <c r="F1304"/>
  <c r="E1304"/>
  <c r="H1303"/>
  <c r="I1303" s="1"/>
  <c r="F1303"/>
  <c r="E1303"/>
  <c r="H1302"/>
  <c r="I1302" s="1"/>
  <c r="F1302"/>
  <c r="E1302"/>
  <c r="H1301"/>
  <c r="I1301" s="1"/>
  <c r="F1301"/>
  <c r="E1301"/>
  <c r="H1298"/>
  <c r="I1298" s="1"/>
  <c r="F1298"/>
  <c r="E1298"/>
  <c r="H1297"/>
  <c r="I1297" s="1"/>
  <c r="F1297"/>
  <c r="E1297"/>
  <c r="I1296"/>
  <c r="H1293"/>
  <c r="I1293" s="1"/>
  <c r="F1293"/>
  <c r="E1293"/>
  <c r="H1292"/>
  <c r="I1292" s="1"/>
  <c r="F1292"/>
  <c r="E1292"/>
  <c r="H1291"/>
  <c r="I1291" s="1"/>
  <c r="F1291"/>
  <c r="E1291"/>
  <c r="H1290"/>
  <c r="I1290" s="1"/>
  <c r="F1290"/>
  <c r="E1290"/>
  <c r="H1289"/>
  <c r="I1289" s="1"/>
  <c r="F1289"/>
  <c r="E1289"/>
  <c r="H1286"/>
  <c r="I1286" s="1"/>
  <c r="F1286"/>
  <c r="E1286"/>
  <c r="H1285"/>
  <c r="I1285" s="1"/>
  <c r="F1285"/>
  <c r="E1285"/>
  <c r="H1284"/>
  <c r="I1284" s="1"/>
  <c r="F1284"/>
  <c r="E1284"/>
  <c r="I1283"/>
  <c r="H1282"/>
  <c r="I1282" s="1"/>
  <c r="F1282"/>
  <c r="E1282"/>
  <c r="H1279"/>
  <c r="I1279" s="1"/>
  <c r="F1279"/>
  <c r="E1279"/>
  <c r="H1278"/>
  <c r="I1278" s="1"/>
  <c r="F1278"/>
  <c r="E1278"/>
  <c r="H1277"/>
  <c r="I1277" s="1"/>
  <c r="F1277"/>
  <c r="E1277"/>
  <c r="H1276"/>
  <c r="I1276" s="1"/>
  <c r="F1276"/>
  <c r="E1276"/>
  <c r="H1275"/>
  <c r="I1275" s="1"/>
  <c r="F1275"/>
  <c r="E1275"/>
  <c r="H1272"/>
  <c r="I1272" s="1"/>
  <c r="F1272"/>
  <c r="E1272"/>
  <c r="H1271"/>
  <c r="I1271" s="1"/>
  <c r="F1271"/>
  <c r="E1271"/>
  <c r="H1270"/>
  <c r="I1270" s="1"/>
  <c r="F1270"/>
  <c r="E1270"/>
  <c r="I1269"/>
  <c r="H1268"/>
  <c r="I1268" s="1"/>
  <c r="F1268"/>
  <c r="E1268"/>
  <c r="H1267"/>
  <c r="I1267" s="1"/>
  <c r="F1267"/>
  <c r="E1267"/>
  <c r="H1264"/>
  <c r="I1264" s="1"/>
  <c r="F1264"/>
  <c r="E1264"/>
  <c r="H1263"/>
  <c r="I1263" s="1"/>
  <c r="F1263"/>
  <c r="E1263"/>
  <c r="H1262"/>
  <c r="I1262" s="1"/>
  <c r="F1262"/>
  <c r="E1262"/>
  <c r="H1259"/>
  <c r="I1259" s="1"/>
  <c r="F1259"/>
  <c r="E1259"/>
  <c r="H1258"/>
  <c r="I1258" s="1"/>
  <c r="F1258"/>
  <c r="E1258"/>
  <c r="H1257"/>
  <c r="I1257" s="1"/>
  <c r="F1257"/>
  <c r="E1257"/>
  <c r="H1254"/>
  <c r="I1254" s="1"/>
  <c r="F1254"/>
  <c r="E1254"/>
  <c r="H1253"/>
  <c r="I1253" s="1"/>
  <c r="F1253"/>
  <c r="E1253"/>
  <c r="H1252"/>
  <c r="I1252" s="1"/>
  <c r="F1252"/>
  <c r="E1252"/>
  <c r="H1249"/>
  <c r="I1249" s="1"/>
  <c r="F1249"/>
  <c r="E1249"/>
  <c r="H1248"/>
  <c r="I1248" s="1"/>
  <c r="F1248"/>
  <c r="E1248"/>
  <c r="H1247"/>
  <c r="I1247" s="1"/>
  <c r="F1247"/>
  <c r="E1247"/>
  <c r="H1244"/>
  <c r="I1244" s="1"/>
  <c r="F1244"/>
  <c r="E1244"/>
  <c r="H1243"/>
  <c r="I1243" s="1"/>
  <c r="F1243"/>
  <c r="E1243"/>
  <c r="H1242"/>
  <c r="I1242" s="1"/>
  <c r="F1242"/>
  <c r="E1242"/>
  <c r="H1241"/>
  <c r="I1241" s="1"/>
  <c r="F1241"/>
  <c r="E1241"/>
  <c r="H1238"/>
  <c r="I1238" s="1"/>
  <c r="F1238"/>
  <c r="E1238"/>
  <c r="H1237"/>
  <c r="I1237" s="1"/>
  <c r="F1237"/>
  <c r="E1237"/>
  <c r="H1236"/>
  <c r="I1236" s="1"/>
  <c r="F1236"/>
  <c r="E1236"/>
  <c r="H1235"/>
  <c r="I1235" s="1"/>
  <c r="F1235"/>
  <c r="E1235"/>
  <c r="H1234"/>
  <c r="I1234" s="1"/>
  <c r="F1234"/>
  <c r="E1234"/>
  <c r="H1231"/>
  <c r="I1231" s="1"/>
  <c r="F1231"/>
  <c r="E1231"/>
  <c r="H1230"/>
  <c r="I1230" s="1"/>
  <c r="F1230"/>
  <c r="E1230"/>
  <c r="H1229"/>
  <c r="I1229" s="1"/>
  <c r="F1229"/>
  <c r="E1229"/>
  <c r="H1226"/>
  <c r="I1226" s="1"/>
  <c r="F1226"/>
  <c r="E1226"/>
  <c r="H1225"/>
  <c r="I1225" s="1"/>
  <c r="F1225"/>
  <c r="E1225"/>
  <c r="H1224"/>
  <c r="I1224" s="1"/>
  <c r="F1224"/>
  <c r="E1224"/>
  <c r="H1223"/>
  <c r="I1223" s="1"/>
  <c r="F1223"/>
  <c r="E1223"/>
  <c r="H1222"/>
  <c r="I1222" s="1"/>
  <c r="F1222"/>
  <c r="E1222"/>
  <c r="H1219"/>
  <c r="I1219" s="1"/>
  <c r="F1219"/>
  <c r="E1219"/>
  <c r="H1218"/>
  <c r="I1218" s="1"/>
  <c r="F1218"/>
  <c r="E1218"/>
  <c r="H1217"/>
  <c r="I1217" s="1"/>
  <c r="F1217"/>
  <c r="E1217"/>
  <c r="H1214"/>
  <c r="I1214" s="1"/>
  <c r="F1214"/>
  <c r="E1214"/>
  <c r="H1213"/>
  <c r="I1213" s="1"/>
  <c r="F1213"/>
  <c r="E1213"/>
  <c r="H1212"/>
  <c r="I1212" s="1"/>
  <c r="F1212"/>
  <c r="E1212"/>
  <c r="H1211"/>
  <c r="I1211" s="1"/>
  <c r="F1211"/>
  <c r="E1211"/>
  <c r="H1210"/>
  <c r="I1210" s="1"/>
  <c r="F1210"/>
  <c r="E1210"/>
  <c r="H1209"/>
  <c r="I1209" s="1"/>
  <c r="F1209"/>
  <c r="E1209"/>
  <c r="H1206"/>
  <c r="I1206" s="1"/>
  <c r="F1206"/>
  <c r="E1206"/>
  <c r="H1205"/>
  <c r="I1205" s="1"/>
  <c r="F1205"/>
  <c r="E1205"/>
  <c r="H1204"/>
  <c r="I1204" s="1"/>
  <c r="F1204"/>
  <c r="E1204"/>
  <c r="H1203"/>
  <c r="I1203" s="1"/>
  <c r="F1203"/>
  <c r="E1203"/>
  <c r="H1202"/>
  <c r="I1202" s="1"/>
  <c r="F1202"/>
  <c r="E1202"/>
  <c r="H1201"/>
  <c r="I1201" s="1"/>
  <c r="F1201"/>
  <c r="E1201"/>
  <c r="I1196"/>
  <c r="H1195"/>
  <c r="I1195" s="1"/>
  <c r="F1195"/>
  <c r="E1195"/>
  <c r="I1192"/>
  <c r="H1191"/>
  <c r="I1191" s="1"/>
  <c r="F1191"/>
  <c r="E1191"/>
  <c r="I1188"/>
  <c r="H1187"/>
  <c r="I1187" s="1"/>
  <c r="F1187"/>
  <c r="E1187"/>
  <c r="I1184"/>
  <c r="H1183"/>
  <c r="I1183" s="1"/>
  <c r="F1183"/>
  <c r="E1183"/>
  <c r="H1182"/>
  <c r="I1182" s="1"/>
  <c r="F1182"/>
  <c r="E1182"/>
  <c r="I1179"/>
  <c r="H1178"/>
  <c r="I1178" s="1"/>
  <c r="F1178"/>
  <c r="E1178"/>
  <c r="H1177"/>
  <c r="I1177" s="1"/>
  <c r="F1177"/>
  <c r="E1177"/>
  <c r="H1174"/>
  <c r="I1174" s="1"/>
  <c r="F1174"/>
  <c r="E1174"/>
  <c r="H1173"/>
  <c r="I1173" s="1"/>
  <c r="F1173"/>
  <c r="E1173"/>
  <c r="H1172"/>
  <c r="I1172" s="1"/>
  <c r="F1172"/>
  <c r="E1172"/>
  <c r="I1169"/>
  <c r="H1168"/>
  <c r="I1168" s="1"/>
  <c r="F1168"/>
  <c r="E1168"/>
  <c r="I1165"/>
  <c r="H1164"/>
  <c r="I1164" s="1"/>
  <c r="F1164"/>
  <c r="E1164"/>
  <c r="I1161"/>
  <c r="H1160"/>
  <c r="I1160" s="1"/>
  <c r="F1160"/>
  <c r="E1160"/>
  <c r="I1157"/>
  <c r="H1156"/>
  <c r="I1156" s="1"/>
  <c r="F1156"/>
  <c r="E1156"/>
  <c r="H1155"/>
  <c r="I1155" s="1"/>
  <c r="F1155"/>
  <c r="E1155"/>
  <c r="I1152"/>
  <c r="H1151"/>
  <c r="I1151" s="1"/>
  <c r="F1151"/>
  <c r="E1151"/>
  <c r="H1150"/>
  <c r="I1150" s="1"/>
  <c r="F1150"/>
  <c r="E1150"/>
  <c r="I1147"/>
  <c r="H1146"/>
  <c r="I1146" s="1"/>
  <c r="F1146"/>
  <c r="E1146"/>
  <c r="H1145"/>
  <c r="I1145" s="1"/>
  <c r="F1145"/>
  <c r="E1145"/>
  <c r="I1142"/>
  <c r="H1141"/>
  <c r="I1141" s="1"/>
  <c r="F1141"/>
  <c r="E1141"/>
  <c r="I1138"/>
  <c r="H1137"/>
  <c r="I1137" s="1"/>
  <c r="F1137"/>
  <c r="E1137"/>
  <c r="I1134"/>
  <c r="I1133"/>
  <c r="H1132"/>
  <c r="I1132" s="1"/>
  <c r="F1132"/>
  <c r="E1132"/>
  <c r="H1131"/>
  <c r="I1131" s="1"/>
  <c r="F1131"/>
  <c r="E1131"/>
  <c r="H1130"/>
  <c r="I1130" s="1"/>
  <c r="F1130"/>
  <c r="E1130"/>
  <c r="H1129"/>
  <c r="I1129" s="1"/>
  <c r="F1129"/>
  <c r="E1129"/>
  <c r="I1126"/>
  <c r="H1125"/>
  <c r="I1125" s="1"/>
  <c r="F1125"/>
  <c r="E1125"/>
  <c r="H1124"/>
  <c r="I1124" s="1"/>
  <c r="F1124"/>
  <c r="E1124"/>
  <c r="I1121"/>
  <c r="I1120"/>
  <c r="H1119"/>
  <c r="I1119" s="1"/>
  <c r="F1119"/>
  <c r="E1119"/>
  <c r="H1118"/>
  <c r="I1118" s="1"/>
  <c r="F1118"/>
  <c r="E1118"/>
  <c r="H1117"/>
  <c r="I1117" s="1"/>
  <c r="F1117"/>
  <c r="E1117"/>
  <c r="H1114"/>
  <c r="I1114" s="1"/>
  <c r="F1114"/>
  <c r="E1114"/>
  <c r="H1113"/>
  <c r="I1113" s="1"/>
  <c r="F1113"/>
  <c r="E1113"/>
  <c r="H1112"/>
  <c r="I1112" s="1"/>
  <c r="F1112"/>
  <c r="E1112"/>
  <c r="H1111"/>
  <c r="I1111" s="1"/>
  <c r="F1111"/>
  <c r="E1111"/>
  <c r="H1110"/>
  <c r="I1110" s="1"/>
  <c r="F1110"/>
  <c r="E1110"/>
  <c r="I1107"/>
  <c r="H1106"/>
  <c r="I1106" s="1"/>
  <c r="F1106"/>
  <c r="E1106"/>
  <c r="H1105"/>
  <c r="I1105" s="1"/>
  <c r="F1105"/>
  <c r="E1105"/>
  <c r="H1102"/>
  <c r="I1102" s="1"/>
  <c r="F1102"/>
  <c r="E1102"/>
  <c r="H1101"/>
  <c r="I1101" s="1"/>
  <c r="F1101"/>
  <c r="E1101"/>
  <c r="H1100"/>
  <c r="I1100" s="1"/>
  <c r="F1100"/>
  <c r="E1100"/>
  <c r="H1099"/>
  <c r="I1099" s="1"/>
  <c r="F1099"/>
  <c r="E1099"/>
  <c r="H1098"/>
  <c r="I1098" s="1"/>
  <c r="F1098"/>
  <c r="E1098"/>
  <c r="I1095"/>
  <c r="H1094"/>
  <c r="I1094" s="1"/>
  <c r="F1094"/>
  <c r="E1094"/>
  <c r="H1093"/>
  <c r="I1093" s="1"/>
  <c r="F1093"/>
  <c r="E1093"/>
  <c r="H1092"/>
  <c r="I1092" s="1"/>
  <c r="F1092"/>
  <c r="E1092"/>
  <c r="H1091"/>
  <c r="I1091" s="1"/>
  <c r="F1091"/>
  <c r="E1091"/>
  <c r="H1090"/>
  <c r="I1090" s="1"/>
  <c r="F1090"/>
  <c r="E1090"/>
  <c r="H1089"/>
  <c r="I1089" s="1"/>
  <c r="F1089"/>
  <c r="E1089"/>
  <c r="I1088"/>
  <c r="H1087"/>
  <c r="I1087" s="1"/>
  <c r="F1087"/>
  <c r="E1087"/>
  <c r="H1086"/>
  <c r="I1086" s="1"/>
  <c r="F1086"/>
  <c r="E1086"/>
  <c r="I1083"/>
  <c r="H1082"/>
  <c r="I1082" s="1"/>
  <c r="F1082"/>
  <c r="E1082"/>
  <c r="H1081"/>
  <c r="I1081" s="1"/>
  <c r="F1081"/>
  <c r="E1081"/>
  <c r="H1080"/>
  <c r="I1080" s="1"/>
  <c r="F1080"/>
  <c r="E1080"/>
  <c r="H1079"/>
  <c r="I1079" s="1"/>
  <c r="F1079"/>
  <c r="E1079"/>
  <c r="H1078"/>
  <c r="I1078" s="1"/>
  <c r="F1078"/>
  <c r="E1078"/>
  <c r="H1077"/>
  <c r="I1077" s="1"/>
  <c r="F1077"/>
  <c r="E1077"/>
  <c r="I1076"/>
  <c r="H1075"/>
  <c r="I1075" s="1"/>
  <c r="F1075"/>
  <c r="E1075"/>
  <c r="H1074"/>
  <c r="I1074" s="1"/>
  <c r="F1074"/>
  <c r="E1074"/>
  <c r="H1069"/>
  <c r="I1069" s="1"/>
  <c r="F1069"/>
  <c r="E1069"/>
  <c r="H1068"/>
  <c r="I1068" s="1"/>
  <c r="F1068"/>
  <c r="E1068"/>
  <c r="H1067"/>
  <c r="I1067" s="1"/>
  <c r="F1067"/>
  <c r="E1067"/>
  <c r="H1066"/>
  <c r="I1066" s="1"/>
  <c r="F1066"/>
  <c r="E1066"/>
  <c r="H1063"/>
  <c r="I1063" s="1"/>
  <c r="F1063"/>
  <c r="E1063"/>
  <c r="H1062"/>
  <c r="I1062" s="1"/>
  <c r="F1062"/>
  <c r="E1062"/>
  <c r="H1061"/>
  <c r="I1061" s="1"/>
  <c r="F1061"/>
  <c r="E1061"/>
  <c r="H1060"/>
  <c r="I1060" s="1"/>
  <c r="F1060"/>
  <c r="E1060"/>
  <c r="H1059"/>
  <c r="I1059" s="1"/>
  <c r="F1059"/>
  <c r="E1059"/>
  <c r="H1058"/>
  <c r="I1058" s="1"/>
  <c r="F1058"/>
  <c r="E1058"/>
  <c r="H1057"/>
  <c r="I1057" s="1"/>
  <c r="F1057"/>
  <c r="E1057"/>
  <c r="H1056"/>
  <c r="I1056" s="1"/>
  <c r="F1056"/>
  <c r="E1056"/>
  <c r="H1053"/>
  <c r="I1053" s="1"/>
  <c r="F1053"/>
  <c r="E1053"/>
  <c r="H1052"/>
  <c r="I1052" s="1"/>
  <c r="F1052"/>
  <c r="E1052"/>
  <c r="H1051"/>
  <c r="I1051" s="1"/>
  <c r="F1051"/>
  <c r="E1051"/>
  <c r="H1050"/>
  <c r="I1050" s="1"/>
  <c r="F1050"/>
  <c r="E1050"/>
  <c r="H1049"/>
  <c r="I1049" s="1"/>
  <c r="F1049"/>
  <c r="E1049"/>
  <c r="H1048"/>
  <c r="I1048" s="1"/>
  <c r="F1048"/>
  <c r="E1048"/>
  <c r="H1045"/>
  <c r="I1045" s="1"/>
  <c r="F1045"/>
  <c r="E1045"/>
  <c r="H1044"/>
  <c r="I1044" s="1"/>
  <c r="F1044"/>
  <c r="E1044"/>
  <c r="H1043"/>
  <c r="I1043" s="1"/>
  <c r="F1043"/>
  <c r="E1043"/>
  <c r="H1042"/>
  <c r="I1042" s="1"/>
  <c r="F1042"/>
  <c r="E1042"/>
  <c r="H1041"/>
  <c r="I1041" s="1"/>
  <c r="F1041"/>
  <c r="E1041"/>
  <c r="H1038"/>
  <c r="I1038" s="1"/>
  <c r="F1038"/>
  <c r="E1038"/>
  <c r="H1037"/>
  <c r="I1037" s="1"/>
  <c r="F1037"/>
  <c r="E1037"/>
  <c r="H1036"/>
  <c r="I1036" s="1"/>
  <c r="F1036"/>
  <c r="E1036"/>
  <c r="H1035"/>
  <c r="I1035" s="1"/>
  <c r="F1035"/>
  <c r="E1035"/>
  <c r="H1034"/>
  <c r="I1034" s="1"/>
  <c r="F1034"/>
  <c r="E1034"/>
  <c r="H1033"/>
  <c r="I1033" s="1"/>
  <c r="F1033"/>
  <c r="E1033"/>
  <c r="H1030"/>
  <c r="I1030" s="1"/>
  <c r="F1030"/>
  <c r="E1030"/>
  <c r="H1029"/>
  <c r="I1029" s="1"/>
  <c r="F1029"/>
  <c r="E1029"/>
  <c r="H1028"/>
  <c r="I1028" s="1"/>
  <c r="F1028"/>
  <c r="E1028"/>
  <c r="H1027"/>
  <c r="I1027" s="1"/>
  <c r="F1027"/>
  <c r="E1027"/>
  <c r="H1026"/>
  <c r="I1026" s="1"/>
  <c r="F1026"/>
  <c r="E1026"/>
  <c r="H1025"/>
  <c r="I1025" s="1"/>
  <c r="F1025"/>
  <c r="E1025"/>
  <c r="H1024"/>
  <c r="I1024" s="1"/>
  <c r="F1024"/>
  <c r="E1024"/>
  <c r="H1023"/>
  <c r="I1023" s="1"/>
  <c r="F1023"/>
  <c r="E1023"/>
  <c r="H1022"/>
  <c r="I1022" s="1"/>
  <c r="F1022"/>
  <c r="E1022"/>
  <c r="H1021"/>
  <c r="I1021" s="1"/>
  <c r="F1021"/>
  <c r="E1021"/>
  <c r="H1020"/>
  <c r="I1020" s="1"/>
  <c r="F1020"/>
  <c r="E1020"/>
  <c r="H1019"/>
  <c r="I1019" s="1"/>
  <c r="F1019"/>
  <c r="E1019"/>
  <c r="H1018"/>
  <c r="I1018" s="1"/>
  <c r="F1018"/>
  <c r="E1018"/>
  <c r="H1015"/>
  <c r="I1015" s="1"/>
  <c r="F1015"/>
  <c r="E1015"/>
  <c r="H1014"/>
  <c r="I1014" s="1"/>
  <c r="F1014"/>
  <c r="E1014"/>
  <c r="I1013"/>
  <c r="H1012"/>
  <c r="I1012" s="1"/>
  <c r="F1012"/>
  <c r="E1012"/>
  <c r="H1011"/>
  <c r="I1011" s="1"/>
  <c r="F1011"/>
  <c r="E1011"/>
  <c r="H1010"/>
  <c r="I1010" s="1"/>
  <c r="F1010"/>
  <c r="E1010"/>
  <c r="H1007"/>
  <c r="I1007" s="1"/>
  <c r="F1007"/>
  <c r="E1007"/>
  <c r="H1006"/>
  <c r="I1006" s="1"/>
  <c r="F1006"/>
  <c r="E1006"/>
  <c r="H1005"/>
  <c r="I1005" s="1"/>
  <c r="F1005"/>
  <c r="E1005"/>
  <c r="H1004"/>
  <c r="I1004" s="1"/>
  <c r="F1004"/>
  <c r="E1004"/>
  <c r="H1003"/>
  <c r="I1003" s="1"/>
  <c r="F1003"/>
  <c r="E1003"/>
  <c r="H1002"/>
  <c r="I1002" s="1"/>
  <c r="F1002"/>
  <c r="E1002"/>
  <c r="H1001"/>
  <c r="I1001" s="1"/>
  <c r="F1001"/>
  <c r="E1001"/>
  <c r="H1000"/>
  <c r="I1000" s="1"/>
  <c r="F1000"/>
  <c r="E1000"/>
  <c r="H999"/>
  <c r="I999" s="1"/>
  <c r="F999"/>
  <c r="E999"/>
  <c r="H996"/>
  <c r="I996" s="1"/>
  <c r="F996"/>
  <c r="E996"/>
  <c r="H995"/>
  <c r="I995" s="1"/>
  <c r="F995"/>
  <c r="E995"/>
  <c r="H994"/>
  <c r="I994" s="1"/>
  <c r="F994"/>
  <c r="E994"/>
  <c r="H993"/>
  <c r="I993" s="1"/>
  <c r="F993"/>
  <c r="E993"/>
  <c r="H992"/>
  <c r="I992" s="1"/>
  <c r="F992"/>
  <c r="E992"/>
  <c r="H991"/>
  <c r="I991" s="1"/>
  <c r="F991"/>
  <c r="E991"/>
  <c r="H990"/>
  <c r="I990" s="1"/>
  <c r="F990"/>
  <c r="E990"/>
  <c r="H987"/>
  <c r="I987" s="1"/>
  <c r="F987"/>
  <c r="E987"/>
  <c r="H986"/>
  <c r="I986" s="1"/>
  <c r="F986"/>
  <c r="E986"/>
  <c r="H985"/>
  <c r="I985" s="1"/>
  <c r="F985"/>
  <c r="E985"/>
  <c r="H984"/>
  <c r="I984" s="1"/>
  <c r="F984"/>
  <c r="E984"/>
  <c r="H981"/>
  <c r="I981" s="1"/>
  <c r="F981"/>
  <c r="E981"/>
  <c r="H980"/>
  <c r="I980" s="1"/>
  <c r="F980"/>
  <c r="E980"/>
  <c r="H979"/>
  <c r="I979" s="1"/>
  <c r="F979"/>
  <c r="E979"/>
  <c r="H978"/>
  <c r="I978" s="1"/>
  <c r="F978"/>
  <c r="E978"/>
  <c r="H977"/>
  <c r="I977" s="1"/>
  <c r="F977"/>
  <c r="E977"/>
  <c r="H976"/>
  <c r="I976" s="1"/>
  <c r="F976"/>
  <c r="E976"/>
  <c r="H973"/>
  <c r="I973" s="1"/>
  <c r="F973"/>
  <c r="E973"/>
  <c r="H972"/>
  <c r="I972" s="1"/>
  <c r="F972"/>
  <c r="E972"/>
  <c r="H971"/>
  <c r="I971" s="1"/>
  <c r="F971"/>
  <c r="E971"/>
  <c r="H970"/>
  <c r="I970" s="1"/>
  <c r="F970"/>
  <c r="E970"/>
  <c r="H969"/>
  <c r="I969" s="1"/>
  <c r="F969"/>
  <c r="E969"/>
  <c r="H968"/>
  <c r="I968" s="1"/>
  <c r="F968"/>
  <c r="E968"/>
  <c r="H965"/>
  <c r="I965" s="1"/>
  <c r="F965"/>
  <c r="E965"/>
  <c r="H964"/>
  <c r="I964" s="1"/>
  <c r="F964"/>
  <c r="E964"/>
  <c r="H963"/>
  <c r="I963" s="1"/>
  <c r="F963"/>
  <c r="E963"/>
  <c r="H962"/>
  <c r="I962" s="1"/>
  <c r="F962"/>
  <c r="E962"/>
  <c r="H961"/>
  <c r="I961" s="1"/>
  <c r="F961"/>
  <c r="E961"/>
  <c r="H960"/>
  <c r="I960" s="1"/>
  <c r="F960"/>
  <c r="E960"/>
  <c r="H955"/>
  <c r="I955" s="1"/>
  <c r="F955"/>
  <c r="E955"/>
  <c r="H954"/>
  <c r="I954" s="1"/>
  <c r="F954"/>
  <c r="E954"/>
  <c r="H953"/>
  <c r="I953" s="1"/>
  <c r="F953"/>
  <c r="E953"/>
  <c r="H952"/>
  <c r="I952" s="1"/>
  <c r="F952"/>
  <c r="E952"/>
  <c r="H951"/>
  <c r="I951" s="1"/>
  <c r="F951"/>
  <c r="E951"/>
  <c r="H950"/>
  <c r="I950" s="1"/>
  <c r="F950"/>
  <c r="E950"/>
  <c r="H947"/>
  <c r="I947" s="1"/>
  <c r="F947"/>
  <c r="E947"/>
  <c r="H946"/>
  <c r="I946" s="1"/>
  <c r="F946"/>
  <c r="E946"/>
  <c r="I945"/>
  <c r="H944"/>
  <c r="I944" s="1"/>
  <c r="F944"/>
  <c r="E944"/>
  <c r="H943"/>
  <c r="I943" s="1"/>
  <c r="F943"/>
  <c r="E943"/>
  <c r="H942"/>
  <c r="I942" s="1"/>
  <c r="F942"/>
  <c r="E942"/>
  <c r="H939"/>
  <c r="I939" s="1"/>
  <c r="F939"/>
  <c r="E939"/>
  <c r="H938"/>
  <c r="I938" s="1"/>
  <c r="F938"/>
  <c r="E938"/>
  <c r="H937"/>
  <c r="I937" s="1"/>
  <c r="F937"/>
  <c r="E937"/>
  <c r="H936"/>
  <c r="I936" s="1"/>
  <c r="F936"/>
  <c r="E936"/>
  <c r="H935"/>
  <c r="I935" s="1"/>
  <c r="F935"/>
  <c r="E935"/>
  <c r="H930"/>
  <c r="I930" s="1"/>
  <c r="F930"/>
  <c r="E930"/>
  <c r="H929"/>
  <c r="I929" s="1"/>
  <c r="F929"/>
  <c r="E929"/>
  <c r="H928"/>
  <c r="I928" s="1"/>
  <c r="F928"/>
  <c r="E928"/>
  <c r="H927"/>
  <c r="I927" s="1"/>
  <c r="F927"/>
  <c r="E927"/>
  <c r="I926"/>
  <c r="H925"/>
  <c r="I925" s="1"/>
  <c r="F925"/>
  <c r="E925"/>
  <c r="H922"/>
  <c r="I922" s="1"/>
  <c r="F922"/>
  <c r="E922"/>
  <c r="H921"/>
  <c r="I921" s="1"/>
  <c r="F921"/>
  <c r="E921"/>
  <c r="H920"/>
  <c r="I920" s="1"/>
  <c r="F920"/>
  <c r="E920"/>
  <c r="H919"/>
  <c r="I919" s="1"/>
  <c r="F919"/>
  <c r="E919"/>
  <c r="H918"/>
  <c r="I918" s="1"/>
  <c r="F918"/>
  <c r="E918"/>
  <c r="H917"/>
  <c r="I917" s="1"/>
  <c r="F917"/>
  <c r="E917"/>
  <c r="H914"/>
  <c r="I914" s="1"/>
  <c r="F914"/>
  <c r="E914"/>
  <c r="H913"/>
  <c r="I913" s="1"/>
  <c r="F913"/>
  <c r="E913"/>
  <c r="H912"/>
  <c r="I912" s="1"/>
  <c r="F912"/>
  <c r="E912"/>
  <c r="H911"/>
  <c r="I911" s="1"/>
  <c r="F911"/>
  <c r="E911"/>
  <c r="H910"/>
  <c r="I910" s="1"/>
  <c r="F910"/>
  <c r="E910"/>
  <c r="H909"/>
  <c r="I909" s="1"/>
  <c r="F909"/>
  <c r="E909"/>
  <c r="H906"/>
  <c r="I906" s="1"/>
  <c r="F906"/>
  <c r="E906"/>
  <c r="H905"/>
  <c r="I905" s="1"/>
  <c r="F905"/>
  <c r="E905"/>
  <c r="H904"/>
  <c r="I904" s="1"/>
  <c r="F904"/>
  <c r="E904"/>
  <c r="H903"/>
  <c r="I903" s="1"/>
  <c r="F903"/>
  <c r="E903"/>
  <c r="H902"/>
  <c r="I902" s="1"/>
  <c r="F902"/>
  <c r="E902"/>
  <c r="H901"/>
  <c r="I901" s="1"/>
  <c r="F901"/>
  <c r="E901"/>
  <c r="H898"/>
  <c r="I898" s="1"/>
  <c r="F898"/>
  <c r="E898"/>
  <c r="H897"/>
  <c r="I897" s="1"/>
  <c r="F897"/>
  <c r="E897"/>
  <c r="H896"/>
  <c r="I896" s="1"/>
  <c r="F896"/>
  <c r="E896"/>
  <c r="H895"/>
  <c r="I895" s="1"/>
  <c r="F895"/>
  <c r="E895"/>
  <c r="H894"/>
  <c r="I894" s="1"/>
  <c r="F894"/>
  <c r="E894"/>
  <c r="H891"/>
  <c r="I891" s="1"/>
  <c r="F891"/>
  <c r="E891"/>
  <c r="H890"/>
  <c r="I890" s="1"/>
  <c r="F890"/>
  <c r="E890"/>
  <c r="H889"/>
  <c r="I889" s="1"/>
  <c r="F889"/>
  <c r="E889"/>
  <c r="H888"/>
  <c r="I888" s="1"/>
  <c r="F888"/>
  <c r="E888"/>
  <c r="H887"/>
  <c r="I887" s="1"/>
  <c r="F887"/>
  <c r="E887"/>
  <c r="H884"/>
  <c r="I884" s="1"/>
  <c r="F884"/>
  <c r="E884"/>
  <c r="H883"/>
  <c r="I883" s="1"/>
  <c r="F883"/>
  <c r="E883"/>
  <c r="H882"/>
  <c r="I882" s="1"/>
  <c r="F882"/>
  <c r="E882"/>
  <c r="H881"/>
  <c r="I881" s="1"/>
  <c r="F881"/>
  <c r="E881"/>
  <c r="H878"/>
  <c r="I878" s="1"/>
  <c r="F878"/>
  <c r="E878"/>
  <c r="H877"/>
  <c r="I877" s="1"/>
  <c r="F877"/>
  <c r="E877"/>
  <c r="H876"/>
  <c r="I876" s="1"/>
  <c r="F876"/>
  <c r="E876"/>
  <c r="H875"/>
  <c r="I875" s="1"/>
  <c r="F875"/>
  <c r="E875"/>
  <c r="H872"/>
  <c r="I872" s="1"/>
  <c r="F872"/>
  <c r="E872"/>
  <c r="H871"/>
  <c r="I871" s="1"/>
  <c r="F871"/>
  <c r="E871"/>
  <c r="H870"/>
  <c r="I870" s="1"/>
  <c r="F870"/>
  <c r="E870"/>
  <c r="H869"/>
  <c r="I869" s="1"/>
  <c r="F869"/>
  <c r="E869"/>
  <c r="H866"/>
  <c r="I866" s="1"/>
  <c r="F866"/>
  <c r="E866"/>
  <c r="H865"/>
  <c r="I865" s="1"/>
  <c r="F865"/>
  <c r="E865"/>
  <c r="H864"/>
  <c r="I864" s="1"/>
  <c r="F864"/>
  <c r="E864"/>
  <c r="H863"/>
  <c r="I863" s="1"/>
  <c r="F863"/>
  <c r="E863"/>
  <c r="H860"/>
  <c r="I860" s="1"/>
  <c r="F860"/>
  <c r="E860"/>
  <c r="H859"/>
  <c r="I859" s="1"/>
  <c r="F859"/>
  <c r="E859"/>
  <c r="H858"/>
  <c r="I858" s="1"/>
  <c r="F858"/>
  <c r="E858"/>
  <c r="H857"/>
  <c r="I857" s="1"/>
  <c r="F857"/>
  <c r="E857"/>
  <c r="H854"/>
  <c r="I854" s="1"/>
  <c r="F854"/>
  <c r="E854"/>
  <c r="H853"/>
  <c r="I853" s="1"/>
  <c r="F853"/>
  <c r="E853"/>
  <c r="H852"/>
  <c r="I852" s="1"/>
  <c r="F852"/>
  <c r="E852"/>
  <c r="H851"/>
  <c r="I851" s="1"/>
  <c r="F851"/>
  <c r="E851"/>
  <c r="H848"/>
  <c r="I848" s="1"/>
  <c r="F848"/>
  <c r="E848"/>
  <c r="H847"/>
  <c r="I847" s="1"/>
  <c r="F847"/>
  <c r="E847"/>
  <c r="H846"/>
  <c r="I846" s="1"/>
  <c r="F846"/>
  <c r="E846"/>
  <c r="H845"/>
  <c r="I845" s="1"/>
  <c r="F845"/>
  <c r="E845"/>
  <c r="H842"/>
  <c r="I842" s="1"/>
  <c r="F842"/>
  <c r="E842"/>
  <c r="H841"/>
  <c r="I841" s="1"/>
  <c r="F841"/>
  <c r="E841"/>
  <c r="H840"/>
  <c r="I840" s="1"/>
  <c r="F840"/>
  <c r="E840"/>
  <c r="H839"/>
  <c r="I839" s="1"/>
  <c r="F839"/>
  <c r="E839"/>
  <c r="H836"/>
  <c r="I836" s="1"/>
  <c r="F836"/>
  <c r="E836"/>
  <c r="H835"/>
  <c r="I835" s="1"/>
  <c r="F835"/>
  <c r="E835"/>
  <c r="H834"/>
  <c r="I834" s="1"/>
  <c r="F834"/>
  <c r="E834"/>
  <c r="H833"/>
  <c r="I833" s="1"/>
  <c r="F833"/>
  <c r="E833"/>
  <c r="I830"/>
  <c r="H829"/>
  <c r="I829" s="1"/>
  <c r="F829"/>
  <c r="E829"/>
  <c r="H828"/>
  <c r="I828" s="1"/>
  <c r="F828"/>
  <c r="E828"/>
  <c r="H827"/>
  <c r="I827" s="1"/>
  <c r="F827"/>
  <c r="E827"/>
  <c r="H824"/>
  <c r="I824" s="1"/>
  <c r="F824"/>
  <c r="E824"/>
  <c r="H823"/>
  <c r="I823" s="1"/>
  <c r="F823"/>
  <c r="E823"/>
  <c r="H822"/>
  <c r="I822" s="1"/>
  <c r="F822"/>
  <c r="E822"/>
  <c r="H821"/>
  <c r="I821" s="1"/>
  <c r="F821"/>
  <c r="E821"/>
  <c r="H818"/>
  <c r="I818" s="1"/>
  <c r="F818"/>
  <c r="E818"/>
  <c r="H817"/>
  <c r="I817" s="1"/>
  <c r="F817"/>
  <c r="E817"/>
  <c r="H816"/>
  <c r="I816" s="1"/>
  <c r="F816"/>
  <c r="E816"/>
  <c r="H815"/>
  <c r="I815" s="1"/>
  <c r="F815"/>
  <c r="E815"/>
  <c r="I812"/>
  <c r="H811"/>
  <c r="I811" s="1"/>
  <c r="F811"/>
  <c r="E811"/>
  <c r="H810"/>
  <c r="I810" s="1"/>
  <c r="F810"/>
  <c r="E810"/>
  <c r="H809"/>
  <c r="I809" s="1"/>
  <c r="F809"/>
  <c r="E809"/>
  <c r="H806"/>
  <c r="I806" s="1"/>
  <c r="F806"/>
  <c r="E806"/>
  <c r="I805"/>
  <c r="F805"/>
  <c r="H804"/>
  <c r="I804" s="1"/>
  <c r="F804"/>
  <c r="E804"/>
  <c r="H803"/>
  <c r="I803" s="1"/>
  <c r="F803"/>
  <c r="E803"/>
  <c r="H802"/>
  <c r="I802" s="1"/>
  <c r="F802"/>
  <c r="E802"/>
  <c r="H799"/>
  <c r="I799" s="1"/>
  <c r="F799"/>
  <c r="E799"/>
  <c r="H798"/>
  <c r="I798" s="1"/>
  <c r="F798"/>
  <c r="E798"/>
  <c r="H797"/>
  <c r="I797" s="1"/>
  <c r="F797"/>
  <c r="E797"/>
  <c r="H796"/>
  <c r="I796" s="1"/>
  <c r="F796"/>
  <c r="E796"/>
  <c r="H795"/>
  <c r="I795" s="1"/>
  <c r="F795"/>
  <c r="E795"/>
  <c r="H794"/>
  <c r="I794" s="1"/>
  <c r="F794"/>
  <c r="E794"/>
  <c r="H791"/>
  <c r="I791" s="1"/>
  <c r="F791"/>
  <c r="E791"/>
  <c r="H790"/>
  <c r="I790" s="1"/>
  <c r="F790"/>
  <c r="E790"/>
  <c r="H789"/>
  <c r="I789" s="1"/>
  <c r="F789"/>
  <c r="E789"/>
  <c r="H788"/>
  <c r="I788" s="1"/>
  <c r="F788"/>
  <c r="E788"/>
  <c r="H787"/>
  <c r="I787" s="1"/>
  <c r="F787"/>
  <c r="E787"/>
  <c r="H786"/>
  <c r="I786" s="1"/>
  <c r="F786"/>
  <c r="E786"/>
  <c r="H783"/>
  <c r="I783" s="1"/>
  <c r="F783"/>
  <c r="E783"/>
  <c r="H782"/>
  <c r="I782" s="1"/>
  <c r="F782"/>
  <c r="E782"/>
  <c r="H781"/>
  <c r="I781" s="1"/>
  <c r="F781"/>
  <c r="E781"/>
  <c r="H780"/>
  <c r="I780" s="1"/>
  <c r="F780"/>
  <c r="E780"/>
  <c r="H779"/>
  <c r="I779" s="1"/>
  <c r="F779"/>
  <c r="E779"/>
  <c r="H778"/>
  <c r="I778" s="1"/>
  <c r="F778"/>
  <c r="E778"/>
  <c r="H775"/>
  <c r="I775" s="1"/>
  <c r="F775"/>
  <c r="E775"/>
  <c r="H774"/>
  <c r="I774" s="1"/>
  <c r="F774"/>
  <c r="E774"/>
  <c r="H773"/>
  <c r="I773" s="1"/>
  <c r="F773"/>
  <c r="E773"/>
  <c r="H772"/>
  <c r="I772" s="1"/>
  <c r="F772"/>
  <c r="E772"/>
  <c r="H771"/>
  <c r="I771" s="1"/>
  <c r="F771"/>
  <c r="E771"/>
  <c r="H768"/>
  <c r="I768" s="1"/>
  <c r="F768"/>
  <c r="E768"/>
  <c r="H767"/>
  <c r="I767" s="1"/>
  <c r="F767"/>
  <c r="E767"/>
  <c r="H766"/>
  <c r="I766" s="1"/>
  <c r="F766"/>
  <c r="E766"/>
  <c r="H765"/>
  <c r="I765" s="1"/>
  <c r="F765"/>
  <c r="E765"/>
  <c r="H764"/>
  <c r="I764" s="1"/>
  <c r="F764"/>
  <c r="E764"/>
  <c r="H761"/>
  <c r="I761" s="1"/>
  <c r="F761"/>
  <c r="E761"/>
  <c r="H760"/>
  <c r="I760" s="1"/>
  <c r="F760"/>
  <c r="E760"/>
  <c r="H759"/>
  <c r="I759" s="1"/>
  <c r="F759"/>
  <c r="E759"/>
  <c r="H758"/>
  <c r="I758" s="1"/>
  <c r="F758"/>
  <c r="E758"/>
  <c r="H757"/>
  <c r="I757" s="1"/>
  <c r="F757"/>
  <c r="E757"/>
  <c r="H754"/>
  <c r="I754" s="1"/>
  <c r="F754"/>
  <c r="E754"/>
  <c r="H753"/>
  <c r="I753" s="1"/>
  <c r="F753"/>
  <c r="E753"/>
  <c r="H752"/>
  <c r="I752" s="1"/>
  <c r="F752"/>
  <c r="E752"/>
  <c r="H751"/>
  <c r="I751" s="1"/>
  <c r="F751"/>
  <c r="E751"/>
  <c r="H750"/>
  <c r="I750" s="1"/>
  <c r="F750"/>
  <c r="E750"/>
  <c r="H749"/>
  <c r="I749" s="1"/>
  <c r="F749"/>
  <c r="E749"/>
  <c r="H746"/>
  <c r="I746" s="1"/>
  <c r="F746"/>
  <c r="E746"/>
  <c r="H745"/>
  <c r="I745" s="1"/>
  <c r="F745"/>
  <c r="E745"/>
  <c r="H744"/>
  <c r="I744" s="1"/>
  <c r="F744"/>
  <c r="E744"/>
  <c r="H743"/>
  <c r="I743" s="1"/>
  <c r="F743"/>
  <c r="E743"/>
  <c r="H742"/>
  <c r="I742" s="1"/>
  <c r="F742"/>
  <c r="E742"/>
  <c r="H739"/>
  <c r="I739" s="1"/>
  <c r="F739"/>
  <c r="E739"/>
  <c r="H738"/>
  <c r="I738" s="1"/>
  <c r="F738"/>
  <c r="E738"/>
  <c r="H737"/>
  <c r="I737" s="1"/>
  <c r="F737"/>
  <c r="E737"/>
  <c r="H736"/>
  <c r="I736" s="1"/>
  <c r="F736"/>
  <c r="E736"/>
  <c r="H735"/>
  <c r="I735" s="1"/>
  <c r="F735"/>
  <c r="E735"/>
  <c r="H732"/>
  <c r="I732" s="1"/>
  <c r="F732"/>
  <c r="E732"/>
  <c r="H731"/>
  <c r="I731" s="1"/>
  <c r="F731"/>
  <c r="E731"/>
  <c r="H730"/>
  <c r="I730" s="1"/>
  <c r="F730"/>
  <c r="E730"/>
  <c r="H729"/>
  <c r="I729" s="1"/>
  <c r="F729"/>
  <c r="E729"/>
  <c r="H728"/>
  <c r="I728" s="1"/>
  <c r="F728"/>
  <c r="E728"/>
  <c r="H725"/>
  <c r="I725" s="1"/>
  <c r="F725"/>
  <c r="E725"/>
  <c r="H724"/>
  <c r="I724" s="1"/>
  <c r="F724"/>
  <c r="E724"/>
  <c r="H723"/>
  <c r="I723" s="1"/>
  <c r="F723"/>
  <c r="E723"/>
  <c r="H722"/>
  <c r="I722" s="1"/>
  <c r="F722"/>
  <c r="E722"/>
  <c r="H721"/>
  <c r="I721" s="1"/>
  <c r="F721"/>
  <c r="E721"/>
  <c r="H718"/>
  <c r="I718" s="1"/>
  <c r="F718"/>
  <c r="E718"/>
  <c r="H717"/>
  <c r="I717" s="1"/>
  <c r="F717"/>
  <c r="E717"/>
  <c r="H716"/>
  <c r="I716" s="1"/>
  <c r="F716"/>
  <c r="E716"/>
  <c r="H715"/>
  <c r="I715" s="1"/>
  <c r="F715"/>
  <c r="E715"/>
  <c r="H714"/>
  <c r="I714" s="1"/>
  <c r="F714"/>
  <c r="E714"/>
  <c r="H711"/>
  <c r="I711" s="1"/>
  <c r="F711"/>
  <c r="E711"/>
  <c r="H710"/>
  <c r="I710" s="1"/>
  <c r="F710"/>
  <c r="E710"/>
  <c r="H709"/>
  <c r="I709" s="1"/>
  <c r="F709"/>
  <c r="E709"/>
  <c r="H708"/>
  <c r="I708" s="1"/>
  <c r="F708"/>
  <c r="E708"/>
  <c r="H707"/>
  <c r="I707" s="1"/>
  <c r="F707"/>
  <c r="E707"/>
  <c r="H704"/>
  <c r="I704" s="1"/>
  <c r="F704"/>
  <c r="E704"/>
  <c r="H703"/>
  <c r="I703" s="1"/>
  <c r="F703"/>
  <c r="E703"/>
  <c r="H702"/>
  <c r="I702" s="1"/>
  <c r="F702"/>
  <c r="E702"/>
  <c r="H701"/>
  <c r="I701" s="1"/>
  <c r="F701"/>
  <c r="E701"/>
  <c r="H700"/>
  <c r="I700" s="1"/>
  <c r="F700"/>
  <c r="E700"/>
  <c r="H697"/>
  <c r="I697" s="1"/>
  <c r="F697"/>
  <c r="E697"/>
  <c r="H696"/>
  <c r="I696" s="1"/>
  <c r="F696"/>
  <c r="E696"/>
  <c r="H695"/>
  <c r="I695" s="1"/>
  <c r="F695"/>
  <c r="E695"/>
  <c r="H694"/>
  <c r="I694" s="1"/>
  <c r="F694"/>
  <c r="E694"/>
  <c r="H693"/>
  <c r="I693" s="1"/>
  <c r="F693"/>
  <c r="E693"/>
  <c r="H690"/>
  <c r="I690" s="1"/>
  <c r="F690"/>
  <c r="E690"/>
  <c r="H689"/>
  <c r="I689" s="1"/>
  <c r="F689"/>
  <c r="E689"/>
  <c r="H688"/>
  <c r="I688" s="1"/>
  <c r="F688"/>
  <c r="E688"/>
  <c r="H687"/>
  <c r="I687" s="1"/>
  <c r="F687"/>
  <c r="E687"/>
  <c r="H686"/>
  <c r="I686" s="1"/>
  <c r="F686"/>
  <c r="E686"/>
  <c r="H685"/>
  <c r="I685" s="1"/>
  <c r="F685"/>
  <c r="E685"/>
  <c r="H682"/>
  <c r="I682" s="1"/>
  <c r="F682"/>
  <c r="E682"/>
  <c r="H681"/>
  <c r="I681" s="1"/>
  <c r="F681"/>
  <c r="E681"/>
  <c r="H680"/>
  <c r="I680" s="1"/>
  <c r="F680"/>
  <c r="E680"/>
  <c r="H679"/>
  <c r="I679" s="1"/>
  <c r="F679"/>
  <c r="E679"/>
  <c r="H678"/>
  <c r="I678" s="1"/>
  <c r="F678"/>
  <c r="E678"/>
  <c r="H677"/>
  <c r="I677" s="1"/>
  <c r="F677"/>
  <c r="E677"/>
  <c r="H674"/>
  <c r="I674" s="1"/>
  <c r="F674"/>
  <c r="E674"/>
  <c r="H673"/>
  <c r="I673" s="1"/>
  <c r="F673"/>
  <c r="E673"/>
  <c r="H672"/>
  <c r="I672" s="1"/>
  <c r="F672"/>
  <c r="E672"/>
  <c r="H671"/>
  <c r="I671" s="1"/>
  <c r="F671"/>
  <c r="E671"/>
  <c r="H670"/>
  <c r="I670" s="1"/>
  <c r="F670"/>
  <c r="E670"/>
  <c r="H669"/>
  <c r="I669" s="1"/>
  <c r="F669"/>
  <c r="E669"/>
  <c r="H663"/>
  <c r="I663" s="1"/>
  <c r="F663"/>
  <c r="E663"/>
  <c r="H662"/>
  <c r="I662" s="1"/>
  <c r="F662"/>
  <c r="E662"/>
  <c r="H661"/>
  <c r="I661" s="1"/>
  <c r="F661"/>
  <c r="E661"/>
  <c r="H660"/>
  <c r="I660" s="1"/>
  <c r="F660"/>
  <c r="E660"/>
  <c r="H659"/>
  <c r="I659" s="1"/>
  <c r="F659"/>
  <c r="E659"/>
  <c r="H658"/>
  <c r="I658" s="1"/>
  <c r="F658"/>
  <c r="E658"/>
  <c r="H655"/>
  <c r="I655" s="1"/>
  <c r="F655"/>
  <c r="E655"/>
  <c r="H654"/>
  <c r="I654" s="1"/>
  <c r="F654"/>
  <c r="E654"/>
  <c r="H653"/>
  <c r="I653" s="1"/>
  <c r="F653"/>
  <c r="E653"/>
  <c r="H652"/>
  <c r="I652" s="1"/>
  <c r="F652"/>
  <c r="E652"/>
  <c r="H628"/>
  <c r="I628" s="1"/>
  <c r="F628"/>
  <c r="E628"/>
  <c r="H627"/>
  <c r="I627" s="1"/>
  <c r="F627"/>
  <c r="E627"/>
  <c r="H626"/>
  <c r="G626"/>
  <c r="F626"/>
  <c r="E626"/>
  <c r="H625"/>
  <c r="I625" s="1"/>
  <c r="F625"/>
  <c r="E625"/>
  <c r="H622"/>
  <c r="I622" s="1"/>
  <c r="F622"/>
  <c r="E622"/>
  <c r="H621"/>
  <c r="I621" s="1"/>
  <c r="F621"/>
  <c r="E621"/>
  <c r="H620"/>
  <c r="I620" s="1"/>
  <c r="F620"/>
  <c r="E620"/>
  <c r="H619"/>
  <c r="I619" s="1"/>
  <c r="F619"/>
  <c r="E619"/>
  <c r="I618"/>
  <c r="H615"/>
  <c r="I615" s="1"/>
  <c r="F615"/>
  <c r="E615"/>
  <c r="H614"/>
  <c r="I614" s="1"/>
  <c r="F614"/>
  <c r="E614"/>
  <c r="H613"/>
  <c r="I613" s="1"/>
  <c r="F613"/>
  <c r="E613"/>
  <c r="H612"/>
  <c r="I612" s="1"/>
  <c r="F612"/>
  <c r="E612"/>
  <c r="I611"/>
  <c r="H608"/>
  <c r="I608" s="1"/>
  <c r="F608"/>
  <c r="E608"/>
  <c r="H607"/>
  <c r="I607" s="1"/>
  <c r="F607"/>
  <c r="E607"/>
  <c r="H606"/>
  <c r="I606" s="1"/>
  <c r="F606"/>
  <c r="E606"/>
  <c r="H605"/>
  <c r="I605" s="1"/>
  <c r="F605"/>
  <c r="E605"/>
  <c r="I604"/>
  <c r="H601"/>
  <c r="I601" s="1"/>
  <c r="F601"/>
  <c r="E601"/>
  <c r="H600"/>
  <c r="I600" s="1"/>
  <c r="F600"/>
  <c r="E600"/>
  <c r="H599"/>
  <c r="I599" s="1"/>
  <c r="F599"/>
  <c r="E599"/>
  <c r="H598"/>
  <c r="I598" s="1"/>
  <c r="F598"/>
  <c r="E598"/>
  <c r="I597"/>
  <c r="H594"/>
  <c r="I594" s="1"/>
  <c r="F594"/>
  <c r="E594"/>
  <c r="H593"/>
  <c r="I593" s="1"/>
  <c r="F593"/>
  <c r="E593"/>
  <c r="H592"/>
  <c r="I592" s="1"/>
  <c r="F592"/>
  <c r="E592"/>
  <c r="H591"/>
  <c r="I591" s="1"/>
  <c r="F591"/>
  <c r="E591"/>
  <c r="H590"/>
  <c r="I590" s="1"/>
  <c r="F590"/>
  <c r="E590"/>
  <c r="H589"/>
  <c r="I589" s="1"/>
  <c r="F589"/>
  <c r="E589"/>
  <c r="H586"/>
  <c r="I586" s="1"/>
  <c r="F586"/>
  <c r="E586"/>
  <c r="H585"/>
  <c r="I585" s="1"/>
  <c r="F585"/>
  <c r="E585"/>
  <c r="H582"/>
  <c r="I582" s="1"/>
  <c r="F582"/>
  <c r="E582"/>
  <c r="H581"/>
  <c r="I581" s="1"/>
  <c r="F581"/>
  <c r="E581"/>
  <c r="H580"/>
  <c r="I580" s="1"/>
  <c r="F580"/>
  <c r="E580"/>
  <c r="H579"/>
  <c r="I579" s="1"/>
  <c r="F579"/>
  <c r="E579"/>
  <c r="H578"/>
  <c r="I578" s="1"/>
  <c r="F578"/>
  <c r="E578"/>
  <c r="I575"/>
  <c r="H574"/>
  <c r="I574" s="1"/>
  <c r="F574"/>
  <c r="E574"/>
  <c r="H573"/>
  <c r="I573" s="1"/>
  <c r="F573"/>
  <c r="E573"/>
  <c r="H572"/>
  <c r="I572" s="1"/>
  <c r="F572"/>
  <c r="E572"/>
  <c r="H571"/>
  <c r="I571" s="1"/>
  <c r="F571"/>
  <c r="E571"/>
  <c r="H570"/>
  <c r="I570" s="1"/>
  <c r="F570"/>
  <c r="E570"/>
  <c r="I567"/>
  <c r="H566"/>
  <c r="I566" s="1"/>
  <c r="F566"/>
  <c r="E566"/>
  <c r="H565"/>
  <c r="I565" s="1"/>
  <c r="F565"/>
  <c r="E565"/>
  <c r="H564"/>
  <c r="I564" s="1"/>
  <c r="F564"/>
  <c r="E564"/>
  <c r="H563"/>
  <c r="I563" s="1"/>
  <c r="F563"/>
  <c r="E563"/>
  <c r="H562"/>
  <c r="I562" s="1"/>
  <c r="F562"/>
  <c r="E562"/>
  <c r="H559"/>
  <c r="I559" s="1"/>
  <c r="F559"/>
  <c r="E559"/>
  <c r="H558"/>
  <c r="I558" s="1"/>
  <c r="F558"/>
  <c r="E558"/>
  <c r="H557"/>
  <c r="I557" s="1"/>
  <c r="F557"/>
  <c r="E557"/>
  <c r="H556"/>
  <c r="I556" s="1"/>
  <c r="F556"/>
  <c r="E556"/>
  <c r="H555"/>
  <c r="I555" s="1"/>
  <c r="F555"/>
  <c r="E555"/>
  <c r="H552"/>
  <c r="I552" s="1"/>
  <c r="F552"/>
  <c r="E552"/>
  <c r="H551"/>
  <c r="I551" s="1"/>
  <c r="F551"/>
  <c r="E551"/>
  <c r="H550"/>
  <c r="I550" s="1"/>
  <c r="F550"/>
  <c r="E550"/>
  <c r="H547"/>
  <c r="I547" s="1"/>
  <c r="F547"/>
  <c r="E547"/>
  <c r="H546"/>
  <c r="I546" s="1"/>
  <c r="F546"/>
  <c r="E546"/>
  <c r="H545"/>
  <c r="I545" s="1"/>
  <c r="F545"/>
  <c r="E545"/>
  <c r="H544"/>
  <c r="I544" s="1"/>
  <c r="F544"/>
  <c r="E544"/>
  <c r="H543"/>
  <c r="I543" s="1"/>
  <c r="F543"/>
  <c r="E543"/>
  <c r="H542"/>
  <c r="I542" s="1"/>
  <c r="F542"/>
  <c r="E542"/>
  <c r="H541"/>
  <c r="I541" s="1"/>
  <c r="F541"/>
  <c r="E541"/>
  <c r="H540"/>
  <c r="I540" s="1"/>
  <c r="F540"/>
  <c r="E540"/>
  <c r="H539"/>
  <c r="I539" s="1"/>
  <c r="F539"/>
  <c r="E539"/>
  <c r="H538"/>
  <c r="I538" s="1"/>
  <c r="F538"/>
  <c r="E538"/>
  <c r="I535"/>
  <c r="H534"/>
  <c r="I534" s="1"/>
  <c r="F534"/>
  <c r="E534"/>
  <c r="H533"/>
  <c r="I533" s="1"/>
  <c r="F533"/>
  <c r="E533"/>
  <c r="H532"/>
  <c r="I532" s="1"/>
  <c r="F532"/>
  <c r="E532"/>
  <c r="H529"/>
  <c r="I529" s="1"/>
  <c r="F529"/>
  <c r="E529"/>
  <c r="H528"/>
  <c r="I528" s="1"/>
  <c r="F528"/>
  <c r="E528"/>
  <c r="H527"/>
  <c r="I527" s="1"/>
  <c r="F527"/>
  <c r="E527"/>
  <c r="H526"/>
  <c r="I526" s="1"/>
  <c r="F526"/>
  <c r="E526"/>
  <c r="H523"/>
  <c r="I523" s="1"/>
  <c r="F523"/>
  <c r="E523"/>
  <c r="H522"/>
  <c r="I522" s="1"/>
  <c r="F522"/>
  <c r="E522"/>
  <c r="H521"/>
  <c r="I521" s="1"/>
  <c r="F521"/>
  <c r="E521"/>
  <c r="H520"/>
  <c r="I520" s="1"/>
  <c r="F520"/>
  <c r="E520"/>
  <c r="I517"/>
  <c r="H516"/>
  <c r="I516" s="1"/>
  <c r="F516"/>
  <c r="E516"/>
  <c r="H515"/>
  <c r="I515" s="1"/>
  <c r="F515"/>
  <c r="E515"/>
  <c r="H514"/>
  <c r="I514" s="1"/>
  <c r="F514"/>
  <c r="E514"/>
  <c r="H513"/>
  <c r="I513" s="1"/>
  <c r="F513"/>
  <c r="E513"/>
  <c r="H512"/>
  <c r="I512" s="1"/>
  <c r="F512"/>
  <c r="E512"/>
  <c r="I509"/>
  <c r="H508"/>
  <c r="I508" s="1"/>
  <c r="F508"/>
  <c r="E508"/>
  <c r="H507"/>
  <c r="I507" s="1"/>
  <c r="F507"/>
  <c r="E507"/>
  <c r="H506"/>
  <c r="I506" s="1"/>
  <c r="F506"/>
  <c r="E506"/>
  <c r="H505"/>
  <c r="I505" s="1"/>
  <c r="F505"/>
  <c r="E505"/>
  <c r="H504"/>
  <c r="I504" s="1"/>
  <c r="F504"/>
  <c r="E504"/>
  <c r="H501"/>
  <c r="I501" s="1"/>
  <c r="F501"/>
  <c r="E501"/>
  <c r="H500"/>
  <c r="I500" s="1"/>
  <c r="F500"/>
  <c r="E500"/>
  <c r="H499"/>
  <c r="I499" s="1"/>
  <c r="F499"/>
  <c r="E499"/>
  <c r="H498"/>
  <c r="I498" s="1"/>
  <c r="F498"/>
  <c r="E498"/>
  <c r="H495"/>
  <c r="I495" s="1"/>
  <c r="F495"/>
  <c r="E495"/>
  <c r="H494"/>
  <c r="I494" s="1"/>
  <c r="F494"/>
  <c r="E494"/>
  <c r="H493"/>
  <c r="I493" s="1"/>
  <c r="F493"/>
  <c r="E493"/>
  <c r="H492"/>
  <c r="I492" s="1"/>
  <c r="F492"/>
  <c r="E492"/>
  <c r="H491"/>
  <c r="I491" s="1"/>
  <c r="F491"/>
  <c r="E491"/>
  <c r="H488"/>
  <c r="I488" s="1"/>
  <c r="F488"/>
  <c r="E488"/>
  <c r="H487"/>
  <c r="I487" s="1"/>
  <c r="F487"/>
  <c r="E487"/>
  <c r="H486"/>
  <c r="I486" s="1"/>
  <c r="F486"/>
  <c r="E486"/>
  <c r="H483"/>
  <c r="I483" s="1"/>
  <c r="F483"/>
  <c r="E483"/>
  <c r="H482"/>
  <c r="I482" s="1"/>
  <c r="F482"/>
  <c r="E482"/>
  <c r="H481"/>
  <c r="I481" s="1"/>
  <c r="F481"/>
  <c r="E481"/>
  <c r="H480"/>
  <c r="I480" s="1"/>
  <c r="F480"/>
  <c r="E480"/>
  <c r="H479"/>
  <c r="I479" s="1"/>
  <c r="F479"/>
  <c r="E479"/>
  <c r="H476"/>
  <c r="I476" s="1"/>
  <c r="F476"/>
  <c r="E476"/>
  <c r="H475"/>
  <c r="I475" s="1"/>
  <c r="F475"/>
  <c r="E475"/>
  <c r="H474"/>
  <c r="I474" s="1"/>
  <c r="F474"/>
  <c r="E474"/>
  <c r="I469"/>
  <c r="I468"/>
  <c r="H467"/>
  <c r="I467" s="1"/>
  <c r="F467"/>
  <c r="E467"/>
  <c r="H466"/>
  <c r="I466" s="1"/>
  <c r="F466"/>
  <c r="E466"/>
  <c r="H463"/>
  <c r="I463" s="1"/>
  <c r="F463"/>
  <c r="E463"/>
  <c r="H462"/>
  <c r="I462" s="1"/>
  <c r="F462"/>
  <c r="E462"/>
  <c r="H461"/>
  <c r="I461" s="1"/>
  <c r="F461"/>
  <c r="E461"/>
  <c r="H460"/>
  <c r="I460" s="1"/>
  <c r="F460"/>
  <c r="E460"/>
  <c r="H459"/>
  <c r="I459" s="1"/>
  <c r="F459"/>
  <c r="E459"/>
  <c r="H458"/>
  <c r="I458" s="1"/>
  <c r="F458"/>
  <c r="E458"/>
  <c r="H457"/>
  <c r="I457" s="1"/>
  <c r="F457"/>
  <c r="E457"/>
  <c r="H456"/>
  <c r="I456" s="1"/>
  <c r="F456"/>
  <c r="E456"/>
  <c r="H455"/>
  <c r="I455" s="1"/>
  <c r="F455"/>
  <c r="E455"/>
  <c r="H454"/>
  <c r="I454" s="1"/>
  <c r="F454"/>
  <c r="E454"/>
  <c r="H451"/>
  <c r="I451" s="1"/>
  <c r="F451"/>
  <c r="E451"/>
  <c r="H450"/>
  <c r="I450" s="1"/>
  <c r="F450"/>
  <c r="E450"/>
  <c r="H449"/>
  <c r="I449" s="1"/>
  <c r="F449"/>
  <c r="E449"/>
  <c r="H446"/>
  <c r="I446" s="1"/>
  <c r="F446"/>
  <c r="E446"/>
  <c r="H445"/>
  <c r="I445" s="1"/>
  <c r="F445"/>
  <c r="E445"/>
  <c r="H444"/>
  <c r="I444" s="1"/>
  <c r="F444"/>
  <c r="E444"/>
  <c r="H443"/>
  <c r="I443" s="1"/>
  <c r="F443"/>
  <c r="E443"/>
  <c r="H425"/>
  <c r="I425" s="1"/>
  <c r="F425"/>
  <c r="E425"/>
  <c r="H424"/>
  <c r="I424" s="1"/>
  <c r="F424"/>
  <c r="E424"/>
  <c r="H423"/>
  <c r="I423" s="1"/>
  <c r="F423"/>
  <c r="E423"/>
  <c r="H422"/>
  <c r="I422" s="1"/>
  <c r="F422"/>
  <c r="E422"/>
  <c r="H421"/>
  <c r="I421" s="1"/>
  <c r="F421"/>
  <c r="E421"/>
  <c r="H420"/>
  <c r="I420" s="1"/>
  <c r="F420"/>
  <c r="E420"/>
  <c r="H419"/>
  <c r="I419" s="1"/>
  <c r="F419"/>
  <c r="E419"/>
  <c r="H418"/>
  <c r="I418" s="1"/>
  <c r="F418"/>
  <c r="E418"/>
  <c r="H417"/>
  <c r="I417" s="1"/>
  <c r="F417"/>
  <c r="E417"/>
  <c r="I416"/>
  <c r="H415"/>
  <c r="I415" s="1"/>
  <c r="F415"/>
  <c r="E415"/>
  <c r="I412"/>
  <c r="H411"/>
  <c r="I411" s="1"/>
  <c r="F411"/>
  <c r="E411"/>
  <c r="H410"/>
  <c r="I410" s="1"/>
  <c r="F410"/>
  <c r="E410"/>
  <c r="H409"/>
  <c r="I409" s="1"/>
  <c r="F409"/>
  <c r="E409"/>
  <c r="I406"/>
  <c r="I405"/>
  <c r="H404"/>
  <c r="I404" s="1"/>
  <c r="F404"/>
  <c r="E404"/>
  <c r="H403"/>
  <c r="I403" s="1"/>
  <c r="F403"/>
  <c r="E403"/>
  <c r="H402"/>
  <c r="I402" s="1"/>
  <c r="F402"/>
  <c r="E402"/>
  <c r="H401"/>
  <c r="I401" s="1"/>
  <c r="F401"/>
  <c r="E401"/>
  <c r="H398"/>
  <c r="I398" s="1"/>
  <c r="F398"/>
  <c r="E398"/>
  <c r="H397"/>
  <c r="I397" s="1"/>
  <c r="F397"/>
  <c r="E397"/>
  <c r="H396"/>
  <c r="I396" s="1"/>
  <c r="F396"/>
  <c r="E396"/>
  <c r="H395"/>
  <c r="I395" s="1"/>
  <c r="F395"/>
  <c r="E395"/>
  <c r="H394"/>
  <c r="I394" s="1"/>
  <c r="F394"/>
  <c r="E394"/>
  <c r="H393"/>
  <c r="I393" s="1"/>
  <c r="F393"/>
  <c r="E393"/>
  <c r="H392"/>
  <c r="I392" s="1"/>
  <c r="F392"/>
  <c r="E392"/>
  <c r="H391"/>
  <c r="I391" s="1"/>
  <c r="F391"/>
  <c r="E391"/>
  <c r="H390"/>
  <c r="I390" s="1"/>
  <c r="F390"/>
  <c r="E390"/>
  <c r="I389"/>
  <c r="H388"/>
  <c r="I388" s="1"/>
  <c r="F388"/>
  <c r="E388"/>
  <c r="I385"/>
  <c r="H384"/>
  <c r="I384" s="1"/>
  <c r="F384"/>
  <c r="E384"/>
  <c r="H383"/>
  <c r="I383" s="1"/>
  <c r="F383"/>
  <c r="E383"/>
  <c r="H380"/>
  <c r="I380" s="1"/>
  <c r="F380"/>
  <c r="E380"/>
  <c r="H379"/>
  <c r="I379" s="1"/>
  <c r="F379"/>
  <c r="E379"/>
  <c r="H378"/>
  <c r="I378" s="1"/>
  <c r="F378"/>
  <c r="E378"/>
  <c r="H377"/>
  <c r="I377" s="1"/>
  <c r="F377"/>
  <c r="E377"/>
  <c r="H376"/>
  <c r="I376" s="1"/>
  <c r="F376"/>
  <c r="E376"/>
  <c r="H373"/>
  <c r="I373" s="1"/>
  <c r="F373"/>
  <c r="E373"/>
  <c r="H372"/>
  <c r="I372" s="1"/>
  <c r="F372"/>
  <c r="E372"/>
  <c r="H371"/>
  <c r="I371" s="1"/>
  <c r="F371"/>
  <c r="E371"/>
  <c r="H370"/>
  <c r="I370" s="1"/>
  <c r="F370"/>
  <c r="E370"/>
  <c r="H369"/>
  <c r="I369" s="1"/>
  <c r="F369"/>
  <c r="E369"/>
  <c r="H366"/>
  <c r="I366" s="1"/>
  <c r="F366"/>
  <c r="E366"/>
  <c r="H365"/>
  <c r="I365" s="1"/>
  <c r="F365"/>
  <c r="E365"/>
  <c r="H364"/>
  <c r="I364" s="1"/>
  <c r="F364"/>
  <c r="E364"/>
  <c r="H363"/>
  <c r="I363" s="1"/>
  <c r="F363"/>
  <c r="E363"/>
  <c r="H362"/>
  <c r="I362" s="1"/>
  <c r="F362"/>
  <c r="E362"/>
  <c r="H359"/>
  <c r="I359" s="1"/>
  <c r="F359"/>
  <c r="E359"/>
  <c r="H358"/>
  <c r="I358" s="1"/>
  <c r="F358"/>
  <c r="E358"/>
  <c r="H357"/>
  <c r="I357" s="1"/>
  <c r="F357"/>
  <c r="E357"/>
  <c r="H356"/>
  <c r="I356" s="1"/>
  <c r="F356"/>
  <c r="E356"/>
  <c r="H355"/>
  <c r="I355" s="1"/>
  <c r="F355"/>
  <c r="E355"/>
  <c r="H352"/>
  <c r="I352" s="1"/>
  <c r="F352"/>
  <c r="E352"/>
  <c r="H351"/>
  <c r="I351" s="1"/>
  <c r="F351"/>
  <c r="E351"/>
  <c r="H350"/>
  <c r="I350" s="1"/>
  <c r="F350"/>
  <c r="E350"/>
  <c r="H349"/>
  <c r="I349" s="1"/>
  <c r="F349"/>
  <c r="E349"/>
  <c r="H348"/>
  <c r="I348" s="1"/>
  <c r="F348"/>
  <c r="E348"/>
  <c r="H345"/>
  <c r="I345" s="1"/>
  <c r="F345"/>
  <c r="E345"/>
  <c r="H344"/>
  <c r="I344" s="1"/>
  <c r="F344"/>
  <c r="E344"/>
  <c r="H343"/>
  <c r="I343" s="1"/>
  <c r="F343"/>
  <c r="E343"/>
  <c r="H342"/>
  <c r="I342" s="1"/>
  <c r="F342"/>
  <c r="E342"/>
  <c r="H341"/>
  <c r="I341" s="1"/>
  <c r="F341"/>
  <c r="E341"/>
  <c r="H338"/>
  <c r="I338" s="1"/>
  <c r="F338"/>
  <c r="E338"/>
  <c r="H337"/>
  <c r="I337" s="1"/>
  <c r="F337"/>
  <c r="E337"/>
  <c r="H336"/>
  <c r="I336" s="1"/>
  <c r="F336"/>
  <c r="E336"/>
  <c r="H335"/>
  <c r="I335" s="1"/>
  <c r="F335"/>
  <c r="E335"/>
  <c r="H334"/>
  <c r="I334" s="1"/>
  <c r="F334"/>
  <c r="E334"/>
  <c r="H331"/>
  <c r="I331" s="1"/>
  <c r="F331"/>
  <c r="E331"/>
  <c r="H330"/>
  <c r="G330"/>
  <c r="F330"/>
  <c r="E330"/>
  <c r="H329"/>
  <c r="I329" s="1"/>
  <c r="F329"/>
  <c r="E329"/>
  <c r="H328"/>
  <c r="I328" s="1"/>
  <c r="F328"/>
  <c r="E328"/>
  <c r="H327"/>
  <c r="I327" s="1"/>
  <c r="F327"/>
  <c r="E327"/>
  <c r="H324"/>
  <c r="I324" s="1"/>
  <c r="F324"/>
  <c r="E324"/>
  <c r="H323"/>
  <c r="I323" s="1"/>
  <c r="F323"/>
  <c r="E323"/>
  <c r="H322"/>
  <c r="I322" s="1"/>
  <c r="F322"/>
  <c r="E322"/>
  <c r="H321"/>
  <c r="I321" s="1"/>
  <c r="F321"/>
  <c r="E321"/>
  <c r="H320"/>
  <c r="I320" s="1"/>
  <c r="F320"/>
  <c r="E320"/>
  <c r="H317"/>
  <c r="I317" s="1"/>
  <c r="F317"/>
  <c r="E317"/>
  <c r="H316"/>
  <c r="I316" s="1"/>
  <c r="F316"/>
  <c r="E316"/>
  <c r="H315"/>
  <c r="I315" s="1"/>
  <c r="F315"/>
  <c r="E315"/>
  <c r="H314"/>
  <c r="I314" s="1"/>
  <c r="F314"/>
  <c r="E314"/>
  <c r="H313"/>
  <c r="I313" s="1"/>
  <c r="F313"/>
  <c r="E313"/>
  <c r="H310"/>
  <c r="I310" s="1"/>
  <c r="F310"/>
  <c r="E310"/>
  <c r="H309"/>
  <c r="I309" s="1"/>
  <c r="F309"/>
  <c r="E309"/>
  <c r="H308"/>
  <c r="I308" s="1"/>
  <c r="F308"/>
  <c r="E308"/>
  <c r="H307"/>
  <c r="I307" s="1"/>
  <c r="F307"/>
  <c r="E307"/>
  <c r="H306"/>
  <c r="I306" s="1"/>
  <c r="F306"/>
  <c r="E306"/>
  <c r="H303"/>
  <c r="I303" s="1"/>
  <c r="F303"/>
  <c r="E303"/>
  <c r="H302"/>
  <c r="I302" s="1"/>
  <c r="F302"/>
  <c r="E302"/>
  <c r="H301"/>
  <c r="I301" s="1"/>
  <c r="F301"/>
  <c r="E301"/>
  <c r="H300"/>
  <c r="I300" s="1"/>
  <c r="F300"/>
  <c r="E300"/>
  <c r="H299"/>
  <c r="I299" s="1"/>
  <c r="F299"/>
  <c r="E299"/>
  <c r="H296"/>
  <c r="I296" s="1"/>
  <c r="F296"/>
  <c r="E296"/>
  <c r="H295"/>
  <c r="I295" s="1"/>
  <c r="F295"/>
  <c r="E295"/>
  <c r="H294"/>
  <c r="I294" s="1"/>
  <c r="F294"/>
  <c r="E294"/>
  <c r="H293"/>
  <c r="I293" s="1"/>
  <c r="F293"/>
  <c r="E293"/>
  <c r="H292"/>
  <c r="I292" s="1"/>
  <c r="F292"/>
  <c r="E292"/>
  <c r="H289"/>
  <c r="G289"/>
  <c r="F289"/>
  <c r="E289"/>
  <c r="H288"/>
  <c r="I288" s="1"/>
  <c r="F288"/>
  <c r="E288"/>
  <c r="H287"/>
  <c r="I287" s="1"/>
  <c r="F287"/>
  <c r="E287"/>
  <c r="H286"/>
  <c r="I286" s="1"/>
  <c r="F286"/>
  <c r="E286"/>
  <c r="H285"/>
  <c r="I285" s="1"/>
  <c r="F285"/>
  <c r="E285"/>
  <c r="G282"/>
  <c r="I282" s="1"/>
  <c r="F282"/>
  <c r="E282"/>
  <c r="H281"/>
  <c r="I281" s="1"/>
  <c r="F281"/>
  <c r="E281"/>
  <c r="H280"/>
  <c r="I280" s="1"/>
  <c r="F280"/>
  <c r="E280"/>
  <c r="H279"/>
  <c r="I279" s="1"/>
  <c r="F279"/>
  <c r="E279"/>
  <c r="H278"/>
  <c r="I278" s="1"/>
  <c r="F278"/>
  <c r="E278"/>
  <c r="H275"/>
  <c r="I275" s="1"/>
  <c r="I274" s="1"/>
  <c r="F275"/>
  <c r="H272"/>
  <c r="I272" s="1"/>
  <c r="F272"/>
  <c r="E272"/>
  <c r="H271"/>
  <c r="G271"/>
  <c r="F271"/>
  <c r="E271"/>
  <c r="H270"/>
  <c r="I270" s="1"/>
  <c r="F270"/>
  <c r="E270"/>
  <c r="I267"/>
  <c r="H266"/>
  <c r="I266" s="1"/>
  <c r="F266"/>
  <c r="E266"/>
  <c r="H265"/>
  <c r="I265" s="1"/>
  <c r="F265"/>
  <c r="E265"/>
  <c r="H264"/>
  <c r="I264" s="1"/>
  <c r="F264"/>
  <c r="E264"/>
  <c r="H263"/>
  <c r="I263" s="1"/>
  <c r="F263"/>
  <c r="E263"/>
  <c r="I260"/>
  <c r="H259"/>
  <c r="I259" s="1"/>
  <c r="F259"/>
  <c r="E259"/>
  <c r="H258"/>
  <c r="I258" s="1"/>
  <c r="F258"/>
  <c r="E258"/>
  <c r="H257"/>
  <c r="I257" s="1"/>
  <c r="F257"/>
  <c r="E257"/>
  <c r="H256"/>
  <c r="I256" s="1"/>
  <c r="F256"/>
  <c r="E256"/>
  <c r="I253"/>
  <c r="H252"/>
  <c r="I252" s="1"/>
  <c r="F252"/>
  <c r="E252"/>
  <c r="H251"/>
  <c r="I251" s="1"/>
  <c r="F251"/>
  <c r="E251"/>
  <c r="H250"/>
  <c r="I250" s="1"/>
  <c r="F250"/>
  <c r="E250"/>
  <c r="H249"/>
  <c r="I249" s="1"/>
  <c r="F249"/>
  <c r="E249"/>
  <c r="I246"/>
  <c r="H245"/>
  <c r="I245" s="1"/>
  <c r="F245"/>
  <c r="E245"/>
  <c r="H244"/>
  <c r="I244" s="1"/>
  <c r="F244"/>
  <c r="E244"/>
  <c r="H243"/>
  <c r="I243" s="1"/>
  <c r="F243"/>
  <c r="E243"/>
  <c r="H242"/>
  <c r="I242" s="1"/>
  <c r="F242"/>
  <c r="E242"/>
  <c r="I239"/>
  <c r="H238"/>
  <c r="I238" s="1"/>
  <c r="F238"/>
  <c r="E238"/>
  <c r="H237"/>
  <c r="I237" s="1"/>
  <c r="F237"/>
  <c r="E237"/>
  <c r="H236"/>
  <c r="I236" s="1"/>
  <c r="F236"/>
  <c r="E236"/>
  <c r="H235"/>
  <c r="I235" s="1"/>
  <c r="F235"/>
  <c r="E235"/>
  <c r="I232"/>
  <c r="H231"/>
  <c r="I231" s="1"/>
  <c r="F231"/>
  <c r="E231"/>
  <c r="H230"/>
  <c r="I230" s="1"/>
  <c r="F230"/>
  <c r="E230"/>
  <c r="H229"/>
  <c r="I229" s="1"/>
  <c r="F229"/>
  <c r="E229"/>
  <c r="H228"/>
  <c r="I228" s="1"/>
  <c r="F228"/>
  <c r="E228"/>
  <c r="I225"/>
  <c r="H224"/>
  <c r="I224" s="1"/>
  <c r="F224"/>
  <c r="E224"/>
  <c r="H223"/>
  <c r="I223" s="1"/>
  <c r="F223"/>
  <c r="E223"/>
  <c r="H222"/>
  <c r="I222" s="1"/>
  <c r="F222"/>
  <c r="E222"/>
  <c r="H221"/>
  <c r="I221" s="1"/>
  <c r="F221"/>
  <c r="E221"/>
  <c r="H218"/>
  <c r="I218" s="1"/>
  <c r="F218"/>
  <c r="E218"/>
  <c r="H217"/>
  <c r="I217" s="1"/>
  <c r="F217"/>
  <c r="E217"/>
  <c r="H216"/>
  <c r="I216" s="1"/>
  <c r="F216"/>
  <c r="E216"/>
  <c r="I213"/>
  <c r="H212"/>
  <c r="I212" s="1"/>
  <c r="F212"/>
  <c r="E212"/>
  <c r="H211"/>
  <c r="I211" s="1"/>
  <c r="F211"/>
  <c r="E211"/>
  <c r="I208"/>
  <c r="H207"/>
  <c r="I207" s="1"/>
  <c r="F207"/>
  <c r="E207"/>
  <c r="H206"/>
  <c r="I206" s="1"/>
  <c r="F206"/>
  <c r="E206"/>
  <c r="H205"/>
  <c r="I205" s="1"/>
  <c r="F205"/>
  <c r="E205"/>
  <c r="H204"/>
  <c r="I204" s="1"/>
  <c r="F204"/>
  <c r="E204"/>
  <c r="H201"/>
  <c r="I201" s="1"/>
  <c r="F201"/>
  <c r="E201"/>
  <c r="H200"/>
  <c r="I200" s="1"/>
  <c r="F200"/>
  <c r="E200"/>
  <c r="H199"/>
  <c r="I199" s="1"/>
  <c r="F199"/>
  <c r="E199"/>
  <c r="H198"/>
  <c r="I198" s="1"/>
  <c r="F198"/>
  <c r="E198"/>
  <c r="H197"/>
  <c r="I197" s="1"/>
  <c r="F197"/>
  <c r="E197"/>
  <c r="H196"/>
  <c r="I196" s="1"/>
  <c r="F196"/>
  <c r="E196"/>
  <c r="H195"/>
  <c r="I195" s="1"/>
  <c r="F195"/>
  <c r="E195"/>
  <c r="H194"/>
  <c r="I194" s="1"/>
  <c r="F194"/>
  <c r="E194"/>
  <c r="H193"/>
  <c r="I193" s="1"/>
  <c r="F193"/>
  <c r="E193"/>
  <c r="H192"/>
  <c r="I192" s="1"/>
  <c r="F192"/>
  <c r="E192"/>
  <c r="H191"/>
  <c r="I191" s="1"/>
  <c r="F191"/>
  <c r="E191"/>
  <c r="H188"/>
  <c r="I188" s="1"/>
  <c r="F188"/>
  <c r="E188"/>
  <c r="H187"/>
  <c r="I187" s="1"/>
  <c r="F187"/>
  <c r="E187"/>
  <c r="H186"/>
  <c r="I186" s="1"/>
  <c r="F186"/>
  <c r="E186"/>
  <c r="H185"/>
  <c r="I185" s="1"/>
  <c r="F185"/>
  <c r="E185"/>
  <c r="H184"/>
  <c r="I184" s="1"/>
  <c r="F184"/>
  <c r="E184"/>
  <c r="H183"/>
  <c r="I183" s="1"/>
  <c r="F183"/>
  <c r="E183"/>
  <c r="H182"/>
  <c r="I182" s="1"/>
  <c r="F182"/>
  <c r="E182"/>
  <c r="H181"/>
  <c r="I181" s="1"/>
  <c r="F181"/>
  <c r="E181"/>
  <c r="H180"/>
  <c r="I180" s="1"/>
  <c r="F180"/>
  <c r="E180"/>
  <c r="H179"/>
  <c r="I179" s="1"/>
  <c r="F179"/>
  <c r="E179"/>
  <c r="H178"/>
  <c r="I178" s="1"/>
  <c r="F178"/>
  <c r="E178"/>
  <c r="H175"/>
  <c r="I175" s="1"/>
  <c r="F175"/>
  <c r="E175"/>
  <c r="H174"/>
  <c r="I174" s="1"/>
  <c r="F174"/>
  <c r="E174"/>
  <c r="H173"/>
  <c r="I173" s="1"/>
  <c r="F173"/>
  <c r="E173"/>
  <c r="H172"/>
  <c r="I172" s="1"/>
  <c r="F172"/>
  <c r="E172"/>
  <c r="H171"/>
  <c r="I171" s="1"/>
  <c r="F171"/>
  <c r="E171"/>
  <c r="H170"/>
  <c r="I170" s="1"/>
  <c r="F170"/>
  <c r="E170"/>
  <c r="H169"/>
  <c r="I169" s="1"/>
  <c r="F169"/>
  <c r="E169"/>
  <c r="H168"/>
  <c r="I168" s="1"/>
  <c r="F168"/>
  <c r="E168"/>
  <c r="H167"/>
  <c r="I167" s="1"/>
  <c r="F167"/>
  <c r="E167"/>
  <c r="H166"/>
  <c r="I166" s="1"/>
  <c r="F166"/>
  <c r="E166"/>
  <c r="H165"/>
  <c r="I165" s="1"/>
  <c r="F165"/>
  <c r="E165"/>
  <c r="H162"/>
  <c r="I162" s="1"/>
  <c r="F162"/>
  <c r="E162"/>
  <c r="H161"/>
  <c r="I161" s="1"/>
  <c r="F161"/>
  <c r="E161"/>
  <c r="H160"/>
  <c r="G160"/>
  <c r="F160"/>
  <c r="E160"/>
  <c r="H159"/>
  <c r="I159" s="1"/>
  <c r="F159"/>
  <c r="E159"/>
  <c r="H158"/>
  <c r="I158" s="1"/>
  <c r="F158"/>
  <c r="E158"/>
  <c r="H157"/>
  <c r="I157" s="1"/>
  <c r="F157"/>
  <c r="E157"/>
  <c r="H156"/>
  <c r="I156" s="1"/>
  <c r="F156"/>
  <c r="E156"/>
  <c r="H155"/>
  <c r="I155" s="1"/>
  <c r="F155"/>
  <c r="E155"/>
  <c r="H154"/>
  <c r="I154" s="1"/>
  <c r="F154"/>
  <c r="E154"/>
  <c r="H153"/>
  <c r="I153" s="1"/>
  <c r="F153"/>
  <c r="E153"/>
  <c r="H152"/>
  <c r="I152" s="1"/>
  <c r="F152"/>
  <c r="E152"/>
  <c r="H149"/>
  <c r="I149" s="1"/>
  <c r="F149"/>
  <c r="E149"/>
  <c r="H148"/>
  <c r="I148" s="1"/>
  <c r="F148"/>
  <c r="E148"/>
  <c r="H147"/>
  <c r="I147" s="1"/>
  <c r="F147"/>
  <c r="E147"/>
  <c r="H146"/>
  <c r="I146" s="1"/>
  <c r="F146"/>
  <c r="E146"/>
  <c r="H145"/>
  <c r="I145" s="1"/>
  <c r="F145"/>
  <c r="E145"/>
  <c r="H144"/>
  <c r="I144" s="1"/>
  <c r="F144"/>
  <c r="E144"/>
  <c r="H143"/>
  <c r="I143" s="1"/>
  <c r="F143"/>
  <c r="E143"/>
  <c r="H142"/>
  <c r="I142" s="1"/>
  <c r="F142"/>
  <c r="E142"/>
  <c r="H141"/>
  <c r="I141" s="1"/>
  <c r="F141"/>
  <c r="E141"/>
  <c r="H140"/>
  <c r="I140" s="1"/>
  <c r="F140"/>
  <c r="E140"/>
  <c r="H139"/>
  <c r="I139" s="1"/>
  <c r="F139"/>
  <c r="E139"/>
  <c r="H134"/>
  <c r="I134" s="1"/>
  <c r="F134"/>
  <c r="E134"/>
  <c r="H133"/>
  <c r="I133" s="1"/>
  <c r="F133"/>
  <c r="E133"/>
  <c r="H132"/>
  <c r="I132" s="1"/>
  <c r="F132"/>
  <c r="E132"/>
  <c r="H131"/>
  <c r="I131" s="1"/>
  <c r="F131"/>
  <c r="E131"/>
  <c r="H130"/>
  <c r="I130" s="1"/>
  <c r="F130"/>
  <c r="E130"/>
  <c r="H127"/>
  <c r="I127" s="1"/>
  <c r="F127"/>
  <c r="E127"/>
  <c r="H126"/>
  <c r="I126" s="1"/>
  <c r="F126"/>
  <c r="E126"/>
  <c r="H125"/>
  <c r="I125" s="1"/>
  <c r="F125"/>
  <c r="E125"/>
  <c r="H124"/>
  <c r="I124" s="1"/>
  <c r="F124"/>
  <c r="E124"/>
  <c r="H123"/>
  <c r="I123" s="1"/>
  <c r="F123"/>
  <c r="E123"/>
  <c r="H122"/>
  <c r="I122" s="1"/>
  <c r="F122"/>
  <c r="E122"/>
  <c r="H119"/>
  <c r="I119" s="1"/>
  <c r="F119"/>
  <c r="E119"/>
  <c r="H118"/>
  <c r="I118" s="1"/>
  <c r="F118"/>
  <c r="E118"/>
  <c r="H117"/>
  <c r="I117" s="1"/>
  <c r="F117"/>
  <c r="E117"/>
  <c r="H116"/>
  <c r="I116" s="1"/>
  <c r="F116"/>
  <c r="E116"/>
  <c r="H113"/>
  <c r="I113" s="1"/>
  <c r="F113"/>
  <c r="E113"/>
  <c r="H112"/>
  <c r="I112" s="1"/>
  <c r="F112"/>
  <c r="E112"/>
  <c r="H111"/>
  <c r="I111" s="1"/>
  <c r="F111"/>
  <c r="E111"/>
  <c r="H110"/>
  <c r="I110" s="1"/>
  <c r="F110"/>
  <c r="E110"/>
  <c r="I105"/>
  <c r="H104"/>
  <c r="I104" s="1"/>
  <c r="F104"/>
  <c r="E104"/>
  <c r="H103"/>
  <c r="I103" s="1"/>
  <c r="F103"/>
  <c r="E103"/>
  <c r="I100"/>
  <c r="E100"/>
  <c r="H99"/>
  <c r="I99" s="1"/>
  <c r="F99"/>
  <c r="E99"/>
  <c r="H98"/>
  <c r="I98" s="1"/>
  <c r="F98"/>
  <c r="E98"/>
  <c r="I95"/>
  <c r="H94"/>
  <c r="I94" s="1"/>
  <c r="F94"/>
  <c r="E94"/>
  <c r="H93"/>
  <c r="I93" s="1"/>
  <c r="F93"/>
  <c r="E93"/>
  <c r="H90"/>
  <c r="I90" s="1"/>
  <c r="I89" s="1"/>
  <c r="F90"/>
  <c r="E90"/>
  <c r="H75"/>
  <c r="I75" s="1"/>
  <c r="F75"/>
  <c r="E75"/>
  <c r="H74"/>
  <c r="I74" s="1"/>
  <c r="F74"/>
  <c r="E74"/>
  <c r="H73"/>
  <c r="I73" s="1"/>
  <c r="F73"/>
  <c r="E73"/>
  <c r="H72"/>
  <c r="I72" s="1"/>
  <c r="F72"/>
  <c r="E72"/>
  <c r="H71"/>
  <c r="I71" s="1"/>
  <c r="F71"/>
  <c r="E71"/>
  <c r="H70"/>
  <c r="I70" s="1"/>
  <c r="F70"/>
  <c r="E70"/>
  <c r="H69"/>
  <c r="I69" s="1"/>
  <c r="F69"/>
  <c r="E69"/>
  <c r="H68"/>
  <c r="I68" s="1"/>
  <c r="F68"/>
  <c r="E68"/>
  <c r="H67"/>
  <c r="I67" s="1"/>
  <c r="F67"/>
  <c r="E67"/>
  <c r="H66"/>
  <c r="I66" s="1"/>
  <c r="F66"/>
  <c r="E66"/>
  <c r="H65"/>
  <c r="I65" s="1"/>
  <c r="F65"/>
  <c r="E65"/>
  <c r="H64"/>
  <c r="I64" s="1"/>
  <c r="F64"/>
  <c r="E64"/>
  <c r="H63"/>
  <c r="I63" s="1"/>
  <c r="F63"/>
  <c r="E63"/>
  <c r="H62"/>
  <c r="I62" s="1"/>
  <c r="F62"/>
  <c r="E62"/>
  <c r="H61"/>
  <c r="I61" s="1"/>
  <c r="F61"/>
  <c r="E61"/>
  <c r="H60"/>
  <c r="I60" s="1"/>
  <c r="F60"/>
  <c r="E60"/>
  <c r="H59"/>
  <c r="I59" s="1"/>
  <c r="F59"/>
  <c r="E59"/>
  <c r="H58"/>
  <c r="I58" s="1"/>
  <c r="F58"/>
  <c r="E58"/>
  <c r="H57"/>
  <c r="I57" s="1"/>
  <c r="F57"/>
  <c r="E57"/>
  <c r="H56"/>
  <c r="I56" s="1"/>
  <c r="F56"/>
  <c r="E56"/>
  <c r="H55"/>
  <c r="I55" s="1"/>
  <c r="F55"/>
  <c r="E55"/>
  <c r="H54"/>
  <c r="I54" s="1"/>
  <c r="F54"/>
  <c r="E54"/>
  <c r="H53"/>
  <c r="I53" s="1"/>
  <c r="F53"/>
  <c r="E53"/>
  <c r="H52"/>
  <c r="I52" s="1"/>
  <c r="F52"/>
  <c r="E52"/>
  <c r="H51"/>
  <c r="I51" s="1"/>
  <c r="F51"/>
  <c r="E51"/>
  <c r="H50"/>
  <c r="I50" s="1"/>
  <c r="F50"/>
  <c r="E50"/>
  <c r="H49"/>
  <c r="I49" s="1"/>
  <c r="F49"/>
  <c r="E49"/>
  <c r="H48"/>
  <c r="I48" s="1"/>
  <c r="F48"/>
  <c r="E48"/>
  <c r="H45"/>
  <c r="I45" s="1"/>
  <c r="F45"/>
  <c r="E45"/>
  <c r="H44"/>
  <c r="I44" s="1"/>
  <c r="F44"/>
  <c r="E44"/>
  <c r="H43"/>
  <c r="I43" s="1"/>
  <c r="F43"/>
  <c r="E43"/>
  <c r="H42"/>
  <c r="I42" s="1"/>
  <c r="F42"/>
  <c r="E42"/>
  <c r="H41"/>
  <c r="I41" s="1"/>
  <c r="F41"/>
  <c r="E41"/>
  <c r="H40"/>
  <c r="I40" s="1"/>
  <c r="F40"/>
  <c r="E40"/>
  <c r="H37"/>
  <c r="I37" s="1"/>
  <c r="F37"/>
  <c r="E37"/>
  <c r="H36"/>
  <c r="I36" s="1"/>
  <c r="F36"/>
  <c r="E36"/>
  <c r="H35"/>
  <c r="I35" s="1"/>
  <c r="F35"/>
  <c r="E35"/>
  <c r="H34"/>
  <c r="I34" s="1"/>
  <c r="F34"/>
  <c r="E34"/>
  <c r="H33"/>
  <c r="I33" s="1"/>
  <c r="F33"/>
  <c r="E33"/>
  <c r="H32"/>
  <c r="I32" s="1"/>
  <c r="F32"/>
  <c r="E32"/>
  <c r="H31"/>
  <c r="I31" s="1"/>
  <c r="F31"/>
  <c r="E31"/>
  <c r="H30"/>
  <c r="I30" s="1"/>
  <c r="F30"/>
  <c r="E30"/>
  <c r="H29"/>
  <c r="I29" s="1"/>
  <c r="F29"/>
  <c r="E29"/>
  <c r="H28"/>
  <c r="I28" s="1"/>
  <c r="F28"/>
  <c r="E28"/>
  <c r="H27"/>
  <c r="I27" s="1"/>
  <c r="F27"/>
  <c r="E27"/>
  <c r="H24"/>
  <c r="I24" s="1"/>
  <c r="F24"/>
  <c r="E24"/>
  <c r="H23"/>
  <c r="I23" s="1"/>
  <c r="F23"/>
  <c r="E23"/>
  <c r="H22"/>
  <c r="I22" s="1"/>
  <c r="F22"/>
  <c r="E22"/>
  <c r="H21"/>
  <c r="I21" s="1"/>
  <c r="F21"/>
  <c r="E21"/>
  <c r="H20"/>
  <c r="I20" s="1"/>
  <c r="F20"/>
  <c r="E20"/>
  <c r="H19"/>
  <c r="I19" s="1"/>
  <c r="F19"/>
  <c r="E19"/>
  <c r="H18"/>
  <c r="I18" s="1"/>
  <c r="F18"/>
  <c r="E18"/>
  <c r="H17"/>
  <c r="I17" s="1"/>
  <c r="F17"/>
  <c r="E17"/>
  <c r="H16"/>
  <c r="I16" s="1"/>
  <c r="F16"/>
  <c r="E16"/>
  <c r="H15"/>
  <c r="I15" s="1"/>
  <c r="F15"/>
  <c r="E15"/>
  <c r="H14"/>
  <c r="I14" s="1"/>
  <c r="F14"/>
  <c r="E14"/>
  <c r="B7"/>
  <c r="B6"/>
  <c r="B5"/>
  <c r="B4"/>
  <c r="B3"/>
  <c r="E1626" i="44"/>
  <c r="E1622"/>
  <c r="E1619"/>
  <c r="E1617"/>
  <c r="K1613"/>
  <c r="H1613"/>
  <c r="E1613"/>
  <c r="K1611"/>
  <c r="E1611"/>
  <c r="K1610"/>
  <c r="F1610"/>
  <c r="K1608"/>
  <c r="E1608"/>
  <c r="K1606"/>
  <c r="E1606"/>
  <c r="K1604"/>
  <c r="H1604"/>
  <c r="G1604"/>
  <c r="F1604"/>
  <c r="K1603"/>
  <c r="H1603"/>
  <c r="G1603"/>
  <c r="F1603"/>
  <c r="B1603"/>
  <c r="K1601"/>
  <c r="E1601"/>
  <c r="K1599"/>
  <c r="H1599"/>
  <c r="G1599"/>
  <c r="F1599"/>
  <c r="K1598"/>
  <c r="H1598"/>
  <c r="G1598"/>
  <c r="F1598"/>
  <c r="I1596"/>
  <c r="K1595"/>
  <c r="E1595"/>
  <c r="K1593"/>
  <c r="H1593"/>
  <c r="G1593"/>
  <c r="F1593"/>
  <c r="K1592"/>
  <c r="H1592"/>
  <c r="G1592"/>
  <c r="F1592"/>
  <c r="I1590"/>
  <c r="K1589"/>
  <c r="E1589"/>
  <c r="K1587"/>
  <c r="E1587"/>
  <c r="K1585"/>
  <c r="K1584"/>
  <c r="K1582"/>
  <c r="E1582"/>
  <c r="K1580"/>
  <c r="H1580"/>
  <c r="F1580"/>
  <c r="E1580"/>
  <c r="K1579"/>
  <c r="H1579"/>
  <c r="F1579"/>
  <c r="E1579"/>
  <c r="B1579"/>
  <c r="K1577"/>
  <c r="E1577"/>
  <c r="K1575"/>
  <c r="K1574"/>
  <c r="K1572"/>
  <c r="E1572"/>
  <c r="K1570"/>
  <c r="H1570"/>
  <c r="K1569"/>
  <c r="K1567"/>
  <c r="E1567"/>
  <c r="K1563"/>
  <c r="H1563"/>
  <c r="E1563"/>
  <c r="K1561"/>
  <c r="E1561"/>
  <c r="K1560"/>
  <c r="F1560"/>
  <c r="K1558"/>
  <c r="E1558"/>
  <c r="K1556"/>
  <c r="E1556"/>
  <c r="K1554"/>
  <c r="F1554"/>
  <c r="E1554"/>
  <c r="K1552"/>
  <c r="E1552"/>
  <c r="K1550"/>
  <c r="H1550"/>
  <c r="G1550"/>
  <c r="F1550"/>
  <c r="K1549"/>
  <c r="H1549"/>
  <c r="G1549"/>
  <c r="F1549"/>
  <c r="K1547"/>
  <c r="E1547"/>
  <c r="K1545"/>
  <c r="H1545"/>
  <c r="G1545"/>
  <c r="F1545"/>
  <c r="K1544"/>
  <c r="H1544"/>
  <c r="G1544"/>
  <c r="F1544"/>
  <c r="I1542"/>
  <c r="K1541"/>
  <c r="E1541"/>
  <c r="K1539"/>
  <c r="H1539"/>
  <c r="G1539"/>
  <c r="F1539"/>
  <c r="K1538"/>
  <c r="H1538"/>
  <c r="G1538"/>
  <c r="F1538"/>
  <c r="I1536"/>
  <c r="K1535"/>
  <c r="E1535"/>
  <c r="K1533"/>
  <c r="E1533"/>
  <c r="K1531"/>
  <c r="K1530"/>
  <c r="K1528"/>
  <c r="E1528"/>
  <c r="K1526"/>
  <c r="K1525"/>
  <c r="M1523"/>
  <c r="K1523"/>
  <c r="E1523"/>
  <c r="K1521"/>
  <c r="K1520"/>
  <c r="K1518"/>
  <c r="E1518"/>
  <c r="K1514"/>
  <c r="F1514"/>
  <c r="E1514"/>
  <c r="K1512"/>
  <c r="E1512"/>
  <c r="K1510"/>
  <c r="F1510"/>
  <c r="K1508"/>
  <c r="E1508"/>
  <c r="H1506"/>
  <c r="K1504"/>
  <c r="E1504"/>
  <c r="K1501"/>
  <c r="H1501"/>
  <c r="G1501"/>
  <c r="F1501"/>
  <c r="K1498"/>
  <c r="E1498"/>
  <c r="K1495"/>
  <c r="H1495"/>
  <c r="G1495"/>
  <c r="F1495"/>
  <c r="K1492"/>
  <c r="E1492"/>
  <c r="K1490"/>
  <c r="K1489"/>
  <c r="M1487"/>
  <c r="K1487"/>
  <c r="E1487"/>
  <c r="E1482"/>
  <c r="K1480"/>
  <c r="K1479"/>
  <c r="K1477"/>
  <c r="E1477"/>
  <c r="K1475"/>
  <c r="K1474"/>
  <c r="K1472"/>
  <c r="E1472"/>
  <c r="K1470"/>
  <c r="K1469"/>
  <c r="K1467"/>
  <c r="E1467"/>
  <c r="K1465"/>
  <c r="K1464"/>
  <c r="K1462"/>
  <c r="E1462"/>
  <c r="K1460"/>
  <c r="K1459"/>
  <c r="K1457"/>
  <c r="E1457"/>
  <c r="K1455"/>
  <c r="K1454"/>
  <c r="K1452"/>
  <c r="E1452"/>
  <c r="K1450"/>
  <c r="K1449"/>
  <c r="K1447"/>
  <c r="E1447"/>
  <c r="E1441"/>
  <c r="E1440"/>
  <c r="E1439"/>
  <c r="E1438"/>
  <c r="E1437"/>
  <c r="E1436"/>
  <c r="E1435"/>
  <c r="E1434"/>
  <c r="E1433"/>
  <c r="E1432"/>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228"/>
  <c r="E1227"/>
  <c r="E1226"/>
  <c r="E1225"/>
  <c r="E1224"/>
  <c r="E1223"/>
  <c r="E1222"/>
  <c r="E1221"/>
  <c r="E1220"/>
  <c r="E1219"/>
  <c r="E1218"/>
  <c r="E1217"/>
  <c r="E1216"/>
  <c r="E1215"/>
  <c r="E1214"/>
  <c r="E1213"/>
  <c r="K1032"/>
  <c r="K1030"/>
  <c r="E1030"/>
  <c r="K1028"/>
  <c r="K1027"/>
  <c r="K1026"/>
  <c r="K1025"/>
  <c r="K1024"/>
  <c r="K1023"/>
  <c r="K1022"/>
  <c r="K1020"/>
  <c r="E1020"/>
  <c r="K1018"/>
  <c r="K1017"/>
  <c r="K1016"/>
  <c r="K1015"/>
  <c r="K1013"/>
  <c r="E1013"/>
  <c r="K1011"/>
  <c r="J1011"/>
  <c r="K1010"/>
  <c r="J1010"/>
  <c r="K1009"/>
  <c r="J1009"/>
  <c r="K1008"/>
  <c r="J1008"/>
  <c r="K1007"/>
  <c r="J1007"/>
  <c r="K1006"/>
  <c r="J1006"/>
  <c r="K1005"/>
  <c r="J1005"/>
  <c r="K1004"/>
  <c r="J1004"/>
  <c r="K1003"/>
  <c r="J1003"/>
  <c r="K1002"/>
  <c r="J1002"/>
  <c r="K1001"/>
  <c r="J1001"/>
  <c r="K1000"/>
  <c r="J1000"/>
  <c r="K998"/>
  <c r="J998"/>
  <c r="K997"/>
  <c r="J997"/>
  <c r="K996"/>
  <c r="J996"/>
  <c r="K995"/>
  <c r="J995"/>
  <c r="E995"/>
  <c r="K992"/>
  <c r="E992"/>
  <c r="K989"/>
  <c r="J989"/>
  <c r="K988"/>
  <c r="J988"/>
  <c r="K987"/>
  <c r="J987"/>
  <c r="K986"/>
  <c r="J986"/>
  <c r="K985"/>
  <c r="J985"/>
  <c r="K984"/>
  <c r="J984"/>
  <c r="K983"/>
  <c r="J983"/>
  <c r="K982"/>
  <c r="J982"/>
  <c r="K981"/>
  <c r="J981"/>
  <c r="K980"/>
  <c r="J980"/>
  <c r="K979"/>
  <c r="J979"/>
  <c r="K978"/>
  <c r="J978"/>
  <c r="K976"/>
  <c r="J976"/>
  <c r="K975"/>
  <c r="J975"/>
  <c r="K974"/>
  <c r="J974"/>
  <c r="K973"/>
  <c r="J973"/>
  <c r="E973"/>
  <c r="M970"/>
  <c r="E970"/>
  <c r="K967"/>
  <c r="J967"/>
  <c r="K966"/>
  <c r="J966"/>
  <c r="K965"/>
  <c r="J965"/>
  <c r="K964"/>
  <c r="J964"/>
  <c r="K963"/>
  <c r="J963"/>
  <c r="K962"/>
  <c r="J962"/>
  <c r="K961"/>
  <c r="J961"/>
  <c r="K960"/>
  <c r="J960"/>
  <c r="K959"/>
  <c r="J959"/>
  <c r="K958"/>
  <c r="J958"/>
  <c r="K957"/>
  <c r="J957"/>
  <c r="K956"/>
  <c r="J956"/>
  <c r="K955"/>
  <c r="K954"/>
  <c r="J954"/>
  <c r="K953"/>
  <c r="J953"/>
  <c r="K952"/>
  <c r="J952"/>
  <c r="K951"/>
  <c r="J951"/>
  <c r="E951"/>
  <c r="K948"/>
  <c r="E948"/>
  <c r="K945"/>
  <c r="J945"/>
  <c r="K944"/>
  <c r="J944"/>
  <c r="K943"/>
  <c r="J943"/>
  <c r="K942"/>
  <c r="J942"/>
  <c r="E942"/>
  <c r="K939"/>
  <c r="E939"/>
  <c r="K935"/>
  <c r="K934"/>
  <c r="K933"/>
  <c r="K932"/>
  <c r="K930"/>
  <c r="E930"/>
  <c r="K928"/>
  <c r="K927"/>
  <c r="K926"/>
  <c r="K925"/>
  <c r="K923"/>
  <c r="E923"/>
  <c r="K919"/>
  <c r="K918"/>
  <c r="K917"/>
  <c r="K915"/>
  <c r="E915"/>
  <c r="K913"/>
  <c r="K912"/>
  <c r="K911"/>
  <c r="K909"/>
  <c r="E909"/>
  <c r="K907"/>
  <c r="K906"/>
  <c r="K905"/>
  <c r="K903"/>
  <c r="E903"/>
  <c r="K899"/>
  <c r="J899"/>
  <c r="K898"/>
  <c r="J898"/>
  <c r="K897"/>
  <c r="J897"/>
  <c r="K896"/>
  <c r="J896"/>
  <c r="K895"/>
  <c r="J895"/>
  <c r="K892"/>
  <c r="E892"/>
  <c r="K890"/>
  <c r="J890"/>
  <c r="K889"/>
  <c r="J889"/>
  <c r="K888"/>
  <c r="J888"/>
  <c r="K887"/>
  <c r="J887"/>
  <c r="K886"/>
  <c r="J886"/>
  <c r="K883"/>
  <c r="E883"/>
  <c r="K881"/>
  <c r="J881"/>
  <c r="K880"/>
  <c r="J880"/>
  <c r="K879"/>
  <c r="J879"/>
  <c r="K878"/>
  <c r="J878"/>
  <c r="K875"/>
  <c r="E875"/>
  <c r="K872"/>
  <c r="J872"/>
  <c r="K871"/>
  <c r="J871"/>
  <c r="K870"/>
  <c r="J870"/>
  <c r="K869"/>
  <c r="J869"/>
  <c r="K866"/>
  <c r="E866"/>
  <c r="K864"/>
  <c r="J864"/>
  <c r="K863"/>
  <c r="J863"/>
  <c r="K862"/>
  <c r="J862"/>
  <c r="K861"/>
  <c r="J861"/>
  <c r="K858"/>
  <c r="E858"/>
  <c r="K856"/>
  <c r="J856"/>
  <c r="K855"/>
  <c r="J855"/>
  <c r="K854"/>
  <c r="J854"/>
  <c r="K853"/>
  <c r="J853"/>
  <c r="K850"/>
  <c r="E850"/>
  <c r="K848"/>
  <c r="J848"/>
  <c r="K847"/>
  <c r="J847"/>
  <c r="K846"/>
  <c r="J846"/>
  <c r="K845"/>
  <c r="J845"/>
  <c r="K842"/>
  <c r="E842"/>
  <c r="K838"/>
  <c r="K837"/>
  <c r="K836"/>
  <c r="K834"/>
  <c r="E834"/>
  <c r="K832"/>
  <c r="K831"/>
  <c r="K828"/>
  <c r="E828"/>
  <c r="K824"/>
  <c r="K823"/>
  <c r="K821"/>
  <c r="E821"/>
  <c r="K819"/>
  <c r="K818"/>
  <c r="K817"/>
  <c r="K816"/>
  <c r="K814"/>
  <c r="E814"/>
  <c r="K812"/>
  <c r="K811"/>
  <c r="K810"/>
  <c r="K809"/>
  <c r="K808"/>
  <c r="M806"/>
  <c r="K806"/>
  <c r="E806"/>
  <c r="K804"/>
  <c r="K803"/>
  <c r="K802"/>
  <c r="K800"/>
  <c r="K798"/>
  <c r="K797"/>
  <c r="K796"/>
  <c r="K795"/>
  <c r="K794"/>
  <c r="K792"/>
  <c r="E792"/>
  <c r="K790"/>
  <c r="K789"/>
  <c r="K788"/>
  <c r="K787"/>
  <c r="K786"/>
  <c r="K784"/>
  <c r="E784"/>
  <c r="K782"/>
  <c r="K781"/>
  <c r="K780"/>
  <c r="K779"/>
  <c r="K778"/>
  <c r="K776"/>
  <c r="E776"/>
  <c r="M774"/>
  <c r="K774"/>
  <c r="M773"/>
  <c r="K773"/>
  <c r="M772"/>
  <c r="K772"/>
  <c r="M771"/>
  <c r="K771"/>
  <c r="M770"/>
  <c r="K770"/>
  <c r="M768"/>
  <c r="K768"/>
  <c r="E768"/>
  <c r="K766"/>
  <c r="K765"/>
  <c r="K764"/>
  <c r="K763"/>
  <c r="K762"/>
  <c r="K761"/>
  <c r="K760"/>
  <c r="K758"/>
  <c r="E758"/>
  <c r="K756"/>
  <c r="K755"/>
  <c r="E755"/>
  <c r="K753"/>
  <c r="E753"/>
  <c r="K751"/>
  <c r="K750"/>
  <c r="E750"/>
  <c r="K748"/>
  <c r="E748"/>
  <c r="K746"/>
  <c r="K745"/>
  <c r="K744"/>
  <c r="E744"/>
  <c r="K742"/>
  <c r="E742"/>
  <c r="K740"/>
  <c r="K739"/>
  <c r="E739"/>
  <c r="K737"/>
  <c r="E737"/>
  <c r="K735"/>
  <c r="E735"/>
  <c r="K734"/>
  <c r="E734"/>
  <c r="K732"/>
  <c r="E732"/>
  <c r="K725"/>
  <c r="E725"/>
  <c r="K722"/>
  <c r="M721"/>
  <c r="K721"/>
  <c r="K719"/>
  <c r="E719"/>
  <c r="M716"/>
  <c r="K716"/>
  <c r="M715"/>
  <c r="K715"/>
  <c r="K713"/>
  <c r="E713"/>
  <c r="K711"/>
  <c r="K710"/>
  <c r="K708"/>
  <c r="E708"/>
  <c r="M706"/>
  <c r="K706"/>
  <c r="K704"/>
  <c r="E704"/>
  <c r="K700"/>
  <c r="K699"/>
  <c r="K697"/>
  <c r="E697"/>
  <c r="K695"/>
  <c r="K694"/>
  <c r="K693"/>
  <c r="K692"/>
  <c r="K690"/>
  <c r="E690"/>
  <c r="K688"/>
  <c r="K687"/>
  <c r="K686"/>
  <c r="K684"/>
  <c r="E684"/>
  <c r="K681"/>
  <c r="I681"/>
  <c r="H681"/>
  <c r="E681"/>
  <c r="K680"/>
  <c r="I680"/>
  <c r="H680"/>
  <c r="K678"/>
  <c r="E678"/>
  <c r="K674"/>
  <c r="F674"/>
  <c r="E674"/>
  <c r="K673"/>
  <c r="F673"/>
  <c r="E673"/>
  <c r="K672"/>
  <c r="F672"/>
  <c r="E672"/>
  <c r="K670"/>
  <c r="E670"/>
  <c r="K668"/>
  <c r="E668"/>
  <c r="K665"/>
  <c r="K664"/>
  <c r="P662"/>
  <c r="M662"/>
  <c r="K662"/>
  <c r="E662"/>
  <c r="J657"/>
  <c r="J656"/>
  <c r="K655"/>
  <c r="J655"/>
  <c r="J653"/>
  <c r="J652"/>
  <c r="J651"/>
  <c r="K650"/>
  <c r="J650"/>
  <c r="J648"/>
  <c r="J647"/>
  <c r="K646"/>
  <c r="J646"/>
  <c r="J644"/>
  <c r="J643"/>
  <c r="J642"/>
  <c r="K641"/>
  <c r="J641"/>
  <c r="J638"/>
  <c r="J637"/>
  <c r="K636"/>
  <c r="J636"/>
  <c r="J634"/>
  <c r="J633"/>
  <c r="K632"/>
  <c r="J632"/>
  <c r="J631"/>
  <c r="J630"/>
  <c r="J629"/>
  <c r="K628"/>
  <c r="J628"/>
  <c r="J626"/>
  <c r="J625"/>
  <c r="K624"/>
  <c r="J624"/>
  <c r="J622"/>
  <c r="J621"/>
  <c r="K620"/>
  <c r="J620"/>
  <c r="J618"/>
  <c r="J617"/>
  <c r="K616"/>
  <c r="J616"/>
  <c r="J615"/>
  <c r="J614"/>
  <c r="J613"/>
  <c r="K612"/>
  <c r="J612"/>
  <c r="J610"/>
  <c r="J609"/>
  <c r="K608"/>
  <c r="J608"/>
  <c r="J606"/>
  <c r="J605"/>
  <c r="K604"/>
  <c r="J604"/>
  <c r="J602"/>
  <c r="J601"/>
  <c r="K600"/>
  <c r="J600"/>
  <c r="J598"/>
  <c r="J597"/>
  <c r="K596"/>
  <c r="J596"/>
  <c r="J594"/>
  <c r="J593"/>
  <c r="K592"/>
  <c r="J592"/>
  <c r="J590"/>
  <c r="J589"/>
  <c r="K588"/>
  <c r="J588"/>
  <c r="K585"/>
  <c r="E585"/>
  <c r="K582"/>
  <c r="K581"/>
  <c r="E581"/>
  <c r="K579"/>
  <c r="K578"/>
  <c r="E578"/>
  <c r="K574"/>
  <c r="K573"/>
  <c r="K572"/>
  <c r="K570"/>
  <c r="E570"/>
  <c r="K568"/>
  <c r="E568"/>
  <c r="K565"/>
  <c r="K564"/>
  <c r="K563"/>
  <c r="K562"/>
  <c r="K561"/>
  <c r="K556"/>
  <c r="H556"/>
  <c r="G556"/>
  <c r="F556"/>
  <c r="E556"/>
  <c r="K555"/>
  <c r="H555"/>
  <c r="G555"/>
  <c r="F555"/>
  <c r="E555"/>
  <c r="K554"/>
  <c r="H554"/>
  <c r="G554"/>
  <c r="F554"/>
  <c r="E554"/>
  <c r="K553"/>
  <c r="H553"/>
  <c r="G553"/>
  <c r="F553"/>
  <c r="E553"/>
  <c r="K552"/>
  <c r="H552"/>
  <c r="G552"/>
  <c r="F552"/>
  <c r="E552"/>
  <c r="K550"/>
  <c r="E550"/>
  <c r="K549"/>
  <c r="K548"/>
  <c r="E548"/>
  <c r="K546"/>
  <c r="K545"/>
  <c r="K544"/>
  <c r="K543"/>
  <c r="K542"/>
  <c r="K540"/>
  <c r="E540"/>
  <c r="K537"/>
  <c r="H537"/>
  <c r="G537"/>
  <c r="F537"/>
  <c r="E537"/>
  <c r="B537"/>
  <c r="K536"/>
  <c r="H536"/>
  <c r="G536"/>
  <c r="F536"/>
  <c r="E536"/>
  <c r="B536"/>
  <c r="K534"/>
  <c r="E534"/>
  <c r="K532"/>
  <c r="I532"/>
  <c r="H532"/>
  <c r="G532"/>
  <c r="F532"/>
  <c r="B532"/>
  <c r="K531"/>
  <c r="I531"/>
  <c r="H531"/>
  <c r="G531"/>
  <c r="F531"/>
  <c r="B531"/>
  <c r="I529"/>
  <c r="K528"/>
  <c r="E528"/>
  <c r="K526"/>
  <c r="I526"/>
  <c r="H526"/>
  <c r="G526"/>
  <c r="F526"/>
  <c r="B526"/>
  <c r="K525"/>
  <c r="I525"/>
  <c r="H525"/>
  <c r="G525"/>
  <c r="F525"/>
  <c r="B525"/>
  <c r="I523"/>
  <c r="K522"/>
  <c r="E522"/>
  <c r="K520"/>
  <c r="I520"/>
  <c r="H520"/>
  <c r="G520"/>
  <c r="F520"/>
  <c r="B520"/>
  <c r="K519"/>
  <c r="I519"/>
  <c r="H519"/>
  <c r="G519"/>
  <c r="F519"/>
  <c r="B519"/>
  <c r="I517"/>
  <c r="K516"/>
  <c r="E516"/>
  <c r="K514"/>
  <c r="I514"/>
  <c r="H514"/>
  <c r="G514"/>
  <c r="F514"/>
  <c r="B514"/>
  <c r="K513"/>
  <c r="I513"/>
  <c r="H513"/>
  <c r="G513"/>
  <c r="F513"/>
  <c r="B513"/>
  <c r="I511"/>
  <c r="K510"/>
  <c r="E510"/>
  <c r="K508"/>
  <c r="I508"/>
  <c r="H508"/>
  <c r="G508"/>
  <c r="F508"/>
  <c r="B508"/>
  <c r="K507"/>
  <c r="I507"/>
  <c r="H507"/>
  <c r="G507"/>
  <c r="F507"/>
  <c r="B507"/>
  <c r="I505"/>
  <c r="K504"/>
  <c r="E504"/>
  <c r="K502"/>
  <c r="I502"/>
  <c r="H502"/>
  <c r="G502"/>
  <c r="F502"/>
  <c r="B502"/>
  <c r="K501"/>
  <c r="I501"/>
  <c r="H501"/>
  <c r="G501"/>
  <c r="F501"/>
  <c r="B501"/>
  <c r="I499"/>
  <c r="K498"/>
  <c r="E498"/>
  <c r="K496"/>
  <c r="E496"/>
  <c r="K493"/>
  <c r="H493"/>
  <c r="B493"/>
  <c r="K492"/>
  <c r="B492"/>
  <c r="K490"/>
  <c r="E490"/>
  <c r="K486"/>
  <c r="G486"/>
  <c r="F486"/>
  <c r="E486"/>
  <c r="K485"/>
  <c r="G485"/>
  <c r="F485"/>
  <c r="E485"/>
  <c r="K484"/>
  <c r="G484"/>
  <c r="F484"/>
  <c r="E484"/>
  <c r="K482"/>
  <c r="E482"/>
  <c r="K480"/>
  <c r="I480"/>
  <c r="H480"/>
  <c r="G480"/>
  <c r="F480"/>
  <c r="B480"/>
  <c r="K479"/>
  <c r="I479"/>
  <c r="H479"/>
  <c r="G479"/>
  <c r="F479"/>
  <c r="B479"/>
  <c r="K478"/>
  <c r="I478"/>
  <c r="H478"/>
  <c r="G478"/>
  <c r="F478"/>
  <c r="B478"/>
  <c r="I476"/>
  <c r="K475"/>
  <c r="E475"/>
  <c r="K473"/>
  <c r="I473"/>
  <c r="H473"/>
  <c r="G473"/>
  <c r="F473"/>
  <c r="B473"/>
  <c r="K472"/>
  <c r="I472"/>
  <c r="H472"/>
  <c r="G472"/>
  <c r="F472"/>
  <c r="B472"/>
  <c r="K471"/>
  <c r="I471"/>
  <c r="H471"/>
  <c r="G471"/>
  <c r="F471"/>
  <c r="B471"/>
  <c r="I469"/>
  <c r="K468"/>
  <c r="E468"/>
  <c r="K465"/>
  <c r="I465"/>
  <c r="H465"/>
  <c r="G465"/>
  <c r="F465"/>
  <c r="B465"/>
  <c r="K464"/>
  <c r="I464"/>
  <c r="H464"/>
  <c r="G464"/>
  <c r="F464"/>
  <c r="B464"/>
  <c r="K463"/>
  <c r="I463"/>
  <c r="H463"/>
  <c r="G463"/>
  <c r="F463"/>
  <c r="B463"/>
  <c r="I461"/>
  <c r="K460"/>
  <c r="E460"/>
  <c r="K458"/>
  <c r="E458"/>
  <c r="K455"/>
  <c r="K454"/>
  <c r="K453"/>
  <c r="H453"/>
  <c r="K451"/>
  <c r="E451"/>
  <c r="K443"/>
  <c r="K442"/>
  <c r="H442"/>
  <c r="E442"/>
  <c r="K440"/>
  <c r="K438"/>
  <c r="F438"/>
  <c r="K436"/>
  <c r="E436"/>
  <c r="K433"/>
  <c r="E433"/>
  <c r="K431"/>
  <c r="E431"/>
  <c r="M429"/>
  <c r="K429"/>
  <c r="E429"/>
  <c r="K426"/>
  <c r="F426"/>
  <c r="E426"/>
  <c r="K424"/>
  <c r="E424"/>
  <c r="K422"/>
  <c r="H422"/>
  <c r="G422"/>
  <c r="F422"/>
  <c r="E422"/>
  <c r="B422"/>
  <c r="K421"/>
  <c r="H421"/>
  <c r="G421"/>
  <c r="F421"/>
  <c r="E421"/>
  <c r="B421"/>
  <c r="K419"/>
  <c r="E419"/>
  <c r="K417"/>
  <c r="I417"/>
  <c r="H417"/>
  <c r="G417"/>
  <c r="F417"/>
  <c r="B417"/>
  <c r="K416"/>
  <c r="I416"/>
  <c r="H416"/>
  <c r="G416"/>
  <c r="F416"/>
  <c r="B416"/>
  <c r="I414"/>
  <c r="K413"/>
  <c r="E413"/>
  <c r="K411"/>
  <c r="I411"/>
  <c r="H411"/>
  <c r="G411"/>
  <c r="F411"/>
  <c r="B411"/>
  <c r="K410"/>
  <c r="I410"/>
  <c r="H410"/>
  <c r="G410"/>
  <c r="F410"/>
  <c r="B410"/>
  <c r="I408"/>
  <c r="K407"/>
  <c r="E407"/>
  <c r="K405"/>
  <c r="I405"/>
  <c r="H405"/>
  <c r="G405"/>
  <c r="F405"/>
  <c r="B405"/>
  <c r="K404"/>
  <c r="I404"/>
  <c r="H404"/>
  <c r="G404"/>
  <c r="F404"/>
  <c r="B404"/>
  <c r="I402"/>
  <c r="K401"/>
  <c r="E401"/>
  <c r="K399"/>
  <c r="I399"/>
  <c r="H399"/>
  <c r="G399"/>
  <c r="F399"/>
  <c r="B399"/>
  <c r="K398"/>
  <c r="I398"/>
  <c r="H398"/>
  <c r="G398"/>
  <c r="F398"/>
  <c r="B398"/>
  <c r="I396"/>
  <c r="K395"/>
  <c r="E395"/>
  <c r="K393"/>
  <c r="E393"/>
  <c r="K390"/>
  <c r="E390"/>
  <c r="K389"/>
  <c r="K387"/>
  <c r="E387"/>
  <c r="K385"/>
  <c r="H385"/>
  <c r="B385"/>
  <c r="K384"/>
  <c r="H384"/>
  <c r="B384"/>
  <c r="M382"/>
  <c r="K382"/>
  <c r="E382"/>
  <c r="K380"/>
  <c r="B380"/>
  <c r="K379"/>
  <c r="B379"/>
  <c r="K377"/>
  <c r="E377"/>
  <c r="K373"/>
  <c r="H373"/>
  <c r="E373"/>
  <c r="K371"/>
  <c r="E371"/>
  <c r="K369"/>
  <c r="F369"/>
  <c r="K367"/>
  <c r="E367"/>
  <c r="K365"/>
  <c r="K364"/>
  <c r="K362"/>
  <c r="E362"/>
  <c r="K360"/>
  <c r="H360"/>
  <c r="G360"/>
  <c r="F360"/>
  <c r="K359"/>
  <c r="H359"/>
  <c r="G359"/>
  <c r="F359"/>
  <c r="I357"/>
  <c r="K356"/>
  <c r="E356"/>
  <c r="K353"/>
  <c r="H353"/>
  <c r="G353"/>
  <c r="F353"/>
  <c r="K352"/>
  <c r="H352"/>
  <c r="G352"/>
  <c r="F352"/>
  <c r="K350"/>
  <c r="E350"/>
  <c r="K348"/>
  <c r="K347"/>
  <c r="M345"/>
  <c r="K345"/>
  <c r="E345"/>
  <c r="K340"/>
  <c r="K339"/>
  <c r="H339"/>
  <c r="E339"/>
  <c r="K337"/>
  <c r="E337"/>
  <c r="K335"/>
  <c r="F335"/>
  <c r="K333"/>
  <c r="E333"/>
  <c r="E331"/>
  <c r="E329"/>
  <c r="K326"/>
  <c r="K325"/>
  <c r="K323"/>
  <c r="E323"/>
  <c r="K321"/>
  <c r="M319"/>
  <c r="K319"/>
  <c r="E319"/>
  <c r="K315"/>
  <c r="H315"/>
  <c r="E315"/>
  <c r="K313"/>
  <c r="E313"/>
  <c r="K311"/>
  <c r="F311"/>
  <c r="K309"/>
  <c r="E309"/>
  <c r="K306"/>
  <c r="E306"/>
  <c r="K304"/>
  <c r="F304"/>
  <c r="E304"/>
  <c r="K302"/>
  <c r="E302"/>
  <c r="K300"/>
  <c r="G300"/>
  <c r="F300"/>
  <c r="K299"/>
  <c r="G299"/>
  <c r="F299"/>
  <c r="K297"/>
  <c r="E297"/>
  <c r="K295"/>
  <c r="H295"/>
  <c r="G295"/>
  <c r="F295"/>
  <c r="K294"/>
  <c r="H294"/>
  <c r="G294"/>
  <c r="F294"/>
  <c r="I292"/>
  <c r="K291"/>
  <c r="E291"/>
  <c r="K289"/>
  <c r="H289"/>
  <c r="G289"/>
  <c r="F289"/>
  <c r="K288"/>
  <c r="H288"/>
  <c r="G288"/>
  <c r="F288"/>
  <c r="I286"/>
  <c r="K285"/>
  <c r="E285"/>
  <c r="H283"/>
  <c r="G283"/>
  <c r="F283"/>
  <c r="H282"/>
  <c r="F282"/>
  <c r="I280"/>
  <c r="K279"/>
  <c r="E279"/>
  <c r="M277"/>
  <c r="K277"/>
  <c r="E277"/>
  <c r="K275"/>
  <c r="K274"/>
  <c r="K272"/>
  <c r="E272"/>
  <c r="K270"/>
  <c r="H270"/>
  <c r="F270"/>
  <c r="E270"/>
  <c r="K269"/>
  <c r="H269"/>
  <c r="F269"/>
  <c r="E269"/>
  <c r="M267"/>
  <c r="K267"/>
  <c r="E267"/>
  <c r="K265"/>
  <c r="H265"/>
  <c r="K264"/>
  <c r="K262"/>
  <c r="E262"/>
  <c r="K256"/>
  <c r="I256"/>
  <c r="E256"/>
  <c r="K254"/>
  <c r="E254"/>
  <c r="K252"/>
  <c r="K251"/>
  <c r="E251"/>
  <c r="K249"/>
  <c r="E249"/>
  <c r="K247"/>
  <c r="K246"/>
  <c r="K244"/>
  <c r="E244"/>
  <c r="K242"/>
  <c r="K241"/>
  <c r="K239"/>
  <c r="E239"/>
  <c r="K237"/>
  <c r="K236"/>
  <c r="K234"/>
  <c r="E234"/>
  <c r="K232"/>
  <c r="K231"/>
  <c r="K229"/>
  <c r="E229"/>
  <c r="K227"/>
  <c r="K225"/>
  <c r="E225"/>
  <c r="K220"/>
  <c r="H220"/>
  <c r="E220"/>
  <c r="K218"/>
  <c r="E218"/>
  <c r="K215"/>
  <c r="K213"/>
  <c r="E213"/>
  <c r="K210"/>
  <c r="K209"/>
  <c r="K208"/>
  <c r="M206"/>
  <c r="K206"/>
  <c r="E206"/>
  <c r="K204"/>
  <c r="K203"/>
  <c r="K202"/>
  <c r="K201"/>
  <c r="M199"/>
  <c r="K199"/>
  <c r="E199"/>
  <c r="M196"/>
  <c r="K196"/>
  <c r="E196"/>
  <c r="K193"/>
  <c r="M191"/>
  <c r="K191"/>
  <c r="E191"/>
  <c r="K189"/>
  <c r="K188"/>
  <c r="K187"/>
  <c r="K186"/>
  <c r="K185"/>
  <c r="K184"/>
  <c r="M182"/>
  <c r="K182"/>
  <c r="C182"/>
  <c r="E182" s="1"/>
  <c r="K180"/>
  <c r="K179"/>
  <c r="K178"/>
  <c r="K177"/>
  <c r="K176"/>
  <c r="K175"/>
  <c r="M173"/>
  <c r="K173"/>
  <c r="E173"/>
  <c r="K171"/>
  <c r="K170"/>
  <c r="K168"/>
  <c r="E168"/>
  <c r="K166"/>
  <c r="E166"/>
  <c r="K165"/>
  <c r="K163"/>
  <c r="E163"/>
  <c r="K161"/>
  <c r="K160"/>
  <c r="K158"/>
  <c r="E158"/>
  <c r="K156"/>
  <c r="K155"/>
  <c r="K153"/>
  <c r="E153"/>
  <c r="K151"/>
  <c r="E151"/>
  <c r="K150"/>
  <c r="K148"/>
  <c r="E148"/>
  <c r="K146"/>
  <c r="K145"/>
  <c r="K143"/>
  <c r="E143"/>
  <c r="K141"/>
  <c r="K140"/>
  <c r="K138"/>
  <c r="E138"/>
  <c r="K136"/>
  <c r="M134"/>
  <c r="K134"/>
  <c r="E134"/>
  <c r="K132"/>
  <c r="K130"/>
  <c r="E130"/>
  <c r="K125"/>
  <c r="K123"/>
  <c r="E123"/>
  <c r="K120"/>
  <c r="K118"/>
  <c r="E118"/>
  <c r="K116"/>
  <c r="K114"/>
  <c r="K112"/>
  <c r="K110"/>
  <c r="E110"/>
  <c r="K107"/>
  <c r="K106"/>
  <c r="K104"/>
  <c r="E104"/>
  <c r="K102"/>
  <c r="K101"/>
  <c r="E99"/>
  <c r="K97"/>
  <c r="K96"/>
  <c r="K94"/>
  <c r="E94"/>
  <c r="K91"/>
  <c r="K90"/>
  <c r="K89"/>
  <c r="K88"/>
  <c r="K86"/>
  <c r="E86"/>
  <c r="K83"/>
  <c r="K82"/>
  <c r="K81"/>
  <c r="K80"/>
  <c r="K78"/>
  <c r="E78"/>
  <c r="K76"/>
  <c r="K75"/>
  <c r="K73"/>
  <c r="E73"/>
  <c r="K71"/>
  <c r="K70"/>
  <c r="K68"/>
  <c r="E68"/>
  <c r="K66"/>
  <c r="K65"/>
  <c r="K63"/>
  <c r="E63"/>
  <c r="K61"/>
  <c r="E61"/>
  <c r="K59"/>
  <c r="E59"/>
  <c r="K57"/>
  <c r="G57"/>
  <c r="E57"/>
  <c r="K56"/>
  <c r="G56"/>
  <c r="E56"/>
  <c r="K54"/>
  <c r="E54"/>
  <c r="K52"/>
  <c r="K51"/>
  <c r="K49"/>
  <c r="E49"/>
  <c r="K47"/>
  <c r="K45"/>
  <c r="E45"/>
  <c r="K44"/>
  <c r="K43"/>
  <c r="K41"/>
  <c r="E41"/>
  <c r="K37"/>
  <c r="K35"/>
  <c r="K33"/>
  <c r="K31"/>
  <c r="E31"/>
  <c r="K28"/>
  <c r="K25" s="1"/>
  <c r="H28"/>
  <c r="K27"/>
  <c r="H27"/>
  <c r="E25"/>
  <c r="K22"/>
  <c r="K20"/>
  <c r="C20"/>
  <c r="E20" s="1"/>
  <c r="H18"/>
  <c r="K16"/>
  <c r="E16"/>
  <c r="K14"/>
  <c r="H14"/>
  <c r="K12"/>
  <c r="E12"/>
  <c r="K10"/>
  <c r="H10"/>
  <c r="K8"/>
  <c r="E8"/>
  <c r="B3"/>
  <c r="B2"/>
  <c r="E27" i="41" l="1"/>
  <c r="F27"/>
  <c r="I2333" i="43"/>
  <c r="H379" i="41"/>
  <c r="H424"/>
  <c r="H378"/>
  <c r="H370"/>
  <c r="H230"/>
  <c r="H93"/>
  <c r="H546"/>
  <c r="H519"/>
  <c r="H432"/>
  <c r="H406"/>
  <c r="H381"/>
  <c r="H85"/>
  <c r="H73"/>
  <c r="H554"/>
  <c r="H55"/>
  <c r="H591"/>
  <c r="H579"/>
  <c r="H394"/>
  <c r="H695"/>
  <c r="H589"/>
  <c r="H577"/>
  <c r="H569"/>
  <c r="F637"/>
  <c r="E638"/>
  <c r="E637"/>
  <c r="F638"/>
  <c r="F557"/>
  <c r="E381"/>
  <c r="F381"/>
  <c r="E93"/>
  <c r="F93"/>
  <c r="F94"/>
  <c r="F96"/>
  <c r="E97"/>
  <c r="E98"/>
  <c r="E96"/>
  <c r="F97"/>
  <c r="F98"/>
  <c r="E95"/>
  <c r="F95"/>
  <c r="E94"/>
  <c r="E432"/>
  <c r="F432"/>
  <c r="E424"/>
  <c r="F424"/>
  <c r="I1561" i="43"/>
  <c r="H407" i="41" s="1"/>
  <c r="E406"/>
  <c r="F406"/>
  <c r="H412"/>
  <c r="I289" i="43"/>
  <c r="I330"/>
  <c r="I160"/>
  <c r="I271"/>
  <c r="F378" i="41"/>
  <c r="F379"/>
  <c r="E379"/>
  <c r="E378"/>
  <c r="F717"/>
  <c r="E12"/>
  <c r="E85"/>
  <c r="H12"/>
  <c r="J12" s="1"/>
  <c r="I626" i="43"/>
  <c r="I1753"/>
  <c r="I1850"/>
  <c r="H469" i="41" s="1"/>
  <c r="I1989" i="43"/>
  <c r="H502" i="41" s="1"/>
  <c r="I2383" i="43"/>
  <c r="I2384"/>
  <c r="I2443"/>
  <c r="H637" i="41" s="1"/>
  <c r="I2162" i="43"/>
  <c r="I2163"/>
  <c r="I2164"/>
  <c r="J371" i="41"/>
  <c r="F277"/>
  <c r="F241"/>
  <c r="I340" i="43"/>
  <c r="H66" i="41" s="1"/>
  <c r="I1673" i="43"/>
  <c r="H429" i="41" s="1"/>
  <c r="I226"/>
  <c r="K226" s="1"/>
  <c r="I224"/>
  <c r="K224" s="1"/>
  <c r="I385"/>
  <c r="K385" s="1"/>
  <c r="J582"/>
  <c r="I373"/>
  <c r="K373" s="1"/>
  <c r="J383"/>
  <c r="F310"/>
  <c r="I368"/>
  <c r="K368" s="1"/>
  <c r="I375"/>
  <c r="K375" s="1"/>
  <c r="F694"/>
  <c r="F12"/>
  <c r="E13"/>
  <c r="F31"/>
  <c r="F38"/>
  <c r="E46"/>
  <c r="F55"/>
  <c r="E66"/>
  <c r="F79"/>
  <c r="E91"/>
  <c r="E112"/>
  <c r="F121"/>
  <c r="E158"/>
  <c r="F167"/>
  <c r="F182"/>
  <c r="E192"/>
  <c r="E200"/>
  <c r="F210"/>
  <c r="F259"/>
  <c r="E301"/>
  <c r="F311"/>
  <c r="I377"/>
  <c r="K377" s="1"/>
  <c r="E14"/>
  <c r="E40"/>
  <c r="E48"/>
  <c r="F58"/>
  <c r="E67"/>
  <c r="F85"/>
  <c r="E99"/>
  <c r="F113"/>
  <c r="E124"/>
  <c r="F160"/>
  <c r="F213"/>
  <c r="F228"/>
  <c r="E287"/>
  <c r="E306"/>
  <c r="F15"/>
  <c r="F26"/>
  <c r="E42"/>
  <c r="E50"/>
  <c r="F60"/>
  <c r="E70"/>
  <c r="E105"/>
  <c r="E115"/>
  <c r="F129"/>
  <c r="F163"/>
  <c r="E186"/>
  <c r="F205"/>
  <c r="E216"/>
  <c r="E268"/>
  <c r="E270"/>
  <c r="F284"/>
  <c r="E291"/>
  <c r="J546"/>
  <c r="E29"/>
  <c r="F36"/>
  <c r="F44"/>
  <c r="E52"/>
  <c r="E63"/>
  <c r="F72"/>
  <c r="F78"/>
  <c r="F107"/>
  <c r="J108"/>
  <c r="J109"/>
  <c r="F119"/>
  <c r="I134"/>
  <c r="K134" s="1"/>
  <c r="E148"/>
  <c r="F164"/>
  <c r="F196"/>
  <c r="E199"/>
  <c r="F208"/>
  <c r="E218"/>
  <c r="I223"/>
  <c r="K223" s="1"/>
  <c r="I2028" i="43"/>
  <c r="H515" i="41" s="1"/>
  <c r="I2074" i="43"/>
  <c r="H525" i="41" s="1"/>
  <c r="I354" i="43"/>
  <c r="H68" i="41" s="1"/>
  <c r="I1999" i="43"/>
  <c r="H504" i="41" s="1"/>
  <c r="I1599" i="43"/>
  <c r="H413" i="41" s="1"/>
  <c r="I1617" i="43"/>
  <c r="H416" i="41" s="1"/>
  <c r="I1637" i="43"/>
  <c r="H420" i="41" s="1"/>
  <c r="I1793" i="43"/>
  <c r="I1914"/>
  <c r="I2043"/>
  <c r="H510" i="41" s="1"/>
  <c r="I291" i="43"/>
  <c r="H59" i="41" s="1"/>
  <c r="I382" i="43"/>
  <c r="H72" i="41" s="1"/>
  <c r="J72" s="1"/>
  <c r="I215" i="43"/>
  <c r="H44" i="41" s="1"/>
  <c r="I319" i="43"/>
  <c r="H63" i="41" s="1"/>
  <c r="I741" i="43"/>
  <c r="I1798"/>
  <c r="H456" i="41" s="1"/>
  <c r="I1859" i="43"/>
  <c r="I1899"/>
  <c r="H482" i="41" s="1"/>
  <c r="I727" i="43"/>
  <c r="H163" i="41" s="1"/>
  <c r="J163" s="1"/>
  <c r="I777" i="43"/>
  <c r="H196" i="41" s="1"/>
  <c r="I196" s="1"/>
  <c r="K196" s="1"/>
  <c r="I838" i="43"/>
  <c r="H211" i="41" s="1"/>
  <c r="I1065" i="43"/>
  <c r="H268" i="41" s="1"/>
  <c r="I1228" i="43"/>
  <c r="H314" i="41" s="1"/>
  <c r="I1240" i="43"/>
  <c r="H316" i="41" s="1"/>
  <c r="I1176" i="43"/>
  <c r="I1333"/>
  <c r="H337" i="41" s="1"/>
  <c r="I1433" i="43"/>
  <c r="H354" i="41" s="1"/>
  <c r="I2273" i="43"/>
  <c r="H617" i="41" s="1"/>
  <c r="I2293" i="43"/>
  <c r="H621" i="41" s="1"/>
  <c r="I2398" i="43"/>
  <c r="H655" i="41" s="1"/>
  <c r="I2408" i="43"/>
  <c r="I554"/>
  <c r="H120" i="41" s="1"/>
  <c r="J120" s="1"/>
  <c r="I916" i="43"/>
  <c r="H186" i="41" s="1"/>
  <c r="I1408" i="43"/>
  <c r="H346" i="41" s="1"/>
  <c r="I1589" i="43"/>
  <c r="I1622"/>
  <c r="I1642"/>
  <c r="I1688"/>
  <c r="H433" i="41" s="1"/>
  <c r="I1708" i="43"/>
  <c r="H437" i="41" s="1"/>
  <c r="I1728" i="43"/>
  <c r="H441" i="41" s="1"/>
  <c r="I1136" i="43"/>
  <c r="H289" i="41" s="1"/>
  <c r="I1140" i="43"/>
  <c r="I1186"/>
  <c r="H304" i="41" s="1"/>
  <c r="I1190" i="43"/>
  <c r="H305" i="41" s="1"/>
  <c r="I1194" i="43"/>
  <c r="H306" i="41" s="1"/>
  <c r="I584" i="43"/>
  <c r="H124" i="41" s="1"/>
  <c r="I862" i="43"/>
  <c r="H215" i="41" s="1"/>
  <c r="I448" i="43"/>
  <c r="H92" i="41" s="1"/>
  <c r="I651" i="43"/>
  <c r="H129" i="41" s="1"/>
  <c r="I720" i="43"/>
  <c r="H162" i="41" s="1"/>
  <c r="I820" i="43"/>
  <c r="I1251"/>
  <c r="H318" i="41" s="1"/>
  <c r="J318" s="1"/>
  <c r="I109" i="43"/>
  <c r="H25" i="41" s="1"/>
  <c r="I684" i="43"/>
  <c r="I814"/>
  <c r="H207" i="41" s="1"/>
  <c r="I511" i="43"/>
  <c r="H113" i="41" s="1"/>
  <c r="I989" i="43"/>
  <c r="I1144"/>
  <c r="H291" i="41" s="1"/>
  <c r="I1200" i="43"/>
  <c r="H310" i="41" s="1"/>
  <c r="I1216" i="43"/>
  <c r="H312" i="41" s="1"/>
  <c r="I1869" i="43"/>
  <c r="I2125"/>
  <c r="H543" i="41" s="1"/>
  <c r="I2179" i="43"/>
  <c r="H717" i="41" s="1"/>
  <c r="I177" i="43"/>
  <c r="H39" i="41" s="1"/>
  <c r="I210" i="43"/>
  <c r="H42" i="41" s="1"/>
  <c r="I531" i="43"/>
  <c r="H115" i="41" s="1"/>
  <c r="I967" i="43"/>
  <c r="H251" i="41" s="1"/>
  <c r="I1803" i="43"/>
  <c r="I1864"/>
  <c r="H472" i="41" s="1"/>
  <c r="I2101" i="43"/>
  <c r="H529" i="41" s="1"/>
  <c r="I478" i="43"/>
  <c r="H106" i="41" s="1"/>
  <c r="I97" i="43"/>
  <c r="H556" i="41" s="1"/>
  <c r="I129" i="43"/>
  <c r="I203"/>
  <c r="I657"/>
  <c r="H596" i="41" s="1"/>
  <c r="I908" i="43"/>
  <c r="H181" i="41" s="1"/>
  <c r="I785" i="43"/>
  <c r="H199" i="41" s="1"/>
  <c r="I832" i="43"/>
  <c r="I39"/>
  <c r="H15" i="41" s="1"/>
  <c r="I102" i="43"/>
  <c r="H557" i="41" s="1"/>
  <c r="I312" i="43"/>
  <c r="I617"/>
  <c r="H97" i="41" s="1"/>
  <c r="I1159" i="43"/>
  <c r="H298" i="41" s="1"/>
  <c r="I1163" i="43"/>
  <c r="H299" i="41" s="1"/>
  <c r="J299" s="1"/>
  <c r="I1167" i="43"/>
  <c r="H300" i="41" s="1"/>
  <c r="I1773" i="43"/>
  <c r="H451" i="41" s="1"/>
  <c r="I1949" i="43"/>
  <c r="H484" i="41" s="1"/>
  <c r="I2057" i="43"/>
  <c r="H518" i="41" s="1"/>
  <c r="I2084" i="43"/>
  <c r="H527" i="41" s="1"/>
  <c r="I2298" i="43"/>
  <c r="I400"/>
  <c r="H79" i="41" s="1"/>
  <c r="I465" i="43"/>
  <c r="H100" i="41" s="1"/>
  <c r="I519" i="43"/>
  <c r="I713"/>
  <c r="H161" i="41" s="1"/>
  <c r="I959" i="43"/>
  <c r="H241" i="41" s="1"/>
  <c r="I1104" i="43"/>
  <c r="H288" i="41" s="1"/>
  <c r="I1354" i="43"/>
  <c r="I1370"/>
  <c r="H358" i="41" s="1"/>
  <c r="I1378" i="43"/>
  <c r="H360" i="41" s="1"/>
  <c r="I1386" i="43"/>
  <c r="I1398"/>
  <c r="I151"/>
  <c r="H37" i="41" s="1"/>
  <c r="I241" i="43"/>
  <c r="H49" i="41" s="1"/>
  <c r="I298" i="43"/>
  <c r="H60" i="41" s="1"/>
  <c r="I1783" i="43"/>
  <c r="I1889"/>
  <c r="H478" i="41" s="1"/>
  <c r="I2328" i="43"/>
  <c r="I2423"/>
  <c r="I1128"/>
  <c r="I1261"/>
  <c r="H320" i="41" s="1"/>
  <c r="I2283" i="43"/>
  <c r="I2388"/>
  <c r="I2268"/>
  <c r="H659" i="41" s="1"/>
  <c r="I2433" i="43"/>
  <c r="I2463"/>
  <c r="I2106"/>
  <c r="H530" i="41" s="1"/>
  <c r="I2146" i="43"/>
  <c r="H536" i="41" s="1"/>
  <c r="I2308" i="43"/>
  <c r="I1879"/>
  <c r="H476" i="41" s="1"/>
  <c r="I1894" i="43"/>
  <c r="H481" i="41" s="1"/>
  <c r="I2323" i="43"/>
  <c r="H625" i="41" s="1"/>
  <c r="J625" s="1"/>
  <c r="H640"/>
  <c r="I2393" i="43"/>
  <c r="I2485"/>
  <c r="I998"/>
  <c r="I1032"/>
  <c r="H272" i="41" s="1"/>
  <c r="I1123" i="43"/>
  <c r="H283" i="41" s="1"/>
  <c r="I1438" i="43"/>
  <c r="I1658"/>
  <c r="H426" i="41" s="1"/>
  <c r="I1788" i="43"/>
  <c r="I1904"/>
  <c r="H491" i="41" s="1"/>
  <c r="I1924" i="43"/>
  <c r="H496" i="41" s="1"/>
  <c r="I1934" i="43"/>
  <c r="I1958"/>
  <c r="H487" i="41" s="1"/>
  <c r="I1994" i="43"/>
  <c r="H503" i="41" s="1"/>
  <c r="I2047" i="43"/>
  <c r="H511" i="41" s="1"/>
  <c r="I2069" i="43"/>
  <c r="I2318"/>
  <c r="I2470"/>
  <c r="I2161"/>
  <c r="H531" i="41" s="1"/>
  <c r="J189"/>
  <c r="I195"/>
  <c r="K195" s="1"/>
  <c r="I173"/>
  <c r="K173" s="1"/>
  <c r="J185"/>
  <c r="J244"/>
  <c r="J705"/>
  <c r="I237"/>
  <c r="K237" s="1"/>
  <c r="I155"/>
  <c r="K155" s="1"/>
  <c r="J201"/>
  <c r="J202"/>
  <c r="I229"/>
  <c r="K229" s="1"/>
  <c r="I267"/>
  <c r="K267" s="1"/>
  <c r="I297"/>
  <c r="K297" s="1"/>
  <c r="J585"/>
  <c r="I20"/>
  <c r="K20" s="1"/>
  <c r="I89"/>
  <c r="K89" s="1"/>
  <c r="I141"/>
  <c r="K141" s="1"/>
  <c r="J249"/>
  <c r="I265"/>
  <c r="K265" s="1"/>
  <c r="J463"/>
  <c r="J464"/>
  <c r="I548"/>
  <c r="K548" s="1"/>
  <c r="I551"/>
  <c r="K551" s="1"/>
  <c r="I553"/>
  <c r="K553" s="1"/>
  <c r="J575"/>
  <c r="I582"/>
  <c r="K582" s="1"/>
  <c r="I593"/>
  <c r="K593" s="1"/>
  <c r="I121" i="43"/>
  <c r="I13"/>
  <c r="H13" i="41" s="1"/>
  <c r="I138" i="43"/>
  <c r="H36" i="41" s="1"/>
  <c r="I36" s="1"/>
  <c r="K36" s="1"/>
  <c r="I305" i="43"/>
  <c r="H61" i="41" s="1"/>
  <c r="I490" i="43"/>
  <c r="H110" i="41" s="1"/>
  <c r="I692" i="43"/>
  <c r="H158" i="41" s="1"/>
  <c r="I756" i="43"/>
  <c r="I856"/>
  <c r="I934"/>
  <c r="I1109"/>
  <c r="H294" i="41" s="1"/>
  <c r="I47" i="43"/>
  <c r="H16" i="41" s="1"/>
  <c r="I269" i="43"/>
  <c r="I284"/>
  <c r="I326"/>
  <c r="H64" i="41" s="1"/>
  <c r="I537" i="43"/>
  <c r="H118" i="41" s="1"/>
  <c r="I748" i="43"/>
  <c r="H190" i="41" s="1"/>
  <c r="I770" i="43"/>
  <c r="I880"/>
  <c r="H218" i="41" s="1"/>
  <c r="I886" i="43"/>
  <c r="I983"/>
  <c r="I368"/>
  <c r="I503"/>
  <c r="H112" i="41" s="1"/>
  <c r="I668" i="43"/>
  <c r="H147" i="41" s="1"/>
  <c r="I699" i="43"/>
  <c r="I949"/>
  <c r="H232" i="41" s="1"/>
  <c r="I232" s="1"/>
  <c r="K232" s="1"/>
  <c r="I801" i="43"/>
  <c r="H204" i="41" s="1"/>
  <c r="I2018" i="43"/>
  <c r="H513" i="41" s="1"/>
  <c r="I2038" i="43"/>
  <c r="I2112"/>
  <c r="I2242"/>
  <c r="I2258"/>
  <c r="H614" i="41" s="1"/>
  <c r="I614" s="1"/>
  <c r="K614" s="1"/>
  <c r="I1047" i="43"/>
  <c r="I1181"/>
  <c r="I1365"/>
  <c r="H355" i="41" s="1"/>
  <c r="I1466" i="43"/>
  <c r="H390" i="41" s="1"/>
  <c r="I1486" i="43"/>
  <c r="I1506"/>
  <c r="H396" i="41" s="1"/>
  <c r="I1526" i="43"/>
  <c r="H399" i="41" s="1"/>
  <c r="I1571" i="43"/>
  <c r="H408" i="41" s="1"/>
  <c r="I387" i="43"/>
  <c r="I414"/>
  <c r="I442"/>
  <c r="H91" i="41" s="1"/>
  <c r="I485" i="43"/>
  <c r="H107" i="41" s="1"/>
  <c r="I561" i="43"/>
  <c r="I569"/>
  <c r="I577"/>
  <c r="H123" i="41" s="1"/>
  <c r="I588" i="43"/>
  <c r="H125" i="41" s="1"/>
  <c r="I603" i="43"/>
  <c r="H95" i="41" s="1"/>
  <c r="I868" i="43"/>
  <c r="I874"/>
  <c r="H217" i="41" s="1"/>
  <c r="I975" i="43"/>
  <c r="I1288"/>
  <c r="H324" i="41" s="1"/>
  <c r="I1306" i="43"/>
  <c r="I1344"/>
  <c r="H339" i="41" s="1"/>
  <c r="I1443" i="43"/>
  <c r="H353" i="41" s="1"/>
  <c r="I924" i="43"/>
  <c r="H198" i="41" s="1"/>
  <c r="I1423" i="43"/>
  <c r="H350" i="41" s="1"/>
  <c r="I1073" i="43"/>
  <c r="H276" i="41" s="1"/>
  <c r="I1085" i="43"/>
  <c r="H277" i="41" s="1"/>
  <c r="I1097" i="43"/>
  <c r="I1154"/>
  <c r="H293" i="41" s="1"/>
  <c r="I1256" i="43"/>
  <c r="H319" i="41" s="1"/>
  <c r="I1300" i="43"/>
  <c r="H326" i="41" s="1"/>
  <c r="I1338" i="43"/>
  <c r="I1374"/>
  <c r="I1403"/>
  <c r="H345" i="41" s="1"/>
  <c r="I1428" i="43"/>
  <c r="H352" i="41" s="1"/>
  <c r="I1632" i="43"/>
  <c r="I1874"/>
  <c r="H474" i="41" s="1"/>
  <c r="I2079" i="43"/>
  <c r="H526" i="41" s="1"/>
  <c r="I2206" i="43"/>
  <c r="I2231"/>
  <c r="I2403"/>
  <c r="H656" i="41" s="1"/>
  <c r="I2428" i="43"/>
  <c r="J130" i="41"/>
  <c r="I130"/>
  <c r="K130" s="1"/>
  <c r="I183"/>
  <c r="K183" s="1"/>
  <c r="I1295" i="43"/>
  <c r="H325" i="41" s="1"/>
  <c r="I1611" i="43"/>
  <c r="I1652"/>
  <c r="H423" i="41" s="1"/>
  <c r="I1743" i="43"/>
  <c r="H445" i="41" s="1"/>
  <c r="I1763" i="43"/>
  <c r="I1778"/>
  <c r="I1855"/>
  <c r="H470" i="41" s="1"/>
  <c r="I1884" i="43"/>
  <c r="H477" i="41" s="1"/>
  <c r="I2013" i="43"/>
  <c r="H509" i="41" s="1"/>
  <c r="I2136" i="43"/>
  <c r="H534" i="41" s="1"/>
  <c r="I2156" i="43"/>
  <c r="H540" i="41" s="1"/>
  <c r="I2438" i="43"/>
  <c r="I153" i="41"/>
  <c r="K153" s="1"/>
  <c r="I169"/>
  <c r="K169" s="1"/>
  <c r="J169"/>
  <c r="I1266" i="43"/>
  <c r="I1316"/>
  <c r="H329" i="41" s="1"/>
  <c r="I1321" i="43"/>
  <c r="H330" i="41" s="1"/>
  <c r="I1382" i="43"/>
  <c r="I1456"/>
  <c r="H388" i="41" s="1"/>
  <c r="I1476" i="43"/>
  <c r="I1516"/>
  <c r="I1536"/>
  <c r="I1546"/>
  <c r="H404" i="41" s="1"/>
  <c r="I1984" i="43"/>
  <c r="H501" i="41" s="1"/>
  <c r="I501" s="1"/>
  <c r="K501" s="1"/>
  <c r="I2453" i="43"/>
  <c r="I2475"/>
  <c r="I2490"/>
  <c r="J133" i="41"/>
  <c r="I1311" i="43"/>
  <c r="I2186"/>
  <c r="I2236"/>
  <c r="J131" i="41"/>
  <c r="I131"/>
  <c r="K131" s="1"/>
  <c r="J197"/>
  <c r="I197"/>
  <c r="K197" s="1"/>
  <c r="I238"/>
  <c r="K238" s="1"/>
  <c r="I239"/>
  <c r="K239" s="1"/>
  <c r="I285"/>
  <c r="K285" s="1"/>
  <c r="I1683" i="43"/>
  <c r="I568" i="41"/>
  <c r="K568" s="1"/>
  <c r="I583"/>
  <c r="K583" s="1"/>
  <c r="I697"/>
  <c r="K697" s="1"/>
  <c r="I699"/>
  <c r="K699" s="1"/>
  <c r="I703"/>
  <c r="K703" s="1"/>
  <c r="J711"/>
  <c r="I1678" i="43"/>
  <c r="I1698"/>
  <c r="I1718"/>
  <c r="H439" i="41" s="1"/>
  <c r="I1738" i="43"/>
  <c r="I1758"/>
  <c r="I1944"/>
  <c r="H479" i="41" s="1"/>
  <c r="I1968" i="43"/>
  <c r="H490" i="41" s="1"/>
  <c r="I2091" i="43"/>
  <c r="I2201"/>
  <c r="I2216"/>
  <c r="I2252"/>
  <c r="H631" i="41"/>
  <c r="I2448" i="43"/>
  <c r="H638" i="41" s="1"/>
  <c r="I335"/>
  <c r="K335" s="1"/>
  <c r="I194"/>
  <c r="K194" s="1"/>
  <c r="J194"/>
  <c r="I242"/>
  <c r="K242" s="1"/>
  <c r="J242"/>
  <c r="I252"/>
  <c r="K252" s="1"/>
  <c r="J252"/>
  <c r="F714"/>
  <c r="F712"/>
  <c r="E710"/>
  <c r="E708"/>
  <c r="E704"/>
  <c r="E700"/>
  <c r="F692"/>
  <c r="E689"/>
  <c r="E687"/>
  <c r="E685"/>
  <c r="E683"/>
  <c r="E681"/>
  <c r="E679"/>
  <c r="E677"/>
  <c r="E675"/>
  <c r="E672"/>
  <c r="E670"/>
  <c r="E668"/>
  <c r="E666"/>
  <c r="E664"/>
  <c r="E662"/>
  <c r="E660"/>
  <c r="E658"/>
  <c r="E655"/>
  <c r="E653"/>
  <c r="F649"/>
  <c r="H645"/>
  <c r="H644"/>
  <c r="E643"/>
  <c r="E641"/>
  <c r="F635"/>
  <c r="F627"/>
  <c r="F625"/>
  <c r="F623"/>
  <c r="F621"/>
  <c r="F619"/>
  <c r="F617"/>
  <c r="F615"/>
  <c r="F613"/>
  <c r="F611"/>
  <c r="F609"/>
  <c r="F607"/>
  <c r="F605"/>
  <c r="F603"/>
  <c r="F601"/>
  <c r="I578"/>
  <c r="K578" s="1"/>
  <c r="F555"/>
  <c r="F543"/>
  <c r="E541"/>
  <c r="E539"/>
  <c r="E537"/>
  <c r="E535"/>
  <c r="E533"/>
  <c r="E530"/>
  <c r="E528"/>
  <c r="E526"/>
  <c r="E524"/>
  <c r="F518"/>
  <c r="F516"/>
  <c r="F514"/>
  <c r="F512"/>
  <c r="E509"/>
  <c r="E504"/>
  <c r="E502"/>
  <c r="E497"/>
  <c r="E495"/>
  <c r="E493"/>
  <c r="E491"/>
  <c r="F489"/>
  <c r="E487"/>
  <c r="F485"/>
  <c r="E717"/>
  <c r="E713"/>
  <c r="F710"/>
  <c r="F708"/>
  <c r="F704"/>
  <c r="F700"/>
  <c r="E693"/>
  <c r="F689"/>
  <c r="F687"/>
  <c r="F685"/>
  <c r="F683"/>
  <c r="F681"/>
  <c r="F679"/>
  <c r="F677"/>
  <c r="F675"/>
  <c r="F672"/>
  <c r="F670"/>
  <c r="F668"/>
  <c r="F666"/>
  <c r="F664"/>
  <c r="F662"/>
  <c r="F660"/>
  <c r="F658"/>
  <c r="F655"/>
  <c r="F653"/>
  <c r="E646"/>
  <c r="F643"/>
  <c r="F641"/>
  <c r="H639"/>
  <c r="F630"/>
  <c r="E626"/>
  <c r="E624"/>
  <c r="E622"/>
  <c r="E620"/>
  <c r="E618"/>
  <c r="E616"/>
  <c r="E614"/>
  <c r="E612"/>
  <c r="E610"/>
  <c r="E608"/>
  <c r="E606"/>
  <c r="E604"/>
  <c r="E602"/>
  <c r="E596"/>
  <c r="E556"/>
  <c r="E546"/>
  <c r="F541"/>
  <c r="F539"/>
  <c r="F537"/>
  <c r="F535"/>
  <c r="F533"/>
  <c r="F530"/>
  <c r="F528"/>
  <c r="F526"/>
  <c r="F524"/>
  <c r="E519"/>
  <c r="E517"/>
  <c r="E515"/>
  <c r="E513"/>
  <c r="F713"/>
  <c r="F707"/>
  <c r="F693"/>
  <c r="E688"/>
  <c r="E684"/>
  <c r="E680"/>
  <c r="E676"/>
  <c r="E671"/>
  <c r="E667"/>
  <c r="E663"/>
  <c r="E659"/>
  <c r="E654"/>
  <c r="F642"/>
  <c r="E635"/>
  <c r="E631"/>
  <c r="F626"/>
  <c r="F622"/>
  <c r="F618"/>
  <c r="F614"/>
  <c r="F610"/>
  <c r="F606"/>
  <c r="F602"/>
  <c r="F596"/>
  <c r="F546"/>
  <c r="E542"/>
  <c r="E538"/>
  <c r="E534"/>
  <c r="E529"/>
  <c r="E525"/>
  <c r="F517"/>
  <c r="F513"/>
  <c r="F510"/>
  <c r="E508"/>
  <c r="F502"/>
  <c r="F496"/>
  <c r="E494"/>
  <c r="F491"/>
  <c r="F488"/>
  <c r="E486"/>
  <c r="F481"/>
  <c r="F479"/>
  <c r="F477"/>
  <c r="F475"/>
  <c r="F473"/>
  <c r="F471"/>
  <c r="F469"/>
  <c r="F456"/>
  <c r="F454"/>
  <c r="F452"/>
  <c r="F450"/>
  <c r="F448"/>
  <c r="F446"/>
  <c r="E444"/>
  <c r="F441"/>
  <c r="F439"/>
  <c r="F437"/>
  <c r="F435"/>
  <c r="F433"/>
  <c r="F430"/>
  <c r="F428"/>
  <c r="F426"/>
  <c r="E423"/>
  <c r="E421"/>
  <c r="E419"/>
  <c r="E417"/>
  <c r="E415"/>
  <c r="E413"/>
  <c r="F410"/>
  <c r="F408"/>
  <c r="F404"/>
  <c r="F402"/>
  <c r="F399"/>
  <c r="F398"/>
  <c r="F395"/>
  <c r="E393"/>
  <c r="E390"/>
  <c r="E388"/>
  <c r="E369"/>
  <c r="E361"/>
  <c r="E359"/>
  <c r="E357"/>
  <c r="E712"/>
  <c r="E707"/>
  <c r="F701"/>
  <c r="E692"/>
  <c r="F690"/>
  <c r="F686"/>
  <c r="F682"/>
  <c r="F678"/>
  <c r="F674"/>
  <c r="F669"/>
  <c r="F665"/>
  <c r="F661"/>
  <c r="F656"/>
  <c r="E642"/>
  <c r="E625"/>
  <c r="E621"/>
  <c r="E617"/>
  <c r="E613"/>
  <c r="E609"/>
  <c r="E605"/>
  <c r="E601"/>
  <c r="F578"/>
  <c r="E557"/>
  <c r="E543"/>
  <c r="F540"/>
  <c r="F536"/>
  <c r="F531"/>
  <c r="F527"/>
  <c r="I519"/>
  <c r="K519" s="1"/>
  <c r="E516"/>
  <c r="E512"/>
  <c r="E510"/>
  <c r="F504"/>
  <c r="F501"/>
  <c r="E496"/>
  <c r="F493"/>
  <c r="F490"/>
  <c r="E488"/>
  <c r="F483"/>
  <c r="E481"/>
  <c r="E479"/>
  <c r="E477"/>
  <c r="E475"/>
  <c r="E473"/>
  <c r="E471"/>
  <c r="E469"/>
  <c r="E456"/>
  <c r="E454"/>
  <c r="E452"/>
  <c r="E450"/>
  <c r="E448"/>
  <c r="E446"/>
  <c r="F445"/>
  <c r="F443"/>
  <c r="E441"/>
  <c r="E439"/>
  <c r="E437"/>
  <c r="E435"/>
  <c r="E433"/>
  <c r="E430"/>
  <c r="E428"/>
  <c r="E426"/>
  <c r="F422"/>
  <c r="F420"/>
  <c r="F418"/>
  <c r="F416"/>
  <c r="F414"/>
  <c r="F412"/>
  <c r="E410"/>
  <c r="E408"/>
  <c r="E404"/>
  <c r="E402"/>
  <c r="E399"/>
  <c r="E398"/>
  <c r="F396"/>
  <c r="E395"/>
  <c r="F392"/>
  <c r="F709"/>
  <c r="E686"/>
  <c r="E678"/>
  <c r="E669"/>
  <c r="E661"/>
  <c r="E644"/>
  <c r="F620"/>
  <c r="F612"/>
  <c r="F604"/>
  <c r="F556"/>
  <c r="E540"/>
  <c r="E531"/>
  <c r="F519"/>
  <c r="F511"/>
  <c r="F503"/>
  <c r="F495"/>
  <c r="E490"/>
  <c r="F484"/>
  <c r="F476"/>
  <c r="F472"/>
  <c r="E457"/>
  <c r="E453"/>
  <c r="E449"/>
  <c r="F442"/>
  <c r="F438"/>
  <c r="F434"/>
  <c r="F429"/>
  <c r="F425"/>
  <c r="E420"/>
  <c r="E416"/>
  <c r="F411"/>
  <c r="F407"/>
  <c r="F403"/>
  <c r="F393"/>
  <c r="F390"/>
  <c r="F359"/>
  <c r="F355"/>
  <c r="F353"/>
  <c r="E349"/>
  <c r="E347"/>
  <c r="E345"/>
  <c r="E343"/>
  <c r="E341"/>
  <c r="E339"/>
  <c r="E337"/>
  <c r="E330"/>
  <c r="E328"/>
  <c r="E326"/>
  <c r="E324"/>
  <c r="E322"/>
  <c r="E320"/>
  <c r="E318"/>
  <c r="E316"/>
  <c r="E314"/>
  <c r="E312"/>
  <c r="E310"/>
  <c r="F306"/>
  <c r="F304"/>
  <c r="F302"/>
  <c r="F300"/>
  <c r="F298"/>
  <c r="F293"/>
  <c r="F291"/>
  <c r="F289"/>
  <c r="E283"/>
  <c r="F281"/>
  <c r="F278"/>
  <c r="F276"/>
  <c r="F271"/>
  <c r="F268"/>
  <c r="E259"/>
  <c r="E255"/>
  <c r="F251"/>
  <c r="E241"/>
  <c r="F231"/>
  <c r="E217"/>
  <c r="E215"/>
  <c r="E213"/>
  <c r="E211"/>
  <c r="E209"/>
  <c r="E207"/>
  <c r="F204"/>
  <c r="F200"/>
  <c r="F198"/>
  <c r="E196"/>
  <c r="F192"/>
  <c r="F190"/>
  <c r="E182"/>
  <c r="E167"/>
  <c r="E165"/>
  <c r="E163"/>
  <c r="E161"/>
  <c r="E159"/>
  <c r="F148"/>
  <c r="F134"/>
  <c r="E125"/>
  <c r="E123"/>
  <c r="E121"/>
  <c r="E119"/>
  <c r="F115"/>
  <c r="F116"/>
  <c r="F112"/>
  <c r="F110"/>
  <c r="F106"/>
  <c r="F100"/>
  <c r="E92"/>
  <c r="E80"/>
  <c r="E78"/>
  <c r="F71"/>
  <c r="F69"/>
  <c r="F67"/>
  <c r="F65"/>
  <c r="F63"/>
  <c r="F61"/>
  <c r="F59"/>
  <c r="F57"/>
  <c r="E55"/>
  <c r="F52"/>
  <c r="F50"/>
  <c r="F48"/>
  <c r="F46"/>
  <c r="E44"/>
  <c r="F41"/>
  <c r="F39"/>
  <c r="F37"/>
  <c r="F30"/>
  <c r="E28"/>
  <c r="E16"/>
  <c r="E709"/>
  <c r="E701"/>
  <c r="F684"/>
  <c r="F676"/>
  <c r="F667"/>
  <c r="F659"/>
  <c r="F640"/>
  <c r="F631"/>
  <c r="E627"/>
  <c r="E619"/>
  <c r="E611"/>
  <c r="E603"/>
  <c r="E555"/>
  <c r="F538"/>
  <c r="F529"/>
  <c r="E518"/>
  <c r="E511"/>
  <c r="E503"/>
  <c r="F494"/>
  <c r="E484"/>
  <c r="F480"/>
  <c r="E476"/>
  <c r="E472"/>
  <c r="F455"/>
  <c r="F451"/>
  <c r="F447"/>
  <c r="E442"/>
  <c r="E438"/>
  <c r="E434"/>
  <c r="E429"/>
  <c r="F423"/>
  <c r="F419"/>
  <c r="F415"/>
  <c r="E411"/>
  <c r="E407"/>
  <c r="E403"/>
  <c r="E396"/>
  <c r="E392"/>
  <c r="F389"/>
  <c r="F361"/>
  <c r="F358"/>
  <c r="E355"/>
  <c r="E353"/>
  <c r="F350"/>
  <c r="F348"/>
  <c r="F346"/>
  <c r="F344"/>
  <c r="F342"/>
  <c r="F340"/>
  <c r="F338"/>
  <c r="F336"/>
  <c r="F329"/>
  <c r="F327"/>
  <c r="E694"/>
  <c r="E690"/>
  <c r="E682"/>
  <c r="E674"/>
  <c r="E665"/>
  <c r="E656"/>
  <c r="E649"/>
  <c r="F646"/>
  <c r="E640"/>
  <c r="F624"/>
  <c r="F616"/>
  <c r="F608"/>
  <c r="E536"/>
  <c r="E527"/>
  <c r="F515"/>
  <c r="F509"/>
  <c r="E501"/>
  <c r="F487"/>
  <c r="F482"/>
  <c r="F478"/>
  <c r="F474"/>
  <c r="F470"/>
  <c r="E455"/>
  <c r="E451"/>
  <c r="E447"/>
  <c r="E445"/>
  <c r="F440"/>
  <c r="F436"/>
  <c r="F431"/>
  <c r="F427"/>
  <c r="E422"/>
  <c r="E418"/>
  <c r="E414"/>
  <c r="F409"/>
  <c r="F405"/>
  <c r="F400"/>
  <c r="F397"/>
  <c r="F391"/>
  <c r="E389"/>
  <c r="F369"/>
  <c r="F360"/>
  <c r="E358"/>
  <c r="F354"/>
  <c r="F352"/>
  <c r="E350"/>
  <c r="E348"/>
  <c r="E346"/>
  <c r="E344"/>
  <c r="E342"/>
  <c r="E340"/>
  <c r="E338"/>
  <c r="E336"/>
  <c r="E329"/>
  <c r="E327"/>
  <c r="E325"/>
  <c r="E323"/>
  <c r="F663"/>
  <c r="E623"/>
  <c r="F525"/>
  <c r="F492"/>
  <c r="E474"/>
  <c r="E440"/>
  <c r="F421"/>
  <c r="E405"/>
  <c r="F388"/>
  <c r="F345"/>
  <c r="F337"/>
  <c r="F325"/>
  <c r="F321"/>
  <c r="E319"/>
  <c r="F316"/>
  <c r="F313"/>
  <c r="F688"/>
  <c r="F654"/>
  <c r="E615"/>
  <c r="E514"/>
  <c r="F486"/>
  <c r="E470"/>
  <c r="F457"/>
  <c r="E436"/>
  <c r="F417"/>
  <c r="E400"/>
  <c r="F394"/>
  <c r="E360"/>
  <c r="E354"/>
  <c r="F343"/>
  <c r="F330"/>
  <c r="F324"/>
  <c r="E321"/>
  <c r="F318"/>
  <c r="F315"/>
  <c r="E714"/>
  <c r="F680"/>
  <c r="E607"/>
  <c r="E578"/>
  <c r="F542"/>
  <c r="F508"/>
  <c r="E482"/>
  <c r="F453"/>
  <c r="E431"/>
  <c r="F413"/>
  <c r="E397"/>
  <c r="F357"/>
  <c r="E352"/>
  <c r="F349"/>
  <c r="F341"/>
  <c r="F328"/>
  <c r="F323"/>
  <c r="F320"/>
  <c r="F317"/>
  <c r="E315"/>
  <c r="F312"/>
  <c r="F305"/>
  <c r="E303"/>
  <c r="E300"/>
  <c r="F294"/>
  <c r="E292"/>
  <c r="E289"/>
  <c r="F287"/>
  <c r="E279"/>
  <c r="E277"/>
  <c r="E271"/>
  <c r="E264"/>
  <c r="F255"/>
  <c r="E251"/>
  <c r="F232"/>
  <c r="E228"/>
  <c r="F217"/>
  <c r="F214"/>
  <c r="E212"/>
  <c r="F209"/>
  <c r="F206"/>
  <c r="E198"/>
  <c r="F193"/>
  <c r="E191"/>
  <c r="E181"/>
  <c r="F165"/>
  <c r="F162"/>
  <c r="E160"/>
  <c r="F149"/>
  <c r="E147"/>
  <c r="E134"/>
  <c r="F125"/>
  <c r="F122"/>
  <c r="E120"/>
  <c r="F117"/>
  <c r="E116"/>
  <c r="F111"/>
  <c r="E107"/>
  <c r="E100"/>
  <c r="F91"/>
  <c r="F80"/>
  <c r="F77"/>
  <c r="F73"/>
  <c r="F70"/>
  <c r="E68"/>
  <c r="E65"/>
  <c r="F62"/>
  <c r="E60"/>
  <c r="E57"/>
  <c r="E54"/>
  <c r="E51"/>
  <c r="F671"/>
  <c r="F644"/>
  <c r="F534"/>
  <c r="F497"/>
  <c r="E478"/>
  <c r="F449"/>
  <c r="F444"/>
  <c r="E427"/>
  <c r="E409"/>
  <c r="E391"/>
  <c r="F347"/>
  <c r="F339"/>
  <c r="F326"/>
  <c r="F322"/>
  <c r="F319"/>
  <c r="F314"/>
  <c r="E313"/>
  <c r="E305"/>
  <c r="F301"/>
  <c r="E298"/>
  <c r="E294"/>
  <c r="F290"/>
  <c r="J278"/>
  <c r="F272"/>
  <c r="F264"/>
  <c r="E232"/>
  <c r="F218"/>
  <c r="F215"/>
  <c r="F211"/>
  <c r="E208"/>
  <c r="E204"/>
  <c r="F191"/>
  <c r="E166"/>
  <c r="E162"/>
  <c r="F158"/>
  <c r="E129"/>
  <c r="E122"/>
  <c r="F118"/>
  <c r="E114"/>
  <c r="E111"/>
  <c r="F105"/>
  <c r="E81"/>
  <c r="E72"/>
  <c r="F68"/>
  <c r="F64"/>
  <c r="E61"/>
  <c r="E58"/>
  <c r="F53"/>
  <c r="F49"/>
  <c r="E47"/>
  <c r="F43"/>
  <c r="F40"/>
  <c r="E38"/>
  <c r="F29"/>
  <c r="F25"/>
  <c r="F14"/>
  <c r="J15"/>
  <c r="J59"/>
  <c r="I61"/>
  <c r="K61" s="1"/>
  <c r="J63"/>
  <c r="I79"/>
  <c r="K79" s="1"/>
  <c r="J100"/>
  <c r="I106"/>
  <c r="K106" s="1"/>
  <c r="J115"/>
  <c r="J129"/>
  <c r="I162"/>
  <c r="K162" s="1"/>
  <c r="I207"/>
  <c r="K207" s="1"/>
  <c r="J215"/>
  <c r="I181"/>
  <c r="K181" s="1"/>
  <c r="I198"/>
  <c r="K198" s="1"/>
  <c r="I251"/>
  <c r="K251" s="1"/>
  <c r="I294"/>
  <c r="K294" s="1"/>
  <c r="J283"/>
  <c r="J298"/>
  <c r="I300"/>
  <c r="K300" s="1"/>
  <c r="J312"/>
  <c r="J314"/>
  <c r="I316"/>
  <c r="K316" s="1"/>
  <c r="J320"/>
  <c r="I502"/>
  <c r="K502" s="1"/>
  <c r="I504"/>
  <c r="K504" s="1"/>
  <c r="I518"/>
  <c r="K518" s="1"/>
  <c r="J525"/>
  <c r="I527"/>
  <c r="K527" s="1"/>
  <c r="H611"/>
  <c r="I611" s="1"/>
  <c r="K611" s="1"/>
  <c r="H653"/>
  <c r="I653" s="1"/>
  <c r="K653" s="1"/>
  <c r="H692"/>
  <c r="I692" s="1"/>
  <c r="K692" s="1"/>
  <c r="H700"/>
  <c r="J700" s="1"/>
  <c r="H708"/>
  <c r="I708" s="1"/>
  <c r="K708" s="1"/>
  <c r="H709"/>
  <c r="J709" s="1"/>
  <c r="H713"/>
  <c r="I713" s="1"/>
  <c r="K713" s="1"/>
  <c r="F13"/>
  <c r="F16"/>
  <c r="J21"/>
  <c r="J22" s="1"/>
  <c r="F28"/>
  <c r="E37"/>
  <c r="E41"/>
  <c r="F45"/>
  <c r="E49"/>
  <c r="F54"/>
  <c r="E59"/>
  <c r="E64"/>
  <c r="E69"/>
  <c r="E79"/>
  <c r="F99"/>
  <c r="E110"/>
  <c r="F114"/>
  <c r="F120"/>
  <c r="F124"/>
  <c r="J145"/>
  <c r="I145"/>
  <c r="K145" s="1"/>
  <c r="F147"/>
  <c r="I157"/>
  <c r="K157" s="1"/>
  <c r="J157"/>
  <c r="F161"/>
  <c r="F166"/>
  <c r="I174"/>
  <c r="K174" s="1"/>
  <c r="J174"/>
  <c r="F181"/>
  <c r="E193"/>
  <c r="F199"/>
  <c r="F207"/>
  <c r="F212"/>
  <c r="F216"/>
  <c r="E231"/>
  <c r="F270"/>
  <c r="E278"/>
  <c r="E288"/>
  <c r="F292"/>
  <c r="J295"/>
  <c r="I295"/>
  <c r="K295" s="1"/>
  <c r="E302"/>
  <c r="E311"/>
  <c r="J203"/>
  <c r="I203"/>
  <c r="K203" s="1"/>
  <c r="J243"/>
  <c r="I243"/>
  <c r="K243" s="1"/>
  <c r="I246"/>
  <c r="K246" s="1"/>
  <c r="J246"/>
  <c r="J257"/>
  <c r="I257"/>
  <c r="K257" s="1"/>
  <c r="E272"/>
  <c r="F279"/>
  <c r="E281"/>
  <c r="F283"/>
  <c r="F288"/>
  <c r="E293"/>
  <c r="E299"/>
  <c r="F303"/>
  <c r="J13"/>
  <c r="J66"/>
  <c r="J68"/>
  <c r="J110"/>
  <c r="I118"/>
  <c r="K118" s="1"/>
  <c r="I147"/>
  <c r="K147" s="1"/>
  <c r="I158"/>
  <c r="K158" s="1"/>
  <c r="I190"/>
  <c r="K190" s="1"/>
  <c r="I218"/>
  <c r="K218" s="1"/>
  <c r="J268"/>
  <c r="I288"/>
  <c r="K288" s="1"/>
  <c r="J325"/>
  <c r="J484"/>
  <c r="I503"/>
  <c r="K503" s="1"/>
  <c r="J526"/>
  <c r="J531"/>
  <c r="H704"/>
  <c r="J704" s="1"/>
  <c r="H710"/>
  <c r="J710" s="1"/>
  <c r="H714"/>
  <c r="J714" s="1"/>
  <c r="E15"/>
  <c r="E25"/>
  <c r="E31"/>
  <c r="E36"/>
  <c r="E39"/>
  <c r="F42"/>
  <c r="F47"/>
  <c r="F51"/>
  <c r="F56"/>
  <c r="E62"/>
  <c r="F66"/>
  <c r="E71"/>
  <c r="F81"/>
  <c r="F92"/>
  <c r="E106"/>
  <c r="E113"/>
  <c r="E118"/>
  <c r="F123"/>
  <c r="J143"/>
  <c r="I143"/>
  <c r="K143" s="1"/>
  <c r="E149"/>
  <c r="F159"/>
  <c r="E164"/>
  <c r="I177"/>
  <c r="K177" s="1"/>
  <c r="F186"/>
  <c r="E190"/>
  <c r="E205"/>
  <c r="E210"/>
  <c r="E214"/>
  <c r="J245"/>
  <c r="I245"/>
  <c r="K245" s="1"/>
  <c r="I263"/>
  <c r="K263" s="1"/>
  <c r="E276"/>
  <c r="E284"/>
  <c r="E290"/>
  <c r="F299"/>
  <c r="E304"/>
  <c r="E317"/>
  <c r="J470"/>
  <c r="I472"/>
  <c r="K472" s="1"/>
  <c r="J474"/>
  <c r="J481"/>
  <c r="J491"/>
  <c r="I496"/>
  <c r="K496" s="1"/>
  <c r="I479"/>
  <c r="K479" s="1"/>
  <c r="I490"/>
  <c r="K490" s="1"/>
  <c r="I509"/>
  <c r="K509" s="1"/>
  <c r="J515"/>
  <c r="I511"/>
  <c r="K511" s="1"/>
  <c r="J530"/>
  <c r="I543"/>
  <c r="K543" s="1"/>
  <c r="H685"/>
  <c r="I685" s="1"/>
  <c r="K685" s="1"/>
  <c r="H622"/>
  <c r="I622" s="1"/>
  <c r="K622" s="1"/>
  <c r="H626"/>
  <c r="I626" s="1"/>
  <c r="K626" s="1"/>
  <c r="H635"/>
  <c r="I635" s="1"/>
  <c r="K635" s="1"/>
  <c r="H641"/>
  <c r="I641" s="1"/>
  <c r="K641" s="1"/>
  <c r="H694"/>
  <c r="J694" s="1"/>
  <c r="H701"/>
  <c r="I701" s="1"/>
  <c r="K701" s="1"/>
  <c r="I146"/>
  <c r="K146" s="1"/>
  <c r="J146"/>
  <c r="J175"/>
  <c r="I175"/>
  <c r="K175" s="1"/>
  <c r="J269"/>
  <c r="I269"/>
  <c r="K269" s="1"/>
  <c r="I154"/>
  <c r="K154" s="1"/>
  <c r="J154"/>
  <c r="J261"/>
  <c r="I261"/>
  <c r="K261" s="1"/>
  <c r="J573"/>
  <c r="I573"/>
  <c r="K573" s="1"/>
  <c r="I629"/>
  <c r="K629" s="1"/>
  <c r="J629"/>
  <c r="I351"/>
  <c r="K351" s="1"/>
  <c r="I566"/>
  <c r="K566" s="1"/>
  <c r="I628"/>
  <c r="K628" s="1"/>
  <c r="J628"/>
  <c r="I576"/>
  <c r="K576" s="1"/>
  <c r="J576"/>
  <c r="I584"/>
  <c r="K584" s="1"/>
  <c r="J584"/>
  <c r="I571"/>
  <c r="K571" s="1"/>
  <c r="I592"/>
  <c r="K592" s="1"/>
  <c r="J592"/>
  <c r="I650"/>
  <c r="K650" s="1"/>
  <c r="J650"/>
  <c r="J634"/>
  <c r="J648"/>
  <c r="J556"/>
  <c r="I556"/>
  <c r="K556" s="1"/>
  <c r="J60"/>
  <c r="I60"/>
  <c r="K60" s="1"/>
  <c r="J64"/>
  <c r="I64"/>
  <c r="K64" s="1"/>
  <c r="I91"/>
  <c r="K91" s="1"/>
  <c r="J91"/>
  <c r="I217"/>
  <c r="K217" s="1"/>
  <c r="J217"/>
  <c r="I92" i="43"/>
  <c r="H555" i="41" s="1"/>
  <c r="I164" i="43"/>
  <c r="H38" i="41" s="1"/>
  <c r="I220" i="43"/>
  <c r="H46" i="41" s="1"/>
  <c r="I248" i="43"/>
  <c r="H50" i="41" s="1"/>
  <c r="I453" i="43"/>
  <c r="H99" i="41" s="1"/>
  <c r="I610" i="43"/>
  <c r="H96" i="41" s="1"/>
  <c r="I734" i="43"/>
  <c r="H166" i="41" s="1"/>
  <c r="I793" i="43"/>
  <c r="H200" i="41" s="1"/>
  <c r="I808" i="43"/>
  <c r="H205" i="41" s="1"/>
  <c r="I826" i="43"/>
  <c r="H209" i="41" s="1"/>
  <c r="I844" i="43"/>
  <c r="H212" i="41" s="1"/>
  <c r="I850" i="43"/>
  <c r="H213" i="41" s="1"/>
  <c r="I1040" i="43"/>
  <c r="H255" i="41" s="1"/>
  <c r="J37"/>
  <c r="I37"/>
  <c r="K37" s="1"/>
  <c r="I55"/>
  <c r="K55" s="1"/>
  <c r="J55"/>
  <c r="J125"/>
  <c r="I125"/>
  <c r="K125" s="1"/>
  <c r="I26" i="43"/>
  <c r="H14" i="41" s="1"/>
  <c r="I227" i="43"/>
  <c r="H47" i="41" s="1"/>
  <c r="I255" i="43"/>
  <c r="H51" i="41" s="1"/>
  <c r="I347" i="43"/>
  <c r="H67" i="41" s="1"/>
  <c r="I361" i="43"/>
  <c r="H69" i="41" s="1"/>
  <c r="I375" i="43"/>
  <c r="H71" i="41" s="1"/>
  <c r="I408" i="43"/>
  <c r="H80" i="41" s="1"/>
  <c r="I473" i="43"/>
  <c r="H105" i="41" s="1"/>
  <c r="I497" i="43"/>
  <c r="H111" i="41" s="1"/>
  <c r="I549" i="43"/>
  <c r="H119" i="41" s="1"/>
  <c r="I624" i="43"/>
  <c r="H98" i="41" s="1"/>
  <c r="I676" i="43"/>
  <c r="H148" i="41" s="1"/>
  <c r="J277"/>
  <c r="I277"/>
  <c r="K277" s="1"/>
  <c r="J49"/>
  <c r="I49"/>
  <c r="K49" s="1"/>
  <c r="I107"/>
  <c r="K107" s="1"/>
  <c r="J107"/>
  <c r="I123"/>
  <c r="K123" s="1"/>
  <c r="J123"/>
  <c r="I333" i="43"/>
  <c r="H65" i="41" s="1"/>
  <c r="I204"/>
  <c r="K204" s="1"/>
  <c r="J204"/>
  <c r="I900" i="43"/>
  <c r="H182" i="41" s="1"/>
  <c r="I115" i="43"/>
  <c r="H28" i="41" s="1"/>
  <c r="I190" i="43"/>
  <c r="H40" i="41" s="1"/>
  <c r="I234" i="43"/>
  <c r="H48" i="41" s="1"/>
  <c r="I262" i="43"/>
  <c r="H52" i="41" s="1"/>
  <c r="I277" i="43"/>
  <c r="H57" i="41" s="1"/>
  <c r="I525" i="43"/>
  <c r="H114" i="41" s="1"/>
  <c r="I596" i="43"/>
  <c r="H94" i="41" s="1"/>
  <c r="I706" i="43"/>
  <c r="H160" i="41" s="1"/>
  <c r="I763" i="43"/>
  <c r="H192" i="41" s="1"/>
  <c r="I893" i="43"/>
  <c r="H165" i="41" s="1"/>
  <c r="I941" i="43"/>
  <c r="H231" i="41" s="1"/>
  <c r="I1009" i="43"/>
  <c r="H270" i="41" s="1"/>
  <c r="I1055" i="43"/>
  <c r="H264" i="41" s="1"/>
  <c r="I1116" i="43"/>
  <c r="H281" i="41" s="1"/>
  <c r="J289"/>
  <c r="I289"/>
  <c r="K289" s="1"/>
  <c r="J291"/>
  <c r="I1221" i="43"/>
  <c r="H313" i="41" s="1"/>
  <c r="I1233" i="43"/>
  <c r="H315" i="41" s="1"/>
  <c r="I1246" i="43"/>
  <c r="H317" i="41" s="1"/>
  <c r="J329"/>
  <c r="I329"/>
  <c r="K329" s="1"/>
  <c r="J330"/>
  <c r="I330"/>
  <c r="K330" s="1"/>
  <c r="I1328" i="43"/>
  <c r="H336" i="41" s="1"/>
  <c r="I1413" i="43"/>
  <c r="H348" i="41" s="1"/>
  <c r="I1496" i="43"/>
  <c r="H393" i="41" s="1"/>
  <c r="I1556" i="43"/>
  <c r="I1627"/>
  <c r="H418" i="41" s="1"/>
  <c r="I1647" i="43"/>
  <c r="H422" i="41" s="1"/>
  <c r="I1663" i="43"/>
  <c r="H427" i="41" s="1"/>
  <c r="J557"/>
  <c r="I557"/>
  <c r="K557" s="1"/>
  <c r="I44"/>
  <c r="K44" s="1"/>
  <c r="J44"/>
  <c r="J161"/>
  <c r="I161"/>
  <c r="K161" s="1"/>
  <c r="I276"/>
  <c r="K276" s="1"/>
  <c r="J276"/>
  <c r="I1171" i="43"/>
  <c r="H301" i="41" s="1"/>
  <c r="I1208" i="43"/>
  <c r="H311" i="41" s="1"/>
  <c r="I1360" i="43"/>
  <c r="H347" i="41" s="1"/>
  <c r="I1392" i="43"/>
  <c r="H343" i="41" s="1"/>
  <c r="I1451" i="43"/>
  <c r="H369" i="41" s="1"/>
  <c r="I1471" i="43"/>
  <c r="H391" i="41" s="1"/>
  <c r="I1491" i="43"/>
  <c r="H392" i="41" s="1"/>
  <c r="I1511" i="43"/>
  <c r="H397" i="41" s="1"/>
  <c r="I1531" i="43"/>
  <c r="H400" i="41" s="1"/>
  <c r="I1551" i="43"/>
  <c r="H405" i="41" s="1"/>
  <c r="I1584" i="43"/>
  <c r="H409" i="41" s="1"/>
  <c r="I1605" i="43"/>
  <c r="H414" i="41" s="1"/>
  <c r="I596"/>
  <c r="K596" s="1"/>
  <c r="J596"/>
  <c r="I241"/>
  <c r="K241" s="1"/>
  <c r="J241"/>
  <c r="I1017" i="43"/>
  <c r="H271" i="41" s="1"/>
  <c r="J293"/>
  <c r="I293"/>
  <c r="K293" s="1"/>
  <c r="J305"/>
  <c r="I305"/>
  <c r="K305" s="1"/>
  <c r="J310"/>
  <c r="I310"/>
  <c r="K310" s="1"/>
  <c r="J319"/>
  <c r="I319"/>
  <c r="K319" s="1"/>
  <c r="J326"/>
  <c r="I326"/>
  <c r="K326" s="1"/>
  <c r="I345"/>
  <c r="K345" s="1"/>
  <c r="J345"/>
  <c r="J25"/>
  <c r="I25"/>
  <c r="K25" s="1"/>
  <c r="J39"/>
  <c r="I39"/>
  <c r="K39" s="1"/>
  <c r="J92"/>
  <c r="I92"/>
  <c r="K92" s="1"/>
  <c r="I113"/>
  <c r="K113" s="1"/>
  <c r="J113"/>
  <c r="J199"/>
  <c r="I199"/>
  <c r="K199" s="1"/>
  <c r="J211"/>
  <c r="I211"/>
  <c r="K211" s="1"/>
  <c r="I186"/>
  <c r="K186" s="1"/>
  <c r="J186"/>
  <c r="I1149" i="43"/>
  <c r="H292" i="41" s="1"/>
  <c r="I1274" i="43"/>
  <c r="H322" i="41" s="1"/>
  <c r="I1281" i="43"/>
  <c r="H323" i="41" s="1"/>
  <c r="I1349" i="43"/>
  <c r="H340" i="41" s="1"/>
  <c r="I1418" i="43"/>
  <c r="H349" i="41" s="1"/>
  <c r="I1461" i="43"/>
  <c r="H389" i="41" s="1"/>
  <c r="I1481" i="43"/>
  <c r="I1501"/>
  <c r="H395" i="41" s="1"/>
  <c r="I1521" i="43"/>
  <c r="I1541"/>
  <c r="H403" i="41" s="1"/>
  <c r="I1594" i="43"/>
  <c r="H411" i="41" s="1"/>
  <c r="J324"/>
  <c r="I324"/>
  <c r="K324" s="1"/>
  <c r="I358"/>
  <c r="K358" s="1"/>
  <c r="J358"/>
  <c r="J350"/>
  <c r="I350"/>
  <c r="K350" s="1"/>
  <c r="J354"/>
  <c r="I354"/>
  <c r="K354" s="1"/>
  <c r="H677"/>
  <c r="H662"/>
  <c r="H604"/>
  <c r="H680"/>
  <c r="H665"/>
  <c r="H607"/>
  <c r="I1668" i="43"/>
  <c r="H428" i="41" s="1"/>
  <c r="I1693" i="43"/>
  <c r="H434" i="41" s="1"/>
  <c r="I1713" i="43"/>
  <c r="H438" i="41" s="1"/>
  <c r="I1733" i="43"/>
  <c r="H442" i="41" s="1"/>
  <c r="I1919" i="43"/>
  <c r="H495" i="41" s="1"/>
  <c r="I1939" i="43"/>
  <c r="H475" i="41" s="1"/>
  <c r="I1963" i="43"/>
  <c r="H488" i="41" s="1"/>
  <c r="I2023" i="43"/>
  <c r="H514" i="41" s="1"/>
  <c r="I2051" i="43"/>
  <c r="H512" i="41" s="1"/>
  <c r="I2120" i="43"/>
  <c r="H541" i="41" s="1"/>
  <c r="I2141" i="43"/>
  <c r="H535" i="41" s="1"/>
  <c r="H658"/>
  <c r="H674"/>
  <c r="H601"/>
  <c r="I2191" i="43"/>
  <c r="I2211"/>
  <c r="I2221"/>
  <c r="I2247"/>
  <c r="H613" i="41" s="1"/>
  <c r="I2263" i="43"/>
  <c r="I2278"/>
  <c r="I2313"/>
  <c r="H623" i="41" s="1"/>
  <c r="I304"/>
  <c r="K304" s="1"/>
  <c r="J304"/>
  <c r="I339"/>
  <c r="K339" s="1"/>
  <c r="J339"/>
  <c r="I355"/>
  <c r="K355" s="1"/>
  <c r="J355"/>
  <c r="J352"/>
  <c r="I352"/>
  <c r="K352" s="1"/>
  <c r="I1748" i="43"/>
  <c r="H446" i="41" s="1"/>
  <c r="I1768" i="43"/>
  <c r="H450" i="41" s="1"/>
  <c r="I469"/>
  <c r="K469" s="1"/>
  <c r="J469"/>
  <c r="J476"/>
  <c r="I476"/>
  <c r="K476" s="1"/>
  <c r="I478"/>
  <c r="K478" s="1"/>
  <c r="J478"/>
  <c r="J482"/>
  <c r="I482"/>
  <c r="K482" s="1"/>
  <c r="I487"/>
  <c r="K487" s="1"/>
  <c r="J487"/>
  <c r="I2007" i="43"/>
  <c r="H508" i="41" s="1"/>
  <c r="J534"/>
  <c r="I534"/>
  <c r="K534" s="1"/>
  <c r="J540"/>
  <c r="I540"/>
  <c r="K540" s="1"/>
  <c r="H663"/>
  <c r="H678"/>
  <c r="H605"/>
  <c r="H668"/>
  <c r="H610"/>
  <c r="H683"/>
  <c r="I2382" i="43"/>
  <c r="H646" i="41" s="1"/>
  <c r="I2418" i="43"/>
  <c r="I2458"/>
  <c r="H707" i="41" s="1"/>
  <c r="I2480" i="43"/>
  <c r="H712" i="41" s="1"/>
  <c r="I1703" i="43"/>
  <c r="H436" i="41" s="1"/>
  <c r="I1723" i="43"/>
  <c r="H440" i="41" s="1"/>
  <c r="I1909" i="43"/>
  <c r="H493" i="41" s="1"/>
  <c r="I1929" i="43"/>
  <c r="H497" i="41" s="1"/>
  <c r="I1953" i="43"/>
  <c r="H486" i="41" s="1"/>
  <c r="I2033" i="43"/>
  <c r="H516" i="41" s="1"/>
  <c r="I2131" i="43"/>
  <c r="H533" i="41" s="1"/>
  <c r="I2151" i="43"/>
  <c r="H539" i="41" s="1"/>
  <c r="I2170" i="43"/>
  <c r="H537" i="41" s="1"/>
  <c r="I2196" i="43"/>
  <c r="I2226"/>
  <c r="I2288"/>
  <c r="H620" i="41" s="1"/>
  <c r="I2303" i="43"/>
  <c r="H630" i="41"/>
  <c r="H642"/>
  <c r="I2413" i="43"/>
  <c r="J236" i="41"/>
  <c r="I236"/>
  <c r="K236" s="1"/>
  <c r="H684"/>
  <c r="H612"/>
  <c r="H687"/>
  <c r="H616"/>
  <c r="H689"/>
  <c r="H661"/>
  <c r="H619"/>
  <c r="I625"/>
  <c r="K625" s="1"/>
  <c r="I140"/>
  <c r="K140" s="1"/>
  <c r="J140"/>
  <c r="I188"/>
  <c r="K188" s="1"/>
  <c r="J188"/>
  <c r="J227"/>
  <c r="I227"/>
  <c r="K227" s="1"/>
  <c r="J90"/>
  <c r="I90"/>
  <c r="K90" s="1"/>
  <c r="J132"/>
  <c r="I132"/>
  <c r="K132" s="1"/>
  <c r="J139"/>
  <c r="I139"/>
  <c r="K139" s="1"/>
  <c r="I150"/>
  <c r="K150" s="1"/>
  <c r="J150"/>
  <c r="I170"/>
  <c r="K170" s="1"/>
  <c r="J170"/>
  <c r="I178"/>
  <c r="K178" s="1"/>
  <c r="J178"/>
  <c r="J187"/>
  <c r="I187"/>
  <c r="K187" s="1"/>
  <c r="I513"/>
  <c r="K513" s="1"/>
  <c r="J513"/>
  <c r="I529"/>
  <c r="K529" s="1"/>
  <c r="J717"/>
  <c r="J718" s="1"/>
  <c r="I717"/>
  <c r="K717" s="1"/>
  <c r="K718" s="1"/>
  <c r="J614"/>
  <c r="I617"/>
  <c r="K617" s="1"/>
  <c r="J617"/>
  <c r="I621"/>
  <c r="K621" s="1"/>
  <c r="J621"/>
  <c r="H649"/>
  <c r="H654"/>
  <c r="H624"/>
  <c r="J640"/>
  <c r="I640"/>
  <c r="K640" s="1"/>
  <c r="H690"/>
  <c r="H643"/>
  <c r="I152"/>
  <c r="K152" s="1"/>
  <c r="J152"/>
  <c r="I172"/>
  <c r="K172" s="1"/>
  <c r="J172"/>
  <c r="I180"/>
  <c r="K180" s="1"/>
  <c r="J180"/>
  <c r="J240"/>
  <c r="I240"/>
  <c r="K240" s="1"/>
  <c r="I250"/>
  <c r="K250" s="1"/>
  <c r="I254"/>
  <c r="K254" s="1"/>
  <c r="J254"/>
  <c r="I282"/>
  <c r="K282" s="1"/>
  <c r="J282"/>
  <c r="J142"/>
  <c r="I144"/>
  <c r="K144" s="1"/>
  <c r="J144"/>
  <c r="I151"/>
  <c r="K151" s="1"/>
  <c r="I171"/>
  <c r="K171" s="1"/>
  <c r="I179"/>
  <c r="K179" s="1"/>
  <c r="I184"/>
  <c r="K184" s="1"/>
  <c r="J184"/>
  <c r="J225"/>
  <c r="I225"/>
  <c r="K225" s="1"/>
  <c r="I247"/>
  <c r="K247" s="1"/>
  <c r="J248"/>
  <c r="J253"/>
  <c r="I253"/>
  <c r="K253" s="1"/>
  <c r="I280"/>
  <c r="K280" s="1"/>
  <c r="J280"/>
  <c r="I156"/>
  <c r="K156" s="1"/>
  <c r="J156"/>
  <c r="I168"/>
  <c r="K168" s="1"/>
  <c r="J168"/>
  <c r="I176"/>
  <c r="K176" s="1"/>
  <c r="J176"/>
  <c r="I260"/>
  <c r="K260" s="1"/>
  <c r="J260"/>
  <c r="I262"/>
  <c r="K262" s="1"/>
  <c r="J262"/>
  <c r="I296"/>
  <c r="K296" s="1"/>
  <c r="J296"/>
  <c r="I256"/>
  <c r="K256" s="1"/>
  <c r="J256"/>
  <c r="I258"/>
  <c r="K258" s="1"/>
  <c r="J258"/>
  <c r="I266"/>
  <c r="K266" s="1"/>
  <c r="J266"/>
  <c r="J356"/>
  <c r="I356"/>
  <c r="K356" s="1"/>
  <c r="J374"/>
  <c r="I374"/>
  <c r="K374" s="1"/>
  <c r="J386"/>
  <c r="I386"/>
  <c r="K386" s="1"/>
  <c r="J286"/>
  <c r="J366"/>
  <c r="I366"/>
  <c r="K366" s="1"/>
  <c r="J376"/>
  <c r="I376"/>
  <c r="K376" s="1"/>
  <c r="J334"/>
  <c r="I334"/>
  <c r="K334" s="1"/>
  <c r="J382"/>
  <c r="I382"/>
  <c r="K382" s="1"/>
  <c r="J461"/>
  <c r="I461"/>
  <c r="K461" s="1"/>
  <c r="K465" s="1"/>
  <c r="J372"/>
  <c r="I372"/>
  <c r="K372" s="1"/>
  <c r="J384"/>
  <c r="I384"/>
  <c r="K384" s="1"/>
  <c r="I597"/>
  <c r="K597" s="1"/>
  <c r="J597"/>
  <c r="I633"/>
  <c r="K633" s="1"/>
  <c r="J633"/>
  <c r="J462"/>
  <c r="J519"/>
  <c r="J578"/>
  <c r="I632"/>
  <c r="K632" s="1"/>
  <c r="J632"/>
  <c r="I586"/>
  <c r="K586" s="1"/>
  <c r="J586"/>
  <c r="I594"/>
  <c r="K594" s="1"/>
  <c r="J594"/>
  <c r="I547"/>
  <c r="K547" s="1"/>
  <c r="I549"/>
  <c r="K549" s="1"/>
  <c r="I552"/>
  <c r="K552" s="1"/>
  <c r="I565"/>
  <c r="K565" s="1"/>
  <c r="I567"/>
  <c r="K567" s="1"/>
  <c r="I570"/>
  <c r="K570" s="1"/>
  <c r="I572"/>
  <c r="K572" s="1"/>
  <c r="I574"/>
  <c r="K574" s="1"/>
  <c r="I590"/>
  <c r="K590" s="1"/>
  <c r="I595"/>
  <c r="K595" s="1"/>
  <c r="J651"/>
  <c r="I651"/>
  <c r="K651" s="1"/>
  <c r="J691"/>
  <c r="I691"/>
  <c r="K691" s="1"/>
  <c r="J647"/>
  <c r="I647"/>
  <c r="K647" s="1"/>
  <c r="J696"/>
  <c r="I696"/>
  <c r="K696" s="1"/>
  <c r="J698"/>
  <c r="I698"/>
  <c r="K698" s="1"/>
  <c r="J706"/>
  <c r="I706"/>
  <c r="K706" s="1"/>
  <c r="J702"/>
  <c r="I702"/>
  <c r="K702" s="1"/>
  <c r="J360" l="1"/>
  <c r="I360"/>
  <c r="K360" s="1"/>
  <c r="I353"/>
  <c r="K353" s="1"/>
  <c r="J353"/>
  <c r="I16"/>
  <c r="K16" s="1"/>
  <c r="J16"/>
  <c r="I272"/>
  <c r="K272" s="1"/>
  <c r="J272"/>
  <c r="I112"/>
  <c r="K112" s="1"/>
  <c r="J112"/>
  <c r="I42"/>
  <c r="K42" s="1"/>
  <c r="J42"/>
  <c r="H528"/>
  <c r="I528" s="1"/>
  <c r="K528" s="1"/>
  <c r="H444"/>
  <c r="I444" s="1"/>
  <c r="K444" s="1"/>
  <c r="H328"/>
  <c r="J328" s="1"/>
  <c r="H398"/>
  <c r="I398" s="1"/>
  <c r="K398" s="1"/>
  <c r="H452"/>
  <c r="J452" s="1"/>
  <c r="H415"/>
  <c r="I415" s="1"/>
  <c r="K415" s="1"/>
  <c r="H164"/>
  <c r="I164" s="1"/>
  <c r="K164" s="1"/>
  <c r="H191"/>
  <c r="J191" s="1"/>
  <c r="H454"/>
  <c r="I454" s="1"/>
  <c r="K454" s="1"/>
  <c r="H210"/>
  <c r="J210" s="1"/>
  <c r="H41"/>
  <c r="J41" s="1"/>
  <c r="I439"/>
  <c r="K439" s="1"/>
  <c r="H449"/>
  <c r="J449" s="1"/>
  <c r="H524"/>
  <c r="J524" s="1"/>
  <c r="H284"/>
  <c r="J284" s="1"/>
  <c r="H453"/>
  <c r="J453" s="1"/>
  <c r="H344"/>
  <c r="I344" s="1"/>
  <c r="K344" s="1"/>
  <c r="H341"/>
  <c r="I341" s="1"/>
  <c r="K341" s="1"/>
  <c r="H116"/>
  <c r="J116" s="1"/>
  <c r="H62"/>
  <c r="J62" s="1"/>
  <c r="H473"/>
  <c r="J473" s="1"/>
  <c r="H421"/>
  <c r="I421" s="1"/>
  <c r="K421" s="1"/>
  <c r="H471"/>
  <c r="I471" s="1"/>
  <c r="K471" s="1"/>
  <c r="H494"/>
  <c r="J494" s="1"/>
  <c r="H435"/>
  <c r="J435" s="1"/>
  <c r="H431"/>
  <c r="J431" s="1"/>
  <c r="H359"/>
  <c r="J359" s="1"/>
  <c r="H327"/>
  <c r="I327" s="1"/>
  <c r="K327" s="1"/>
  <c r="H216"/>
  <c r="J216" s="1"/>
  <c r="H122"/>
  <c r="J122" s="1"/>
  <c r="H81"/>
  <c r="J81" s="1"/>
  <c r="H303"/>
  <c r="J303" s="1"/>
  <c r="H538"/>
  <c r="J538" s="1"/>
  <c r="H70"/>
  <c r="J70" s="1"/>
  <c r="H193"/>
  <c r="J193" s="1"/>
  <c r="H58"/>
  <c r="J58" s="1"/>
  <c r="H228"/>
  <c r="I228" s="1"/>
  <c r="K228" s="1"/>
  <c r="H27"/>
  <c r="H31"/>
  <c r="J31" s="1"/>
  <c r="H357"/>
  <c r="J357" s="1"/>
  <c r="H342"/>
  <c r="I342" s="1"/>
  <c r="K342" s="1"/>
  <c r="H457"/>
  <c r="J457" s="1"/>
  <c r="H417"/>
  <c r="I417" s="1"/>
  <c r="K417" s="1"/>
  <c r="J456"/>
  <c r="H455"/>
  <c r="I455" s="1"/>
  <c r="K455" s="1"/>
  <c r="H302"/>
  <c r="I302" s="1"/>
  <c r="K302" s="1"/>
  <c r="H448"/>
  <c r="I448" s="1"/>
  <c r="K448" s="1"/>
  <c r="H430"/>
  <c r="J430" s="1"/>
  <c r="H402"/>
  <c r="I402" s="1"/>
  <c r="K402" s="1"/>
  <c r="H361"/>
  <c r="J361" s="1"/>
  <c r="H419"/>
  <c r="J419" s="1"/>
  <c r="H338"/>
  <c r="J338" s="1"/>
  <c r="H279"/>
  <c r="I279" s="1"/>
  <c r="K279" s="1"/>
  <c r="H121"/>
  <c r="J121" s="1"/>
  <c r="H78"/>
  <c r="I78" s="1"/>
  <c r="K78" s="1"/>
  <c r="H259"/>
  <c r="J259" s="1"/>
  <c r="H517"/>
  <c r="I517" s="1"/>
  <c r="K517" s="1"/>
  <c r="H159"/>
  <c r="J159" s="1"/>
  <c r="H54"/>
  <c r="J54" s="1"/>
  <c r="H214"/>
  <c r="J214" s="1"/>
  <c r="H410"/>
  <c r="J410" s="1"/>
  <c r="I163"/>
  <c r="K163" s="1"/>
  <c r="H167"/>
  <c r="J167" s="1"/>
  <c r="H29"/>
  <c r="I29" s="1"/>
  <c r="K29" s="1"/>
  <c r="H208"/>
  <c r="I208" s="1"/>
  <c r="K208" s="1"/>
  <c r="H321"/>
  <c r="J321" s="1"/>
  <c r="J529"/>
  <c r="I291"/>
  <c r="K291" s="1"/>
  <c r="J429"/>
  <c r="H290"/>
  <c r="J290" s="1"/>
  <c r="H149"/>
  <c r="I149" s="1"/>
  <c r="K149" s="1"/>
  <c r="H447"/>
  <c r="I447" s="1"/>
  <c r="K447" s="1"/>
  <c r="J306"/>
  <c r="I306"/>
  <c r="K306" s="1"/>
  <c r="J465"/>
  <c r="J598"/>
  <c r="K505"/>
  <c r="D45" i="33" s="1"/>
  <c r="K598" i="41"/>
  <c r="K22"/>
  <c r="D13" i="48" s="1"/>
  <c r="I637" i="41"/>
  <c r="K637" s="1"/>
  <c r="J637"/>
  <c r="J638"/>
  <c r="I638"/>
  <c r="K638" s="1"/>
  <c r="I191"/>
  <c r="K191" s="1"/>
  <c r="I12"/>
  <c r="K12" s="1"/>
  <c r="J93"/>
  <c r="I93"/>
  <c r="K93" s="1"/>
  <c r="I98"/>
  <c r="K98" s="1"/>
  <c r="J98"/>
  <c r="J96"/>
  <c r="I96"/>
  <c r="K96" s="1"/>
  <c r="J97"/>
  <c r="I97"/>
  <c r="K97" s="1"/>
  <c r="I94"/>
  <c r="K94" s="1"/>
  <c r="J94"/>
  <c r="I432"/>
  <c r="K432" s="1"/>
  <c r="J432"/>
  <c r="I424"/>
  <c r="K424" s="1"/>
  <c r="J424"/>
  <c r="I510"/>
  <c r="K510" s="1"/>
  <c r="J510"/>
  <c r="J406"/>
  <c r="I406"/>
  <c r="K406" s="1"/>
  <c r="J404"/>
  <c r="I404"/>
  <c r="K404" s="1"/>
  <c r="I416"/>
  <c r="K416" s="1"/>
  <c r="J416"/>
  <c r="J423"/>
  <c r="I423"/>
  <c r="K423" s="1"/>
  <c r="J408"/>
  <c r="I408"/>
  <c r="K408" s="1"/>
  <c r="I390"/>
  <c r="K390" s="1"/>
  <c r="J390"/>
  <c r="I441"/>
  <c r="K441" s="1"/>
  <c r="J441"/>
  <c r="J399"/>
  <c r="I399"/>
  <c r="K399" s="1"/>
  <c r="J437"/>
  <c r="I437"/>
  <c r="K437" s="1"/>
  <c r="I420"/>
  <c r="K420" s="1"/>
  <c r="J420"/>
  <c r="I396"/>
  <c r="K396" s="1"/>
  <c r="I426"/>
  <c r="K426" s="1"/>
  <c r="J381"/>
  <c r="I381"/>
  <c r="K381" s="1"/>
  <c r="J433"/>
  <c r="I388"/>
  <c r="K388" s="1"/>
  <c r="J445"/>
  <c r="I451"/>
  <c r="K451" s="1"/>
  <c r="I413"/>
  <c r="K413" s="1"/>
  <c r="I378"/>
  <c r="K378" s="1"/>
  <c r="J378"/>
  <c r="I379"/>
  <c r="K379" s="1"/>
  <c r="J379"/>
  <c r="D55" i="48"/>
  <c r="J134" i="41"/>
  <c r="J135" s="1"/>
  <c r="I59"/>
  <c r="K59" s="1"/>
  <c r="J479"/>
  <c r="J118"/>
  <c r="I100"/>
  <c r="K100" s="1"/>
  <c r="J218"/>
  <c r="I546"/>
  <c r="K546" s="1"/>
  <c r="I68"/>
  <c r="K68" s="1"/>
  <c r="I15"/>
  <c r="K15" s="1"/>
  <c r="J198"/>
  <c r="J511"/>
  <c r="I278"/>
  <c r="K278" s="1"/>
  <c r="I431"/>
  <c r="K431" s="1"/>
  <c r="I129"/>
  <c r="K129" s="1"/>
  <c r="K135" s="1"/>
  <c r="J635"/>
  <c r="I314"/>
  <c r="K314" s="1"/>
  <c r="I525"/>
  <c r="K525" s="1"/>
  <c r="J207"/>
  <c r="I709"/>
  <c r="K709" s="1"/>
  <c r="J454"/>
  <c r="J288"/>
  <c r="J503"/>
  <c r="J448"/>
  <c r="I298"/>
  <c r="K298" s="1"/>
  <c r="I477"/>
  <c r="K477" s="1"/>
  <c r="J477"/>
  <c r="J656"/>
  <c r="I656"/>
  <c r="K656" s="1"/>
  <c r="J346"/>
  <c r="I346"/>
  <c r="K346" s="1"/>
  <c r="I337"/>
  <c r="K337" s="1"/>
  <c r="J337"/>
  <c r="I631"/>
  <c r="K631" s="1"/>
  <c r="J631"/>
  <c r="I536"/>
  <c r="K536" s="1"/>
  <c r="J536"/>
  <c r="J124"/>
  <c r="I124"/>
  <c r="K124" s="1"/>
  <c r="J655"/>
  <c r="I655"/>
  <c r="K655" s="1"/>
  <c r="J341"/>
  <c r="I193"/>
  <c r="K193" s="1"/>
  <c r="I41"/>
  <c r="K41" s="1"/>
  <c r="J106"/>
  <c r="J316"/>
  <c r="J701"/>
  <c r="J713"/>
  <c r="I530"/>
  <c r="K530" s="1"/>
  <c r="J528"/>
  <c r="J147"/>
  <c r="J344"/>
  <c r="I470"/>
  <c r="K470" s="1"/>
  <c r="I284"/>
  <c r="K284" s="1"/>
  <c r="J61"/>
  <c r="I63"/>
  <c r="K63" s="1"/>
  <c r="J415"/>
  <c r="I700"/>
  <c r="K700" s="1"/>
  <c r="I456"/>
  <c r="K456" s="1"/>
  <c r="I481"/>
  <c r="K481" s="1"/>
  <c r="I299"/>
  <c r="K299" s="1"/>
  <c r="J509"/>
  <c r="I704"/>
  <c r="K704" s="1"/>
  <c r="J692"/>
  <c r="J527"/>
  <c r="J490"/>
  <c r="I524"/>
  <c r="K524" s="1"/>
  <c r="J708"/>
  <c r="J543"/>
  <c r="J502"/>
  <c r="J685"/>
  <c r="J439"/>
  <c r="I215"/>
  <c r="K215" s="1"/>
  <c r="I210"/>
  <c r="K210" s="1"/>
  <c r="I70"/>
  <c r="K70" s="1"/>
  <c r="I515"/>
  <c r="K515" s="1"/>
  <c r="I13"/>
  <c r="K13" s="1"/>
  <c r="J158"/>
  <c r="J421"/>
  <c r="J181"/>
  <c r="J190"/>
  <c r="J232"/>
  <c r="J653"/>
  <c r="J518"/>
  <c r="I283"/>
  <c r="K283" s="1"/>
  <c r="I710"/>
  <c r="K710" s="1"/>
  <c r="I120"/>
  <c r="K120" s="1"/>
  <c r="I110"/>
  <c r="K110" s="1"/>
  <c r="I72"/>
  <c r="K72" s="1"/>
  <c r="I452"/>
  <c r="K452" s="1"/>
  <c r="I325"/>
  <c r="K325" s="1"/>
  <c r="J79"/>
  <c r="I526"/>
  <c r="K526" s="1"/>
  <c r="J641"/>
  <c r="J504"/>
  <c r="I449"/>
  <c r="K449" s="1"/>
  <c r="I491"/>
  <c r="K491" s="1"/>
  <c r="J622"/>
  <c r="I484"/>
  <c r="K484" s="1"/>
  <c r="J417"/>
  <c r="J472"/>
  <c r="I318"/>
  <c r="K318" s="1"/>
  <c r="J251"/>
  <c r="I115"/>
  <c r="K115" s="1"/>
  <c r="J36"/>
  <c r="J501"/>
  <c r="I694"/>
  <c r="K694" s="1"/>
  <c r="I531"/>
  <c r="K531" s="1"/>
  <c r="I714"/>
  <c r="K714" s="1"/>
  <c r="J626"/>
  <c r="I429"/>
  <c r="K429" s="1"/>
  <c r="I320"/>
  <c r="K320" s="1"/>
  <c r="I312"/>
  <c r="K312" s="1"/>
  <c r="J611"/>
  <c r="J496"/>
  <c r="I474"/>
  <c r="K474" s="1"/>
  <c r="J444"/>
  <c r="I268"/>
  <c r="K268" s="1"/>
  <c r="J196"/>
  <c r="J162"/>
  <c r="I328"/>
  <c r="K328" s="1"/>
  <c r="J300"/>
  <c r="J294"/>
  <c r="I66"/>
  <c r="K66" s="1"/>
  <c r="J287"/>
  <c r="I287"/>
  <c r="K287" s="1"/>
  <c r="I542"/>
  <c r="K542" s="1"/>
  <c r="J542"/>
  <c r="I644"/>
  <c r="K644" s="1"/>
  <c r="J644"/>
  <c r="J85"/>
  <c r="J86" s="1"/>
  <c r="I85"/>
  <c r="K85" s="1"/>
  <c r="K86" s="1"/>
  <c r="J627"/>
  <c r="I627"/>
  <c r="K627" s="1"/>
  <c r="I649"/>
  <c r="K649" s="1"/>
  <c r="J649"/>
  <c r="D41" i="48"/>
  <c r="D41" i="33"/>
  <c r="J41" s="1"/>
  <c r="J689" i="41"/>
  <c r="I689"/>
  <c r="K689" s="1"/>
  <c r="I612"/>
  <c r="K612" s="1"/>
  <c r="J612"/>
  <c r="H672"/>
  <c r="H693"/>
  <c r="I620"/>
  <c r="K620" s="1"/>
  <c r="J620"/>
  <c r="I516"/>
  <c r="K516" s="1"/>
  <c r="J516"/>
  <c r="I497"/>
  <c r="K497" s="1"/>
  <c r="J497"/>
  <c r="J440"/>
  <c r="I440"/>
  <c r="K440" s="1"/>
  <c r="I668"/>
  <c r="K668" s="1"/>
  <c r="J668"/>
  <c r="I508"/>
  <c r="K508" s="1"/>
  <c r="J508"/>
  <c r="I446"/>
  <c r="K446" s="1"/>
  <c r="J446"/>
  <c r="I613"/>
  <c r="K613" s="1"/>
  <c r="J613"/>
  <c r="H664"/>
  <c r="H679"/>
  <c r="H606"/>
  <c r="I658"/>
  <c r="K658" s="1"/>
  <c r="J658"/>
  <c r="J514"/>
  <c r="I514"/>
  <c r="K514" s="1"/>
  <c r="J434"/>
  <c r="I434"/>
  <c r="K434" s="1"/>
  <c r="J680"/>
  <c r="I680"/>
  <c r="K680" s="1"/>
  <c r="J403"/>
  <c r="I403"/>
  <c r="K403" s="1"/>
  <c r="J389"/>
  <c r="I389"/>
  <c r="K389" s="1"/>
  <c r="J409"/>
  <c r="I409"/>
  <c r="K409" s="1"/>
  <c r="J392"/>
  <c r="I392"/>
  <c r="K392" s="1"/>
  <c r="I347"/>
  <c r="K347" s="1"/>
  <c r="J347"/>
  <c r="J301"/>
  <c r="I301"/>
  <c r="K301" s="1"/>
  <c r="J313"/>
  <c r="I313"/>
  <c r="K313" s="1"/>
  <c r="I264"/>
  <c r="K264" s="1"/>
  <c r="J264"/>
  <c r="I192"/>
  <c r="K192" s="1"/>
  <c r="J192"/>
  <c r="J57"/>
  <c r="I57"/>
  <c r="K57" s="1"/>
  <c r="J28"/>
  <c r="I28"/>
  <c r="K28" s="1"/>
  <c r="J65"/>
  <c r="I65"/>
  <c r="K65" s="1"/>
  <c r="J80"/>
  <c r="I80"/>
  <c r="K80" s="1"/>
  <c r="J51"/>
  <c r="I51"/>
  <c r="K51" s="1"/>
  <c r="I213"/>
  <c r="K213" s="1"/>
  <c r="J213"/>
  <c r="I200"/>
  <c r="K200" s="1"/>
  <c r="J200"/>
  <c r="J50"/>
  <c r="I50"/>
  <c r="K50" s="1"/>
  <c r="J643"/>
  <c r="I643"/>
  <c r="K643" s="1"/>
  <c r="I624"/>
  <c r="K624" s="1"/>
  <c r="J624"/>
  <c r="I616"/>
  <c r="K616" s="1"/>
  <c r="J616"/>
  <c r="J684"/>
  <c r="I684"/>
  <c r="K684" s="1"/>
  <c r="J642"/>
  <c r="I642"/>
  <c r="K642" s="1"/>
  <c r="H682"/>
  <c r="H609"/>
  <c r="H667"/>
  <c r="J486"/>
  <c r="I486"/>
  <c r="K486" s="1"/>
  <c r="I493"/>
  <c r="K493" s="1"/>
  <c r="J493"/>
  <c r="J436"/>
  <c r="I436"/>
  <c r="K436" s="1"/>
  <c r="I646"/>
  <c r="K646" s="1"/>
  <c r="J646"/>
  <c r="I605"/>
  <c r="K605" s="1"/>
  <c r="J605"/>
  <c r="J623"/>
  <c r="I623"/>
  <c r="K623" s="1"/>
  <c r="H675"/>
  <c r="H671"/>
  <c r="H602"/>
  <c r="J535"/>
  <c r="I535"/>
  <c r="K535" s="1"/>
  <c r="J488"/>
  <c r="I488"/>
  <c r="K488" s="1"/>
  <c r="J428"/>
  <c r="I428"/>
  <c r="K428" s="1"/>
  <c r="J604"/>
  <c r="I604"/>
  <c r="K604" s="1"/>
  <c r="I349"/>
  <c r="K349" s="1"/>
  <c r="J349"/>
  <c r="J323"/>
  <c r="I323"/>
  <c r="K323" s="1"/>
  <c r="J405"/>
  <c r="I405"/>
  <c r="K405" s="1"/>
  <c r="J391"/>
  <c r="I391"/>
  <c r="K391" s="1"/>
  <c r="J427"/>
  <c r="I427"/>
  <c r="K427" s="1"/>
  <c r="I393"/>
  <c r="K393" s="1"/>
  <c r="J393"/>
  <c r="I270"/>
  <c r="K270" s="1"/>
  <c r="J270"/>
  <c r="I160"/>
  <c r="K160" s="1"/>
  <c r="J160"/>
  <c r="J52"/>
  <c r="I52"/>
  <c r="K52" s="1"/>
  <c r="I182"/>
  <c r="K182" s="1"/>
  <c r="J182"/>
  <c r="I148"/>
  <c r="K148" s="1"/>
  <c r="J148"/>
  <c r="J119"/>
  <c r="I119"/>
  <c r="K119" s="1"/>
  <c r="J71"/>
  <c r="I71"/>
  <c r="K71" s="1"/>
  <c r="J47"/>
  <c r="I47"/>
  <c r="K47" s="1"/>
  <c r="J255"/>
  <c r="I255"/>
  <c r="K255" s="1"/>
  <c r="J212"/>
  <c r="I212"/>
  <c r="K212" s="1"/>
  <c r="I166"/>
  <c r="K166" s="1"/>
  <c r="J166"/>
  <c r="J46"/>
  <c r="I46"/>
  <c r="K46" s="1"/>
  <c r="I654"/>
  <c r="K654" s="1"/>
  <c r="J654"/>
  <c r="J619"/>
  <c r="I619"/>
  <c r="K619" s="1"/>
  <c r="J687"/>
  <c r="I687"/>
  <c r="K687" s="1"/>
  <c r="I630"/>
  <c r="K630" s="1"/>
  <c r="J630"/>
  <c r="H676"/>
  <c r="H670"/>
  <c r="H603"/>
  <c r="J539"/>
  <c r="I539"/>
  <c r="K539" s="1"/>
  <c r="J712"/>
  <c r="I712"/>
  <c r="K712" s="1"/>
  <c r="J683"/>
  <c r="I683"/>
  <c r="K683" s="1"/>
  <c r="I678"/>
  <c r="K678" s="1"/>
  <c r="J678"/>
  <c r="H688"/>
  <c r="H660"/>
  <c r="H618"/>
  <c r="I601"/>
  <c r="K601" s="1"/>
  <c r="J601"/>
  <c r="J541"/>
  <c r="I541"/>
  <c r="K541" s="1"/>
  <c r="I475"/>
  <c r="K475" s="1"/>
  <c r="J475"/>
  <c r="J442"/>
  <c r="I442"/>
  <c r="K442" s="1"/>
  <c r="I607"/>
  <c r="K607" s="1"/>
  <c r="J607"/>
  <c r="I662"/>
  <c r="K662" s="1"/>
  <c r="J662"/>
  <c r="J411"/>
  <c r="I411"/>
  <c r="K411" s="1"/>
  <c r="I395"/>
  <c r="K395" s="1"/>
  <c r="J395"/>
  <c r="J340"/>
  <c r="I340"/>
  <c r="K340" s="1"/>
  <c r="J322"/>
  <c r="I322"/>
  <c r="K322" s="1"/>
  <c r="J271"/>
  <c r="I271"/>
  <c r="K271" s="1"/>
  <c r="J400"/>
  <c r="I400"/>
  <c r="K400" s="1"/>
  <c r="J369"/>
  <c r="I369"/>
  <c r="K369" s="1"/>
  <c r="I422"/>
  <c r="K422" s="1"/>
  <c r="J422"/>
  <c r="J348"/>
  <c r="I348"/>
  <c r="K348" s="1"/>
  <c r="J317"/>
  <c r="I317"/>
  <c r="K317" s="1"/>
  <c r="J231"/>
  <c r="I231"/>
  <c r="K231" s="1"/>
  <c r="J48"/>
  <c r="I48"/>
  <c r="K48" s="1"/>
  <c r="J111"/>
  <c r="I111"/>
  <c r="K111" s="1"/>
  <c r="J69"/>
  <c r="I69"/>
  <c r="K69" s="1"/>
  <c r="I14"/>
  <c r="K14" s="1"/>
  <c r="J14"/>
  <c r="J17" s="1"/>
  <c r="I209"/>
  <c r="K209" s="1"/>
  <c r="J209"/>
  <c r="J38"/>
  <c r="I38"/>
  <c r="K38" s="1"/>
  <c r="J690"/>
  <c r="I690"/>
  <c r="K690" s="1"/>
  <c r="I661"/>
  <c r="K661" s="1"/>
  <c r="J661"/>
  <c r="I659"/>
  <c r="K659" s="1"/>
  <c r="J659"/>
  <c r="J537"/>
  <c r="I537"/>
  <c r="K537" s="1"/>
  <c r="J533"/>
  <c r="I533"/>
  <c r="K533" s="1"/>
  <c r="J707"/>
  <c r="I707"/>
  <c r="K707" s="1"/>
  <c r="I610"/>
  <c r="K610" s="1"/>
  <c r="J610"/>
  <c r="I663"/>
  <c r="K663" s="1"/>
  <c r="J663"/>
  <c r="I450"/>
  <c r="K450" s="1"/>
  <c r="J450"/>
  <c r="H686"/>
  <c r="H669"/>
  <c r="H615"/>
  <c r="H681"/>
  <c r="H666"/>
  <c r="H608"/>
  <c r="J674"/>
  <c r="I674"/>
  <c r="K674" s="1"/>
  <c r="I512"/>
  <c r="K512" s="1"/>
  <c r="J512"/>
  <c r="I495"/>
  <c r="K495" s="1"/>
  <c r="J495"/>
  <c r="J438"/>
  <c r="I438"/>
  <c r="K438" s="1"/>
  <c r="J665"/>
  <c r="I665"/>
  <c r="K665" s="1"/>
  <c r="I677"/>
  <c r="K677" s="1"/>
  <c r="J677"/>
  <c r="J407"/>
  <c r="I407"/>
  <c r="K407" s="1"/>
  <c r="I292"/>
  <c r="K292" s="1"/>
  <c r="J292"/>
  <c r="I414"/>
  <c r="K414" s="1"/>
  <c r="J414"/>
  <c r="J397"/>
  <c r="I397"/>
  <c r="K397" s="1"/>
  <c r="I343"/>
  <c r="K343" s="1"/>
  <c r="J343"/>
  <c r="J311"/>
  <c r="I311"/>
  <c r="K311" s="1"/>
  <c r="I418"/>
  <c r="K418" s="1"/>
  <c r="J418"/>
  <c r="J336"/>
  <c r="I336"/>
  <c r="K336" s="1"/>
  <c r="J315"/>
  <c r="I315"/>
  <c r="K315" s="1"/>
  <c r="J281"/>
  <c r="I281"/>
  <c r="K281" s="1"/>
  <c r="J165"/>
  <c r="I165"/>
  <c r="K165" s="1"/>
  <c r="J114"/>
  <c r="I114"/>
  <c r="K114" s="1"/>
  <c r="J40"/>
  <c r="I40"/>
  <c r="K40" s="1"/>
  <c r="I105"/>
  <c r="K105" s="1"/>
  <c r="J105"/>
  <c r="J67"/>
  <c r="I67"/>
  <c r="K67" s="1"/>
  <c r="I205"/>
  <c r="K205" s="1"/>
  <c r="J205"/>
  <c r="J99"/>
  <c r="I99"/>
  <c r="K99" s="1"/>
  <c r="J555"/>
  <c r="I555"/>
  <c r="K555" s="1"/>
  <c r="I435" l="1"/>
  <c r="K435" s="1"/>
  <c r="I303"/>
  <c r="K303" s="1"/>
  <c r="I357"/>
  <c r="K357" s="1"/>
  <c r="I453"/>
  <c r="K453" s="1"/>
  <c r="I430"/>
  <c r="K430" s="1"/>
  <c r="I62"/>
  <c r="K62" s="1"/>
  <c r="I494"/>
  <c r="K494" s="1"/>
  <c r="J398"/>
  <c r="I259"/>
  <c r="K259" s="1"/>
  <c r="J455"/>
  <c r="I159"/>
  <c r="K159" s="1"/>
  <c r="I54"/>
  <c r="K54" s="1"/>
  <c r="I290"/>
  <c r="K290" s="1"/>
  <c r="I338"/>
  <c r="K338" s="1"/>
  <c r="D13" i="33"/>
  <c r="F13" s="1"/>
  <c r="J29" i="41"/>
  <c r="I216"/>
  <c r="K216" s="1"/>
  <c r="I31"/>
  <c r="K31" s="1"/>
  <c r="J517"/>
  <c r="J228"/>
  <c r="J233" s="1"/>
  <c r="I116"/>
  <c r="K116" s="1"/>
  <c r="I321"/>
  <c r="K321" s="1"/>
  <c r="I410"/>
  <c r="K410" s="1"/>
  <c r="I81"/>
  <c r="K81" s="1"/>
  <c r="I538"/>
  <c r="K538" s="1"/>
  <c r="K562" s="1"/>
  <c r="D49" i="48" s="1"/>
  <c r="I167" i="41"/>
  <c r="K167" s="1"/>
  <c r="I359"/>
  <c r="K359" s="1"/>
  <c r="J447"/>
  <c r="J208"/>
  <c r="J78"/>
  <c r="J279"/>
  <c r="I419"/>
  <c r="K419" s="1"/>
  <c r="J402"/>
  <c r="I457"/>
  <c r="K457" s="1"/>
  <c r="J149"/>
  <c r="J471"/>
  <c r="J498" s="1"/>
  <c r="I361"/>
  <c r="K361" s="1"/>
  <c r="I214"/>
  <c r="K214" s="1"/>
  <c r="I121"/>
  <c r="K121" s="1"/>
  <c r="J342"/>
  <c r="J362" s="1"/>
  <c r="J27"/>
  <c r="I27"/>
  <c r="K27" s="1"/>
  <c r="K32" s="1"/>
  <c r="D15" i="48" s="1"/>
  <c r="I58" i="41"/>
  <c r="K58" s="1"/>
  <c r="I122"/>
  <c r="K122" s="1"/>
  <c r="J327"/>
  <c r="J331" s="1"/>
  <c r="J302"/>
  <c r="I473"/>
  <c r="K473" s="1"/>
  <c r="K498" s="1"/>
  <c r="D43" i="33" s="1"/>
  <c r="J164" i="41"/>
  <c r="K331"/>
  <c r="D35" i="48" s="1"/>
  <c r="J505" i="41"/>
  <c r="K233"/>
  <c r="D29" i="33" s="1"/>
  <c r="K273" i="41"/>
  <c r="D31" i="33" s="1"/>
  <c r="J273" i="41"/>
  <c r="J562"/>
  <c r="J520"/>
  <c r="K520"/>
  <c r="J82"/>
  <c r="J126"/>
  <c r="I95"/>
  <c r="K95" s="1"/>
  <c r="K101" s="1"/>
  <c r="J95"/>
  <c r="J101" s="1"/>
  <c r="J451"/>
  <c r="J426"/>
  <c r="J413"/>
  <c r="I445"/>
  <c r="K445" s="1"/>
  <c r="I433"/>
  <c r="K433" s="1"/>
  <c r="J388"/>
  <c r="J396"/>
  <c r="D55" i="33"/>
  <c r="K55" s="1"/>
  <c r="D57" i="48"/>
  <c r="D57" i="33"/>
  <c r="D45" i="48"/>
  <c r="D25"/>
  <c r="D25" i="33"/>
  <c r="G25" s="1"/>
  <c r="K17" i="41"/>
  <c r="D11" i="48" s="1"/>
  <c r="D19" i="33"/>
  <c r="D19" i="48"/>
  <c r="J688" i="41"/>
  <c r="I688"/>
  <c r="K688" s="1"/>
  <c r="I676"/>
  <c r="K676" s="1"/>
  <c r="J676"/>
  <c r="J602"/>
  <c r="I602"/>
  <c r="K602" s="1"/>
  <c r="I667"/>
  <c r="K667" s="1"/>
  <c r="J667"/>
  <c r="I679"/>
  <c r="K679" s="1"/>
  <c r="J679"/>
  <c r="I672"/>
  <c r="K672" s="1"/>
  <c r="J672"/>
  <c r="J615"/>
  <c r="I615"/>
  <c r="K615" s="1"/>
  <c r="J608"/>
  <c r="I608"/>
  <c r="K608" s="1"/>
  <c r="J669"/>
  <c r="I669"/>
  <c r="K669" s="1"/>
  <c r="I671"/>
  <c r="K671" s="1"/>
  <c r="J671"/>
  <c r="I609"/>
  <c r="K609" s="1"/>
  <c r="J609"/>
  <c r="I664"/>
  <c r="K664" s="1"/>
  <c r="J664"/>
  <c r="D51" i="48"/>
  <c r="D51" i="33"/>
  <c r="I666" i="41"/>
  <c r="K666" s="1"/>
  <c r="J666"/>
  <c r="J686"/>
  <c r="I686"/>
  <c r="K686" s="1"/>
  <c r="I618"/>
  <c r="K618" s="1"/>
  <c r="J618"/>
  <c r="I603"/>
  <c r="K603" s="1"/>
  <c r="J603"/>
  <c r="I675"/>
  <c r="K675" s="1"/>
  <c r="J675"/>
  <c r="J682"/>
  <c r="I682"/>
  <c r="K682" s="1"/>
  <c r="J681"/>
  <c r="I681"/>
  <c r="K681" s="1"/>
  <c r="I660"/>
  <c r="K660" s="1"/>
  <c r="J660"/>
  <c r="I670"/>
  <c r="K670" s="1"/>
  <c r="J670"/>
  <c r="J606"/>
  <c r="I606"/>
  <c r="K606" s="1"/>
  <c r="J693"/>
  <c r="I693"/>
  <c r="K693" s="1"/>
  <c r="H45" i="33"/>
  <c r="I45"/>
  <c r="J45"/>
  <c r="K307" i="41" l="1"/>
  <c r="D33" i="48" s="1"/>
  <c r="K362" i="41"/>
  <c r="D37" i="48" s="1"/>
  <c r="J307" i="41"/>
  <c r="K219"/>
  <c r="D27" i="33" s="1"/>
  <c r="K82" i="41"/>
  <c r="D17" i="33" s="1"/>
  <c r="G17" s="1"/>
  <c r="J32" i="41"/>
  <c r="K126"/>
  <c r="D23" i="48" s="1"/>
  <c r="J219" i="41"/>
  <c r="K458"/>
  <c r="D39" i="48" s="1"/>
  <c r="J25" i="33"/>
  <c r="K715" i="41"/>
  <c r="J715"/>
  <c r="J458"/>
  <c r="D21" i="33"/>
  <c r="H21" s="1"/>
  <c r="J55"/>
  <c r="I55"/>
  <c r="H25"/>
  <c r="J57"/>
  <c r="I57"/>
  <c r="F57"/>
  <c r="H57"/>
  <c r="K57"/>
  <c r="G57"/>
  <c r="I25"/>
  <c r="D33"/>
  <c r="H33" s="1"/>
  <c r="D11"/>
  <c r="D15"/>
  <c r="D29" i="48"/>
  <c r="D37" i="33"/>
  <c r="I37" s="1"/>
  <c r="D43" i="48"/>
  <c r="D27"/>
  <c r="D35" i="33"/>
  <c r="D31" i="48"/>
  <c r="D21"/>
  <c r="D49" i="33"/>
  <c r="F19"/>
  <c r="F51"/>
  <c r="G51"/>
  <c r="H43"/>
  <c r="J43"/>
  <c r="G43"/>
  <c r="I43"/>
  <c r="D47" i="48"/>
  <c r="D47" i="33"/>
  <c r="G29"/>
  <c r="F29"/>
  <c r="J17"/>
  <c r="F31"/>
  <c r="F27"/>
  <c r="G27"/>
  <c r="I17" l="1"/>
  <c r="D17" i="48"/>
  <c r="H17" i="33"/>
  <c r="F21"/>
  <c r="G21"/>
  <c r="D23"/>
  <c r="F23" s="1"/>
  <c r="K724" i="41"/>
  <c r="J723"/>
  <c r="I33" i="33"/>
  <c r="D39"/>
  <c r="I39" s="1"/>
  <c r="H58"/>
  <c r="F58"/>
  <c r="F11"/>
  <c r="G58"/>
  <c r="I58"/>
  <c r="D53" i="48"/>
  <c r="D59" s="1"/>
  <c r="K58" i="33"/>
  <c r="J58"/>
  <c r="F15"/>
  <c r="J37"/>
  <c r="H37"/>
  <c r="G35"/>
  <c r="F35"/>
  <c r="J39"/>
  <c r="I49"/>
  <c r="H49"/>
  <c r="J49"/>
  <c r="K49"/>
  <c r="G49"/>
  <c r="D53"/>
  <c r="J53" s="1"/>
  <c r="J47"/>
  <c r="I47"/>
  <c r="H23"/>
  <c r="G23" l="1"/>
  <c r="H39"/>
  <c r="H59" s="1"/>
  <c r="G39"/>
  <c r="I59"/>
  <c r="J59"/>
  <c r="F59"/>
  <c r="F61" s="1"/>
  <c r="E57" i="48"/>
  <c r="E11"/>
  <c r="D61" i="33"/>
  <c r="E57" s="1"/>
  <c r="E51" i="48"/>
  <c r="E27"/>
  <c r="E29"/>
  <c r="E37"/>
  <c r="E23"/>
  <c r="E15"/>
  <c r="E47"/>
  <c r="E13"/>
  <c r="E17"/>
  <c r="E35"/>
  <c r="E41"/>
  <c r="E31"/>
  <c r="E21"/>
  <c r="E33"/>
  <c r="E19"/>
  <c r="E45"/>
  <c r="E55"/>
  <c r="E43"/>
  <c r="E53"/>
  <c r="E49"/>
  <c r="E39"/>
  <c r="E25"/>
  <c r="K53" i="33"/>
  <c r="K59" s="1"/>
  <c r="L12"/>
  <c r="G59" l="1"/>
  <c r="G60" s="1"/>
  <c r="E37"/>
  <c r="F60"/>
  <c r="I60"/>
  <c r="E59" i="48"/>
  <c r="H60" i="33"/>
  <c r="J60"/>
  <c r="E31"/>
  <c r="E41"/>
  <c r="K60"/>
  <c r="E51"/>
  <c r="E21"/>
  <c r="E23"/>
  <c r="E53"/>
  <c r="E15"/>
  <c r="E29"/>
  <c r="E11"/>
  <c r="E33"/>
  <c r="E25"/>
  <c r="E13"/>
  <c r="E27"/>
  <c r="E17"/>
  <c r="E55"/>
  <c r="E39"/>
  <c r="E49"/>
  <c r="E43"/>
  <c r="E19"/>
  <c r="E45"/>
  <c r="E35"/>
  <c r="E47"/>
  <c r="G61" l="1"/>
  <c r="H61" s="1"/>
  <c r="I61" s="1"/>
  <c r="J61" s="1"/>
  <c r="K61" s="1"/>
  <c r="E61"/>
  <c r="L60"/>
  <c r="M992" i="44"/>
  <c r="K970"/>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104" authorId="0">
      <text>
        <r>
          <rPr>
            <b/>
            <sz val="9"/>
            <color indexed="81"/>
            <rFont val="Tahoma"/>
            <family val="2"/>
          </rPr>
          <t>Obra Médio -Grande porte 3x2 m;
Obra Pequeno porte 2,5x1,25 m</t>
        </r>
      </text>
    </comment>
    <comment ref="E168" authorId="0">
      <text>
        <r>
          <rPr>
            <b/>
            <sz val="9"/>
            <color indexed="81"/>
            <rFont val="Tahoma"/>
            <family val="2"/>
          </rPr>
          <t xml:space="preserve">CASO VÃO MAIOR QUE 8 M UTILIZAR
CÓDIGO SINAPI </t>
        </r>
        <r>
          <rPr>
            <b/>
            <sz val="10"/>
            <color indexed="81"/>
            <rFont val="Tahoma"/>
            <family val="2"/>
          </rPr>
          <t>97652</t>
        </r>
      </text>
    </comment>
    <comment ref="M272" authorId="0">
      <text>
        <r>
          <rPr>
            <b/>
            <sz val="9"/>
            <color indexed="81"/>
            <rFont val="Tahoma"/>
            <family val="2"/>
          </rPr>
          <t>Preencher com o valor que consta no projeto.</t>
        </r>
      </text>
    </comment>
    <comment ref="M277" authorId="0">
      <text>
        <r>
          <rPr>
            <b/>
            <sz val="9"/>
            <color indexed="81"/>
            <rFont val="Tahoma"/>
            <family val="2"/>
          </rPr>
          <t>Será preenchido automáticamente pelo valor de projeto.</t>
        </r>
      </text>
    </comment>
    <comment ref="E329" authorId="0">
      <text>
        <r>
          <rPr>
            <b/>
            <sz val="9"/>
            <color indexed="81"/>
            <rFont val="Tahoma"/>
            <family val="2"/>
          </rPr>
          <t>CÓD. SINAPI OUTRAS BITOLAS
10 mm - 95577
12,5 mm - 95578
16 mm - 95579</t>
        </r>
      </text>
    </comment>
    <comment ref="E345" authorId="0">
      <text>
        <r>
          <rPr>
            <b/>
            <sz val="9"/>
            <color indexed="81"/>
            <rFont val="Tahoma"/>
            <family val="2"/>
          </rPr>
          <t>CÓD. SINAPI OUTRAS BITOLAS
10 mm - 95577
12,5 mm - 95578
16 mm - 95579</t>
        </r>
      </text>
    </comment>
    <comment ref="E356" authorId="0">
      <text>
        <r>
          <rPr>
            <b/>
            <sz val="9"/>
            <color indexed="81"/>
            <rFont val="Tahoma"/>
            <family val="2"/>
          </rPr>
          <t>CÓD. SINAPI OUTRAS BITOLAS
10 mm - 95577
12,5 mm - 95578
16 mm - 95579</t>
        </r>
      </text>
    </comment>
    <comment ref="F378" authorId="0">
      <text>
        <r>
          <rPr>
            <b/>
            <sz val="9"/>
            <color indexed="81"/>
            <rFont val="Tahoma"/>
            <family val="2"/>
          </rPr>
          <t>Acrescentar 10 cm para facilitar a montagem da forma.</t>
        </r>
      </text>
    </comment>
    <comment ref="G378" authorId="0">
      <text>
        <r>
          <rPr>
            <b/>
            <sz val="9"/>
            <color indexed="81"/>
            <rFont val="Tahoma"/>
            <family val="2"/>
          </rPr>
          <t>Acrescentar 10 cm para facilitar a montagem da forma.</t>
        </r>
      </text>
    </comment>
    <comment ref="F388" authorId="0">
      <text>
        <r>
          <rPr>
            <b/>
            <sz val="9"/>
            <color indexed="81"/>
            <rFont val="Tahoma"/>
            <family val="2"/>
          </rPr>
          <t>Largura da peça.</t>
        </r>
      </text>
    </comment>
    <comment ref="G388" authorId="0">
      <text>
        <r>
          <rPr>
            <b/>
            <sz val="9"/>
            <color indexed="81"/>
            <rFont val="Tahoma"/>
            <family val="2"/>
          </rPr>
          <t>Altura da peça.</t>
        </r>
      </text>
    </comment>
    <comment ref="M395" authorId="1">
      <text>
        <r>
          <rPr>
            <b/>
            <sz val="9"/>
            <color indexed="81"/>
            <rFont val="Segoe UI"/>
            <family val="2"/>
          </rPr>
          <t>Preencher com o valor do projeto.</t>
        </r>
      </text>
    </comment>
    <comment ref="M401" authorId="1">
      <text>
        <r>
          <rPr>
            <b/>
            <sz val="9"/>
            <color indexed="81"/>
            <rFont val="Segoe UI"/>
            <family val="2"/>
          </rPr>
          <t>Preencher com o valor do projeto.</t>
        </r>
      </text>
    </comment>
    <comment ref="M407" authorId="1">
      <text>
        <r>
          <rPr>
            <b/>
            <sz val="9"/>
            <color indexed="81"/>
            <rFont val="Segoe UI"/>
            <family val="2"/>
          </rPr>
          <t>Preencher com o valor do projeto.</t>
        </r>
      </text>
    </comment>
    <comment ref="M413" authorId="1">
      <text>
        <r>
          <rPr>
            <b/>
            <sz val="9"/>
            <color indexed="81"/>
            <rFont val="Segoe UI"/>
            <family val="2"/>
          </rPr>
          <t>Preencher com o valor do projeto.</t>
        </r>
      </text>
    </comment>
    <comment ref="M468" authorId="0">
      <text>
        <r>
          <rPr>
            <b/>
            <sz val="9"/>
            <color indexed="81"/>
            <rFont val="Tahoma"/>
            <family val="2"/>
          </rPr>
          <t>Preencher com o valor de projeto.</t>
        </r>
      </text>
    </comment>
    <comment ref="M475" authorId="0">
      <text>
        <r>
          <rPr>
            <b/>
            <sz val="9"/>
            <color indexed="81"/>
            <rFont val="Tahoma"/>
            <family val="2"/>
          </rPr>
          <t>Preencher com o valor de projeto.</t>
        </r>
      </text>
    </comment>
    <comment ref="M510" authorId="0">
      <text>
        <r>
          <rPr>
            <b/>
            <sz val="9"/>
            <color indexed="81"/>
            <rFont val="Tahoma"/>
            <family val="2"/>
          </rPr>
          <t>Preencher com o valor de projeto.</t>
        </r>
      </text>
    </comment>
    <comment ref="M516" authorId="0">
      <text>
        <r>
          <rPr>
            <b/>
            <sz val="9"/>
            <color indexed="81"/>
            <rFont val="Tahoma"/>
            <family val="2"/>
          </rPr>
          <t>Preencher com o valor de projeto.</t>
        </r>
      </text>
    </comment>
    <comment ref="M522" authorId="0">
      <text>
        <r>
          <rPr>
            <b/>
            <sz val="9"/>
            <color indexed="81"/>
            <rFont val="Tahoma"/>
            <family val="2"/>
          </rPr>
          <t>Preencher com o valor de projeto.</t>
        </r>
      </text>
    </comment>
    <comment ref="M528" authorId="0">
      <text>
        <r>
          <rPr>
            <b/>
            <sz val="9"/>
            <color indexed="81"/>
            <rFont val="Tahoma"/>
            <family val="2"/>
          </rPr>
          <t>Preencher com o valor de projeto.</t>
        </r>
      </text>
    </comment>
    <comment ref="E548" authorId="0">
      <text>
        <r>
          <rPr>
            <b/>
            <sz val="9"/>
            <color indexed="81"/>
            <rFont val="Tahoma"/>
            <family val="2"/>
          </rPr>
          <t>Em caso de grande volume de concreto utilizar LANÇAMENTO POR BOMBA.
CÓD SINAPI 92874</t>
        </r>
      </text>
    </comment>
    <comment ref="H560" authorId="0">
      <text>
        <r>
          <rPr>
            <b/>
            <sz val="9"/>
            <color indexed="81"/>
            <rFont val="Tahoma"/>
            <family val="2"/>
          </rPr>
          <t>Insira a quantidade de aço que consta em projeto.</t>
        </r>
      </text>
    </comment>
    <comment ref="E662" authorId="0">
      <text>
        <r>
          <rPr>
            <b/>
            <sz val="9"/>
            <color indexed="81"/>
            <rFont val="Tahoma"/>
            <family val="2"/>
          </rPr>
          <t>Se for algo simples outros tipos de tesouras são encontradas mas não por m² e sim por unidade.</t>
        </r>
      </text>
    </comment>
    <comment ref="E678" authorId="0">
      <text>
        <r>
          <rPr>
            <b/>
            <sz val="9"/>
            <color indexed="81"/>
            <rFont val="Tahoma"/>
            <family val="2"/>
          </rPr>
          <t>OUTROS TIPOS DE TELHAS (CÓD. SINAPI)
PORTUGUESA 94195
COLONIAL 94201
FIBROCIMENTO 94207
TERMOACUSTICA 94216
FRANCESA 94440
ROMANA 94442
PLAN 94445
PAULISTA 94447</t>
        </r>
      </text>
    </comment>
    <comment ref="E737" authorId="0">
      <text>
        <r>
          <rPr>
            <b/>
            <sz val="9"/>
            <color indexed="81"/>
            <rFont val="Tahoma"/>
            <family val="2"/>
          </rPr>
          <t>APENAS LIMPEZA MANUAL REALIZADA POR SERVENTE.</t>
        </r>
      </text>
    </comment>
    <comment ref="E806" authorId="0">
      <text>
        <r>
          <rPr>
            <b/>
            <sz val="9"/>
            <color indexed="81"/>
            <rFont val="Tahoma"/>
            <family val="2"/>
          </rPr>
          <t>Caso necessário piso sem armadura utilizar 94990.</t>
        </r>
      </text>
    </comment>
    <comment ref="M806" authorId="0">
      <text>
        <r>
          <rPr>
            <b/>
            <sz val="9"/>
            <color indexed="81"/>
            <rFont val="Tahoma"/>
            <family val="2"/>
          </rPr>
          <t xml:space="preserve">ADICIONAR A ESPESSURA DO PISO.
</t>
        </r>
      </text>
    </comment>
    <comment ref="M970" authorId="0">
      <text>
        <r>
          <rPr>
            <b/>
            <sz val="9"/>
            <color indexed="81"/>
            <rFont val="Tahoma"/>
            <family val="2"/>
          </rPr>
          <t>EM CASO DE SER A MESMA QUANTIDADE DO ITEM ANTERIOR.</t>
        </r>
      </text>
    </comment>
    <comment ref="M992"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<sst xmlns="http://schemas.openxmlformats.org/spreadsheetml/2006/main" count="77248" uniqueCount="16535">
  <si>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</si>
  <si>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</si>
  <si>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</si>
  <si>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</si>
  <si>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</si>
  <si>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</si>
  <si>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</si>
  <si>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</si>
  <si>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</si>
  <si>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</si>
  <si>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</si>
  <si>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</si>
  <si>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</si>
  <si>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</si>
  <si>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</si>
  <si>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</si>
  <si>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</si>
  <si>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</si>
  <si>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</si>
  <si>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</si>
  <si>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</si>
  <si>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</si>
  <si>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</si>
  <si>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</si>
  <si>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t>
  </si>
  <si>
    <t>DESCRIÇÃO</t>
  </si>
  <si>
    <t>H</t>
  </si>
  <si>
    <t>kg</t>
  </si>
  <si>
    <t>AZULEJISTA OU LADRILHISTA COM ENCARGOS COMPLEMENTARES</t>
  </si>
  <si>
    <t>SERVENTE COM ENCARGOS COMPLEMENTARES</t>
  </si>
  <si>
    <t>3.1</t>
  </si>
  <si>
    <t>7.1</t>
  </si>
  <si>
    <t>7.2</t>
  </si>
  <si>
    <t>8.1</t>
  </si>
  <si>
    <t>8.2</t>
  </si>
  <si>
    <t>3.2</t>
  </si>
  <si>
    <t>4.1</t>
  </si>
  <si>
    <t>6.1</t>
  </si>
  <si>
    <t>9.1</t>
  </si>
  <si>
    <t>9.2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</si>
  <si>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</si>
  <si>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</si>
  <si>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</si>
  <si>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</si>
  <si>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</si>
  <si>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</si>
  <si>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</si>
  <si>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</si>
  <si>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
  </si>
  <si>
    <t>UN</t>
  </si>
  <si>
    <t>CRONOGRAMA FÍSICO-FINANCEIRO</t>
  </si>
  <si>
    <t>10.1</t>
  </si>
  <si>
    <t>10.2</t>
  </si>
  <si>
    <t>12.1</t>
  </si>
  <si>
    <t>12.2</t>
  </si>
  <si>
    <t>12.3</t>
  </si>
  <si>
    <t>CARGA MANUAL DE ENTULHO EM CAMINHAO BASCULANTE 6 M3</t>
  </si>
  <si>
    <t>m2</t>
  </si>
  <si>
    <t>m3</t>
  </si>
  <si>
    <t>15.1</t>
  </si>
  <si>
    <t>15.2</t>
  </si>
  <si>
    <t>17.1</t>
  </si>
  <si>
    <t>17.2</t>
  </si>
  <si>
    <t>17.3</t>
  </si>
  <si>
    <t>17.4</t>
  </si>
  <si>
    <t>19.1</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</si>
  <si>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</si>
  <si>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</si>
  <si>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</si>
  <si>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</si>
  <si>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</si>
  <si>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</si>
  <si>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</si>
  <si>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</si>
  <si>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</si>
  <si>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</si>
  <si>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</si>
  <si>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</si>
  <si>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</si>
  <si>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</si>
  <si>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</si>
  <si>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</si>
  <si>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</si>
  <si>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</si>
  <si>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</si>
  <si>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</si>
  <si>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</si>
  <si>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</si>
  <si>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</si>
  <si>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</si>
  <si>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</si>
  <si>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</si>
  <si>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</si>
  <si>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</si>
  <si>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</si>
  <si>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</si>
  <si>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</si>
  <si>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</si>
  <si>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</si>
  <si>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</si>
  <si>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</si>
  <si>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</si>
  <si>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</si>
  <si>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</si>
  <si>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</si>
  <si>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</si>
  <si>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</si>
  <si>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</si>
  <si>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</si>
  <si>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</si>
  <si>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</si>
  <si>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</si>
  <si>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</si>
  <si>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</si>
  <si>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</si>
  <si>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</si>
  <si>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</si>
  <si>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</si>
  <si>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</si>
  <si>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</si>
  <si>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</si>
  <si>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</si>
  <si>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</si>
  <si>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</si>
  <si>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</si>
  <si>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</si>
  <si>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</si>
  <si>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</si>
  <si>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</si>
  <si>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</si>
  <si>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</si>
  <si>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</si>
  <si>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</si>
  <si>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</si>
  <si>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</si>
  <si>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</si>
  <si>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</si>
  <si>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</si>
  <si>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</si>
  <si>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</si>
  <si>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</si>
  <si>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</si>
  <si>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</si>
  <si>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</si>
  <si>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</si>
  <si>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</si>
  <si>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</si>
  <si>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</si>
  <si>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</si>
  <si>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</si>
  <si>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</si>
  <si>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</si>
  <si>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</si>
  <si>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</si>
  <si>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</si>
  <si>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</si>
  <si>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</si>
  <si>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</si>
  <si>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</si>
  <si>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</si>
  <si>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</si>
  <si>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</si>
  <si>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</si>
  <si>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</si>
  <si>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</si>
  <si>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</si>
  <si>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</si>
  <si>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</si>
  <si>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</si>
  <si>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</si>
  <si>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</si>
  <si>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</si>
  <si>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</si>
  <si>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</si>
  <si>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</si>
  <si>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</si>
  <si>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</si>
  <si>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</si>
  <si>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</si>
  <si>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</si>
  <si>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</si>
  <si>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</si>
  <si>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</si>
  <si>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</si>
  <si>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</si>
  <si>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</si>
  <si>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</si>
  <si>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</si>
  <si>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</si>
  <si>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</si>
  <si>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</si>
  <si>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</si>
  <si>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ALVENARIA EMBASAMENTO E=20 CM BLOCO CONCRETO</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</si>
  <si>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</si>
  <si>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</si>
  <si>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</si>
  <si>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</si>
  <si>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</si>
  <si>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</si>
  <si>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</si>
  <si>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</si>
  <si>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</si>
  <si>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</si>
  <si>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</si>
  <si>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</si>
  <si>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</si>
  <si>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</si>
  <si>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</si>
  <si>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</si>
  <si>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</si>
  <si>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</si>
  <si>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</si>
  <si>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</si>
  <si>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</si>
  <si>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</si>
  <si>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</si>
  <si>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</si>
  <si>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</si>
  <si>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</si>
  <si>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</si>
  <si>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</si>
  <si>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</si>
  <si>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</si>
  <si>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</si>
  <si>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</si>
  <si>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</si>
  <si>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</si>
  <si>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</si>
  <si>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</si>
  <si>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</si>
  <si>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</si>
  <si>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</si>
  <si>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</si>
  <si>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</si>
  <si>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</si>
  <si>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</si>
  <si>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</si>
  <si>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</si>
  <si>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</si>
  <si>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</si>
  <si>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</si>
  <si>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</si>
  <si>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</si>
  <si>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</si>
  <si>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</si>
  <si>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</si>
  <si>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</si>
  <si>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</si>
  <si>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</si>
  <si>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</si>
  <si>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</si>
  <si>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</si>
  <si>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</si>
  <si>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</si>
  <si>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</si>
  <si>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</si>
  <si>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</si>
  <si>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</si>
  <si>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</si>
  <si>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</si>
  <si>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</si>
  <si>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</si>
  <si>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</si>
  <si>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</si>
  <si>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</si>
  <si>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</si>
  <si>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</si>
  <si>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</si>
  <si>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</si>
  <si>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</si>
  <si>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</si>
  <si>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</si>
  <si>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</si>
  <si>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</si>
  <si>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</si>
  <si>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</si>
  <si>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</si>
  <si>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</si>
  <si>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</si>
  <si>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</si>
  <si>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</si>
  <si>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</si>
  <si>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</si>
  <si>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</si>
  <si>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</si>
  <si>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</si>
  <si>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</si>
  <si>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</si>
  <si>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</si>
  <si>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</si>
  <si>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</si>
  <si>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</si>
  <si>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</si>
  <si>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</si>
  <si>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</si>
  <si>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</si>
  <si>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</si>
  <si>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</si>
  <si>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</si>
  <si>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</si>
  <si>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</si>
  <si>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</si>
  <si>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</si>
  <si>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</si>
  <si>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</si>
  <si>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</si>
  <si>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</si>
  <si>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</si>
  <si>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</si>
  <si>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</si>
  <si>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</si>
  <si>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</si>
  <si>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</si>
  <si>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</si>
  <si>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</si>
  <si>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</si>
  <si>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</si>
  <si>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</si>
  <si>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</si>
  <si>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</si>
  <si>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</si>
  <si>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</si>
  <si>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</si>
  <si>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</si>
  <si>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</si>
  <si>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</si>
  <si>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</si>
  <si>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</si>
  <si>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</si>
  <si>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</si>
  <si>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</si>
  <si>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</si>
  <si>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</si>
  <si>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</si>
  <si>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</si>
  <si>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</si>
  <si>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</si>
  <si>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</si>
  <si>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</si>
  <si>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</si>
  <si>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</si>
  <si>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</si>
  <si>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</si>
  <si>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</si>
  <si>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</si>
  <si>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</si>
  <si>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</si>
  <si>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</si>
  <si>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</si>
  <si>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</si>
  <si>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</si>
  <si>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</si>
  <si>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</si>
  <si>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</si>
  <si>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</si>
  <si>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</si>
  <si>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</si>
  <si>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</si>
  <si>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</si>
  <si>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</si>
  <si>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</si>
  <si>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</si>
  <si>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</si>
  <si>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</si>
  <si>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</si>
  <si>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</si>
  <si>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</si>
  <si>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</si>
  <si>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</si>
  <si>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</si>
  <si>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</si>
  <si>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</si>
  <si>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</si>
  <si>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</si>
  <si>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</si>
  <si>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</si>
  <si>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</si>
  <si>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</si>
  <si>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</si>
  <si>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</si>
  <si>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</si>
  <si>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</si>
  <si>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</si>
  <si>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</si>
  <si>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</si>
  <si>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</si>
  <si>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</si>
  <si>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</si>
  <si>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</si>
  <si>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</si>
  <si>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</si>
  <si>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</si>
  <si>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</si>
  <si>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</si>
  <si>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</si>
  <si>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</si>
  <si>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</si>
  <si>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</si>
  <si>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</si>
  <si>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</si>
  <si>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</si>
  <si>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</si>
  <si>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</si>
  <si>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</si>
  <si>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</si>
  <si>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</si>
  <si>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</si>
  <si>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</si>
  <si>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</si>
  <si>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</si>
  <si>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</si>
  <si>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</si>
  <si>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</si>
  <si>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</si>
  <si>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</si>
  <si>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</si>
  <si>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</si>
  <si>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</si>
  <si>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</si>
  <si>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</si>
  <si>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</si>
  <si>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</si>
  <si>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</si>
  <si>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</si>
  <si>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</si>
  <si>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</si>
  <si>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</si>
  <si>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</si>
  <si>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</si>
  <si>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</si>
  <si>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</si>
  <si>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</si>
  <si>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</si>
  <si>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</si>
  <si>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</si>
  <si>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</si>
  <si>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</si>
  <si>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</si>
  <si>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</si>
  <si>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</si>
  <si>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</si>
  <si>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</si>
  <si>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</si>
  <si>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</si>
  <si>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</si>
  <si>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</si>
  <si>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</si>
  <si>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</si>
  <si>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</si>
  <si>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</si>
  <si>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</si>
  <si>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</si>
  <si>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</si>
  <si>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</si>
  <si>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</si>
  <si>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</si>
  <si>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</si>
  <si>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</si>
  <si>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</si>
  <si>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</si>
  <si>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</si>
  <si>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</si>
  <si>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</si>
  <si>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</si>
  <si>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</si>
  <si>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</si>
  <si>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</si>
  <si>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</si>
  <si>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</si>
  <si>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</si>
  <si>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</si>
  <si>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</si>
  <si>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</si>
  <si>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</si>
  <si>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</si>
  <si>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</si>
  <si>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</si>
  <si>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</si>
  <si>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</si>
  <si>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</si>
  <si>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</si>
  <si>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</si>
  <si>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</si>
  <si>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</si>
  <si>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</si>
  <si>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</si>
  <si>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</si>
  <si>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</si>
  <si>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</si>
  <si>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</si>
  <si>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</si>
  <si>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</si>
  <si>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</si>
  <si>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</si>
  <si>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</si>
  <si>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</si>
  <si>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</si>
  <si>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</si>
  <si>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</si>
  <si>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</si>
  <si>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</si>
  <si>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</si>
  <si>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</si>
  <si>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</si>
  <si>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</si>
  <si>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</si>
  <si>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</si>
  <si>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</si>
  <si>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</si>
  <si>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</si>
  <si>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</si>
  <si>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</si>
  <si>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</si>
  <si>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</si>
  <si>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</si>
  <si>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</si>
  <si>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</si>
  <si>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</si>
  <si>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</si>
  <si>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</si>
  <si>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</si>
  <si>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</si>
  <si>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</si>
  <si>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</si>
  <si>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</si>
  <si>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</si>
  <si>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</si>
  <si>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</si>
  <si>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</si>
  <si>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</si>
  <si>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</si>
  <si>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</si>
  <si>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</si>
  <si>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</si>
  <si>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</si>
  <si>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</si>
  <si>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</si>
  <si>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</si>
  <si>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</si>
  <si>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</si>
  <si>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</si>
  <si>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</si>
  <si>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</si>
  <si>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</si>
  <si>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</si>
  <si>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</si>
  <si>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</si>
  <si>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</si>
  <si>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</si>
  <si>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</si>
  <si>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</si>
  <si>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</si>
  <si>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</si>
  <si>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</si>
  <si>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</si>
  <si>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</si>
  <si>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</si>
  <si>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</si>
  <si>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</si>
  <si>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</si>
  <si>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</si>
  <si>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</si>
  <si>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</si>
  <si>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</si>
  <si>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</si>
  <si>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</si>
  <si>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</si>
  <si>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</si>
  <si>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</si>
  <si>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</si>
  <si>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</si>
  <si>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</si>
  <si>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</si>
  <si>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</si>
  <si>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</si>
  <si>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</si>
  <si>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</si>
  <si>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</si>
  <si>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</si>
  <si>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</si>
  <si>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</si>
  <si>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</si>
  <si>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</si>
  <si>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</si>
  <si>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</si>
  <si>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</si>
  <si>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</si>
  <si>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</si>
  <si>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</si>
  <si>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</si>
  <si>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</si>
  <si>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</si>
  <si>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</si>
  <si>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</si>
  <si>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</si>
  <si>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</si>
  <si>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</si>
  <si>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</si>
  <si>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</si>
  <si>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</si>
  <si>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</si>
  <si>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</si>
  <si>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</si>
  <si>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</si>
  <si>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</si>
  <si>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</si>
  <si>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</si>
  <si>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</si>
  <si>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</si>
  <si>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</si>
  <si>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</si>
  <si>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</si>
  <si>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</si>
  <si>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</si>
  <si>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</si>
  <si>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</si>
  <si>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</si>
  <si>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</si>
  <si>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</si>
  <si>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</si>
  <si>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</si>
  <si>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</si>
  <si>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</si>
  <si>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</si>
  <si>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</si>
  <si>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</si>
  <si>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</si>
  <si>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</si>
  <si>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</si>
  <si>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</si>
  <si>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</si>
  <si>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</si>
  <si>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</si>
  <si>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</si>
  <si>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</si>
  <si>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</si>
  <si>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</si>
  <si>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</si>
  <si>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</si>
  <si>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</si>
  <si>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</si>
  <si>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</si>
  <si>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</si>
  <si>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</si>
  <si>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</si>
  <si>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</si>
  <si>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</si>
  <si>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</si>
  <si>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</si>
  <si>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</si>
  <si>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</si>
  <si>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</si>
  <si>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</si>
  <si>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</si>
  <si>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</si>
  <si>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</si>
  <si>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</si>
  <si>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</si>
  <si>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</si>
  <si>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</si>
  <si>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</si>
  <si>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</si>
  <si>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</si>
  <si>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</si>
  <si>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</si>
  <si>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</si>
  <si>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</si>
  <si>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</si>
  <si>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</si>
  <si>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</si>
  <si>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</si>
  <si>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</si>
  <si>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</si>
  <si>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</si>
  <si>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</si>
  <si>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</si>
  <si>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</si>
  <si>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</si>
  <si>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</si>
  <si>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</si>
  <si>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</si>
  <si>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</si>
  <si>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</si>
  <si>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</si>
  <si>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</si>
  <si>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</si>
  <si>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</si>
  <si>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</si>
  <si>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</si>
  <si>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</si>
  <si>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</si>
  <si>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</si>
  <si>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</si>
  <si>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</si>
  <si>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</si>
  <si>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</si>
  <si>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</si>
  <si>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</si>
  <si>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</si>
  <si>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</si>
  <si>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</si>
  <si>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</si>
  <si>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</si>
  <si>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</si>
  <si>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</si>
  <si>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</si>
  <si>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</si>
  <si>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</si>
  <si>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</si>
  <si>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</si>
  <si>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</si>
  <si>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</si>
  <si>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</si>
  <si>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</si>
  <si>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</si>
  <si>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</si>
  <si>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</si>
  <si>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</si>
  <si>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</si>
  <si>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</si>
  <si>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</si>
  <si>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</si>
  <si>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</si>
  <si>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</si>
  <si>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</si>
  <si>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</si>
  <si>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</si>
  <si>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</si>
  <si>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</si>
  <si>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</si>
  <si>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</si>
  <si>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</si>
  <si>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</si>
  <si>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</si>
  <si>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</si>
  <si>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</si>
  <si>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</si>
  <si>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</si>
  <si>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</si>
  <si>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</si>
  <si>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</si>
  <si>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</si>
  <si>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</si>
  <si>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</si>
  <si>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</si>
  <si>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</si>
  <si>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</si>
  <si>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</si>
  <si>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</si>
  <si>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</si>
  <si>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</si>
  <si>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</si>
  <si>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</si>
  <si>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</si>
  <si>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</si>
  <si>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</si>
  <si>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</si>
  <si>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</si>
  <si>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</si>
  <si>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</si>
  <si>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</si>
  <si>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</si>
  <si>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</si>
  <si>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</si>
  <si>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</si>
  <si>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</si>
  <si>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</si>
  <si>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</si>
  <si>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</si>
  <si>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</si>
  <si>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</si>
  <si>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</si>
  <si>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</si>
  <si>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</si>
  <si>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</si>
  <si>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</si>
  <si>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</si>
  <si>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</si>
  <si>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</si>
  <si>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</si>
  <si>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GRAMPO PARALELO EM ALUMINIO FUNDIDO OU ESTRUDADO DE 2 PARAFUSOS, PARA CABO DE 6 A 50 MM2, PASTA ANTIOXIDANTE. FORNEC E INSTALAÇÃO.</t>
  </si>
  <si>
    <t>ALCA PRE-FORMADA DISTRIBUIÇÃO EM  ACO RECOBERTO COM ALUMINIO PARA CABO 25MM2, ENCAPADO. FORNECIMENTO E INSTALAÇÃO.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</si>
  <si>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</si>
  <si>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</si>
  <si>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</si>
  <si>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</si>
  <si>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</si>
  <si>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</si>
  <si>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</si>
  <si>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</si>
  <si>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</si>
  <si>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</si>
  <si>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</si>
  <si>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</si>
  <si>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</si>
  <si>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</si>
  <si>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</si>
  <si>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</si>
  <si>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</si>
  <si>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</si>
  <si>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</si>
  <si>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</si>
  <si>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</si>
  <si>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</si>
  <si>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</si>
  <si>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</si>
  <si>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</si>
  <si>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</si>
  <si>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</si>
  <si>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</si>
  <si>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</si>
  <si>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</si>
  <si>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</si>
  <si>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</si>
  <si>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</si>
  <si>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</si>
  <si>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</si>
  <si>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</si>
  <si>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</si>
  <si>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</si>
  <si>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</si>
  <si>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</si>
  <si>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</si>
  <si>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</si>
  <si>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</si>
  <si>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CERCA COM MOUROES DE MADEIRA ROLICA, DIAMETRO 11CM, ESPACAMENTO DE 2M, ALTURA LIVRE DE 1M, CRAVADOS 0,5M, COM 5 FIOS DE ARAME FARPADO Nº 14 CLASSE 250</t>
  </si>
  <si>
    <t>PINTURA ESMALTE FOSCO PARA MADEIRA, DUAS DEMAOS, SOBRE FUNDO NIVELADOR BRANCO</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</si>
  <si>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</si>
  <si>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</si>
  <si>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</si>
  <si>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</si>
  <si>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</si>
  <si>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CERCA COM MOUROES DE CONCRETO, RETO, ESPACAMENTO DE 3M, CRAVADOS 0,5M, COM 4 FIOS DE ARAME FARPADO Nº 14 CLASSE 250</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</si>
  <si>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</si>
  <si>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</si>
  <si>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</si>
  <si>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</si>
  <si>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</si>
  <si>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</si>
  <si>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</si>
  <si>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</si>
  <si>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</si>
  <si>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</si>
  <si>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</si>
  <si>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</si>
  <si>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</si>
  <si>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BALDRAMES</t>
  </si>
  <si>
    <t>2.1</t>
  </si>
  <si>
    <t>uni</t>
  </si>
  <si>
    <t>empolam</t>
  </si>
  <si>
    <t>unid.</t>
  </si>
  <si>
    <t>prof estac</t>
  </si>
  <si>
    <t>quant</t>
  </si>
  <si>
    <t>L A J E S</t>
  </si>
  <si>
    <t>Espelho</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</si>
  <si>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</si>
  <si>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</si>
  <si>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</si>
  <si>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</si>
  <si>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</si>
  <si>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</si>
  <si>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</si>
  <si>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</si>
  <si>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</si>
  <si>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</si>
  <si>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</si>
  <si>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</si>
  <si>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</si>
  <si>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</si>
  <si>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</si>
  <si>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16.1</t>
  </si>
  <si>
    <t>16.2</t>
  </si>
  <si>
    <t>INSUMO</t>
  </si>
  <si>
    <t>MERCADO</t>
  </si>
  <si>
    <t>COMPOSIÇÃO</t>
  </si>
  <si>
    <t xml:space="preserve">INSUMO </t>
  </si>
  <si>
    <t>un</t>
  </si>
  <si>
    <t>19.2</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</si>
  <si>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</si>
  <si>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</si>
  <si>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</si>
  <si>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</si>
  <si>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</si>
  <si>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</si>
  <si>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</si>
  <si>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</si>
  <si>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</si>
  <si>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</si>
  <si>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</si>
  <si>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</si>
  <si>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</si>
  <si>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</si>
  <si>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</si>
  <si>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</si>
  <si>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</si>
  <si>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</si>
  <si>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</si>
  <si>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</si>
  <si>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</si>
  <si>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</si>
  <si>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</si>
  <si>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</si>
  <si>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</si>
  <si>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4.0</t>
  </si>
  <si>
    <t>6.0</t>
  </si>
  <si>
    <t>7.0</t>
  </si>
  <si>
    <t>8.0</t>
  </si>
  <si>
    <t>9.0</t>
  </si>
  <si>
    <t>10.0</t>
  </si>
  <si>
    <t>11.0</t>
  </si>
  <si>
    <t>12.0</t>
  </si>
  <si>
    <t>13.0</t>
  </si>
  <si>
    <t>14.0</t>
  </si>
  <si>
    <t>15.0</t>
  </si>
  <si>
    <t>17.0</t>
  </si>
  <si>
    <t>18.0</t>
  </si>
  <si>
    <t>19.0</t>
  </si>
  <si>
    <t>20.0</t>
  </si>
  <si>
    <t>COMPOSICAO</t>
  </si>
  <si>
    <t>COMPOSIÇÃO DO BDI OBRAS</t>
  </si>
  <si>
    <t>%</t>
  </si>
  <si>
    <t>TOTAL DO GRUPO A  =</t>
  </si>
  <si>
    <t>TOTAL DO GRUPO B  =</t>
  </si>
  <si>
    <t>PIS</t>
  </si>
  <si>
    <t>COFINS</t>
  </si>
  <si>
    <t>TOTAL DO GRUPO C  =</t>
  </si>
  <si>
    <t>EXECUÇÃO DE REFEITÓRIO EM CANTEIRO DE OBRA EM CHAPA DE MADEIRA COMPENSADA, NÃO INCLUSO MOBILIÁRIO E EQUIPAMENTOS. AF_02/2016</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</si>
  <si>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</si>
  <si>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</si>
  <si>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</si>
  <si>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</si>
  <si>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</si>
  <si>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</si>
  <si>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</si>
  <si>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</si>
  <si>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</si>
  <si>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</si>
  <si>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</si>
  <si>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</si>
  <si>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</si>
  <si>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</si>
  <si>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</si>
  <si>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</si>
  <si>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</si>
  <si>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</si>
  <si>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</si>
  <si>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</si>
  <si>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</si>
  <si>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</si>
  <si>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</si>
  <si>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</si>
  <si>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</si>
  <si>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</si>
  <si>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</si>
  <si>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</si>
  <si>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</si>
  <si>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</si>
  <si>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</si>
  <si>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</si>
  <si>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</si>
  <si>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</si>
  <si>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</si>
  <si>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</si>
  <si>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</si>
  <si>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</si>
  <si>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</si>
  <si>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</si>
  <si>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</si>
  <si>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</si>
  <si>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</si>
  <si>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</si>
  <si>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</si>
  <si>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</si>
  <si>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</si>
  <si>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</si>
  <si>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</si>
  <si>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</si>
  <si>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</si>
  <si>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</si>
  <si>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ADIMINISTRAÇÃO DE OBRA </t>
  </si>
  <si>
    <t xml:space="preserve">uso por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</si>
  <si>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</si>
  <si>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</si>
  <si>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</si>
  <si>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</si>
  <si>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</si>
  <si>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</si>
  <si>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</si>
  <si>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</si>
  <si>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</si>
  <si>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</si>
  <si>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</si>
  <si>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</si>
  <si>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</si>
  <si>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</si>
  <si>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</si>
  <si>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</si>
  <si>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</si>
  <si>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</si>
  <si>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</si>
  <si>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</si>
  <si>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</si>
  <si>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</si>
  <si>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</si>
  <si>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</si>
  <si>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</si>
  <si>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</si>
  <si>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</si>
  <si>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</si>
  <si>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</si>
  <si>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</si>
  <si>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</si>
  <si>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</si>
  <si>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</si>
  <si>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</si>
  <si>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soma de todos os volumes gereados pelas retiradas e demolições</t>
  </si>
  <si>
    <t>empol</t>
  </si>
  <si>
    <t xml:space="preserve">SISTEMA DE PROTEÇÃO CONTRA INCENDIO E DESCARGAS ATIMOSFÉRICAS </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</si>
  <si>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</si>
  <si>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</si>
  <si>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</si>
  <si>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</si>
  <si>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</si>
  <si>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</si>
  <si>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</si>
  <si>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</si>
  <si>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</si>
  <si>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</si>
  <si>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</si>
  <si>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</si>
  <si>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</si>
  <si>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</si>
  <si>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</si>
  <si>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</si>
  <si>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</si>
  <si>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</si>
  <si>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</si>
  <si>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</si>
  <si>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</si>
  <si>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</si>
  <si>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</si>
  <si>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</si>
  <si>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</si>
  <si>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</si>
  <si>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</si>
  <si>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</si>
  <si>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</si>
  <si>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</si>
  <si>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</si>
  <si>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</si>
  <si>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</si>
  <si>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</si>
  <si>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</si>
  <si>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</si>
  <si>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</si>
  <si>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</si>
  <si>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</si>
  <si>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</si>
  <si>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</si>
  <si>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</si>
  <si>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</si>
  <si>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Kg</t>
  </si>
  <si>
    <t>taxa kg/m2</t>
  </si>
  <si>
    <t>comp inclinado (m)</t>
  </si>
  <si>
    <t>inclinação  (%)</t>
  </si>
  <si>
    <t>cume (m)</t>
  </si>
  <si>
    <t xml:space="preserve">Considera-se sempre o comprimento inclinado x a largura a ser coberta </t>
  </si>
  <si>
    <t xml:space="preserve">LIMPEZA DE OBRA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</si>
  <si>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</si>
  <si>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</si>
  <si>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</si>
  <si>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</si>
  <si>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</si>
  <si>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</si>
  <si>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</si>
  <si>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</si>
  <si>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</si>
  <si>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</si>
  <si>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</si>
  <si>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</si>
  <si>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</si>
  <si>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</si>
  <si>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</si>
  <si>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</si>
  <si>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</si>
  <si>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</si>
  <si>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</si>
  <si>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</si>
  <si>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</si>
  <si>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</si>
  <si>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área de pintura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</si>
  <si>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</si>
  <si>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</si>
  <si>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</si>
  <si>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</si>
  <si>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</si>
  <si>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</si>
  <si>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</si>
  <si>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</si>
  <si>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</si>
  <si>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</si>
  <si>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</si>
  <si>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</si>
  <si>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</si>
  <si>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</si>
  <si>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</si>
  <si>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</si>
  <si>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PROPRIA</t>
  </si>
  <si>
    <t xml:space="preserve">MERCADO </t>
  </si>
  <si>
    <t>PARA O CAMINHÃO USAR ESTA COMPOSIÇÃO 89266</t>
  </si>
  <si>
    <t>QT.DE.PROJ OU VARI.</t>
  </si>
  <si>
    <t>QUANT</t>
  </si>
  <si>
    <t>larg(m) ou área (m2)</t>
  </si>
  <si>
    <t>comp(m) ou uni</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</si>
  <si>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</si>
  <si>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</si>
  <si>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</si>
  <si>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</si>
  <si>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</si>
  <si>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</si>
  <si>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</si>
  <si>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</si>
  <si>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comp(m) ou perimetro (m)</t>
  </si>
  <si>
    <t>larg(m) ou altura (m)</t>
  </si>
  <si>
    <t>CPRB</t>
  </si>
  <si>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</si>
  <si>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</si>
  <si>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</si>
  <si>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</si>
  <si>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</si>
  <si>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</si>
  <si>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</si>
  <si>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</si>
  <si>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</si>
  <si>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</si>
  <si>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</si>
  <si>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</si>
  <si>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</si>
  <si>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</si>
  <si>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</si>
  <si>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</si>
  <si>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</si>
  <si>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</si>
  <si>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</si>
  <si>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</si>
  <si>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</si>
  <si>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</si>
  <si>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</si>
  <si>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</si>
  <si>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</si>
  <si>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</si>
  <si>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</si>
  <si>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</si>
  <si>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</si>
  <si>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</si>
  <si>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</si>
  <si>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</si>
  <si>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</si>
  <si>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</si>
  <si>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</si>
  <si>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</si>
  <si>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</si>
  <si>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</si>
  <si>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</si>
  <si>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</si>
  <si>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</si>
  <si>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</si>
  <si>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</si>
  <si>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</si>
  <si>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</si>
  <si>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</si>
  <si>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</si>
  <si>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</si>
  <si>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</si>
  <si>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</si>
  <si>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</si>
  <si>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</si>
  <si>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</si>
  <si>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</si>
  <si>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</si>
  <si>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</si>
  <si>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</si>
  <si>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</si>
  <si>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</si>
  <si>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</si>
  <si>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</si>
  <si>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</si>
  <si>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</si>
  <si>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</si>
  <si>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</si>
  <si>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</si>
  <si>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</si>
  <si>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</si>
  <si>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</si>
  <si>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</si>
  <si>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</si>
  <si>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</si>
  <si>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</si>
  <si>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</si>
  <si>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</si>
  <si>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</si>
  <si>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</si>
  <si>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</si>
  <si>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</si>
  <si>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</si>
  <si>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</si>
  <si>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</si>
  <si>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</si>
  <si>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</si>
  <si>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</si>
  <si>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</si>
  <si>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</si>
  <si>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</si>
  <si>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</si>
  <si>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</si>
  <si>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</si>
  <si>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</si>
  <si>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</si>
  <si>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</si>
  <si>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</si>
  <si>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</si>
  <si>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</si>
  <si>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</si>
  <si>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</si>
  <si>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</si>
  <si>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</si>
  <si>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</si>
  <si>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</si>
  <si>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</si>
  <si>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</si>
  <si>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</si>
  <si>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</si>
  <si>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</si>
  <si>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</si>
  <si>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</si>
  <si>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</si>
  <si>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</si>
  <si>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</si>
  <si>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</si>
  <si>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</si>
  <si>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</si>
  <si>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</si>
  <si>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</si>
  <si>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</si>
  <si>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</si>
  <si>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</si>
  <si>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</si>
  <si>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</si>
  <si>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</si>
  <si>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</si>
  <si>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</si>
  <si>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</si>
  <si>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</si>
  <si>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</si>
  <si>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</si>
  <si>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</si>
  <si>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</si>
  <si>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</si>
  <si>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</si>
  <si>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</si>
  <si>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</si>
  <si>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</si>
  <si>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</si>
  <si>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</si>
  <si>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</si>
  <si>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</si>
  <si>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</si>
  <si>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</si>
  <si>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</si>
  <si>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</si>
  <si>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</si>
  <si>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</si>
  <si>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</si>
  <si>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</si>
  <si>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</si>
  <si>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</si>
  <si>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</si>
  <si>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</si>
  <si>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</si>
  <si>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</si>
  <si>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</si>
  <si>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</si>
  <si>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</si>
  <si>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</si>
  <si>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</si>
  <si>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</si>
  <si>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ALVENARIA EM TIJOLO CERAMICO MACICO 5X10X20CM 1/2 VEZ (ESPESSURA 10CM), ASSENTADO COM ARGAMASSA TRACO 1:2:8 (CIMENTO, CAL E AREIA)</t>
  </si>
  <si>
    <t>ALVENARIA EM TIJOLO CERAMICO MACICO 5X10X20CM 1 1/2 VEZ (ESPESSURA 30CM), ASSENTADO COM ARGAMASSA TRACO 1:2:8 (CIMENTO, CAL E AREIA)</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</si>
  <si>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</si>
  <si>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</si>
  <si>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</si>
  <si>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</si>
  <si>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</si>
  <si>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</si>
  <si>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</si>
  <si>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</si>
  <si>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</si>
  <si>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TERMINAL OU CONECTOR DE PRESSAO - PARA CABO 50MM2 -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</si>
  <si>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</si>
  <si>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</si>
  <si>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</si>
  <si>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</si>
  <si>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</si>
  <si>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</si>
  <si>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</si>
  <si>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</si>
  <si>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</si>
  <si>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</si>
  <si>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</si>
  <si>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</si>
  <si>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</si>
  <si>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</si>
  <si>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</si>
  <si>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</si>
  <si>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</si>
  <si>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</si>
  <si>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</si>
  <si>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APARELHO SINALIZADOR DE SAIDA DE GARAGEM, COM CELULA FOTOELETRICA - FORNECIMENTO E INSTALACAO</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</si>
  <si>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</si>
  <si>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</si>
  <si>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</si>
  <si>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</si>
  <si>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</si>
  <si>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</si>
  <si>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</si>
  <si>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</si>
  <si>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</si>
  <si>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</si>
  <si>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</si>
  <si>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</si>
  <si>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</si>
  <si>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</si>
  <si>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</si>
  <si>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</si>
  <si>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</si>
  <si>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</si>
  <si>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</si>
  <si>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</si>
  <si>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</si>
  <si>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</si>
  <si>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</si>
  <si>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</si>
  <si>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</si>
  <si>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</si>
  <si>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</si>
  <si>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</si>
  <si>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</si>
  <si>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</si>
  <si>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</si>
  <si>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</si>
  <si>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</si>
  <si>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</si>
  <si>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</si>
  <si>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</si>
  <si>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</si>
  <si>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</si>
  <si>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</si>
  <si>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</si>
  <si>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</si>
  <si>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</si>
  <si>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</si>
  <si>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</si>
  <si>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</si>
  <si>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QUADRO DE DISTRIBUICAO DE ENERGIA P/ 6 DISJUNTORES TERMOMAGNETICOS MONOPOLARES SEM BARRAMENTO, DE EMBUTIR, EM CHAPA METALICA - FORNECIMENTO E INSTALACAO</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</si>
  <si>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</si>
  <si>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</si>
  <si>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</si>
  <si>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</si>
  <si>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</si>
  <si>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</si>
  <si>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</si>
  <si>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</si>
  <si>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</si>
  <si>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</si>
  <si>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</si>
  <si>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</si>
  <si>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</si>
  <si>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</si>
  <si>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</si>
  <si>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</si>
  <si>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</si>
  <si>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</si>
  <si>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</si>
  <si>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</si>
  <si>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</si>
  <si>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</si>
  <si>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</si>
  <si>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</si>
  <si>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</si>
  <si>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</si>
  <si>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</si>
  <si>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</si>
  <si>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</si>
  <si>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</si>
  <si>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</si>
  <si>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</si>
  <si>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</si>
  <si>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</si>
  <si>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</si>
  <si>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</si>
  <si>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</si>
  <si>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</si>
  <si>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</si>
  <si>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</si>
  <si>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</si>
  <si>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</si>
  <si>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</si>
  <si>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</si>
  <si>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</si>
  <si>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</si>
  <si>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</si>
  <si>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</si>
  <si>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</si>
  <si>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</si>
  <si>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</si>
  <si>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</si>
  <si>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</si>
  <si>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</si>
  <si>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</si>
  <si>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</si>
  <si>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</si>
  <si>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</si>
  <si>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</si>
  <si>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</si>
  <si>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</si>
  <si>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</si>
  <si>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</si>
  <si>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</si>
  <si>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</si>
  <si>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</si>
  <si>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</si>
  <si>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</si>
  <si>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</si>
  <si>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</si>
  <si>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</si>
  <si>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</si>
  <si>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</si>
  <si>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</si>
  <si>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</si>
  <si>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</si>
  <si>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</si>
  <si>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</si>
  <si>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</si>
  <si>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</si>
  <si>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</si>
  <si>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</si>
  <si>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</si>
  <si>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</si>
  <si>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</si>
  <si>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</si>
  <si>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</si>
  <si>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</si>
  <si>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</si>
  <si>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</si>
  <si>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</si>
  <si>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</si>
  <si>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</si>
  <si>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</si>
  <si>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</si>
  <si>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</si>
  <si>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</si>
  <si>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</si>
  <si>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</si>
  <si>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</si>
  <si>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</si>
  <si>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</si>
  <si>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</si>
  <si>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</si>
  <si>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</si>
  <si>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</si>
  <si>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</si>
  <si>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</si>
  <si>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</si>
  <si>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</si>
  <si>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</si>
  <si>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</si>
  <si>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</si>
  <si>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</si>
  <si>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</si>
  <si>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</si>
  <si>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</si>
  <si>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</si>
  <si>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</si>
  <si>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</si>
  <si>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</si>
  <si>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</si>
  <si>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</si>
  <si>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</si>
  <si>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</si>
  <si>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</si>
  <si>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</si>
  <si>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</si>
  <si>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</si>
  <si>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</si>
  <si>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</si>
  <si>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</si>
  <si>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</si>
  <si>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</si>
  <si>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</si>
  <si>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</si>
  <si>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</si>
  <si>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</si>
  <si>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</si>
  <si>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</si>
  <si>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</si>
  <si>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</si>
  <si>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</si>
  <si>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</si>
  <si>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</si>
  <si>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</si>
  <si>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</si>
  <si>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</si>
  <si>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</si>
  <si>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</si>
  <si>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</si>
  <si>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</si>
  <si>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</si>
  <si>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</si>
  <si>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</si>
  <si>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</si>
  <si>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</si>
  <si>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</si>
  <si>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</si>
  <si>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</si>
  <si>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</si>
  <si>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</si>
  <si>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</si>
  <si>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</si>
  <si>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</si>
  <si>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</si>
  <si>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</si>
  <si>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</si>
  <si>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</si>
  <si>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</si>
  <si>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</si>
  <si>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</si>
  <si>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</si>
  <si>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</si>
  <si>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</si>
  <si>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</si>
  <si>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</si>
  <si>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</si>
  <si>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</si>
  <si>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</si>
  <si>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</si>
  <si>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</si>
  <si>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</si>
  <si>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</si>
  <si>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</si>
  <si>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</si>
  <si>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</si>
  <si>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</si>
  <si>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</si>
  <si>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</si>
  <si>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</si>
  <si>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</si>
  <si>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</si>
  <si>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</si>
  <si>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</si>
  <si>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</si>
  <si>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</si>
  <si>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</si>
  <si>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</si>
  <si>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</si>
  <si>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</si>
  <si>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</si>
  <si>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</si>
  <si>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</si>
  <si>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</si>
  <si>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</si>
  <si>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</si>
  <si>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</si>
  <si>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</si>
  <si>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</si>
  <si>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</si>
  <si>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</si>
  <si>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</si>
  <si>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</si>
  <si>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</si>
  <si>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</si>
  <si>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</si>
  <si>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</si>
  <si>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</si>
  <si>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</si>
  <si>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</si>
  <si>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</si>
  <si>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</si>
  <si>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</si>
  <si>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</si>
  <si>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</si>
  <si>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</si>
  <si>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</si>
  <si>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</si>
  <si>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</si>
  <si>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</si>
  <si>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</si>
  <si>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</si>
  <si>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</si>
  <si>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</si>
  <si>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</si>
  <si>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</si>
  <si>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</si>
  <si>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</si>
  <si>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</si>
  <si>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</si>
  <si>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</si>
  <si>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</si>
  <si>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</si>
  <si>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</si>
  <si>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</si>
  <si>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</si>
  <si>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</si>
  <si>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</si>
  <si>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</si>
  <si>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</si>
  <si>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</si>
  <si>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</si>
  <si>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</si>
  <si>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</si>
  <si>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</si>
  <si>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</si>
  <si>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</si>
  <si>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</si>
  <si>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</si>
  <si>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</si>
  <si>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</si>
  <si>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</si>
  <si>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</si>
  <si>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</si>
  <si>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</si>
  <si>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</si>
  <si>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</si>
  <si>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</si>
  <si>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</si>
  <si>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</si>
  <si>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</si>
  <si>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</si>
  <si>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</si>
  <si>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</si>
  <si>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</si>
  <si>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</si>
  <si>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</si>
  <si>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</si>
  <si>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</si>
  <si>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</si>
  <si>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</si>
  <si>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</si>
  <si>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</si>
  <si>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</si>
  <si>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</si>
  <si>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</si>
  <si>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</si>
  <si>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</si>
  <si>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</si>
  <si>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</si>
  <si>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</si>
  <si>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</si>
  <si>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</si>
  <si>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</si>
  <si>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</si>
  <si>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</si>
  <si>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</si>
  <si>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</si>
  <si>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</si>
  <si>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</si>
  <si>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</si>
  <si>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</si>
  <si>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</si>
  <si>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</si>
  <si>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</si>
  <si>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</si>
  <si>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</si>
  <si>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</si>
  <si>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</si>
  <si>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</si>
  <si>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</si>
  <si>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</si>
  <si>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</si>
  <si>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</si>
  <si>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</si>
  <si>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</si>
  <si>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</si>
  <si>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</si>
  <si>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</si>
  <si>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</si>
  <si>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</si>
  <si>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</si>
  <si>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</si>
  <si>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</si>
  <si>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</si>
  <si>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</si>
  <si>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</si>
  <si>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</si>
  <si>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</si>
  <si>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</si>
  <si>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</si>
  <si>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</si>
  <si>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</si>
  <si>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</si>
  <si>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</si>
  <si>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</si>
  <si>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</si>
  <si>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</si>
  <si>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</si>
  <si>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</si>
  <si>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</si>
  <si>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</si>
  <si>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</si>
  <si>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</si>
  <si>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</si>
  <si>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</si>
  <si>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</si>
  <si>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</si>
  <si>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</si>
  <si>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</si>
  <si>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</si>
  <si>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</si>
  <si>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</si>
  <si>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</si>
  <si>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</si>
  <si>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</si>
  <si>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</si>
  <si>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</si>
  <si>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</si>
  <si>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</si>
  <si>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</si>
  <si>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</si>
  <si>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</si>
  <si>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</si>
  <si>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</si>
  <si>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</si>
  <si>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</si>
  <si>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</si>
  <si>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</si>
  <si>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</si>
  <si>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</si>
  <si>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</si>
  <si>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</si>
  <si>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</si>
  <si>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</si>
  <si>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</si>
  <si>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</si>
  <si>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</si>
  <si>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</si>
  <si>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</si>
  <si>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</si>
  <si>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</si>
  <si>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</si>
  <si>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</si>
  <si>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</si>
  <si>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</si>
  <si>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</si>
  <si>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</si>
  <si>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</si>
  <si>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</si>
  <si>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</si>
  <si>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</si>
  <si>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</si>
  <si>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</si>
  <si>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</si>
  <si>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</si>
  <si>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</si>
  <si>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</si>
  <si>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</si>
  <si>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</si>
  <si>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</si>
  <si>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</si>
  <si>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</si>
  <si>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</si>
  <si>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</si>
  <si>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</si>
  <si>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</si>
  <si>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</si>
  <si>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</si>
  <si>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</si>
  <si>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</si>
  <si>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</si>
  <si>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</si>
  <si>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</si>
  <si>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</si>
  <si>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</si>
  <si>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</si>
  <si>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</si>
  <si>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</si>
  <si>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</si>
  <si>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</si>
  <si>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</si>
  <si>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</si>
  <si>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</si>
  <si>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</si>
  <si>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</si>
  <si>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</si>
  <si>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</si>
  <si>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</si>
  <si>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</si>
  <si>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</si>
  <si>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</si>
  <si>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</si>
  <si>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</si>
  <si>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</si>
  <si>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</si>
  <si>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</si>
  <si>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</si>
  <si>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</si>
  <si>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</si>
  <si>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</si>
  <si>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</si>
  <si>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</si>
  <si>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</si>
  <si>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</si>
  <si>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</si>
  <si>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</si>
  <si>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</si>
  <si>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</si>
  <si>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</si>
  <si>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</si>
  <si>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</si>
  <si>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</si>
  <si>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</si>
  <si>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</si>
  <si>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</si>
  <si>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</si>
  <si>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</si>
  <si>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</si>
  <si>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</si>
  <si>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</si>
  <si>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</si>
  <si>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</si>
  <si>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</si>
  <si>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</si>
  <si>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</si>
  <si>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</si>
  <si>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</si>
  <si>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</si>
  <si>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</si>
  <si>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</si>
  <si>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</si>
  <si>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</si>
  <si>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</si>
  <si>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</si>
  <si>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</si>
  <si>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</si>
  <si>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</si>
  <si>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</si>
  <si>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</si>
  <si>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</si>
  <si>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</si>
  <si>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</si>
  <si>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</si>
  <si>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</si>
  <si>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</si>
  <si>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</si>
  <si>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</si>
  <si>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</si>
  <si>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</si>
  <si>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</si>
  <si>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</si>
  <si>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</si>
  <si>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</si>
  <si>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</si>
  <si>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</si>
  <si>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</si>
  <si>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</si>
  <si>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</si>
  <si>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</si>
  <si>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</si>
  <si>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</si>
  <si>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</si>
  <si>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</si>
  <si>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</si>
  <si>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</si>
  <si>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</si>
  <si>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</si>
  <si>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</si>
  <si>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</si>
  <si>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</si>
  <si>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</si>
  <si>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</si>
  <si>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</si>
  <si>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</si>
  <si>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</si>
  <si>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</si>
  <si>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</si>
  <si>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</si>
  <si>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</si>
  <si>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</si>
  <si>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</si>
  <si>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</si>
  <si>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</si>
  <si>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</si>
  <si>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</si>
  <si>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</si>
  <si>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</si>
  <si>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</si>
  <si>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</si>
  <si>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</si>
  <si>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</si>
  <si>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</si>
  <si>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</si>
  <si>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</si>
  <si>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</si>
  <si>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</si>
  <si>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</si>
  <si>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</si>
  <si>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</si>
  <si>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</si>
  <si>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</si>
  <si>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</si>
  <si>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</si>
  <si>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</si>
  <si>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</si>
  <si>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</si>
  <si>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</si>
  <si>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</si>
  <si>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</si>
  <si>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</si>
  <si>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</si>
  <si>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</si>
  <si>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</si>
  <si>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</si>
  <si>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</si>
  <si>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</si>
  <si>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</si>
  <si>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</si>
  <si>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</si>
  <si>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</si>
  <si>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</si>
  <si>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</si>
  <si>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</si>
  <si>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</si>
  <si>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</si>
  <si>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</si>
  <si>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</si>
  <si>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</si>
  <si>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</si>
  <si>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</si>
  <si>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</si>
  <si>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</si>
  <si>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</si>
  <si>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</si>
  <si>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</si>
  <si>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</si>
  <si>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</si>
  <si>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</si>
  <si>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</si>
  <si>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</si>
  <si>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</si>
  <si>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</si>
  <si>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</si>
  <si>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</si>
  <si>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</si>
  <si>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</si>
  <si>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</si>
  <si>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</si>
  <si>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</si>
  <si>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</si>
  <si>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</si>
  <si>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</si>
  <si>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</si>
  <si>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</si>
  <si>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</si>
  <si>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</si>
  <si>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</si>
  <si>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</si>
  <si>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</si>
  <si>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</si>
  <si>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</si>
  <si>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</si>
  <si>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</si>
  <si>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</si>
  <si>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</si>
  <si>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</si>
  <si>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</si>
  <si>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</si>
  <si>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</si>
  <si>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</si>
  <si>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</si>
  <si>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</si>
  <si>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</si>
  <si>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</si>
  <si>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</si>
  <si>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</si>
  <si>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</si>
  <si>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</si>
  <si>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</si>
  <si>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</si>
  <si>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</si>
  <si>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</si>
  <si>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</si>
  <si>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</si>
  <si>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</si>
  <si>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</si>
  <si>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</si>
  <si>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</si>
  <si>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</si>
  <si>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</si>
  <si>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</si>
  <si>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</si>
  <si>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</si>
  <si>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</si>
  <si>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</si>
  <si>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</si>
  <si>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</si>
  <si>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</si>
  <si>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</si>
  <si>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</si>
  <si>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</si>
  <si>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</si>
  <si>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</si>
  <si>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</si>
  <si>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</si>
  <si>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</si>
  <si>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</si>
  <si>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</si>
  <si>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</si>
  <si>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</si>
  <si>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</si>
  <si>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</si>
  <si>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</si>
  <si>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</si>
  <si>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</si>
  <si>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</si>
  <si>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</si>
  <si>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</si>
  <si>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</si>
  <si>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</si>
  <si>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</si>
  <si>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</si>
  <si>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</si>
  <si>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</si>
  <si>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</si>
  <si>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</si>
  <si>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</si>
  <si>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</si>
  <si>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</si>
  <si>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</si>
  <si>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</si>
  <si>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</si>
  <si>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</si>
  <si>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</si>
  <si>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</si>
  <si>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</si>
  <si>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</si>
  <si>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</si>
  <si>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</si>
  <si>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</si>
  <si>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</si>
  <si>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</si>
  <si>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</si>
  <si>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</si>
  <si>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</si>
  <si>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</si>
  <si>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</si>
  <si>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</si>
  <si>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</si>
  <si>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</si>
  <si>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</si>
  <si>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</si>
  <si>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</si>
  <si>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</si>
  <si>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</si>
  <si>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</si>
  <si>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</si>
  <si>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</si>
  <si>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</si>
  <si>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</si>
  <si>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</si>
  <si>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</si>
  <si>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</si>
  <si>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</si>
  <si>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</si>
  <si>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</si>
  <si>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</si>
  <si>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</si>
  <si>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</si>
  <si>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</si>
  <si>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</si>
  <si>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</si>
  <si>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</si>
  <si>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</si>
  <si>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</si>
  <si>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</si>
  <si>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</si>
  <si>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</si>
  <si>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</si>
  <si>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</si>
  <si>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</si>
  <si>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</si>
  <si>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</si>
  <si>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</si>
  <si>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</si>
  <si>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</si>
  <si>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</si>
  <si>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</si>
  <si>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</si>
  <si>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</si>
  <si>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</si>
  <si>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</si>
  <si>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</si>
  <si>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</si>
  <si>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</si>
  <si>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</si>
  <si>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</si>
  <si>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</si>
  <si>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</si>
  <si>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</si>
  <si>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</si>
  <si>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</si>
  <si>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</si>
  <si>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</si>
  <si>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</si>
  <si>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</si>
  <si>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</si>
  <si>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</si>
  <si>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</si>
  <si>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</si>
  <si>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</si>
  <si>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</si>
  <si>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</si>
  <si>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</si>
  <si>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</si>
  <si>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</si>
  <si>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</si>
  <si>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</si>
  <si>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</si>
  <si>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</si>
  <si>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</si>
  <si>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</si>
  <si>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</si>
  <si>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</si>
  <si>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</si>
  <si>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</si>
  <si>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</si>
  <si>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</si>
  <si>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</si>
  <si>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</si>
  <si>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</si>
  <si>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</si>
  <si>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</si>
  <si>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</si>
  <si>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</si>
  <si>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</si>
  <si>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</si>
  <si>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</si>
  <si>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</si>
  <si>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</si>
  <si>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</si>
  <si>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</si>
  <si>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</si>
  <si>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</si>
  <si>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</si>
  <si>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</si>
  <si>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</si>
  <si>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</si>
  <si>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</si>
  <si>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</si>
  <si>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</si>
  <si>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</si>
  <si>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</si>
  <si>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</si>
  <si>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</si>
  <si>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</si>
  <si>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</si>
  <si>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</si>
  <si>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</si>
  <si>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</si>
  <si>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</si>
  <si>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</si>
  <si>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</si>
  <si>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</si>
  <si>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</si>
  <si>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</si>
  <si>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</si>
  <si>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</si>
  <si>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</si>
  <si>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</si>
  <si>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</si>
  <si>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</si>
  <si>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</si>
  <si>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</si>
  <si>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</si>
  <si>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</si>
  <si>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</si>
  <si>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</si>
  <si>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</si>
  <si>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</si>
  <si>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</si>
  <si>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</si>
  <si>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</si>
  <si>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</si>
  <si>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</si>
  <si>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</si>
  <si>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</si>
  <si>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</si>
  <si>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</si>
  <si>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</si>
  <si>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</si>
  <si>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</si>
  <si>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</si>
  <si>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</si>
  <si>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</si>
  <si>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</si>
  <si>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</si>
  <si>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</si>
  <si>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</si>
  <si>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</si>
  <si>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</si>
  <si>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</si>
  <si>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</si>
  <si>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</si>
  <si>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</si>
  <si>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</si>
  <si>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</si>
  <si>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</si>
  <si>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</si>
  <si>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</si>
  <si>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</si>
  <si>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</si>
  <si>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</si>
  <si>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</si>
  <si>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</si>
  <si>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</si>
  <si>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</si>
  <si>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</si>
  <si>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</si>
  <si>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</si>
  <si>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</si>
  <si>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</si>
  <si>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</si>
  <si>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</si>
  <si>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</si>
  <si>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</si>
  <si>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</si>
  <si>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</si>
  <si>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</si>
  <si>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</si>
  <si>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</si>
  <si>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</si>
  <si>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</si>
  <si>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</si>
  <si>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</si>
  <si>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</si>
  <si>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</si>
  <si>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</si>
  <si>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</si>
  <si>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</si>
  <si>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</si>
  <si>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</si>
  <si>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</si>
  <si>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</si>
  <si>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</si>
  <si>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</si>
  <si>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</si>
  <si>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</si>
  <si>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</si>
  <si>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</si>
  <si>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</si>
  <si>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</si>
  <si>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</si>
  <si>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</si>
  <si>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</si>
  <si>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</si>
  <si>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</si>
  <si>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</si>
  <si>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</si>
  <si>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</si>
  <si>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</si>
  <si>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</si>
  <si>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</si>
  <si>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</si>
  <si>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</si>
  <si>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</si>
  <si>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</si>
  <si>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</si>
  <si>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</si>
  <si>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</si>
  <si>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</si>
  <si>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</si>
  <si>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</si>
  <si>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</si>
  <si>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</si>
  <si>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</si>
  <si>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</si>
  <si>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</si>
  <si>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</si>
  <si>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</si>
  <si>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</si>
  <si>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</si>
  <si>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</si>
  <si>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</si>
  <si>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</si>
  <si>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</si>
  <si>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</si>
  <si>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</si>
  <si>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</si>
  <si>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</si>
  <si>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</si>
  <si>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</si>
  <si>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</si>
  <si>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</si>
  <si>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</si>
  <si>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</si>
  <si>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</si>
  <si>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</si>
  <si>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</si>
  <si>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</si>
  <si>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</si>
  <si>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</si>
  <si>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</si>
  <si>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</si>
  <si>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</si>
  <si>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</si>
  <si>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</si>
  <si>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</si>
  <si>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</si>
  <si>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</si>
  <si>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</si>
  <si>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</si>
  <si>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</si>
  <si>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</si>
  <si>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</si>
  <si>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</si>
  <si>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</si>
  <si>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</si>
  <si>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</si>
  <si>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</si>
  <si>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</si>
  <si>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</si>
  <si>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</si>
  <si>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</si>
  <si>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</si>
  <si>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</si>
  <si>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</si>
  <si>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</si>
  <si>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</si>
  <si>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</si>
  <si>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</si>
  <si>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</si>
  <si>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</si>
  <si>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</si>
  <si>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</si>
  <si>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</si>
  <si>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</si>
  <si>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</si>
  <si>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</si>
  <si>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</si>
  <si>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</si>
  <si>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</si>
  <si>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</si>
  <si>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</si>
  <si>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</si>
  <si>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</si>
  <si>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</si>
  <si>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</si>
  <si>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</si>
  <si>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</si>
  <si>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</si>
  <si>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</si>
  <si>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</si>
  <si>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</si>
  <si>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</si>
  <si>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</si>
  <si>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</si>
  <si>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</si>
  <si>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</si>
  <si>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</si>
  <si>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</si>
  <si>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</si>
  <si>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</si>
  <si>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</si>
  <si>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</si>
  <si>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</si>
  <si>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</si>
  <si>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</si>
  <si>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</si>
  <si>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</si>
  <si>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</si>
  <si>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</si>
  <si>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</si>
  <si>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</si>
  <si>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</si>
  <si>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</si>
  <si>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</si>
  <si>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</si>
  <si>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</si>
  <si>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</si>
  <si>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</si>
  <si>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</si>
  <si>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</si>
  <si>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</si>
  <si>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</si>
  <si>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</si>
  <si>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</si>
  <si>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</si>
  <si>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</si>
  <si>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</si>
  <si>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</si>
  <si>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</si>
  <si>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</si>
  <si>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</si>
  <si>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</si>
  <si>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</si>
  <si>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</si>
  <si>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</si>
  <si>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</si>
  <si>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</si>
  <si>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</si>
  <si>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</si>
  <si>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</si>
  <si>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</si>
  <si>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</si>
  <si>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</si>
  <si>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</si>
  <si>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</si>
  <si>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</si>
  <si>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</si>
  <si>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</si>
  <si>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</si>
  <si>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</si>
  <si>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</si>
  <si>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</si>
  <si>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</si>
  <si>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</si>
  <si>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</si>
  <si>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</si>
  <si>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</si>
  <si>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</si>
  <si>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</si>
  <si>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</si>
  <si>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</si>
  <si>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</si>
  <si>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</si>
  <si>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</si>
  <si>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</si>
  <si>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</si>
  <si>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</si>
  <si>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</si>
  <si>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</si>
  <si>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</si>
  <si>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</si>
  <si>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</si>
  <si>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</si>
  <si>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</si>
  <si>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</si>
  <si>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</si>
  <si>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</si>
  <si>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</si>
  <si>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</si>
  <si>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</si>
  <si>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</si>
  <si>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</si>
  <si>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</si>
  <si>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</si>
  <si>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</si>
  <si>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</si>
  <si>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</si>
  <si>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</si>
  <si>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</si>
  <si>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</si>
  <si>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</si>
  <si>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</si>
  <si>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</si>
  <si>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</si>
  <si>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</si>
  <si>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</si>
  <si>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</si>
  <si>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</si>
  <si>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</si>
  <si>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</si>
  <si>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</si>
  <si>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</si>
  <si>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</si>
  <si>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</si>
  <si>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</si>
  <si>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</si>
  <si>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</si>
  <si>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</si>
  <si>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</si>
  <si>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</si>
  <si>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</si>
  <si>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</si>
  <si>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</si>
  <si>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</si>
  <si>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</si>
  <si>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</si>
  <si>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</si>
  <si>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</si>
  <si>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</si>
  <si>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</si>
  <si>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</si>
  <si>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</si>
  <si>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</si>
  <si>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</si>
  <si>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</si>
  <si>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</si>
  <si>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</si>
  <si>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</si>
  <si>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</si>
  <si>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</si>
  <si>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</si>
  <si>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</si>
  <si>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</si>
  <si>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</si>
  <si>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</si>
  <si>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</si>
  <si>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</si>
  <si>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</si>
  <si>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</si>
  <si>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</si>
  <si>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</si>
  <si>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</si>
  <si>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</si>
  <si>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</si>
  <si>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</si>
  <si>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</si>
  <si>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</si>
  <si>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</si>
  <si>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</si>
  <si>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</si>
  <si>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</si>
  <si>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</si>
  <si>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</si>
  <si>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</si>
  <si>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</si>
  <si>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</si>
  <si>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</si>
  <si>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</si>
  <si>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</si>
  <si>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</si>
  <si>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</si>
  <si>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</si>
  <si>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</si>
  <si>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</si>
  <si>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</si>
  <si>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</si>
  <si>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</si>
  <si>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</si>
  <si>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</si>
  <si>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</si>
  <si>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</si>
  <si>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</si>
  <si>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</si>
  <si>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</si>
  <si>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</si>
  <si>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</si>
  <si>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</si>
  <si>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</si>
  <si>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</si>
  <si>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</si>
  <si>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</si>
  <si>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</si>
  <si>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</si>
  <si>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</si>
  <si>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</si>
  <si>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</si>
  <si>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</si>
  <si>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</si>
  <si>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</si>
  <si>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</si>
  <si>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</si>
  <si>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</si>
  <si>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</si>
  <si>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</si>
  <si>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</si>
  <si>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</si>
  <si>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</si>
  <si>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</si>
  <si>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</si>
  <si>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</si>
  <si>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</si>
  <si>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</si>
  <si>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</si>
  <si>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</si>
  <si>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</si>
  <si>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</si>
  <si>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</si>
  <si>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</si>
  <si>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</si>
  <si>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</si>
  <si>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</si>
  <si>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</si>
  <si>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</si>
  <si>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</si>
  <si>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</si>
  <si>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</si>
  <si>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</si>
  <si>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</si>
  <si>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</si>
  <si>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</si>
  <si>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</si>
  <si>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</si>
  <si>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</si>
  <si>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</si>
  <si>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</si>
  <si>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</si>
  <si>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</si>
  <si>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</si>
  <si>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</si>
  <si>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</si>
  <si>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</si>
  <si>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</si>
  <si>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</si>
  <si>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</si>
  <si>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</si>
  <si>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</si>
  <si>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</si>
  <si>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</si>
  <si>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</si>
  <si>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</si>
  <si>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</si>
  <si>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</si>
  <si>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</si>
  <si>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</si>
  <si>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</si>
  <si>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</si>
  <si>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</si>
  <si>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</si>
  <si>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</si>
  <si>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</si>
  <si>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</si>
  <si>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</si>
  <si>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</si>
  <si>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</si>
  <si>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</si>
  <si>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</si>
  <si>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</si>
  <si>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</si>
  <si>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</si>
  <si>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</si>
  <si>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</si>
  <si>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</si>
  <si>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</si>
  <si>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</si>
  <si>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</si>
  <si>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</si>
  <si>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</si>
  <si>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</si>
  <si>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</si>
  <si>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</si>
  <si>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</si>
  <si>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</si>
  <si>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</si>
  <si>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</si>
  <si>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</si>
  <si>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</si>
  <si>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</si>
  <si>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</si>
  <si>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</si>
  <si>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</si>
  <si>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</si>
  <si>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</si>
  <si>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</si>
  <si>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</si>
  <si>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</si>
  <si>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</si>
  <si>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</si>
  <si>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</si>
  <si>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</si>
  <si>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</si>
  <si>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</si>
  <si>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</si>
  <si>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</si>
  <si>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</si>
  <si>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</si>
  <si>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</si>
  <si>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</si>
  <si>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</si>
  <si>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</si>
  <si>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</si>
  <si>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</si>
  <si>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</si>
  <si>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</si>
  <si>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</si>
  <si>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</si>
  <si>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</si>
  <si>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</si>
  <si>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</si>
  <si>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</si>
  <si>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</si>
  <si>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</si>
  <si>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</si>
  <si>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</si>
  <si>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</si>
  <si>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</si>
  <si>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</si>
  <si>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</si>
  <si>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</si>
  <si>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</si>
  <si>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</si>
  <si>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</si>
  <si>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</si>
  <si>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</si>
  <si>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</si>
  <si>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</si>
  <si>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</si>
  <si>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</si>
  <si>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</si>
  <si>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</si>
  <si>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</si>
  <si>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</si>
  <si>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</si>
  <si>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</si>
  <si>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</si>
  <si>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</si>
  <si>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</si>
  <si>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</si>
  <si>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</si>
  <si>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</si>
  <si>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</si>
  <si>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</si>
  <si>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</si>
  <si>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</si>
  <si>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</si>
  <si>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</si>
  <si>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</si>
  <si>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</si>
  <si>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</si>
  <si>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</si>
  <si>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</si>
  <si>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</si>
  <si>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</si>
  <si>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</si>
  <si>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</si>
  <si>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</si>
  <si>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</si>
  <si>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</si>
  <si>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</si>
  <si>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</si>
  <si>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</si>
  <si>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</si>
  <si>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</si>
  <si>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</si>
  <si>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</si>
  <si>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</si>
  <si>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</si>
  <si>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</si>
  <si>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</si>
  <si>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</si>
  <si>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</si>
  <si>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</si>
  <si>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</si>
  <si>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</si>
  <si>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</si>
  <si>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</si>
  <si>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</si>
  <si>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</si>
  <si>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</si>
  <si>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</si>
  <si>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</si>
  <si>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</si>
  <si>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</si>
  <si>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</si>
  <si>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</si>
  <si>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</si>
  <si>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</si>
  <si>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</si>
  <si>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</si>
  <si>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</si>
  <si>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</si>
  <si>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</si>
  <si>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</si>
  <si>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</si>
  <si>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</si>
  <si>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</si>
  <si>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</si>
  <si>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</si>
  <si>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</si>
  <si>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</si>
  <si>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</si>
  <si>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</si>
  <si>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</si>
  <si>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</si>
  <si>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</si>
  <si>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</si>
  <si>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</si>
  <si>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</si>
  <si>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</si>
  <si>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</si>
  <si>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</si>
  <si>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</si>
  <si>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</si>
  <si>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</si>
  <si>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</si>
  <si>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</si>
  <si>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</si>
  <si>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</si>
  <si>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</si>
  <si>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</si>
  <si>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</si>
  <si>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</si>
  <si>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</si>
  <si>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</si>
  <si>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</si>
  <si>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</si>
  <si>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</si>
  <si>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</si>
  <si>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</si>
  <si>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</si>
  <si>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</si>
  <si>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</si>
  <si>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</si>
  <si>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</si>
  <si>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</si>
  <si>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</si>
  <si>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</si>
  <si>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</si>
  <si>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</si>
  <si>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</si>
  <si>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</si>
  <si>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</si>
  <si>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</si>
  <si>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</si>
  <si>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</si>
  <si>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</si>
  <si>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</si>
  <si>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</si>
  <si>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</si>
  <si>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</si>
  <si>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</si>
  <si>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</si>
  <si>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</si>
  <si>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</si>
  <si>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</si>
  <si>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</si>
  <si>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</si>
  <si>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</si>
  <si>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</si>
  <si>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</si>
  <si>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</si>
  <si>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</si>
  <si>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</si>
  <si>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</si>
  <si>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</si>
  <si>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</si>
  <si>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</si>
  <si>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</si>
  <si>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</si>
  <si>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</si>
  <si>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</si>
  <si>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</si>
  <si>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</si>
  <si>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</si>
  <si>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</si>
  <si>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</si>
  <si>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</si>
  <si>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</si>
  <si>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</si>
  <si>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</si>
  <si>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</si>
  <si>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</si>
  <si>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</si>
  <si>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</si>
  <si>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</si>
  <si>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</si>
  <si>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</si>
  <si>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</si>
  <si>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</si>
  <si>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</si>
  <si>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</si>
  <si>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</si>
  <si>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</si>
  <si>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</si>
  <si>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</si>
  <si>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</si>
  <si>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</si>
  <si>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</si>
  <si>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</si>
  <si>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</si>
  <si>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</si>
  <si>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</si>
  <si>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</si>
  <si>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</si>
  <si>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</si>
  <si>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</si>
  <si>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</si>
  <si>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</si>
  <si>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</si>
  <si>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</si>
  <si>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</si>
  <si>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</si>
  <si>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</si>
  <si>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</si>
  <si>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</si>
  <si>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</si>
  <si>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</si>
  <si>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</si>
  <si>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</si>
  <si>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</si>
  <si>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</si>
  <si>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</si>
  <si>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</si>
  <si>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</si>
  <si>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</si>
  <si>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</si>
  <si>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</si>
  <si>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</si>
  <si>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</si>
  <si>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</si>
  <si>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</si>
  <si>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</si>
  <si>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</si>
  <si>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</si>
  <si>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</si>
  <si>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</si>
  <si>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</si>
  <si>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</si>
  <si>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</si>
  <si>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</si>
  <si>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</si>
  <si>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</si>
  <si>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</si>
  <si>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</si>
  <si>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</si>
  <si>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</si>
  <si>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</si>
  <si>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</si>
  <si>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</si>
  <si>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</si>
  <si>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</si>
  <si>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</si>
  <si>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</si>
  <si>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</si>
  <si>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</si>
  <si>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</si>
  <si>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</si>
  <si>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</si>
  <si>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</si>
  <si>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</si>
  <si>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</si>
  <si>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</si>
  <si>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</si>
  <si>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</si>
  <si>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</si>
  <si>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</si>
  <si>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</si>
  <si>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</si>
  <si>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</si>
  <si>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</si>
  <si>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</si>
  <si>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</si>
  <si>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</si>
  <si>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</si>
  <si>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</si>
  <si>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</si>
  <si>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</si>
  <si>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</si>
  <si>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</si>
  <si>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</si>
  <si>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</si>
  <si>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</si>
  <si>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</si>
  <si>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</si>
  <si>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</si>
  <si>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</si>
  <si>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</si>
  <si>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</si>
  <si>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</si>
  <si>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</si>
  <si>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</si>
  <si>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</si>
  <si>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</si>
  <si>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</si>
  <si>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</si>
  <si>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</si>
  <si>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</si>
  <si>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</si>
  <si>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</si>
  <si>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</si>
  <si>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</si>
  <si>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</si>
  <si>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</si>
  <si>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</si>
  <si>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</si>
  <si>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</si>
  <si>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</si>
  <si>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</si>
  <si>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</si>
  <si>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</si>
  <si>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</si>
  <si>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</si>
  <si>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</si>
  <si>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</si>
  <si>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</si>
  <si>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</si>
  <si>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</si>
  <si>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</si>
  <si>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</si>
  <si>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</si>
  <si>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</si>
  <si>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</si>
  <si>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</si>
  <si>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</si>
  <si>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</si>
  <si>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</si>
  <si>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</si>
  <si>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</si>
  <si>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</si>
  <si>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</si>
  <si>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</si>
  <si>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</si>
  <si>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</si>
  <si>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</si>
  <si>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</si>
  <si>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</si>
  <si>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</si>
  <si>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</si>
  <si>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</si>
  <si>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</si>
  <si>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</si>
  <si>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</si>
  <si>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</si>
  <si>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</si>
  <si>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</si>
  <si>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</si>
  <si>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</si>
  <si>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</si>
  <si>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</si>
  <si>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</si>
  <si>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</si>
  <si>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</si>
  <si>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</si>
  <si>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</si>
  <si>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</si>
  <si>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</si>
  <si>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</si>
  <si>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</si>
  <si>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</si>
  <si>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</si>
  <si>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</si>
  <si>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</si>
  <si>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</si>
  <si>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</si>
  <si>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</si>
  <si>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</si>
  <si>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</si>
  <si>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</si>
  <si>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</si>
  <si>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</si>
  <si>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</si>
  <si>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</si>
  <si>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</si>
  <si>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</si>
  <si>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</si>
  <si>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</si>
  <si>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</si>
  <si>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</si>
  <si>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</si>
  <si>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</si>
  <si>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</si>
  <si>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</si>
  <si>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</si>
  <si>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</si>
  <si>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</si>
  <si>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</si>
  <si>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</si>
  <si>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</si>
  <si>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</si>
  <si>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</si>
  <si>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</si>
  <si>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</si>
  <si>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</si>
  <si>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</si>
  <si>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</si>
  <si>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</si>
  <si>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</si>
  <si>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</si>
  <si>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</si>
  <si>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</si>
  <si>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</si>
  <si>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</si>
  <si>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</si>
  <si>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</si>
  <si>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</si>
  <si>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</si>
  <si>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</si>
  <si>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</si>
  <si>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</si>
  <si>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</si>
  <si>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</si>
  <si>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</si>
  <si>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</si>
  <si>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</si>
  <si>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</si>
  <si>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</si>
  <si>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</si>
  <si>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</si>
  <si>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</si>
  <si>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</si>
  <si>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</si>
  <si>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</si>
  <si>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</si>
  <si>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</si>
  <si>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</si>
  <si>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</si>
  <si>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</si>
  <si>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</si>
  <si>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</si>
  <si>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</si>
  <si>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</si>
  <si>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</si>
  <si>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</si>
  <si>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</si>
  <si>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</si>
  <si>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</si>
  <si>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</si>
  <si>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</si>
  <si>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</si>
  <si>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</si>
  <si>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</si>
  <si>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</si>
  <si>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</si>
  <si>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</si>
  <si>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</si>
  <si>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</si>
  <si>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</si>
  <si>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</si>
  <si>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</si>
  <si>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</si>
  <si>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</si>
  <si>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</si>
  <si>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</si>
  <si>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</si>
  <si>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</si>
  <si>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</si>
  <si>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</si>
  <si>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</si>
  <si>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</si>
  <si>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</si>
  <si>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</si>
  <si>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</si>
  <si>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</si>
  <si>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</si>
  <si>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</si>
  <si>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</si>
  <si>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</si>
  <si>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</si>
  <si>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</si>
  <si>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</si>
  <si>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</si>
  <si>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</si>
  <si>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</si>
  <si>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</si>
  <si>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</si>
  <si>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</si>
  <si>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</si>
  <si>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</si>
  <si>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</si>
  <si>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</si>
  <si>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</si>
  <si>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</si>
  <si>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</si>
  <si>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</si>
  <si>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</si>
  <si>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</si>
  <si>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</si>
  <si>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</si>
  <si>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</si>
  <si>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</si>
  <si>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</si>
  <si>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</si>
  <si>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</si>
  <si>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</si>
  <si>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</si>
  <si>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</si>
  <si>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</si>
  <si>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</si>
  <si>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</si>
  <si>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</si>
  <si>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</si>
  <si>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</si>
  <si>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</si>
  <si>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</si>
  <si>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</si>
  <si>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</si>
  <si>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</si>
  <si>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</si>
  <si>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</si>
  <si>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</si>
  <si>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</si>
  <si>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</si>
  <si>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</si>
  <si>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</si>
  <si>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</si>
  <si>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</si>
  <si>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</si>
  <si>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</si>
  <si>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</si>
  <si>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</si>
  <si>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</si>
  <si>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</si>
  <si>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</si>
  <si>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</si>
  <si>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</si>
  <si>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</si>
  <si>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</si>
  <si>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</si>
  <si>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</si>
  <si>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</si>
  <si>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</si>
  <si>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</si>
  <si>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</si>
  <si>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</si>
  <si>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</si>
  <si>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</si>
  <si>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</si>
  <si>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</si>
  <si>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</si>
  <si>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</si>
  <si>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</si>
  <si>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</si>
  <si>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</si>
  <si>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</si>
  <si>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</si>
  <si>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</si>
  <si>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</si>
  <si>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</si>
  <si>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</si>
  <si>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</si>
  <si>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</si>
  <si>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</si>
  <si>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</si>
  <si>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</si>
  <si>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</si>
  <si>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</si>
  <si>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</si>
  <si>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</si>
  <si>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</si>
  <si>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</si>
  <si>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</si>
  <si>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</si>
  <si>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</si>
  <si>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</si>
  <si>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</si>
  <si>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</si>
  <si>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</si>
  <si>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</si>
  <si>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</si>
  <si>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</si>
  <si>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</si>
  <si>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</si>
  <si>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</si>
  <si>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</si>
  <si>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</si>
  <si>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</si>
  <si>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</si>
  <si>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</si>
  <si>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</si>
  <si>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</si>
  <si>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</si>
  <si>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</si>
  <si>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</si>
  <si>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</si>
  <si>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</si>
  <si>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</si>
  <si>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</si>
  <si>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</si>
  <si>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</si>
  <si>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</si>
  <si>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</si>
  <si>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</si>
  <si>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</si>
  <si>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</si>
  <si>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</si>
  <si>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</si>
  <si>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</si>
  <si>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</si>
  <si>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</si>
  <si>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</si>
  <si>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</si>
  <si>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</si>
  <si>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</si>
  <si>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</si>
  <si>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</si>
  <si>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</si>
  <si>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</si>
  <si>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</si>
  <si>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</si>
  <si>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</si>
  <si>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</si>
  <si>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</si>
  <si>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</si>
  <si>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</si>
  <si>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</si>
  <si>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</si>
  <si>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</si>
  <si>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</si>
  <si>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</si>
  <si>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</si>
  <si>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</si>
  <si>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</si>
  <si>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</si>
  <si>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</si>
  <si>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</si>
  <si>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</si>
  <si>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</si>
  <si>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</si>
  <si>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</si>
  <si>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</si>
  <si>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</si>
  <si>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</si>
  <si>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</si>
  <si>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</si>
  <si>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</si>
  <si>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</si>
  <si>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</si>
  <si>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</si>
  <si>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</si>
  <si>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</si>
  <si>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</si>
  <si>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</si>
  <si>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</si>
  <si>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</si>
  <si>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</si>
  <si>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</si>
  <si>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</si>
  <si>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</si>
  <si>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</si>
  <si>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</si>
  <si>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</si>
  <si>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</si>
  <si>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</si>
  <si>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</si>
  <si>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</si>
  <si>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</si>
  <si>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</si>
  <si>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</si>
  <si>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</si>
  <si>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</si>
  <si>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</si>
  <si>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</si>
  <si>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</si>
  <si>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</si>
  <si>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</si>
  <si>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</si>
  <si>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</si>
  <si>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</si>
  <si>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</si>
  <si>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</si>
  <si>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</si>
  <si>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</si>
  <si>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</si>
  <si>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</si>
  <si>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</si>
  <si>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</si>
  <si>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</si>
  <si>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</si>
  <si>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</si>
  <si>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</si>
  <si>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</si>
  <si>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</si>
  <si>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</si>
  <si>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</si>
  <si>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</si>
  <si>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</si>
  <si>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</si>
  <si>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</si>
  <si>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</si>
  <si>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</si>
  <si>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</si>
  <si>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</si>
  <si>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</si>
  <si>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</si>
  <si>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</si>
  <si>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</si>
  <si>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</si>
  <si>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</si>
  <si>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</si>
  <si>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</si>
  <si>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</si>
  <si>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</si>
  <si>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</si>
  <si>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</si>
  <si>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</si>
  <si>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</si>
  <si>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</si>
  <si>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</si>
  <si>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</si>
  <si>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</si>
  <si>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</si>
  <si>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</si>
  <si>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</si>
  <si>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</si>
  <si>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</si>
  <si>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</si>
  <si>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</si>
  <si>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</si>
  <si>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</si>
  <si>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</si>
  <si>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</si>
  <si>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</si>
  <si>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</si>
  <si>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</si>
  <si>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</si>
  <si>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</si>
  <si>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</si>
  <si>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</si>
  <si>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</si>
  <si>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</si>
  <si>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</si>
  <si>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</si>
  <si>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</si>
  <si>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</si>
  <si>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</si>
  <si>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</si>
  <si>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</si>
  <si>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</si>
  <si>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</si>
  <si>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</si>
  <si>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</si>
  <si>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</si>
  <si>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</si>
  <si>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</si>
  <si>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</si>
  <si>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</si>
  <si>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</si>
  <si>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</si>
  <si>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</si>
  <si>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</si>
  <si>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</si>
  <si>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</si>
  <si>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</si>
  <si>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</si>
  <si>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</si>
  <si>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</si>
  <si>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</si>
  <si>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</si>
  <si>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</si>
  <si>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</si>
  <si>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</si>
  <si>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</si>
  <si>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</si>
  <si>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</si>
  <si>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</si>
  <si>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</si>
  <si>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</si>
  <si>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</si>
  <si>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</si>
  <si>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</si>
  <si>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</si>
  <si>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</si>
  <si>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</si>
  <si>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</si>
  <si>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</si>
  <si>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</si>
  <si>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</si>
  <si>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</si>
  <si>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</si>
  <si>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</si>
  <si>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</si>
  <si>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</si>
  <si>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</si>
  <si>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</si>
  <si>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</si>
  <si>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</si>
  <si>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</si>
  <si>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</si>
  <si>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</si>
  <si>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</si>
  <si>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</si>
  <si>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</si>
  <si>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</si>
  <si>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</si>
  <si>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</si>
  <si>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</si>
  <si>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</si>
  <si>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</si>
  <si>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</si>
  <si>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</si>
  <si>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</si>
  <si>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</si>
  <si>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</si>
  <si>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</si>
  <si>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</si>
  <si>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</si>
  <si>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</si>
  <si>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</si>
  <si>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</si>
  <si>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</si>
  <si>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</si>
  <si>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</si>
  <si>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</si>
  <si>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</si>
  <si>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</si>
  <si>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</si>
  <si>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</si>
  <si>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</si>
  <si>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</si>
  <si>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</si>
  <si>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</si>
  <si>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</si>
  <si>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</si>
  <si>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</si>
  <si>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</si>
  <si>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</si>
  <si>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</si>
  <si>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</si>
  <si>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</si>
  <si>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</si>
  <si>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</si>
  <si>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</si>
  <si>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</si>
  <si>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</si>
  <si>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</si>
  <si>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</si>
  <si>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</si>
  <si>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</si>
  <si>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</si>
  <si>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</si>
  <si>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</si>
  <si>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</si>
  <si>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</si>
  <si>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</si>
  <si>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</si>
  <si>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</si>
  <si>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</si>
  <si>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</si>
  <si>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</si>
  <si>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</si>
  <si>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</si>
  <si>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</si>
  <si>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</si>
  <si>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</si>
  <si>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</si>
  <si>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</si>
  <si>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</si>
  <si>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</si>
  <si>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</si>
  <si>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</si>
  <si>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</si>
  <si>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</si>
  <si>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</si>
  <si>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</si>
  <si>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</si>
  <si>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</si>
  <si>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</si>
  <si>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</si>
  <si>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</si>
  <si>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</si>
  <si>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</si>
  <si>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</si>
  <si>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</si>
  <si>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</si>
  <si>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</si>
  <si>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</si>
  <si>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</si>
  <si>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</si>
  <si>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</si>
  <si>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</si>
  <si>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</si>
  <si>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</si>
  <si>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</si>
  <si>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</si>
  <si>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</si>
  <si>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</si>
  <si>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</si>
  <si>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</si>
  <si>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</si>
  <si>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</si>
  <si>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</si>
  <si>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</si>
  <si>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</si>
  <si>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</si>
  <si>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</si>
  <si>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</si>
  <si>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</si>
  <si>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</si>
  <si>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</si>
  <si>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</si>
  <si>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</si>
  <si>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</si>
  <si>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</si>
  <si>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</si>
  <si>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</si>
  <si>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</si>
  <si>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</si>
  <si>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</si>
  <si>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</si>
  <si>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</si>
  <si>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</si>
  <si>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</si>
  <si>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</si>
  <si>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</si>
  <si>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</si>
  <si>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</si>
  <si>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</si>
  <si>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</si>
  <si>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</si>
  <si>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</si>
  <si>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</si>
  <si>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</si>
  <si>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</si>
  <si>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</si>
  <si>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</si>
  <si>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</si>
  <si>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</si>
  <si>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</si>
  <si>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</si>
  <si>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</si>
  <si>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</si>
  <si>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</si>
  <si>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</si>
  <si>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</si>
  <si>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</si>
  <si>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</si>
  <si>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</si>
  <si>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</si>
  <si>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</si>
  <si>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</si>
  <si>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</si>
  <si>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</si>
  <si>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</si>
  <si>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</si>
  <si>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</si>
  <si>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</si>
  <si>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</si>
  <si>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</si>
  <si>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</si>
  <si>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</si>
  <si>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</si>
  <si>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</si>
  <si>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</si>
  <si>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</si>
  <si>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</si>
  <si>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</si>
  <si>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</si>
  <si>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</si>
  <si>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</si>
  <si>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</si>
  <si>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</si>
  <si>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</si>
  <si>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</si>
  <si>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</si>
  <si>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</si>
  <si>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</si>
  <si>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</si>
  <si>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</si>
  <si>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</si>
  <si>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</si>
  <si>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</si>
  <si>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</si>
  <si>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</si>
  <si>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</si>
  <si>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</si>
  <si>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</si>
  <si>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</si>
  <si>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</si>
  <si>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</si>
  <si>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</si>
  <si>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</si>
  <si>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</si>
  <si>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</si>
  <si>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</si>
  <si>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</si>
  <si>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</si>
  <si>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</si>
  <si>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</si>
  <si>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</si>
  <si>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</si>
  <si>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</si>
  <si>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</si>
  <si>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</si>
  <si>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</si>
  <si>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</si>
  <si>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</si>
  <si>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</si>
  <si>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</si>
  <si>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</si>
  <si>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</si>
  <si>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</si>
  <si>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</si>
  <si>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</si>
  <si>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</si>
  <si>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</si>
  <si>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</si>
  <si>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</si>
  <si>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</si>
  <si>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</si>
  <si>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</si>
  <si>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</si>
  <si>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</si>
  <si>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</si>
  <si>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</si>
  <si>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</si>
  <si>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</si>
  <si>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</si>
  <si>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</si>
  <si>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</si>
  <si>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</si>
  <si>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</si>
  <si>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</si>
  <si>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</si>
  <si>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</si>
  <si>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</si>
  <si>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</si>
  <si>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</si>
  <si>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</si>
  <si>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</si>
  <si>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</si>
  <si>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</si>
  <si>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</si>
  <si>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</si>
  <si>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</si>
  <si>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</si>
  <si>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</si>
  <si>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</si>
  <si>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</si>
  <si>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</si>
  <si>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</si>
  <si>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</si>
  <si>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</si>
  <si>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</si>
  <si>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</si>
  <si>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</si>
  <si>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</si>
  <si>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</si>
  <si>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</si>
  <si>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</si>
  <si>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</si>
  <si>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</si>
  <si>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</si>
  <si>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</si>
  <si>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</si>
  <si>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</si>
  <si>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</si>
  <si>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</si>
  <si>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</si>
  <si>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</si>
  <si>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</si>
  <si>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</si>
  <si>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</si>
  <si>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</si>
  <si>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</si>
  <si>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</si>
  <si>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</si>
  <si>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</si>
  <si>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</si>
  <si>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</si>
  <si>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</si>
  <si>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</si>
  <si>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</si>
  <si>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</si>
  <si>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</si>
  <si>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</si>
  <si>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</si>
  <si>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</si>
  <si>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</si>
  <si>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</si>
  <si>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</si>
  <si>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</si>
  <si>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</si>
  <si>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</si>
  <si>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</si>
  <si>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</si>
  <si>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</si>
  <si>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</si>
  <si>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</si>
  <si>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</si>
  <si>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</si>
  <si>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</si>
  <si>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</si>
  <si>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</si>
  <si>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</si>
  <si>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</si>
  <si>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</si>
  <si>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</si>
  <si>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</si>
  <si>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</si>
  <si>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</si>
  <si>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</si>
  <si>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</si>
  <si>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</si>
  <si>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</si>
  <si>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</si>
  <si>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</si>
  <si>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</si>
  <si>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</si>
  <si>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</si>
  <si>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</si>
  <si>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</si>
  <si>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</si>
  <si>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</si>
  <si>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</si>
  <si>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</si>
  <si>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</si>
  <si>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</si>
  <si>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</si>
  <si>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</si>
  <si>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</si>
  <si>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</si>
  <si>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</si>
  <si>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</si>
  <si>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</si>
  <si>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</si>
  <si>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</si>
  <si>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</si>
  <si>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</si>
  <si>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</si>
  <si>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</si>
  <si>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</si>
  <si>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</si>
  <si>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</si>
  <si>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</si>
  <si>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</si>
  <si>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</si>
  <si>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</si>
  <si>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</si>
  <si>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</si>
  <si>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</si>
  <si>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</si>
  <si>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</si>
  <si>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</si>
  <si>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</si>
  <si>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</si>
  <si>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</si>
  <si>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</si>
  <si>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</si>
  <si>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</si>
  <si>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</si>
  <si>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</si>
  <si>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</si>
  <si>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</si>
  <si>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</si>
  <si>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</si>
  <si>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</si>
  <si>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</si>
  <si>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</si>
  <si>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</si>
  <si>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</si>
  <si>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</si>
  <si>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</si>
  <si>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</si>
  <si>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</si>
  <si>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</si>
  <si>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</si>
  <si>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</si>
  <si>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</si>
  <si>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</si>
  <si>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</si>
  <si>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</si>
  <si>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</si>
  <si>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</si>
  <si>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</si>
  <si>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</si>
  <si>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</si>
  <si>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</si>
  <si>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</si>
  <si>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</si>
  <si>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</si>
  <si>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</si>
  <si>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</si>
  <si>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</si>
  <si>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</si>
  <si>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</si>
  <si>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</si>
  <si>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</si>
  <si>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</si>
  <si>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</si>
  <si>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</si>
  <si>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</si>
  <si>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</si>
  <si>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</si>
  <si>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</si>
  <si>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</si>
  <si>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</si>
  <si>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</si>
  <si>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</si>
  <si>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</si>
  <si>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</si>
  <si>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</si>
  <si>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</si>
  <si>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</si>
  <si>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</si>
  <si>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</si>
  <si>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</si>
  <si>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</si>
  <si>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</si>
  <si>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</si>
  <si>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</si>
  <si>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</si>
  <si>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</si>
  <si>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</si>
  <si>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</si>
  <si>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</si>
  <si>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</si>
  <si>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</si>
  <si>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</si>
  <si>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</si>
  <si>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</si>
  <si>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</si>
  <si>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</si>
  <si>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</si>
  <si>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</si>
  <si>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</si>
  <si>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</si>
  <si>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</si>
  <si>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</si>
  <si>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</si>
  <si>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</si>
  <si>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</si>
  <si>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</si>
  <si>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</si>
  <si>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</si>
  <si>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</si>
  <si>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</si>
  <si>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</si>
  <si>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</si>
  <si>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</si>
  <si>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</si>
  <si>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</si>
  <si>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</si>
  <si>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</si>
  <si>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</si>
  <si>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</si>
  <si>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</si>
  <si>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</si>
  <si>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</si>
  <si>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</si>
  <si>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</si>
  <si>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</si>
  <si>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</si>
  <si>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</si>
  <si>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</si>
  <si>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</si>
  <si>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</si>
  <si>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</si>
  <si>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</si>
  <si>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</si>
  <si>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</si>
  <si>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</si>
  <si>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</si>
  <si>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</si>
  <si>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</si>
  <si>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</si>
  <si>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</si>
  <si>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</si>
  <si>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</si>
  <si>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</si>
  <si>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</si>
  <si>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</si>
  <si>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</si>
  <si>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</si>
  <si>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</si>
  <si>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</si>
  <si>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</si>
  <si>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</si>
  <si>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</si>
  <si>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</si>
  <si>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</si>
  <si>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</si>
  <si>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</si>
  <si>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</si>
  <si>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</si>
  <si>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</si>
  <si>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</si>
  <si>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</si>
  <si>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</si>
  <si>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</si>
  <si>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</si>
  <si>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</si>
  <si>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</si>
  <si>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</si>
  <si>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</si>
  <si>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</si>
  <si>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</si>
  <si>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</si>
  <si>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</si>
  <si>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</si>
  <si>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</si>
  <si>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</si>
  <si>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</si>
  <si>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</si>
  <si>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</si>
  <si>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</si>
  <si>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</si>
  <si>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</si>
  <si>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</si>
  <si>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</si>
  <si>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</si>
  <si>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</si>
  <si>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</si>
  <si>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</si>
  <si>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</si>
  <si>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</si>
  <si>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</si>
  <si>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</si>
  <si>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</si>
  <si>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</si>
  <si>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</si>
  <si>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</si>
  <si>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</si>
  <si>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</si>
  <si>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</si>
  <si>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</si>
  <si>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</si>
  <si>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</si>
  <si>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</si>
  <si>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</si>
  <si>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</si>
  <si>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</si>
  <si>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</si>
  <si>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</si>
  <si>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</si>
  <si>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</si>
  <si>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</si>
  <si>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</si>
  <si>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</si>
  <si>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</si>
  <si>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</si>
  <si>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</si>
  <si>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</si>
  <si>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</si>
  <si>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</si>
  <si>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</si>
  <si>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</si>
  <si>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</si>
  <si>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</si>
  <si>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</si>
  <si>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</si>
  <si>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</si>
  <si>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</si>
  <si>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</si>
  <si>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</si>
  <si>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</si>
  <si>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</si>
  <si>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</si>
  <si>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</si>
  <si>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</si>
  <si>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</si>
  <si>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</si>
  <si>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</si>
  <si>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</si>
  <si>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</si>
  <si>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</si>
  <si>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</si>
  <si>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</si>
  <si>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</si>
  <si>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</si>
  <si>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</si>
  <si>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</si>
  <si>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</si>
  <si>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</si>
  <si>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</si>
  <si>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</si>
  <si>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</si>
  <si>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</si>
  <si>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</si>
  <si>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</si>
  <si>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</si>
  <si>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</si>
  <si>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</si>
  <si>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</si>
  <si>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</si>
  <si>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</si>
  <si>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</si>
  <si>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</si>
  <si>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</si>
  <si>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</si>
  <si>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</si>
  <si>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</si>
  <si>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</si>
  <si>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</si>
  <si>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</si>
  <si>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</si>
  <si>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</si>
  <si>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</si>
  <si>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</si>
  <si>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</si>
  <si>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</si>
  <si>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</si>
  <si>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</si>
  <si>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</si>
  <si>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</si>
  <si>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</si>
  <si>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</si>
  <si>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</si>
  <si>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</si>
  <si>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</si>
  <si>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</si>
  <si>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</si>
  <si>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</si>
  <si>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</si>
  <si>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</si>
  <si>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</si>
  <si>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</si>
  <si>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</si>
  <si>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</si>
  <si>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</si>
  <si>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</si>
  <si>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</si>
  <si>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</si>
  <si>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</si>
  <si>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</si>
  <si>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</si>
  <si>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</si>
  <si>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</si>
  <si>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</si>
  <si>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</si>
  <si>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</si>
  <si>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</si>
  <si>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</si>
  <si>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</si>
  <si>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</si>
  <si>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</si>
  <si>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</si>
  <si>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</si>
  <si>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</si>
  <si>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</si>
  <si>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</si>
  <si>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</si>
  <si>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</si>
  <si>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</si>
  <si>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</si>
  <si>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</si>
  <si>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</si>
  <si>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</si>
  <si>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</si>
  <si>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</si>
  <si>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</si>
  <si>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</si>
  <si>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</si>
  <si>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</si>
  <si>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</si>
  <si>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</si>
  <si>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</si>
  <si>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</si>
  <si>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</si>
  <si>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</si>
  <si>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</si>
  <si>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</si>
  <si>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</si>
  <si>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</si>
  <si>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</si>
  <si>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</si>
  <si>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</si>
  <si>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</si>
  <si>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</si>
  <si>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</si>
  <si>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</si>
  <si>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</si>
  <si>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</si>
  <si>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</si>
  <si>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</si>
  <si>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</si>
  <si>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</si>
  <si>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</si>
  <si>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</si>
  <si>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</si>
  <si>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</si>
  <si>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</si>
  <si>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</si>
  <si>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</si>
  <si>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</si>
  <si>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</si>
  <si>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</si>
  <si>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</si>
  <si>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</si>
  <si>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</si>
  <si>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</si>
  <si>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</si>
  <si>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</si>
  <si>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</si>
  <si>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</si>
  <si>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</si>
  <si>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</si>
  <si>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</si>
  <si>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</si>
  <si>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</si>
  <si>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</si>
  <si>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</si>
  <si>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</si>
  <si>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</si>
  <si>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</si>
  <si>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</si>
  <si>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</si>
  <si>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</si>
  <si>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</si>
  <si>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</si>
  <si>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</si>
  <si>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</si>
  <si>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</si>
  <si>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</si>
  <si>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</si>
  <si>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</si>
  <si>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</si>
  <si>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</si>
  <si>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</si>
  <si>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</si>
  <si>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</si>
  <si>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</si>
  <si>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</si>
  <si>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</si>
  <si>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</si>
  <si>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</si>
  <si>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</si>
  <si>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</si>
  <si>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</si>
  <si>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</si>
  <si>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</si>
  <si>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</si>
  <si>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</si>
  <si>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</si>
  <si>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</si>
  <si>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</si>
  <si>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</si>
  <si>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</si>
  <si>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</si>
  <si>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</si>
  <si>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</si>
  <si>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</si>
  <si>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</si>
  <si>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</si>
  <si>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</si>
  <si>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</si>
  <si>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</si>
  <si>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</si>
  <si>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</si>
  <si>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</si>
  <si>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</si>
  <si>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</si>
  <si>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</si>
  <si>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</si>
  <si>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</si>
  <si>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</si>
  <si>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</si>
  <si>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</si>
  <si>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</si>
  <si>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</si>
  <si>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</si>
  <si>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</si>
  <si>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</si>
  <si>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</si>
  <si>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</si>
  <si>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</si>
  <si>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</si>
  <si>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</si>
  <si>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</si>
  <si>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</si>
  <si>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</si>
  <si>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</si>
  <si>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</si>
  <si>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</si>
  <si>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</si>
  <si>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</si>
  <si>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</si>
  <si>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</si>
  <si>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</si>
  <si>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</si>
  <si>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</si>
  <si>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</si>
  <si>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</si>
  <si>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</si>
  <si>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</si>
  <si>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</si>
  <si>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</si>
  <si>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</si>
  <si>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</si>
  <si>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</si>
  <si>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</si>
  <si>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</si>
  <si>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</si>
  <si>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</si>
  <si>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</si>
  <si>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</si>
  <si>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</si>
  <si>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</si>
  <si>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</si>
  <si>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</si>
  <si>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</si>
  <si>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</si>
  <si>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</si>
  <si>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</si>
  <si>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</si>
  <si>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</si>
  <si>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</si>
  <si>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</si>
  <si>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</si>
  <si>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</si>
  <si>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</si>
  <si>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</si>
  <si>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</si>
  <si>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</si>
  <si>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</si>
  <si>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</si>
  <si>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</si>
  <si>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</si>
  <si>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</si>
  <si>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</si>
  <si>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</si>
  <si>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</si>
  <si>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</si>
  <si>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</si>
  <si>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</si>
  <si>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</si>
  <si>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</si>
  <si>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</si>
  <si>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</si>
  <si>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</si>
  <si>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</si>
  <si>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</si>
  <si>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</si>
  <si>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</si>
  <si>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</si>
  <si>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</si>
  <si>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</si>
  <si>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</si>
  <si>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</si>
  <si>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</si>
  <si>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</si>
  <si>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</si>
  <si>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</si>
  <si>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</si>
  <si>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</si>
  <si>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</si>
  <si>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</si>
  <si>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</si>
  <si>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</si>
  <si>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</si>
  <si>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</si>
  <si>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</si>
  <si>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</si>
  <si>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</si>
  <si>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</si>
  <si>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</si>
  <si>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</si>
  <si>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</si>
  <si>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</si>
  <si>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</si>
  <si>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</si>
  <si>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</si>
  <si>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</si>
  <si>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</si>
  <si>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</si>
  <si>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</si>
  <si>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</si>
  <si>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</si>
  <si>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</si>
  <si>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</si>
  <si>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</si>
  <si>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</si>
  <si>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</si>
  <si>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</si>
  <si>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</si>
  <si>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</si>
  <si>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</si>
  <si>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</si>
  <si>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</si>
  <si>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</si>
  <si>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</si>
  <si>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</si>
  <si>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</si>
  <si>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</si>
  <si>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</si>
  <si>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</si>
  <si>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</si>
  <si>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</si>
  <si>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</si>
  <si>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</si>
  <si>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</si>
  <si>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</si>
  <si>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</si>
  <si>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</si>
  <si>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</si>
  <si>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</si>
  <si>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</si>
  <si>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</si>
  <si>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</si>
  <si>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</si>
  <si>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</si>
  <si>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</si>
  <si>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</si>
  <si>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</si>
  <si>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</si>
  <si>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</si>
  <si>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</si>
  <si>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</si>
  <si>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</si>
  <si>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</si>
  <si>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</si>
  <si>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</si>
  <si>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</si>
  <si>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</si>
  <si>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</si>
  <si>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</si>
  <si>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</si>
  <si>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</si>
  <si>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</si>
  <si>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</si>
  <si>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</si>
  <si>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</si>
  <si>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</si>
  <si>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</si>
  <si>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</si>
  <si>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</si>
  <si>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</si>
  <si>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</si>
  <si>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</si>
  <si>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</si>
  <si>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</si>
  <si>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</si>
  <si>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</si>
  <si>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</si>
  <si>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</si>
  <si>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</si>
  <si>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</si>
  <si>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</si>
  <si>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</si>
  <si>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</si>
  <si>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</si>
  <si>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</si>
  <si>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</si>
  <si>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</si>
  <si>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</si>
  <si>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</si>
  <si>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</si>
  <si>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</si>
  <si>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</si>
  <si>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</si>
  <si>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</si>
  <si>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</si>
  <si>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</si>
  <si>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</si>
  <si>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</si>
  <si>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</si>
  <si>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</si>
  <si>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</si>
  <si>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</si>
  <si>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</si>
  <si>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</si>
  <si>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</si>
  <si>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</si>
  <si>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</si>
  <si>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</si>
  <si>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</si>
  <si>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</si>
  <si>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</si>
  <si>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</si>
  <si>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</si>
  <si>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</si>
  <si>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</si>
  <si>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</si>
  <si>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</si>
  <si>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</si>
  <si>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</si>
  <si>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</si>
  <si>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</si>
  <si>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</si>
  <si>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</si>
  <si>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</si>
  <si>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</si>
  <si>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</si>
  <si>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</si>
  <si>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</si>
  <si>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</si>
  <si>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</si>
  <si>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</si>
  <si>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</si>
  <si>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</si>
  <si>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</si>
  <si>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</si>
  <si>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</si>
  <si>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</si>
  <si>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</si>
  <si>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</si>
  <si>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</si>
  <si>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</si>
  <si>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</si>
  <si>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</si>
  <si>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</si>
  <si>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</si>
  <si>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73822/2</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</si>
  <si>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</si>
  <si>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</si>
  <si>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</si>
  <si>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</si>
  <si>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</si>
  <si>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</si>
  <si>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</si>
  <si>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</si>
  <si>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</si>
  <si>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</si>
  <si>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</si>
  <si>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</si>
  <si>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</si>
  <si>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</si>
  <si>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</si>
  <si>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</si>
  <si>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</si>
  <si>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</si>
  <si>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</si>
  <si>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</si>
  <si>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</si>
  <si>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</si>
  <si>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</si>
  <si>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</si>
  <si>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</si>
  <si>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</si>
  <si>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73847/1</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</si>
  <si>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</si>
  <si>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</si>
  <si>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</si>
  <si>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</si>
  <si>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</si>
  <si>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</si>
  <si>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</si>
  <si>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</si>
  <si>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</si>
  <si>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</si>
  <si>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</si>
  <si>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</si>
  <si>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</si>
  <si>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</si>
  <si>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</si>
  <si>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</si>
  <si>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</si>
  <si>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</si>
  <si>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</si>
  <si>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</si>
  <si>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</si>
  <si>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</si>
  <si>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</si>
  <si>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</si>
  <si>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</si>
  <si>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</si>
  <si>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</si>
  <si>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</si>
  <si>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</si>
  <si>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</si>
  <si>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</si>
  <si>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</si>
  <si>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</si>
  <si>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</si>
  <si>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</si>
  <si>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</si>
  <si>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</si>
  <si>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</si>
  <si>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</si>
  <si>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</si>
  <si>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</si>
  <si>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</si>
  <si>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</si>
  <si>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</si>
  <si>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</si>
  <si>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</si>
  <si>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</si>
  <si>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</si>
  <si>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</si>
  <si>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</si>
  <si>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73872/1</t>
  </si>
  <si>
    <t>73876/1</t>
  </si>
  <si>
    <t>73881/1</t>
  </si>
  <si>
    <t>73881/3</t>
  </si>
  <si>
    <t>73883/1</t>
  </si>
  <si>
    <t>73883/2</t>
  </si>
  <si>
    <t>73883/3</t>
  </si>
  <si>
    <t>73886/1</t>
  </si>
  <si>
    <t>73909/1</t>
  </si>
  <si>
    <t>73921/2</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</si>
  <si>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</si>
  <si>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</si>
  <si>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</si>
  <si>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</si>
  <si>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</si>
  <si>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</si>
  <si>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73965/9</t>
  </si>
  <si>
    <t>ESCAVACAO MANUAL DE VALA EM LODO, DE 1,5 ATE 3M, EXCLUINDO ESGOTAMENTO/ESCORAMENTO.</t>
  </si>
  <si>
    <t>73969/1</t>
  </si>
  <si>
    <t>EXECUCAO DE DRENOS DE CHORUME EM TUBOS DRENANTES DE CONCRETO, DIAM=200MM, ENVOLTOS EM BRITA E GEOTEXTIL</t>
  </si>
  <si>
    <t>73978/1</t>
  </si>
  <si>
    <t>73992/1</t>
  </si>
  <si>
    <t>74003/1</t>
  </si>
  <si>
    <t>INSTALACOES GAS CENTRAL P/ EDIFICIO RESIDENCIAL C/ 4 PAVTOS 16 UNID.  UMA CENTRAL POR BLOCO COM 16 PONTOS</t>
  </si>
  <si>
    <t>74005/1</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</si>
  <si>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</si>
  <si>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</si>
  <si>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</si>
  <si>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</si>
  <si>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</si>
  <si>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</si>
  <si>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74038/1</t>
  </si>
  <si>
    <t>PORTAO COM MOUROES DE MADEIRA ROLICA, DIAMETRO 11CM, COM 5 FIOS DE ARAME FARPADO Nº 14 CLASSE 250, SEM DOBRADICAS</t>
  </si>
  <si>
    <t>74039/1</t>
  </si>
  <si>
    <t>74065/1</t>
  </si>
  <si>
    <t>74065/2</t>
  </si>
  <si>
    <t>PINTURA ESMALTE ACETINADO PARA MADEIRA, DUAS DEMAOS, SOBRE FUNDO NIVELADOR BRANCO</t>
  </si>
  <si>
    <t>74065/3</t>
  </si>
  <si>
    <t>PINTURA ESMALTE BRILHANTE PARA MADEIRA, DUAS DEMAOS, SOBRE FUNDO NIVELADOR BRANCO</t>
  </si>
  <si>
    <t>74072/2</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</si>
  <si>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</si>
  <si>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</si>
  <si>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</si>
  <si>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</si>
  <si>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</si>
  <si>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</si>
  <si>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</si>
  <si>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</si>
  <si>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</si>
  <si>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</si>
  <si>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</si>
  <si>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</si>
  <si>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</si>
  <si>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</si>
  <si>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</si>
  <si>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</si>
  <si>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</si>
  <si>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</si>
  <si>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</si>
  <si>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</si>
  <si>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</si>
  <si>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</si>
  <si>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</si>
  <si>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</si>
  <si>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</si>
  <si>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</si>
  <si>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</si>
  <si>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</si>
  <si>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</si>
  <si>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</si>
  <si>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</si>
  <si>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</si>
  <si>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</si>
  <si>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</si>
  <si>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</si>
  <si>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</si>
  <si>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</si>
  <si>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</si>
  <si>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</si>
  <si>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</si>
  <si>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</si>
  <si>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</si>
  <si>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</si>
  <si>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</si>
  <si>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</si>
  <si>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</si>
  <si>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</si>
  <si>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</si>
  <si>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</si>
  <si>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</si>
  <si>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</si>
  <si>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74145/1</t>
  </si>
  <si>
    <t>74151/1</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</si>
  <si>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</si>
  <si>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</si>
  <si>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</si>
  <si>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</si>
  <si>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</si>
  <si>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</si>
  <si>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74166/1</t>
  </si>
  <si>
    <t>74166/2</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</si>
  <si>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</si>
  <si>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</si>
  <si>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</si>
  <si>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</si>
  <si>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</si>
  <si>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</si>
  <si>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</si>
  <si>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74220/1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</si>
  <si>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</si>
  <si>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</si>
  <si>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</si>
  <si>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</si>
  <si>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</si>
  <si>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</si>
  <si>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</si>
  <si>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</si>
  <si>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</si>
  <si>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</si>
  <si>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</si>
  <si>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</si>
  <si>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</si>
  <si>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79494/1</t>
  </si>
  <si>
    <t>79497/1</t>
  </si>
  <si>
    <t>79500/2</t>
  </si>
  <si>
    <t>79506/2</t>
  </si>
  <si>
    <t>83695/1</t>
  </si>
  <si>
    <t>comp(m) ou área (m2)</t>
  </si>
  <si>
    <t>larg(m) ou uni</t>
  </si>
  <si>
    <t>DESCONTOS (m2)</t>
  </si>
  <si>
    <t>ALV.HORIZ. 7</t>
  </si>
  <si>
    <t>ALV.HORIZ. 8 BANHEIR+COZI</t>
  </si>
  <si>
    <t>ALV.VERTI. 5</t>
  </si>
  <si>
    <t>ALV.VERTI. 6</t>
  </si>
  <si>
    <t>ALV.VERTI. 7</t>
  </si>
  <si>
    <t>ALV.VERTI. 8</t>
  </si>
  <si>
    <t>ALV.VERTI. 10</t>
  </si>
  <si>
    <t xml:space="preserve">SINAPI </t>
  </si>
  <si>
    <t xml:space="preserve">FECHAMENTO EM ALVENÁRIA </t>
  </si>
  <si>
    <t xml:space="preserve">REVESTIMENTOS INTERNOS E EXTERNOS </t>
  </si>
  <si>
    <t xml:space="preserve">GRANITOS PARA PEITORIS, SOLEIRAS, DIVISÓRIAS E BANCADAS </t>
  </si>
  <si>
    <t>INSTALAÇÃO DE POSTO DE TRANSFORMAÇÃO 13,8 KVA</t>
  </si>
  <si>
    <t>espessura</t>
  </si>
  <si>
    <t>sala 09</t>
  </si>
  <si>
    <t xml:space="preserve">banheiro velho </t>
  </si>
  <si>
    <t>area de construção dos novos banheiros</t>
  </si>
  <si>
    <t xml:space="preserve">sala extras </t>
  </si>
  <si>
    <t xml:space="preserve">concertos </t>
  </si>
  <si>
    <t xml:space="preserve">local onde será construido as novas rampas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</si>
  <si>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</si>
  <si>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</si>
  <si>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</si>
  <si>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</si>
  <si>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</si>
  <si>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</si>
  <si>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</si>
  <si>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</si>
  <si>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</si>
  <si>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</si>
  <si>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</si>
  <si>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</si>
  <si>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</si>
  <si>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</si>
  <si>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</si>
  <si>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</si>
  <si>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</si>
  <si>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</si>
  <si>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</si>
  <si>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</si>
  <si>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</si>
  <si>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</si>
  <si>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</si>
  <si>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</si>
  <si>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</si>
  <si>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</si>
  <si>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</si>
  <si>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</si>
  <si>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</si>
  <si>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</si>
  <si>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VERGAS E CONTRA VERGAS</t>
  </si>
  <si>
    <t>TODOS LADOS EM CORREDORES + RINCÕES</t>
  </si>
  <si>
    <t xml:space="preserve">vão a descontar </t>
  </si>
  <si>
    <t xml:space="preserve">APLICAÇÃO ÁREAS EXTERNAS </t>
  </si>
  <si>
    <t>5.0</t>
  </si>
  <si>
    <t>5.1</t>
  </si>
  <si>
    <t>6.2</t>
  </si>
  <si>
    <t>11.1</t>
  </si>
  <si>
    <t>11.2</t>
  </si>
  <si>
    <t>11.3</t>
  </si>
  <si>
    <t>11.4</t>
  </si>
  <si>
    <t>14.1</t>
  </si>
  <si>
    <t>14.2</t>
  </si>
  <si>
    <t xml:space="preserve">ESQUADRIAS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</si>
  <si>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</si>
  <si>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</si>
  <si>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</si>
  <si>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</si>
  <si>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</si>
  <si>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</si>
  <si>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</si>
  <si>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</si>
  <si>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</si>
  <si>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</si>
  <si>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</si>
  <si>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</si>
  <si>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</si>
  <si>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</si>
  <si>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</si>
  <si>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</si>
  <si>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</si>
  <si>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</si>
  <si>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</si>
  <si>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</si>
  <si>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</si>
  <si>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</si>
  <si>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</si>
  <si>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</si>
  <si>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</si>
  <si>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</si>
  <si>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</si>
  <si>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</si>
  <si>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</si>
  <si>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</si>
  <si>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</si>
  <si>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</si>
  <si>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</si>
  <si>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</si>
  <si>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</si>
  <si>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</si>
  <si>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</si>
  <si>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</si>
  <si>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</si>
  <si>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</si>
  <si>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</si>
  <si>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</si>
  <si>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</si>
  <si>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</si>
  <si>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</si>
  <si>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</si>
  <si>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</si>
  <si>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</si>
  <si>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</si>
  <si>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</si>
  <si>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</si>
  <si>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</si>
  <si>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</si>
  <si>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</si>
  <si>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</si>
  <si>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</si>
  <si>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</si>
  <si>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</si>
  <si>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</si>
  <si>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</si>
  <si>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</si>
  <si>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</si>
  <si>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</si>
  <si>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Barras de apoio 90CM - RETA </t>
  </si>
  <si>
    <t>Barras de apoio PARA LAVATÓRIO - 2 UNI</t>
  </si>
  <si>
    <t>Reservatório metálico - Tipo taça com capacidade de 15000L</t>
  </si>
  <si>
    <t xml:space="preserve">Cuba de louça padrão médio </t>
  </si>
  <si>
    <t xml:space="preserve">Lavatório convencional padrão médio </t>
  </si>
  <si>
    <t xml:space="preserve">Cuba aço inox para pia industrial </t>
  </si>
  <si>
    <t>Caixa de inspeção esgoto simples</t>
  </si>
  <si>
    <t>CE- 60x60 cm</t>
  </si>
  <si>
    <t>Caixa sifonada</t>
  </si>
  <si>
    <t>150x150x50R</t>
  </si>
  <si>
    <t>Sifão de copo p/ pia e lavatório</t>
  </si>
  <si>
    <t>1" - 1.1/2"</t>
  </si>
  <si>
    <t>Sifão flexível p/ Mictório</t>
  </si>
  <si>
    <t>Válvula p/ lavatório e tanque</t>
  </si>
  <si>
    <t>Curva 90 curta</t>
  </si>
  <si>
    <t>Joelho 45</t>
  </si>
  <si>
    <t>100 mm</t>
  </si>
  <si>
    <t>Joelho 90</t>
  </si>
  <si>
    <t>Junção simples</t>
  </si>
  <si>
    <t>100 mm - 50 mm</t>
  </si>
  <si>
    <t>100 mm- 100 mm</t>
  </si>
  <si>
    <t>50 mm - 50 mm</t>
  </si>
  <si>
    <t>Tubo rígido c/ ponta lisa</t>
  </si>
  <si>
    <t>Curva 45 longa</t>
  </si>
  <si>
    <t>Redução excêntrica</t>
  </si>
  <si>
    <t>75 mm - 50 mm</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</si>
  <si>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</si>
  <si>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</si>
  <si>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</si>
  <si>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</si>
  <si>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</si>
  <si>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</si>
  <si>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</si>
  <si>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</si>
  <si>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</si>
  <si>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</si>
  <si>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</si>
  <si>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</si>
  <si>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</si>
  <si>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</si>
  <si>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</si>
  <si>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</si>
  <si>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</si>
  <si>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</si>
  <si>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</si>
  <si>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</si>
  <si>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</si>
  <si>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</si>
  <si>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</si>
  <si>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</si>
  <si>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</si>
  <si>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</si>
  <si>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</si>
  <si>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</si>
  <si>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</si>
  <si>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</si>
  <si>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</si>
  <si>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</si>
  <si>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</si>
  <si>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</si>
  <si>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</si>
  <si>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</si>
  <si>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</si>
  <si>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</si>
  <si>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</si>
  <si>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</si>
  <si>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</si>
  <si>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</si>
  <si>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</si>
  <si>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</si>
  <si>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</si>
  <si>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</si>
  <si>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</si>
  <si>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</si>
  <si>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</si>
  <si>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</si>
  <si>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</si>
  <si>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</si>
  <si>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</si>
  <si>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</si>
  <si>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</si>
  <si>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</si>
  <si>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</si>
  <si>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</si>
  <si>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</si>
  <si>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</si>
  <si>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</si>
  <si>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</si>
  <si>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</si>
  <si>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</si>
  <si>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</si>
  <si>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</si>
  <si>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</si>
  <si>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</si>
  <si>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</si>
  <si>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</si>
  <si>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</si>
  <si>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</si>
  <si>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</si>
  <si>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2 x 20m</t>
  </si>
  <si>
    <t>10A</t>
  </si>
  <si>
    <t xml:space="preserve">BLOCO DE CONCRETO ARMADO </t>
  </si>
  <si>
    <t>Reator eletromagnético p/ vapor de mercúrio 400 W</t>
  </si>
  <si>
    <t xml:space="preserve">Área da quadra </t>
  </si>
  <si>
    <t xml:space="preserve">ESTACAS TIPO BROCA </t>
  </si>
  <si>
    <t>18.1</t>
  </si>
  <si>
    <t>18.2</t>
  </si>
  <si>
    <t>18.3</t>
  </si>
  <si>
    <t>18.4</t>
  </si>
  <si>
    <t>20.1</t>
  </si>
  <si>
    <t xml:space="preserve">COMPLEMENTO DE NÍVEL </t>
  </si>
  <si>
    <t xml:space="preserve">INSTALAÇÕES ELÉTRICAS </t>
  </si>
  <si>
    <t>quant/viga (uni)</t>
  </si>
  <si>
    <t>repetições de vigas</t>
  </si>
  <si>
    <t xml:space="preserve">COBERTURA </t>
  </si>
  <si>
    <t xml:space="preserve">RAMPA DE ENTRADA </t>
  </si>
  <si>
    <t>ÁREA (M2)</t>
  </si>
  <si>
    <t>ALTURA (M)</t>
  </si>
  <si>
    <t xml:space="preserve">RAMPA FRONTAL </t>
  </si>
  <si>
    <t xml:space="preserve">RAMPAS </t>
  </si>
  <si>
    <t>GUARDA CORPO E CORRIMÃO</t>
  </si>
  <si>
    <t>PORCENTAGEM PREVISTA</t>
  </si>
  <si>
    <t>CONSTRUÇÃO DE BASE TIPO RADIER PARA RESERVATÓRIO INFERIOR</t>
  </si>
  <si>
    <t xml:space="preserve">Reservatório metálico inferior - Ø3,00m </t>
  </si>
  <si>
    <t xml:space="preserve">PLACA DE INAUGURAÇÃO </t>
  </si>
  <si>
    <t xml:space="preserve">Radier </t>
  </si>
  <si>
    <t>PERIMETRO EXTERNO</t>
  </si>
  <si>
    <t xml:space="preserve">PERIMETROS INTERNOS </t>
  </si>
  <si>
    <t>altura pé direito (m)</t>
  </si>
  <si>
    <t xml:space="preserve">SOMENTE NAS PARTES INTERNAS </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</si>
  <si>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</si>
  <si>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</si>
  <si>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</si>
  <si>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</si>
  <si>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</si>
  <si>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</si>
  <si>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</si>
  <si>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</si>
  <si>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</si>
  <si>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</si>
  <si>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</si>
  <si>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</si>
  <si>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</si>
  <si>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</si>
  <si>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</si>
  <si>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</si>
  <si>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</si>
  <si>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</si>
  <si>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</si>
  <si>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</si>
  <si>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</si>
  <si>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</si>
  <si>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</si>
  <si>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</si>
  <si>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</si>
  <si>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</si>
  <si>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</si>
  <si>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</si>
  <si>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</si>
  <si>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</si>
  <si>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</si>
  <si>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</si>
  <si>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</si>
  <si>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</si>
  <si>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</si>
  <si>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</si>
  <si>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</si>
  <si>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</si>
  <si>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</si>
  <si>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</si>
  <si>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</si>
  <si>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</si>
  <si>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</si>
  <si>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</si>
  <si>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</si>
  <si>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</si>
  <si>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</si>
  <si>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</si>
  <si>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</si>
  <si>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</si>
  <si>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</si>
  <si>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</si>
  <si>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</si>
  <si>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</si>
  <si>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</si>
  <si>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</si>
  <si>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</si>
  <si>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</si>
  <si>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</si>
  <si>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</si>
  <si>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</si>
  <si>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</si>
  <si>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</si>
  <si>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</si>
  <si>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</si>
  <si>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</si>
  <si>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</si>
  <si>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</si>
  <si>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</si>
  <si>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</si>
  <si>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</si>
  <si>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</si>
  <si>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</si>
  <si>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</si>
  <si>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</si>
  <si>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</si>
  <si>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</si>
  <si>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</si>
  <si>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</si>
  <si>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</si>
  <si>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</si>
  <si>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</si>
  <si>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</si>
  <si>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</si>
  <si>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</si>
  <si>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</si>
  <si>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</si>
  <si>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</si>
  <si>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</si>
  <si>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</si>
  <si>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</si>
  <si>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</si>
  <si>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</si>
  <si>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</si>
  <si>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</si>
  <si>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</si>
  <si>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</si>
  <si>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</si>
  <si>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</si>
  <si>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</si>
  <si>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</si>
  <si>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</si>
  <si>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</si>
  <si>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</si>
  <si>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</si>
  <si>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</si>
  <si>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</si>
  <si>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</si>
  <si>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</si>
  <si>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</si>
  <si>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</si>
  <si>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</si>
  <si>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</si>
  <si>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</si>
  <si>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</si>
  <si>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</si>
  <si>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</si>
  <si>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</si>
  <si>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</si>
  <si>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</si>
  <si>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</si>
  <si>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</si>
  <si>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</si>
  <si>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</si>
  <si>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</si>
  <si>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</si>
  <si>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</si>
  <si>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</si>
  <si>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</si>
  <si>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</si>
  <si>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</si>
  <si>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</si>
  <si>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</si>
  <si>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</si>
  <si>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</si>
  <si>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</si>
  <si>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</si>
  <si>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</si>
  <si>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</si>
  <si>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</si>
  <si>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</si>
  <si>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</si>
  <si>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</si>
  <si>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</si>
  <si>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</si>
  <si>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</si>
  <si>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</si>
  <si>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</si>
  <si>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</si>
  <si>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</si>
  <si>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</si>
  <si>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</si>
  <si>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</si>
  <si>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</si>
  <si>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</si>
  <si>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</si>
  <si>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</si>
  <si>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</si>
  <si>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</si>
  <si>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</si>
  <si>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</si>
  <si>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</si>
  <si>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</si>
  <si>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</si>
  <si>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</si>
  <si>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</si>
  <si>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</si>
  <si>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</si>
  <si>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</si>
  <si>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</si>
  <si>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</si>
  <si>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</si>
  <si>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</si>
  <si>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</si>
  <si>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</si>
  <si>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</si>
  <si>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</si>
  <si>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</si>
  <si>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</si>
  <si>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</si>
  <si>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</si>
  <si>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</si>
  <si>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</si>
  <si>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</si>
  <si>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</si>
  <si>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</si>
  <si>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</si>
  <si>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</si>
  <si>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</si>
  <si>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</si>
  <si>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</si>
  <si>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</si>
  <si>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</si>
  <si>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</si>
  <si>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</si>
  <si>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</si>
  <si>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</si>
  <si>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</si>
  <si>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</si>
  <si>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</si>
  <si>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</si>
  <si>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</si>
  <si>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</si>
  <si>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</si>
  <si>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</si>
  <si>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</si>
  <si>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</si>
  <si>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</si>
  <si>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</si>
  <si>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</si>
  <si>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</si>
  <si>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</si>
  <si>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</si>
  <si>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</si>
  <si>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</si>
  <si>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</si>
  <si>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</si>
  <si>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</si>
  <si>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</si>
  <si>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</si>
  <si>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</si>
  <si>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</si>
  <si>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</si>
  <si>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</si>
  <si>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</si>
  <si>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</si>
  <si>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</si>
  <si>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</si>
  <si>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</si>
  <si>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</si>
  <si>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</si>
  <si>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</si>
  <si>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</si>
  <si>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</si>
  <si>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</si>
  <si>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</si>
  <si>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TELHA METÁLICA</t>
  </si>
  <si>
    <t xml:space="preserve"> Janela 4,0x0,40 m</t>
  </si>
  <si>
    <t xml:space="preserve">PINTURA INTERNA E EXTERNA </t>
  </si>
  <si>
    <t>CJ</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</si>
  <si>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</si>
  <si>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</si>
  <si>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</si>
  <si>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</si>
  <si>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</si>
  <si>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</si>
  <si>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</si>
  <si>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</si>
  <si>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</si>
  <si>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</si>
  <si>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</si>
  <si>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</si>
  <si>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</si>
  <si>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</si>
  <si>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</si>
  <si>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</si>
  <si>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</si>
  <si>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</si>
  <si>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</si>
  <si>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</si>
  <si>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</si>
  <si>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</si>
  <si>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</si>
  <si>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</si>
  <si>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</si>
  <si>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</si>
  <si>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</si>
  <si>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</si>
  <si>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</si>
  <si>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</si>
  <si>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</si>
  <si>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</si>
  <si>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</si>
  <si>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</si>
  <si>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</si>
  <si>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</si>
  <si>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</si>
  <si>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</si>
  <si>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</si>
  <si>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</si>
  <si>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</si>
  <si>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</si>
  <si>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</si>
  <si>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</si>
  <si>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</si>
  <si>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</si>
  <si>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</si>
  <si>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</si>
  <si>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</si>
  <si>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</si>
  <si>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</si>
  <si>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</si>
  <si>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</si>
  <si>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</si>
  <si>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</si>
  <si>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</si>
  <si>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</si>
  <si>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</si>
  <si>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</si>
  <si>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</si>
  <si>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</si>
  <si>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</si>
  <si>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</si>
  <si>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</si>
  <si>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</si>
  <si>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</si>
  <si>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</si>
  <si>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</si>
  <si>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</si>
  <si>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</si>
  <si>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</si>
  <si>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</si>
  <si>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</si>
  <si>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</si>
  <si>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</si>
  <si>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LIMPEZA PARA GRANDES ÁREAS OU QUE NECESSITEM DE EQUIPAMENTO MECANICO</t>
  </si>
  <si>
    <t>PLANILHA ORÇAMENTÁRIA</t>
  </si>
  <si>
    <t>Obra convencional 3x2 m; Obras menores 2,5x1,25</t>
  </si>
  <si>
    <t>CP-DEM-1</t>
  </si>
  <si>
    <t>CP-DEM-2</t>
  </si>
  <si>
    <t>CP-DEM-4</t>
  </si>
  <si>
    <t>CP-DEM-3</t>
  </si>
  <si>
    <t>TELHA DE FIBROCIMENTO  E CERÂMICA MANUAL</t>
  </si>
  <si>
    <t>CP-TRP-1</t>
  </si>
  <si>
    <t>CP-TRP-2</t>
  </si>
  <si>
    <t>COMPOSIÇÕES PARA INSTALAÇÕES PROVISÓRIAS</t>
  </si>
  <si>
    <t>PREENCHER O ITEm CONCRETO  E AÇO</t>
  </si>
  <si>
    <t xml:space="preserve">ESTACAS  </t>
  </si>
  <si>
    <t>comprimento (m)</t>
  </si>
  <si>
    <t>quantidade</t>
  </si>
  <si>
    <t xml:space="preserve">quanti </t>
  </si>
  <si>
    <t>volume</t>
  </si>
  <si>
    <t>CP-ESQ-1</t>
  </si>
  <si>
    <t>CP-REV-1</t>
  </si>
  <si>
    <t>CP-HID-1</t>
  </si>
  <si>
    <t>CP-HID-2</t>
  </si>
  <si>
    <t>CP-HID-3</t>
  </si>
  <si>
    <t>CP-HID-4</t>
  </si>
  <si>
    <t>CP-HID-5</t>
  </si>
  <si>
    <t>CP-HID-6</t>
  </si>
  <si>
    <t>CP-HID-7</t>
  </si>
  <si>
    <t>CP-HID-8</t>
  </si>
  <si>
    <t>CP-HID-9</t>
  </si>
  <si>
    <t>CP-GAS-1</t>
  </si>
  <si>
    <t>CP-GAS-2</t>
  </si>
  <si>
    <t>CP-GAS-3</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</si>
  <si>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</si>
  <si>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</si>
  <si>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</si>
  <si>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</si>
  <si>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</si>
  <si>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</si>
  <si>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</si>
  <si>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</si>
  <si>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</si>
  <si>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</si>
  <si>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</si>
  <si>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</si>
  <si>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</si>
  <si>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</si>
  <si>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</si>
  <si>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</si>
  <si>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</si>
  <si>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</si>
  <si>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</si>
  <si>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</si>
  <si>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</si>
  <si>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 xml:space="preserve"> </t>
  </si>
  <si>
    <t>LAJE 1</t>
  </si>
  <si>
    <t>LAJE 2</t>
  </si>
  <si>
    <t>LAJE 3</t>
  </si>
  <si>
    <t>LAJE 4</t>
  </si>
  <si>
    <t>LAJE 5</t>
  </si>
  <si>
    <t>5</t>
  </si>
  <si>
    <t>Somente para as lajes de área molhada ou descobertas.</t>
  </si>
  <si>
    <t xml:space="preserve">SOMENTE PAREDES A SEREM CONSTRUÍDAS  </t>
  </si>
  <si>
    <t xml:space="preserve">ESTRUTURA COBERTURA </t>
  </si>
  <si>
    <t>CP-REV-2</t>
  </si>
  <si>
    <t xml:space="preserve">larg (m)  </t>
  </si>
  <si>
    <t>35X35</t>
  </si>
  <si>
    <t>45x45</t>
  </si>
  <si>
    <t>60x60</t>
  </si>
  <si>
    <t>RODAPÉ CERÂMICO DE  7 CM</t>
  </si>
  <si>
    <t>ESPEUSSRA</t>
  </si>
  <si>
    <t>CP-REV-3</t>
  </si>
  <si>
    <t>PISOS INTERNOS, EXTERNOS E CALÇAMENTOS</t>
  </si>
  <si>
    <t>VÃO A DESCONTAR</t>
  </si>
  <si>
    <t xml:space="preserve">perimetro (m) </t>
  </si>
  <si>
    <t>altura (m)</t>
  </si>
  <si>
    <t>área total (m2)</t>
  </si>
  <si>
    <t>pintura de esquadria metalica</t>
  </si>
  <si>
    <t>CP-HID-20</t>
  </si>
  <si>
    <t>1 CV</t>
  </si>
  <si>
    <t>Ponto alimentação Bebedouro</t>
  </si>
  <si>
    <t>Torneira de lavatório cromada</t>
  </si>
  <si>
    <t>Lavatório padrão médio para PCD</t>
  </si>
  <si>
    <t>85 mm - 3"</t>
  </si>
  <si>
    <t>32 mm- 1"</t>
  </si>
  <si>
    <t>50 mm - 40 mm</t>
  </si>
  <si>
    <t>85 mm - 75 mm</t>
  </si>
  <si>
    <t>CP-HID-21</t>
  </si>
  <si>
    <t>CP-HID-22</t>
  </si>
  <si>
    <t>CP-HID-23</t>
  </si>
  <si>
    <t>CP-HID-24</t>
  </si>
  <si>
    <t>CP-HID-25</t>
  </si>
  <si>
    <t>32 mm - 20 mm</t>
  </si>
  <si>
    <t>40 mm - 20 mm</t>
  </si>
  <si>
    <t>40 mm - 25 mm</t>
  </si>
  <si>
    <t>50 mm - 20 mm</t>
  </si>
  <si>
    <t>50 mm- 25 mm</t>
  </si>
  <si>
    <t>50 mm - 32 mm</t>
  </si>
  <si>
    <t>60 mm - 32mm</t>
  </si>
  <si>
    <t>60 mm- 50mm</t>
  </si>
  <si>
    <t>60 mm - 40 mm</t>
  </si>
  <si>
    <t>CP-HID-26</t>
  </si>
  <si>
    <t>CP-HID-27</t>
  </si>
  <si>
    <t>CP-HID-28</t>
  </si>
  <si>
    <t>CP-HID-29</t>
  </si>
  <si>
    <t>CP-HID-30</t>
  </si>
  <si>
    <t>CP-HID-31</t>
  </si>
  <si>
    <t>CP-HID-32</t>
  </si>
  <si>
    <t>CP-HID-33</t>
  </si>
  <si>
    <t>100x100x50R</t>
  </si>
  <si>
    <t>1.1/4" - 1.1/2"</t>
  </si>
  <si>
    <t xml:space="preserve">50 mm </t>
  </si>
  <si>
    <t xml:space="preserve">150 mm </t>
  </si>
  <si>
    <t>40 mm - 40 mm</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</si>
  <si>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</si>
  <si>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</si>
  <si>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</si>
  <si>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</si>
  <si>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</si>
  <si>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</si>
  <si>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</si>
  <si>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</si>
  <si>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</si>
  <si>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</si>
  <si>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</si>
  <si>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</si>
  <si>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</si>
  <si>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</si>
  <si>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</si>
  <si>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</si>
  <si>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</si>
  <si>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</si>
  <si>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</si>
  <si>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</si>
  <si>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</si>
  <si>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</si>
  <si>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</si>
  <si>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</si>
  <si>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</si>
  <si>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</si>
  <si>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</si>
  <si>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</si>
  <si>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ACETILENO (RECARGA PARA CILINDRO DE CONJUNTO OXICORTE GRANDE)</t>
  </si>
  <si>
    <t>OXIGENIO, RECARGA PARA CILINDRO DE CONJUNTO OXICORTE GRANDE</t>
  </si>
  <si>
    <t>ACIDO MURIATICO, DILUICAO 10% A 12% PARA USO EM LIMPEZA</t>
  </si>
  <si>
    <t>DETERGENTE AMONIACO (AMONIA DILUIDA)</t>
  </si>
  <si>
    <t>SODA CAUSTICA EM ESCAMAS</t>
  </si>
  <si>
    <t>BALDE PLASTICO CAPACIDADE *10* L</t>
  </si>
  <si>
    <t>ESCOVA DE ACO, COM CABO, *4  X 15* FILEIRAS DE CERDAS</t>
  </si>
  <si>
    <t>ESTOPA</t>
  </si>
  <si>
    <t>SABAO EM PO</t>
  </si>
  <si>
    <t>ACO CA-50, 6,3 MM, VERGALHAO</t>
  </si>
  <si>
    <t>ACO CA-50, 8,0 MM, VERGALHAO</t>
  </si>
  <si>
    <t>ACO CA-50, 10,0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</si>
  <si>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</si>
  <si>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</si>
  <si>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</si>
  <si>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</si>
  <si>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</si>
  <si>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</si>
  <si>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</si>
  <si>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</si>
  <si>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</si>
  <si>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</si>
  <si>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</si>
  <si>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</si>
  <si>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</si>
  <si>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</si>
  <si>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</si>
  <si>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</si>
  <si>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</si>
  <si>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</si>
  <si>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</si>
  <si>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</si>
  <si>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</si>
  <si>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</si>
  <si>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</si>
  <si>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</si>
  <si>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</si>
  <si>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</si>
  <si>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</si>
  <si>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</si>
  <si>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</si>
  <si>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</si>
  <si>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</si>
  <si>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</si>
  <si>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</si>
  <si>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</si>
  <si>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</si>
  <si>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</si>
  <si>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</si>
  <si>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</si>
  <si>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</si>
  <si>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</si>
  <si>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</si>
  <si>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</si>
  <si>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</si>
  <si>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</si>
  <si>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</si>
  <si>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</si>
  <si>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</si>
  <si>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</si>
  <si>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</si>
  <si>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</si>
  <si>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</si>
  <si>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</si>
  <si>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</si>
  <si>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</si>
  <si>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</si>
  <si>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</si>
  <si>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</si>
  <si>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ARGAMASSA POLIMERICA DE REPARO ESTRUTURAL, BICOMPONENTE</t>
  </si>
  <si>
    <t>ADESIVO ESTRUTURAL A BASE DE RESINA EPOXI, BICOMPONENTE, PASTOSO (TIXOTROPICO)</t>
  </si>
  <si>
    <t>GRAUTE CIMENTICIO PARA USO GERAL</t>
  </si>
  <si>
    <t>ARGAMASSA POLIMERICA IMPERMEABILIZANTE SEMIFLEXIVEL, BICOMPONENTE (MEMBRANA IMPERMEABILIZANTE ACRILICA)</t>
  </si>
  <si>
    <t>IMPERMEABILIZANTE FLEXIVEL BRANCO DE BASE ACRILICA PARA COBERTURAS</t>
  </si>
  <si>
    <t>IMPERMEABILIZANTE INCOLOR PARA TRATAMENTO DE FACHADAS E TELHAS, BASE SILICONE</t>
  </si>
  <si>
    <t>REVESTIMENTO EPOXI DE ALTA RESISTENCIA QUIMICA, ISENTO DE SOLVENTES,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</si>
  <si>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</si>
  <si>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</si>
  <si>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</si>
  <si>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</si>
  <si>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</si>
  <si>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</si>
  <si>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</si>
  <si>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</si>
  <si>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</si>
  <si>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</si>
  <si>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</si>
  <si>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</si>
  <si>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</si>
  <si>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</si>
  <si>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</si>
  <si>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</si>
  <si>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</si>
  <si>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</si>
  <si>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</si>
  <si>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</si>
  <si>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</si>
  <si>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</si>
  <si>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</si>
  <si>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</si>
  <si>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</si>
  <si>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</si>
  <si>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</si>
  <si>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</si>
  <si>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</si>
  <si>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</si>
  <si>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</si>
  <si>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</si>
  <si>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</si>
  <si>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</si>
  <si>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</si>
  <si>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</si>
  <si>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</si>
  <si>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</si>
  <si>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</si>
  <si>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FARPADO GALVANIZADO, 16 BWG (1,65 MM), CLASSE 250</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</si>
  <si>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</si>
  <si>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</si>
  <si>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</si>
  <si>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</si>
  <si>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</si>
  <si>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</si>
  <si>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</si>
  <si>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</si>
  <si>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</si>
  <si>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</si>
  <si>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</si>
  <si>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</si>
  <si>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</si>
  <si>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</si>
  <si>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</si>
  <si>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</si>
  <si>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</si>
  <si>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</si>
  <si>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</si>
  <si>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</si>
  <si>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</si>
  <si>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</si>
  <si>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</si>
  <si>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</si>
  <si>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</si>
  <si>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</si>
  <si>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</si>
  <si>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</si>
  <si>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</si>
  <si>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</si>
  <si>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</si>
  <si>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</si>
  <si>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</si>
  <si>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</si>
  <si>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</si>
  <si>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</si>
  <si>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</si>
  <si>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</si>
  <si>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</si>
  <si>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</si>
  <si>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</si>
  <si>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</si>
  <si>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</si>
  <si>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</si>
  <si>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</si>
  <si>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</si>
  <si>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</si>
  <si>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</si>
  <si>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</si>
  <si>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</si>
  <si>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</si>
  <si>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</si>
  <si>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</si>
  <si>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</si>
  <si>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</si>
  <si>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</si>
  <si>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</si>
  <si>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</si>
  <si>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</si>
  <si>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</si>
  <si>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</si>
  <si>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</si>
  <si>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</si>
  <si>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</si>
  <si>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</si>
  <si>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</si>
  <si>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</si>
  <si>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</si>
  <si>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</si>
  <si>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</si>
  <si>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</si>
  <si>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</si>
  <si>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</si>
  <si>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</si>
  <si>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</si>
  <si>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</si>
  <si>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</si>
  <si>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</si>
  <si>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</si>
  <si>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</si>
  <si>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</si>
  <si>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</si>
  <si>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JANELA BASCULANTE EM ALUMINIO, 80 X 60 CM (A X L), BATENTE/REQUADRO DE 3 A 14 CM, COM VIDRO, SEM GUARNICAO/ALIZAR</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</si>
  <si>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</si>
  <si>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</si>
  <si>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</si>
  <si>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</si>
  <si>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</si>
  <si>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</si>
  <si>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</si>
  <si>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</si>
  <si>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</si>
  <si>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</si>
  <si>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100 X 150 CM (A X L), 4 FLS, SEM BANDEIRA, ACABAMENTO ACET OU BRILHANTE, COM VIDRO, COM GUARNICAO PARA 1 FACE</t>
  </si>
  <si>
    <t>JANELA FIXA EM ALUMINIO, 60  X 80 CM (A X L), BATENTE/REQUADRO DE 3 A 14 CM, COM VIDRO, SEM GUARNICAO/ALIZAR</t>
  </si>
  <si>
    <t>JANELA MAXIM AR EM ALUMINIO, 80 X 60 CM (A X L), BATENTE/REQUADRO DE 4 A 14 CM, COM VIDRO, SEM GUARNICAO/ALIZAR</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</si>
  <si>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</si>
  <si>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</si>
  <si>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</si>
  <si>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</si>
  <si>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</si>
  <si>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</si>
  <si>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</si>
  <si>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</si>
  <si>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</si>
  <si>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</si>
  <si>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</si>
  <si>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</si>
  <si>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</si>
  <si>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</si>
  <si>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</si>
  <si>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</si>
  <si>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</si>
  <si>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</si>
  <si>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</si>
  <si>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</si>
  <si>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</si>
  <si>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</si>
  <si>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</si>
  <si>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</si>
  <si>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</si>
  <si>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</si>
  <si>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</si>
  <si>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</si>
  <si>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</si>
  <si>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</si>
  <si>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</si>
  <si>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</si>
  <si>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</si>
  <si>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</si>
  <si>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</si>
  <si>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</si>
  <si>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</si>
  <si>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</si>
  <si>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</si>
  <si>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</si>
  <si>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</si>
  <si>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</si>
  <si>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</si>
  <si>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</si>
  <si>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</si>
  <si>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</si>
  <si>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</si>
  <si>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</si>
  <si>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</si>
  <si>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</si>
  <si>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</si>
  <si>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</si>
  <si>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</si>
  <si>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</si>
  <si>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</si>
  <si>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</si>
  <si>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</si>
  <si>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</si>
  <si>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</si>
  <si>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</si>
  <si>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</si>
  <si>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</si>
  <si>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</si>
  <si>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</si>
  <si>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</si>
  <si>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</si>
  <si>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</si>
  <si>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</si>
  <si>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</si>
  <si>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</si>
  <si>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</si>
  <si>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</si>
  <si>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</si>
  <si>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</si>
  <si>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</si>
  <si>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</si>
  <si>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</si>
  <si>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</si>
  <si>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</si>
  <si>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</si>
  <si>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</si>
  <si>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</si>
  <si>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</si>
  <si>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</si>
  <si>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</si>
  <si>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</si>
  <si>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</si>
  <si>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</si>
  <si>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</si>
  <si>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</si>
  <si>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</si>
  <si>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</si>
  <si>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</si>
  <si>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</si>
  <si>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</si>
  <si>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</si>
  <si>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</si>
  <si>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</si>
  <si>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</si>
  <si>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</si>
  <si>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</si>
  <si>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</si>
  <si>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</si>
  <si>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</si>
  <si>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</si>
  <si>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</si>
  <si>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</si>
  <si>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</si>
  <si>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</si>
  <si>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</si>
  <si>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</si>
  <si>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</si>
  <si>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</si>
  <si>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</si>
  <si>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</si>
  <si>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</si>
  <si>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</si>
  <si>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</si>
  <si>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</si>
  <si>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</si>
  <si>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</si>
  <si>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</si>
  <si>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</si>
  <si>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</si>
  <si>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</si>
  <si>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</si>
  <si>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</si>
  <si>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</si>
  <si>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</si>
  <si>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</si>
  <si>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</si>
  <si>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</si>
  <si>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</si>
  <si>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</si>
  <si>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</si>
  <si>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</si>
  <si>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</si>
  <si>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</si>
  <si>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</si>
  <si>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</si>
  <si>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</si>
  <si>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</si>
  <si>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</si>
  <si>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</si>
  <si>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</si>
  <si>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</si>
  <si>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</si>
  <si>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</si>
  <si>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</si>
  <si>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</si>
  <si>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</si>
  <si>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</si>
  <si>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</si>
  <si>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</si>
  <si>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</si>
  <si>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</si>
  <si>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</si>
  <si>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</si>
  <si>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</si>
  <si>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</si>
  <si>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</si>
  <si>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</si>
  <si>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</si>
  <si>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</si>
  <si>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</si>
  <si>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</si>
  <si>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</si>
  <si>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</si>
  <si>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</si>
  <si>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</si>
  <si>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</si>
  <si>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</si>
  <si>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</si>
  <si>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</si>
  <si>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</si>
  <si>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</si>
  <si>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</si>
  <si>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</si>
  <si>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</si>
  <si>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</si>
  <si>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</si>
  <si>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</si>
  <si>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</si>
  <si>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</si>
  <si>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</si>
  <si>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</si>
  <si>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</si>
  <si>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</si>
  <si>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</si>
  <si>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</si>
  <si>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</si>
  <si>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</si>
  <si>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</si>
  <si>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</si>
  <si>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</si>
  <si>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</si>
  <si>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</si>
  <si>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</si>
  <si>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</si>
  <si>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</si>
  <si>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</si>
  <si>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</si>
  <si>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</si>
  <si>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</si>
  <si>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</si>
  <si>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</si>
  <si>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</si>
  <si>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</si>
  <si>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</si>
  <si>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</si>
  <si>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</si>
  <si>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</si>
  <si>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</si>
  <si>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</si>
  <si>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</si>
  <si>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</si>
  <si>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</si>
  <si>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</si>
  <si>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</si>
  <si>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</si>
  <si>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</si>
  <si>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</si>
  <si>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</si>
  <si>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</si>
  <si>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</si>
  <si>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</si>
  <si>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</si>
  <si>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</si>
  <si>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</si>
  <si>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</si>
  <si>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</si>
  <si>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</si>
  <si>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</si>
  <si>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</si>
  <si>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</si>
  <si>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</si>
  <si>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</si>
  <si>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</si>
  <si>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</si>
  <si>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</si>
  <si>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</si>
  <si>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</si>
  <si>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</si>
  <si>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</si>
  <si>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</si>
  <si>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</si>
  <si>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</si>
  <si>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</si>
  <si>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</si>
  <si>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</si>
  <si>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</si>
  <si>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</si>
  <si>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</si>
  <si>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</si>
  <si>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</si>
  <si>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</si>
  <si>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</si>
  <si>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</si>
  <si>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</si>
  <si>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</si>
  <si>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</si>
  <si>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</si>
  <si>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</si>
  <si>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</si>
  <si>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</si>
  <si>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</si>
  <si>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</si>
  <si>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</si>
  <si>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</si>
  <si>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</si>
  <si>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</si>
  <si>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</si>
  <si>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</si>
  <si>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</si>
  <si>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</si>
  <si>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</si>
  <si>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</si>
  <si>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</si>
  <si>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</si>
  <si>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</si>
  <si>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</si>
  <si>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</si>
  <si>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</si>
  <si>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</si>
  <si>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</si>
  <si>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</si>
  <si>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</si>
  <si>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</si>
  <si>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MADEIRA COMPENSADA NAVAL (COM COLA FENOLICA), E = 6 MM, DE *1,60 X 2,20* 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</si>
  <si>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</si>
  <si>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</si>
  <si>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</si>
  <si>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</si>
  <si>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</si>
  <si>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</si>
  <si>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</si>
  <si>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</si>
  <si>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</si>
  <si>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</si>
  <si>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</si>
  <si>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</si>
  <si>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</si>
  <si>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</si>
  <si>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</si>
  <si>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</si>
  <si>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</si>
  <si>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</si>
  <si>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</si>
  <si>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</si>
  <si>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</si>
  <si>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</si>
  <si>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</si>
  <si>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</si>
  <si>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</si>
  <si>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</si>
  <si>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</si>
  <si>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</si>
  <si>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</si>
  <si>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</si>
  <si>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</si>
  <si>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</si>
  <si>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</si>
  <si>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</si>
  <si>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</si>
  <si>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</si>
  <si>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</si>
  <si>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</si>
  <si>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</si>
  <si>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</si>
  <si>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</si>
  <si>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</si>
  <si>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</si>
  <si>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</si>
  <si>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</si>
  <si>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</si>
  <si>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</si>
  <si>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</si>
  <si>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</si>
  <si>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</si>
  <si>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</si>
  <si>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</si>
  <si>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</si>
  <si>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</si>
  <si>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</si>
  <si>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</si>
  <si>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</si>
  <si>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</si>
  <si>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</si>
  <si>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</si>
  <si>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</si>
  <si>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</si>
  <si>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</si>
  <si>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</si>
  <si>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</si>
  <si>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</si>
  <si>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</si>
  <si>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</si>
  <si>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</si>
  <si>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</si>
  <si>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</si>
  <si>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</si>
  <si>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</si>
  <si>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</si>
  <si>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</si>
  <si>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</si>
  <si>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</si>
  <si>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</si>
  <si>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</si>
  <si>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</si>
  <si>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</si>
  <si>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</si>
  <si>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</si>
  <si>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</si>
  <si>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</si>
  <si>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</si>
  <si>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</si>
  <si>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</si>
  <si>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</si>
  <si>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</si>
  <si>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</si>
  <si>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</si>
  <si>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</si>
  <si>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</si>
  <si>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</si>
  <si>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</si>
  <si>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</si>
  <si>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</si>
  <si>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</si>
  <si>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</si>
  <si>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</si>
  <si>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</si>
  <si>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</si>
  <si>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</si>
  <si>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</si>
  <si>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</si>
  <si>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</si>
  <si>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</si>
  <si>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</si>
  <si>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</si>
  <si>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</si>
  <si>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</si>
  <si>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</si>
  <si>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</si>
  <si>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</si>
  <si>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</si>
  <si>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</si>
  <si>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</si>
  <si>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</si>
  <si>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</si>
  <si>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</si>
  <si>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</si>
  <si>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</si>
  <si>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</si>
  <si>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</si>
  <si>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</si>
  <si>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</si>
  <si>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</si>
  <si>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</si>
  <si>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</si>
  <si>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</si>
  <si>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</si>
  <si>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</si>
  <si>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</si>
  <si>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</si>
  <si>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</si>
  <si>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</si>
  <si>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</si>
  <si>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</si>
  <si>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</si>
  <si>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</si>
  <si>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</si>
  <si>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</si>
  <si>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</si>
  <si>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</si>
  <si>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</si>
  <si>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</si>
  <si>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</si>
  <si>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</si>
  <si>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</si>
  <si>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</si>
  <si>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</si>
  <si>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</si>
  <si>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</si>
  <si>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</si>
  <si>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</si>
  <si>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</si>
  <si>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</si>
  <si>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</si>
  <si>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</si>
  <si>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</si>
  <si>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</si>
  <si>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</si>
  <si>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</si>
  <si>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</si>
  <si>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</si>
  <si>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</si>
  <si>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</si>
  <si>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</si>
  <si>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</si>
  <si>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</si>
  <si>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</si>
  <si>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</si>
  <si>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</si>
  <si>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</si>
  <si>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</si>
  <si>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</si>
  <si>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</si>
  <si>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</si>
  <si>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</si>
  <si>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</si>
  <si>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</si>
  <si>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</si>
  <si>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</si>
  <si>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</si>
  <si>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</si>
  <si>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</si>
  <si>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</si>
  <si>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</si>
  <si>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</si>
  <si>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</si>
  <si>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</si>
  <si>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</si>
  <si>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</si>
  <si>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</si>
  <si>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</si>
  <si>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</si>
  <si>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</si>
  <si>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</si>
  <si>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</si>
  <si>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</si>
  <si>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</si>
  <si>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</si>
  <si>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</si>
  <si>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</si>
  <si>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</si>
  <si>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</si>
  <si>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</si>
  <si>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</si>
  <si>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</si>
  <si>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</si>
  <si>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</si>
  <si>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</si>
  <si>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</si>
  <si>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</si>
  <si>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</si>
  <si>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</si>
  <si>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</si>
  <si>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</si>
  <si>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</si>
  <si>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</si>
  <si>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</si>
  <si>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</si>
  <si>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</si>
  <si>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</si>
  <si>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</si>
  <si>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</si>
  <si>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</si>
  <si>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</si>
  <si>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</si>
  <si>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</si>
  <si>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</si>
  <si>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</si>
  <si>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</si>
  <si>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</si>
  <si>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</si>
  <si>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</si>
  <si>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</si>
  <si>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</si>
  <si>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</si>
  <si>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</si>
  <si>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</si>
  <si>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</si>
  <si>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</si>
  <si>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</si>
  <si>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</si>
  <si>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</si>
  <si>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1,9 A 2 MM, SEM ANEL,  CROMADO OU ZINCADO,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</si>
  <si>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</si>
  <si>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</si>
  <si>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</si>
  <si>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</si>
  <si>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</si>
  <si>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</si>
  <si>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</si>
  <si>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</si>
  <si>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</si>
  <si>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</si>
  <si>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</si>
  <si>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</si>
  <si>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</si>
  <si>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</si>
  <si>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</si>
  <si>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</si>
  <si>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</si>
  <si>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</si>
  <si>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</si>
  <si>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</si>
  <si>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</si>
  <si>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</si>
  <si>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</si>
  <si>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</si>
  <si>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</si>
  <si>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</si>
  <si>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</si>
  <si>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</si>
  <si>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</si>
  <si>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</si>
  <si>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</si>
  <si>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</si>
  <si>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</si>
  <si>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</si>
  <si>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</si>
  <si>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</si>
  <si>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</si>
  <si>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</si>
  <si>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</si>
  <si>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</si>
  <si>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</si>
  <si>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</si>
  <si>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</si>
  <si>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</si>
  <si>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</si>
  <si>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</si>
  <si>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</si>
  <si>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</si>
  <si>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</si>
  <si>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</si>
  <si>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</si>
  <si>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</si>
  <si>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</si>
  <si>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</si>
  <si>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</si>
  <si>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</si>
  <si>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</si>
  <si>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</si>
  <si>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</si>
  <si>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</si>
  <si>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</si>
  <si>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</si>
  <si>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</si>
  <si>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</si>
  <si>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</si>
  <si>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</si>
  <si>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</si>
  <si>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</si>
  <si>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</si>
  <si>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</si>
  <si>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</si>
  <si>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</si>
  <si>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</si>
  <si>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</si>
  <si>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</si>
  <si>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</si>
  <si>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</si>
  <si>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</si>
  <si>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</si>
  <si>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</si>
  <si>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</si>
  <si>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</si>
  <si>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</si>
  <si>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</si>
  <si>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</si>
  <si>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</si>
  <si>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</si>
  <si>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</si>
  <si>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</si>
  <si>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</si>
  <si>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</si>
  <si>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</si>
  <si>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</si>
  <si>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</si>
  <si>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</si>
  <si>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</si>
  <si>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</si>
  <si>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</si>
  <si>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</si>
  <si>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</si>
  <si>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</si>
  <si>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</si>
  <si>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</si>
  <si>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</si>
  <si>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</si>
  <si>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</si>
  <si>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</si>
  <si>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</si>
  <si>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</si>
  <si>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</si>
  <si>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</si>
  <si>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</si>
  <si>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</si>
  <si>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</si>
  <si>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</si>
  <si>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</si>
  <si>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</si>
  <si>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</si>
  <si>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</si>
  <si>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</si>
  <si>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</si>
  <si>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</si>
  <si>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</si>
  <si>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</si>
  <si>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</si>
  <si>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</si>
  <si>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</si>
  <si>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</si>
  <si>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</si>
  <si>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</si>
  <si>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</si>
  <si>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</si>
  <si>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</si>
  <si>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</si>
  <si>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</si>
  <si>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</si>
  <si>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</si>
  <si>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</si>
  <si>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</si>
  <si>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</si>
  <si>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</si>
  <si>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</si>
  <si>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</si>
  <si>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</si>
  <si>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</si>
  <si>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</si>
  <si>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</si>
  <si>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</si>
  <si>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</si>
  <si>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</si>
  <si>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</si>
  <si>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</si>
  <si>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</si>
  <si>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</si>
  <si>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</si>
  <si>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</si>
  <si>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</si>
  <si>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</si>
  <si>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</si>
  <si>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</si>
  <si>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</si>
  <si>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</si>
  <si>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</si>
  <si>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</si>
  <si>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</si>
  <si>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</si>
  <si>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</si>
  <si>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</si>
  <si>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</si>
  <si>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</si>
  <si>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</si>
  <si>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</si>
  <si>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</si>
  <si>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</si>
  <si>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</si>
  <si>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</si>
  <si>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</si>
  <si>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</si>
  <si>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</si>
  <si>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</si>
  <si>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</si>
  <si>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</si>
  <si>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</si>
  <si>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</si>
  <si>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</si>
  <si>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</si>
  <si>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</si>
  <si>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</si>
  <si>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</si>
  <si>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</si>
  <si>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</si>
  <si>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</si>
  <si>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</si>
  <si>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</si>
  <si>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</si>
  <si>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</si>
  <si>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</si>
  <si>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</si>
  <si>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</si>
  <si>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</si>
  <si>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</si>
  <si>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</si>
  <si>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</si>
  <si>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</si>
  <si>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</si>
  <si>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</si>
  <si>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</si>
  <si>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</si>
  <si>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</si>
  <si>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</si>
  <si>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</si>
  <si>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</si>
  <si>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</si>
  <si>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</si>
  <si>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</si>
  <si>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</si>
  <si>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</si>
  <si>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</si>
  <si>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</si>
  <si>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</si>
  <si>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</si>
  <si>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</si>
  <si>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</si>
  <si>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</si>
  <si>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</si>
  <si>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</si>
  <si>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</si>
  <si>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</si>
  <si>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</si>
  <si>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</si>
  <si>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</si>
  <si>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</si>
  <si>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</si>
  <si>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</si>
  <si>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</si>
  <si>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</si>
  <si>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</si>
  <si>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</si>
  <si>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</si>
  <si>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</si>
  <si>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</si>
  <si>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</si>
  <si>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</si>
  <si>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</si>
  <si>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</si>
  <si>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</si>
  <si>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</si>
  <si>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</si>
  <si>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</si>
  <si>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</si>
  <si>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</si>
  <si>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</si>
  <si>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</si>
  <si>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</si>
  <si>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</si>
  <si>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</si>
  <si>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</si>
  <si>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</si>
  <si>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</si>
  <si>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</si>
  <si>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</si>
  <si>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</si>
  <si>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</si>
  <si>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</si>
  <si>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</si>
  <si>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</si>
  <si>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</si>
  <si>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</si>
  <si>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</si>
  <si>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</si>
  <si>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</si>
  <si>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</si>
  <si>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</si>
  <si>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</si>
  <si>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</si>
  <si>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</si>
  <si>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</si>
  <si>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</si>
  <si>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</si>
  <si>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</si>
  <si>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</si>
  <si>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</si>
  <si>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</si>
  <si>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</si>
  <si>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</si>
  <si>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</si>
  <si>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</si>
  <si>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</si>
  <si>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</si>
  <si>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</si>
  <si>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</si>
  <si>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</si>
  <si>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</si>
  <si>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</si>
  <si>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</si>
  <si>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</si>
  <si>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</si>
  <si>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</si>
  <si>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</si>
  <si>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</si>
  <si>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</si>
  <si>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</si>
  <si>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</si>
  <si>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</si>
  <si>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</si>
  <si>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</si>
  <si>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</si>
  <si>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</si>
  <si>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</si>
  <si>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</si>
  <si>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</si>
  <si>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</si>
  <si>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</si>
  <si>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</si>
  <si>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</si>
  <si>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</si>
  <si>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</si>
  <si>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</si>
  <si>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</si>
  <si>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</si>
  <si>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</si>
  <si>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</si>
  <si>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</si>
  <si>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</si>
  <si>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</si>
  <si>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</si>
  <si>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</si>
  <si>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</si>
  <si>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</si>
  <si>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</si>
  <si>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</si>
  <si>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</si>
  <si>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</si>
  <si>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</si>
  <si>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</si>
  <si>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</si>
  <si>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</si>
  <si>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</si>
  <si>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</si>
  <si>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</si>
  <si>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</si>
  <si>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</si>
  <si>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</si>
  <si>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</si>
  <si>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</si>
  <si>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</si>
  <si>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</si>
  <si>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</si>
  <si>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</si>
  <si>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</si>
  <si>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</si>
  <si>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</si>
  <si>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</si>
  <si>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</si>
  <si>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</si>
  <si>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</si>
  <si>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</si>
  <si>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</si>
  <si>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</si>
  <si>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</si>
  <si>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</si>
  <si>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</si>
  <si>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</si>
  <si>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</si>
  <si>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</si>
  <si>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</si>
  <si>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</si>
  <si>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</si>
  <si>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</si>
  <si>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</si>
  <si>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</si>
  <si>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</si>
  <si>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</si>
  <si>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</si>
  <si>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</si>
  <si>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</si>
  <si>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</si>
  <si>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</si>
  <si>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</si>
  <si>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</si>
  <si>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</si>
  <si>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</si>
  <si>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</si>
  <si>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</si>
  <si>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</si>
  <si>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</si>
  <si>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</si>
  <si>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</si>
  <si>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</si>
  <si>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</si>
  <si>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</si>
  <si>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</si>
  <si>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</si>
  <si>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</si>
  <si>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</si>
  <si>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</si>
  <si>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</si>
  <si>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</si>
  <si>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</si>
  <si>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</si>
  <si>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</si>
  <si>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</si>
  <si>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</si>
  <si>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</si>
  <si>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</si>
  <si>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</si>
  <si>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</si>
  <si>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</si>
  <si>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</si>
  <si>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</si>
  <si>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</si>
  <si>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</si>
  <si>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</si>
  <si>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</si>
  <si>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</si>
  <si>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</si>
  <si>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</si>
  <si>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</si>
  <si>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</si>
  <si>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</si>
  <si>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</si>
  <si>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</si>
  <si>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</si>
  <si>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</si>
  <si>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</si>
  <si>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</si>
  <si>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</si>
  <si>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</si>
  <si>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</si>
  <si>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</si>
  <si>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</si>
  <si>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</si>
  <si>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</si>
  <si>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</si>
  <si>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</si>
  <si>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</si>
  <si>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</si>
  <si>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</si>
  <si>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</si>
  <si>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</si>
  <si>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</si>
  <si>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</si>
  <si>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</si>
  <si>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</si>
  <si>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</si>
  <si>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</si>
  <si>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</si>
  <si>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</si>
  <si>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</si>
  <si>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</si>
  <si>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</si>
  <si>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</si>
  <si>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</si>
  <si>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</si>
  <si>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</si>
  <si>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</si>
  <si>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</si>
  <si>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</si>
  <si>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</si>
  <si>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</si>
  <si>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</si>
  <si>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</si>
  <si>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</si>
  <si>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</si>
  <si>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</si>
  <si>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</si>
  <si>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</si>
  <si>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</si>
  <si>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</si>
  <si>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</si>
  <si>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</si>
  <si>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</si>
  <si>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</si>
  <si>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</si>
  <si>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</si>
  <si>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</si>
  <si>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</si>
  <si>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</si>
  <si>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</si>
  <si>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</si>
  <si>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</si>
  <si>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</si>
  <si>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</si>
  <si>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</si>
  <si>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</si>
  <si>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</si>
  <si>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</si>
  <si>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</si>
  <si>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</si>
  <si>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</si>
  <si>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</si>
  <si>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</si>
  <si>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</si>
  <si>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EPOXI BICOMPONENTE (MASSA + CATALIZADOR)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</si>
  <si>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</si>
  <si>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</si>
  <si>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</si>
  <si>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</si>
  <si>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</si>
  <si>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</si>
  <si>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</si>
  <si>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</si>
  <si>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</si>
  <si>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</si>
  <si>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</si>
  <si>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</si>
  <si>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</si>
  <si>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</si>
  <si>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</si>
  <si>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</si>
  <si>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</si>
  <si>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</si>
  <si>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</si>
  <si>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</si>
  <si>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</si>
  <si>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</si>
  <si>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</si>
  <si>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</si>
  <si>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</si>
  <si>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</si>
  <si>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</si>
  <si>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</si>
  <si>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</si>
  <si>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</si>
  <si>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</si>
  <si>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</si>
  <si>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</si>
  <si>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</si>
  <si>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</si>
  <si>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</si>
  <si>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</si>
  <si>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</si>
  <si>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</si>
  <si>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</si>
  <si>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</si>
  <si>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</si>
  <si>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</si>
  <si>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</si>
  <si>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</si>
  <si>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</si>
  <si>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</si>
  <si>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</si>
  <si>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</si>
  <si>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</si>
  <si>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</si>
  <si>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</si>
  <si>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</si>
  <si>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</si>
  <si>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</si>
  <si>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</si>
  <si>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</si>
  <si>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</si>
  <si>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</si>
  <si>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</si>
  <si>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</si>
  <si>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</si>
  <si>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</si>
  <si>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</si>
  <si>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</si>
  <si>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</si>
  <si>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</si>
  <si>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</si>
  <si>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</si>
  <si>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</si>
  <si>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</si>
  <si>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</si>
  <si>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GUINDASTE</t>
  </si>
  <si>
    <t>OPERADOR DE MARTELETE OU MARTELETEIRO</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</si>
  <si>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</si>
  <si>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</si>
  <si>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</si>
  <si>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</si>
  <si>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</si>
  <si>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</si>
  <si>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</si>
  <si>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</si>
  <si>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</si>
  <si>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</si>
  <si>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</si>
  <si>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</si>
  <si>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</si>
  <si>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</si>
  <si>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</si>
  <si>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</si>
  <si>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</si>
  <si>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</si>
  <si>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</si>
  <si>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</si>
  <si>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</si>
  <si>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</si>
  <si>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</si>
  <si>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</si>
  <si>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</si>
  <si>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</si>
  <si>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</si>
  <si>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</si>
  <si>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</si>
  <si>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</si>
  <si>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</si>
  <si>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</si>
  <si>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</si>
  <si>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</si>
  <si>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</si>
  <si>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</si>
  <si>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</si>
  <si>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</si>
  <si>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</si>
  <si>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</si>
  <si>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</si>
  <si>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</si>
  <si>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</si>
  <si>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</si>
  <si>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</si>
  <si>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</si>
  <si>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</si>
  <si>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</si>
  <si>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</si>
  <si>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</si>
  <si>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</si>
  <si>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</si>
  <si>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</si>
  <si>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</si>
  <si>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</si>
  <si>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</si>
  <si>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</si>
  <si>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</si>
  <si>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</si>
  <si>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</si>
  <si>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</si>
  <si>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</si>
  <si>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</si>
  <si>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</si>
  <si>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</si>
  <si>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</si>
  <si>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</si>
  <si>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</si>
  <si>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</si>
  <si>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</si>
  <si>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</si>
  <si>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</si>
  <si>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</si>
  <si>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</si>
  <si>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</si>
  <si>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</si>
  <si>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</si>
  <si>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</si>
  <si>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</si>
  <si>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</si>
  <si>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</si>
  <si>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</si>
  <si>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</si>
  <si>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</si>
  <si>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</si>
  <si>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</si>
  <si>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</si>
  <si>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</si>
  <si>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</si>
  <si>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</si>
  <si>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</si>
  <si>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</si>
  <si>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</si>
  <si>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</si>
  <si>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CALAFETADOR / CALAFATE</t>
  </si>
  <si>
    <t>CALCETEIRO</t>
  </si>
  <si>
    <t>TAQUEADOR OU TAQUEIRO</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</si>
  <si>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</si>
  <si>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</si>
  <si>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</si>
  <si>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</si>
  <si>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</si>
  <si>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</si>
  <si>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</si>
  <si>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</si>
  <si>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</si>
  <si>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</si>
  <si>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</si>
  <si>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</si>
  <si>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</si>
  <si>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</si>
  <si>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</si>
  <si>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</si>
  <si>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</si>
  <si>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</si>
  <si>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</si>
  <si>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</si>
  <si>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</si>
  <si>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</si>
  <si>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</si>
  <si>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</si>
  <si>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</si>
  <si>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</si>
  <si>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</si>
  <si>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</si>
  <si>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</si>
  <si>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</si>
  <si>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</si>
  <si>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</si>
  <si>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</si>
  <si>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</si>
  <si>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</si>
  <si>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</si>
  <si>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</si>
  <si>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</si>
  <si>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</si>
  <si>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</si>
  <si>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</si>
  <si>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</si>
  <si>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</si>
  <si>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</si>
  <si>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</si>
  <si>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</si>
  <si>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</si>
  <si>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</si>
  <si>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</si>
  <si>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</si>
  <si>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</si>
  <si>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</si>
  <si>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</si>
  <si>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</si>
  <si>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</si>
  <si>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</si>
  <si>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</si>
  <si>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</si>
  <si>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</si>
  <si>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</si>
  <si>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</si>
  <si>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</si>
  <si>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</si>
  <si>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</si>
  <si>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</si>
  <si>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</si>
  <si>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</si>
  <si>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</si>
  <si>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</si>
  <si>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</si>
  <si>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</si>
  <si>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</si>
  <si>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</si>
  <si>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</si>
  <si>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</si>
  <si>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</si>
  <si>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</si>
  <si>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</si>
  <si>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</si>
  <si>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</si>
  <si>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</si>
  <si>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</si>
  <si>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</si>
  <si>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</si>
  <si>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</si>
  <si>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</si>
  <si>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</si>
  <si>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</si>
  <si>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</si>
  <si>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</si>
  <si>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</si>
  <si>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</si>
  <si>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</si>
  <si>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</si>
  <si>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</si>
  <si>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</si>
  <si>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</si>
  <si>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</si>
  <si>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</si>
  <si>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</si>
  <si>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</si>
  <si>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</si>
  <si>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</si>
  <si>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</si>
  <si>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</si>
  <si>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</si>
  <si>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</si>
  <si>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</si>
  <si>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</si>
  <si>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</si>
  <si>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</si>
  <si>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</si>
  <si>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</si>
  <si>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</si>
  <si>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</si>
  <si>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</si>
  <si>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</si>
  <si>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</si>
  <si>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</si>
  <si>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</si>
  <si>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</si>
  <si>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</si>
  <si>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</si>
  <si>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</si>
  <si>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</si>
  <si>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</si>
  <si>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</si>
  <si>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</si>
  <si>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</si>
  <si>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</si>
  <si>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</si>
  <si>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</si>
  <si>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</si>
  <si>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</si>
  <si>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</si>
  <si>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</si>
  <si>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</si>
  <si>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</si>
  <si>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</si>
  <si>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</si>
  <si>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</si>
  <si>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</si>
  <si>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</si>
  <si>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</si>
  <si>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</si>
  <si>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</si>
  <si>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</si>
  <si>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</si>
  <si>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</si>
  <si>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</si>
  <si>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</si>
  <si>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</si>
  <si>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</si>
  <si>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</si>
  <si>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</si>
  <si>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SELADOR PVA PAREDES INTERNAS</t>
  </si>
  <si>
    <t>LIQUIDO PARA BRILHO PAREDES INTERNAS</t>
  </si>
  <si>
    <t>SELANTE A BASE DE RESINAS ACRILICAS PARA TRINCAS</t>
  </si>
  <si>
    <t>SERRALHEIRO</t>
  </si>
  <si>
    <t>AJUDANTE DE ARMADOR</t>
  </si>
  <si>
    <t>AUXILIAR DE SERVICOS GERAIS</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</si>
  <si>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</si>
  <si>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</si>
  <si>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</si>
  <si>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</si>
  <si>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</si>
  <si>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</si>
  <si>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</si>
  <si>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</si>
  <si>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</si>
  <si>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</si>
  <si>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</si>
  <si>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</si>
  <si>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</si>
  <si>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</si>
  <si>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</si>
  <si>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</si>
  <si>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</si>
  <si>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</si>
  <si>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</si>
  <si>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</si>
  <si>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</si>
  <si>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</si>
  <si>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</si>
  <si>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</si>
  <si>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</si>
  <si>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</si>
  <si>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</si>
  <si>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</si>
  <si>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</si>
  <si>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</si>
  <si>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</si>
  <si>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</si>
  <si>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</si>
  <si>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</si>
  <si>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</si>
  <si>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</si>
  <si>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</si>
  <si>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</si>
  <si>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</si>
  <si>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</si>
  <si>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</si>
  <si>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</si>
  <si>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</si>
  <si>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</si>
  <si>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</si>
  <si>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</si>
  <si>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</si>
  <si>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</si>
  <si>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</si>
  <si>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</si>
  <si>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</si>
  <si>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</si>
  <si>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</si>
  <si>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</si>
  <si>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</si>
  <si>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</si>
  <si>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</si>
  <si>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</si>
  <si>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</si>
  <si>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</si>
  <si>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</si>
  <si>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</si>
  <si>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</si>
  <si>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</si>
  <si>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</si>
  <si>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</si>
  <si>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</si>
  <si>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</si>
  <si>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</si>
  <si>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</si>
  <si>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</si>
  <si>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</si>
  <si>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</si>
  <si>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</si>
  <si>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</si>
  <si>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</si>
  <si>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</si>
  <si>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</si>
  <si>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</si>
  <si>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</si>
  <si>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</si>
  <si>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</si>
  <si>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</si>
  <si>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</si>
  <si>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</si>
  <si>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</si>
  <si>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</si>
  <si>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</si>
  <si>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</si>
  <si>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</si>
  <si>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</si>
  <si>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</si>
  <si>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</si>
  <si>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</si>
  <si>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</si>
  <si>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</si>
  <si>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</si>
  <si>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</si>
  <si>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</si>
  <si>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</si>
  <si>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</si>
  <si>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EM METAL PARA ESTUQUE (DEPLOYE)</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</si>
  <si>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</si>
  <si>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</si>
  <si>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</si>
  <si>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</si>
  <si>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</si>
  <si>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</si>
  <si>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</si>
  <si>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</si>
  <si>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</si>
  <si>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</si>
  <si>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</si>
  <si>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</si>
  <si>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</si>
  <si>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</si>
  <si>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</si>
  <si>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</si>
  <si>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</si>
  <si>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</si>
  <si>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</si>
  <si>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</si>
  <si>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</si>
  <si>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</si>
  <si>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</si>
  <si>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</si>
  <si>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</si>
  <si>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</si>
  <si>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</si>
  <si>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</si>
  <si>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</si>
  <si>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</si>
  <si>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</si>
  <si>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</si>
  <si>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</si>
  <si>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</si>
  <si>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</si>
  <si>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</si>
  <si>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</si>
  <si>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</si>
  <si>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</si>
  <si>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</si>
  <si>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</si>
  <si>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</si>
  <si>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</si>
  <si>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</si>
  <si>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</si>
  <si>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</si>
  <si>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</si>
  <si>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</si>
  <si>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</si>
  <si>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</si>
  <si>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</si>
  <si>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</si>
  <si>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</si>
  <si>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</si>
  <si>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</si>
  <si>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</si>
  <si>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</si>
  <si>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</si>
  <si>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</si>
  <si>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</si>
  <si>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</si>
  <si>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</si>
  <si>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</si>
  <si>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</si>
  <si>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</si>
  <si>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ACRILICA PREMIUM PARA PISO</t>
  </si>
  <si>
    <t>TINTA ACRILICA PARA CERAMICA</t>
  </si>
  <si>
    <t>RESINA ACRILICA BASE AGUA - COR BRANCA</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</si>
  <si>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</si>
  <si>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</si>
  <si>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</si>
  <si>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</si>
  <si>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</si>
  <si>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</si>
  <si>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</si>
  <si>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</si>
  <si>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</si>
  <si>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</si>
  <si>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</si>
  <si>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</si>
  <si>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</si>
  <si>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</si>
  <si>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</si>
  <si>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</si>
  <si>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</si>
  <si>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</si>
  <si>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</si>
  <si>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</si>
  <si>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</si>
  <si>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</si>
  <si>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</si>
  <si>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</si>
  <si>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</si>
  <si>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</si>
  <si>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</si>
  <si>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</si>
  <si>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</si>
  <si>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</si>
  <si>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</si>
  <si>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</si>
  <si>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</si>
  <si>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</si>
  <si>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</si>
  <si>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</si>
  <si>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</si>
  <si>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</si>
  <si>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</si>
  <si>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</si>
  <si>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</si>
  <si>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</si>
  <si>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</si>
  <si>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</si>
  <si>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</si>
  <si>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</si>
  <si>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</si>
  <si>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</si>
  <si>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</si>
  <si>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</si>
  <si>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</si>
  <si>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</si>
  <si>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</si>
  <si>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</si>
  <si>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</si>
  <si>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</si>
  <si>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</si>
  <si>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</si>
  <si>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</si>
  <si>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</si>
  <si>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</si>
  <si>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</si>
  <si>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</si>
  <si>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</si>
  <si>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</si>
  <si>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</si>
  <si>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</si>
  <si>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</si>
  <si>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</si>
  <si>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</si>
  <si>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</si>
  <si>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</si>
  <si>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</si>
  <si>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</si>
  <si>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</si>
  <si>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</si>
  <si>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</si>
  <si>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</si>
  <si>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</si>
  <si>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</si>
  <si>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</si>
  <si>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</si>
  <si>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</si>
  <si>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</si>
  <si>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</si>
  <si>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</si>
  <si>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</si>
  <si>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</si>
  <si>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</si>
  <si>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</si>
  <si>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</si>
  <si>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</si>
  <si>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</si>
  <si>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</si>
  <si>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</si>
  <si>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</si>
  <si>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</si>
  <si>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</si>
  <si>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</si>
  <si>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</si>
  <si>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</si>
  <si>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</si>
  <si>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</si>
  <si>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</si>
  <si>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</si>
  <si>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</si>
  <si>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</si>
  <si>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</si>
  <si>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</si>
  <si>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</si>
  <si>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</si>
  <si>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</si>
  <si>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</si>
  <si>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</si>
  <si>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</si>
  <si>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</si>
  <si>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</si>
  <si>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</si>
  <si>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</si>
  <si>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</si>
  <si>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</si>
  <si>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</si>
  <si>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</si>
  <si>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</si>
  <si>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</si>
  <si>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</si>
  <si>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</si>
  <si>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</si>
  <si>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</si>
  <si>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</si>
  <si>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</si>
  <si>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</si>
  <si>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</si>
  <si>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</si>
  <si>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</si>
  <si>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</si>
  <si>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</si>
  <si>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</si>
  <si>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</si>
  <si>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</si>
  <si>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</si>
  <si>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</si>
  <si>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</si>
  <si>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</si>
  <si>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</si>
  <si>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</si>
  <si>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</si>
  <si>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</si>
  <si>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</si>
  <si>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</si>
  <si>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</si>
  <si>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</si>
  <si>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</si>
  <si>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</si>
  <si>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</si>
  <si>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</si>
  <si>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</si>
  <si>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</si>
  <si>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</si>
  <si>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</si>
  <si>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</si>
  <si>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</si>
  <si>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</si>
  <si>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</si>
  <si>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</si>
  <si>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</si>
  <si>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</si>
  <si>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</si>
  <si>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</si>
  <si>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</si>
  <si>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</si>
  <si>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</si>
  <si>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</si>
  <si>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</si>
  <si>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</si>
  <si>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</si>
  <si>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</si>
  <si>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</si>
  <si>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</si>
  <si>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</si>
  <si>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</si>
  <si>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</si>
  <si>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</si>
  <si>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</si>
  <si>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</si>
  <si>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</si>
  <si>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</si>
  <si>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</si>
  <si>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</si>
  <si>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</si>
  <si>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</si>
  <si>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</si>
  <si>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</si>
  <si>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</si>
  <si>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</si>
  <si>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</si>
  <si>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</si>
  <si>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</si>
  <si>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</si>
  <si>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</si>
  <si>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</si>
  <si>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</si>
  <si>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</si>
  <si>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</si>
  <si>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</si>
  <si>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</si>
  <si>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</si>
  <si>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</si>
  <si>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</si>
  <si>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</si>
  <si>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</si>
  <si>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</si>
  <si>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</si>
  <si>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</si>
  <si>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</si>
  <si>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</si>
  <si>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</si>
  <si>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</si>
  <si>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</si>
  <si>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</si>
  <si>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</si>
  <si>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</si>
  <si>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</si>
  <si>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</si>
  <si>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</si>
  <si>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</si>
  <si>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</si>
  <si>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</si>
  <si>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</si>
  <si>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</si>
  <si>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</si>
  <si>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</si>
  <si>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</si>
  <si>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</si>
  <si>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</si>
  <si>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</si>
  <si>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</si>
  <si>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</si>
  <si>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</si>
  <si>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</si>
  <si>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</si>
  <si>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</si>
  <si>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</si>
  <si>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</si>
  <si>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</si>
  <si>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</si>
  <si>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</si>
  <si>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</si>
  <si>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</si>
  <si>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</si>
  <si>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</si>
  <si>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</si>
  <si>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</si>
  <si>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</si>
  <si>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</si>
  <si>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</si>
  <si>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</si>
  <si>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</si>
  <si>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</si>
  <si>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</si>
  <si>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</si>
  <si>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</si>
  <si>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</si>
  <si>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</si>
  <si>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</si>
  <si>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</si>
  <si>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</si>
  <si>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</si>
  <si>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</si>
  <si>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</si>
  <si>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</si>
  <si>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</si>
  <si>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</si>
  <si>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</si>
  <si>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</si>
  <si>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</si>
  <si>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</si>
  <si>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</si>
  <si>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</si>
  <si>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</si>
  <si>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</si>
  <si>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</si>
  <si>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</si>
  <si>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</si>
  <si>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</si>
  <si>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</si>
  <si>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</si>
  <si>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</si>
  <si>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</si>
  <si>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</si>
  <si>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</si>
  <si>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</si>
  <si>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</si>
  <si>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</si>
  <si>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</si>
  <si>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</si>
  <si>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</si>
  <si>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</si>
  <si>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</si>
  <si>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</si>
  <si>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</si>
  <si>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</si>
  <si>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</si>
  <si>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</si>
  <si>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</si>
  <si>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</si>
  <si>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</si>
  <si>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</si>
  <si>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</si>
  <si>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</si>
  <si>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</si>
  <si>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</si>
  <si>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</si>
  <si>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</si>
  <si>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</si>
  <si>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</si>
  <si>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</si>
  <si>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</si>
  <si>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</si>
  <si>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</si>
  <si>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</si>
  <si>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</si>
  <si>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</si>
  <si>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</si>
  <si>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</si>
  <si>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</si>
  <si>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</si>
  <si>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</si>
  <si>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</si>
  <si>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</si>
  <si>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</si>
  <si>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</si>
  <si>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</si>
  <si>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</si>
  <si>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</si>
  <si>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</si>
  <si>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BASE PARA MASTRO DE PARA-RAIOS DIAMETRO NOMINAL 2"</t>
  </si>
  <si>
    <t>CHAPA DE ACO GROSSA, ASTM A36, E = 3/4 " (19,05 MM) 149,39 KG/M2</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</si>
  <si>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</si>
  <si>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</si>
  <si>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</si>
  <si>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</si>
  <si>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</si>
  <si>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</si>
  <si>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</si>
  <si>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</si>
  <si>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</si>
  <si>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</si>
  <si>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</si>
  <si>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</si>
  <si>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</si>
  <si>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</si>
  <si>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</si>
  <si>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</si>
  <si>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</si>
  <si>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</si>
  <si>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</si>
  <si>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</si>
  <si>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</si>
  <si>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</si>
  <si>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</si>
  <si>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</si>
  <si>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</si>
  <si>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</si>
  <si>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</si>
  <si>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</si>
  <si>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</si>
  <si>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</si>
  <si>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</si>
  <si>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</si>
  <si>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</si>
  <si>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</si>
  <si>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</si>
  <si>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</si>
  <si>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</si>
  <si>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</si>
  <si>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</si>
  <si>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</si>
  <si>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</si>
  <si>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DOMOS INDIVIDUAL EM ACRILICO BRANCO *95 X 95* CM, SEM INSTALACAO</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</si>
  <si>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</si>
  <si>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</si>
  <si>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</si>
  <si>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</si>
  <si>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</si>
  <si>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</si>
  <si>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</si>
  <si>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</si>
  <si>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</si>
  <si>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</si>
  <si>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</si>
  <si>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</si>
  <si>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</si>
  <si>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</si>
  <si>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VIDRO PLANO ARMADO E = 7MM - SEM COLOCACAO</t>
  </si>
  <si>
    <t>ESPELHO CRISTAL E = 4 MM</t>
  </si>
  <si>
    <t>VIDRO LISO FUME E = 4MM - SEM COLOCACAO</t>
  </si>
  <si>
    <t>VIDRO LISO FUME E = 6MM - SEM COLOCACAO</t>
  </si>
  <si>
    <t>JANELA BASCULANTE, ACO, COM BATENTE/REQUADRO, 60 X 60 CM (SEM VIDROS)</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</si>
  <si>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</si>
  <si>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</si>
  <si>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</si>
  <si>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</si>
  <si>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</si>
  <si>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</si>
  <si>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</si>
  <si>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</si>
  <si>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</si>
  <si>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</si>
  <si>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</si>
  <si>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</si>
  <si>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</si>
  <si>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</si>
  <si>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</si>
  <si>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</si>
  <si>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</si>
  <si>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</si>
  <si>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</si>
  <si>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</si>
  <si>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</si>
  <si>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</si>
  <si>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</si>
  <si>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</si>
  <si>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</si>
  <si>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</si>
  <si>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</si>
  <si>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</si>
  <si>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</si>
  <si>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</si>
  <si>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</si>
  <si>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</si>
  <si>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</si>
  <si>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</si>
  <si>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</si>
  <si>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</si>
  <si>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</si>
  <si>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</si>
  <si>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</si>
  <si>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</si>
  <si>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</si>
  <si>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</si>
  <si>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DE EMBUTIR PARA PORTA INTERNA, TIPO GORGES, MAQUINA 55 MM (SOMENTE MAQUINA, SEM ESPELHO E SEM MACANETA) - NIVEL DE SEGURANCA MEDIO</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</si>
  <si>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</si>
  <si>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</si>
  <si>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</si>
  <si>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</si>
  <si>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</si>
  <si>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</si>
  <si>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</si>
  <si>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</si>
  <si>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</si>
  <si>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</si>
  <si>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</si>
  <si>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</si>
  <si>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</si>
  <si>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</si>
  <si>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MOLA AEREA FECHA PORTA, PARA PORTAS COM LARGURA ATE 95 CM</t>
  </si>
  <si>
    <t>MOLA AEREA FECHA PORTA, PARA PORTAS COM LARGURA ATE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</si>
  <si>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</si>
  <si>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</si>
  <si>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</si>
  <si>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</si>
  <si>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</si>
  <si>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</si>
  <si>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</si>
  <si>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</si>
  <si>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</si>
  <si>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</si>
  <si>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</si>
  <si>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</si>
  <si>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</si>
  <si>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</si>
  <si>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</si>
  <si>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</si>
  <si>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</si>
  <si>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</si>
  <si>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</si>
  <si>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</si>
  <si>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</si>
  <si>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</si>
  <si>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</si>
  <si>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</si>
  <si>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</si>
  <si>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</si>
  <si>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</si>
  <si>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</si>
  <si>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</si>
  <si>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</si>
  <si>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</si>
  <si>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</si>
  <si>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</si>
  <si>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</si>
  <si>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</si>
  <si>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</si>
  <si>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</si>
  <si>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</si>
  <si>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</si>
  <si>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</si>
  <si>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</si>
  <si>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</si>
  <si>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</si>
  <si>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</si>
  <si>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</si>
  <si>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</si>
  <si>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</si>
  <si>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</si>
  <si>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</si>
  <si>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</si>
  <si>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</si>
  <si>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</si>
  <si>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</si>
  <si>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</si>
  <si>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</si>
  <si>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</si>
  <si>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</si>
  <si>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</si>
  <si>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</si>
  <si>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</si>
  <si>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</si>
  <si>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</si>
  <si>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</si>
  <si>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</si>
  <si>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</si>
  <si>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</si>
  <si>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</si>
  <si>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</si>
  <si>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</si>
  <si>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</si>
  <si>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</si>
  <si>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</si>
  <si>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</si>
  <si>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</si>
  <si>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</si>
  <si>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</si>
  <si>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</si>
  <si>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</si>
  <si>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</si>
  <si>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</si>
  <si>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</si>
  <si>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</si>
  <si>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</si>
  <si>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</si>
  <si>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</si>
  <si>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</si>
  <si>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</si>
  <si>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</si>
  <si>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</si>
  <si>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</si>
  <si>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</si>
  <si>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</si>
  <si>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</si>
  <si>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</si>
  <si>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</si>
  <si>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</si>
  <si>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</si>
  <si>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</si>
  <si>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</si>
  <si>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</si>
  <si>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</si>
  <si>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</si>
  <si>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</si>
  <si>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</si>
  <si>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</si>
  <si>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</si>
  <si>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</si>
  <si>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</si>
  <si>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</si>
  <si>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</si>
  <si>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</si>
  <si>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</si>
  <si>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</si>
  <si>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</si>
  <si>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</si>
  <si>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</si>
  <si>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</si>
  <si>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</si>
  <si>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</si>
  <si>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</si>
  <si>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</si>
  <si>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</si>
  <si>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</si>
  <si>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</si>
  <si>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</si>
  <si>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</si>
  <si>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</si>
  <si>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</si>
  <si>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</si>
  <si>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</si>
  <si>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</si>
  <si>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</si>
  <si>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</si>
  <si>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</si>
  <si>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</si>
  <si>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</si>
  <si>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</si>
  <si>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</si>
  <si>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</si>
  <si>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</si>
  <si>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</si>
  <si>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</si>
  <si>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</si>
  <si>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</si>
  <si>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</si>
  <si>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</si>
  <si>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</si>
  <si>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</si>
  <si>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</si>
  <si>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</si>
  <si>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</si>
  <si>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</si>
  <si>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</si>
  <si>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</si>
  <si>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</si>
  <si>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</si>
  <si>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</si>
  <si>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</si>
  <si>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</si>
  <si>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</si>
  <si>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</si>
  <si>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</si>
  <si>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</si>
  <si>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</si>
  <si>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</si>
  <si>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</si>
  <si>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</si>
  <si>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</si>
  <si>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</si>
  <si>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</si>
  <si>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</si>
  <si>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</si>
  <si>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</si>
  <si>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</si>
  <si>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</si>
  <si>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</si>
  <si>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</si>
  <si>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</si>
  <si>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</si>
  <si>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</si>
  <si>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</si>
  <si>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</si>
  <si>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</si>
  <si>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</si>
  <si>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</si>
  <si>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</si>
  <si>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</si>
  <si>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</si>
  <si>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</si>
  <si>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</si>
  <si>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</si>
  <si>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</si>
  <si>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</si>
  <si>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</si>
  <si>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</si>
  <si>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</si>
  <si>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</si>
  <si>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</si>
  <si>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</si>
  <si>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</si>
  <si>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</si>
  <si>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</si>
  <si>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</si>
  <si>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</si>
  <si>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</si>
  <si>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</si>
  <si>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</si>
  <si>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</si>
  <si>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</si>
  <si>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</si>
  <si>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</si>
  <si>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</si>
  <si>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</si>
  <si>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</si>
  <si>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</si>
  <si>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</si>
  <si>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</si>
  <si>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</si>
  <si>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</si>
  <si>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</si>
  <si>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</si>
  <si>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</si>
  <si>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</si>
  <si>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</si>
  <si>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</si>
  <si>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</si>
  <si>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</si>
  <si>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</si>
  <si>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</si>
  <si>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</si>
  <si>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</si>
  <si>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</si>
  <si>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</si>
  <si>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</si>
  <si>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</si>
  <si>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</si>
  <si>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</si>
  <si>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</si>
  <si>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</si>
  <si>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</si>
  <si>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</si>
  <si>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</si>
  <si>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</si>
  <si>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</si>
  <si>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</si>
  <si>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</si>
  <si>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</si>
  <si>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</si>
  <si>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</si>
  <si>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</si>
  <si>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</si>
  <si>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</si>
  <si>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</si>
  <si>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</si>
  <si>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</si>
  <si>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</si>
  <si>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</si>
  <si>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</si>
  <si>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</si>
  <si>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</si>
  <si>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</si>
  <si>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</si>
  <si>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</si>
  <si>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</si>
  <si>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</si>
  <si>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</si>
  <si>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</si>
  <si>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</si>
  <si>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</si>
  <si>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</si>
  <si>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</si>
  <si>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</si>
  <si>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</si>
  <si>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</si>
  <si>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</si>
  <si>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</si>
  <si>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</si>
  <si>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</si>
  <si>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</si>
  <si>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</si>
  <si>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</si>
  <si>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</si>
  <si>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</si>
  <si>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</si>
  <si>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</si>
  <si>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</si>
  <si>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</si>
  <si>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</si>
  <si>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</si>
  <si>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</si>
  <si>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</si>
  <si>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</si>
  <si>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</si>
  <si>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</si>
  <si>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</si>
  <si>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</si>
  <si>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</si>
  <si>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</si>
  <si>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</si>
  <si>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</si>
  <si>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</si>
  <si>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</si>
  <si>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</si>
  <si>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</si>
  <si>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</si>
  <si>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</si>
  <si>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</si>
  <si>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</si>
  <si>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</si>
  <si>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</si>
  <si>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</si>
  <si>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</si>
  <si>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</si>
  <si>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</si>
  <si>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</si>
  <si>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</si>
  <si>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</si>
  <si>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</si>
  <si>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</si>
  <si>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</si>
  <si>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</si>
  <si>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</si>
  <si>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</si>
  <si>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</si>
  <si>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</si>
  <si>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</si>
  <si>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</si>
  <si>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</si>
  <si>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</si>
  <si>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</si>
  <si>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</si>
  <si>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</si>
  <si>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</si>
  <si>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</si>
  <si>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</si>
  <si>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</si>
  <si>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</si>
  <si>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</si>
  <si>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</si>
  <si>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</si>
  <si>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</si>
  <si>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</si>
  <si>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</si>
  <si>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</si>
  <si>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</si>
  <si>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</si>
  <si>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</si>
  <si>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</si>
  <si>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</si>
  <si>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</si>
  <si>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</si>
  <si>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</si>
  <si>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</si>
  <si>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</si>
  <si>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</si>
  <si>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</si>
  <si>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</si>
  <si>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</si>
  <si>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</si>
  <si>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</si>
  <si>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</si>
  <si>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</si>
  <si>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</si>
  <si>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</si>
  <si>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</si>
  <si>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</si>
  <si>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</si>
  <si>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</si>
  <si>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</si>
  <si>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</si>
  <si>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</si>
  <si>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</si>
  <si>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</si>
  <si>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</si>
  <si>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</si>
  <si>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</si>
  <si>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</si>
  <si>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</si>
  <si>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</si>
  <si>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</si>
  <si>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</si>
  <si>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</si>
  <si>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</si>
  <si>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</si>
  <si>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</si>
  <si>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</si>
  <si>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</si>
  <si>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</si>
  <si>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</si>
  <si>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</si>
  <si>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</si>
  <si>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</si>
  <si>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</si>
  <si>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</si>
  <si>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</si>
  <si>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</si>
  <si>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</si>
  <si>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</si>
  <si>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</si>
  <si>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</si>
  <si>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</si>
  <si>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</si>
  <si>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</si>
  <si>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</si>
  <si>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</si>
  <si>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</si>
  <si>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</si>
  <si>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</si>
  <si>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</si>
  <si>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</si>
  <si>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</si>
  <si>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</si>
  <si>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</si>
  <si>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</si>
  <si>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</si>
  <si>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</si>
  <si>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</si>
  <si>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</si>
  <si>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</si>
  <si>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</si>
  <si>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</si>
  <si>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28 DISJUNTORES DIN, 100 A</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</si>
  <si>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</si>
  <si>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</si>
  <si>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</si>
  <si>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</si>
  <si>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</si>
  <si>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</si>
  <si>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</si>
  <si>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</si>
  <si>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</si>
  <si>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</si>
  <si>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</si>
  <si>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</si>
  <si>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</si>
  <si>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</si>
  <si>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</si>
  <si>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</si>
  <si>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</si>
  <si>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</si>
  <si>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</si>
  <si>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</si>
  <si>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</si>
  <si>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</si>
  <si>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</si>
  <si>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</si>
  <si>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</si>
  <si>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</si>
  <si>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</si>
  <si>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</si>
  <si>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</si>
  <si>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</si>
  <si>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</si>
  <si>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</si>
  <si>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</si>
  <si>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</si>
  <si>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</si>
  <si>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</si>
  <si>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</si>
  <si>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</si>
  <si>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</si>
  <si>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</si>
  <si>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</si>
  <si>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</si>
  <si>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</si>
  <si>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</si>
  <si>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</si>
  <si>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</si>
  <si>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</si>
  <si>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</si>
  <si>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</si>
  <si>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</si>
  <si>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</si>
  <si>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</si>
  <si>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</si>
  <si>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</si>
  <si>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</si>
  <si>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</si>
  <si>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</si>
  <si>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</si>
  <si>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</si>
  <si>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</si>
  <si>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</si>
  <si>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</si>
  <si>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</si>
  <si>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</si>
  <si>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</si>
  <si>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</si>
  <si>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</si>
  <si>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</si>
  <si>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</si>
  <si>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</si>
  <si>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</si>
  <si>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</si>
  <si>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</si>
  <si>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</si>
  <si>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</si>
  <si>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</si>
  <si>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</si>
  <si>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</si>
  <si>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</si>
  <si>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</si>
  <si>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</si>
  <si>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</si>
  <si>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</si>
  <si>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</si>
  <si>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</si>
  <si>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</si>
  <si>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</si>
  <si>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</si>
  <si>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</si>
  <si>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</si>
  <si>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</si>
  <si>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</si>
  <si>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</si>
  <si>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</si>
  <si>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</si>
  <si>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</si>
  <si>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</si>
  <si>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</si>
  <si>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</si>
  <si>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</si>
  <si>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</si>
  <si>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</si>
  <si>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</si>
  <si>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</si>
  <si>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</si>
  <si>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</si>
  <si>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</si>
  <si>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</si>
  <si>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</si>
  <si>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</si>
  <si>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</si>
  <si>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</si>
  <si>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</si>
  <si>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</si>
  <si>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</si>
  <si>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</si>
  <si>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</si>
  <si>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</si>
  <si>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</si>
  <si>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</si>
  <si>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</si>
  <si>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</si>
  <si>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</si>
  <si>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</si>
  <si>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</si>
  <si>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</si>
  <si>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</si>
  <si>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</si>
  <si>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</si>
  <si>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</si>
  <si>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</si>
  <si>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</si>
  <si>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</si>
  <si>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</si>
  <si>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</si>
  <si>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</si>
  <si>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</si>
  <si>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</si>
  <si>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</si>
  <si>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</si>
  <si>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</si>
  <si>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</si>
  <si>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</si>
  <si>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</si>
  <si>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</si>
  <si>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</si>
  <si>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</si>
  <si>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</si>
  <si>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</si>
  <si>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</si>
  <si>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</si>
  <si>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</si>
  <si>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</si>
  <si>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</si>
  <si>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</si>
  <si>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</si>
  <si>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</si>
  <si>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</si>
  <si>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</si>
  <si>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</si>
  <si>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</si>
  <si>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</si>
  <si>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</si>
  <si>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</si>
  <si>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</si>
  <si>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</si>
  <si>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</si>
  <si>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</si>
  <si>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</si>
  <si>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</si>
  <si>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</si>
  <si>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</si>
  <si>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</si>
  <si>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</si>
  <si>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</si>
  <si>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</si>
  <si>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</si>
  <si>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</si>
  <si>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</si>
  <si>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</si>
  <si>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</si>
  <si>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</si>
  <si>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</si>
  <si>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</si>
  <si>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</si>
  <si>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</si>
  <si>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</si>
  <si>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</si>
  <si>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</si>
  <si>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</si>
  <si>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</si>
  <si>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</si>
  <si>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</si>
  <si>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</si>
  <si>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</si>
  <si>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</si>
  <si>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</si>
  <si>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</si>
  <si>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</si>
  <si>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</si>
  <si>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</si>
  <si>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</si>
  <si>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</si>
  <si>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</si>
  <si>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</si>
  <si>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</si>
  <si>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</si>
  <si>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</si>
  <si>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</si>
  <si>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</si>
  <si>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</si>
  <si>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</si>
  <si>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</si>
  <si>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</si>
  <si>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</si>
  <si>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</si>
  <si>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</si>
  <si>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</si>
  <si>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</si>
  <si>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</si>
  <si>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</si>
  <si>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</si>
  <si>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</si>
  <si>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</si>
  <si>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</si>
  <si>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</si>
  <si>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</si>
  <si>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</si>
  <si>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</si>
  <si>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</si>
  <si>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</si>
  <si>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</si>
  <si>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</si>
  <si>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</si>
  <si>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</si>
  <si>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</si>
  <si>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</si>
  <si>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</si>
  <si>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</si>
  <si>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</si>
  <si>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</si>
  <si>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</si>
  <si>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</si>
  <si>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</si>
  <si>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</si>
  <si>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</si>
  <si>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</si>
  <si>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</si>
  <si>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</si>
  <si>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</si>
  <si>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</si>
  <si>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</si>
  <si>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</si>
  <si>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</si>
  <si>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</si>
  <si>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</si>
  <si>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</si>
  <si>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</si>
  <si>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</si>
  <si>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</si>
  <si>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</si>
  <si>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</si>
  <si>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</si>
  <si>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</si>
  <si>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</si>
  <si>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</si>
  <si>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</si>
  <si>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</si>
  <si>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</si>
  <si>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</si>
  <si>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</si>
  <si>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</si>
  <si>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</si>
  <si>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</si>
  <si>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</si>
  <si>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</si>
  <si>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</si>
  <si>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</si>
  <si>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</si>
  <si>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</si>
  <si>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</si>
  <si>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</si>
  <si>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</si>
  <si>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</si>
  <si>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</si>
  <si>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</si>
  <si>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</si>
  <si>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</si>
  <si>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</si>
  <si>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</si>
  <si>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</si>
  <si>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</si>
  <si>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</si>
  <si>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</si>
  <si>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</si>
  <si>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</si>
  <si>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</si>
  <si>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</si>
  <si>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</si>
  <si>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</si>
  <si>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</si>
  <si>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</si>
  <si>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</si>
  <si>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</si>
  <si>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</si>
  <si>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</si>
  <si>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</si>
  <si>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</si>
  <si>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</si>
  <si>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</si>
  <si>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</si>
  <si>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</si>
  <si>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</si>
  <si>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</si>
  <si>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</si>
  <si>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</si>
  <si>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</si>
  <si>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</si>
  <si>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</si>
  <si>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</si>
  <si>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</si>
  <si>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</si>
  <si>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</si>
  <si>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</si>
  <si>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</si>
  <si>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</si>
  <si>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</si>
  <si>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</si>
  <si>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</si>
  <si>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</si>
  <si>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</si>
  <si>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</si>
  <si>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</si>
  <si>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</si>
  <si>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</si>
  <si>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</si>
  <si>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</si>
  <si>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</si>
  <si>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</si>
  <si>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</si>
  <si>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</si>
  <si>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</si>
  <si>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</si>
  <si>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</si>
  <si>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</si>
  <si>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</si>
  <si>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</si>
  <si>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</si>
  <si>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</si>
  <si>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</si>
  <si>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</si>
  <si>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</si>
  <si>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</si>
  <si>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</si>
  <si>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</si>
  <si>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</si>
  <si>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</si>
  <si>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</si>
  <si>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</si>
  <si>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</si>
  <si>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</si>
  <si>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</si>
  <si>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</si>
  <si>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</si>
  <si>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</si>
  <si>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</si>
  <si>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</si>
  <si>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</si>
  <si>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</si>
  <si>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</si>
  <si>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100 X 100 CM (A X L), ACABAMENTO ACET OU BRILHANTE, BATENTE/REQUADRO DE 3 A 14 CM, COM VIDRO, SEM GUARNICAO/ALIZAR</t>
  </si>
  <si>
    <t>JANELA FIXA EM ALUMINIO, 60 X 80 CM (A X L),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</si>
  <si>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</si>
  <si>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</si>
  <si>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</si>
  <si>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</si>
  <si>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</si>
  <si>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</si>
  <si>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</si>
  <si>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</si>
  <si>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</si>
  <si>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</si>
  <si>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</si>
  <si>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</si>
  <si>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</si>
  <si>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TELHA ESTRUTURAL DE FIBROCIMENTO 2 ABAS, DE 1,00 X 8,20 M (SEM AMIANTO)</t>
  </si>
  <si>
    <t>ACO CA-50, 6,3 MM, DOBRADO E CORTADO</t>
  </si>
  <si>
    <t>TELHA DE FIBROCIMENTO E = 6 MM, DE 3,00 X 1,06 M (SEM AMIANTO)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</si>
  <si>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</si>
  <si>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</si>
  <si>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</si>
  <si>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</si>
  <si>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</si>
  <si>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</si>
  <si>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</si>
  <si>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</si>
  <si>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</si>
  <si>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</si>
  <si>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</si>
  <si>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</si>
  <si>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</si>
  <si>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</si>
  <si>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</si>
  <si>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</si>
  <si>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</si>
  <si>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</si>
  <si>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</si>
  <si>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</si>
  <si>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</si>
  <si>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</si>
  <si>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</si>
  <si>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</si>
  <si>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</si>
  <si>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</si>
  <si>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</si>
  <si>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</si>
  <si>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</si>
  <si>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</si>
  <si>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</si>
  <si>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</si>
  <si>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</si>
  <si>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</si>
  <si>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</si>
  <si>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</si>
  <si>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</si>
  <si>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</si>
  <si>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</si>
  <si>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</si>
  <si>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</si>
  <si>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</si>
  <si>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</si>
  <si>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</si>
  <si>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</si>
  <si>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</si>
  <si>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</si>
  <si>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</si>
  <si>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</si>
  <si>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</si>
  <si>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</si>
  <si>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</si>
  <si>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</si>
  <si>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</si>
  <si>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</si>
  <si>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</si>
  <si>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</si>
  <si>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</si>
  <si>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</si>
  <si>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</si>
  <si>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</si>
  <si>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</si>
  <si>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</si>
  <si>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</si>
  <si>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</si>
  <si>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</si>
  <si>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</si>
  <si>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</si>
  <si>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</si>
  <si>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</si>
  <si>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</si>
  <si>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</si>
  <si>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</si>
  <si>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</si>
  <si>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</si>
  <si>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</si>
  <si>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</si>
  <si>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</si>
  <si>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</si>
  <si>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</si>
  <si>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</si>
  <si>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</si>
  <si>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</si>
  <si>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</si>
  <si>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</si>
  <si>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</si>
  <si>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</si>
  <si>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</si>
  <si>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</si>
  <si>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</si>
  <si>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</si>
  <si>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</si>
  <si>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</si>
  <si>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</si>
  <si>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</si>
  <si>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</si>
  <si>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</si>
  <si>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</si>
  <si>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</si>
  <si>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</si>
  <si>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</si>
  <si>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</si>
  <si>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</si>
  <si>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</si>
  <si>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</si>
  <si>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</si>
  <si>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</si>
  <si>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</si>
  <si>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</si>
  <si>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</si>
  <si>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</si>
  <si>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</si>
  <si>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</si>
  <si>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</si>
  <si>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</si>
  <si>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</si>
  <si>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</si>
  <si>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</si>
  <si>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</si>
  <si>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</si>
  <si>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</si>
  <si>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</si>
  <si>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</si>
  <si>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</si>
  <si>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CHAPA DE MDF BRANCO LISO 2 FACES, E = 12 MM, DE *2,75 X 1,85* M</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</si>
  <si>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</si>
  <si>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</si>
  <si>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</si>
  <si>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</si>
  <si>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</si>
  <si>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</si>
  <si>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</si>
  <si>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</si>
  <si>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</si>
  <si>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</si>
  <si>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</si>
  <si>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</si>
  <si>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</si>
  <si>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</si>
  <si>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</si>
  <si>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</si>
  <si>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</si>
  <si>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</si>
  <si>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</si>
  <si>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</si>
  <si>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</si>
  <si>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</si>
  <si>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</si>
  <si>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</si>
  <si>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</si>
  <si>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</si>
  <si>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</si>
  <si>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</si>
  <si>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</si>
  <si>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</si>
  <si>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GEOGRELHA TECIDA COM FILAMENTOS DE POLIESTER + PVC, RESISTENCIA LONGITUDINAL: 90 KN/M, RESISTENCIA TRANSVERSAL: 30 KN/M, ALONGAMENTO = 12 POR CENTO</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</si>
  <si>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</si>
  <si>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</si>
  <si>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</si>
  <si>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</si>
  <si>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</si>
  <si>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</si>
  <si>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</si>
  <si>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</si>
  <si>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</si>
  <si>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</si>
  <si>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</si>
  <si>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</si>
  <si>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</si>
  <si>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</si>
  <si>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</si>
  <si>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</si>
  <si>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</si>
  <si>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</si>
  <si>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</si>
  <si>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</si>
  <si>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</si>
  <si>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</si>
  <si>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</si>
  <si>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</si>
  <si>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</si>
  <si>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</si>
  <si>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</si>
  <si>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</si>
  <si>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</si>
  <si>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</si>
  <si>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</si>
  <si>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</si>
  <si>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</si>
  <si>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</si>
  <si>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</si>
  <si>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</si>
  <si>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</si>
  <si>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</si>
  <si>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</si>
  <si>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</si>
  <si>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</si>
  <si>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</si>
  <si>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</si>
  <si>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</si>
  <si>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</si>
  <si>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</si>
  <si>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</si>
  <si>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</si>
  <si>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</si>
  <si>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</si>
  <si>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</si>
  <si>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</si>
  <si>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</si>
  <si>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</si>
  <si>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</si>
  <si>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</si>
  <si>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</si>
  <si>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</si>
  <si>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</si>
  <si>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</si>
  <si>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</si>
  <si>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</si>
  <si>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</si>
  <si>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</si>
  <si>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</si>
  <si>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</si>
  <si>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</si>
  <si>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</si>
  <si>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</si>
  <si>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</si>
  <si>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</si>
  <si>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</si>
  <si>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</si>
  <si>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</si>
  <si>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</si>
  <si>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</si>
  <si>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</si>
  <si>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</si>
  <si>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</si>
  <si>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</si>
  <si>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</si>
  <si>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</si>
  <si>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</si>
  <si>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</si>
  <si>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</si>
  <si>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</si>
  <si>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</si>
  <si>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</si>
  <si>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</si>
  <si>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</si>
  <si>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</si>
  <si>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</si>
  <si>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</si>
  <si>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</si>
  <si>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</si>
  <si>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</si>
  <si>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</si>
  <si>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</si>
  <si>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</si>
  <si>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</si>
  <si>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</si>
  <si>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</si>
  <si>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</si>
  <si>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</si>
  <si>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</si>
  <si>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</si>
  <si>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</si>
  <si>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</si>
  <si>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</si>
  <si>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</si>
  <si>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</si>
  <si>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</si>
  <si>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</si>
  <si>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</si>
  <si>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</si>
  <si>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</si>
  <si>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</si>
  <si>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</si>
  <si>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</si>
  <si>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</si>
  <si>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</si>
  <si>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</si>
  <si>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</si>
  <si>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</si>
  <si>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</si>
  <si>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</si>
  <si>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</si>
  <si>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</si>
  <si>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</si>
  <si>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</si>
  <si>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</si>
  <si>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</si>
  <si>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</si>
  <si>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</si>
  <si>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</si>
  <si>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</si>
  <si>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</si>
  <si>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</si>
  <si>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</si>
  <si>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</si>
  <si>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</si>
  <si>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</si>
  <si>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</si>
  <si>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</si>
  <si>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</si>
  <si>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</si>
  <si>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</si>
  <si>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</si>
  <si>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</si>
  <si>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</si>
  <si>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</si>
  <si>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</si>
  <si>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</si>
  <si>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</si>
  <si>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</si>
  <si>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</si>
  <si>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</si>
  <si>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</si>
  <si>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</si>
  <si>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</si>
  <si>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</si>
  <si>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</si>
  <si>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</si>
  <si>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</si>
  <si>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</si>
  <si>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</si>
  <si>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</si>
  <si>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</si>
  <si>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</si>
  <si>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</si>
  <si>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</si>
  <si>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</si>
  <si>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</si>
  <si>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</si>
  <si>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</si>
  <si>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</si>
  <si>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</si>
  <si>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</si>
  <si>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</si>
  <si>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</si>
  <si>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</si>
  <si>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</si>
  <si>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</si>
  <si>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</si>
  <si>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</si>
  <si>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</si>
  <si>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</si>
  <si>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</si>
  <si>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</si>
  <si>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</si>
  <si>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</si>
  <si>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</si>
  <si>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</si>
  <si>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</si>
  <si>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</si>
  <si>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</si>
  <si>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</si>
  <si>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</si>
  <si>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</si>
  <si>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</si>
  <si>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</si>
  <si>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</si>
  <si>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</si>
  <si>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</si>
  <si>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</si>
  <si>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</si>
  <si>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</si>
  <si>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</si>
  <si>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</si>
  <si>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</si>
  <si>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</si>
  <si>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</si>
  <si>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</si>
  <si>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</si>
  <si>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</si>
  <si>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</si>
  <si>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</si>
  <si>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</si>
  <si>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</si>
  <si>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</si>
  <si>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</si>
  <si>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</si>
  <si>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</si>
  <si>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</si>
  <si>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</si>
  <si>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</si>
  <si>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</si>
  <si>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</si>
  <si>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</si>
  <si>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</si>
  <si>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</si>
  <si>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</si>
  <si>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</si>
  <si>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</si>
  <si>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</si>
  <si>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</si>
  <si>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</si>
  <si>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</si>
  <si>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</si>
  <si>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</si>
  <si>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</si>
  <si>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</si>
  <si>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</si>
  <si>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</si>
  <si>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</si>
  <si>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</si>
  <si>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</si>
  <si>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</si>
  <si>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</si>
  <si>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</si>
  <si>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</si>
  <si>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</si>
  <si>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</si>
  <si>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</si>
  <si>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</si>
  <si>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</si>
  <si>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</si>
  <si>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</si>
  <si>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</si>
  <si>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</si>
  <si>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</si>
  <si>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</si>
  <si>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</si>
  <si>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</si>
  <si>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</si>
  <si>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</si>
  <si>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</si>
  <si>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</si>
  <si>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</si>
  <si>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</si>
  <si>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</si>
  <si>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</si>
  <si>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</si>
  <si>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</si>
  <si>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</si>
  <si>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</si>
  <si>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</si>
  <si>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</si>
  <si>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</si>
  <si>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</si>
  <si>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</si>
  <si>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</si>
  <si>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</si>
  <si>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</si>
  <si>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</si>
  <si>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</si>
  <si>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</si>
  <si>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</si>
  <si>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</si>
  <si>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</si>
  <si>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</si>
  <si>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</si>
  <si>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</si>
  <si>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</si>
  <si>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</si>
  <si>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</si>
  <si>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</si>
  <si>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</si>
  <si>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</si>
  <si>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</si>
  <si>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</si>
  <si>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</si>
  <si>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</si>
  <si>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</si>
  <si>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</si>
  <si>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</si>
  <si>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</si>
  <si>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</si>
  <si>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</si>
  <si>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</si>
  <si>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</si>
  <si>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</si>
  <si>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</si>
  <si>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</si>
  <si>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</si>
  <si>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</si>
  <si>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</si>
  <si>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</si>
  <si>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</si>
  <si>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</si>
  <si>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</si>
  <si>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</si>
  <si>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</si>
  <si>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</si>
  <si>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</si>
  <si>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</si>
  <si>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</si>
  <si>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</si>
  <si>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</si>
  <si>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</si>
  <si>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</si>
  <si>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</si>
  <si>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</si>
  <si>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</si>
  <si>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</si>
  <si>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</si>
  <si>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</si>
  <si>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</si>
  <si>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</si>
  <si>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</si>
  <si>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</si>
  <si>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</si>
  <si>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</si>
  <si>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</si>
  <si>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</si>
  <si>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</si>
  <si>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</si>
  <si>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</si>
  <si>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</si>
  <si>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</si>
  <si>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</si>
  <si>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</si>
  <si>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</si>
  <si>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</si>
  <si>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</si>
  <si>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</si>
  <si>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</si>
  <si>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</si>
  <si>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</si>
  <si>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</si>
  <si>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</si>
  <si>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</si>
  <si>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</si>
  <si>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</si>
  <si>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</si>
  <si>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</si>
  <si>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</si>
  <si>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</si>
  <si>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</si>
  <si>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</si>
  <si>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</si>
  <si>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</si>
  <si>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</si>
  <si>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</si>
  <si>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</si>
  <si>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</si>
  <si>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</si>
  <si>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</si>
  <si>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</si>
  <si>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</si>
  <si>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</si>
  <si>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</si>
  <si>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</si>
  <si>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</si>
  <si>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</si>
  <si>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</si>
  <si>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</si>
  <si>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</si>
  <si>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</si>
  <si>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</si>
  <si>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</si>
  <si>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</si>
  <si>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</si>
  <si>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</si>
  <si>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</si>
  <si>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</si>
  <si>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</si>
  <si>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</si>
  <si>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</si>
  <si>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</si>
  <si>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</si>
  <si>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</si>
  <si>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</si>
  <si>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</si>
  <si>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</si>
  <si>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</si>
  <si>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</si>
  <si>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</si>
  <si>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</si>
  <si>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</si>
  <si>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</si>
  <si>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</si>
  <si>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</si>
  <si>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</si>
  <si>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</si>
  <si>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</si>
  <si>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</si>
  <si>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</si>
  <si>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</si>
  <si>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</si>
  <si>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</si>
  <si>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</si>
  <si>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</si>
  <si>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</si>
  <si>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</si>
  <si>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</si>
  <si>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</si>
  <si>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</si>
  <si>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</si>
  <si>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</si>
  <si>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</si>
  <si>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</si>
  <si>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</si>
  <si>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</si>
  <si>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</si>
  <si>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</si>
  <si>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</si>
  <si>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</si>
  <si>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</si>
  <si>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</si>
  <si>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</si>
  <si>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</si>
  <si>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</si>
  <si>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</si>
  <si>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</si>
  <si>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</si>
  <si>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</si>
  <si>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</si>
  <si>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</si>
  <si>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</si>
  <si>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</si>
  <si>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</si>
  <si>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</si>
  <si>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</si>
  <si>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</si>
  <si>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</si>
  <si>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</si>
  <si>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</si>
  <si>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</si>
  <si>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</si>
  <si>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</si>
  <si>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</si>
  <si>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</si>
  <si>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</si>
  <si>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</si>
  <si>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</si>
  <si>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</si>
  <si>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</si>
  <si>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</si>
  <si>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</si>
  <si>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</si>
  <si>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</si>
  <si>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</si>
  <si>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</si>
  <si>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</si>
  <si>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</si>
  <si>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</si>
  <si>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</si>
  <si>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</si>
  <si>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</si>
  <si>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</si>
  <si>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</si>
  <si>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</si>
  <si>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</si>
  <si>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</si>
  <si>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</si>
  <si>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</si>
  <si>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</si>
  <si>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</si>
  <si>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</si>
  <si>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</si>
  <si>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</si>
  <si>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</si>
  <si>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</si>
  <si>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</si>
  <si>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</si>
  <si>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</si>
  <si>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</si>
  <si>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</si>
  <si>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</si>
  <si>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</si>
  <si>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</si>
  <si>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</si>
  <si>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</si>
  <si>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</si>
  <si>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</si>
  <si>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</si>
  <si>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</si>
  <si>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</si>
  <si>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</si>
  <si>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</si>
  <si>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</si>
  <si>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</si>
  <si>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</si>
  <si>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</si>
  <si>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</si>
  <si>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</si>
  <si>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</si>
  <si>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</si>
  <si>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</si>
  <si>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</si>
  <si>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</si>
  <si>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</si>
  <si>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</si>
  <si>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</si>
  <si>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</si>
  <si>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</si>
  <si>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</si>
  <si>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</si>
  <si>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</si>
  <si>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</si>
  <si>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</si>
  <si>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</si>
  <si>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</si>
  <si>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</si>
  <si>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</si>
  <si>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</si>
  <si>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</si>
  <si>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</si>
  <si>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</si>
  <si>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</si>
  <si>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</si>
  <si>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</si>
  <si>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</si>
  <si>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</si>
  <si>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</si>
  <si>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</si>
  <si>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</si>
  <si>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</si>
  <si>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</si>
  <si>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</si>
  <si>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</si>
  <si>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</si>
  <si>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</si>
  <si>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</si>
  <si>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</si>
  <si>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</si>
  <si>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45 GRAUS, SERIE R, DN 100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</si>
  <si>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</si>
  <si>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</si>
  <si>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</si>
  <si>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</si>
  <si>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</si>
  <si>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</si>
  <si>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</si>
  <si>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</si>
  <si>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</si>
  <si>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</si>
  <si>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</si>
  <si>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</si>
  <si>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</si>
  <si>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</si>
  <si>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</si>
  <si>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</si>
  <si>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</si>
  <si>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</si>
  <si>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</si>
  <si>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</si>
  <si>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</si>
  <si>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</si>
  <si>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</si>
  <si>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</si>
  <si>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</si>
  <si>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</si>
  <si>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</si>
  <si>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</si>
  <si>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</si>
  <si>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</si>
  <si>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</si>
  <si>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</si>
  <si>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</si>
  <si>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</si>
  <si>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</si>
  <si>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</si>
  <si>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</si>
  <si>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</si>
  <si>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</si>
  <si>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</si>
  <si>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</si>
  <si>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</si>
  <si>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</si>
  <si>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</si>
  <si>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</si>
  <si>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</si>
  <si>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</si>
  <si>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</si>
  <si>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</si>
  <si>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</si>
  <si>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</si>
  <si>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</si>
  <si>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</si>
  <si>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</si>
  <si>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</si>
  <si>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</si>
  <si>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</si>
  <si>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</si>
  <si>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</si>
  <si>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</si>
  <si>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</si>
  <si>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</si>
  <si>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</si>
  <si>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</si>
  <si>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</si>
  <si>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</si>
  <si>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</si>
  <si>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</si>
  <si>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</si>
  <si>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</si>
  <si>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</si>
  <si>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</si>
  <si>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</si>
  <si>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</si>
  <si>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</si>
  <si>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</si>
  <si>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</si>
  <si>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</si>
  <si>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</si>
  <si>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</si>
  <si>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</si>
  <si>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</si>
  <si>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</si>
  <si>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</si>
  <si>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</si>
  <si>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</si>
  <si>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</si>
  <si>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</si>
  <si>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</si>
  <si>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</si>
  <si>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</si>
  <si>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</si>
  <si>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</si>
  <si>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</si>
  <si>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</si>
  <si>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</si>
  <si>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</si>
  <si>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</si>
  <si>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</si>
  <si>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</si>
  <si>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</si>
  <si>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</si>
  <si>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</si>
  <si>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</si>
  <si>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</si>
  <si>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</si>
  <si>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</si>
  <si>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</si>
  <si>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</si>
  <si>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</si>
  <si>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</si>
  <si>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</si>
  <si>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</si>
  <si>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</si>
  <si>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</si>
  <si>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</si>
  <si>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</si>
  <si>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</si>
  <si>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</si>
  <si>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</si>
  <si>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</si>
  <si>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</si>
  <si>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</si>
  <si>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</si>
  <si>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</si>
  <si>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</si>
  <si>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</si>
  <si>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</si>
  <si>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</si>
  <si>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</si>
  <si>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</si>
  <si>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</si>
  <si>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</si>
  <si>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</si>
  <si>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</si>
  <si>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</si>
  <si>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</si>
  <si>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</si>
  <si>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</si>
  <si>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</si>
  <si>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</si>
  <si>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</si>
  <si>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</si>
  <si>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</si>
  <si>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</si>
  <si>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</si>
  <si>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</si>
  <si>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</si>
  <si>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</si>
  <si>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</si>
  <si>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</si>
  <si>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</si>
  <si>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</si>
  <si>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</si>
  <si>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</si>
  <si>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</si>
  <si>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</si>
  <si>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</si>
  <si>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</si>
  <si>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</si>
  <si>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</si>
  <si>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</si>
  <si>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</si>
  <si>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</si>
  <si>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</si>
  <si>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</si>
  <si>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</si>
  <si>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</si>
  <si>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</si>
  <si>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</si>
  <si>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</si>
  <si>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</si>
  <si>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</si>
  <si>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</si>
  <si>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</si>
  <si>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</si>
  <si>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</si>
  <si>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</si>
  <si>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</si>
  <si>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</si>
  <si>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</si>
  <si>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</si>
  <si>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</si>
  <si>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</si>
  <si>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</si>
  <si>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</si>
  <si>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</si>
  <si>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</si>
  <si>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</si>
  <si>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</si>
  <si>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</si>
  <si>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</si>
  <si>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</si>
  <si>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</si>
  <si>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</si>
  <si>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</si>
  <si>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</si>
  <si>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</si>
  <si>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</si>
  <si>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</si>
  <si>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</si>
  <si>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</si>
  <si>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</si>
  <si>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</si>
  <si>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</si>
  <si>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</si>
  <si>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</si>
  <si>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</si>
  <si>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</si>
  <si>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</si>
  <si>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</si>
  <si>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</si>
  <si>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</si>
  <si>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</si>
  <si>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</si>
  <si>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</si>
  <si>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</si>
  <si>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</si>
  <si>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</si>
  <si>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</si>
  <si>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</si>
  <si>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</si>
  <si>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</si>
  <si>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</si>
  <si>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</si>
  <si>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</si>
  <si>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</si>
  <si>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</si>
  <si>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</si>
  <si>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</si>
  <si>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</si>
  <si>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</si>
  <si>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</si>
  <si>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</si>
  <si>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</si>
  <si>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</si>
  <si>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</si>
  <si>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</si>
  <si>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</si>
  <si>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</si>
  <si>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</si>
  <si>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</si>
  <si>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</si>
  <si>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</si>
  <si>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</si>
  <si>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</si>
  <si>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</si>
  <si>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</si>
  <si>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</si>
  <si>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</si>
  <si>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</si>
  <si>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</si>
  <si>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</si>
  <si>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</si>
  <si>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</si>
  <si>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</si>
  <si>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</si>
  <si>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</si>
  <si>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</si>
  <si>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</si>
  <si>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</si>
  <si>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</si>
  <si>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</si>
  <si>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</si>
  <si>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</si>
  <si>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</si>
  <si>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</si>
  <si>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</si>
  <si>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</si>
  <si>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</si>
  <si>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</si>
  <si>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</si>
  <si>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</si>
  <si>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</si>
  <si>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</si>
  <si>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</si>
  <si>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</si>
  <si>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</si>
  <si>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</si>
  <si>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</si>
  <si>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</si>
  <si>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</si>
  <si>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</si>
  <si>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</si>
  <si>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</si>
  <si>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</si>
  <si>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</si>
  <si>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</si>
  <si>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</si>
  <si>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</si>
  <si>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</si>
  <si>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</si>
  <si>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</si>
  <si>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</si>
  <si>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</si>
  <si>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</si>
  <si>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</si>
  <si>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</si>
  <si>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</si>
  <si>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</si>
  <si>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</si>
  <si>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</si>
  <si>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</si>
  <si>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</si>
  <si>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</si>
  <si>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</si>
  <si>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</si>
  <si>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</si>
  <si>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</si>
  <si>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</si>
  <si>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</si>
  <si>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</si>
  <si>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</si>
  <si>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</si>
  <si>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</si>
  <si>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</si>
  <si>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</si>
  <si>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</si>
  <si>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</si>
  <si>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</si>
  <si>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</si>
  <si>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</si>
  <si>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</si>
  <si>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</si>
  <si>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</si>
  <si>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</si>
  <si>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</si>
  <si>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</si>
  <si>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</si>
  <si>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</si>
  <si>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</si>
  <si>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</si>
  <si>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</si>
  <si>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</si>
  <si>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</si>
  <si>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</si>
  <si>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</si>
  <si>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</si>
  <si>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</si>
  <si>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</si>
  <si>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</si>
  <si>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</si>
  <si>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</si>
  <si>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</si>
  <si>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</si>
  <si>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</si>
  <si>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</si>
  <si>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</si>
  <si>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</si>
  <si>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</si>
  <si>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</si>
  <si>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</si>
  <si>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</si>
  <si>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</si>
  <si>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</si>
  <si>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</si>
  <si>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</si>
  <si>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</si>
  <si>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</si>
  <si>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</si>
  <si>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</si>
  <si>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</si>
  <si>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</si>
  <si>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</si>
  <si>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</si>
  <si>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</si>
  <si>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</si>
  <si>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</si>
  <si>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</si>
  <si>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</si>
  <si>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</si>
  <si>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</si>
  <si>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</si>
  <si>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</si>
  <si>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</si>
  <si>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</si>
  <si>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</si>
  <si>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</si>
  <si>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</si>
  <si>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</si>
  <si>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</si>
  <si>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</si>
  <si>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</si>
  <si>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</si>
  <si>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</si>
  <si>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</si>
  <si>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</si>
  <si>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</si>
  <si>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</si>
  <si>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</si>
  <si>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</si>
  <si>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</si>
  <si>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</si>
  <si>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</si>
  <si>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</si>
  <si>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</si>
  <si>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</si>
  <si>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</si>
  <si>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</si>
  <si>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</si>
  <si>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</si>
  <si>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</si>
  <si>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</si>
  <si>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</si>
  <si>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</si>
  <si>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</si>
  <si>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</si>
  <si>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</si>
  <si>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</si>
  <si>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</si>
  <si>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</si>
  <si>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</si>
  <si>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</si>
  <si>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</si>
  <si>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</si>
  <si>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</si>
  <si>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</si>
  <si>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</si>
  <si>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</si>
  <si>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</si>
  <si>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</si>
  <si>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</si>
  <si>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</si>
  <si>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</si>
  <si>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</si>
  <si>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</si>
  <si>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</si>
  <si>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</si>
  <si>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</si>
  <si>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</si>
  <si>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</si>
  <si>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</si>
  <si>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</si>
  <si>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</si>
  <si>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</si>
  <si>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</si>
  <si>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</si>
  <si>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</si>
  <si>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</si>
  <si>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</si>
  <si>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</si>
  <si>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</si>
  <si>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</si>
  <si>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</si>
  <si>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</si>
  <si>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</si>
  <si>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</si>
  <si>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</si>
  <si>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</si>
  <si>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</si>
  <si>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</si>
  <si>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</si>
  <si>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</si>
  <si>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</si>
  <si>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</si>
  <si>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</si>
  <si>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</si>
  <si>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</si>
  <si>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</si>
  <si>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</si>
  <si>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</si>
  <si>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</si>
  <si>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</si>
  <si>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</si>
  <si>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</si>
  <si>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</si>
  <si>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</si>
  <si>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</si>
  <si>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</si>
  <si>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</si>
  <si>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</si>
  <si>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</si>
  <si>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</si>
  <si>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</si>
  <si>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</si>
  <si>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</si>
  <si>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</si>
  <si>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</si>
  <si>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</si>
  <si>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</si>
  <si>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</si>
  <si>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</si>
  <si>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</si>
  <si>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</si>
  <si>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</si>
  <si>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</si>
  <si>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</si>
  <si>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</si>
  <si>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</si>
  <si>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</si>
  <si>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</si>
  <si>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</si>
  <si>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</si>
  <si>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</si>
  <si>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</si>
  <si>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</si>
  <si>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</si>
  <si>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</si>
  <si>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</si>
  <si>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</si>
  <si>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</si>
  <si>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</si>
  <si>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</si>
  <si>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</si>
  <si>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</si>
  <si>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</si>
  <si>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</si>
  <si>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</si>
  <si>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</si>
  <si>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</si>
  <si>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</si>
  <si>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</si>
  <si>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</si>
  <si>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</si>
  <si>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</si>
  <si>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</si>
  <si>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</si>
  <si>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</si>
  <si>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</si>
  <si>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</si>
  <si>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</si>
  <si>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</si>
  <si>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</si>
  <si>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</si>
  <si>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</si>
  <si>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</si>
  <si>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</si>
  <si>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</si>
  <si>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</si>
  <si>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</si>
  <si>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</si>
  <si>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</si>
  <si>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</si>
  <si>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</si>
  <si>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</si>
  <si>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</si>
  <si>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</si>
  <si>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</si>
  <si>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</si>
  <si>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</si>
  <si>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</si>
  <si>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</si>
  <si>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</si>
  <si>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</si>
  <si>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</si>
  <si>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</si>
  <si>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</si>
  <si>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</si>
  <si>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</si>
  <si>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</si>
  <si>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</si>
  <si>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</si>
  <si>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</si>
  <si>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</si>
  <si>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</si>
  <si>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</si>
  <si>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</si>
  <si>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</si>
  <si>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</si>
  <si>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</si>
  <si>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</si>
  <si>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</si>
  <si>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</si>
  <si>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</si>
  <si>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</si>
  <si>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</si>
  <si>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</si>
  <si>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</si>
  <si>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</si>
  <si>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</si>
  <si>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</si>
  <si>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</si>
  <si>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</si>
  <si>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</si>
  <si>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</si>
  <si>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</si>
  <si>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</si>
  <si>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</si>
  <si>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</si>
  <si>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</si>
  <si>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</si>
  <si>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</si>
  <si>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</si>
  <si>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</si>
  <si>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</si>
  <si>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</si>
  <si>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</si>
  <si>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</si>
  <si>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</si>
  <si>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</si>
  <si>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</si>
  <si>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</si>
  <si>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</si>
  <si>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</si>
  <si>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</si>
  <si>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</si>
  <si>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</si>
  <si>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</si>
  <si>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</si>
  <si>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</si>
  <si>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</si>
  <si>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</si>
  <si>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</si>
  <si>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</si>
  <si>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</si>
  <si>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</si>
  <si>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</si>
  <si>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</si>
  <si>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</si>
  <si>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</si>
  <si>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</si>
  <si>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</si>
  <si>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</si>
  <si>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</si>
  <si>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</si>
  <si>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</si>
  <si>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</si>
  <si>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</si>
  <si>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</si>
  <si>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</si>
  <si>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</si>
  <si>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</si>
  <si>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</si>
  <si>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</si>
  <si>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</si>
  <si>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</si>
  <si>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</si>
  <si>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</si>
  <si>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</si>
  <si>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</si>
  <si>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</si>
  <si>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</si>
  <si>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</si>
  <si>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</si>
  <si>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</si>
  <si>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</si>
  <si>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</si>
  <si>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</si>
  <si>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</si>
  <si>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</si>
  <si>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</si>
  <si>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</si>
  <si>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</si>
  <si>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</si>
  <si>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</si>
  <si>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</si>
  <si>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</si>
  <si>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</si>
  <si>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</si>
  <si>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</si>
  <si>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</si>
  <si>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</si>
  <si>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</si>
  <si>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</si>
  <si>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</si>
  <si>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</si>
  <si>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</si>
  <si>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</si>
  <si>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</si>
  <si>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</si>
  <si>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</si>
  <si>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</si>
  <si>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</si>
  <si>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</si>
  <si>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</si>
  <si>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</si>
  <si>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</si>
  <si>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</si>
  <si>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</si>
  <si>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</si>
  <si>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</si>
  <si>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</si>
  <si>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</si>
  <si>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</si>
  <si>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</si>
  <si>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</si>
  <si>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</si>
  <si>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</si>
  <si>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</si>
  <si>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</si>
  <si>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LOCACAO DE ELEVADOR DE CREMALHEIRA CABINE SIMPLES FECHADA 1,5 X 2,5 X 2,35 M (UMA POR TORRE), CAPACIDADE DE CARGA *1200* KG (15 PESSOAS), TORRE DE 24 M (16 MODULOS), 16 PARADAS, FREIO DE SEGURANCA, LIMITADOR DE CARGA</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</si>
  <si>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</si>
  <si>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</si>
  <si>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</si>
  <si>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</si>
  <si>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</si>
  <si>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</si>
  <si>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</si>
  <si>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</si>
  <si>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</si>
  <si>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</si>
  <si>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</si>
  <si>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</si>
  <si>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</si>
  <si>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</si>
  <si>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</si>
  <si>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</si>
  <si>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</si>
  <si>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</si>
  <si>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</si>
  <si>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</si>
  <si>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</si>
  <si>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</si>
  <si>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</si>
  <si>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</si>
  <si>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</si>
  <si>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</si>
  <si>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</si>
  <si>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</si>
  <si>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</si>
  <si>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</si>
  <si>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</si>
  <si>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</si>
  <si>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</si>
  <si>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</si>
  <si>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</si>
  <si>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</si>
  <si>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</si>
  <si>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</si>
  <si>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</si>
  <si>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</si>
  <si>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</si>
  <si>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</si>
  <si>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</si>
  <si>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</si>
  <si>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</si>
  <si>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</si>
  <si>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</si>
  <si>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</si>
  <si>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</si>
  <si>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</si>
  <si>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</si>
  <si>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</si>
  <si>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</si>
  <si>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</si>
  <si>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</si>
  <si>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</si>
  <si>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</si>
  <si>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</si>
  <si>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</si>
  <si>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</si>
  <si>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</si>
  <si>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</si>
  <si>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</si>
  <si>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</si>
  <si>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</si>
  <si>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</si>
  <si>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</si>
  <si>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</si>
  <si>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</si>
  <si>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</si>
  <si>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</si>
  <si>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</si>
  <si>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</si>
  <si>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</si>
  <si>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</si>
  <si>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</si>
  <si>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</si>
  <si>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</si>
  <si>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</si>
  <si>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</si>
  <si>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</si>
  <si>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</si>
  <si>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</si>
  <si>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</si>
  <si>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</si>
  <si>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</si>
  <si>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</si>
  <si>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</si>
  <si>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</si>
  <si>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</si>
  <si>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</si>
  <si>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</si>
  <si>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</si>
  <si>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</si>
  <si>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</si>
  <si>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</si>
  <si>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</si>
  <si>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</si>
  <si>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</si>
  <si>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</si>
  <si>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</si>
  <si>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</si>
  <si>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</si>
  <si>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</si>
  <si>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</si>
  <si>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</si>
  <si>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</si>
  <si>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</si>
  <si>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GUINCHO DE ALAVANCA MANUAL, CAPACIDADE DE 1,6 T, COM 20 M DE CABO DE ACO (AQUISICAO)</t>
  </si>
  <si>
    <t>PERFIL "U" SIMPLES DE ACO GALVANIZADO DOBRADO 75 X *40* MM, E = 2,65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</si>
  <si>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</si>
  <si>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</si>
  <si>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</si>
  <si>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</si>
  <si>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</si>
  <si>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</si>
  <si>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</si>
  <si>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</si>
  <si>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</si>
  <si>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</si>
  <si>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</si>
  <si>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</si>
  <si>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</si>
  <si>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</si>
  <si>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</si>
  <si>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</si>
  <si>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</si>
  <si>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</si>
  <si>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</si>
  <si>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</si>
  <si>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</si>
  <si>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</si>
  <si>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</si>
  <si>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</si>
  <si>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</si>
  <si>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</si>
  <si>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</si>
  <si>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</si>
  <si>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</si>
  <si>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</si>
  <si>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</si>
  <si>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</si>
  <si>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</si>
  <si>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</si>
  <si>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</si>
  <si>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</si>
  <si>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</si>
  <si>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</si>
  <si>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</si>
  <si>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</si>
  <si>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</si>
  <si>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</si>
  <si>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</si>
  <si>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</si>
  <si>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</si>
  <si>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</si>
  <si>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TELHA DE CONCRETO TIPO CLASSICA, COR CINZA, COMPRIMENTO DE *42* CM, RENDIMENTO DE *10* TELHAS/M2 (COLETADO CAIXA)</t>
  </si>
  <si>
    <t>CUMEEIRA PARA TELHA DE CONCRETO, PARA 2 AGUAS DE TELHADO, COR CINZA, RENDIMENTO DE *3* TELHAS/M (COLETADO CAIXA)</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</si>
  <si>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</si>
  <si>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</si>
  <si>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</si>
  <si>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</si>
  <si>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</si>
  <si>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</si>
  <si>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</si>
  <si>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</si>
  <si>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</si>
  <si>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</si>
  <si>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</si>
  <si>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</si>
  <si>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</si>
  <si>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</si>
  <si>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</si>
  <si>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</si>
  <si>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</si>
  <si>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</si>
  <si>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</si>
  <si>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</si>
  <si>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</si>
  <si>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</si>
  <si>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</si>
  <si>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</si>
  <si>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</si>
  <si>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</si>
  <si>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</si>
  <si>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</si>
  <si>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</si>
  <si>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</si>
  <si>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</si>
  <si>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</si>
  <si>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</si>
  <si>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</si>
  <si>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</si>
  <si>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</si>
  <si>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</si>
  <si>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</si>
  <si>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</si>
  <si>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</si>
  <si>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</si>
  <si>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</si>
  <si>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</si>
  <si>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</si>
  <si>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</si>
  <si>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</si>
  <si>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</si>
  <si>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</si>
  <si>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</si>
  <si>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</si>
  <si>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</si>
  <si>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</si>
  <si>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</si>
  <si>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</si>
  <si>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</si>
  <si>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</si>
  <si>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</si>
  <si>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</si>
  <si>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</si>
  <si>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</si>
  <si>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</si>
  <si>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</si>
  <si>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</si>
  <si>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</si>
  <si>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</si>
  <si>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</si>
  <si>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</si>
  <si>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</si>
  <si>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</si>
  <si>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</si>
  <si>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</si>
  <si>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</si>
  <si>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</si>
  <si>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</si>
  <si>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</si>
  <si>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</si>
  <si>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</si>
  <si>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</si>
  <si>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</si>
  <si>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</si>
  <si>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</si>
  <si>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</si>
  <si>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</si>
  <si>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</si>
  <si>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</si>
  <si>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</si>
  <si>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</si>
  <si>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</si>
  <si>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PULVERIZADOR DE TINTA ELETRICO / MAQUINA DE PINTURA AIRLESS, VAZAO *2* L/MIN (COLETADO CAIXA)</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</si>
  <si>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</si>
  <si>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</si>
  <si>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</si>
  <si>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</si>
  <si>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</si>
  <si>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</si>
  <si>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</si>
  <si>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</si>
  <si>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</si>
  <si>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</si>
  <si>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</si>
  <si>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</si>
  <si>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</si>
  <si>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</si>
  <si>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</si>
  <si>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</si>
  <si>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</si>
  <si>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</si>
  <si>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</si>
  <si>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</si>
  <si>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</si>
  <si>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</si>
  <si>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</si>
  <si>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</si>
  <si>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</si>
  <si>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</si>
  <si>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</si>
  <si>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</si>
  <si>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</si>
  <si>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</si>
  <si>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</si>
  <si>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</si>
  <si>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</si>
  <si>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</si>
  <si>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</si>
  <si>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</si>
  <si>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</si>
  <si>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</si>
  <si>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</si>
  <si>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</si>
  <si>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</si>
  <si>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Caixa inspeção Circular</t>
  </si>
  <si>
    <t>30 cm</t>
  </si>
  <si>
    <t>CP-ELE-25</t>
  </si>
  <si>
    <t>CP-SD-1</t>
  </si>
  <si>
    <t>CP-SD-2</t>
  </si>
  <si>
    <t>quantidae</t>
  </si>
  <si>
    <t>profundidade</t>
  </si>
  <si>
    <t xml:space="preserve">TOTAL DO ITEM </t>
  </si>
  <si>
    <t>PILARES</t>
  </si>
  <si>
    <t>11.5</t>
  </si>
  <si>
    <t>11.6</t>
  </si>
  <si>
    <t>11.7</t>
  </si>
  <si>
    <t>11.8</t>
  </si>
  <si>
    <t>11.9</t>
  </si>
  <si>
    <t>11.10</t>
  </si>
  <si>
    <t>11.11</t>
  </si>
  <si>
    <t>11.12</t>
  </si>
  <si>
    <t>11.13</t>
  </si>
  <si>
    <t>11.14</t>
  </si>
  <si>
    <t>11.16</t>
  </si>
  <si>
    <t>11.17</t>
  </si>
  <si>
    <t>12.4</t>
  </si>
  <si>
    <t>12.5</t>
  </si>
  <si>
    <t>12.6</t>
  </si>
  <si>
    <t>12.7</t>
  </si>
  <si>
    <t>13.2</t>
  </si>
  <si>
    <t>13.3</t>
  </si>
  <si>
    <t>15.3</t>
  </si>
  <si>
    <t>15.4</t>
  </si>
  <si>
    <t>CP-SAN-1</t>
  </si>
  <si>
    <t>CP-SAN-2</t>
  </si>
  <si>
    <t>CP-SAN-3</t>
  </si>
  <si>
    <t>CP-SAN-4</t>
  </si>
  <si>
    <t>CP-SAN-5</t>
  </si>
  <si>
    <t>CP-SAN-6</t>
  </si>
  <si>
    <t>CP-SAN-7</t>
  </si>
  <si>
    <t>CP-SAN-8</t>
  </si>
  <si>
    <t>CP-IP-1</t>
  </si>
  <si>
    <t>CP-IP-2</t>
  </si>
  <si>
    <t>CP-TX-1</t>
  </si>
  <si>
    <t>CP-INF-1</t>
  </si>
  <si>
    <t>CP-ELE-2</t>
  </si>
  <si>
    <t>CP-ELE-6</t>
  </si>
  <si>
    <t xml:space="preserve">REFORMA NA QUADRA EXISTENTE </t>
  </si>
  <si>
    <t>TOTAL DO ITEM</t>
  </si>
  <si>
    <t>1.5</t>
  </si>
  <si>
    <t>PINTURA</t>
  </si>
  <si>
    <t>CP-PIN-1</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</si>
  <si>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</si>
  <si>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</si>
  <si>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</si>
  <si>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</si>
  <si>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</si>
  <si>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</si>
  <si>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</si>
  <si>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</si>
  <si>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</si>
  <si>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</si>
  <si>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</si>
  <si>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</si>
  <si>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</si>
  <si>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</si>
  <si>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</si>
  <si>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</si>
  <si>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</si>
  <si>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</si>
  <si>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</si>
  <si>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</si>
  <si>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</si>
  <si>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</si>
  <si>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</si>
  <si>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</si>
  <si>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</si>
  <si>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</si>
  <si>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</si>
  <si>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</si>
  <si>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</si>
  <si>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</si>
  <si>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</si>
  <si>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</si>
  <si>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</si>
  <si>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MAQUINAS E TRATORES DIVERSOS (TERRAPLANAGEM)</t>
  </si>
  <si>
    <t>OPERADOR DE MOTO SCRAPER</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</si>
  <si>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</si>
  <si>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</si>
  <si>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</si>
  <si>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</si>
  <si>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</si>
  <si>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</si>
  <si>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</si>
  <si>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</si>
  <si>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</si>
  <si>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</si>
  <si>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</si>
  <si>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</si>
  <si>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</si>
  <si>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</si>
  <si>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</si>
  <si>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</si>
  <si>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</si>
  <si>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</si>
  <si>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</si>
  <si>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</si>
  <si>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</si>
  <si>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</si>
  <si>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</si>
  <si>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</si>
  <si>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</si>
  <si>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</si>
  <si>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</si>
  <si>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</si>
  <si>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</si>
  <si>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</si>
  <si>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</si>
  <si>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</si>
  <si>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</si>
  <si>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</si>
  <si>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Disjuntor Bipolar Termomagnético - norma DIN</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</si>
  <si>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</si>
  <si>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</si>
  <si>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</si>
  <si>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</si>
  <si>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</si>
  <si>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</si>
  <si>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</si>
  <si>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</si>
  <si>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</si>
  <si>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</si>
  <si>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</si>
  <si>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</si>
  <si>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</si>
  <si>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</si>
  <si>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</si>
  <si>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</si>
  <si>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</si>
  <si>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</si>
  <si>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</si>
  <si>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</si>
  <si>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</si>
  <si>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</si>
  <si>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</si>
  <si>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</si>
  <si>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</si>
  <si>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</si>
  <si>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</si>
  <si>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</si>
  <si>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</si>
  <si>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</si>
  <si>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</si>
  <si>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</si>
  <si>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</si>
  <si>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</si>
  <si>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</si>
  <si>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</si>
  <si>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</si>
  <si>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</si>
  <si>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</si>
  <si>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</si>
  <si>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</si>
  <si>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</si>
  <si>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</si>
  <si>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</si>
  <si>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</si>
  <si>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</si>
  <si>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</si>
  <si>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</si>
  <si>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</si>
  <si>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</si>
  <si>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</si>
  <si>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</si>
  <si>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</si>
  <si>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</si>
  <si>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</si>
  <si>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</si>
  <si>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</si>
  <si>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</si>
  <si>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</si>
  <si>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</si>
  <si>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</si>
  <si>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</si>
  <si>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</si>
  <si>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</si>
  <si>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</si>
  <si>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</si>
  <si>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</si>
  <si>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</si>
  <si>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</si>
  <si>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</si>
  <si>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</si>
  <si>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</si>
  <si>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</si>
  <si>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</si>
  <si>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</si>
  <si>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</si>
  <si>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</si>
  <si>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</si>
  <si>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</si>
  <si>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</si>
  <si>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</si>
  <si>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</si>
  <si>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</si>
  <si>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</si>
  <si>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</si>
  <si>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</si>
  <si>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</si>
  <si>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</si>
  <si>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</si>
  <si>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</si>
  <si>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</si>
  <si>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</si>
  <si>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</si>
  <si>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</si>
  <si>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</si>
  <si>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</si>
  <si>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</si>
  <si>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</si>
  <si>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</si>
  <si>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</si>
  <si>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</si>
  <si>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</si>
  <si>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</si>
  <si>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</si>
  <si>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</si>
  <si>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</si>
  <si>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</si>
  <si>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</si>
  <si>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</si>
  <si>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</si>
  <si>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</si>
  <si>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</si>
  <si>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</si>
  <si>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</si>
  <si>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</si>
  <si>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</si>
  <si>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</si>
  <si>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</si>
  <si>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</si>
  <si>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</si>
  <si>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</si>
  <si>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</si>
  <si>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</si>
  <si>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</si>
  <si>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</si>
  <si>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</si>
  <si>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</si>
  <si>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</si>
  <si>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</si>
  <si>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</si>
  <si>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</si>
  <si>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</si>
  <si>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</si>
  <si>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</si>
  <si>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</si>
  <si>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</si>
  <si>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</si>
  <si>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</si>
  <si>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</si>
  <si>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</si>
  <si>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</si>
  <si>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</si>
  <si>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</si>
  <si>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</si>
  <si>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</si>
  <si>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</si>
  <si>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</si>
  <si>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</si>
  <si>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</si>
  <si>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</si>
  <si>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</si>
  <si>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</si>
  <si>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</si>
  <si>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</si>
  <si>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</si>
  <si>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</si>
  <si>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</si>
  <si>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</si>
  <si>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</si>
  <si>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</si>
  <si>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</si>
  <si>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</si>
  <si>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</si>
  <si>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</si>
  <si>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</si>
  <si>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</si>
  <si>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</si>
  <si>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</si>
  <si>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</si>
  <si>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</si>
  <si>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</si>
  <si>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</si>
  <si>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</si>
  <si>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</si>
  <si>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</si>
  <si>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</si>
  <si>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</si>
  <si>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</si>
  <si>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</si>
  <si>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</si>
  <si>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</si>
  <si>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</si>
  <si>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</si>
  <si>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</si>
  <si>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</si>
  <si>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</si>
  <si>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</si>
  <si>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</si>
  <si>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</si>
  <si>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</si>
  <si>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</si>
  <si>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</si>
  <si>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</si>
  <si>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</si>
  <si>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</si>
  <si>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</si>
  <si>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</si>
  <si>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</si>
  <si>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</si>
  <si>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</si>
  <si>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</si>
  <si>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</si>
  <si>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</si>
  <si>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</si>
  <si>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</si>
  <si>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</si>
  <si>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</si>
  <si>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</si>
  <si>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</si>
  <si>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</si>
  <si>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</si>
  <si>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</si>
  <si>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</si>
  <si>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</si>
  <si>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</si>
  <si>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</si>
  <si>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</si>
  <si>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</si>
  <si>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</si>
  <si>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</si>
  <si>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</si>
  <si>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</si>
  <si>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</si>
  <si>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</si>
  <si>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</si>
  <si>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</si>
  <si>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</si>
  <si>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</si>
  <si>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</si>
  <si>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</si>
  <si>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</si>
  <si>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</si>
  <si>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</si>
  <si>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</si>
  <si>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</si>
  <si>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</si>
  <si>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</si>
  <si>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</si>
  <si>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</si>
  <si>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</si>
  <si>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</si>
  <si>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</si>
  <si>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</si>
  <si>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</si>
  <si>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</si>
  <si>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</si>
  <si>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</si>
  <si>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</si>
  <si>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</si>
  <si>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</si>
  <si>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</si>
  <si>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</si>
  <si>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</si>
  <si>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</si>
  <si>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</si>
  <si>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</si>
  <si>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</si>
  <si>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</si>
  <si>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</si>
  <si>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</si>
  <si>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</si>
  <si>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</si>
  <si>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</si>
  <si>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</si>
  <si>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</si>
  <si>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</si>
  <si>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</si>
  <si>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</si>
  <si>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</si>
  <si>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</si>
  <si>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</si>
  <si>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</si>
  <si>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</si>
  <si>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</si>
  <si>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</si>
  <si>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</si>
  <si>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</si>
  <si>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</si>
  <si>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</si>
  <si>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</si>
  <si>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</si>
  <si>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</si>
  <si>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</si>
  <si>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</si>
  <si>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</si>
  <si>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</si>
  <si>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</si>
  <si>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</si>
  <si>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</si>
  <si>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</si>
  <si>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</si>
  <si>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</si>
  <si>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</si>
  <si>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</si>
  <si>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</si>
  <si>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</si>
  <si>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</si>
  <si>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</si>
  <si>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</si>
  <si>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</si>
  <si>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</si>
  <si>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</si>
  <si>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</si>
  <si>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</si>
  <si>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</si>
  <si>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</si>
  <si>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</si>
  <si>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</si>
  <si>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</si>
  <si>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</si>
  <si>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</si>
  <si>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</si>
  <si>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</si>
  <si>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</si>
  <si>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</si>
  <si>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</si>
  <si>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</si>
  <si>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</si>
  <si>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</si>
  <si>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</si>
  <si>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</si>
  <si>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</si>
  <si>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</si>
  <si>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</si>
  <si>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</si>
  <si>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</si>
  <si>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</si>
  <si>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</si>
  <si>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</si>
  <si>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</si>
  <si>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</si>
  <si>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</si>
  <si>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</si>
  <si>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</si>
  <si>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</si>
  <si>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</si>
  <si>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</si>
  <si>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</si>
  <si>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</si>
  <si>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</si>
  <si>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</si>
  <si>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</si>
  <si>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</si>
  <si>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</si>
  <si>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</si>
  <si>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</si>
  <si>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</si>
  <si>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</si>
  <si>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</si>
  <si>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</si>
  <si>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</si>
  <si>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</si>
  <si>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</si>
  <si>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</si>
  <si>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</si>
  <si>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</si>
  <si>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</si>
  <si>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</si>
  <si>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</si>
  <si>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</si>
  <si>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</si>
  <si>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</si>
  <si>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</si>
  <si>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</si>
  <si>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</si>
  <si>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</si>
  <si>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</si>
  <si>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</si>
  <si>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</si>
  <si>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</si>
  <si>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</si>
  <si>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</si>
  <si>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</si>
  <si>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</si>
  <si>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</si>
  <si>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</si>
  <si>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</si>
  <si>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</si>
  <si>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</si>
  <si>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</si>
  <si>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</si>
  <si>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</si>
  <si>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</si>
  <si>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</si>
  <si>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</si>
  <si>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</si>
  <si>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</si>
  <si>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</si>
  <si>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</si>
  <si>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</si>
  <si>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</si>
  <si>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</si>
  <si>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</si>
  <si>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</si>
  <si>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</si>
  <si>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</si>
  <si>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</si>
  <si>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</si>
  <si>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</si>
  <si>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</si>
  <si>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</si>
  <si>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</si>
  <si>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</si>
  <si>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</si>
  <si>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</si>
  <si>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</si>
  <si>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</si>
  <si>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</si>
  <si>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</si>
  <si>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</si>
  <si>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</si>
  <si>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</si>
  <si>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</si>
  <si>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</si>
  <si>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</si>
  <si>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</si>
  <si>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</si>
  <si>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</si>
  <si>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</si>
  <si>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</si>
  <si>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</si>
  <si>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</si>
  <si>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</si>
  <si>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</si>
  <si>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</si>
  <si>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</si>
  <si>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</si>
  <si>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</si>
  <si>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</si>
  <si>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</si>
  <si>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</si>
  <si>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</si>
  <si>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</si>
  <si>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</si>
  <si>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</si>
  <si>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</si>
  <si>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</si>
  <si>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</si>
  <si>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</si>
  <si>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</si>
  <si>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</si>
  <si>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</si>
  <si>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</si>
  <si>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</si>
  <si>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</si>
  <si>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</si>
  <si>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</si>
  <si>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</si>
  <si>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</si>
  <si>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</si>
  <si>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</si>
  <si>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</si>
  <si>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</si>
  <si>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</si>
  <si>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</si>
  <si>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</si>
  <si>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</si>
  <si>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</si>
  <si>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</si>
  <si>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</si>
  <si>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</si>
  <si>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</si>
  <si>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</si>
  <si>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</si>
  <si>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</si>
  <si>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</si>
  <si>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</si>
  <si>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</si>
  <si>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</si>
  <si>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</si>
  <si>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</si>
  <si>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</si>
  <si>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</si>
  <si>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</si>
  <si>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</si>
  <si>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</si>
  <si>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</si>
  <si>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</si>
  <si>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</si>
  <si>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</si>
  <si>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</si>
  <si>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</si>
  <si>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</si>
  <si>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</si>
  <si>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</si>
  <si>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</si>
  <si>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</si>
  <si>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</si>
  <si>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</si>
  <si>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</si>
  <si>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</si>
  <si>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</si>
  <si>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</si>
  <si>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</si>
  <si>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</si>
  <si>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</si>
  <si>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</si>
  <si>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</si>
  <si>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</si>
  <si>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</si>
  <si>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</si>
  <si>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</si>
  <si>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</si>
  <si>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</si>
  <si>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</si>
  <si>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</si>
  <si>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</si>
  <si>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</si>
  <si>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</si>
  <si>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</si>
  <si>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</si>
  <si>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</si>
  <si>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</si>
  <si>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</si>
  <si>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</si>
  <si>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</si>
  <si>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</si>
  <si>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</si>
  <si>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</si>
  <si>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</si>
  <si>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</si>
  <si>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</si>
  <si>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</si>
  <si>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</si>
  <si>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</si>
  <si>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</si>
  <si>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</si>
  <si>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</si>
  <si>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</si>
  <si>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</si>
  <si>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</si>
  <si>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</si>
  <si>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</si>
  <si>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</si>
  <si>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</si>
  <si>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</si>
  <si>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</si>
  <si>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</si>
  <si>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</si>
  <si>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</si>
  <si>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</si>
  <si>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</si>
  <si>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</si>
  <si>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</si>
  <si>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</si>
  <si>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</si>
  <si>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</si>
  <si>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</si>
  <si>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</si>
  <si>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</si>
  <si>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</si>
  <si>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</si>
  <si>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</si>
  <si>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</si>
  <si>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</si>
  <si>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</si>
  <si>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</si>
  <si>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</si>
  <si>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</si>
  <si>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</si>
  <si>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</si>
  <si>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</si>
  <si>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</si>
  <si>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</si>
  <si>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</si>
  <si>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</si>
  <si>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</si>
  <si>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</si>
  <si>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</si>
  <si>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</si>
  <si>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</si>
  <si>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</si>
  <si>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</si>
  <si>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</si>
  <si>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</si>
  <si>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</si>
  <si>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</si>
  <si>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</si>
  <si>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</si>
  <si>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</si>
  <si>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</si>
  <si>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</si>
  <si>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</si>
  <si>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</si>
  <si>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</si>
  <si>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</si>
  <si>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</si>
  <si>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</si>
  <si>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</si>
  <si>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</si>
  <si>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</si>
  <si>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</si>
  <si>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</si>
  <si>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</si>
  <si>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</si>
  <si>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</si>
  <si>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</si>
  <si>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</si>
  <si>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</si>
  <si>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</si>
  <si>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</si>
  <si>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</si>
  <si>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</si>
  <si>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</si>
  <si>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</si>
  <si>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</si>
  <si>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</si>
  <si>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</si>
  <si>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</si>
  <si>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</si>
  <si>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</si>
  <si>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</si>
  <si>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</si>
  <si>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</si>
  <si>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</si>
  <si>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</si>
  <si>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</si>
  <si>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</si>
  <si>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</si>
  <si>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</si>
  <si>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</si>
  <si>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</si>
  <si>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</si>
  <si>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</si>
  <si>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</si>
  <si>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</si>
  <si>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</si>
  <si>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</si>
  <si>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</si>
  <si>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</si>
  <si>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</si>
  <si>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</si>
  <si>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</si>
  <si>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</si>
  <si>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</si>
  <si>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</si>
  <si>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</si>
  <si>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</si>
  <si>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</si>
  <si>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</si>
  <si>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</si>
  <si>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</si>
  <si>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</si>
  <si>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</si>
  <si>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</si>
  <si>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</si>
  <si>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</si>
  <si>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</si>
  <si>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</si>
  <si>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</si>
  <si>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</si>
  <si>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</si>
  <si>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</si>
  <si>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</si>
  <si>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</si>
  <si>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</si>
  <si>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</si>
  <si>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</si>
  <si>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</si>
  <si>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</si>
  <si>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</si>
  <si>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</si>
  <si>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</si>
  <si>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</si>
  <si>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</si>
  <si>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</si>
  <si>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</si>
  <si>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</si>
  <si>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</si>
  <si>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</si>
  <si>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</si>
  <si>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</si>
  <si>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</si>
  <si>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</si>
  <si>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</si>
  <si>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</si>
  <si>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</si>
  <si>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</si>
  <si>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</si>
  <si>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</si>
  <si>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</si>
  <si>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</si>
  <si>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</si>
  <si>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</si>
  <si>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</si>
  <si>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</si>
  <si>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</si>
  <si>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</si>
  <si>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</si>
  <si>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</si>
  <si>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</si>
  <si>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</si>
  <si>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</si>
  <si>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</si>
  <si>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</si>
  <si>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</si>
  <si>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</si>
  <si>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</si>
  <si>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</si>
  <si>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</si>
  <si>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</si>
  <si>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</si>
  <si>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</si>
  <si>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</si>
  <si>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</si>
  <si>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</si>
  <si>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</si>
  <si>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</si>
  <si>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</si>
  <si>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</si>
  <si>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</si>
  <si>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</si>
  <si>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</si>
  <si>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</si>
  <si>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</si>
  <si>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</si>
  <si>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</si>
  <si>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</si>
  <si>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</si>
  <si>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</si>
  <si>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</si>
  <si>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</si>
  <si>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</si>
  <si>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</si>
  <si>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</si>
  <si>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</si>
  <si>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</si>
  <si>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</si>
  <si>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</si>
  <si>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</si>
  <si>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</si>
  <si>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</si>
  <si>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</si>
  <si>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</si>
  <si>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</si>
  <si>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</si>
  <si>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</si>
  <si>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</si>
  <si>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</si>
  <si>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</si>
  <si>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</si>
  <si>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</si>
  <si>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</si>
  <si>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</si>
  <si>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</si>
  <si>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</si>
  <si>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</si>
  <si>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</si>
  <si>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</si>
  <si>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</si>
  <si>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</si>
  <si>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</si>
  <si>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</si>
  <si>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</si>
  <si>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</si>
  <si>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</si>
  <si>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</si>
  <si>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</si>
  <si>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</si>
  <si>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</si>
  <si>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</si>
  <si>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</si>
  <si>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</si>
  <si>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</si>
  <si>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</si>
  <si>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</si>
  <si>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</si>
  <si>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</si>
  <si>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</si>
  <si>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</si>
  <si>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</si>
  <si>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</si>
  <si>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</si>
  <si>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</si>
  <si>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</si>
  <si>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</si>
  <si>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</si>
  <si>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</si>
  <si>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</si>
  <si>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</si>
  <si>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</si>
  <si>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</si>
  <si>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</si>
  <si>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</si>
  <si>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</si>
  <si>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</si>
  <si>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</si>
  <si>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</si>
  <si>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</si>
  <si>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</si>
  <si>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</si>
  <si>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</si>
  <si>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</si>
  <si>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</si>
  <si>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</si>
  <si>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</si>
  <si>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</si>
  <si>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</si>
  <si>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</si>
  <si>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</si>
  <si>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</si>
  <si>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</si>
  <si>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</si>
  <si>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</si>
  <si>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</si>
  <si>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</si>
  <si>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</si>
  <si>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</si>
  <si>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</si>
  <si>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</si>
  <si>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</si>
  <si>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</si>
  <si>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</si>
  <si>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</si>
  <si>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</si>
  <si>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</si>
  <si>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</si>
  <si>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</si>
  <si>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</si>
  <si>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</si>
  <si>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</si>
  <si>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</si>
  <si>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</si>
  <si>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</si>
  <si>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</si>
  <si>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</si>
  <si>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</si>
  <si>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</si>
  <si>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</si>
  <si>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</si>
  <si>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</si>
  <si>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</si>
  <si>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</si>
  <si>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</si>
  <si>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</si>
  <si>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</si>
  <si>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</si>
  <si>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</si>
  <si>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</si>
  <si>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</si>
  <si>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</si>
  <si>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</si>
  <si>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</si>
  <si>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</si>
  <si>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</si>
  <si>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</si>
  <si>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</si>
  <si>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</si>
  <si>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</si>
  <si>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</si>
  <si>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</si>
  <si>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</si>
  <si>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</si>
  <si>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</si>
  <si>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</si>
  <si>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</si>
  <si>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</si>
  <si>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</si>
  <si>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</si>
  <si>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</si>
  <si>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</si>
  <si>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</si>
  <si>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</si>
  <si>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</si>
  <si>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</si>
  <si>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</si>
  <si>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</si>
  <si>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</si>
  <si>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</si>
  <si>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</si>
  <si>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</si>
  <si>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</si>
  <si>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</si>
  <si>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</si>
  <si>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</si>
  <si>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</si>
  <si>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</si>
  <si>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</si>
  <si>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</si>
  <si>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</si>
  <si>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</si>
  <si>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</si>
  <si>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</si>
  <si>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</si>
  <si>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</si>
  <si>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</si>
  <si>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</si>
  <si>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</si>
  <si>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</si>
  <si>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</si>
  <si>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</si>
  <si>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</si>
  <si>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</si>
  <si>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</si>
  <si>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</si>
  <si>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</si>
  <si>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</si>
  <si>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</si>
  <si>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</si>
  <si>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</si>
  <si>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</si>
  <si>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</si>
  <si>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</si>
  <si>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</si>
  <si>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</si>
  <si>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</si>
  <si>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</si>
  <si>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</si>
  <si>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</si>
  <si>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</si>
  <si>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</si>
  <si>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</si>
  <si>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</si>
  <si>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</si>
  <si>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</si>
  <si>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</si>
  <si>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</si>
  <si>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</si>
  <si>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</si>
  <si>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</si>
  <si>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</si>
  <si>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</si>
  <si>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</si>
  <si>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</si>
  <si>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</si>
  <si>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</si>
  <si>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</si>
  <si>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</si>
  <si>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</si>
  <si>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</si>
  <si>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</si>
  <si>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</si>
  <si>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</si>
  <si>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</si>
  <si>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</si>
  <si>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</si>
  <si>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</si>
  <si>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</si>
  <si>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</si>
  <si>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</si>
  <si>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</si>
  <si>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</si>
  <si>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</si>
  <si>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</si>
  <si>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</si>
  <si>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</si>
  <si>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</si>
  <si>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</si>
  <si>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</si>
  <si>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</si>
  <si>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</si>
  <si>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</si>
  <si>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</si>
  <si>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</si>
  <si>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</si>
  <si>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</si>
  <si>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</si>
  <si>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</si>
  <si>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</si>
  <si>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</si>
  <si>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</si>
  <si>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</si>
  <si>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</si>
  <si>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</si>
  <si>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</si>
  <si>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</si>
  <si>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</si>
  <si>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</si>
  <si>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</si>
  <si>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</si>
  <si>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</si>
  <si>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</si>
  <si>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</si>
  <si>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</si>
  <si>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</si>
  <si>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</si>
  <si>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</si>
  <si>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</si>
  <si>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</si>
  <si>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</si>
  <si>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</si>
  <si>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</si>
  <si>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</si>
  <si>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</si>
  <si>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</si>
  <si>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</si>
  <si>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</si>
  <si>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</si>
  <si>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</si>
  <si>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</si>
  <si>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</si>
  <si>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</si>
  <si>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</si>
  <si>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</si>
  <si>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</si>
  <si>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</si>
  <si>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</si>
  <si>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</si>
  <si>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</si>
  <si>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</si>
  <si>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</si>
  <si>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</si>
  <si>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</si>
  <si>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</si>
  <si>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</si>
  <si>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</si>
  <si>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</si>
  <si>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</si>
  <si>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</si>
  <si>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</si>
  <si>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</si>
  <si>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</si>
  <si>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</si>
  <si>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</si>
  <si>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</si>
  <si>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</si>
  <si>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</si>
  <si>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</si>
  <si>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</si>
  <si>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</si>
  <si>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</si>
  <si>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</si>
  <si>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</si>
  <si>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</si>
  <si>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</si>
  <si>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</si>
  <si>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</si>
  <si>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</si>
  <si>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</si>
  <si>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</si>
  <si>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</si>
  <si>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</si>
  <si>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</si>
  <si>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</si>
  <si>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</si>
  <si>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</si>
  <si>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</si>
  <si>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</si>
  <si>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</si>
  <si>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</si>
  <si>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</si>
  <si>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</si>
  <si>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</si>
  <si>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</si>
  <si>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</si>
  <si>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</si>
  <si>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</si>
  <si>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</si>
  <si>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</si>
  <si>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</si>
  <si>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</si>
  <si>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</si>
  <si>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</si>
  <si>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</si>
  <si>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</si>
  <si>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</si>
  <si>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</si>
  <si>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</si>
  <si>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</si>
  <si>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</si>
  <si>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</si>
  <si>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</si>
  <si>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</si>
  <si>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</si>
  <si>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</si>
  <si>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</si>
  <si>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</si>
  <si>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</si>
  <si>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</si>
  <si>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</si>
  <si>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</si>
  <si>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</si>
  <si>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</si>
  <si>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</si>
  <si>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</si>
  <si>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</si>
  <si>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</si>
  <si>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</si>
  <si>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</si>
  <si>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</si>
  <si>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</si>
  <si>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</si>
  <si>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</si>
  <si>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</si>
  <si>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</si>
  <si>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</si>
  <si>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</si>
  <si>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</si>
  <si>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</si>
  <si>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</si>
  <si>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</si>
  <si>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</si>
  <si>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</si>
  <si>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</si>
  <si>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</si>
  <si>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</si>
  <si>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</si>
  <si>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</si>
  <si>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</si>
  <si>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</si>
  <si>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</si>
  <si>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</si>
  <si>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</si>
  <si>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</si>
  <si>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</si>
  <si>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</si>
  <si>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</si>
  <si>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</si>
  <si>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</si>
  <si>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</si>
  <si>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</si>
  <si>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</si>
  <si>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</si>
  <si>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</si>
  <si>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</si>
  <si>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</si>
  <si>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</si>
  <si>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</si>
  <si>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</si>
  <si>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</si>
  <si>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</si>
  <si>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</si>
  <si>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</si>
  <si>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</si>
  <si>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</si>
  <si>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</si>
  <si>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</si>
  <si>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</si>
  <si>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</si>
  <si>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</si>
  <si>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</si>
  <si>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</si>
  <si>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</si>
  <si>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</si>
  <si>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</si>
  <si>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</si>
  <si>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</si>
  <si>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</si>
  <si>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</si>
  <si>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</si>
  <si>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</si>
  <si>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</si>
  <si>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</si>
  <si>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</si>
  <si>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</si>
  <si>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</si>
  <si>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</si>
  <si>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</si>
  <si>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</si>
  <si>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</si>
  <si>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</si>
  <si>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</si>
  <si>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</si>
  <si>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</si>
  <si>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</si>
  <si>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</si>
  <si>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</si>
  <si>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</si>
  <si>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</si>
  <si>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</si>
  <si>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</si>
  <si>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</si>
  <si>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</si>
  <si>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</si>
  <si>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</si>
  <si>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</si>
  <si>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</si>
  <si>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</si>
  <si>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</si>
  <si>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</si>
  <si>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</si>
  <si>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</si>
  <si>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</si>
  <si>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</si>
  <si>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</si>
  <si>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</si>
  <si>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</si>
  <si>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</si>
  <si>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</si>
  <si>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</si>
  <si>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</si>
  <si>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</si>
  <si>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</si>
  <si>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</si>
  <si>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</si>
  <si>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</si>
  <si>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</si>
  <si>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</si>
  <si>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</si>
  <si>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</si>
  <si>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</si>
  <si>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</si>
  <si>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</si>
  <si>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</si>
  <si>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</si>
  <si>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</si>
  <si>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</si>
  <si>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</si>
  <si>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</si>
  <si>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</si>
  <si>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</si>
  <si>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</si>
  <si>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</si>
  <si>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</si>
  <si>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</si>
  <si>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</si>
  <si>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</si>
  <si>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</si>
  <si>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</si>
  <si>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</si>
  <si>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</si>
  <si>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</si>
  <si>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</si>
  <si>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</si>
  <si>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</si>
  <si>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</si>
  <si>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</si>
  <si>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</si>
  <si>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</si>
  <si>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</si>
  <si>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</si>
  <si>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</si>
  <si>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</si>
  <si>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</si>
  <si>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</si>
  <si>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</si>
  <si>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</si>
  <si>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</si>
  <si>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</si>
  <si>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</si>
  <si>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</si>
  <si>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</si>
  <si>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</si>
  <si>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</si>
  <si>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</si>
  <si>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</si>
  <si>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</si>
  <si>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</si>
  <si>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</si>
  <si>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</si>
  <si>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</si>
  <si>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</si>
  <si>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</si>
  <si>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</si>
  <si>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</si>
  <si>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</si>
  <si>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</si>
  <si>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</si>
  <si>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</si>
  <si>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</si>
  <si>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</si>
  <si>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</si>
  <si>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</si>
  <si>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</si>
  <si>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</si>
  <si>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</si>
  <si>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</si>
  <si>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</si>
  <si>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</si>
  <si>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</si>
  <si>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</si>
  <si>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</si>
  <si>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</si>
  <si>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</si>
  <si>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</si>
  <si>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</si>
  <si>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</si>
  <si>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</si>
  <si>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</si>
  <si>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</si>
  <si>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</si>
  <si>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</si>
  <si>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</si>
  <si>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</si>
  <si>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</si>
  <si>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</si>
  <si>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</si>
  <si>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</si>
  <si>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</si>
  <si>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</si>
  <si>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</si>
  <si>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</si>
  <si>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</si>
  <si>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</si>
  <si>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</si>
  <si>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</si>
  <si>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</si>
  <si>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</si>
  <si>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</si>
  <si>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</si>
  <si>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</si>
  <si>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</si>
  <si>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</si>
  <si>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</si>
  <si>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</si>
  <si>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</si>
  <si>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</si>
  <si>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</si>
  <si>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</si>
  <si>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</si>
  <si>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</si>
  <si>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</si>
  <si>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</si>
  <si>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</si>
  <si>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</si>
  <si>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</si>
  <si>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</si>
  <si>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</si>
  <si>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</si>
  <si>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</si>
  <si>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</si>
  <si>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</si>
  <si>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</si>
  <si>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</si>
  <si>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</si>
  <si>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</si>
  <si>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</si>
  <si>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</si>
  <si>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</si>
  <si>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</si>
  <si>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</si>
  <si>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</si>
  <si>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</si>
  <si>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</si>
  <si>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</si>
  <si>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</si>
  <si>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</si>
  <si>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</si>
  <si>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CABO DE ACO GALVANIZADO, DIAMETRO 9,53 MM (3/8"), COM ALMA DE FIBRA 6 X 25 F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</si>
  <si>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</si>
  <si>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</si>
  <si>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</si>
  <si>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</si>
  <si>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</si>
  <si>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</si>
  <si>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</si>
  <si>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</si>
  <si>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</si>
  <si>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</si>
  <si>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</si>
  <si>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</si>
  <si>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</si>
  <si>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</si>
  <si>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</si>
  <si>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</si>
  <si>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</si>
  <si>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</si>
  <si>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</si>
  <si>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</si>
  <si>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</si>
  <si>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</si>
  <si>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</si>
  <si>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</si>
  <si>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</si>
  <si>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</si>
  <si>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</si>
  <si>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</si>
  <si>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</si>
  <si>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</si>
  <si>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</si>
  <si>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</si>
  <si>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</si>
  <si>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</si>
  <si>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</si>
  <si>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</si>
  <si>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</si>
  <si>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</si>
  <si>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</si>
  <si>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</si>
  <si>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</si>
  <si>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</si>
  <si>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</si>
  <si>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</si>
  <si>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</si>
  <si>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</si>
  <si>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</si>
  <si>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</si>
  <si>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</si>
  <si>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</si>
  <si>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</si>
  <si>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</si>
  <si>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</si>
  <si>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</si>
  <si>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</si>
  <si>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</si>
  <si>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</si>
  <si>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</si>
  <si>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</si>
  <si>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</si>
  <si>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</si>
  <si>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</si>
  <si>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</si>
  <si>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</si>
  <si>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</si>
  <si>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</si>
  <si>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</si>
  <si>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</si>
  <si>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</si>
  <si>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</si>
  <si>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</si>
  <si>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</si>
  <si>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</si>
  <si>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</si>
  <si>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</si>
  <si>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</si>
  <si>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</si>
  <si>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</si>
  <si>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</si>
  <si>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</si>
  <si>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</si>
  <si>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</si>
  <si>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</si>
  <si>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</si>
  <si>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</si>
  <si>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</si>
  <si>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</si>
  <si>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</si>
  <si>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</si>
  <si>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</si>
  <si>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</si>
  <si>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</si>
  <si>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</si>
  <si>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</si>
  <si>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</si>
  <si>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</si>
  <si>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</si>
  <si>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</si>
  <si>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</si>
  <si>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</si>
  <si>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</si>
  <si>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</si>
  <si>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</si>
  <si>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</si>
  <si>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TIPO TARTARUGA A PROVA DE TEMPO, GASES, VAPOR E PO, EM ALUMINIO, COM GRADE, BASE E27, POTENCIA MAXIMA 100 W - REF Y 25/1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</si>
  <si>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</si>
  <si>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</si>
  <si>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</si>
  <si>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</si>
  <si>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</si>
  <si>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</si>
  <si>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</si>
  <si>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</si>
  <si>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</si>
  <si>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</si>
  <si>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</si>
  <si>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</si>
  <si>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</si>
  <si>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</si>
  <si>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</si>
  <si>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MADEIRA SERRADA NAO APARELHADA DE PINUS, MISTA OU EQUIVALENTE DA REGIAO</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</si>
  <si>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</si>
  <si>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</si>
  <si>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</si>
  <si>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</si>
  <si>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</si>
  <si>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</si>
  <si>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</si>
  <si>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</si>
  <si>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</si>
  <si>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</si>
  <si>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</si>
  <si>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</si>
  <si>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</si>
  <si>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</si>
  <si>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</si>
  <si>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</si>
  <si>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</si>
  <si>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</si>
  <si>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</si>
  <si>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</si>
  <si>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</si>
  <si>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</si>
  <si>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</si>
  <si>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</si>
  <si>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</si>
  <si>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</si>
  <si>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</si>
  <si>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</si>
  <si>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</si>
  <si>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</si>
  <si>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</si>
  <si>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</si>
  <si>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</si>
  <si>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</si>
  <si>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</si>
  <si>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</si>
  <si>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</si>
  <si>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</si>
  <si>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</si>
  <si>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</si>
  <si>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</si>
  <si>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</si>
  <si>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</si>
  <si>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</si>
  <si>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</si>
  <si>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</si>
  <si>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</si>
  <si>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</si>
  <si>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</si>
  <si>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</si>
  <si>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</si>
  <si>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</si>
  <si>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</si>
  <si>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</si>
  <si>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</si>
  <si>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</si>
  <si>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</si>
  <si>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</si>
  <si>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</si>
  <si>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</si>
  <si>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</si>
  <si>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</si>
  <si>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</si>
  <si>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</si>
  <si>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</si>
  <si>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</si>
  <si>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</si>
  <si>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</si>
  <si>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</si>
  <si>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</si>
  <si>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GALVALUME COM ISOLAMENTO TERMOACUSTICO EM ESPUMA RIGIDA DE POLIURETANO (PU) INJETADO, ESPESSURA DE 30 MM, DENSIDADE DE 35 KG/M3, COM DUAS FACES TRAPEZOIDAIS, ACABAMENTO NATURAL (NAO INCLUI ACESSORIOS DE FIXACAO) (COLETADO CAIXA)</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</si>
  <si>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</si>
  <si>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</si>
  <si>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</si>
  <si>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</si>
  <si>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</si>
  <si>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</si>
  <si>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</si>
  <si>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</si>
  <si>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</si>
  <si>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</si>
  <si>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</si>
  <si>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</si>
  <si>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</si>
  <si>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</si>
  <si>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</si>
  <si>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</si>
  <si>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</si>
  <si>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</si>
  <si>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</si>
  <si>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</si>
  <si>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</si>
  <si>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</si>
  <si>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</si>
  <si>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</si>
  <si>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</si>
  <si>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</si>
  <si>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</si>
  <si>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</si>
  <si>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</si>
  <si>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</si>
  <si>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</si>
  <si>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</si>
  <si>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</si>
  <si>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</si>
  <si>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</si>
  <si>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</si>
  <si>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</si>
  <si>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</si>
  <si>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</si>
  <si>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</si>
  <si>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</si>
  <si>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</si>
  <si>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</si>
  <si>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</si>
  <si>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</si>
  <si>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VIGA DE MADEIRA NAO APARELHADA *7,5 X 15 CM (3 X 6 ") PINUS, MISTA OU EQUIVALENTE DA REGIAO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</si>
  <si>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</si>
  <si>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</si>
  <si>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</si>
  <si>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</si>
  <si>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</si>
  <si>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</si>
  <si>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</si>
  <si>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</si>
  <si>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</si>
  <si>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</si>
  <si>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</si>
  <si>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</si>
  <si>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</si>
  <si>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</si>
  <si>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</si>
  <si>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</si>
  <si>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</si>
  <si>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</si>
  <si>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</si>
  <si>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</si>
  <si>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</si>
  <si>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</si>
  <si>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</si>
  <si>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</si>
  <si>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</si>
  <si>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</si>
  <si>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</si>
  <si>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</si>
  <si>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</si>
  <si>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</si>
  <si>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</si>
  <si>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</si>
  <si>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</si>
  <si>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</si>
  <si>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</si>
  <si>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</si>
  <si>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</si>
  <si>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</si>
  <si>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</si>
  <si>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</si>
  <si>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</si>
  <si>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</si>
  <si>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</si>
  <si>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</si>
  <si>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</si>
  <si>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</si>
  <si>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</si>
  <si>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</si>
  <si>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</si>
  <si>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</si>
  <si>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</si>
  <si>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</si>
  <si>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</si>
  <si>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</si>
  <si>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</si>
  <si>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</si>
  <si>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</si>
  <si>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</si>
  <si>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</si>
  <si>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</si>
  <si>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</si>
  <si>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</si>
  <si>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</si>
  <si>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</si>
  <si>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</si>
  <si>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</si>
  <si>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</si>
  <si>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</si>
  <si>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</si>
  <si>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</si>
  <si>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</si>
  <si>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</si>
  <si>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</si>
  <si>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</si>
  <si>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</si>
  <si>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</si>
  <si>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</si>
  <si>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</si>
  <si>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</si>
  <si>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</si>
  <si>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</si>
  <si>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</si>
  <si>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</si>
  <si>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</si>
  <si>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</si>
  <si>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</si>
  <si>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</si>
  <si>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</si>
  <si>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</si>
  <si>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</si>
  <si>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</si>
  <si>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</si>
  <si>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</si>
  <si>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</si>
  <si>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</si>
  <si>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</si>
  <si>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</si>
  <si>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</si>
  <si>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</si>
  <si>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</si>
  <si>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</si>
  <si>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</si>
  <si>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</si>
  <si>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</si>
  <si>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</si>
  <si>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</si>
  <si>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</si>
  <si>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</si>
  <si>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</si>
  <si>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</si>
  <si>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</si>
  <si>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</si>
  <si>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</si>
  <si>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</si>
  <si>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</si>
  <si>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</si>
  <si>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</si>
  <si>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</si>
  <si>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</si>
  <si>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</si>
  <si>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</si>
  <si>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</si>
  <si>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</si>
  <si>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</si>
  <si>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</si>
  <si>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</si>
  <si>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ADITIVO PLASTIFICANTE E ESTABILIZADOR PARA ARGAMASSAS DE ASSENTAMENTO E REBOCO, LIQUIDO E ISENTO DE CLORETOS</t>
  </si>
  <si>
    <t>ADITIVO SUPERPLASTIFICANTE DE PEGA NORMAL PARA CONCRETO, LIQUIDO E ISENTO DE CLORETOS</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</si>
  <si>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</si>
  <si>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</si>
  <si>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</si>
  <si>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</si>
  <si>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</si>
  <si>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</si>
  <si>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</si>
  <si>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</si>
  <si>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</si>
  <si>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</si>
  <si>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</si>
  <si>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</si>
  <si>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</si>
  <si>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</si>
  <si>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</si>
  <si>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</si>
  <si>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</si>
  <si>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</si>
  <si>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</si>
  <si>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</si>
  <si>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</si>
  <si>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</si>
  <si>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</si>
  <si>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</si>
  <si>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</si>
  <si>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</si>
  <si>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</si>
  <si>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</si>
  <si>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</si>
  <si>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</si>
  <si>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</si>
  <si>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</si>
  <si>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</si>
  <si>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</si>
  <si>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</si>
  <si>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</si>
  <si>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</si>
  <si>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</si>
  <si>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</si>
  <si>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</si>
  <si>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</si>
  <si>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</si>
  <si>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</si>
  <si>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</si>
  <si>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</si>
  <si>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</si>
  <si>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</si>
  <si>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</si>
  <si>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</si>
  <si>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</si>
  <si>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</si>
  <si>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</si>
  <si>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</si>
  <si>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</si>
  <si>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</si>
  <si>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</si>
  <si>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</si>
  <si>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</si>
  <si>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</si>
  <si>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</si>
  <si>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</si>
  <si>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</si>
  <si>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</si>
  <si>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</si>
  <si>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</si>
  <si>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</si>
  <si>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</si>
  <si>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</si>
  <si>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</si>
  <si>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</si>
  <si>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</si>
  <si>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</si>
  <si>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</si>
  <si>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</si>
  <si>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</si>
  <si>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</si>
  <si>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</si>
  <si>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</si>
  <si>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</si>
  <si>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</si>
  <si>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</si>
  <si>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</si>
  <si>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</si>
  <si>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</si>
  <si>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</si>
  <si>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</si>
  <si>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</si>
  <si>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</si>
  <si>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</si>
  <si>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</si>
  <si>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</si>
  <si>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</si>
  <si>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</si>
  <si>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</si>
  <si>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</si>
  <si>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</si>
  <si>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</si>
  <si>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</si>
  <si>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</si>
  <si>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</si>
  <si>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</si>
  <si>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</si>
  <si>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</si>
  <si>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</si>
  <si>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</si>
  <si>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</si>
  <si>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</si>
  <si>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</si>
  <si>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</si>
  <si>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</si>
  <si>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</si>
  <si>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</si>
  <si>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</si>
  <si>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</si>
  <si>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</si>
  <si>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</si>
  <si>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</si>
  <si>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</si>
  <si>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</si>
  <si>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</si>
  <si>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</si>
  <si>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</si>
  <si>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</si>
  <si>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</si>
  <si>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</si>
  <si>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</si>
  <si>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</si>
  <si>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</si>
  <si>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</si>
  <si>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</si>
  <si>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</si>
  <si>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</si>
  <si>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</si>
  <si>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</si>
  <si>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</si>
  <si>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</si>
  <si>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</si>
  <si>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</si>
  <si>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</si>
  <si>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</si>
  <si>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</si>
  <si>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</si>
  <si>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</si>
  <si>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</si>
  <si>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</si>
  <si>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</si>
  <si>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</si>
  <si>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</si>
  <si>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</si>
  <si>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</si>
  <si>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</si>
  <si>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</si>
  <si>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</si>
  <si>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</si>
  <si>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</si>
  <si>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</si>
  <si>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</si>
  <si>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AÇO CA-25, 16,0 MM, BARRA DE TRANSFERENCIA</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</si>
  <si>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</si>
  <si>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</si>
  <si>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</si>
  <si>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</si>
  <si>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</si>
  <si>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</si>
  <si>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</si>
  <si>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</si>
  <si>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</si>
  <si>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</si>
  <si>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</si>
  <si>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</si>
  <si>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</si>
  <si>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</si>
  <si>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</si>
  <si>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</si>
  <si>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</si>
  <si>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</si>
  <si>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RETARDADOR DE PEGA E REDUTOR DE AGUA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</si>
  <si>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</si>
  <si>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</si>
  <si>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</si>
  <si>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</si>
  <si>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</si>
  <si>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</si>
  <si>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</si>
  <si>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</si>
  <si>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</si>
  <si>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</si>
  <si>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</si>
  <si>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</si>
  <si>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</si>
  <si>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</si>
  <si>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</si>
  <si>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</si>
  <si>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</si>
  <si>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</si>
  <si>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</si>
  <si>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</si>
  <si>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</si>
  <si>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</si>
  <si>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1,60 MM (0,016 KG/M) OU 18 BWG, D = 1,25 MM (0,01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</si>
  <si>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</si>
  <si>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</si>
  <si>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</si>
  <si>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</si>
  <si>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</si>
  <si>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</si>
  <si>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</si>
  <si>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</si>
  <si>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</si>
  <si>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</si>
  <si>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</si>
  <si>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</si>
  <si>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</si>
  <si>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</si>
  <si>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</si>
  <si>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</si>
  <si>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</si>
  <si>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</si>
  <si>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</si>
  <si>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</si>
  <si>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</si>
  <si>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</si>
  <si>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</si>
  <si>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</si>
  <si>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</si>
  <si>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</si>
  <si>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</si>
  <si>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</si>
  <si>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</si>
  <si>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</si>
  <si>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</si>
  <si>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</si>
  <si>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</si>
  <si>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</si>
  <si>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</si>
  <si>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</si>
  <si>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</si>
  <si>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</si>
  <si>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</si>
  <si>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</si>
  <si>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</si>
  <si>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</si>
  <si>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</si>
  <si>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</si>
  <si>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</si>
  <si>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</si>
  <si>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</si>
  <si>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</si>
  <si>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</si>
  <si>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</si>
  <si>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</si>
  <si>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</si>
  <si>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</si>
  <si>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</si>
  <si>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</si>
  <si>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</si>
  <si>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</si>
  <si>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</si>
  <si>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</si>
  <si>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</si>
  <si>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</si>
  <si>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</si>
  <si>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</si>
  <si>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</si>
  <si>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</si>
  <si>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</si>
  <si>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</si>
  <si>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</si>
  <si>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</si>
  <si>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</si>
  <si>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</si>
  <si>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</si>
  <si>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</si>
  <si>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</si>
  <si>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</si>
  <si>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</si>
  <si>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</si>
  <si>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</si>
  <si>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</si>
  <si>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</si>
  <si>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</si>
  <si>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</si>
  <si>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</si>
  <si>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</si>
  <si>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</si>
  <si>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</si>
  <si>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</si>
  <si>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</si>
  <si>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</si>
  <si>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</si>
  <si>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</si>
  <si>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</si>
  <si>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</si>
  <si>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</si>
  <si>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</si>
  <si>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</si>
  <si>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</si>
  <si>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</si>
  <si>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</si>
  <si>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</si>
  <si>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</si>
  <si>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</si>
  <si>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</si>
  <si>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</si>
  <si>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</si>
  <si>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</si>
  <si>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</si>
  <si>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</si>
  <si>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</si>
  <si>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</si>
  <si>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</si>
  <si>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</si>
  <si>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</si>
  <si>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</si>
  <si>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</si>
  <si>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</si>
  <si>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</si>
  <si>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</si>
  <si>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</si>
  <si>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</si>
  <si>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</si>
  <si>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</si>
  <si>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 xml:space="preserve">OBRA: FINALIZAÇÃO DO REMANESCENTE DA CONSTRUÇÃO DE CRECHE PROINFÂNCIA TIPO 1- PADRÃO FNDE,  URBANIZAÇÃO E EXECUÇÃO DE REDE DE DISTRIBUIÇÃO PRIMÁRIA 13.8KV E POSTO DE TRANSFORMAÇÃO DE 112,5KVA. </t>
  </si>
  <si>
    <t>ADMINISTRAÇÃO CENTRAL</t>
  </si>
  <si>
    <t>SEGURO GARANTIA</t>
  </si>
  <si>
    <t>RISCO</t>
  </si>
  <si>
    <t>BONIFICAÇÃO</t>
  </si>
  <si>
    <t>DESPESAS FINANCEIRAS</t>
  </si>
  <si>
    <t>DESPESAS INDIRETAS</t>
  </si>
  <si>
    <t>LUCRO</t>
  </si>
  <si>
    <t>IMPOSTOS</t>
  </si>
  <si>
    <t>ISSQN</t>
  </si>
  <si>
    <t>TOTAL DO GRUPO D  =</t>
  </si>
  <si>
    <t>FÓRMULA PARA O CÁLCULO DO B.D.I. (BENEFÍCIO E DESPESAS INDIRETAS)</t>
  </si>
  <si>
    <t>BDI = ((1+AC+S+R+G)(1+DF)(1+L)/(1-I))-1</t>
  </si>
  <si>
    <t>CP-REM-01</t>
  </si>
  <si>
    <t>CP-REM-02</t>
  </si>
  <si>
    <t>CP-REM-03</t>
  </si>
  <si>
    <t>CP-REM-04</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</si>
  <si>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</si>
  <si>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</si>
  <si>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</si>
  <si>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</si>
  <si>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SISTEMA DE VEDAÇÃO VERTICAL INTERNO E EXTERNO (PAREDES)</t>
  </si>
  <si>
    <t>ELEMENTOS VAZADOS</t>
  </si>
  <si>
    <t xml:space="preserve">ALVENARIA DE VEDAÇÃO  </t>
  </si>
  <si>
    <t>ESQUADRIAS</t>
  </si>
  <si>
    <t>PORTAS DE MADEIRA</t>
  </si>
  <si>
    <t>3.1.1</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</si>
  <si>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</si>
  <si>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</si>
  <si>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</si>
  <si>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</si>
  <si>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</si>
  <si>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</si>
  <si>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</si>
  <si>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FERRAGENS E ACESSÓRIOS</t>
  </si>
  <si>
    <t>3.2.1</t>
  </si>
  <si>
    <t>Fechadura de embutir completa, para portas internas</t>
  </si>
  <si>
    <t>PORTAS EM ALUMÍNIO</t>
  </si>
  <si>
    <t>3.3.1</t>
  </si>
  <si>
    <t>Porta de abrir - PA1 - 100x210 em chapa de alumínio e veneziana- conforme projeto de esquadrias, inclusive ferragens</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</si>
  <si>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</si>
  <si>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</si>
  <si>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</si>
  <si>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</si>
  <si>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</si>
  <si>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</si>
  <si>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PORTAS DE VIDRO - PV</t>
  </si>
  <si>
    <t>JANELAS DE ALUMÍNIO - JÁ</t>
  </si>
  <si>
    <t>Janela de Alumínio - JA-01, 70x125, completa conforme projeto de esquadrias - Guilhotina</t>
  </si>
  <si>
    <t>Janela de Alumínio - JA-02, 110x145, completa conforme projeto de esquadrias - Guilhotina</t>
  </si>
  <si>
    <t>Vidro fixo - JA-03, 140x115, completa conforme projeto de esquadrias</t>
  </si>
  <si>
    <t>Janela de Alumínio - JA-04, 140x145, completa conforme projeto de esquadrias - Guilhotina</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</si>
  <si>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</si>
  <si>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</si>
  <si>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</si>
  <si>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</si>
  <si>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</si>
  <si>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JA-10, 140x150,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</si>
  <si>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</si>
  <si>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</si>
  <si>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Tela de nylon de proteção- fixada na esquadria</t>
  </si>
  <si>
    <t>Janela de Alumínio - JA-13, 420x150, completa conforme projeto de esquadrias - Maxim-ar - incluso vidro liso incolor, espessura 6mm</t>
  </si>
  <si>
    <t>Janela de Alumínio - JA-14, 560x100, completa conforme projeto de esquadrias - Maxim-ar - incluso vidro liso incolor, espessura 6mm</t>
  </si>
  <si>
    <t>Janela de Alumínio - JA-15, 560x150, completa conforme projeto de esquadrias - Maxim-ar -incluso vidro liso incolor, espessura 6mm</t>
  </si>
  <si>
    <t>VIDROS</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</si>
  <si>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</si>
  <si>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</si>
  <si>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</si>
  <si>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</si>
  <si>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</si>
  <si>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SISTEMAS DE COBERTURA</t>
  </si>
  <si>
    <t>REVESTIMENTOS INTERNOS E EXTERNOS</t>
  </si>
  <si>
    <t xml:space="preserve">Emboço paulista para paredes externas traço 1:2:9 - preparo manual - espessura 2,5 cm </t>
  </si>
  <si>
    <t>Reboco para paredes internas, externas, pórticos, vigas, traço 1:4,5  - espessura 0,5 cm</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</si>
  <si>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</si>
  <si>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</si>
  <si>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</si>
  <si>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</si>
  <si>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</si>
  <si>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</si>
  <si>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</si>
  <si>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</si>
  <si>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</si>
  <si>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</si>
  <si>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</si>
  <si>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</si>
  <si>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</si>
  <si>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</si>
  <si>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</si>
  <si>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</si>
  <si>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</si>
  <si>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</si>
  <si>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</si>
  <si>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</si>
  <si>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</si>
  <si>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</si>
  <si>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</si>
  <si>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INSTALAÇÃO HIDRÁULICA</t>
  </si>
  <si>
    <t>TUBULAÇÕES E CONEXÕES DE PVC RÍGIDO</t>
  </si>
  <si>
    <t>Adaptador soldavel com flange livre para caixa d'agua - 100mm - 4", fornecimento e instalação</t>
  </si>
  <si>
    <t>Adaptador soldavel com flange livre para caixa d'agua - 85mm - 3", fornecimento e instalação</t>
  </si>
  <si>
    <t>Adaptador soldavel com flange livre para caixa d'agua - 20mm - 1/2", fornecimento e instalação</t>
  </si>
  <si>
    <t>Bucha de redução sold. curta 32mm - 25mm, fornecimento e instalação</t>
  </si>
  <si>
    <t>Bucha de redução sold. curta 60mm - 50mm, fornecimento e instalação</t>
  </si>
  <si>
    <t>Bucha de redução sold. curta 75mm - 60mm, fornecimento e instalação</t>
  </si>
  <si>
    <t>Bucha de redução sold. curta 85mm - 75mm, fornecimento e instalação</t>
  </si>
  <si>
    <t>Bucha de redução sold. curta 110mm - 85mm, fornecimento e instalação</t>
  </si>
  <si>
    <t>Bucha de redução sold. longa 75mm-50mm, fornecimento e instalação</t>
  </si>
  <si>
    <t>Bucha de redução sold. longa 85mm-60mm, fornecimento e instalação</t>
  </si>
  <si>
    <t>Joelho de redução 90º soldavel 32mm-25mm, fornecimento e instalação</t>
  </si>
  <si>
    <t>Joelho 90 soldavel com rosca 20mm - 1/2", fornecimento e instalação</t>
  </si>
  <si>
    <t>Luva de redução soldavel com bucha latão - 25mm - 1/2", fornecimento e instalação</t>
  </si>
  <si>
    <t>Tê 90 soldável - 60mm, fornecimento e instalação</t>
  </si>
  <si>
    <t>Tê 90 soldável - 75mm, fornecimento e instalação</t>
  </si>
  <si>
    <t>Tê 90 soldável - 85mm, fornecimento e instalação</t>
  </si>
  <si>
    <t>Tê 90 soldável - 110mm, fornecimento e instalação</t>
  </si>
  <si>
    <t>Tê de redução 90 soldavel - 50mm - 32mm, fornecimento e instalação</t>
  </si>
  <si>
    <t>Tê de redução 90 soldavel - 75mm - 60mm, fornecimento e instalação</t>
  </si>
  <si>
    <t>Tê de redução 90 soldavel - 85mm - 60mm, fornecimento e instalação</t>
  </si>
  <si>
    <t>Tê de redução 90 soldavel - 85mm - 75mm, fornecimento e instalação</t>
  </si>
  <si>
    <t>Tubo de ligação latao cromado com canopla para vaso sanitario</t>
  </si>
  <si>
    <t>TUBULAÇÕES E CONEXÕES - METAIS</t>
  </si>
  <si>
    <t>Registro de esfera 1/2", fornecimento e instalação</t>
  </si>
  <si>
    <t>Registro de gaveta com canopla cromada - 1/2", fornecimento e instalação</t>
  </si>
  <si>
    <t>Registro esfera borboleta bruto PVC - 1/2", fornecimento e instalação</t>
  </si>
  <si>
    <t>Registro bruto de gaveta 2", fornecimento e instalação</t>
  </si>
  <si>
    <t>Registro bruto de gaveta 2 1/2", fornecimento e instalação</t>
  </si>
  <si>
    <t>Registro bruto de gaveta 3", fornecimento e instalação</t>
  </si>
  <si>
    <t>Registro bruto de gaveta 3/4", fornecimento e instalação</t>
  </si>
  <si>
    <t>Registro bruto de gaveta 4", fornecimento e instalação</t>
  </si>
  <si>
    <t>Registro de gaveta com canopla cromada 1", fornecimento e instalação</t>
  </si>
  <si>
    <t>Registro de gaveta com canopla cromada 1 1/2", fornecimento e instalação</t>
  </si>
  <si>
    <t>Registro de gaveta com canopla cromada 3/4", fornecimento e instalação</t>
  </si>
  <si>
    <t>Registro de pressão com canopla cromada 3/4", fornecimento e instalação</t>
  </si>
  <si>
    <t>Tê sanitario - 100mm - 100mm, fornecimento e instalação</t>
  </si>
  <si>
    <t>ACESSÓRIOS</t>
  </si>
  <si>
    <t>Ralo hemisférico (formato abacaxi) de ferro fundido, Ø100mm</t>
  </si>
  <si>
    <t>9.1.1</t>
  </si>
  <si>
    <t>9.1.2</t>
  </si>
  <si>
    <t>9.1.3</t>
  </si>
  <si>
    <t>9.1.4</t>
  </si>
  <si>
    <t>9.1.5</t>
  </si>
  <si>
    <t>9.1.6</t>
  </si>
  <si>
    <t>9.1.7</t>
  </si>
  <si>
    <t>9.2.1</t>
  </si>
  <si>
    <t>9.2.2</t>
  </si>
  <si>
    <t>TUBULAÇÕES E CONEXÕES DE PVC</t>
  </si>
  <si>
    <t>INSTALAÇÃO SANITÁRIA</t>
  </si>
  <si>
    <t>Caixa de gordura simples - CG 37cm</t>
  </si>
  <si>
    <t>Caixa de inspeção 60x60cm</t>
  </si>
  <si>
    <t>Caixa de passagem modulada DN 30cm</t>
  </si>
  <si>
    <t>Sumidouro em alvenaria 2,40 x 2,40 m</t>
  </si>
  <si>
    <t>Fossa séptica 2,30 x 2,30 m</t>
  </si>
  <si>
    <t>LOUÇAS E METAIS</t>
  </si>
  <si>
    <t>11.18</t>
  </si>
  <si>
    <t>11.19</t>
  </si>
  <si>
    <t>11.20</t>
  </si>
  <si>
    <t>11.21</t>
  </si>
  <si>
    <t>11.22</t>
  </si>
  <si>
    <t>11.23</t>
  </si>
  <si>
    <t>11.24</t>
  </si>
  <si>
    <t>11.25</t>
  </si>
  <si>
    <t>11.26</t>
  </si>
  <si>
    <t>11.27</t>
  </si>
  <si>
    <t>11.28</t>
  </si>
  <si>
    <t>11.29</t>
  </si>
  <si>
    <t>11.30</t>
  </si>
  <si>
    <t>11.31</t>
  </si>
  <si>
    <t>Bacia Sanitária Vogue Plus, Linha Conforto com abertura, cor Branco Gelo, código P.51,  DECA, ou equivalente p/ de descarga, com acessórios, bolsa de borracha para ligacao, tubo pvc ligacao - fornecimento e instalação</t>
  </si>
  <si>
    <t>Bacia Sanitária Convencional, código Izy P.11, DECA, ou equivalente com acessórios- fornecimento e instalação</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</si>
  <si>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</si>
  <si>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</si>
  <si>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</si>
  <si>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</si>
  <si>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</si>
  <si>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</si>
  <si>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</si>
  <si>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</si>
  <si>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</si>
  <si>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</si>
  <si>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</si>
  <si>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</si>
  <si>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</si>
  <si>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</si>
  <si>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</si>
  <si>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</si>
  <si>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</si>
  <si>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</si>
  <si>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</si>
  <si>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12.8</t>
  </si>
  <si>
    <t>12.9</t>
  </si>
  <si>
    <t>12.10</t>
  </si>
  <si>
    <t>12.11</t>
  </si>
  <si>
    <t>12.12</t>
  </si>
  <si>
    <t>12.13</t>
  </si>
  <si>
    <t>12.14</t>
  </si>
  <si>
    <t>12.15</t>
  </si>
  <si>
    <t>12.16</t>
  </si>
  <si>
    <t>12.17</t>
  </si>
  <si>
    <t>12.18</t>
  </si>
  <si>
    <t>12.19</t>
  </si>
  <si>
    <t>12.20</t>
  </si>
  <si>
    <t>12.21</t>
  </si>
  <si>
    <t>Abrigo para Central de GLP, em concreto</t>
  </si>
  <si>
    <t>Tela metálica para ventilação com requadro em alumínio</t>
  </si>
  <si>
    <t>Tubo de Aço Galvanizado Ø 3/4", inclusive conexões</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</si>
  <si>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</si>
  <si>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</si>
  <si>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</si>
  <si>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</si>
  <si>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</si>
  <si>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</si>
  <si>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</si>
  <si>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</si>
  <si>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</si>
  <si>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</si>
  <si>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</si>
  <si>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</si>
  <si>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</si>
  <si>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</si>
  <si>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</si>
  <si>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</si>
  <si>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</si>
  <si>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</si>
  <si>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13.4</t>
  </si>
  <si>
    <t>13.5</t>
  </si>
  <si>
    <t>13.6</t>
  </si>
  <si>
    <t>13.7</t>
  </si>
  <si>
    <t>13.8</t>
  </si>
  <si>
    <t>13.9</t>
  </si>
  <si>
    <t>13.10</t>
  </si>
  <si>
    <t>13.11</t>
  </si>
  <si>
    <t>13.12</t>
  </si>
  <si>
    <t>13.13</t>
  </si>
  <si>
    <t>13.14</t>
  </si>
  <si>
    <t>13.15</t>
  </si>
  <si>
    <t>13.16</t>
  </si>
  <si>
    <t>13.17</t>
  </si>
  <si>
    <t>13.18</t>
  </si>
  <si>
    <t>13.19</t>
  </si>
  <si>
    <t>13.20</t>
  </si>
  <si>
    <t>13.21</t>
  </si>
  <si>
    <t>Cotovelo 45º galvanizado 2 1/2"</t>
  </si>
  <si>
    <t>Cotovelo 90º galvanizado 2 1/2"</t>
  </si>
  <si>
    <t>Tubo aço carbono 2 1/2"</t>
  </si>
  <si>
    <t>Niple duplo aço galvanizado 2 1/2"</t>
  </si>
  <si>
    <t>Tê aço galvanizado 2 1/2"</t>
  </si>
  <si>
    <t>Tubo aço galvanizado 65mm - 2 1/2"2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</si>
  <si>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</si>
  <si>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</si>
  <si>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</si>
  <si>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</si>
  <si>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</si>
  <si>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</si>
  <si>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</si>
  <si>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</si>
  <si>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</si>
  <si>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</si>
  <si>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</si>
  <si>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</si>
  <si>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</si>
  <si>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</si>
  <si>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</si>
  <si>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</si>
  <si>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SISTEMA DE PROTEÇÃO CONTRA INCÊNDIO</t>
  </si>
  <si>
    <t>CENTRO DE DISTRIBUIÇÃO</t>
  </si>
  <si>
    <t>DISJUNTORES</t>
  </si>
  <si>
    <t>14.3</t>
  </si>
  <si>
    <t>ELETRODUTOS E ACESSÓRIOS</t>
  </si>
  <si>
    <t>CAIXA DE PASSAGE PVC OCTOGONAL 3" - FORNECIMENTO E INSTALAÇÃO</t>
  </si>
  <si>
    <t>14.4</t>
  </si>
  <si>
    <t>CABOS E FIOS (CONDUTORES)</t>
  </si>
  <si>
    <t>14.5</t>
  </si>
  <si>
    <t>ELETROCALHAS</t>
  </si>
  <si>
    <t>14.6</t>
  </si>
  <si>
    <t>ILUMINAÇÃO E TOMADAS</t>
  </si>
  <si>
    <t>14.6.4</t>
  </si>
  <si>
    <t>14.6.5</t>
  </si>
  <si>
    <t>14.6.6</t>
  </si>
  <si>
    <t>14.6.7</t>
  </si>
  <si>
    <t>14.6.8</t>
  </si>
  <si>
    <t>14.6.9</t>
  </si>
  <si>
    <t>14.6.10</t>
  </si>
  <si>
    <t>14.6.11</t>
  </si>
  <si>
    <t>14.6.12</t>
  </si>
  <si>
    <t>14.6.13</t>
  </si>
  <si>
    <t>INSTALAÇÕES DE CLIMATIZAÇÃO</t>
  </si>
  <si>
    <t>16.0</t>
  </si>
  <si>
    <t>INSTALAÇÕES DE REDE ESTRUTURADA</t>
  </si>
  <si>
    <t>EQUIPAMENTOS PASSIVOS</t>
  </si>
  <si>
    <t>Guias de cabos simples</t>
  </si>
  <si>
    <t>Perfil de montagem</t>
  </si>
  <si>
    <t>Access Point Wireless 2.4 GHz - 300Mpbs - fornecimento e instalação</t>
  </si>
  <si>
    <t xml:space="preserve">un </t>
  </si>
  <si>
    <t>CABOS EM PAR TRANÇADOS</t>
  </si>
  <si>
    <t>CABOS DE CONEXÃO</t>
  </si>
  <si>
    <t>16.3</t>
  </si>
  <si>
    <t>Cabos de conexões – Patch cord categoria 6  - 2,5 metros</t>
  </si>
  <si>
    <t>16.4</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</si>
  <si>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</si>
  <si>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</si>
  <si>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</si>
  <si>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</si>
  <si>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</si>
  <si>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</si>
  <si>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</si>
  <si>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</si>
  <si>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</si>
  <si>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</si>
  <si>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</si>
  <si>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SISTEMA DE EXAUSTÃO MECÂNICA</t>
  </si>
  <si>
    <t>Coifa de Centro em Aço Inox de 1500x1000x600</t>
  </si>
  <si>
    <t>Duto de ligação 1000 X 0.80mm</t>
  </si>
  <si>
    <t>Chapéu chines em aluminio</t>
  </si>
  <si>
    <t>Exaustor mecânico para banheiro 80m3/h com duto flexível - kit</t>
  </si>
  <si>
    <t>SISTEMA DE PROTEÇÃO CONTRA DESCARGAS ATMOSFÉRICAS (SPDA)</t>
  </si>
  <si>
    <t>Pára-raios tipo Franklin em aço inox 3 pontas em haste de 3 m. x 1.1/2" tipo simples</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</si>
  <si>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</si>
  <si>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</si>
  <si>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</si>
  <si>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</si>
  <si>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</si>
  <si>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</si>
  <si>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</si>
  <si>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</si>
  <si>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</si>
  <si>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</si>
  <si>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GERAIS</t>
  </si>
  <si>
    <t>SERVIÇOS COMPLEMENTARES</t>
  </si>
  <si>
    <t>CAIXA DÁGUA - 30.000 LITROS</t>
  </si>
  <si>
    <t>CP-VED-01</t>
  </si>
  <si>
    <t>Cobogó de concreto (elemento vazado)  - (6x40x40cm) assentado com argamassa traço 1:4 (cimento, areia)</t>
  </si>
  <si>
    <t>CP-VED-02</t>
  </si>
  <si>
    <t>Alvenaria de vedação de 1 vez em tijolos cerâmicos de 08 furos (dimensões nominais: 19x19x09); assentamento em argamassa no traço 1:2:8 (cimento, cal e areia)</t>
  </si>
  <si>
    <t>CP-ESQ-01</t>
  </si>
  <si>
    <t>CP-ESQ-02</t>
  </si>
  <si>
    <t>CP-ESQ-03</t>
  </si>
  <si>
    <t>CP-ESQ-04</t>
  </si>
  <si>
    <t>CP-ESQ-05</t>
  </si>
  <si>
    <t>CP-ESQ-06</t>
  </si>
  <si>
    <t>CP-ESQ-07</t>
  </si>
  <si>
    <t>CP-ESQ-08</t>
  </si>
  <si>
    <t>CP-ESQ-09</t>
  </si>
  <si>
    <t>CP-ESQ-10</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</si>
  <si>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</si>
  <si>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</si>
  <si>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</si>
  <si>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CHAPA METALICA EM ALUMÍNIO E = 1 MM</t>
  </si>
  <si>
    <t>CP-ESQ-11</t>
  </si>
  <si>
    <t>CP-ESQ-12</t>
  </si>
  <si>
    <t>CP-ESQ-13</t>
  </si>
  <si>
    <t>CP-ESQ-14</t>
  </si>
  <si>
    <t>CP-ESQ-15</t>
  </si>
  <si>
    <t>CP-ESQ-16</t>
  </si>
  <si>
    <t>CP-ESQ-17</t>
  </si>
  <si>
    <t>CP-ESQ-18</t>
  </si>
  <si>
    <t>CP-ESQ-19</t>
  </si>
  <si>
    <t>CP-ESQ-20</t>
  </si>
  <si>
    <t>CP-ESQ-21</t>
  </si>
  <si>
    <t>CP-ESQ-22</t>
  </si>
  <si>
    <t>CP-ESQ-23</t>
  </si>
  <si>
    <t>CP-ESQ-24</t>
  </si>
  <si>
    <t>CP-ESQ-25</t>
  </si>
  <si>
    <t>CP-ESQ-26</t>
  </si>
  <si>
    <t>CP-ESQ-27</t>
  </si>
  <si>
    <t>CP-ESQ-28</t>
  </si>
  <si>
    <t>CP-ESQ-29</t>
  </si>
  <si>
    <t xml:space="preserve">ESCAVACAO MECANICA CAMPO ABERTO EM SOLO EXCETO ROCHA ATE 2,00M PROFUNDIDADE </t>
  </si>
  <si>
    <t>CP-ESQ-30</t>
  </si>
  <si>
    <t>CP-MER-03</t>
  </si>
  <si>
    <t>TELA DE NYLON TIPO MOSQUETEIRO, COR CINZA, COM REQUADRO EM ALUMÍNIO COR NATURAL</t>
  </si>
  <si>
    <t>CP-MER-04</t>
  </si>
  <si>
    <t>TRINCO E FERROLHO EM FERRO PINTADO COM TINTA ESMALTE NA COR AZUL</t>
  </si>
  <si>
    <t>CHAPA DE AÇO CARBONO PERFURADA, GALVANIZADA, REQUADRADA COM BARRA CHATA EM AÇO GALVANIZADO (6X4 CM) PINTADA COM TINTA ESMALTE COR AZUL</t>
  </si>
  <si>
    <t>CP-MER-05</t>
  </si>
  <si>
    <t>CHAPA DE AÇO CARBONO PERFURADA, GALVANIZADA, SOLDADA EM PERFIL METALICO, E = 1,5 MM, PARAFUSADO EM ALVENARIA COM PARAFUSOS.</t>
  </si>
  <si>
    <t>CP-REV-01</t>
  </si>
  <si>
    <t>CP-REV-02</t>
  </si>
  <si>
    <t>CP-REV-03</t>
  </si>
  <si>
    <t>CP-MER-07</t>
  </si>
  <si>
    <t xml:space="preserve">FORRO EM FIBRA MINERAL REMOVÍVEL (1250x625x16MM) </t>
  </si>
  <si>
    <t>PERFIL METALICO 24MM PARA SUPORTE DE FORRO</t>
  </si>
  <si>
    <t>CP-PAV-01</t>
  </si>
  <si>
    <t>CP-PAV-02</t>
  </si>
  <si>
    <t>CP-PAV-03</t>
  </si>
  <si>
    <t>CP-PAV-04</t>
  </si>
  <si>
    <t>CP-PAV-05</t>
  </si>
  <si>
    <t>CP-PAV-06</t>
  </si>
  <si>
    <t xml:space="preserve">PISO PODOTÁTIL DE ALERTA EM BORRACHA INTEGRADO 30X30CM  </t>
  </si>
  <si>
    <t>CP-PAV-07</t>
  </si>
  <si>
    <t>CP-PAV-08</t>
  </si>
  <si>
    <t>RODAPÉ VINILICO H=5CM</t>
  </si>
  <si>
    <t>CP-PAV-09</t>
  </si>
  <si>
    <t>CP-PAV-10</t>
  </si>
  <si>
    <t xml:space="preserve">SOLEIRA EM GRANITO CINZA ANDORINHA, L=30CM, E=2CM                                  </t>
  </si>
  <si>
    <t>CP-PAV-11</t>
  </si>
  <si>
    <t>CP-PAV-12</t>
  </si>
  <si>
    <t>CP-PAV-13</t>
  </si>
  <si>
    <t>CP-PAV-14</t>
  </si>
  <si>
    <t xml:space="preserve">PISO TÁTIL DE ALERTA EM PLACAS PRÉ-MOLDADAS - 5MPA                 </t>
  </si>
  <si>
    <t>CP-PAV-15</t>
  </si>
  <si>
    <t>CP-PAV-16</t>
  </si>
  <si>
    <t>CP-PAV-17</t>
  </si>
  <si>
    <t>CP-PAV-18</t>
  </si>
  <si>
    <t>CP-PIN-01</t>
  </si>
  <si>
    <t>CP-HID-01</t>
  </si>
  <si>
    <t>CP-HID-02</t>
  </si>
  <si>
    <t>CP-HID-03</t>
  </si>
  <si>
    <t xml:space="preserve">INSTALAÇÃO HIDRÁULICA </t>
  </si>
  <si>
    <t>CP-HID-04</t>
  </si>
  <si>
    <t>Bucha de redução sold. longa 50mm - 32mm, fornecimento e instalação</t>
  </si>
  <si>
    <t>Bucha de redução sold. longa 60mm - 25mm, fornecimento e instalação</t>
  </si>
  <si>
    <t>CP-HID-05</t>
  </si>
  <si>
    <t>CP-HID-06</t>
  </si>
  <si>
    <t>CP-HID-07</t>
  </si>
  <si>
    <t>CP-HID-08</t>
  </si>
  <si>
    <t>CP-HID-09</t>
  </si>
  <si>
    <t>Bucha de redução sold. curta 50mm - 25mm, fornecimento e instalação</t>
  </si>
  <si>
    <t>CP-MER-08</t>
  </si>
  <si>
    <t xml:space="preserve">Tubo de descarga vde 38mm Fornecimento e instalação </t>
  </si>
  <si>
    <t xml:space="preserve">TUBO DE DESCARGA VDE 38 MM </t>
  </si>
  <si>
    <t>CP-MER-09</t>
  </si>
  <si>
    <t>TUBO DE LIGAÇÃO EM LATÃO CROMADO COM CANOPLA</t>
  </si>
  <si>
    <t>CP-MER-10</t>
  </si>
  <si>
    <t>REGISTRO ESFERA BORBOLETA BRUTO PVC - 1/2"</t>
  </si>
  <si>
    <t>DRENAGEM DE ÁGUAS PLUVIAIS</t>
  </si>
  <si>
    <t>CP-DRE-01</t>
  </si>
  <si>
    <t>CP-DRE-02</t>
  </si>
  <si>
    <t>Caixa de areia sem grelha 80x80 cm</t>
  </si>
  <si>
    <t>CP-MER-11</t>
  </si>
  <si>
    <t>RALO HEMISFÉRICO TIPO ABACAXI EM FERRO FUNDIDO Ø100MM</t>
  </si>
  <si>
    <t xml:space="preserve">INSTALAÇÃO SANITÁRIA </t>
  </si>
  <si>
    <t>CP-SNT-01</t>
  </si>
  <si>
    <t>Bucha de redução PVC longa 50mm-40mm</t>
  </si>
  <si>
    <t>CP-SNT-02</t>
  </si>
  <si>
    <t>Junção PVC simples 100mm-50mm - fornecimento e instalação</t>
  </si>
  <si>
    <t>CP-SNT-03</t>
  </si>
  <si>
    <t>Tê PVC sanitario 100mm-75mm - fornecimento e instalação</t>
  </si>
  <si>
    <t>CP-SNT-04</t>
  </si>
  <si>
    <t>CP-SNT-05</t>
  </si>
  <si>
    <t>CP-SNT-06</t>
  </si>
  <si>
    <t>CP-SNT-07</t>
  </si>
  <si>
    <t>CP-SNT-08</t>
  </si>
  <si>
    <t>CP-MER-12</t>
  </si>
  <si>
    <t>TERMINAL DE VENTILAÇÃO 50MM</t>
  </si>
  <si>
    <t xml:space="preserve">LOUÇAS E METAIS </t>
  </si>
  <si>
    <t>CP-LOU-01</t>
  </si>
  <si>
    <t xml:space="preserve">BOLSA DE LIGACAO EM PVC FLEXIVEL PARA VASO SANITARIO 1.1/2 " (40 MM) </t>
  </si>
  <si>
    <t>BACIA SANITÁRIA VOGUE PLUS, LINHA CONFORTO COM ABERTURA, COR BRANCO GELO, CÓDIGO P.51, DECA, OU EQUIVALENTE P/ DE DESCARGA</t>
  </si>
  <si>
    <t>CP-LOU-02</t>
  </si>
  <si>
    <t>BACIA SANITÁRIA CONVENCIONAL, LINHA CONFORTO COM ABERTURA, COR BRANCO GELO, CÓDIGO P.11, DECA, OU EQUIVALENTE P/ DE DESCARGA</t>
  </si>
  <si>
    <t>CP-LOU-03</t>
  </si>
  <si>
    <t>ASSENTO POLIÉSTER COM ABERTURA FRONTAL, COR BRANCO GELO</t>
  </si>
  <si>
    <t>CP-LOU-04</t>
  </si>
  <si>
    <t>CP-DIV-15</t>
  </si>
  <si>
    <t>CP-MER-13</t>
  </si>
  <si>
    <t>CP-MER-14</t>
  </si>
  <si>
    <t>CP-MER-15</t>
  </si>
  <si>
    <t>CP-MER-16</t>
  </si>
  <si>
    <t>CP-MER-17</t>
  </si>
  <si>
    <t>CP-MER-18</t>
  </si>
  <si>
    <t>CP-MER-19</t>
  </si>
  <si>
    <t>CP-MER-20</t>
  </si>
  <si>
    <t>CP-MER-21</t>
  </si>
  <si>
    <t>CP-MER-22</t>
  </si>
  <si>
    <t>CP-MER-23</t>
  </si>
  <si>
    <t>CP-MER-24</t>
  </si>
  <si>
    <t>CP-MER-25</t>
  </si>
  <si>
    <t>CP-MER-26</t>
  </si>
  <si>
    <t>CP-MER-27</t>
  </si>
  <si>
    <t>CP-MER-28</t>
  </si>
  <si>
    <t>VALVULA DESCARGA 1.1/2" COM REGISTRO, ACABAMENTO EM METAL CROMADO - FORNECIMENTO E INSTALACAO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</si>
  <si>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</si>
  <si>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</si>
  <si>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</si>
  <si>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</si>
  <si>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</si>
  <si>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</si>
  <si>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</si>
  <si>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</si>
  <si>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</si>
  <si>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</si>
  <si>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</si>
  <si>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BARRA DE APOIO DE CANTO PARA LAVATÓRIO, AÇO INOX POLIDO,CELITE OU EQUIVALENTE</t>
  </si>
  <si>
    <t>CADEIRA ARTICULADA PARA BANHO EM AÇO INOX</t>
  </si>
  <si>
    <t>GANCHO METÁLICO PARA MOCHILAS</t>
  </si>
  <si>
    <t>CP-GÁS-01</t>
  </si>
  <si>
    <t>CP-GÁS-02</t>
  </si>
  <si>
    <t>CP-GÁS-03</t>
  </si>
  <si>
    <t>CP-GÁS-04</t>
  </si>
  <si>
    <t>CP-MER-29</t>
  </si>
  <si>
    <t>CP-MER-30</t>
  </si>
  <si>
    <t>CP-MER-31</t>
  </si>
  <si>
    <t>CP-MER-32</t>
  </si>
  <si>
    <t>CP-MER-33</t>
  </si>
  <si>
    <t>CP-MER-34</t>
  </si>
  <si>
    <t>CP-MER-35</t>
  </si>
  <si>
    <t>CP-MER-36</t>
  </si>
  <si>
    <t>REDUÇÃO 1/2" x 1/4"</t>
  </si>
  <si>
    <t>CP-MER-37</t>
  </si>
  <si>
    <t>CP-MER-38</t>
  </si>
  <si>
    <t>LUVA DE REDUÇÃO 1/4" x 1/2"</t>
  </si>
  <si>
    <t>CP-MER-39</t>
  </si>
  <si>
    <t>CP-MER-40</t>
  </si>
  <si>
    <t>REGULADOR DE 1° ESTAGIO COM MANOMETRO</t>
  </si>
  <si>
    <t>CP-MER-41</t>
  </si>
  <si>
    <t>CP-MER-42</t>
  </si>
  <si>
    <t>CP-MER-43</t>
  </si>
  <si>
    <t>REGULADOR DE 2° ESTÁGIO COM REGISTRO</t>
  </si>
  <si>
    <t>CP-MER-44</t>
  </si>
  <si>
    <t>PLACA DE SINALIZAÇÃO EM PVC COD 1 - (348x348) PROIBIDO FUMAR</t>
  </si>
  <si>
    <t>CP-MER-45</t>
  </si>
  <si>
    <t>PLACA DE SINALIZAÇÃO EM PVC COD 6 - (348x348) PERIGO INFLAMÁVEL</t>
  </si>
  <si>
    <t>CP-INC-01</t>
  </si>
  <si>
    <t>CP-INC-02</t>
  </si>
  <si>
    <t>CP-INC-03</t>
  </si>
  <si>
    <t>CP-INC-04</t>
  </si>
  <si>
    <t>CP-INC-05</t>
  </si>
  <si>
    <t>CP-INC-06</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</si>
  <si>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</si>
  <si>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</si>
  <si>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</si>
  <si>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</si>
  <si>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</si>
  <si>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</si>
  <si>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</si>
  <si>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</si>
  <si>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</si>
  <si>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</si>
  <si>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</si>
  <si>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</si>
  <si>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</si>
  <si>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</si>
  <si>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</si>
  <si>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</si>
  <si>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</si>
  <si>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</si>
  <si>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</si>
  <si>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</si>
  <si>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</si>
  <si>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</si>
  <si>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</si>
  <si>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</si>
  <si>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</si>
  <si>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</si>
  <si>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</si>
  <si>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</si>
  <si>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</si>
  <si>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VÁLVULA DE RETENÇÃO VERTICAL Ø 80MM (3") - FORNECIMENTO E INSTALAÇÃO</t>
  </si>
  <si>
    <t>INSTALAÇÕES ELÉTRICAS - 110V</t>
  </si>
  <si>
    <t>CP-ELE-01</t>
  </si>
  <si>
    <t>INTERRUPTOR BIPOLAR DR - 100A</t>
  </si>
  <si>
    <t>CP-ELE-02</t>
  </si>
  <si>
    <t xml:space="preserve">INTERRUPTOR BIPOLAR DR - 25A </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</si>
  <si>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</si>
  <si>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</si>
  <si>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</si>
  <si>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</si>
  <si>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</si>
  <si>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</si>
  <si>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</si>
  <si>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</si>
  <si>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CP-ELE-07</t>
  </si>
  <si>
    <t>ELETRODUTO PVC FLEXÍVEL CORRUGADO REFORÇADO, Ø20MM (DN 3/4"), INCLUSIVE CONEXÕES</t>
  </si>
  <si>
    <t>CP-ELE-08</t>
  </si>
  <si>
    <t>ELETRODUTO PVC FLEXÍVEL CORRUGADO REFORÇADO, Ø25MM (DN 1"), INCLUSIVE CONEXÕES</t>
  </si>
  <si>
    <t>CP-ELE-09</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</si>
  <si>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</si>
  <si>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</si>
  <si>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</si>
  <si>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</si>
  <si>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</si>
  <si>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</si>
  <si>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</si>
  <si>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</si>
  <si>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</si>
  <si>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</si>
  <si>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</si>
  <si>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</si>
  <si>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</si>
  <si>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</si>
  <si>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</si>
  <si>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</si>
  <si>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</si>
  <si>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</si>
  <si>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</si>
  <si>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CP-ELE-26</t>
  </si>
  <si>
    <t>CONDUTOR DE COBRE UNIPOLAR, ISOLAÇÃO EM PVC/70ºC, CAMADA DE PROTEÇÃO EM PVC, NÃO PROPAGADOR DE CHAMAS, CLASSE DE TENSÃO 750V, ENCORDOAMENTO CLASSE 5, FLEXÍVEL, COM A SEGUINTE SEÇÃO NOMINAL: #10 MM²</t>
  </si>
  <si>
    <t>CP-ELE-27</t>
  </si>
  <si>
    <t>CONDUTOR DE COBRE UNIPOLAR, ISOLAÇÃO EM PVC/70ºC, CAMADA DE PROTEÇÃO EM PVC, NÃO PROPAGADOR DE CHAMAS, CLASSE DE TENSÃO 750V, ENCORDOAMENTO CLASSE 5, FLEXÍVEL, COM A SEGUINTE SEÇÃO NOMINAL: #16 MM²</t>
  </si>
  <si>
    <t>CP-ELE-28</t>
  </si>
  <si>
    <t>CONDUTOR DE COBRE UNIPOLAR, ISOLAÇÃO EM PVC/70ºC, CAMADA DE PROTEÇÃO EM PVC, NÃO PROPAGADOR DE CHAMAS, CLASSE DE TENSÃO 750V, ENCORDOAMENTO CLASSE 5, FLEXÍVEL, COM A SEGUINTE SEÇÃO NOMINAL: #25 MM²</t>
  </si>
  <si>
    <t>CP-ELE-29</t>
  </si>
  <si>
    <t>CONDUTOR DE COBRE UNIPOLAR, ISOLAÇÃO EM PVC/70ºC, CAMADA DE PROTEÇÃO EM PVC, NÃO PROPAGADOR DE CHAMAS, CLASSE DE TENSÃO 750V, ENCORDOAMENTO CLASSE 5, FLEXÍVEL, COM A SEGUINTE SEÇÃO NOMINAL: #35 MM²</t>
  </si>
  <si>
    <t>CP-ELE-30</t>
  </si>
  <si>
    <t>CONDUTOR DE COBRE UNIPOLAR, ISOLAÇÃO EM PVC/70ºC, CAMADA DE PROTEÇÃO EM PVC, NÃO PROPAGADOR DE CHAMAS, CLASSE DE TENSÃO 750V, ENCORDOAMENTO CLASSE 5, FLEXÍVEL, COM A SEGUINTE SEÇÃO NOMINAL: #50 MM²</t>
  </si>
  <si>
    <t>CP-ELE-31</t>
  </si>
  <si>
    <t>CONDUTOR DE COBRE UNIPOLAR, ISOLAÇÃO EM PVC/70ºC, CAMADA DE PROTEÇÃO EM PVC, NÃO PROPAGADOR DE CHAMAS, CLASSE DE TENSÃO 750V, ENCORDOAMENTO CLASSE 5, FLEXÍVEL, COM A SEGUINTE SEÇÃO NOMINAL: #70 MM²</t>
  </si>
  <si>
    <t>CP-ELE-32</t>
  </si>
  <si>
    <t>CONDUTOR DE COBRE UNIPOLAR, ISOLAÇÃO EM PVC/70ºC, CAMADA DE PROTEÇÃO EM PVC, NÃO PROPAGADOR DE CHAMAS, CLASSE DE TENSÃO 750V, ENCORDOAMENTO CLASSE 5, FLEXÍVEL, COM A SEGUINTE SEÇÃO NOMINAL: #95 MM²</t>
  </si>
  <si>
    <t>CP-ELE-33</t>
  </si>
  <si>
    <t>CONDUTOR DE COBRE UNIPOLAR, ISOLAÇÃO EM PVC/70ºC, CAMADA DE PROTEÇÃO EM PVC, NÃO PROPAGADOR DE CHAMAS, CLASSE DE TENSÃO 750V, ENCORDOAMENTO CLASSE 5, FLEXÍVEL, COM A SEGUINTE SEÇÃO NOMINAL: #120 MM²</t>
  </si>
  <si>
    <t>CP-ELE-34</t>
  </si>
  <si>
    <t xml:space="preserve">ELETROCALHA LISA TIPO U 50X50MM COM TAMPA, INCLUSIVE CONEXÕES </t>
  </si>
  <si>
    <t xml:space="preserve">ELETROCALHA LISA TIPO U 50X50MM COM TAMPA, INCLUSIVE CONEXÕES      </t>
  </si>
  <si>
    <t>CP-ELE-35</t>
  </si>
  <si>
    <t xml:space="preserve">ELETROCALHA LISA TIPO U 75X50MM COM TAMPA, INCLUSIVE CONEXÕES </t>
  </si>
  <si>
    <t xml:space="preserve">ELETROCALHA LISA TIPO U 75X50MM COM TAMPA, INCLUSIVE CONEXÕES     </t>
  </si>
  <si>
    <t>CP-ELE-36</t>
  </si>
  <si>
    <t xml:space="preserve">ELETROCALHA LISA TIPO U 75X75MM COM TAMPA, INCLUSIVE CONEXÕES </t>
  </si>
  <si>
    <t xml:space="preserve">ELETROCALHA LISA TIPO U 75X75MM COM TAMPA, INCLUSIVE CONEXÕES         </t>
  </si>
  <si>
    <t>CP-ELE-37</t>
  </si>
  <si>
    <t xml:space="preserve">ELETROCALHA LISA TIPO U 100X50MM COM TAMPA, INCLUSIVE CONEXÕES </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</si>
  <si>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</si>
  <si>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</si>
  <si>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</si>
  <si>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</si>
  <si>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</si>
  <si>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 xml:space="preserve">ELETROCALHA LISA TIPO U 150X50MM COM TAMPA, INCLUSIVE CONEXÕES   </t>
  </si>
  <si>
    <t>CP-ELE-40</t>
  </si>
  <si>
    <t xml:space="preserve">ELETROCALHA LISA TIPO U 200X50MM COM TAMPA, INCLUSIVE CONEXÕES </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</si>
  <si>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</si>
  <si>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</si>
  <si>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</si>
  <si>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</si>
  <si>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</si>
  <si>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</si>
  <si>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</si>
  <si>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</si>
  <si>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</si>
  <si>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</si>
  <si>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</si>
  <si>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</si>
  <si>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</si>
  <si>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</si>
  <si>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</si>
  <si>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</si>
  <si>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</si>
  <si>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 xml:space="preserve">TALA PLANA PERFURADA 75MM                               </t>
  </si>
  <si>
    <t>CP-ELE-49</t>
  </si>
  <si>
    <t xml:space="preserve">TALA PLANA PERFURADA 100MM </t>
  </si>
  <si>
    <t xml:space="preserve">TALA PLANA PERFURADA 100MM                                   </t>
  </si>
  <si>
    <t>CP-ELE-50</t>
  </si>
  <si>
    <t>TOMADA UNIVERSAL, CIRCULAR, 2P+T, 10A, COR BRANCA, COMPLETA</t>
  </si>
  <si>
    <t>CP-ELE-51</t>
  </si>
  <si>
    <t>TOMADA UNIVERSAL, CIRCULAR, 2P+T, 20A, COR BRANCA, COMPLETA</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</si>
  <si>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</si>
  <si>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</si>
  <si>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</si>
  <si>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</si>
  <si>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</si>
  <si>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</si>
  <si>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</si>
  <si>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</si>
  <si>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</si>
  <si>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</si>
  <si>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</si>
  <si>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</si>
  <si>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</si>
  <si>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</si>
  <si>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</si>
  <si>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</si>
  <si>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</si>
  <si>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</si>
  <si>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 xml:space="preserve">LUMINÁRIA DE PISO, COM LÂMPADA VAPOR METÁLICO 70W          </t>
  </si>
  <si>
    <t>CP-ELE-61</t>
  </si>
  <si>
    <t xml:space="preserve">PROJETOR COM LÂMPADA DE VAPOR METÁLICO 150W </t>
  </si>
  <si>
    <t xml:space="preserve">PROJETOR COM LÂMPADA DE VAPOR METÁLICO 150W            </t>
  </si>
  <si>
    <t>CP-ELE-62</t>
  </si>
  <si>
    <t xml:space="preserve">PROJETOR COM LÂMPADA DE VAPOR METÁLICO 250W </t>
  </si>
  <si>
    <t xml:space="preserve">PROJETOR COM LÂMPADA DE VAPOR METÁLICO 250W                                 </t>
  </si>
  <si>
    <t>CP-ELE-63</t>
  </si>
  <si>
    <t>ARANDELAS DE SOBREPOR COM 1 LÂMPADA FLUORESCENTE COMPACTA DE 60W</t>
  </si>
  <si>
    <t>LAMPADA INCANDESCENTE 60W</t>
  </si>
  <si>
    <t>CP-MER-57</t>
  </si>
  <si>
    <t>QUADRO DE MEDIÇÃO - FORNECIMENTO E INSTALAÇÃO</t>
  </si>
  <si>
    <t>17.2.1</t>
  </si>
  <si>
    <t>17.2.2</t>
  </si>
  <si>
    <t>CP-DIV-02</t>
  </si>
  <si>
    <t>CP-DIV-03</t>
  </si>
  <si>
    <t>CP-DIV-04</t>
  </si>
  <si>
    <t>INTERRUPTOR TETRAPOLAR DR - 25A</t>
  </si>
  <si>
    <t>INTERRUPTOR TETRAPOLAR DR - 40A</t>
  </si>
  <si>
    <t>INTERRUPTOR TETRAPOLAR DR - 100A</t>
  </si>
  <si>
    <t>CP-DIV-05</t>
  </si>
  <si>
    <t>ELETRODUTO AÇO GALVANIZADO DN 200MM (4"), INCLUSIVE CONEXÕES</t>
  </si>
  <si>
    <t>ELETRODUTO FERRO GALV OU ZINCADO ELETROLIT SEMI-PESADO  - 4" NBR 13057</t>
  </si>
  <si>
    <t>CP-RED-01</t>
  </si>
  <si>
    <t xml:space="preserve">PATCH PANEL 19"  - 24 PORTAS, CATEGORIA 6 </t>
  </si>
  <si>
    <t>PATCH PANEL, 24 PORTAS, CATEGORIA 6</t>
  </si>
  <si>
    <t>CP-RED-02</t>
  </si>
  <si>
    <t xml:space="preserve">SWITCH DE 48 PORTAS </t>
  </si>
  <si>
    <t xml:space="preserve">SWITCH DE 48 PORTAS            </t>
  </si>
  <si>
    <t>CP-RED-03</t>
  </si>
  <si>
    <t>GUIA DE CABOS SIMPLES</t>
  </si>
  <si>
    <t>CP-RED-04</t>
  </si>
  <si>
    <t xml:space="preserve">GUIA DE CABOS VERTICAL, FECHADO               </t>
  </si>
  <si>
    <t>CP-RED-05</t>
  </si>
  <si>
    <t xml:space="preserve">GUIA DE CABOS VERTICAL  </t>
  </si>
  <si>
    <t xml:space="preserve">GUIA DE CABOS VERTICAL       </t>
  </si>
  <si>
    <t>CP-RED-06</t>
  </si>
  <si>
    <t xml:space="preserve">GUIA DE CABOS SUPERIOR, FECHADO               </t>
  </si>
  <si>
    <t>CP-RED-07</t>
  </si>
  <si>
    <t xml:space="preserve">ANEL ORGANIZADOR DE CABOS </t>
  </si>
  <si>
    <t xml:space="preserve">ANEL ORGANIZADOR DE CABOS                   </t>
  </si>
  <si>
    <t>CP-RED-08</t>
  </si>
  <si>
    <t xml:space="preserve">BANDEJA DESLIZANTE PERFURADA </t>
  </si>
  <si>
    <t xml:space="preserve">BANDEJA DESLIZANTE PERFURADA                           </t>
  </si>
  <si>
    <t>CP-RED-09</t>
  </si>
  <si>
    <t xml:space="preserve">Mini-rack de parede 19" x 8u x 450mm - fornecimento e instalação               </t>
  </si>
  <si>
    <t xml:space="preserve">MINI-RACK DE PAREDE 19" X 8U X 450MM                     </t>
  </si>
  <si>
    <t>CP-RED-10</t>
  </si>
  <si>
    <t xml:space="preserve">CABO UTP -6 (24AWG) </t>
  </si>
  <si>
    <t xml:space="preserve">CABO UTP -6 (24AWG)                                    </t>
  </si>
  <si>
    <t>CP-RED-11</t>
  </si>
  <si>
    <t xml:space="preserve">CABO COAXIAL </t>
  </si>
  <si>
    <t xml:space="preserve">CABO COAXIAL          </t>
  </si>
  <si>
    <t>CP-RED-12</t>
  </si>
  <si>
    <t>CAIXA DE PASSAGEM PVC 4X2" - FORNECIMENTO E INSTALACAO</t>
  </si>
  <si>
    <t>CP-RED-13</t>
  </si>
  <si>
    <t>CP-RED-14</t>
  </si>
  <si>
    <t>CP-RED-15</t>
  </si>
  <si>
    <t>CP-RED-16</t>
  </si>
  <si>
    <t>CP-RED-17</t>
  </si>
  <si>
    <t>CP-RED-18</t>
  </si>
  <si>
    <t xml:space="preserve">ELETROCALHA LISA COM TAMPA 50 X 25 MM, INCLUSIVE CONEXÕES        </t>
  </si>
  <si>
    <t>CP-MER-58</t>
  </si>
  <si>
    <t>CP-MER-59</t>
  </si>
  <si>
    <t>CP-MER-60</t>
  </si>
  <si>
    <t>CP-MER-61</t>
  </si>
  <si>
    <t>CP-MER-62</t>
  </si>
  <si>
    <t>CP-MER-63</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</si>
  <si>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</si>
  <si>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</si>
  <si>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</si>
  <si>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</si>
  <si>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</si>
  <si>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</si>
  <si>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CP-MER-64</t>
  </si>
  <si>
    <t xml:space="preserve">COIFA DE CENTRO COM FILTRO METÁLICO REMOVÍVEL EM AÇO INOX ANSI 304 DOTADA DE EXAUSTOR AXIAL INTERNO Ø 30 CM  
VAZÃO 40m³/min - P = 1/4 hp - DIMENSÃO 150x100 cm
</t>
  </si>
  <si>
    <t>CP-MER-65</t>
  </si>
  <si>
    <t>DUTO DE LIGAÇÃO 1000 X 0.80MM</t>
  </si>
  <si>
    <t>CP-MER-66</t>
  </si>
  <si>
    <t xml:space="preserve">CHAPÉU CHINES EM ALUMINIO - ABERTURA DE ENCAIXE 30 CENTÍMETROS DE DIAMETRO </t>
  </si>
  <si>
    <t>CP-MER-67</t>
  </si>
  <si>
    <t>SAIDA DE VENTILAÇÃO DE EXAUSTOR</t>
  </si>
  <si>
    <t xml:space="preserve">EXAUSTOR MECÂNICO PARA BANHEIRO 80M3/H COM DUTO FLEXÍVEL </t>
  </si>
  <si>
    <t>CP-SPD-01</t>
  </si>
  <si>
    <t>CP-SPD-02</t>
  </si>
  <si>
    <t>CP-MER-68</t>
  </si>
  <si>
    <t>CP-MER-69</t>
  </si>
  <si>
    <t>CP-MER-70</t>
  </si>
  <si>
    <t>CP-SPD-03</t>
  </si>
  <si>
    <t>CP-SPD-04</t>
  </si>
  <si>
    <t>CP-SPD-05</t>
  </si>
  <si>
    <t>CP-SPD-06</t>
  </si>
  <si>
    <t>CP-SPD-07</t>
  </si>
  <si>
    <t>CP-MER-71</t>
  </si>
  <si>
    <t xml:space="preserve">CONECTOR MINI-BAR EM BRONZE ESTANHADO TEL-583 </t>
  </si>
  <si>
    <t>CP-SCP-01</t>
  </si>
  <si>
    <t>CP-SCP-02</t>
  </si>
  <si>
    <t>CP-SCP-03</t>
  </si>
  <si>
    <t>CP-SCP-04</t>
  </si>
  <si>
    <t>CP-SCP-05</t>
  </si>
  <si>
    <t>CP-SCP-06</t>
  </si>
  <si>
    <t>CP-SCP-07</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</si>
  <si>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</si>
  <si>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</si>
  <si>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</si>
  <si>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</si>
  <si>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CP-DIV-12</t>
  </si>
  <si>
    <t>CP-MER-72</t>
  </si>
  <si>
    <t>CP-MER-73</t>
  </si>
  <si>
    <t>CP-MER-74</t>
  </si>
  <si>
    <t>CP-MER-75</t>
  </si>
  <si>
    <t>CP-DIV-13</t>
  </si>
  <si>
    <t>CP-SCP-08</t>
  </si>
  <si>
    <t>CP-MER-76</t>
  </si>
  <si>
    <t>CP-MER-77</t>
  </si>
  <si>
    <t>CP-SCP-09</t>
  </si>
  <si>
    <t>CP-SCP-10</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</si>
  <si>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</si>
  <si>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</si>
  <si>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</si>
  <si>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</si>
  <si>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</si>
  <si>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</si>
  <si>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</si>
  <si>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</si>
  <si>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</si>
  <si>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</si>
  <si>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</si>
  <si>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</si>
  <si>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</si>
  <si>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</si>
  <si>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ALÇA DE IÇAMENTO</t>
  </si>
  <si>
    <t>Suporte de luz piloto</t>
  </si>
  <si>
    <t>SUPORTE DE LUZ PILOTO</t>
  </si>
  <si>
    <t>Suporte para cinto de segurança</t>
  </si>
  <si>
    <t>SUPORTE PARA CINTO DE SEGURANÇA</t>
  </si>
  <si>
    <t>Suporte para Pára-raio</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</si>
  <si>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</si>
  <si>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</si>
  <si>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</si>
  <si>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Sistema de ancoragem com 6 nichos, conforme projeto</t>
  </si>
  <si>
    <t>NICHO DE FIXAÇÃO</t>
  </si>
  <si>
    <t>CP-DIV-17</t>
  </si>
  <si>
    <t>LIMPEZA FINAL DA OBRA</t>
  </si>
  <si>
    <t xml:space="preserve">Poste de concreto DT 12/600 </t>
  </si>
  <si>
    <t>POSTE DE CONCRETO DUPLO T, 600 daN, H=12m</t>
  </si>
  <si>
    <t xml:space="preserve">POSTO DE TRANSFORMAÇÃO </t>
  </si>
  <si>
    <t>CP-PT-001</t>
  </si>
  <si>
    <t>CP-PT-002</t>
  </si>
  <si>
    <t>CP-PT-003</t>
  </si>
  <si>
    <t xml:space="preserve">Arruela espaçadora 40x80mm </t>
  </si>
  <si>
    <t>ARRUELA ESPAÇADORA  FERRO FUNDIDO ZINCADO</t>
  </si>
  <si>
    <t>CP-PT-004</t>
  </si>
  <si>
    <t>Sapatilha</t>
  </si>
  <si>
    <t>CP-PT-005</t>
  </si>
  <si>
    <t>CP-PT-006</t>
  </si>
  <si>
    <t>CP-PT-007</t>
  </si>
  <si>
    <t>Olhal para parafuso</t>
  </si>
  <si>
    <t xml:space="preserve">Isolador de ancoragem tipo bastão polimero 15KV </t>
  </si>
  <si>
    <t>ISOLADOR POLIMÉRICO TIPO SUSPENSÃO 15KV PARA ANCORAGEM</t>
  </si>
  <si>
    <t>PÇ</t>
  </si>
  <si>
    <t>Manilha sapatilha</t>
  </si>
  <si>
    <t>MANILHA SAPATILHA 110MM ZINCADO</t>
  </si>
  <si>
    <t>CP-PT-008</t>
  </si>
  <si>
    <t>OLHAL PARAFUSO 16MM (5/8') ZINCADO</t>
  </si>
  <si>
    <t>Gancho olhal</t>
  </si>
  <si>
    <t>CP-PT-009</t>
  </si>
  <si>
    <t xml:space="preserve">Perfil U </t>
  </si>
  <si>
    <t>PERFIL U PARA REDE COMPACTA</t>
  </si>
  <si>
    <t xml:space="preserve">Fixador de perfil U </t>
  </si>
  <si>
    <t>CP-PT-010</t>
  </si>
  <si>
    <t>FIXADOR DE PERFIL U PARA REDE COMPACTA</t>
  </si>
  <si>
    <t>CP-PT-011</t>
  </si>
  <si>
    <t xml:space="preserve">Para Raio de distribuição 12kv - polimerico - 10 KA </t>
  </si>
  <si>
    <t>PARA-RAIO DISTRIBUICAO POLIMÉRICO ZNO SEM CENTELHADORES 12 KV 10KA</t>
  </si>
  <si>
    <t>CP-PT-012</t>
  </si>
  <si>
    <t xml:space="preserve">Cruzeta de concreto 250 daN retangular </t>
  </si>
  <si>
    <t>CP-PT-013</t>
  </si>
  <si>
    <t>Grampo de ancoragem tipo bastao polimerico 15KV-50mm²</t>
  </si>
  <si>
    <t>GRAMPO DE ANCORAGEM PARA CABO COBERTO COMPACTA 50MM</t>
  </si>
  <si>
    <t>CP-PT-014</t>
  </si>
  <si>
    <t>Mão francesa 619mm</t>
  </si>
  <si>
    <t>SOLDA TOPO DESCENDENTE CHANFRADA ESPESSURA=1/4" CHAPA/PERFIL/TUBO ACO COM CONVERSOR DIESEL.</t>
  </si>
  <si>
    <t>MÃO FRANCESA PLANA NORMAL 619MM</t>
  </si>
  <si>
    <t>CP-PT-015</t>
  </si>
  <si>
    <t xml:space="preserve">Suporte de transformador para poste Duplo "T" </t>
  </si>
  <si>
    <t>CP-PT-016</t>
  </si>
  <si>
    <t>Arruela quadrada</t>
  </si>
  <si>
    <t>CP-PT-017</t>
  </si>
  <si>
    <t>Parafuso cabeça quadrada de 100mm</t>
  </si>
  <si>
    <t>CP-PT-018</t>
  </si>
  <si>
    <t>Parafuso de cabeça quadrada de 125mm</t>
  </si>
  <si>
    <t>Parafuso de cabeça quadrada de 200mm</t>
  </si>
  <si>
    <t>CP-PT-019</t>
  </si>
  <si>
    <t>CP-PT-020</t>
  </si>
  <si>
    <t>Parafuso de cabeça quadrada de 250mm</t>
  </si>
  <si>
    <t>CP-PT-021</t>
  </si>
  <si>
    <t>Parafuso de cabeça quadrada de 300mm</t>
  </si>
  <si>
    <t>CP-PT-022</t>
  </si>
  <si>
    <t xml:space="preserve">Protetor de bucha AT de transformador 15KV </t>
  </si>
  <si>
    <t>CP-PT-023</t>
  </si>
  <si>
    <t>PROTETOR DE BUCHA DE AT DE TRAFO</t>
  </si>
  <si>
    <t>CP-PT-098</t>
  </si>
  <si>
    <t xml:space="preserve">Transformador de distribuição de 112,5 KVA trifasico classe 15KV, 220/127V </t>
  </si>
  <si>
    <t xml:space="preserve">Isolador pilar 110KV </t>
  </si>
  <si>
    <t>CP-PT-024</t>
  </si>
  <si>
    <t xml:space="preserve">Pino auto travante, 140mm para isolador pilar </t>
  </si>
  <si>
    <t>PINO AUTO TRAVANTE P ISOL PILAR 140 MM</t>
  </si>
  <si>
    <t>CP-PT-025</t>
  </si>
  <si>
    <t xml:space="preserve">Grampo de linha viva </t>
  </si>
  <si>
    <t>CP-PT-026</t>
  </si>
  <si>
    <t xml:space="preserve">Capa protetora para conector cunha </t>
  </si>
  <si>
    <t>CAPA PARA CONECTOR CABO 35MM- COMPACTA</t>
  </si>
  <si>
    <t>CP-PT-027</t>
  </si>
  <si>
    <t>CP-PT-063</t>
  </si>
  <si>
    <t>CP-PT-064</t>
  </si>
  <si>
    <t>Mureta em alvenaria 1 vez dim 2,20x2,20metros com cobertura de 5% inclinação</t>
  </si>
  <si>
    <t>CP-PT-061</t>
  </si>
  <si>
    <t>Armario de medição direta 800A e proteção energisa - NDU 002</t>
  </si>
  <si>
    <t>Caixa metálica em chapa n°18, USG com dimensão 600x1600mm, com compartimento para disjuntor, TCs, chave de aferição e medidor, conforme padrão de energia</t>
  </si>
  <si>
    <t>Cabo de cobre XLPE- 15KV 16mm²</t>
  </si>
  <si>
    <t>Eletroduto aço carbono c/costura a galv a fogo Ø100mm</t>
  </si>
  <si>
    <t>CP-PT-066</t>
  </si>
  <si>
    <t xml:space="preserve">Cabo de aluminio protegido 50mm²-15KV - XLPE </t>
  </si>
  <si>
    <t>CP-PT-029</t>
  </si>
  <si>
    <t>Cabo de aço galvanizado 9,5mm</t>
  </si>
  <si>
    <t>CP-PT-030</t>
  </si>
  <si>
    <t>CP-PT-031</t>
  </si>
  <si>
    <t xml:space="preserve">Espaçador losangular  para cabo de aluminio - 15 KV </t>
  </si>
  <si>
    <t>CP-PT-067</t>
  </si>
  <si>
    <t>Serviço de caminhão linha viva para implantação de 2 poste e serviço de conexão</t>
  </si>
  <si>
    <t>CP-PT-040</t>
  </si>
  <si>
    <t>ARAME GALVANIZADO 14 BWG, FORNECIMENTO E INSTALAÇÃO</t>
  </si>
  <si>
    <t>CONECTOR DERIVAÇÃO CUNHA ESTRIBO NORMAL PARA CABO 2 E 4</t>
  </si>
  <si>
    <t>CP-PT-048</t>
  </si>
  <si>
    <t>Conector derivação tipo cunha - tronco - cabo CA 35 a 50mm²</t>
  </si>
  <si>
    <t>CP-PT-060</t>
  </si>
  <si>
    <t>Separador de Cabos</t>
  </si>
  <si>
    <t>ALÇA PREFORMADA ESTAI ÂNCORA CABO AÇO 1/4" 635MM</t>
  </si>
  <si>
    <t xml:space="preserve">Fio de alumínio coberto de 10mm² para amarração </t>
  </si>
  <si>
    <t>CP-PT-049</t>
  </si>
  <si>
    <t>CHAVE FUSIVEL UNIPOLAR, 15KV - 100A, EQUIPADA COM COMANDO PARA HASTE DE MANOBRA .       FORNECIMENTO E INSTALAÇÃO.</t>
  </si>
  <si>
    <t>CP-PT-105</t>
  </si>
  <si>
    <t>CP-PT-068</t>
  </si>
  <si>
    <t>Grampo de ancoragem p/ cabo coberto 15KV-50mm²</t>
  </si>
  <si>
    <t>CP-PT-082</t>
  </si>
  <si>
    <t>Poste de concreto DT 11/300</t>
  </si>
  <si>
    <t>CP-PT-050</t>
  </si>
  <si>
    <t>ESTRIBO PARA BRAÇO TIPO L PARA REDE COMPACTA</t>
  </si>
  <si>
    <t>Suporte L e estribo para suporte</t>
  </si>
  <si>
    <t>CP-PT-034</t>
  </si>
  <si>
    <t>Anel de amarração</t>
  </si>
  <si>
    <t>ANEL DE AMARRAÇÃO PARA CABO COBERTO 15kV</t>
  </si>
  <si>
    <t>CP-PT-036</t>
  </si>
  <si>
    <t>Pino curto para isolador de pino</t>
  </si>
  <si>
    <t>CP-PT-052</t>
  </si>
  <si>
    <t>Braço anti-balanço</t>
  </si>
  <si>
    <t>BRAÇO ANTIBALANÇO POLIMÉRICO PARA RDE COMPACTA</t>
  </si>
  <si>
    <t>CP-PT-102</t>
  </si>
  <si>
    <t>CP-PT-103</t>
  </si>
  <si>
    <t>CP-PT-43</t>
  </si>
  <si>
    <t>CP-PT-79</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</si>
  <si>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</si>
  <si>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</si>
  <si>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</si>
  <si>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CP-PT-54</t>
  </si>
  <si>
    <t>Quadro de distribuição geral tipo quadro de comando (QGBT) metálico de 600x1000x200</t>
  </si>
  <si>
    <t>Barramento de cobre para 400A</t>
  </si>
  <si>
    <t>Barramento de cobre para 200A</t>
  </si>
  <si>
    <t>Quadro de distribuição geral tipo quadro de comando (QGBT) metálico de 600x1000x200 - INCLUINDO BARRAMENTO FORNECIMENTO E INSTALAÇÃO</t>
  </si>
  <si>
    <t>Isolador epoxi 3/4"</t>
  </si>
  <si>
    <t>Isolador poxi 3/4"</t>
  </si>
  <si>
    <t>CP-PT-62</t>
  </si>
  <si>
    <t>CP-PT-57</t>
  </si>
  <si>
    <t>Chapa acrílica transparente</t>
  </si>
  <si>
    <t>Parafuso sextavado inoxidável de Ø5/16"</t>
  </si>
  <si>
    <t>CP-PT-58</t>
  </si>
  <si>
    <t>CP-PT-59</t>
  </si>
  <si>
    <t>Parafuso cobreado de Ø 3/8"</t>
  </si>
  <si>
    <t>INSTALAÇÕES ELÉTRICAS REDE ELÉTRICA EM TENSÃO PRIMÁRIA 13,8kV E IMPLANTAÇÃO DO POSTO DE TRANSFORMAÇÃO DE 112,5kVA</t>
  </si>
  <si>
    <t>CFU3 - T - PR</t>
  </si>
  <si>
    <t>Alça pre-formada de estai para cabo aço galv. 9,5mm - FORNECIMENTO E INSTALAÇÃO</t>
  </si>
  <si>
    <t>20.2</t>
  </si>
  <si>
    <t>20.3</t>
  </si>
  <si>
    <t>20.1.1</t>
  </si>
  <si>
    <t>20.1.2</t>
  </si>
  <si>
    <t>20.1.3</t>
  </si>
  <si>
    <t>20.1.4</t>
  </si>
  <si>
    <t>REDE DE DISTRIBUIÇÃO DE MÉDIA TENSÃO</t>
  </si>
  <si>
    <t>20.2.1</t>
  </si>
  <si>
    <t>20.2.2</t>
  </si>
  <si>
    <t>20.2.3</t>
  </si>
  <si>
    <t>20.2.4</t>
  </si>
  <si>
    <t>20.2.5</t>
  </si>
  <si>
    <t>ATERRAMENTO</t>
  </si>
  <si>
    <t>20.3.1</t>
  </si>
  <si>
    <t>FLAY TAP</t>
  </si>
  <si>
    <t>CUF-3</t>
  </si>
  <si>
    <t>2CUF-3</t>
  </si>
  <si>
    <t>INTERLIGAÇÃO DO POSTO DE TRANSFORMAÇÃO AO QGBT PROJETADO</t>
  </si>
  <si>
    <t>CP-PT-95</t>
  </si>
  <si>
    <t>CAIXA DE PASSAGEM METALICA DE SOBREPOR COM TAMPA PARAFUSADA, DIMENSOES 20 X 20 X 10 CM FORNECIMENTO E INSTALAÇÃO</t>
  </si>
  <si>
    <t>SERVIÇOS PRELIMINARES</t>
  </si>
  <si>
    <t>MOVIMENTO DE TERRAS PARA FUNDAÇÕES</t>
  </si>
  <si>
    <t>MURETA E ABRIGO DE GAS</t>
  </si>
  <si>
    <t>3.2.2</t>
  </si>
  <si>
    <t>CP-VED-03</t>
  </si>
  <si>
    <t xml:space="preserve">Alvenaria de vedação de 1/2 vez em tijolos cerâmicos de 08 furos (dimensões nominais: 39x19x09); assentamento em argamassa no traço 1:2:8 (cimento, cal e areia) </t>
  </si>
  <si>
    <t>CP-VED-04</t>
  </si>
  <si>
    <t>Divisória de banheiros e sanitários em granito com espessura de 2cm polido assentado com argamassa traço 1:4</t>
  </si>
  <si>
    <t xml:space="preserve">Porta de Vidro temperado - PV1 e PV2 - 175x230, com ferragens, conforme projeto de esquadrias </t>
  </si>
  <si>
    <t>CP-PVD-01</t>
  </si>
  <si>
    <t>Bandeiras fixas de vidro para porta PV2, conforme projeto</t>
  </si>
  <si>
    <t>CP-PVD-02</t>
  </si>
  <si>
    <t>Redução excêntrica PVC 100mm-50mm - fornecimento e instalação</t>
  </si>
  <si>
    <t>88248</t>
  </si>
  <si>
    <t>88267</t>
  </si>
  <si>
    <t>CP-SNT-09</t>
  </si>
  <si>
    <t>CP-SNT-10</t>
  </si>
  <si>
    <t>TE SANITARIO, PVC, DN 100 X 50 MM, SERIE NORMAL, PARA ESGOTO PREDIAL FORNECIMENTO E INSTALAÇÃO</t>
  </si>
  <si>
    <t>CP-SNT-11</t>
  </si>
  <si>
    <t>CAIXA SIFONADA, PVC, DN 150 X 150 X 50 MM, JUNTA ELÁSTICA, FORNECIDA E INSTALADA EM RAMAL DE DESCARGA OU EM RAMAL DE ESGOTO SANITÁRIO. AF_12/2014</t>
  </si>
  <si>
    <t>CP-SNT-12</t>
  </si>
  <si>
    <t>CAIXA DE PASSAGEM MODULADA DN 30CM FORNECIMENTO E INSTALAÇÃO</t>
  </si>
  <si>
    <t>TERMINAL DE VENTILAÇÃO 50mm</t>
  </si>
  <si>
    <t>BARRA METALICA COM PINTURA AZUL PARA PROTEÇÃO DOS ESPELHOS E CHUVEIRO INFANTIL D= 1 1/4'' COMPLETO PARA FIXAÇÃO</t>
  </si>
  <si>
    <t>CP-MET-01</t>
  </si>
  <si>
    <t>Barra metálica com pintura azul para proteção dos espelhos e chuveiro infantil d=1 1/4" FORNECIMENTO E INSTALAÇÃO</t>
  </si>
  <si>
    <t>CABIDE METÁLICO IZY, CÓDIGO 2060.C37, DECA OU EQUIVALENTE</t>
  </si>
  <si>
    <t>Caixa de passagem em alvenaria 30x30x12 com tampa de ferro fundido FORNECIMENTO E INSTALAÇÃO</t>
  </si>
  <si>
    <t>CP-CXP-01</t>
  </si>
  <si>
    <t>19.3</t>
  </si>
  <si>
    <t xml:space="preserve">CONCRETO ARMADO - PILARES </t>
  </si>
  <si>
    <t xml:space="preserve">CONTENÇÃO COM VIGA DE CONCRETO </t>
  </si>
  <si>
    <t>IMPERMABILIZAÇÃO DAS BALDRAMES</t>
  </si>
  <si>
    <t xml:space="preserve">ALVENARIA DE VEDAÇÃO DO MURO </t>
  </si>
  <si>
    <t xml:space="preserve">REVESTIMENTO DO MURO </t>
  </si>
  <si>
    <t>PINTURA ESMALTE SINTETICO DUAS DEMÃO - FORNECIMENTO E INSTALAÇÃO</t>
  </si>
  <si>
    <t>CP-PIN-02</t>
  </si>
  <si>
    <t>FECHAMENTOS EXTERNO DA CRECHE</t>
  </si>
  <si>
    <t>SISTEMA DE DRENAGEM DO MURO</t>
  </si>
  <si>
    <t>CP-PAV-19</t>
  </si>
  <si>
    <t>Revestimento cerâmico de paredes PEI IV - cerâmica 10 x 10 cm - incl. rejunte - conforme projeto - VERMELHO</t>
  </si>
  <si>
    <t>Revestimento cerâmico de paredes PEI IV - cerâmica 10 x 10 cm - incl. rejunte - conforme projeto - AZUL</t>
  </si>
  <si>
    <t xml:space="preserve">REVESTIMENTO CERAMICO DE PAREDE PEI V - 10 x 10 cm - incl. rejunte - conforme projeto </t>
  </si>
  <si>
    <t>CP-PAV-20</t>
  </si>
  <si>
    <t>CP-PAV-21</t>
  </si>
  <si>
    <t>Revestimento cerâmico de paredes PEI IV - cerâmica 10 x 10 cm - incl. rejunte - conforme projeto - BRANCO</t>
  </si>
  <si>
    <t>CP-PAV-22</t>
  </si>
  <si>
    <t>Revestimento cerâmico de paredes PEI IV - cerâmica 10 x 10 cm - incl. rejunte - conforme projeto - AMARELO</t>
  </si>
  <si>
    <t>CP-PAV-23</t>
  </si>
  <si>
    <t>Roda meio em madeira (largura=10cm) FORNECIMENTO E INSTALAÇÃO</t>
  </si>
  <si>
    <t>20.2.6</t>
  </si>
  <si>
    <t>20.2.7</t>
  </si>
  <si>
    <t>21.0</t>
  </si>
  <si>
    <t>21.1</t>
  </si>
  <si>
    <t>21.1.1</t>
  </si>
  <si>
    <t>21.1.2</t>
  </si>
  <si>
    <t>21.1.3</t>
  </si>
  <si>
    <t>21.1.4</t>
  </si>
  <si>
    <t>21.2</t>
  </si>
  <si>
    <t>21.2.1</t>
  </si>
  <si>
    <t>21.2.2</t>
  </si>
  <si>
    <t>21.2.3</t>
  </si>
  <si>
    <t>21.2.4</t>
  </si>
  <si>
    <t>21.2.5</t>
  </si>
  <si>
    <t>21.3</t>
  </si>
  <si>
    <t>21.3.1</t>
  </si>
  <si>
    <t>21.4</t>
  </si>
  <si>
    <t>21.4.1</t>
  </si>
  <si>
    <t>21.4.2</t>
  </si>
  <si>
    <t>21.4.3</t>
  </si>
  <si>
    <t>21.4.4</t>
  </si>
  <si>
    <t>21.5</t>
  </si>
  <si>
    <t>21.5.1</t>
  </si>
  <si>
    <t>21.6</t>
  </si>
  <si>
    <t>21.6.1</t>
  </si>
  <si>
    <t>21.6.2</t>
  </si>
  <si>
    <t>21.6.3</t>
  </si>
  <si>
    <t>21.6.4</t>
  </si>
  <si>
    <t>21.6.5</t>
  </si>
  <si>
    <t>21.6.6</t>
  </si>
  <si>
    <t>22.0</t>
  </si>
  <si>
    <t>22.1</t>
  </si>
  <si>
    <t>CALÇAMENTO</t>
  </si>
  <si>
    <t>CALÇADA EXISTENTE</t>
  </si>
  <si>
    <t>DEMOLIÇÕES</t>
  </si>
  <si>
    <t>CP-DEM-01</t>
  </si>
  <si>
    <t>DEMOLIÇÃO DE CONCRETO SIMPLES</t>
  </si>
  <si>
    <t>CALÇADA A SER CONSTRUIDA</t>
  </si>
  <si>
    <t>CP-PNT-002</t>
  </si>
  <si>
    <t>Confecção e Instalação de Letras Caixa de aço galvanizado com 4 letras com altura de 40 cm e 17 letras 20 cm.</t>
  </si>
  <si>
    <t>ud</t>
  </si>
  <si>
    <t>CP-PNT-003</t>
  </si>
  <si>
    <t>Confecção e Instalação de Brasão da Prefeitura de Várzea Grande em relevo em aço galvanizado com altura de 30cm.</t>
  </si>
  <si>
    <t>CP-PNT-004</t>
  </si>
  <si>
    <t xml:space="preserve">PLACA DE INAUGURAÇÃO DE ALUMINIO </t>
  </si>
  <si>
    <t>DIVERSOS</t>
  </si>
  <si>
    <t>122</t>
  </si>
  <si>
    <t>20083</t>
  </si>
  <si>
    <t>38383</t>
  </si>
  <si>
    <t>CP-HID-34</t>
  </si>
  <si>
    <t>7132</t>
  </si>
  <si>
    <t>CP-HID-35</t>
  </si>
  <si>
    <t>2.1.1</t>
  </si>
  <si>
    <t>2.1.2</t>
  </si>
  <si>
    <t>4.1.1</t>
  </si>
  <si>
    <t>4.1.2</t>
  </si>
  <si>
    <t>4.1.3</t>
  </si>
  <si>
    <t>4.1.4</t>
  </si>
  <si>
    <t>4.1.5</t>
  </si>
  <si>
    <t>4.1.6</t>
  </si>
  <si>
    <t>4.1.7</t>
  </si>
  <si>
    <t>4.2</t>
  </si>
  <si>
    <t>4.2.1</t>
  </si>
  <si>
    <t>4.3</t>
  </si>
  <si>
    <t>4.4</t>
  </si>
  <si>
    <t>4.3.1</t>
  </si>
  <si>
    <t>4.3.2</t>
  </si>
  <si>
    <t>4.3.3</t>
  </si>
  <si>
    <t>4.3.4</t>
  </si>
  <si>
    <t>4.3.5</t>
  </si>
  <si>
    <t>4.3.6</t>
  </si>
  <si>
    <t>4.3.7</t>
  </si>
  <si>
    <t>4.4.1</t>
  </si>
  <si>
    <t>4.4.2</t>
  </si>
  <si>
    <t>4.5</t>
  </si>
  <si>
    <t>4.5.1</t>
  </si>
  <si>
    <t>4.5.2</t>
  </si>
  <si>
    <t>4.5.3</t>
  </si>
  <si>
    <t>4.5.4</t>
  </si>
  <si>
    <t>4.5.5</t>
  </si>
  <si>
    <t>4.5.6</t>
  </si>
  <si>
    <t>4.5.7</t>
  </si>
  <si>
    <t>4.5.8</t>
  </si>
  <si>
    <t>4.5.9</t>
  </si>
  <si>
    <t>4.5.10</t>
  </si>
  <si>
    <t>4.5.11</t>
  </si>
  <si>
    <t>4.5.12</t>
  </si>
  <si>
    <t>4.5.13</t>
  </si>
  <si>
    <t>4.5.14</t>
  </si>
  <si>
    <t>4.5.15</t>
  </si>
  <si>
    <t>4.5.16</t>
  </si>
  <si>
    <t>4.6</t>
  </si>
  <si>
    <t>4.6.1</t>
  </si>
  <si>
    <t>4.6.2</t>
  </si>
  <si>
    <t>4.6.3</t>
  </si>
  <si>
    <t>4.7</t>
  </si>
  <si>
    <t>4.7.1</t>
  </si>
  <si>
    <t>4.7.2</t>
  </si>
  <si>
    <t>4.7.3</t>
  </si>
  <si>
    <t>4.7.4</t>
  </si>
  <si>
    <t>6.3</t>
  </si>
  <si>
    <t>6.4</t>
  </si>
  <si>
    <t>6.5</t>
  </si>
  <si>
    <t>6.6</t>
  </si>
  <si>
    <t>6.7</t>
  </si>
  <si>
    <t>6.8</t>
  </si>
  <si>
    <t>6.9</t>
  </si>
  <si>
    <t>6.10</t>
  </si>
  <si>
    <t>6.11</t>
  </si>
  <si>
    <t>6.12</t>
  </si>
  <si>
    <t>7.1.1</t>
  </si>
  <si>
    <t>7.1.2</t>
  </si>
  <si>
    <t>7.1.3</t>
  </si>
  <si>
    <t>7.1.4</t>
  </si>
  <si>
    <t>7.1.5</t>
  </si>
  <si>
    <t>7.1.6</t>
  </si>
  <si>
    <t>7.1.7</t>
  </si>
  <si>
    <t>7.1.8</t>
  </si>
  <si>
    <t>7.1.9</t>
  </si>
  <si>
    <t>7.1.10</t>
  </si>
  <si>
    <t>7.1.11</t>
  </si>
  <si>
    <t>7.1.12</t>
  </si>
  <si>
    <t>7.2.1</t>
  </si>
  <si>
    <t>7.2.2</t>
  </si>
  <si>
    <t>7.2.3</t>
  </si>
  <si>
    <t>7.2.4</t>
  </si>
  <si>
    <t>7.2.5</t>
  </si>
  <si>
    <t>7.2.6</t>
  </si>
  <si>
    <t>7.2.7</t>
  </si>
  <si>
    <t>7.2.8</t>
  </si>
  <si>
    <t>8.3</t>
  </si>
  <si>
    <t>8.4</t>
  </si>
  <si>
    <t>8.5</t>
  </si>
  <si>
    <t>8.6</t>
  </si>
  <si>
    <t>9.1.8</t>
  </si>
  <si>
    <t>9.1.9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</si>
  <si>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</si>
  <si>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</si>
  <si>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</si>
  <si>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</si>
  <si>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</si>
  <si>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</si>
  <si>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</si>
  <si>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</si>
  <si>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</si>
  <si>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</si>
  <si>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</si>
  <si>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</si>
  <si>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</si>
  <si>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</si>
  <si>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</si>
  <si>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</si>
  <si>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</si>
  <si>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</si>
  <si>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</si>
  <si>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</si>
  <si>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</si>
  <si>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</si>
  <si>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</si>
  <si>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</si>
  <si>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</si>
  <si>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</si>
  <si>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</si>
  <si>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</si>
  <si>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</si>
  <si>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</si>
  <si>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</si>
  <si>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</si>
  <si>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</si>
  <si>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</si>
  <si>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</si>
  <si>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</si>
  <si>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</si>
  <si>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</si>
  <si>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</si>
  <si>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</si>
  <si>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</si>
  <si>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</si>
  <si>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</si>
  <si>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</si>
  <si>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</si>
  <si>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</si>
  <si>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</si>
  <si>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</si>
  <si>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</si>
  <si>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</si>
  <si>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</si>
  <si>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</si>
  <si>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</si>
  <si>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</si>
  <si>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</si>
  <si>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</si>
  <si>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</si>
  <si>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</si>
  <si>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9.2.3</t>
  </si>
  <si>
    <t>9.2.4</t>
  </si>
  <si>
    <t>9.2.5</t>
  </si>
  <si>
    <t>9.2.6</t>
  </si>
  <si>
    <t>9.2.7</t>
  </si>
  <si>
    <t>9.2.8</t>
  </si>
  <si>
    <t>9.2.9</t>
  </si>
  <si>
    <t>9.2.10</t>
  </si>
  <si>
    <t>9.2.11</t>
  </si>
  <si>
    <t>9.2.12</t>
  </si>
  <si>
    <t>10.1.1</t>
  </si>
  <si>
    <t>10.1.2</t>
  </si>
  <si>
    <t>10.1.3</t>
  </si>
  <si>
    <t>10.1.4</t>
  </si>
  <si>
    <t>10.1.5</t>
  </si>
  <si>
    <t>10.1.6</t>
  </si>
  <si>
    <t>10.1.7</t>
  </si>
  <si>
    <t>10.2.1</t>
  </si>
  <si>
    <t>10.2.2</t>
  </si>
  <si>
    <t>11.32</t>
  </si>
  <si>
    <t>11.33</t>
  </si>
  <si>
    <t>11.34</t>
  </si>
  <si>
    <t>11.35</t>
  </si>
  <si>
    <t>11.36</t>
  </si>
  <si>
    <t>11.37</t>
  </si>
  <si>
    <t>11.38</t>
  </si>
  <si>
    <t>12.22</t>
  </si>
  <si>
    <t>12.23</t>
  </si>
  <si>
    <t>12.24</t>
  </si>
  <si>
    <t>12.25</t>
  </si>
  <si>
    <t>12.26</t>
  </si>
  <si>
    <t>12.27</t>
  </si>
  <si>
    <t>12.28</t>
  </si>
  <si>
    <t>12.29</t>
  </si>
  <si>
    <t>12.30</t>
  </si>
  <si>
    <t>12.31</t>
  </si>
  <si>
    <t>14.7</t>
  </si>
  <si>
    <t>14.8</t>
  </si>
  <si>
    <t>14.9</t>
  </si>
  <si>
    <t>14.10</t>
  </si>
  <si>
    <t>14.11</t>
  </si>
  <si>
    <t>14.12</t>
  </si>
  <si>
    <t>14.13</t>
  </si>
  <si>
    <t>14.14</t>
  </si>
  <si>
    <t>14.15</t>
  </si>
  <si>
    <t>14.16</t>
  </si>
  <si>
    <t>14.17</t>
  </si>
  <si>
    <t>14.18</t>
  </si>
  <si>
    <t>14.19</t>
  </si>
  <si>
    <t>14.20</t>
  </si>
  <si>
    <t>14.21</t>
  </si>
  <si>
    <t>14.22</t>
  </si>
  <si>
    <t>14.23</t>
  </si>
  <si>
    <t>14.25</t>
  </si>
  <si>
    <t>14.26</t>
  </si>
  <si>
    <t>14.27</t>
  </si>
  <si>
    <t>14.28</t>
  </si>
  <si>
    <t>14.29</t>
  </si>
  <si>
    <t>15.1.1</t>
  </si>
  <si>
    <t>15.1.2</t>
  </si>
  <si>
    <t>15.1.3</t>
  </si>
  <si>
    <t>15.1.4</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</si>
  <si>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</si>
  <si>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</si>
  <si>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</si>
  <si>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</si>
  <si>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</si>
  <si>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</si>
  <si>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</si>
  <si>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</si>
  <si>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</si>
  <si>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</si>
  <si>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</si>
  <si>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</si>
  <si>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</si>
  <si>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</si>
  <si>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</si>
  <si>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</si>
  <si>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</si>
  <si>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</si>
  <si>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</si>
  <si>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</si>
  <si>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</si>
  <si>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15.3.1</t>
  </si>
  <si>
    <t>15.3.2</t>
  </si>
  <si>
    <t>15.3.3</t>
  </si>
  <si>
    <t>15.3.4</t>
  </si>
  <si>
    <t>15.3.5</t>
  </si>
  <si>
    <t>15.3.6</t>
  </si>
  <si>
    <t>15.3.7</t>
  </si>
  <si>
    <t>15.3.8</t>
  </si>
  <si>
    <t>15.3.9</t>
  </si>
  <si>
    <t>15.3.10</t>
  </si>
  <si>
    <t>15.3.11</t>
  </si>
  <si>
    <t>15.3.13</t>
  </si>
  <si>
    <t>15.3.14</t>
  </si>
  <si>
    <t>15.3.15</t>
  </si>
  <si>
    <t>15.3.16</t>
  </si>
  <si>
    <t>15.3.17</t>
  </si>
  <si>
    <t>15.4.1</t>
  </si>
  <si>
    <t>15.4.2</t>
  </si>
  <si>
    <t>15.4.3</t>
  </si>
  <si>
    <t>15.4.4</t>
  </si>
  <si>
    <t>15.4.5</t>
  </si>
  <si>
    <t>15.4.6</t>
  </si>
  <si>
    <t>15.4.7</t>
  </si>
  <si>
    <t>15.4.8</t>
  </si>
  <si>
    <t>15.4.9</t>
  </si>
  <si>
    <t>15.4.10</t>
  </si>
  <si>
    <t>15.4.11</t>
  </si>
  <si>
    <t>15.5</t>
  </si>
  <si>
    <t>15.5.1</t>
  </si>
  <si>
    <t>15.5.2</t>
  </si>
  <si>
    <t>15.5.3</t>
  </si>
  <si>
    <t>15.5.4</t>
  </si>
  <si>
    <t>15.5.5</t>
  </si>
  <si>
    <t>15.5.6</t>
  </si>
  <si>
    <t>15.5.7</t>
  </si>
  <si>
    <t>15.5.8</t>
  </si>
  <si>
    <t>15.5.9</t>
  </si>
  <si>
    <t>15.5.10</t>
  </si>
  <si>
    <t>15.5.11</t>
  </si>
  <si>
    <t>15.5.12</t>
  </si>
  <si>
    <t>15.5.13</t>
  </si>
  <si>
    <t>15.5.14</t>
  </si>
  <si>
    <t>15.5.15</t>
  </si>
  <si>
    <t>15.5.16</t>
  </si>
  <si>
    <t>15.6</t>
  </si>
  <si>
    <t>15.6.1</t>
  </si>
  <si>
    <t>17.1.1</t>
  </si>
  <si>
    <t>17.1.2</t>
  </si>
  <si>
    <t>17.1.3</t>
  </si>
  <si>
    <t>17.1.4</t>
  </si>
  <si>
    <t>17.1.5</t>
  </si>
  <si>
    <t>17.1.6</t>
  </si>
  <si>
    <t>17.1.7</t>
  </si>
  <si>
    <t>17.1.8</t>
  </si>
  <si>
    <t>17.1.9</t>
  </si>
  <si>
    <t>17.1.10</t>
  </si>
  <si>
    <t>17.1.11</t>
  </si>
  <si>
    <t>17.3.1</t>
  </si>
  <si>
    <t>17.4.1</t>
  </si>
  <si>
    <t>17.4.2</t>
  </si>
  <si>
    <t>17.4.3</t>
  </si>
  <si>
    <t>17.5</t>
  </si>
  <si>
    <t>17.5.1</t>
  </si>
  <si>
    <t>17.5.2</t>
  </si>
  <si>
    <t>17.6</t>
  </si>
  <si>
    <t>16.7.1</t>
  </si>
  <si>
    <t>16.7.2</t>
  </si>
  <si>
    <t>16.7.3</t>
  </si>
  <si>
    <t>16.7.4</t>
  </si>
  <si>
    <t>16.7.5</t>
  </si>
  <si>
    <t>19.4</t>
  </si>
  <si>
    <t>19.5</t>
  </si>
  <si>
    <t>19.6</t>
  </si>
  <si>
    <t>19.7</t>
  </si>
  <si>
    <t>19.8</t>
  </si>
  <si>
    <t>19.9</t>
  </si>
  <si>
    <t>19.10</t>
  </si>
  <si>
    <t>19.11</t>
  </si>
  <si>
    <t>19.12</t>
  </si>
  <si>
    <t>20.1.5</t>
  </si>
  <si>
    <t>20.1.6</t>
  </si>
  <si>
    <t>20.1.7</t>
  </si>
  <si>
    <t>20.1.8</t>
  </si>
  <si>
    <t>20.2.8</t>
  </si>
  <si>
    <t>20.2.9</t>
  </si>
  <si>
    <t>20.2.10</t>
  </si>
  <si>
    <t>20.2.11</t>
  </si>
  <si>
    <t>20.3.1.1</t>
  </si>
  <si>
    <t>20.3.1.2</t>
  </si>
  <si>
    <t>20.3.1.3</t>
  </si>
  <si>
    <t>20.3.1.4</t>
  </si>
  <si>
    <t>20.3.2</t>
  </si>
  <si>
    <t>20.3.2.1</t>
  </si>
  <si>
    <t>20.3.2.2</t>
  </si>
  <si>
    <t>20.3.2.3</t>
  </si>
  <si>
    <t>20.3.3</t>
  </si>
  <si>
    <t>20.3.3.1</t>
  </si>
  <si>
    <t>20.3.3.2</t>
  </si>
  <si>
    <t>20.3.3.3</t>
  </si>
  <si>
    <t>21.2.6</t>
  </si>
  <si>
    <t>21.2.7</t>
  </si>
  <si>
    <t>21.4.5</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</si>
  <si>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</si>
  <si>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</si>
  <si>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</si>
  <si>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</si>
  <si>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</si>
  <si>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</si>
  <si>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</si>
  <si>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</si>
  <si>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</si>
  <si>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</si>
  <si>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</si>
  <si>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</si>
  <si>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</si>
  <si>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</si>
  <si>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</si>
  <si>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</si>
  <si>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</si>
  <si>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</si>
  <si>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</si>
  <si>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</si>
  <si>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</si>
  <si>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</si>
  <si>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</si>
  <si>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</si>
  <si>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</si>
  <si>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</si>
  <si>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</si>
  <si>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</si>
  <si>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</si>
  <si>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22.1.30</t>
  </si>
  <si>
    <t>22.1.31</t>
  </si>
  <si>
    <t>22.1.32</t>
  </si>
  <si>
    <t>22.1.33</t>
  </si>
  <si>
    <t>22.1.34</t>
  </si>
  <si>
    <t>22.1.35</t>
  </si>
  <si>
    <t>22.2</t>
  </si>
  <si>
    <t>22.2.1</t>
  </si>
  <si>
    <t>22.2.2</t>
  </si>
  <si>
    <t>22.2.3</t>
  </si>
  <si>
    <t>22.2.4</t>
  </si>
  <si>
    <t>22.2.5</t>
  </si>
  <si>
    <t>22.3</t>
  </si>
  <si>
    <t>22.3.1</t>
  </si>
  <si>
    <t>22.3.2</t>
  </si>
  <si>
    <t>22.3.3</t>
  </si>
  <si>
    <t>22.3.4</t>
  </si>
  <si>
    <t>22.3.5</t>
  </si>
  <si>
    <t>22.3.6</t>
  </si>
  <si>
    <t>22.4</t>
  </si>
  <si>
    <t>22.4.1</t>
  </si>
  <si>
    <t>22.4.2</t>
  </si>
  <si>
    <t>22.4.3</t>
  </si>
  <si>
    <t>22.4.4</t>
  </si>
  <si>
    <t>22.5</t>
  </si>
  <si>
    <t>22.5.1</t>
  </si>
  <si>
    <t>22.5.2</t>
  </si>
  <si>
    <t>22.5.3</t>
  </si>
  <si>
    <t>22.5.4</t>
  </si>
  <si>
    <t>22.5.5</t>
  </si>
  <si>
    <t>22.5.6</t>
  </si>
  <si>
    <t>22.5.7</t>
  </si>
  <si>
    <t>22.5.8</t>
  </si>
  <si>
    <t>22.5.9</t>
  </si>
  <si>
    <t>22.5.10</t>
  </si>
  <si>
    <t>22.5.11</t>
  </si>
  <si>
    <t>22.5.12</t>
  </si>
  <si>
    <t>22.5.13</t>
  </si>
  <si>
    <t>22.5.14</t>
  </si>
  <si>
    <t>22.5.15</t>
  </si>
  <si>
    <t>22.6</t>
  </si>
  <si>
    <t>22.6.1</t>
  </si>
  <si>
    <t>22.6.2</t>
  </si>
  <si>
    <t>22.6.3</t>
  </si>
  <si>
    <t>22.6.4</t>
  </si>
  <si>
    <t>22.6.5</t>
  </si>
  <si>
    <t>22.6.6</t>
  </si>
  <si>
    <t>22.6.7</t>
  </si>
  <si>
    <t>22.6.8</t>
  </si>
  <si>
    <t>22.6.9</t>
  </si>
  <si>
    <t>22.6.10</t>
  </si>
  <si>
    <t>22.6.11</t>
  </si>
  <si>
    <t>22.6.12</t>
  </si>
  <si>
    <t>22.6.13</t>
  </si>
  <si>
    <t>22.6.14</t>
  </si>
  <si>
    <t>22.6.15</t>
  </si>
  <si>
    <t>22.6.16</t>
  </si>
  <si>
    <t>22.6.17</t>
  </si>
  <si>
    <t>22.6.18</t>
  </si>
  <si>
    <t>22.6.19</t>
  </si>
  <si>
    <t>22.6.20</t>
  </si>
  <si>
    <t>22.6.21</t>
  </si>
  <si>
    <t>22.7</t>
  </si>
  <si>
    <t>22.7.1</t>
  </si>
  <si>
    <t>22.7.2</t>
  </si>
  <si>
    <t>22.7.3</t>
  </si>
  <si>
    <t>22.7.4</t>
  </si>
  <si>
    <t>22.7.5</t>
  </si>
  <si>
    <t>22.7.6</t>
  </si>
  <si>
    <t>22.7.7</t>
  </si>
  <si>
    <t>22.7.8</t>
  </si>
  <si>
    <t>22.7.9</t>
  </si>
  <si>
    <t>22.7.10</t>
  </si>
  <si>
    <t>22.7.11</t>
  </si>
  <si>
    <t>22.7.12</t>
  </si>
  <si>
    <t>22.7.13</t>
  </si>
  <si>
    <t>22.7.14</t>
  </si>
  <si>
    <t>22.7.15</t>
  </si>
  <si>
    <t>22.7.16</t>
  </si>
  <si>
    <t>22.7.17</t>
  </si>
  <si>
    <t>22.7.18</t>
  </si>
  <si>
    <t>22.7.19</t>
  </si>
  <si>
    <t>23.0</t>
  </si>
  <si>
    <t>23.1</t>
  </si>
  <si>
    <t>VALOR TOTAL ACUMULADO COM BDI</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</si>
  <si>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</si>
  <si>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</si>
  <si>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</si>
  <si>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</si>
  <si>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</si>
  <si>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</si>
  <si>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PORTA-PRONTA DE MADEIRA EM ACABAMENTO MELAMÍNICO BRANCO, FOLHA LEVE OU MÉDIA, E BATENTE METÁLICO, 60X210CM, EXCLUSIVE FECHADURA, FIXAÇÃO COM ARGAMASSA - FORNECIMENTO E INSTALAÇÃO.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</si>
  <si>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</si>
  <si>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</si>
  <si>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</si>
  <si>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</si>
  <si>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</si>
  <si>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</si>
  <si>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</si>
  <si>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</si>
  <si>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</si>
  <si>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</si>
  <si>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</si>
  <si>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</si>
  <si>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</si>
  <si>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</si>
  <si>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</si>
  <si>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</si>
  <si>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</si>
  <si>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</si>
  <si>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</si>
  <si>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</si>
  <si>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</si>
  <si>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</si>
  <si>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</si>
  <si>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</si>
  <si>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</si>
  <si>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</si>
  <si>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</si>
  <si>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</si>
  <si>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</si>
  <si>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</si>
  <si>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</si>
  <si>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</si>
  <si>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</si>
  <si>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</si>
  <si>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</si>
  <si>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</si>
  <si>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</si>
  <si>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</si>
  <si>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</si>
  <si>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</si>
  <si>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</si>
  <si>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</si>
  <si>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</si>
  <si>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</si>
  <si>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</si>
  <si>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</si>
  <si>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</si>
  <si>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</si>
  <si>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</si>
  <si>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</si>
  <si>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</si>
  <si>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</si>
  <si>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</si>
  <si>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</si>
  <si>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</si>
  <si>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</si>
  <si>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</si>
  <si>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</si>
  <si>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</si>
  <si>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</si>
  <si>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</si>
  <si>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</si>
  <si>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</si>
  <si>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</si>
  <si>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</si>
  <si>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</si>
  <si>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</si>
  <si>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</si>
  <si>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</si>
  <si>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</si>
  <si>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</si>
  <si>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</si>
  <si>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</si>
  <si>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</si>
  <si>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</si>
  <si>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</si>
  <si>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</si>
  <si>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</si>
  <si>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</si>
  <si>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</si>
  <si>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</si>
  <si>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</si>
  <si>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</si>
  <si>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</si>
  <si>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</si>
  <si>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CAIXA DE INCÊNDIO 60X90X17CM - FORNECIMENTO E INSTALAÇÃO</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</si>
  <si>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</si>
  <si>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</si>
  <si>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</si>
  <si>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</si>
  <si>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</si>
  <si>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</si>
  <si>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</si>
  <si>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</si>
  <si>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</si>
  <si>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</si>
  <si>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</si>
  <si>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</si>
  <si>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</si>
  <si>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</si>
  <si>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</si>
  <si>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</si>
  <si>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</si>
  <si>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</si>
  <si>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</si>
  <si>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</si>
  <si>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</si>
  <si>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</si>
  <si>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</si>
  <si>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</si>
  <si>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</si>
  <si>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</si>
  <si>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</si>
  <si>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</si>
  <si>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</si>
  <si>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</si>
  <si>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</si>
  <si>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</si>
  <si>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</si>
  <si>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</si>
  <si>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</si>
  <si>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</si>
  <si>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</si>
  <si>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</si>
  <si>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</si>
  <si>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</si>
  <si>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</si>
  <si>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</si>
  <si>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</si>
  <si>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</si>
  <si>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</si>
  <si>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</si>
  <si>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</si>
  <si>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</si>
  <si>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</si>
  <si>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</si>
  <si>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</si>
  <si>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</si>
  <si>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</si>
  <si>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</si>
  <si>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</si>
  <si>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</si>
  <si>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</si>
  <si>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</si>
  <si>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</si>
  <si>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</si>
  <si>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</si>
  <si>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</si>
  <si>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</si>
  <si>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</si>
  <si>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</si>
  <si>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</si>
  <si>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</si>
  <si>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</si>
  <si>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</si>
  <si>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</si>
  <si>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</si>
  <si>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</si>
  <si>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</si>
  <si>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</si>
  <si>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</si>
  <si>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</si>
  <si>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</si>
  <si>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</si>
  <si>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</si>
  <si>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</si>
  <si>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</si>
  <si>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</si>
  <si>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</si>
  <si>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</si>
  <si>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</si>
  <si>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</si>
  <si>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</si>
  <si>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</si>
  <si>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</si>
  <si>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</si>
  <si>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</si>
  <si>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</si>
  <si>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</si>
  <si>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</si>
  <si>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</si>
  <si>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</si>
  <si>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</si>
  <si>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</si>
  <si>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</si>
  <si>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</si>
  <si>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</si>
  <si>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</si>
  <si>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</si>
  <si>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</si>
  <si>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</si>
  <si>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</si>
  <si>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</si>
  <si>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</si>
  <si>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</si>
  <si>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</si>
  <si>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</si>
  <si>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</si>
  <si>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</si>
  <si>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</si>
  <si>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</si>
  <si>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</si>
  <si>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</si>
  <si>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</si>
  <si>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</si>
  <si>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</si>
  <si>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</si>
  <si>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</si>
  <si>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</si>
  <si>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</si>
  <si>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</si>
  <si>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</si>
  <si>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</si>
  <si>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</si>
  <si>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</si>
  <si>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</si>
  <si>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</si>
  <si>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</si>
  <si>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</si>
  <si>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</si>
  <si>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</si>
  <si>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</si>
  <si>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</si>
  <si>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</si>
  <si>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</si>
  <si>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</si>
  <si>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</si>
  <si>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</si>
  <si>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</si>
  <si>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</si>
  <si>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</si>
  <si>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</si>
  <si>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</si>
  <si>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</si>
  <si>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</si>
  <si>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</si>
  <si>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</si>
  <si>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</si>
  <si>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</si>
  <si>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</si>
  <si>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</si>
  <si>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</si>
  <si>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</si>
  <si>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</si>
  <si>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</si>
  <si>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</si>
  <si>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</si>
  <si>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</si>
  <si>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</si>
  <si>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</si>
  <si>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</si>
  <si>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</si>
  <si>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</si>
  <si>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</si>
  <si>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</si>
  <si>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</si>
  <si>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</si>
  <si>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ARGAMASSA TRAÇO 1:1,93 (EM VOLUME DE CIMENTO E AREIA MÉDIA ÚMIDA), FCK 20 MPA, PREPARO MECÂNICO COM MISTURADOR DUPLO HORIZONTAL DE ALTA TURBULÊNCIA. AF_03/2020</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</si>
  <si>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</si>
  <si>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</si>
  <si>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</si>
  <si>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</si>
  <si>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</si>
  <si>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</si>
  <si>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</si>
  <si>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</si>
  <si>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</si>
  <si>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</si>
  <si>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DOBRADICA EM ACO/FERRO, 3" X 2 1/2", E= 1,2 A 1,8 MM, SEM ANEL,  CROMADO OU ZINCADO, TAMPA BOLA, COM PARAFUSOS</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</si>
  <si>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</si>
  <si>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</si>
  <si>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</si>
  <si>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</si>
  <si>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</si>
  <si>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</si>
  <si>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LONA PLASTICA, PRETA, LARGURA 8 M, E= 150 MICRA</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</si>
  <si>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</si>
  <si>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</si>
  <si>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</si>
  <si>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</si>
  <si>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</si>
  <si>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</si>
  <si>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</si>
  <si>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</si>
  <si>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</si>
  <si>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</si>
  <si>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</si>
  <si>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</si>
  <si>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</si>
  <si>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APONTADOR OU APROPRIADOR DE MAO DE OBRA</t>
  </si>
  <si>
    <t>AUXILIAR DE LABORATORISTA DE SOLOS E DE CONCRETO</t>
  </si>
  <si>
    <t>AZULEJISTA OU LADRILHEIRO</t>
  </si>
  <si>
    <t>ESTABILIZADOR BIVOLT AUTOMATICO, 1000 VA</t>
  </si>
  <si>
    <t>ESTABILIZADOR BIVOLT AUTOMATICO, 1500 VA</t>
  </si>
  <si>
    <t>ESTABILIZADOR BIVOLT AUTOMATICO, 2000 VA</t>
  </si>
  <si>
    <t>ESTABILIZADOR BIVOLT AUTOMATICO, 300 VA</t>
  </si>
  <si>
    <t>ESTABILIZADOR BIVOLT AUTOMATICO, 500 VA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</si>
  <si>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</si>
  <si>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</si>
  <si>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</si>
  <si>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</si>
  <si>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</si>
  <si>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</si>
  <si>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</si>
  <si>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</si>
  <si>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</si>
  <si>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</si>
  <si>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</si>
  <si>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</si>
  <si>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</si>
  <si>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</si>
  <si>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</si>
  <si>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</si>
  <si>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</si>
  <si>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</si>
  <si>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</si>
  <si>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</si>
  <si>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</si>
  <si>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</si>
  <si>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TELHADOR  (MENSALISTA)</t>
  </si>
  <si>
    <t>CP-REM-05</t>
  </si>
  <si>
    <t>PLACA DE OBRA EM CHAPA DE ACO GALVANIZADO FORNECIMENTO E INSTALAÇÃO</t>
  </si>
  <si>
    <t>CP-COB-01</t>
  </si>
  <si>
    <t>Pingadeira (chapim) em concreto FORNECIMENTO E INSTALAÇÃO</t>
  </si>
  <si>
    <t>CP-SPD-001</t>
  </si>
  <si>
    <t>21.4.6</t>
  </si>
  <si>
    <t>21.4.7</t>
  </si>
  <si>
    <t>21.4.8</t>
  </si>
  <si>
    <t>15.6.2</t>
  </si>
  <si>
    <t>15.6.4</t>
  </si>
  <si>
    <t>15.6.5</t>
  </si>
  <si>
    <t>Valor com BDI =&gt;</t>
  </si>
  <si>
    <t>Valor do BDI =&gt;</t>
  </si>
  <si>
    <t>MO com LS =&gt;</t>
  </si>
  <si>
    <t>LS =&gt;</t>
  </si>
  <si>
    <t>MO sem LS =&gt;</t>
  </si>
  <si>
    <t>Material</t>
  </si>
  <si>
    <t xml:space="preserve"> 00006157 </t>
  </si>
  <si>
    <t>Insumo</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</si>
  <si>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</si>
  <si>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</si>
  <si>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</si>
  <si>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</si>
  <si>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</si>
  <si>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</si>
  <si>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</si>
  <si>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</si>
  <si>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</si>
  <si>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</si>
  <si>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</si>
  <si>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</si>
  <si>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</si>
  <si>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</si>
  <si>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</si>
  <si>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</si>
  <si>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 xml:space="preserve"> 00037588 </t>
  </si>
  <si>
    <t xml:space="preserve"> 86877 </t>
  </si>
  <si>
    <t>Mão de Obra</t>
  </si>
  <si>
    <t xml:space="preserve"> 00010489 </t>
  </si>
  <si>
    <t>Serviços</t>
  </si>
  <si>
    <t xml:space="preserve"> 00037371 </t>
  </si>
  <si>
    <t>Taxas</t>
  </si>
  <si>
    <t xml:space="preserve"> 00037373 </t>
  </si>
  <si>
    <t>Equipamento</t>
  </si>
  <si>
    <t xml:space="preserve"> 00043465 </t>
  </si>
  <si>
    <t>Outros</t>
  </si>
  <si>
    <t xml:space="preserve"> 00037372 </t>
  </si>
  <si>
    <t xml:space="preserve"> 00043489 </t>
  </si>
  <si>
    <t xml:space="preserve"> 00037370 </t>
  </si>
  <si>
    <t xml:space="preserve"> 95387 </t>
  </si>
  <si>
    <t xml:space="preserve"> 88325 </t>
  </si>
  <si>
    <t>KW/H</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</si>
  <si>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</si>
  <si>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</si>
  <si>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</si>
  <si>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</si>
  <si>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</si>
  <si>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</si>
  <si>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</si>
  <si>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</si>
  <si>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</si>
  <si>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5903 </t>
  </si>
  <si>
    <t xml:space="preserve"> 5901 </t>
  </si>
  <si>
    <t>m³</t>
  </si>
  <si>
    <t>MOVT - MOVIMENTO DE TERRA</t>
  </si>
  <si>
    <t xml:space="preserve"> 95606 </t>
  </si>
  <si>
    <t xml:space="preserve"> 00013417 </t>
  </si>
  <si>
    <t xml:space="preserve"> 86914 </t>
  </si>
  <si>
    <t xml:space="preserve"> 00038101 </t>
  </si>
  <si>
    <t xml:space="preserve"> 88264 </t>
  </si>
  <si>
    <t xml:space="preserve"> 88247 </t>
  </si>
  <si>
    <t>INEL - INSTALAÇÃO ELÉTRICA/ELETRIFICAÇÃO E ILUMINAÇÃO EXTERNA</t>
  </si>
  <si>
    <t xml:space="preserve"> 92006 </t>
  </si>
  <si>
    <t xml:space="preserve"> 00012869 </t>
  </si>
  <si>
    <t xml:space="preserve"> 00043459 </t>
  </si>
  <si>
    <t xml:space="preserve"> 00043483 </t>
  </si>
  <si>
    <t xml:space="preserve"> 95385 </t>
  </si>
  <si>
    <t xml:space="preserve"> 88323 </t>
  </si>
  <si>
    <t xml:space="preserve"> 00020271 </t>
  </si>
  <si>
    <t xml:space="preserve"> 00037329 </t>
  </si>
  <si>
    <t xml:space="preserve"> 00004351 </t>
  </si>
  <si>
    <t xml:space="preserve"> 86872 </t>
  </si>
  <si>
    <t xml:space="preserve"> 00038099 </t>
  </si>
  <si>
    <t xml:space="preserve"> 00038094 </t>
  </si>
  <si>
    <t xml:space="preserve"> 91946 </t>
  </si>
  <si>
    <t xml:space="preserve"> 00006136 </t>
  </si>
  <si>
    <t xml:space="preserve"> 86881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</si>
  <si>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</si>
  <si>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</si>
  <si>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</si>
  <si>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</si>
  <si>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</si>
  <si>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</si>
  <si>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</si>
  <si>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</si>
  <si>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</si>
  <si>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</si>
  <si>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</si>
  <si>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</si>
  <si>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</si>
  <si>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</si>
  <si>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</si>
  <si>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</si>
  <si>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</si>
  <si>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</si>
  <si>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</si>
  <si>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</si>
  <si>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</si>
  <si>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</si>
  <si>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</si>
  <si>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</si>
  <si>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</si>
  <si>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</si>
  <si>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</si>
  <si>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</si>
  <si>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</si>
  <si>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</si>
  <si>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</si>
  <si>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</si>
  <si>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</si>
  <si>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</si>
  <si>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</si>
  <si>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</si>
  <si>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</si>
  <si>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</si>
  <si>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88309 </t>
  </si>
  <si>
    <t xml:space="preserve"> 91534 </t>
  </si>
  <si>
    <t xml:space="preserve"> 91533 </t>
  </si>
  <si>
    <t>m²</t>
  </si>
  <si>
    <t xml:space="preserve"> 94097 </t>
  </si>
  <si>
    <t xml:space="preserve"> 00004222 </t>
  </si>
  <si>
    <t xml:space="preserve"> 91276 </t>
  </si>
  <si>
    <t xml:space="preserve"> 00001442 </t>
  </si>
  <si>
    <t xml:space="preserve"> 91275 </t>
  </si>
  <si>
    <t xml:space="preserve"> 91274 </t>
  </si>
  <si>
    <t xml:space="preserve"> 91273 </t>
  </si>
  <si>
    <t xml:space="preserve"> 91277 </t>
  </si>
  <si>
    <t xml:space="preserve"> 00004785 </t>
  </si>
  <si>
    <t xml:space="preserve"> 00043466 </t>
  </si>
  <si>
    <t xml:space="preserve"> 00043490 </t>
  </si>
  <si>
    <t xml:space="preserve"> 95374 </t>
  </si>
  <si>
    <t xml:space="preserve"> 88312 </t>
  </si>
  <si>
    <t xml:space="preserve"> 00004783 </t>
  </si>
  <si>
    <t xml:space="preserve"> 95372 </t>
  </si>
  <si>
    <t xml:space="preserve"> 88310 </t>
  </si>
  <si>
    <t xml:space="preserve"> 00004517 </t>
  </si>
  <si>
    <t xml:space="preserve"> 00020247 </t>
  </si>
  <si>
    <t xml:space="preserve"> 00002692 </t>
  </si>
  <si>
    <t xml:space="preserve"> 00001358 </t>
  </si>
  <si>
    <t xml:space="preserve"> 88261 </t>
  </si>
  <si>
    <t xml:space="preserve"> 88239 </t>
  </si>
  <si>
    <t>FUES - FUNDAÇÕES E ESTRUTURAS</t>
  </si>
  <si>
    <t xml:space="preserve"> 94972 </t>
  </si>
  <si>
    <t xml:space="preserve"> 92783 </t>
  </si>
  <si>
    <t xml:space="preserve"> 97735 </t>
  </si>
  <si>
    <t xml:space="preserve"> 00004750 </t>
  </si>
  <si>
    <t xml:space="preserve"> 95371 </t>
  </si>
  <si>
    <t xml:space="preserve"> 00004238 </t>
  </si>
  <si>
    <t xml:space="preserve"> 00043464 </t>
  </si>
  <si>
    <t xml:space="preserve"> 00043488 </t>
  </si>
  <si>
    <t xml:space="preserve"> 95366 </t>
  </si>
  <si>
    <t xml:space="preserve"> 00004248 </t>
  </si>
  <si>
    <t xml:space="preserve"> 95364 </t>
  </si>
  <si>
    <t xml:space="preserve"> 00004230 </t>
  </si>
  <si>
    <t xml:space="preserve"> 95360 </t>
  </si>
  <si>
    <t xml:space="preserve"> 00004239 </t>
  </si>
  <si>
    <t xml:space="preserve"> 95363 </t>
  </si>
  <si>
    <t xml:space="preserve"> 88300 </t>
  </si>
  <si>
    <t xml:space="preserve"> 00004253 </t>
  </si>
  <si>
    <t xml:space="preserve"> 95358 </t>
  </si>
  <si>
    <t xml:space="preserve"> 88295 </t>
  </si>
  <si>
    <t xml:space="preserve"> 00004234 </t>
  </si>
  <si>
    <t xml:space="preserve"> 95357 </t>
  </si>
  <si>
    <t xml:space="preserve"> 00025960 </t>
  </si>
  <si>
    <t xml:space="preserve"> 95356 </t>
  </si>
  <si>
    <t xml:space="preserve"> 88293 </t>
  </si>
  <si>
    <t xml:space="preserve"> 00037666 </t>
  </si>
  <si>
    <t xml:space="preserve"> 95389 </t>
  </si>
  <si>
    <t xml:space="preserve"> 88377 </t>
  </si>
  <si>
    <t xml:space="preserve"> 95132 </t>
  </si>
  <si>
    <t xml:space="preserve"> 00040637 </t>
  </si>
  <si>
    <t xml:space="preserve"> 95131 </t>
  </si>
  <si>
    <t xml:space="preserve"> 95130 </t>
  </si>
  <si>
    <t xml:space="preserve"> 95129 </t>
  </si>
  <si>
    <t xml:space="preserve"> 95133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</si>
  <si>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</si>
  <si>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</si>
  <si>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</si>
  <si>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</si>
  <si>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</si>
  <si>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</si>
  <si>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</si>
  <si>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</si>
  <si>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</si>
  <si>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</si>
  <si>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</si>
  <si>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</si>
  <si>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</si>
  <si>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00004755 </t>
  </si>
  <si>
    <t xml:space="preserve"> 95341 </t>
  </si>
  <si>
    <t xml:space="preserve"> 88274 </t>
  </si>
  <si>
    <t xml:space="preserve"> 00000370 </t>
  </si>
  <si>
    <t xml:space="preserve"> 94102 </t>
  </si>
  <si>
    <t xml:space="preserve"> 00012873 </t>
  </si>
  <si>
    <t xml:space="preserve"> 95338 </t>
  </si>
  <si>
    <t xml:space="preserve"> 88270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</si>
  <si>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</si>
  <si>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</si>
  <si>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</si>
  <si>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</si>
  <si>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</si>
  <si>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</si>
  <si>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</si>
  <si>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</si>
  <si>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</si>
  <si>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</si>
  <si>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00006189 </t>
  </si>
  <si>
    <t xml:space="preserve"> 00005068 </t>
  </si>
  <si>
    <t xml:space="preserve"> 88262 </t>
  </si>
  <si>
    <t xml:space="preserve"> 92269 </t>
  </si>
  <si>
    <t xml:space="preserve"> 90099 </t>
  </si>
  <si>
    <t xml:space="preserve"> 00043461 </t>
  </si>
  <si>
    <t xml:space="preserve"> 00043485 </t>
  </si>
  <si>
    <t xml:space="preserve"> 00002696 </t>
  </si>
  <si>
    <t xml:space="preserve"> 95335 </t>
  </si>
  <si>
    <t xml:space="preserve"> 00043460 </t>
  </si>
  <si>
    <t xml:space="preserve"> 00043484 </t>
  </si>
  <si>
    <t xml:space="preserve"> 00002436 </t>
  </si>
  <si>
    <t xml:space="preserve"> 95332 </t>
  </si>
  <si>
    <t xml:space="preserve"> 00001213 </t>
  </si>
  <si>
    <t xml:space="preserve"> 95330 </t>
  </si>
  <si>
    <t xml:space="preserve"> 00001214 </t>
  </si>
  <si>
    <t xml:space="preserve"> 95329 </t>
  </si>
  <si>
    <t xml:space="preserve"> 00004760 </t>
  </si>
  <si>
    <t xml:space="preserve"> 95324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</si>
  <si>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</si>
  <si>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</si>
  <si>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</si>
  <si>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</si>
  <si>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</si>
  <si>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</si>
  <si>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</si>
  <si>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</si>
  <si>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</si>
  <si>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</si>
  <si>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</si>
  <si>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</si>
  <si>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</si>
  <si>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</si>
  <si>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86900 </t>
  </si>
  <si>
    <t xml:space="preserve"> 00043059 </t>
  </si>
  <si>
    <t xml:space="preserve"> 88245 </t>
  </si>
  <si>
    <t xml:space="preserve"> 88238 </t>
  </si>
  <si>
    <t xml:space="preserve"> 92791 </t>
  </si>
  <si>
    <t xml:space="preserve"> 92799 </t>
  </si>
  <si>
    <t xml:space="preserve"> 00000033 </t>
  </si>
  <si>
    <t xml:space="preserve"> 92793 </t>
  </si>
  <si>
    <t xml:space="preserve"> 00004721 </t>
  </si>
  <si>
    <t xml:space="preserve"> 00001379 </t>
  </si>
  <si>
    <t xml:space="preserve"> 89226 </t>
  </si>
  <si>
    <t xml:space="preserve"> 89225 </t>
  </si>
  <si>
    <t xml:space="preserve"> 94968 </t>
  </si>
  <si>
    <t xml:space="preserve"> 94970 </t>
  </si>
  <si>
    <t xml:space="preserve"> 91532 </t>
  </si>
  <si>
    <t xml:space="preserve"> 00013458 </t>
  </si>
  <si>
    <t xml:space="preserve"> 91531 </t>
  </si>
  <si>
    <t xml:space="preserve"> 91530 </t>
  </si>
  <si>
    <t xml:space="preserve"> 91529 </t>
  </si>
  <si>
    <t xml:space="preserve"> 53797 </t>
  </si>
  <si>
    <t xml:space="preserve"> 00037731 </t>
  </si>
  <si>
    <t xml:space="preserve"> 00037761 </t>
  </si>
  <si>
    <t xml:space="preserve"> 5705 </t>
  </si>
  <si>
    <t xml:space="preserve"> 89265 </t>
  </si>
  <si>
    <t xml:space="preserve"> 89266 </t>
  </si>
  <si>
    <t xml:space="preserve"> 89264 </t>
  </si>
  <si>
    <t xml:space="preserve"> 5824 </t>
  </si>
  <si>
    <t xml:space="preserve"> 53831 </t>
  </si>
  <si>
    <t xml:space="preserve"> 00037736 </t>
  </si>
  <si>
    <t xml:space="preserve"> 00037747 </t>
  </si>
  <si>
    <t xml:space="preserve"> 5763 </t>
  </si>
  <si>
    <t xml:space="preserve"> 91397 </t>
  </si>
  <si>
    <t xml:space="preserve"> 91398 </t>
  </si>
  <si>
    <t xml:space="preserve"> 91396 </t>
  </si>
  <si>
    <t xml:space="preserve"> 53792 </t>
  </si>
  <si>
    <t xml:space="preserve"> 00037760 </t>
  </si>
  <si>
    <t xml:space="preserve"> 00037733 </t>
  </si>
  <si>
    <t xml:space="preserve"> 5695 </t>
  </si>
  <si>
    <t xml:space="preserve"> 91368 </t>
  </si>
  <si>
    <t xml:space="preserve"> 91369 </t>
  </si>
  <si>
    <t xml:space="preserve"> 91367 </t>
  </si>
  <si>
    <t xml:space="preserve"> 5811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</si>
  <si>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</si>
  <si>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</si>
  <si>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</si>
  <si>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</si>
  <si>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</si>
  <si>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</si>
  <si>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</si>
  <si>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</si>
  <si>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</si>
  <si>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</si>
  <si>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</si>
  <si>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</si>
  <si>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88256 </t>
  </si>
  <si>
    <t xml:space="preserve"> 00039017 </t>
  </si>
  <si>
    <t xml:space="preserve"> 00043132 </t>
  </si>
  <si>
    <t xml:space="preserve"> 00000367 </t>
  </si>
  <si>
    <t xml:space="preserve"> 87316 </t>
  </si>
  <si>
    <t xml:space="preserve"> 88628 </t>
  </si>
  <si>
    <t xml:space="preserve"> 87313 </t>
  </si>
  <si>
    <t xml:space="preserve"> 87377 </t>
  </si>
  <si>
    <t xml:space="preserve"> 00001106 </t>
  </si>
  <si>
    <t xml:space="preserve"> 87292 </t>
  </si>
  <si>
    <t xml:space="preserve"> 87369 </t>
  </si>
  <si>
    <t xml:space="preserve"> 88243 </t>
  </si>
  <si>
    <t>Composições Auxiliares</t>
  </si>
  <si>
    <t xml:space="preserve"> 00002391 </t>
  </si>
  <si>
    <t xml:space="preserve"> 74130/006 </t>
  </si>
  <si>
    <t xml:space="preserve"> 22.7.16 </t>
  </si>
  <si>
    <t xml:space="preserve"> 73965/009 </t>
  </si>
  <si>
    <t xml:space="preserve"> 22.7.10 </t>
  </si>
  <si>
    <t xml:space="preserve"> 00002683 </t>
  </si>
  <si>
    <t xml:space="preserve"> 93012 </t>
  </si>
  <si>
    <t xml:space="preserve"> 22.7.7 </t>
  </si>
  <si>
    <t xml:space="preserve"> 00003406 </t>
  </si>
  <si>
    <t xml:space="preserve"> 73781/002 </t>
  </si>
  <si>
    <t xml:space="preserve"> 22.6.18 </t>
  </si>
  <si>
    <t xml:space="preserve"> 00003379 </t>
  </si>
  <si>
    <t xml:space="preserve"> 96985 </t>
  </si>
  <si>
    <t xml:space="preserve"> 22.3.6 </t>
  </si>
  <si>
    <t xml:space="preserve"> 00000864 </t>
  </si>
  <si>
    <t xml:space="preserve"> 96978 </t>
  </si>
  <si>
    <t xml:space="preserve"> 22.3.5 </t>
  </si>
  <si>
    <t xml:space="preserve"> 22.3.3 </t>
  </si>
  <si>
    <t xml:space="preserve"> 00021127 </t>
  </si>
  <si>
    <t xml:space="preserve"> 00001020 </t>
  </si>
  <si>
    <t xml:space="preserve"> 91933 </t>
  </si>
  <si>
    <t xml:space="preserve"> 22.3.2 </t>
  </si>
  <si>
    <t xml:space="preserve"> 00000998 </t>
  </si>
  <si>
    <t xml:space="preserve"> 92992 </t>
  </si>
  <si>
    <t xml:space="preserve"> 22.1.34 </t>
  </si>
  <si>
    <t xml:space="preserve"> 00001000 </t>
  </si>
  <si>
    <t xml:space="preserve"> 92998 </t>
  </si>
  <si>
    <t xml:space="preserve"> 22.1.33 </t>
  </si>
  <si>
    <t xml:space="preserve"> 00002379 </t>
  </si>
  <si>
    <t xml:space="preserve"> 74130/008 </t>
  </si>
  <si>
    <t xml:space="preserve"> 22.1.32 </t>
  </si>
  <si>
    <t xml:space="preserve"> 00002673 </t>
  </si>
  <si>
    <t xml:space="preserve"> 91862 </t>
  </si>
  <si>
    <t xml:space="preserve"> 22.1.29 </t>
  </si>
  <si>
    <t xml:space="preserve"> 00001878 </t>
  </si>
  <si>
    <t xml:space="preserve"> 93026 </t>
  </si>
  <si>
    <t xml:space="preserve"> 22.1.28 </t>
  </si>
  <si>
    <t xml:space="preserve"> 96616 </t>
  </si>
  <si>
    <t xml:space="preserve"> 22.1.27 </t>
  </si>
  <si>
    <t xml:space="preserve"> 00013388 </t>
  </si>
  <si>
    <t>310ML</t>
  </si>
  <si>
    <t xml:space="preserve"> 00000142 </t>
  </si>
  <si>
    <t xml:space="preserve"> 00040873 </t>
  </si>
  <si>
    <t xml:space="preserve"> 00005104 </t>
  </si>
  <si>
    <t xml:space="preserve"> 00005061 </t>
  </si>
  <si>
    <t>COBE - COBERTURA</t>
  </si>
  <si>
    <t xml:space="preserve"> 94231 </t>
  </si>
  <si>
    <t xml:space="preserve"> 21.5.6 </t>
  </si>
  <si>
    <t xml:space="preserve"> 00006085 </t>
  </si>
  <si>
    <t>PINT - PINTURAS</t>
  </si>
  <si>
    <t xml:space="preserve"> 88415 </t>
  </si>
  <si>
    <t xml:space="preserve"> 21.5.4 </t>
  </si>
  <si>
    <t>REVE - REVESTIMENTO E TRATAMENTO DE SUPERFÍCIES</t>
  </si>
  <si>
    <t xml:space="preserve"> 87529 </t>
  </si>
  <si>
    <t xml:space="preserve"> 21.5.3 </t>
  </si>
  <si>
    <t xml:space="preserve"> 87894 </t>
  </si>
  <si>
    <t xml:space="preserve"> 21.5.2 </t>
  </si>
  <si>
    <t xml:space="preserve"> 00034557 </t>
  </si>
  <si>
    <t>CENTO</t>
  </si>
  <si>
    <t xml:space="preserve"> 00037395 </t>
  </si>
  <si>
    <t xml:space="preserve"> 00037592 </t>
  </si>
  <si>
    <t>PARE - PAREDES/PAINEIS</t>
  </si>
  <si>
    <t xml:space="preserve"> 87489 </t>
  </si>
  <si>
    <t xml:space="preserve"> 21.5.1 </t>
  </si>
  <si>
    <t xml:space="preserve"> 96995 </t>
  </si>
  <si>
    <t xml:space="preserve"> 21.4.8 </t>
  </si>
  <si>
    <t xml:space="preserve"> 00009836 </t>
  </si>
  <si>
    <t xml:space="preserve"> 00020083 </t>
  </si>
  <si>
    <t xml:space="preserve"> 00038383 </t>
  </si>
  <si>
    <t xml:space="preserve"> 00000122 </t>
  </si>
  <si>
    <t xml:space="preserve"> 89800 </t>
  </si>
  <si>
    <t xml:space="preserve"> 21.4.7 </t>
  </si>
  <si>
    <t xml:space="preserve"> 00000650 </t>
  </si>
  <si>
    <t xml:space="preserve"> 99260 </t>
  </si>
  <si>
    <t xml:space="preserve"> 21.4.6 </t>
  </si>
  <si>
    <t xml:space="preserve"> 00004011 </t>
  </si>
  <si>
    <t>DROP - DRENAGEM/OBRAS DE CONTENÇÃO / POÇOS DE VISITA E CAIXAS</t>
  </si>
  <si>
    <t xml:space="preserve"> 73881/001 </t>
  </si>
  <si>
    <t xml:space="preserve"> 21.4.5 </t>
  </si>
  <si>
    <t xml:space="preserve"> 00009833 </t>
  </si>
  <si>
    <t xml:space="preserve"> 00004718 </t>
  </si>
  <si>
    <t xml:space="preserve"> 73816/001 </t>
  </si>
  <si>
    <t xml:space="preserve"> 21.4.4 </t>
  </si>
  <si>
    <t xml:space="preserve"> 00004730 </t>
  </si>
  <si>
    <t xml:space="preserve"> 83662 </t>
  </si>
  <si>
    <t xml:space="preserve"> 21.4.3 </t>
  </si>
  <si>
    <t xml:space="preserve"> 93358 </t>
  </si>
  <si>
    <t xml:space="preserve"> 21.4.2 </t>
  </si>
  <si>
    <t>SERP - SERVIÇOS PRELIMINARES</t>
  </si>
  <si>
    <t xml:space="preserve"> 97631 </t>
  </si>
  <si>
    <t xml:space="preserve"> 21.4.1 </t>
  </si>
  <si>
    <t xml:space="preserve"> 00000626 </t>
  </si>
  <si>
    <t>IMPE - IMPERMEABILIZAÇÕES E PROTEÇÕES DIVERSAS</t>
  </si>
  <si>
    <t xml:space="preserve"> 98557 </t>
  </si>
  <si>
    <t xml:space="preserve"> 21.3.1 </t>
  </si>
  <si>
    <t xml:space="preserve"> 93382 </t>
  </si>
  <si>
    <t xml:space="preserve"> 21.2.7 </t>
  </si>
  <si>
    <t xml:space="preserve"> 00005073 </t>
  </si>
  <si>
    <t xml:space="preserve"> 00040304 </t>
  </si>
  <si>
    <t xml:space="preserve"> 00004491 </t>
  </si>
  <si>
    <t xml:space="preserve"> 96536 </t>
  </si>
  <si>
    <t xml:space="preserve"> 21.2.6 </t>
  </si>
  <si>
    <t xml:space="preserve"> 96545 </t>
  </si>
  <si>
    <t xml:space="preserve"> 21.2.5 </t>
  </si>
  <si>
    <t xml:space="preserve"> 96543 </t>
  </si>
  <si>
    <t xml:space="preserve"> 21.2.4 </t>
  </si>
  <si>
    <t xml:space="preserve"> 92874 </t>
  </si>
  <si>
    <t xml:space="preserve"> 21.2.3 </t>
  </si>
  <si>
    <t xml:space="preserve"> 94965 </t>
  </si>
  <si>
    <t xml:space="preserve"> 21.2.2 </t>
  </si>
  <si>
    <t xml:space="preserve"> 96617 </t>
  </si>
  <si>
    <t xml:space="preserve"> 21.2.1 </t>
  </si>
  <si>
    <t xml:space="preserve"> 92413 </t>
  </si>
  <si>
    <t xml:space="preserve"> 21.1.4 </t>
  </si>
  <si>
    <t xml:space="preserve"> 92761 </t>
  </si>
  <si>
    <t xml:space="preserve"> 21.1.3 </t>
  </si>
  <si>
    <t xml:space="preserve"> 92759 </t>
  </si>
  <si>
    <t xml:space="preserve"> 21.1.2 </t>
  </si>
  <si>
    <t xml:space="preserve"> 00034493 </t>
  </si>
  <si>
    <t xml:space="preserve"> 92718 </t>
  </si>
  <si>
    <t xml:space="preserve"> 21.1.1 </t>
  </si>
  <si>
    <t xml:space="preserve"> 00007156 </t>
  </si>
  <si>
    <t xml:space="preserve"> 00003777 </t>
  </si>
  <si>
    <t xml:space="preserve"> 00034492 </t>
  </si>
  <si>
    <t>PISO - PISOS</t>
  </si>
  <si>
    <t xml:space="preserve"> 94993 </t>
  </si>
  <si>
    <t xml:space="preserve"> 20.3.2.3 </t>
  </si>
  <si>
    <t xml:space="preserve"> 00011161 </t>
  </si>
  <si>
    <t>PAVI - PAVIMENTAÇÃO</t>
  </si>
  <si>
    <t xml:space="preserve"> 83693 </t>
  </si>
  <si>
    <t xml:space="preserve"> 20.3.1.4 </t>
  </si>
  <si>
    <t xml:space="preserve"> 00004460 </t>
  </si>
  <si>
    <t xml:space="preserve"> 94991 </t>
  </si>
  <si>
    <t xml:space="preserve"> 20.3.1.3 </t>
  </si>
  <si>
    <t xml:space="preserve"> 72898 </t>
  </si>
  <si>
    <t xml:space="preserve"> 20.3.1.2 </t>
  </si>
  <si>
    <t xml:space="preserve"> 00007304 </t>
  </si>
  <si>
    <t xml:space="preserve"> 00005330 </t>
  </si>
  <si>
    <t xml:space="preserve"> 100752 </t>
  </si>
  <si>
    <t xml:space="preserve"> 20.2.1 </t>
  </si>
  <si>
    <t>50KG</t>
  </si>
  <si>
    <t xml:space="preserve"> 00001382 </t>
  </si>
  <si>
    <t xml:space="preserve"> 00007271 </t>
  </si>
  <si>
    <t xml:space="preserve"> 72285 </t>
  </si>
  <si>
    <t xml:space="preserve"> 16.4 </t>
  </si>
  <si>
    <t xml:space="preserve"> 00003529 </t>
  </si>
  <si>
    <t xml:space="preserve"> 89866 </t>
  </si>
  <si>
    <t xml:space="preserve"> 16.3 </t>
  </si>
  <si>
    <t xml:space="preserve"> 92008 </t>
  </si>
  <si>
    <t xml:space="preserve"> 15.6.1 </t>
  </si>
  <si>
    <t xml:space="preserve"> 00002377 </t>
  </si>
  <si>
    <t xml:space="preserve"> 74130/010 </t>
  </si>
  <si>
    <t xml:space="preserve"> 15.2.12 </t>
  </si>
  <si>
    <t xml:space="preserve"> 00002373 </t>
  </si>
  <si>
    <t xml:space="preserve"> 74130/005 </t>
  </si>
  <si>
    <t xml:space="preserve"> 15.2.11 </t>
  </si>
  <si>
    <t xml:space="preserve"> 00001573 </t>
  </si>
  <si>
    <t xml:space="preserve"> 00034709 </t>
  </si>
  <si>
    <t xml:space="preserve"> 93671 </t>
  </si>
  <si>
    <t xml:space="preserve"> 15.2.10 </t>
  </si>
  <si>
    <t xml:space="preserve"> 00001571 </t>
  </si>
  <si>
    <t xml:space="preserve"> 93670 </t>
  </si>
  <si>
    <t xml:space="preserve"> 15.2.9 </t>
  </si>
  <si>
    <t xml:space="preserve"> 00001570 </t>
  </si>
  <si>
    <t xml:space="preserve"> 93667 </t>
  </si>
  <si>
    <t xml:space="preserve"> 15.2.8 </t>
  </si>
  <si>
    <t xml:space="preserve"> 00001575 </t>
  </si>
  <si>
    <t xml:space="preserve"> 00034686 </t>
  </si>
  <si>
    <t xml:space="preserve"> 93659 </t>
  </si>
  <si>
    <t xml:space="preserve"> 15.2.7 </t>
  </si>
  <si>
    <t xml:space="preserve"> 00001574 </t>
  </si>
  <si>
    <t xml:space="preserve"> 93658 </t>
  </si>
  <si>
    <t xml:space="preserve"> 15.2.6 </t>
  </si>
  <si>
    <t xml:space="preserve"> 00034653 </t>
  </si>
  <si>
    <t xml:space="preserve"> 93657 </t>
  </si>
  <si>
    <t xml:space="preserve"> 15.2.5 </t>
  </si>
  <si>
    <t xml:space="preserve"> 93656 </t>
  </si>
  <si>
    <t xml:space="preserve"> 15.2.4 </t>
  </si>
  <si>
    <t xml:space="preserve"> 93655 </t>
  </si>
  <si>
    <t xml:space="preserve"> 15.2.3 </t>
  </si>
  <si>
    <t xml:space="preserve"> 93654 </t>
  </si>
  <si>
    <t xml:space="preserve"> 15.2.2 </t>
  </si>
  <si>
    <t xml:space="preserve"> 93653 </t>
  </si>
  <si>
    <t xml:space="preserve"> 15.2.1 </t>
  </si>
  <si>
    <t xml:space="preserve"> 00012043 </t>
  </si>
  <si>
    <t xml:space="preserve"> 74131/008 </t>
  </si>
  <si>
    <t xml:space="preserve"> 15.1.4 </t>
  </si>
  <si>
    <t xml:space="preserve"> 00012039 </t>
  </si>
  <si>
    <t xml:space="preserve"> 74131/005 </t>
  </si>
  <si>
    <t xml:space="preserve"> 15.1.3 </t>
  </si>
  <si>
    <t xml:space="preserve"> 00012038 </t>
  </si>
  <si>
    <t xml:space="preserve"> 74131/004 </t>
  </si>
  <si>
    <t xml:space="preserve"> 15.1.2 </t>
  </si>
  <si>
    <t xml:space="preserve"> 00013393 </t>
  </si>
  <si>
    <t xml:space="preserve"> 83463 </t>
  </si>
  <si>
    <t xml:space="preserve"> 15.1.1 </t>
  </si>
  <si>
    <t xml:space="preserve"> 00007348 </t>
  </si>
  <si>
    <t xml:space="preserve"> 00007343 </t>
  </si>
  <si>
    <t xml:space="preserve"> 00005318 </t>
  </si>
  <si>
    <t xml:space="preserve"> 00025972 </t>
  </si>
  <si>
    <t xml:space="preserve"> 72947 </t>
  </si>
  <si>
    <t xml:space="preserve"> 14.4 </t>
  </si>
  <si>
    <t xml:space="preserve"> 00014112 </t>
  </si>
  <si>
    <t>INES - INSTALAÇÕES ESPECIAIS</t>
  </si>
  <si>
    <t xml:space="preserve"> 84798 </t>
  </si>
  <si>
    <t xml:space="preserve"> 14.3 </t>
  </si>
  <si>
    <t xml:space="preserve"> 00010889 </t>
  </si>
  <si>
    <t xml:space="preserve"> 00004350 </t>
  </si>
  <si>
    <t xml:space="preserve"> 72554 </t>
  </si>
  <si>
    <t xml:space="preserve"> 14.2 </t>
  </si>
  <si>
    <t xml:space="preserve"> 00010892 </t>
  </si>
  <si>
    <t xml:space="preserve"> 83635 </t>
  </si>
  <si>
    <t xml:space="preserve"> 14.1 </t>
  </si>
  <si>
    <t xml:space="preserve"> 00013415 </t>
  </si>
  <si>
    <t xml:space="preserve"> 86906 </t>
  </si>
  <si>
    <t xml:space="preserve"> 12.9 </t>
  </si>
  <si>
    <t xml:space="preserve"> 00011831 </t>
  </si>
  <si>
    <t xml:space="preserve"> 86916 </t>
  </si>
  <si>
    <t xml:space="preserve"> 12.8 </t>
  </si>
  <si>
    <t xml:space="preserve"> 00011772 </t>
  </si>
  <si>
    <t xml:space="preserve"> 86909 </t>
  </si>
  <si>
    <t xml:space="preserve"> 12.7 </t>
  </si>
  <si>
    <t xml:space="preserve"> 00001368 </t>
  </si>
  <si>
    <t xml:space="preserve"> 100860 </t>
  </si>
  <si>
    <t xml:space="preserve"> 12.6 </t>
  </si>
  <si>
    <t xml:space="preserve"> 86919 </t>
  </si>
  <si>
    <t xml:space="preserve"> 12.5 </t>
  </si>
  <si>
    <t xml:space="preserve"> 00010425 </t>
  </si>
  <si>
    <t xml:space="preserve"> 86904 </t>
  </si>
  <si>
    <t xml:space="preserve"> 12.4 </t>
  </si>
  <si>
    <t xml:space="preserve"> 86936 </t>
  </si>
  <si>
    <t xml:space="preserve"> 12.3 </t>
  </si>
  <si>
    <t xml:space="preserve"> 00020269 </t>
  </si>
  <si>
    <t xml:space="preserve"> 86901 </t>
  </si>
  <si>
    <t xml:space="preserve"> 12.2 </t>
  </si>
  <si>
    <t xml:space="preserve"> 00006138 </t>
  </si>
  <si>
    <t xml:space="preserve"> 00011786 </t>
  </si>
  <si>
    <t xml:space="preserve"> 00004384 </t>
  </si>
  <si>
    <t xml:space="preserve"> 100848 </t>
  </si>
  <si>
    <t xml:space="preserve"> 12.1 </t>
  </si>
  <si>
    <t xml:space="preserve"> 00011741 </t>
  </si>
  <si>
    <t xml:space="preserve"> 89709 </t>
  </si>
  <si>
    <t xml:space="preserve"> 11.29 </t>
  </si>
  <si>
    <t xml:space="preserve"> 00012530 </t>
  </si>
  <si>
    <t xml:space="preserve"> 00013114 </t>
  </si>
  <si>
    <t xml:space="preserve"> 00013113 </t>
  </si>
  <si>
    <t xml:space="preserve"> 74166/002 </t>
  </si>
  <si>
    <t xml:space="preserve"> 11.28 </t>
  </si>
  <si>
    <t xml:space="preserve"> 00035277 </t>
  </si>
  <si>
    <t xml:space="preserve"> 98110 </t>
  </si>
  <si>
    <t xml:space="preserve"> 11.27 </t>
  </si>
  <si>
    <t xml:space="preserve"> 00020078 </t>
  </si>
  <si>
    <t xml:space="preserve"> 00011714 </t>
  </si>
  <si>
    <t xml:space="preserve"> 00000297 </t>
  </si>
  <si>
    <t xml:space="preserve"> 89708 </t>
  </si>
  <si>
    <t xml:space="preserve"> 11.26 </t>
  </si>
  <si>
    <t xml:space="preserve"> 00020177 </t>
  </si>
  <si>
    <t xml:space="preserve"> 00000298 </t>
  </si>
  <si>
    <t xml:space="preserve"> 89687 </t>
  </si>
  <si>
    <t xml:space="preserve"> 11.25 </t>
  </si>
  <si>
    <t xml:space="preserve"> 00007097 </t>
  </si>
  <si>
    <t xml:space="preserve"> 00000296 </t>
  </si>
  <si>
    <t xml:space="preserve"> 89784 </t>
  </si>
  <si>
    <t xml:space="preserve"> 11.24 </t>
  </si>
  <si>
    <t xml:space="preserve"> 00020180 </t>
  </si>
  <si>
    <t xml:space="preserve"> 00000300 </t>
  </si>
  <si>
    <t xml:space="preserve"> 00000301 </t>
  </si>
  <si>
    <t xml:space="preserve"> 89704 </t>
  </si>
  <si>
    <t xml:space="preserve"> 11.23 </t>
  </si>
  <si>
    <t xml:space="preserve"> 00020178 </t>
  </si>
  <si>
    <t xml:space="preserve"> 89696 </t>
  </si>
  <si>
    <t xml:space="preserve"> 11.22 </t>
  </si>
  <si>
    <t xml:space="preserve"> 00007116 </t>
  </si>
  <si>
    <t xml:space="preserve"> 89782 </t>
  </si>
  <si>
    <t xml:space="preserve"> 11.21 </t>
  </si>
  <si>
    <t xml:space="preserve"> 00020140 </t>
  </si>
  <si>
    <t xml:space="preserve"> 89561 </t>
  </si>
  <si>
    <t xml:space="preserve"> 11.20 </t>
  </si>
  <si>
    <t xml:space="preserve"> 00020045 </t>
  </si>
  <si>
    <t xml:space="preserve"> 89549 </t>
  </si>
  <si>
    <t xml:space="preserve"> 11.19 </t>
  </si>
  <si>
    <t xml:space="preserve"> 00020142 </t>
  </si>
  <si>
    <t xml:space="preserve"> 89685 </t>
  </si>
  <si>
    <t xml:space="preserve"> 11.18 </t>
  </si>
  <si>
    <t xml:space="preserve"> 89665 </t>
  </si>
  <si>
    <t xml:space="preserve"> 11.17 </t>
  </si>
  <si>
    <t xml:space="preserve"> 00020144 </t>
  </si>
  <si>
    <t xml:space="preserve"> 89690 </t>
  </si>
  <si>
    <t xml:space="preserve"> 11.16 </t>
  </si>
  <si>
    <t xml:space="preserve"> 00003517 </t>
  </si>
  <si>
    <t xml:space="preserve"> 89724 </t>
  </si>
  <si>
    <t xml:space="preserve"> 11.14 </t>
  </si>
  <si>
    <t xml:space="preserve"> 00003526 </t>
  </si>
  <si>
    <t xml:space="preserve"> 89731 </t>
  </si>
  <si>
    <t xml:space="preserve"> 11.13 </t>
  </si>
  <si>
    <t xml:space="preserve"> 00020156 </t>
  </si>
  <si>
    <t xml:space="preserve"> 89522 </t>
  </si>
  <si>
    <t xml:space="preserve"> 11.12 </t>
  </si>
  <si>
    <t xml:space="preserve"> 00003516 </t>
  </si>
  <si>
    <t xml:space="preserve"> 89726 </t>
  </si>
  <si>
    <t xml:space="preserve"> 11.10 </t>
  </si>
  <si>
    <t xml:space="preserve"> 00003518 </t>
  </si>
  <si>
    <t xml:space="preserve"> 89732 </t>
  </si>
  <si>
    <t xml:space="preserve"> 11.9 </t>
  </si>
  <si>
    <t xml:space="preserve"> 00001960 </t>
  </si>
  <si>
    <t xml:space="preserve"> 89517 </t>
  </si>
  <si>
    <t xml:space="preserve"> 11.7 </t>
  </si>
  <si>
    <t xml:space="preserve"> 00001933 </t>
  </si>
  <si>
    <t xml:space="preserve"> 89728 </t>
  </si>
  <si>
    <t xml:space="preserve"> 11.6 </t>
  </si>
  <si>
    <t xml:space="preserve"> 00009839 </t>
  </si>
  <si>
    <t xml:space="preserve"> 89511 </t>
  </si>
  <si>
    <t xml:space="preserve"> 11.4 </t>
  </si>
  <si>
    <t xml:space="preserve"> 00009838 </t>
  </si>
  <si>
    <t xml:space="preserve"> 89712 </t>
  </si>
  <si>
    <t xml:space="preserve"> 11.3 </t>
  </si>
  <si>
    <t xml:space="preserve"> 00009835 </t>
  </si>
  <si>
    <t xml:space="preserve"> 89711 </t>
  </si>
  <si>
    <t xml:space="preserve"> 11.2 </t>
  </si>
  <si>
    <t xml:space="preserve"> 89567 </t>
  </si>
  <si>
    <t xml:space="preserve"> 10.1.6 </t>
  </si>
  <si>
    <t xml:space="preserve"> 00003520 </t>
  </si>
  <si>
    <t xml:space="preserve"> 89744 </t>
  </si>
  <si>
    <t xml:space="preserve"> 10.1.5 </t>
  </si>
  <si>
    <t xml:space="preserve"> 00003528 </t>
  </si>
  <si>
    <t xml:space="preserve"> 89746 </t>
  </si>
  <si>
    <t xml:space="preserve"> 10.1.4 </t>
  </si>
  <si>
    <t xml:space="preserve"> 00001966 </t>
  </si>
  <si>
    <t xml:space="preserve"> 89811 </t>
  </si>
  <si>
    <t xml:space="preserve"> 10.1.3 </t>
  </si>
  <si>
    <t xml:space="preserve"> 00020065 </t>
  </si>
  <si>
    <t xml:space="preserve"> 89849 </t>
  </si>
  <si>
    <t xml:space="preserve"> 10.1.2 </t>
  </si>
  <si>
    <t xml:space="preserve"> 89848 </t>
  </si>
  <si>
    <t xml:space="preserve"> 10.1.1 </t>
  </si>
  <si>
    <t xml:space="preserve"> 00007109 </t>
  </si>
  <si>
    <t xml:space="preserve"> 89439 </t>
  </si>
  <si>
    <t xml:space="preserve"> 9.1.41 </t>
  </si>
  <si>
    <t xml:space="preserve"> 00007122 </t>
  </si>
  <si>
    <t xml:space="preserve"> 90374 </t>
  </si>
  <si>
    <t xml:space="preserve"> 9.1.40 </t>
  </si>
  <si>
    <t xml:space="preserve"> 00007121 </t>
  </si>
  <si>
    <t xml:space="preserve"> 89394 </t>
  </si>
  <si>
    <t xml:space="preserve"> 9.1.39 </t>
  </si>
  <si>
    <t xml:space="preserve"> 00007132 </t>
  </si>
  <si>
    <t xml:space="preserve"> 89630 </t>
  </si>
  <si>
    <t xml:space="preserve"> 9.1.38 </t>
  </si>
  <si>
    <t xml:space="preserve"> 00007129 </t>
  </si>
  <si>
    <t xml:space="preserve"> 89627 </t>
  </si>
  <si>
    <t xml:space="preserve"> 9.1.37 </t>
  </si>
  <si>
    <t xml:space="preserve"> 00007136 </t>
  </si>
  <si>
    <t xml:space="preserve"> 89622 </t>
  </si>
  <si>
    <t xml:space="preserve"> 9.1.36 </t>
  </si>
  <si>
    <t xml:space="preserve"> 00007142 </t>
  </si>
  <si>
    <t xml:space="preserve"> 89625 </t>
  </si>
  <si>
    <t xml:space="preserve"> 9.1.35 </t>
  </si>
  <si>
    <t xml:space="preserve"> 00007140 </t>
  </si>
  <si>
    <t xml:space="preserve"> 89443 </t>
  </si>
  <si>
    <t xml:space="preserve"> 9.1.34 </t>
  </si>
  <si>
    <t xml:space="preserve"> 00007139 </t>
  </si>
  <si>
    <t xml:space="preserve"> 89395 </t>
  </si>
  <si>
    <t xml:space="preserve"> 9.1.33 </t>
  </si>
  <si>
    <t xml:space="preserve"> 00003870 </t>
  </si>
  <si>
    <t xml:space="preserve"> 89980 </t>
  </si>
  <si>
    <t xml:space="preserve"> 9.1.32 </t>
  </si>
  <si>
    <t xml:space="preserve"> 00020147 </t>
  </si>
  <si>
    <t xml:space="preserve"> 90373 </t>
  </si>
  <si>
    <t xml:space="preserve"> 9.1.31 </t>
  </si>
  <si>
    <t xml:space="preserve"> 00003522 </t>
  </si>
  <si>
    <t xml:space="preserve"> 00020080 </t>
  </si>
  <si>
    <t xml:space="preserve"> 94672 </t>
  </si>
  <si>
    <t xml:space="preserve"> 9.1.30 </t>
  </si>
  <si>
    <t xml:space="preserve"> 00020157 </t>
  </si>
  <si>
    <t xml:space="preserve"> 89529 </t>
  </si>
  <si>
    <t xml:space="preserve"> 9.1.29 </t>
  </si>
  <si>
    <t xml:space="preserve"> 00003513 </t>
  </si>
  <si>
    <t xml:space="preserve"> 89521 </t>
  </si>
  <si>
    <t xml:space="preserve"> 9.1.28 </t>
  </si>
  <si>
    <t xml:space="preserve"> 00003511 </t>
  </si>
  <si>
    <t xml:space="preserve"> 89513 </t>
  </si>
  <si>
    <t xml:space="preserve"> 9.1.27 </t>
  </si>
  <si>
    <t xml:space="preserve"> 00003539 </t>
  </si>
  <si>
    <t xml:space="preserve"> 89505 </t>
  </si>
  <si>
    <t xml:space="preserve"> 9.1.26 </t>
  </si>
  <si>
    <t xml:space="preserve"> 00003540 </t>
  </si>
  <si>
    <t xml:space="preserve"> 89501 </t>
  </si>
  <si>
    <t xml:space="preserve"> 9.1.25 </t>
  </si>
  <si>
    <t xml:space="preserve"> 00003536 </t>
  </si>
  <si>
    <t xml:space="preserve"> 89367 </t>
  </si>
  <si>
    <t xml:space="preserve"> 9.1.24 </t>
  </si>
  <si>
    <t xml:space="preserve"> 89362 </t>
  </si>
  <si>
    <t xml:space="preserve"> 9.1.23 </t>
  </si>
  <si>
    <t xml:space="preserve"> 00003542 </t>
  </si>
  <si>
    <t xml:space="preserve"> 89358 </t>
  </si>
  <si>
    <t xml:space="preserve"> 9.1.22 </t>
  </si>
  <si>
    <t xml:space="preserve"> 00003525 </t>
  </si>
  <si>
    <t xml:space="preserve"> 89523 </t>
  </si>
  <si>
    <t xml:space="preserve"> 9.1.21 </t>
  </si>
  <si>
    <t xml:space="preserve"> 00003478 </t>
  </si>
  <si>
    <t xml:space="preserve"> 89515 </t>
  </si>
  <si>
    <t xml:space="preserve"> 9.1.20 </t>
  </si>
  <si>
    <t xml:space="preserve"> 00003503 </t>
  </si>
  <si>
    <t xml:space="preserve"> 89502 </t>
  </si>
  <si>
    <t xml:space="preserve"> 9.1.19 </t>
  </si>
  <si>
    <t xml:space="preserve"> 00003501 </t>
  </si>
  <si>
    <t xml:space="preserve"> 89493 </t>
  </si>
  <si>
    <t xml:space="preserve"> 9.1.18 </t>
  </si>
  <si>
    <t xml:space="preserve"> 00003500 </t>
  </si>
  <si>
    <t xml:space="preserve"> 89485 </t>
  </si>
  <si>
    <t xml:space="preserve"> 9.1.17 </t>
  </si>
  <si>
    <t xml:space="preserve"> 00000102 </t>
  </si>
  <si>
    <t xml:space="preserve"> 89616 </t>
  </si>
  <si>
    <t xml:space="preserve"> 9.1.16 </t>
  </si>
  <si>
    <t xml:space="preserve"> 00000104 </t>
  </si>
  <si>
    <t xml:space="preserve"> 89613 </t>
  </si>
  <si>
    <t xml:space="preserve"> 9.1.15 </t>
  </si>
  <si>
    <t xml:space="preserve"> 00000113 </t>
  </si>
  <si>
    <t xml:space="preserve"> 89610 </t>
  </si>
  <si>
    <t xml:space="preserve"> 9.1.14 </t>
  </si>
  <si>
    <t xml:space="preserve"> 00000112 </t>
  </si>
  <si>
    <t xml:space="preserve"> 89596 </t>
  </si>
  <si>
    <t xml:space="preserve"> 9.1.13 </t>
  </si>
  <si>
    <t xml:space="preserve"> 00000108 </t>
  </si>
  <si>
    <t xml:space="preserve"> 89553 </t>
  </si>
  <si>
    <t xml:space="preserve"> 9.1.12 </t>
  </si>
  <si>
    <t xml:space="preserve"> 00000065 </t>
  </si>
  <si>
    <t xml:space="preserve"> 89538 </t>
  </si>
  <si>
    <t xml:space="preserve"> 9.1.11 </t>
  </si>
  <si>
    <t xml:space="preserve"> 00000107 </t>
  </si>
  <si>
    <t xml:space="preserve"> 89376 </t>
  </si>
  <si>
    <t xml:space="preserve"> 9.1.10 </t>
  </si>
  <si>
    <t xml:space="preserve"> 00000103 </t>
  </si>
  <si>
    <t xml:space="preserve"> 94670 </t>
  </si>
  <si>
    <t xml:space="preserve"> 9.1.9 </t>
  </si>
  <si>
    <t xml:space="preserve"> 89714 </t>
  </si>
  <si>
    <t xml:space="preserve"> 9.1.8 </t>
  </si>
  <si>
    <t xml:space="preserve"> 00009872 </t>
  </si>
  <si>
    <t xml:space="preserve"> 89452 </t>
  </si>
  <si>
    <t xml:space="preserve"> 9.1.7 </t>
  </si>
  <si>
    <t xml:space="preserve"> 00009871 </t>
  </si>
  <si>
    <t xml:space="preserve"> 89451 </t>
  </si>
  <si>
    <t xml:space="preserve"> 9.1.6 </t>
  </si>
  <si>
    <t xml:space="preserve"> 00009873 </t>
  </si>
  <si>
    <t xml:space="preserve"> 89450 </t>
  </si>
  <si>
    <t xml:space="preserve"> 9.1.5 </t>
  </si>
  <si>
    <t xml:space="preserve"> 00009875 </t>
  </si>
  <si>
    <t xml:space="preserve"> 89449 </t>
  </si>
  <si>
    <t xml:space="preserve"> 9.1.4 </t>
  </si>
  <si>
    <t xml:space="preserve"> 00009869 </t>
  </si>
  <si>
    <t xml:space="preserve"> 89447 </t>
  </si>
  <si>
    <t xml:space="preserve"> 9.1.3 </t>
  </si>
  <si>
    <t xml:space="preserve"> 00009868 </t>
  </si>
  <si>
    <t xml:space="preserve"> 89446 </t>
  </si>
  <si>
    <t xml:space="preserve"> 9.1.2 </t>
  </si>
  <si>
    <t xml:space="preserve"> 00009867 </t>
  </si>
  <si>
    <t xml:space="preserve"> 89401 </t>
  </si>
  <si>
    <t xml:space="preserve"> 9.1.1 </t>
  </si>
  <si>
    <t xml:space="preserve"> 00007288 </t>
  </si>
  <si>
    <t xml:space="preserve"> 00003767 </t>
  </si>
  <si>
    <t>GL</t>
  </si>
  <si>
    <t xml:space="preserve"> 00006086 </t>
  </si>
  <si>
    <t xml:space="preserve"> 74065/001 </t>
  </si>
  <si>
    <t xml:space="preserve"> 8.4 </t>
  </si>
  <si>
    <t xml:space="preserve"> 00007311 </t>
  </si>
  <si>
    <t xml:space="preserve"> 74065/002 </t>
  </si>
  <si>
    <t xml:space="preserve"> 8.3 </t>
  </si>
  <si>
    <t xml:space="preserve"> 00007345 </t>
  </si>
  <si>
    <t xml:space="preserve"> 88486 </t>
  </si>
  <si>
    <t xml:space="preserve"> 8.2 </t>
  </si>
  <si>
    <t xml:space="preserve"> 00007356 </t>
  </si>
  <si>
    <t xml:space="preserve"> 88489 </t>
  </si>
  <si>
    <t xml:space="preserve"> 8.1 </t>
  </si>
  <si>
    <t xml:space="preserve"> 00034357 </t>
  </si>
  <si>
    <t xml:space="preserve"> 00001287 </t>
  </si>
  <si>
    <t xml:space="preserve"> 00001381 </t>
  </si>
  <si>
    <t xml:space="preserve"> 87251 </t>
  </si>
  <si>
    <t xml:space="preserve"> 7.1.2 </t>
  </si>
  <si>
    <t xml:space="preserve"> 72815 </t>
  </si>
  <si>
    <t xml:space="preserve"> 7.1.1 </t>
  </si>
  <si>
    <t xml:space="preserve"> 87535 </t>
  </si>
  <si>
    <t xml:space="preserve"> 6.2 </t>
  </si>
  <si>
    <t xml:space="preserve"> 87878 </t>
  </si>
  <si>
    <t xml:space="preserve"> 6.1 </t>
  </si>
  <si>
    <t xml:space="preserve"> 00000442 </t>
  </si>
  <si>
    <t xml:space="preserve"> 00011186 </t>
  </si>
  <si>
    <t>ESQV - ESQUADRIAS/FERRAGENS/VIDROS</t>
  </si>
  <si>
    <t xml:space="preserve"> 85005 </t>
  </si>
  <si>
    <t xml:space="preserve"> 4.6.3 </t>
  </si>
  <si>
    <t xml:space="preserve"> 00010507 </t>
  </si>
  <si>
    <t xml:space="preserve"> 00010498 </t>
  </si>
  <si>
    <t xml:space="preserve"> 72120 </t>
  </si>
  <si>
    <t xml:space="preserve"> 4.6.2 </t>
  </si>
  <si>
    <t xml:space="preserve"> 00010505 </t>
  </si>
  <si>
    <t xml:space="preserve"> 72118 </t>
  </si>
  <si>
    <t xml:space="preserve"> 4.6.1 </t>
  </si>
  <si>
    <t xml:space="preserve"> 00006079 </t>
  </si>
  <si>
    <t xml:space="preserve"> 94319 </t>
  </si>
  <si>
    <t xml:space="preserve"> 2.1.2 </t>
  </si>
  <si>
    <t xml:space="preserve"> 100576 </t>
  </si>
  <si>
    <t xml:space="preserve"> 2.1.1 </t>
  </si>
  <si>
    <t>Composições Principais</t>
  </si>
  <si>
    <t>Composições Analíticas com Preço Unitário</t>
  </si>
  <si>
    <t>27,7%</t>
  </si>
  <si>
    <t>CRECHE FNDE ATAIDE FERREIRA</t>
  </si>
  <si>
    <t>Encargos Sociais</t>
  </si>
  <si>
    <t>B.D.I.</t>
  </si>
  <si>
    <t>Bancos</t>
  </si>
  <si>
    <t>LOCAL: RESIDENCIAL ATAÍDE FERREIRA</t>
  </si>
  <si>
    <t>ENDEREÇO: RUA B,  Nº 0, EQUIPAMENTO COMUNITÁRIO DO RESIDENCIAL ATAIDE FERREIRA, CEP: 78.150-467, VÁRZEA GRANDE - MT.</t>
  </si>
  <si>
    <r>
      <t>MUNICÍPIO:</t>
    </r>
    <r>
      <rPr>
        <sz val="11"/>
        <rFont val="Arial"/>
        <family val="2"/>
      </rPr>
      <t xml:space="preserve"> </t>
    </r>
    <r>
      <rPr>
        <b/>
        <sz val="11"/>
        <rFont val="Arial"/>
        <family val="2"/>
      </rPr>
      <t>VÁRZEA GRANDE - MT</t>
    </r>
  </si>
  <si>
    <r>
      <t>DATA BASE: SINAPI MARÇO - COM DESONERAÇÃO / 2020</t>
    </r>
    <r>
      <rPr>
        <sz val="11"/>
        <rFont val="Arial"/>
        <family val="2"/>
      </rPr>
      <t xml:space="preserve"> - </t>
    </r>
    <r>
      <rPr>
        <b/>
        <sz val="11"/>
        <rFont val="Arial"/>
        <family val="2"/>
      </rPr>
      <t>BDI - 27,70%</t>
    </r>
  </si>
  <si>
    <t xml:space="preserve">ADMINISTRAÇÃO LOCAL </t>
  </si>
  <si>
    <t>24.0</t>
  </si>
  <si>
    <t>24.1</t>
  </si>
  <si>
    <t>24.2</t>
  </si>
  <si>
    <t xml:space="preserve"> 00043462 </t>
  </si>
  <si>
    <t xml:space="preserve"> 00043486 </t>
  </si>
  <si>
    <t xml:space="preserve"> 00002706 </t>
  </si>
  <si>
    <t xml:space="preserve"> 95402 </t>
  </si>
  <si>
    <t xml:space="preserve"> 90777 </t>
  </si>
  <si>
    <t xml:space="preserve"> 24.1 </t>
  </si>
  <si>
    <t>CP-ELE-64</t>
  </si>
  <si>
    <t>CP-ELE-65</t>
  </si>
  <si>
    <t>DISJUNTOR TIPO DIN/IEC, MONOPOLAR DE 63 A FORNECIMENTO E INSTALAÇÃO</t>
  </si>
  <si>
    <t>DISJUNTOR TIPO DIN/IEC, MONOPOLAR DE 80 A</t>
  </si>
  <si>
    <t>DISJUNTOR TIPO DIN/IEC, MONOPOLAR DE 80 A FORNECIMENTO E INSTALAÇÃO</t>
  </si>
  <si>
    <t>CP-ELE-66</t>
  </si>
  <si>
    <t>CP-ELE-67</t>
  </si>
  <si>
    <t>CP-ELE-68</t>
  </si>
  <si>
    <t>CP-ELE-69</t>
  </si>
  <si>
    <t>15.2.25</t>
  </si>
  <si>
    <t>15.2.26</t>
  </si>
  <si>
    <t>DISJUNTOR TIPO DIN/NEMA, BIPOLAR DE 60 ATÉ 100 A, FORNECIMENTO E INSTALAÇÃO</t>
  </si>
  <si>
    <t>15.3.18</t>
  </si>
  <si>
    <t>CAIXA DE PASSAGEM 30X30CM EM ALVENARIA COM TAMPA DE FERRO FUNDIDO TIPO LEVE</t>
  </si>
  <si>
    <t>15.4.12</t>
  </si>
  <si>
    <t>CONDUTOR DE COBRE UNIPOLAR, ISOLAÇÃO EM PVC/70ºC, CAMADA DE PROTEÇÃO EM PVC, NÃO PROPAGADOR DE CHAMAS, CLASSE DE TENSÃO 750V, ENCORDOAMENTO CLASSE 5, FLEXÍVEL, COM A SEGUINTE SEÇÃO NOMINAL: #240 MM²</t>
  </si>
  <si>
    <t xml:space="preserve">ELETROCALHA LISA TIPO U 150X75MM COM TAMPA, INCLUSIVE CONEXÕES </t>
  </si>
  <si>
    <t xml:space="preserve">ELETROCALHA LISA TIPO U 150X75MM COM TAMPA, INCLUSIVE CONEXÕES   </t>
  </si>
  <si>
    <t>21.4.9</t>
  </si>
  <si>
    <t>CP-PAV-24</t>
  </si>
  <si>
    <t>Revestimento cerâmico de paredes PEI IV- cerâmica 30 x 40 cm - incl. rejunte - conforme projeto - branca</t>
  </si>
  <si>
    <t>CP-PAV-25</t>
  </si>
  <si>
    <t xml:space="preserve">Piso cerâmico antiderrapante PEI V - 40 x 40 cm - incl. rejunte - conforme projeto </t>
  </si>
  <si>
    <t>20.3.3.4</t>
  </si>
  <si>
    <t>20.3.3.5</t>
  </si>
  <si>
    <t>20.3.3.6</t>
  </si>
  <si>
    <t>20.3.3.7</t>
  </si>
  <si>
    <t>Mureta em alvenaria 2,20x2,20metros com cobertura de 5% inclinação</t>
  </si>
  <si>
    <t>Cabeçote para entrada de linha de alimentação para eletroduto de Ø4" com acabamento anti-corressivo e massa calafate</t>
  </si>
  <si>
    <t>RADIER</t>
  </si>
  <si>
    <t>MALHA  COM TELA DE AÇO NERVURADO COM  BITOLA DE 5MM COM ESPAÇAMENTO DE 10X 10 CM</t>
  </si>
  <si>
    <t>MURETA</t>
  </si>
  <si>
    <t>LAJE</t>
  </si>
  <si>
    <t>22.1.36</t>
  </si>
  <si>
    <t>22.1.37</t>
  </si>
  <si>
    <t>22.1.38</t>
  </si>
  <si>
    <t>FITA ISOLANTE ADESIVA ANTICHAMA, USO ATE 750 V, EM ROLO DE 19 MM X 20 M FORNECIMENTO E INSTALAÇÃO (VERDE VERMELHO E AZUL)</t>
  </si>
  <si>
    <t xml:space="preserve">SINAPI - 03/2020 - Mato Grosso
</t>
  </si>
  <si>
    <t xml:space="preserve"> 20.3.3.4 </t>
  </si>
  <si>
    <t xml:space="preserve"> 98524 </t>
  </si>
  <si>
    <t>URBA - URBANIZAÇÃO</t>
  </si>
  <si>
    <t xml:space="preserve"> 88441 </t>
  </si>
  <si>
    <t xml:space="preserve"> 20.3.3.5 </t>
  </si>
  <si>
    <t xml:space="preserve"> 99814 </t>
  </si>
  <si>
    <t xml:space="preserve"> 99833 </t>
  </si>
  <si>
    <t xml:space="preserve"> 20.3.3.6 </t>
  </si>
  <si>
    <t xml:space="preserve"> 72897 </t>
  </si>
  <si>
    <t xml:space="preserve"> 5961 </t>
  </si>
  <si>
    <t xml:space="preserve"> 20.3.3.7 </t>
  </si>
  <si>
    <t xml:space="preserve"> 97914 </t>
  </si>
  <si>
    <t xml:space="preserve"> 67826 </t>
  </si>
  <si>
    <t xml:space="preserve"> 67827 </t>
  </si>
  <si>
    <t xml:space="preserve"> 22.1.36 </t>
  </si>
  <si>
    <t xml:space="preserve"> 97893 </t>
  </si>
  <si>
    <t xml:space="preserve"> 94116 </t>
  </si>
  <si>
    <t xml:space="preserve"> 97886 </t>
  </si>
  <si>
    <t xml:space="preserve"> 97734 </t>
  </si>
  <si>
    <t xml:space="preserve"> 94103 </t>
  </si>
  <si>
    <t xml:space="preserve"> 00007258 </t>
  </si>
  <si>
    <t xml:space="preserve"> 7058 </t>
  </si>
  <si>
    <t xml:space="preserve"> 7059 </t>
  </si>
  <si>
    <t xml:space="preserve"> 91402 </t>
  </si>
  <si>
    <t xml:space="preserve"> 7060 </t>
  </si>
  <si>
    <t xml:space="preserve"> 7061 </t>
  </si>
  <si>
    <t xml:space="preserve"> 00037752 </t>
  </si>
  <si>
    <t xml:space="preserve"> 94971 </t>
  </si>
  <si>
    <t xml:space="preserve"> 95390 </t>
  </si>
  <si>
    <t xml:space="preserve"> 00025964 </t>
  </si>
  <si>
    <t xml:space="preserve"> 00004720 </t>
  </si>
  <si>
    <t xml:space="preserve"> 99829 </t>
  </si>
  <si>
    <t xml:space="preserve"> 99830 </t>
  </si>
  <si>
    <t xml:space="preserve"> 99831 </t>
  </si>
  <si>
    <t xml:space="preserve"> 99832 </t>
  </si>
  <si>
    <t xml:space="preserve"> 00000746 </t>
  </si>
  <si>
    <t>3.2.0</t>
  </si>
  <si>
    <t xml:space="preserve"> 24.3.1 </t>
  </si>
  <si>
    <t xml:space="preserve"> 73838/001 </t>
  </si>
  <si>
    <t xml:space="preserve"> 00011523 </t>
  </si>
  <si>
    <t xml:space="preserve"> 00003104 </t>
  </si>
  <si>
    <t xml:space="preserve"> 00011499 </t>
  </si>
  <si>
    <t xml:space="preserve"> 24.3.2 </t>
  </si>
  <si>
    <t>Total sem BDI</t>
  </si>
  <si>
    <t>Total do BDI</t>
  </si>
  <si>
    <t>Total Geral</t>
  </si>
  <si>
    <t>Desonerado: 
Horista: 84,06%
Mensalista: 48,23%</t>
  </si>
  <si>
    <t>R$ 22,67</t>
  </si>
  <si>
    <t>Total com BDI</t>
  </si>
  <si>
    <t>R$ 4,91</t>
  </si>
  <si>
    <t>BDI</t>
  </si>
  <si>
    <t>R$ 17,76</t>
  </si>
  <si>
    <t>Total Com LS</t>
  </si>
  <si>
    <t>R$ 5,92</t>
  </si>
  <si>
    <t>84,06%</t>
  </si>
  <si>
    <t>LS Horista</t>
  </si>
  <si>
    <t>R$ 11,84</t>
  </si>
  <si>
    <t>Total Sem LS</t>
  </si>
  <si>
    <t>Totais</t>
  </si>
  <si>
    <t>2,55</t>
  </si>
  <si>
    <t>Sub-Total -&gt;</t>
  </si>
  <si>
    <t>0,35</t>
  </si>
  <si>
    <t>2,20</t>
  </si>
  <si>
    <t>Coeficiente</t>
  </si>
  <si>
    <t>Item</t>
  </si>
  <si>
    <t>0,07</t>
  </si>
  <si>
    <t>0,71</t>
  </si>
  <si>
    <t>7,05</t>
  </si>
  <si>
    <t>6,95</t>
  </si>
  <si>
    <t>1,46</t>
  </si>
  <si>
    <t>0,50</t>
  </si>
  <si>
    <t>0,96</t>
  </si>
  <si>
    <t xml:space="preserve">Composição
 24.3.2 </t>
  </si>
  <si>
    <t>R$ 2.630,01</t>
  </si>
  <si>
    <t>R$ 570,48</t>
  </si>
  <si>
    <t>R$ 2.059,53</t>
  </si>
  <si>
    <t>R$ 1,69</t>
  </si>
  <si>
    <t>R$ 2.057,83</t>
  </si>
  <si>
    <t>0,76</t>
  </si>
  <si>
    <t>0,02</t>
  </si>
  <si>
    <t>0,21</t>
  </si>
  <si>
    <t>2.054,39</t>
  </si>
  <si>
    <t>1.081,85</t>
  </si>
  <si>
    <t>362,53</t>
  </si>
  <si>
    <t>14,40</t>
  </si>
  <si>
    <t>315,14</t>
  </si>
  <si>
    <t>2,01</t>
  </si>
  <si>
    <t>6,64</t>
  </si>
  <si>
    <t>0,44</t>
  </si>
  <si>
    <t xml:space="preserve">Composição
 24.3.1 </t>
  </si>
  <si>
    <t>R$ 101,10</t>
  </si>
  <si>
    <t>R$ 21,93</t>
  </si>
  <si>
    <t>R$ 79,17</t>
  </si>
  <si>
    <t>R$ 35,70</t>
  </si>
  <si>
    <t>R$ 43,47</t>
  </si>
  <si>
    <t>42,47</t>
  </si>
  <si>
    <t>42,05</t>
  </si>
  <si>
    <t>0,58</t>
  </si>
  <si>
    <t>0,01</t>
  </si>
  <si>
    <t>0,57</t>
  </si>
  <si>
    <t xml:space="preserve">Composição
 24.1 </t>
  </si>
  <si>
    <t>R$ 403,85</t>
  </si>
  <si>
    <t>R$ 87,60</t>
  </si>
  <si>
    <t>R$ 316,25</t>
  </si>
  <si>
    <t>R$ 4,21</t>
  </si>
  <si>
    <t>R$ 312,02</t>
  </si>
  <si>
    <t>2,04</t>
  </si>
  <si>
    <t>0,06</t>
  </si>
  <si>
    <t>303,17</t>
  </si>
  <si>
    <t>5,01</t>
  </si>
  <si>
    <t>7,19</t>
  </si>
  <si>
    <t>5,05</t>
  </si>
  <si>
    <t>1,18</t>
  </si>
  <si>
    <t>0,55</t>
  </si>
  <si>
    <t>0,93</t>
  </si>
  <si>
    <t xml:space="preserve">Composição
 22.7.16 </t>
  </si>
  <si>
    <t>R$ 44,00</t>
  </si>
  <si>
    <t>R$ 9,54</t>
  </si>
  <si>
    <t>R$ 34,46</t>
  </si>
  <si>
    <t>R$ 10,56</t>
  </si>
  <si>
    <t>R$ 23,89</t>
  </si>
  <si>
    <t>6,11</t>
  </si>
  <si>
    <t>0,17</t>
  </si>
  <si>
    <t>1,70</t>
  </si>
  <si>
    <t>12,56</t>
  </si>
  <si>
    <t>5,17</t>
  </si>
  <si>
    <t>3,35</t>
  </si>
  <si>
    <t>0,38</t>
  </si>
  <si>
    <t>1,02</t>
  </si>
  <si>
    <t xml:space="preserve">Composição
 22.7.11 </t>
  </si>
  <si>
    <t>R$ 183,50</t>
  </si>
  <si>
    <t>R$ 39,80</t>
  </si>
  <si>
    <t>R$ 143,70</t>
  </si>
  <si>
    <t>R$ 44,03</t>
  </si>
  <si>
    <t>R$ 99,60</t>
  </si>
  <si>
    <t>25,46</t>
  </si>
  <si>
    <t>0,70</t>
  </si>
  <si>
    <t>7,09</t>
  </si>
  <si>
    <t>52,37</t>
  </si>
  <si>
    <t>13,98</t>
  </si>
  <si>
    <t xml:space="preserve">Composição
 22.7.10 </t>
  </si>
  <si>
    <t>R$ 1.434,59</t>
  </si>
  <si>
    <t>R$ 311,18</t>
  </si>
  <si>
    <t>R$ 1.123,41</t>
  </si>
  <si>
    <t>R$ 1.119,18</t>
  </si>
  <si>
    <t>1.110,33</t>
  </si>
  <si>
    <t xml:space="preserve">Composição
 22.7.8 </t>
  </si>
  <si>
    <t>R$ 45,80</t>
  </si>
  <si>
    <t>R$ 9,93</t>
  </si>
  <si>
    <t>R$ 35,87</t>
  </si>
  <si>
    <t>R$ 2,24</t>
  </si>
  <si>
    <t>R$ 33,62</t>
  </si>
  <si>
    <t>1,08</t>
  </si>
  <si>
    <t>0,03</t>
  </si>
  <si>
    <t>0,30</t>
  </si>
  <si>
    <t>28,91</t>
  </si>
  <si>
    <t>26,29</t>
  </si>
  <si>
    <t>2,67</t>
  </si>
  <si>
    <t>0,63</t>
  </si>
  <si>
    <t xml:space="preserve">Composição
 22.7.7 </t>
  </si>
  <si>
    <t>R$ 75,96</t>
  </si>
  <si>
    <t>R$ 16,47</t>
  </si>
  <si>
    <t>R$ 59,49</t>
  </si>
  <si>
    <t>R$ 1,34</t>
  </si>
  <si>
    <t>R$ 58,13</t>
  </si>
  <si>
    <t>0,65</t>
  </si>
  <si>
    <t>0,18</t>
  </si>
  <si>
    <t>55,31</t>
  </si>
  <si>
    <t>54,47</t>
  </si>
  <si>
    <t>3,74</t>
  </si>
  <si>
    <t>1,60</t>
  </si>
  <si>
    <t xml:space="preserve">Composição
 22.7.4 </t>
  </si>
  <si>
    <t>R$ 148,46</t>
  </si>
  <si>
    <t>R$ 32,20</t>
  </si>
  <si>
    <t>R$ 116,26</t>
  </si>
  <si>
    <t>R$ 2,23</t>
  </si>
  <si>
    <t>R$ 114,02</t>
  </si>
  <si>
    <t>1,07</t>
  </si>
  <si>
    <t>109,34</t>
  </si>
  <si>
    <t>107,70</t>
  </si>
  <si>
    <t>2,65</t>
  </si>
  <si>
    <t>0,62</t>
  </si>
  <si>
    <t xml:space="preserve">Composição
 22.7.3 </t>
  </si>
  <si>
    <t>R$ 69,78</t>
  </si>
  <si>
    <t>R$ 15,13</t>
  </si>
  <si>
    <t>R$ 54,65</t>
  </si>
  <si>
    <t>R$ 6,74</t>
  </si>
  <si>
    <t>R$ 47,91</t>
  </si>
  <si>
    <t>3,25</t>
  </si>
  <si>
    <t>0,09</t>
  </si>
  <si>
    <t>0,91</t>
  </si>
  <si>
    <t>33,76</t>
  </si>
  <si>
    <t>8,01</t>
  </si>
  <si>
    <t>1,89</t>
  </si>
  <si>
    <t xml:space="preserve">Composição
 22.7.2 </t>
  </si>
  <si>
    <t>R$ 72,58</t>
  </si>
  <si>
    <t>R$ 15,74</t>
  </si>
  <si>
    <t>R$ 56,84</t>
  </si>
  <si>
    <t>R$ 17,41</t>
  </si>
  <si>
    <t>R$ 39,40</t>
  </si>
  <si>
    <t>10,07</t>
  </si>
  <si>
    <t>0,28</t>
  </si>
  <si>
    <t>2,80</t>
  </si>
  <si>
    <t>20,72</t>
  </si>
  <si>
    <t>5,53</t>
  </si>
  <si>
    <t xml:space="preserve">Composição
 22.7.1 </t>
  </si>
  <si>
    <t>R$ 33,89</t>
  </si>
  <si>
    <t>R$ 7,35</t>
  </si>
  <si>
    <t>R$ 26,54</t>
  </si>
  <si>
    <t>R$ 2,11</t>
  </si>
  <si>
    <t>R$ 24,42</t>
  </si>
  <si>
    <t>20,00</t>
  </si>
  <si>
    <t>2,52</t>
  </si>
  <si>
    <t xml:space="preserve">Composição
 22.6.18 </t>
  </si>
  <si>
    <t>R$ 55,10</t>
  </si>
  <si>
    <t>R$ 11,95</t>
  </si>
  <si>
    <t>R$ 43,15</t>
  </si>
  <si>
    <t>R$ 2,66</t>
  </si>
  <si>
    <t>R$ 40,48</t>
  </si>
  <si>
    <t>1,29</t>
  </si>
  <si>
    <t>0,04</t>
  </si>
  <si>
    <t>0,36</t>
  </si>
  <si>
    <t>34,88</t>
  </si>
  <si>
    <t>3,17</t>
  </si>
  <si>
    <t>0,75</t>
  </si>
  <si>
    <t xml:space="preserve">Composição
 22.3.6 </t>
  </si>
  <si>
    <t>R$ 52,01</t>
  </si>
  <si>
    <t>R$ 11,28</t>
  </si>
  <si>
    <t>R$ 40,73</t>
  </si>
  <si>
    <t>R$ 0,42</t>
  </si>
  <si>
    <t>R$ 40,30</t>
  </si>
  <si>
    <t>0,20</t>
  </si>
  <si>
    <t>39,41</t>
  </si>
  <si>
    <t>35,83</t>
  </si>
  <si>
    <t>0,51</t>
  </si>
  <si>
    <t>0,12</t>
  </si>
  <si>
    <t xml:space="preserve">Composição
 22.3.5 </t>
  </si>
  <si>
    <t>R$ 151,97</t>
  </si>
  <si>
    <t>R$ 32,96</t>
  </si>
  <si>
    <t>R$ 119,01</t>
  </si>
  <si>
    <t>R$ 25,15</t>
  </si>
  <si>
    <t>R$ 93,79</t>
  </si>
  <si>
    <t>12,43</t>
  </si>
  <si>
    <t>0,34</t>
  </si>
  <si>
    <t>3,46</t>
  </si>
  <si>
    <t>40,53</t>
  </si>
  <si>
    <t>61,50</t>
  </si>
  <si>
    <t>4,67</t>
  </si>
  <si>
    <t>102,15</t>
  </si>
  <si>
    <t>80,00</t>
  </si>
  <si>
    <t>62,50</t>
  </si>
  <si>
    <t>0,49</t>
  </si>
  <si>
    <t>4,79</t>
  </si>
  <si>
    <t>0,13</t>
  </si>
  <si>
    <t>12,23</t>
  </si>
  <si>
    <t>1.328,67</t>
  </si>
  <si>
    <t>0,81</t>
  </si>
  <si>
    <t>12,38</t>
  </si>
  <si>
    <t>26,62</t>
  </si>
  <si>
    <t>4,83</t>
  </si>
  <si>
    <t>2,00</t>
  </si>
  <si>
    <t>0,37</t>
  </si>
  <si>
    <t>29,92</t>
  </si>
  <si>
    <t>7,58</t>
  </si>
  <si>
    <t>5,47</t>
  </si>
  <si>
    <t>4,80</t>
  </si>
  <si>
    <t>4,84</t>
  </si>
  <si>
    <t>5,12</t>
  </si>
  <si>
    <t>7,12</t>
  </si>
  <si>
    <t>4.104,00</t>
  </si>
  <si>
    <t>11.957,60</t>
  </si>
  <si>
    <t>16.694,23</t>
  </si>
  <si>
    <t>0,66</t>
  </si>
  <si>
    <t>2.422,13</t>
  </si>
  <si>
    <t xml:space="preserve">Composição
 22.3.3 </t>
  </si>
  <si>
    <t>R$ 13,03</t>
  </si>
  <si>
    <t>R$ 2,82</t>
  </si>
  <si>
    <t>R$ 10,21</t>
  </si>
  <si>
    <t>R$ 0,81</t>
  </si>
  <si>
    <t>R$ 9,39</t>
  </si>
  <si>
    <t>0,39</t>
  </si>
  <si>
    <t>0,11</t>
  </si>
  <si>
    <t>7,70</t>
  </si>
  <si>
    <t>6,45</t>
  </si>
  <si>
    <t>0,23</t>
  </si>
  <si>
    <t xml:space="preserve">Composição
 22.3.2 </t>
  </si>
  <si>
    <t>R$ 465,35</t>
  </si>
  <si>
    <t>R$ 100,94</t>
  </si>
  <si>
    <t>R$ 364,41</t>
  </si>
  <si>
    <t>R$ 73,32</t>
  </si>
  <si>
    <t>R$ 290,95</t>
  </si>
  <si>
    <t>36,15</t>
  </si>
  <si>
    <t>0,99</t>
  </si>
  <si>
    <t>10,06</t>
  </si>
  <si>
    <t>133,58</t>
  </si>
  <si>
    <t>3,87</t>
  </si>
  <si>
    <t>1,94</t>
  </si>
  <si>
    <t>87,22</t>
  </si>
  <si>
    <t>6,72</t>
  </si>
  <si>
    <t>22,95</t>
  </si>
  <si>
    <t>246.189,00</t>
  </si>
  <si>
    <t xml:space="preserve">Composição
 22.1.36 </t>
  </si>
  <si>
    <t xml:space="preserve">Composição
 22.1.34 </t>
  </si>
  <si>
    <t xml:space="preserve">Composição
 22.1.33 </t>
  </si>
  <si>
    <t xml:space="preserve">Composição
 22.1.32 </t>
  </si>
  <si>
    <t>R$ 8,05</t>
  </si>
  <si>
    <t>R$ 1,74</t>
  </si>
  <si>
    <t>R$ 6,31</t>
  </si>
  <si>
    <t>R$ 1,14</t>
  </si>
  <si>
    <t>R$ 5,16</t>
  </si>
  <si>
    <t>0,53</t>
  </si>
  <si>
    <t>0,15</t>
  </si>
  <si>
    <t>2,83</t>
  </si>
  <si>
    <t>1,31</t>
  </si>
  <si>
    <t>1,96</t>
  </si>
  <si>
    <t>1,36</t>
  </si>
  <si>
    <t>5,09</t>
  </si>
  <si>
    <t>0,27</t>
  </si>
  <si>
    <t>0,24</t>
  </si>
  <si>
    <t>0,83</t>
  </si>
  <si>
    <t xml:space="preserve">Composição
 22.1.29 </t>
  </si>
  <si>
    <t xml:space="preserve">Composição
 22.1.28 </t>
  </si>
  <si>
    <t>R$ 538,84</t>
  </si>
  <si>
    <t>R$ 116,88</t>
  </si>
  <si>
    <t>R$ 421,96</t>
  </si>
  <si>
    <t>R$ 60,84</t>
  </si>
  <si>
    <t>R$ 361,02</t>
  </si>
  <si>
    <t>30,06</t>
  </si>
  <si>
    <t>8,37</t>
  </si>
  <si>
    <t>231,02</t>
  </si>
  <si>
    <t>72,37</t>
  </si>
  <si>
    <t>18,37</t>
  </si>
  <si>
    <t xml:space="preserve">Composição
 22.1.27 </t>
  </si>
  <si>
    <t>R$ 44,05</t>
  </si>
  <si>
    <t>R$ 9,55</t>
  </si>
  <si>
    <t>R$ 34,50</t>
  </si>
  <si>
    <t>R$ 1,75</t>
  </si>
  <si>
    <t>R$ 32,73</t>
  </si>
  <si>
    <t>0,88</t>
  </si>
  <si>
    <t>0,25</t>
  </si>
  <si>
    <t>29,02</t>
  </si>
  <si>
    <t>67,01</t>
  </si>
  <si>
    <t>24,12</t>
  </si>
  <si>
    <t>20,12</t>
  </si>
  <si>
    <t>42,41</t>
  </si>
  <si>
    <t>10,99</t>
  </si>
  <si>
    <t>2,08</t>
  </si>
  <si>
    <t>0,48</t>
  </si>
  <si>
    <t>4.171,40</t>
  </si>
  <si>
    <t xml:space="preserve">Composição
 21.5.6 </t>
  </si>
  <si>
    <t>R$ 14,43</t>
  </si>
  <si>
    <t>R$ 3,13</t>
  </si>
  <si>
    <t>R$ 11,30</t>
  </si>
  <si>
    <t>R$ 1,40</t>
  </si>
  <si>
    <t>R$ 9,88</t>
  </si>
  <si>
    <t>6,78</t>
  </si>
  <si>
    <t>20,56</t>
  </si>
  <si>
    <t>1,67</t>
  </si>
  <si>
    <t>0,59</t>
  </si>
  <si>
    <t>1,17</t>
  </si>
  <si>
    <t xml:space="preserve">Composição
 21.5.5 </t>
  </si>
  <si>
    <t>R$ 2,38</t>
  </si>
  <si>
    <t>R$ 0,51</t>
  </si>
  <si>
    <t>R$ 1,87</t>
  </si>
  <si>
    <t>R$ 0,37</t>
  </si>
  <si>
    <t>R$ 1,49</t>
  </si>
  <si>
    <t>0,00</t>
  </si>
  <si>
    <t>0,05</t>
  </si>
  <si>
    <t>4,17</t>
  </si>
  <si>
    <t>0,45</t>
  </si>
  <si>
    <t>0,16</t>
  </si>
  <si>
    <t xml:space="preserve">Composição
 21.5.4 </t>
  </si>
  <si>
    <t>R$ 29,77</t>
  </si>
  <si>
    <t>R$ 6,45</t>
  </si>
  <si>
    <t>R$ 23,32</t>
  </si>
  <si>
    <t>R$ 4,22</t>
  </si>
  <si>
    <t>R$ 19,09</t>
  </si>
  <si>
    <t>2,06</t>
  </si>
  <si>
    <t>10,28</t>
  </si>
  <si>
    <t>0,60</t>
  </si>
  <si>
    <t>1,10</t>
  </si>
  <si>
    <t xml:space="preserve">Composição
 21.5.3 </t>
  </si>
  <si>
    <t>R$ 5,68</t>
  </si>
  <si>
    <t>R$ 1,23</t>
  </si>
  <si>
    <t>R$ 4,45</t>
  </si>
  <si>
    <t>R$ 1,07</t>
  </si>
  <si>
    <t>R$ 3,36</t>
  </si>
  <si>
    <t>0,52</t>
  </si>
  <si>
    <t>0,14</t>
  </si>
  <si>
    <t>1,12</t>
  </si>
  <si>
    <t>1,28</t>
  </si>
  <si>
    <t>0,29</t>
  </si>
  <si>
    <t xml:space="preserve">Composição
 21.5.2 </t>
  </si>
  <si>
    <t>R$ 49,16</t>
  </si>
  <si>
    <t>R$ 10,66</t>
  </si>
  <si>
    <t>R$ 38,50</t>
  </si>
  <si>
    <t>R$ 4,98</t>
  </si>
  <si>
    <t>R$ 33,51</t>
  </si>
  <si>
    <t>2,37</t>
  </si>
  <si>
    <t>23,18</t>
  </si>
  <si>
    <t>1,83</t>
  </si>
  <si>
    <t>28,05</t>
  </si>
  <si>
    <t>1,43</t>
  </si>
  <si>
    <t>5,92</t>
  </si>
  <si>
    <t>1,32</t>
  </si>
  <si>
    <t xml:space="preserve">Composição
 21.5.1 </t>
  </si>
  <si>
    <t xml:space="preserve">Composição
 21.4.8 </t>
  </si>
  <si>
    <t>R$ 21,44</t>
  </si>
  <si>
    <t>R$ 4,65</t>
  </si>
  <si>
    <t>R$ 16,79</t>
  </si>
  <si>
    <t>R$ 1,67</t>
  </si>
  <si>
    <t>R$ 15,11</t>
  </si>
  <si>
    <t>0,80</t>
  </si>
  <si>
    <t>0,22</t>
  </si>
  <si>
    <t>11,74</t>
  </si>
  <si>
    <t>8,96</t>
  </si>
  <si>
    <t>69,42</t>
  </si>
  <si>
    <t>79,94</t>
  </si>
  <si>
    <t>1,86</t>
  </si>
  <si>
    <t>1,98</t>
  </si>
  <si>
    <t xml:space="preserve">Composição
 21.4.7 </t>
  </si>
  <si>
    <t>R$ 389,29</t>
  </si>
  <si>
    <t>R$ 84,44</t>
  </si>
  <si>
    <t>R$ 304,85</t>
  </si>
  <si>
    <t>R$ 62,02</t>
  </si>
  <si>
    <t>R$ 242,69</t>
  </si>
  <si>
    <t>30,76</t>
  </si>
  <si>
    <t>0,84</t>
  </si>
  <si>
    <t>8,56</t>
  </si>
  <si>
    <t>110,43</t>
  </si>
  <si>
    <t>73,77</t>
  </si>
  <si>
    <t>18,32</t>
  </si>
  <si>
    <t xml:space="preserve">Composição
 21.4.6 </t>
  </si>
  <si>
    <t>R$ 7,38</t>
  </si>
  <si>
    <t>R$ 1,60</t>
  </si>
  <si>
    <t>R$ 5,78</t>
  </si>
  <si>
    <t>R$ 0,09</t>
  </si>
  <si>
    <t>R$ 5,69</t>
  </si>
  <si>
    <t>5,50</t>
  </si>
  <si>
    <t>5,24</t>
  </si>
  <si>
    <t>0,10</t>
  </si>
  <si>
    <t xml:space="preserve">Composição
 21.4.5 </t>
  </si>
  <si>
    <t>R$ 34,47</t>
  </si>
  <si>
    <t>R$ 7,47</t>
  </si>
  <si>
    <t>R$ 27,00</t>
  </si>
  <si>
    <t>R$ 3,64</t>
  </si>
  <si>
    <t>R$ 23,34</t>
  </si>
  <si>
    <t>2,09</t>
  </si>
  <si>
    <t>15,05</t>
  </si>
  <si>
    <t>33.930,62</t>
  </si>
  <si>
    <t>8,22</t>
  </si>
  <si>
    <t>4,32</t>
  </si>
  <si>
    <t>5,20</t>
  </si>
  <si>
    <t>1,23</t>
  </si>
  <si>
    <t>8.101,10</t>
  </si>
  <si>
    <t>286.264,06</t>
  </si>
  <si>
    <t xml:space="preserve">Composição
 21.4.4 </t>
  </si>
  <si>
    <t>R$ 137,78</t>
  </si>
  <si>
    <t>R$ 29,88</t>
  </si>
  <si>
    <t>R$ 107,90</t>
  </si>
  <si>
    <t>R$ 10,12</t>
  </si>
  <si>
    <t>R$ 97,75</t>
  </si>
  <si>
    <t>5,76</t>
  </si>
  <si>
    <t>72,05</t>
  </si>
  <si>
    <t>83,64</t>
  </si>
  <si>
    <t>12,04</t>
  </si>
  <si>
    <t>6,14</t>
  </si>
  <si>
    <t xml:space="preserve">Composição
 21.4.3 </t>
  </si>
  <si>
    <t xml:space="preserve">Composição
 21.4.2 </t>
  </si>
  <si>
    <t>R$ 2,77</t>
  </si>
  <si>
    <t>R$ 0,60</t>
  </si>
  <si>
    <t>R$ 2,17</t>
  </si>
  <si>
    <t>R$ 0,68</t>
  </si>
  <si>
    <t>R$ 1,48</t>
  </si>
  <si>
    <t xml:space="preserve">Composição
 21.4.1 </t>
  </si>
  <si>
    <t>R$ 8,78</t>
  </si>
  <si>
    <t>R$ 31,70</t>
  </si>
  <si>
    <t>R$ 3,12</t>
  </si>
  <si>
    <t>R$ 28,57</t>
  </si>
  <si>
    <t>22,44</t>
  </si>
  <si>
    <t>14,96</t>
  </si>
  <si>
    <t>3,72</t>
  </si>
  <si>
    <t>7,36</t>
  </si>
  <si>
    <t>6,70</t>
  </si>
  <si>
    <t>0,73</t>
  </si>
  <si>
    <t xml:space="preserve">Composição
 21.3.1 </t>
  </si>
  <si>
    <t>R$ 25,08</t>
  </si>
  <si>
    <t>R$ 5,44</t>
  </si>
  <si>
    <t>R$ 19,64</t>
  </si>
  <si>
    <t>R$ 5,22</t>
  </si>
  <si>
    <t>R$ 14,39</t>
  </si>
  <si>
    <t>3,05</t>
  </si>
  <si>
    <t>0,08</t>
  </si>
  <si>
    <t>0,85</t>
  </si>
  <si>
    <t>2,10</t>
  </si>
  <si>
    <t>50.000,00</t>
  </si>
  <si>
    <t>6,22</t>
  </si>
  <si>
    <t>5,52</t>
  </si>
  <si>
    <t>316.587,99</t>
  </si>
  <si>
    <t xml:space="preserve">Composição
 21.2.7 </t>
  </si>
  <si>
    <t>R$ 53,41</t>
  </si>
  <si>
    <t>R$ 11,58</t>
  </si>
  <si>
    <t>R$ 41,83</t>
  </si>
  <si>
    <t>R$ 9,05</t>
  </si>
  <si>
    <t>R$ 32,75</t>
  </si>
  <si>
    <t>4,19</t>
  </si>
  <si>
    <t>14,21</t>
  </si>
  <si>
    <t>11,39</t>
  </si>
  <si>
    <t>5,58</t>
  </si>
  <si>
    <t>13,80</t>
  </si>
  <si>
    <t>8,76</t>
  </si>
  <si>
    <t>10,77</t>
  </si>
  <si>
    <t>2,31</t>
  </si>
  <si>
    <t xml:space="preserve">Composição
 21.2.6 </t>
  </si>
  <si>
    <t>R$ 11,91</t>
  </si>
  <si>
    <t>R$ 2,58</t>
  </si>
  <si>
    <t>R$ 9,33</t>
  </si>
  <si>
    <t>R$ 0,96</t>
  </si>
  <si>
    <t>R$ 8,33</t>
  </si>
  <si>
    <t>6,33</t>
  </si>
  <si>
    <t>5,37</t>
  </si>
  <si>
    <t>1,15</t>
  </si>
  <si>
    <t>0,26</t>
  </si>
  <si>
    <t xml:space="preserve">Composição
 21.2.5 </t>
  </si>
  <si>
    <t>R$ 14,63</t>
  </si>
  <si>
    <t>R$ 3,17</t>
  </si>
  <si>
    <t>R$ 11,46</t>
  </si>
  <si>
    <t>R$ 1,89</t>
  </si>
  <si>
    <t>5,65</t>
  </si>
  <si>
    <t>2,25</t>
  </si>
  <si>
    <t xml:space="preserve">Composição
 21.2.4 </t>
  </si>
  <si>
    <t>R$ 31,03</t>
  </si>
  <si>
    <t>R$ 6,73</t>
  </si>
  <si>
    <t>R$ 24,30</t>
  </si>
  <si>
    <t>R$ 7,59</t>
  </si>
  <si>
    <t>R$ 16,70</t>
  </si>
  <si>
    <t>4,04</t>
  </si>
  <si>
    <t>1,13</t>
  </si>
  <si>
    <t>9,04</t>
  </si>
  <si>
    <t>2,32</t>
  </si>
  <si>
    <t xml:space="preserve">Composição
 21.2.3 </t>
  </si>
  <si>
    <t>R$ 413,31</t>
  </si>
  <si>
    <t>R$ 89,65</t>
  </si>
  <si>
    <t>R$ 323,66</t>
  </si>
  <si>
    <t>R$ 16,08</t>
  </si>
  <si>
    <t>R$ 307,55</t>
  </si>
  <si>
    <t>9,59</t>
  </si>
  <si>
    <t>271,08</t>
  </si>
  <si>
    <t>19,14</t>
  </si>
  <si>
    <t>4,81</t>
  </si>
  <si>
    <t xml:space="preserve">Composição
 21.2.2 </t>
  </si>
  <si>
    <t>R$ 16,12</t>
  </si>
  <si>
    <t>R$ 3,49</t>
  </si>
  <si>
    <t>R$ 12,63</t>
  </si>
  <si>
    <t>R$ 1,81</t>
  </si>
  <si>
    <t>R$ 10,79</t>
  </si>
  <si>
    <t>0,90</t>
  </si>
  <si>
    <t>6,91</t>
  </si>
  <si>
    <t>2,16</t>
  </si>
  <si>
    <t xml:space="preserve">Composição
 21.2.1 </t>
  </si>
  <si>
    <t>R$ 77,10</t>
  </si>
  <si>
    <t>R$ 16,72</t>
  </si>
  <si>
    <t>R$ 60,38</t>
  </si>
  <si>
    <t>R$ 15,24</t>
  </si>
  <si>
    <t>R$ 45,13</t>
  </si>
  <si>
    <t>6,85</t>
  </si>
  <si>
    <t>0,19</t>
  </si>
  <si>
    <t>1,91</t>
  </si>
  <si>
    <t>14,26</t>
  </si>
  <si>
    <t>11,18</t>
  </si>
  <si>
    <t>18,14</t>
  </si>
  <si>
    <t>3,78</t>
  </si>
  <si>
    <t xml:space="preserve">Composição
 21.1.4 </t>
  </si>
  <si>
    <t>R$ 10,43</t>
  </si>
  <si>
    <t>R$ 2,26</t>
  </si>
  <si>
    <t>R$ 8,17</t>
  </si>
  <si>
    <t>R$ 7,54</t>
  </si>
  <si>
    <t>6,32</t>
  </si>
  <si>
    <t xml:space="preserve">Composição
 21.1.3 </t>
  </si>
  <si>
    <t>R$ 12,15</t>
  </si>
  <si>
    <t>R$ 2,63</t>
  </si>
  <si>
    <t>R$ 9,52</t>
  </si>
  <si>
    <t>R$ 1,30</t>
  </si>
  <si>
    <t>R$ 8,20</t>
  </si>
  <si>
    <t>5,54</t>
  </si>
  <si>
    <t>1,55</t>
  </si>
  <si>
    <t xml:space="preserve">Composição
 21.1.2 </t>
  </si>
  <si>
    <t>R$ 696,29</t>
  </si>
  <si>
    <t>R$ 151,03</t>
  </si>
  <si>
    <t>R$ 545,26</t>
  </si>
  <si>
    <t>R$ 46,18</t>
  </si>
  <si>
    <t>R$ 499,04</t>
  </si>
  <si>
    <t>23,50</t>
  </si>
  <si>
    <t>6,54</t>
  </si>
  <si>
    <t>399,57</t>
  </si>
  <si>
    <t>361,65</t>
  </si>
  <si>
    <t>54,93</t>
  </si>
  <si>
    <t>13,85</t>
  </si>
  <si>
    <t xml:space="preserve">Composição
 21.1.1 </t>
  </si>
  <si>
    <t>R$ 1,46</t>
  </si>
  <si>
    <t>R$ 0,31</t>
  </si>
  <si>
    <t>R$ 1,15</t>
  </si>
  <si>
    <t>R$ 0,05</t>
  </si>
  <si>
    <t>R$ 1,09</t>
  </si>
  <si>
    <t>271.835,12</t>
  </si>
  <si>
    <t xml:space="preserve">Composição
 20.3.3.7 </t>
  </si>
  <si>
    <t>R$ 22,30</t>
  </si>
  <si>
    <t>R$ 4,83</t>
  </si>
  <si>
    <t>R$ 17,47</t>
  </si>
  <si>
    <t>R$ 4,17</t>
  </si>
  <si>
    <t>R$ 13,30</t>
  </si>
  <si>
    <t>2,42</t>
  </si>
  <si>
    <t>0,67</t>
  </si>
  <si>
    <t>0,43</t>
  </si>
  <si>
    <t>4,97</t>
  </si>
  <si>
    <t>4,75</t>
  </si>
  <si>
    <t xml:space="preserve">Composição
 20.3.3.6 </t>
  </si>
  <si>
    <t>R$ 1,64</t>
  </si>
  <si>
    <t>R$ 0,35</t>
  </si>
  <si>
    <t>R$ 1,29</t>
  </si>
  <si>
    <t>R$ 0,39</t>
  </si>
  <si>
    <t>R$ 0,90</t>
  </si>
  <si>
    <t>0,46</t>
  </si>
  <si>
    <t>4.400,00</t>
  </si>
  <si>
    <t xml:space="preserve">Composição
 20.3.3.5 </t>
  </si>
  <si>
    <t>R$ 2,88</t>
  </si>
  <si>
    <t>R$ 0,62</t>
  </si>
  <si>
    <t>R$ 0,72</t>
  </si>
  <si>
    <t>R$ 1,54</t>
  </si>
  <si>
    <t>0,86</t>
  </si>
  <si>
    <t xml:space="preserve">Composição
 20.3.3.4 </t>
  </si>
  <si>
    <t>R$ 74,73</t>
  </si>
  <si>
    <t>R$ 16,21</t>
  </si>
  <si>
    <t>R$ 58,52</t>
  </si>
  <si>
    <t>R$ 2,61</t>
  </si>
  <si>
    <t>R$ 55,90</t>
  </si>
  <si>
    <t>50,40</t>
  </si>
  <si>
    <t>20,65</t>
  </si>
  <si>
    <t>348,15</t>
  </si>
  <si>
    <t>3,10</t>
  </si>
  <si>
    <t>0,72</t>
  </si>
  <si>
    <t xml:space="preserve">Composição
 20.3.2.3 </t>
  </si>
  <si>
    <t>R$ 664,04</t>
  </si>
  <si>
    <t>R$ 144,04</t>
  </si>
  <si>
    <t>R$ 520,00</t>
  </si>
  <si>
    <t>R$ 25,89</t>
  </si>
  <si>
    <t>R$ 494,08</t>
  </si>
  <si>
    <t>12,81</t>
  </si>
  <si>
    <t>3,57</t>
  </si>
  <si>
    <t>439,45</t>
  </si>
  <si>
    <t>5,26</t>
  </si>
  <si>
    <t>30,80</t>
  </si>
  <si>
    <t>7,10</t>
  </si>
  <si>
    <t xml:space="preserve">Composição
 20.3.2.2 </t>
  </si>
  <si>
    <t>R$ 40,27</t>
  </si>
  <si>
    <t>R$ 8,73</t>
  </si>
  <si>
    <t>R$ 31,54</t>
  </si>
  <si>
    <t>R$ 5,23</t>
  </si>
  <si>
    <t>R$ 26,30</t>
  </si>
  <si>
    <t>14,00</t>
  </si>
  <si>
    <t>9,52</t>
  </si>
  <si>
    <t xml:space="preserve">Composição
 20.3.2.1 </t>
  </si>
  <si>
    <t>R$ 4,12</t>
  </si>
  <si>
    <t>R$ 0,89</t>
  </si>
  <si>
    <t>R$ 3,23</t>
  </si>
  <si>
    <t>R$ 0,91</t>
  </si>
  <si>
    <t>R$ 2,31</t>
  </si>
  <si>
    <t>0,40</t>
  </si>
  <si>
    <t>1,00</t>
  </si>
  <si>
    <t>1,09</t>
  </si>
  <si>
    <t xml:space="preserve">Composição
 20.3.1.4 </t>
  </si>
  <si>
    <t xml:space="preserve">Composição
 20.3.1.3 </t>
  </si>
  <si>
    <t>R$ 4,07</t>
  </si>
  <si>
    <t>R$ 0,88</t>
  </si>
  <si>
    <t>R$ 3,19</t>
  </si>
  <si>
    <t>R$ 0,19</t>
  </si>
  <si>
    <t>R$ 3,00</t>
  </si>
  <si>
    <t>1,41</t>
  </si>
  <si>
    <t>1,22</t>
  </si>
  <si>
    <t>384.959,40</t>
  </si>
  <si>
    <t xml:space="preserve">Composição
 20.3.1.2 </t>
  </si>
  <si>
    <t>R$ 41,94</t>
  </si>
  <si>
    <t>R$ 9,09</t>
  </si>
  <si>
    <t>R$ 32,85</t>
  </si>
  <si>
    <t>R$ 2,72</t>
  </si>
  <si>
    <t>R$ 30,12</t>
  </si>
  <si>
    <t>24,33</t>
  </si>
  <si>
    <t>35,34</t>
  </si>
  <si>
    <t>54,96</t>
  </si>
  <si>
    <t>3,24</t>
  </si>
  <si>
    <t>7,46</t>
  </si>
  <si>
    <t xml:space="preserve">Composição
 20.2.1 </t>
  </si>
  <si>
    <t>R$ 99,52</t>
  </si>
  <si>
    <t>R$ 21,58</t>
  </si>
  <si>
    <t>R$ 77,94</t>
  </si>
  <si>
    <t>R$ 14,92</t>
  </si>
  <si>
    <t>R$ 63,00</t>
  </si>
  <si>
    <t>7,76</t>
  </si>
  <si>
    <t>24,04</t>
  </si>
  <si>
    <t>17,74</t>
  </si>
  <si>
    <t xml:space="preserve">Composição
 16.4 </t>
  </si>
  <si>
    <t>R$ 4,94</t>
  </si>
  <si>
    <t>R$ 3,87</t>
  </si>
  <si>
    <t>R$ 0,73</t>
  </si>
  <si>
    <t>1,66</t>
  </si>
  <si>
    <t xml:space="preserve">Composição
 16.3 </t>
  </si>
  <si>
    <t>R$ 5,21</t>
  </si>
  <si>
    <t>R$ 1,13</t>
  </si>
  <si>
    <t>R$ 4,08</t>
  </si>
  <si>
    <t>R$ 3,44</t>
  </si>
  <si>
    <t>2,19</t>
  </si>
  <si>
    <t>0,74</t>
  </si>
  <si>
    <t xml:space="preserve">Composição
 16.2 </t>
  </si>
  <si>
    <t>R$ 3,31</t>
  </si>
  <si>
    <t>R$ 0,16</t>
  </si>
  <si>
    <t>R$ 3,14</t>
  </si>
  <si>
    <t>2,81</t>
  </si>
  <si>
    <t xml:space="preserve">Composição
 16.1 </t>
  </si>
  <si>
    <t>R$ 36,67</t>
  </si>
  <si>
    <t>R$ 7,95</t>
  </si>
  <si>
    <t>R$ 28,72</t>
  </si>
  <si>
    <t>R$ 5,08</t>
  </si>
  <si>
    <t>R$ 23,63</t>
  </si>
  <si>
    <t>2,40</t>
  </si>
  <si>
    <t>13,07</t>
  </si>
  <si>
    <t>5,10</t>
  </si>
  <si>
    <t>0,98</t>
  </si>
  <si>
    <t>1,90</t>
  </si>
  <si>
    <t>6,04</t>
  </si>
  <si>
    <t>1,39</t>
  </si>
  <si>
    <t xml:space="preserve">Composição
 15.6.1 </t>
  </si>
  <si>
    <t>R$ 633,08</t>
  </si>
  <si>
    <t>R$ 137,32</t>
  </si>
  <si>
    <t>R$ 495,76</t>
  </si>
  <si>
    <t>R$ 491,53</t>
  </si>
  <si>
    <t>482,68</t>
  </si>
  <si>
    <t xml:space="preserve">Composição
 15.2.12 </t>
  </si>
  <si>
    <t>R$ 140,49</t>
  </si>
  <si>
    <t>R$ 30,47</t>
  </si>
  <si>
    <t>R$ 110,02</t>
  </si>
  <si>
    <t>R$ 105,79</t>
  </si>
  <si>
    <t>96,94</t>
  </si>
  <si>
    <t xml:space="preserve">Composição
 15.2.11 </t>
  </si>
  <si>
    <t>R$ 86,27</t>
  </si>
  <si>
    <t>R$ 18,71</t>
  </si>
  <si>
    <t>R$ 67,56</t>
  </si>
  <si>
    <t>R$ 2,87</t>
  </si>
  <si>
    <t>R$ 64,68</t>
  </si>
  <si>
    <t>58,64</t>
  </si>
  <si>
    <t>55,58</t>
  </si>
  <si>
    <t>3,42</t>
  </si>
  <si>
    <t xml:space="preserve">Composição
 15.2.10 </t>
  </si>
  <si>
    <t>R$ 82,57</t>
  </si>
  <si>
    <t>R$ 17,91</t>
  </si>
  <si>
    <t>R$ 64,66</t>
  </si>
  <si>
    <t>R$ 2,10</t>
  </si>
  <si>
    <t>R$ 62,56</t>
  </si>
  <si>
    <t>1,01</t>
  </si>
  <si>
    <t>58,16</t>
  </si>
  <si>
    <t>2,49</t>
  </si>
  <si>
    <t xml:space="preserve">Composição
 15.2.9 </t>
  </si>
  <si>
    <t>R$ 77,87</t>
  </si>
  <si>
    <t>R$ 16,89</t>
  </si>
  <si>
    <t>R$ 60,98</t>
  </si>
  <si>
    <t>R$ 1,10</t>
  </si>
  <si>
    <t>R$ 59,87</t>
  </si>
  <si>
    <t>57,56</t>
  </si>
  <si>
    <t>0,31</t>
  </si>
  <si>
    <t xml:space="preserve">Composição
 15.2.8 </t>
  </si>
  <si>
    <t>R$ 24,53</t>
  </si>
  <si>
    <t>R$ 5,32</t>
  </si>
  <si>
    <t>R$ 19,21</t>
  </si>
  <si>
    <t>R$ 1,99</t>
  </si>
  <si>
    <t>R$ 17,21</t>
  </si>
  <si>
    <t>13,04</t>
  </si>
  <si>
    <t>11,73</t>
  </si>
  <si>
    <t>2,36</t>
  </si>
  <si>
    <t>0,56</t>
  </si>
  <si>
    <t xml:space="preserve">Composição
 15.2.7 </t>
  </si>
  <si>
    <t>R$ 22,01</t>
  </si>
  <si>
    <t>R$ 4,77</t>
  </si>
  <si>
    <t>R$ 17,24</t>
  </si>
  <si>
    <t>R$ 1,42</t>
  </si>
  <si>
    <t>R$ 15,81</t>
  </si>
  <si>
    <t>0,69</t>
  </si>
  <si>
    <t>12,83</t>
  </si>
  <si>
    <t>1,69</t>
  </si>
  <si>
    <t xml:space="preserve">Composição
 15.2.6 </t>
  </si>
  <si>
    <t>R$ 15,19</t>
  </si>
  <si>
    <t>R$ 3,29</t>
  </si>
  <si>
    <t>R$ 11,90</t>
  </si>
  <si>
    <t>R$ 0,95</t>
  </si>
  <si>
    <t>R$ 10,94</t>
  </si>
  <si>
    <t>8,93</t>
  </si>
  <si>
    <t>7,91</t>
  </si>
  <si>
    <t>1,14</t>
  </si>
  <si>
    <t xml:space="preserve">Composição
 15.2.5 </t>
  </si>
  <si>
    <t>R$ 13,94</t>
  </si>
  <si>
    <t>R$ 3,02</t>
  </si>
  <si>
    <t>R$ 10,92</t>
  </si>
  <si>
    <t>R$ 0,69</t>
  </si>
  <si>
    <t>R$ 10,22</t>
  </si>
  <si>
    <t>0,33</t>
  </si>
  <si>
    <t>8,77</t>
  </si>
  <si>
    <t>0,82</t>
  </si>
  <si>
    <t xml:space="preserve">Composição
 15.2.4 </t>
  </si>
  <si>
    <t xml:space="preserve">Composição
 15.2.3 </t>
  </si>
  <si>
    <t>R$ 12,93</t>
  </si>
  <si>
    <t>R$ 2,80</t>
  </si>
  <si>
    <t>R$ 10,13</t>
  </si>
  <si>
    <t>R$ 0,50</t>
  </si>
  <si>
    <t>R$ 9,62</t>
  </si>
  <si>
    <t>8,57</t>
  </si>
  <si>
    <t xml:space="preserve">Composição
 15.2.2 </t>
  </si>
  <si>
    <t>R$ 12,39</t>
  </si>
  <si>
    <t>R$ 2,68</t>
  </si>
  <si>
    <t>R$ 9,71</t>
  </si>
  <si>
    <t>R$ 9,34</t>
  </si>
  <si>
    <t xml:space="preserve">Composição
 15.2.1 </t>
  </si>
  <si>
    <t>R$ 1.471,70</t>
  </si>
  <si>
    <t>R$ 319,23</t>
  </si>
  <si>
    <t>R$ 1.152,47</t>
  </si>
  <si>
    <t>R$ 63,27</t>
  </si>
  <si>
    <t>R$ 1.089,15</t>
  </si>
  <si>
    <t>30,58</t>
  </si>
  <si>
    <t>8,51</t>
  </si>
  <si>
    <t>956,21</t>
  </si>
  <si>
    <t>75,27</t>
  </si>
  <si>
    <t>17,75</t>
  </si>
  <si>
    <t xml:space="preserve">Composição
 15.1.4 </t>
  </si>
  <si>
    <t>R$ 629,61</t>
  </si>
  <si>
    <t>R$ 136,57</t>
  </si>
  <si>
    <t>R$ 493,04</t>
  </si>
  <si>
    <t>R$ 31,64</t>
  </si>
  <si>
    <t>R$ 461,38</t>
  </si>
  <si>
    <t>15,29</t>
  </si>
  <si>
    <t>0,42</t>
  </si>
  <si>
    <t>4,26</t>
  </si>
  <si>
    <t>394,91</t>
  </si>
  <si>
    <t>37,63</t>
  </si>
  <si>
    <t>8,87</t>
  </si>
  <si>
    <t xml:space="preserve">Composição
 15.1.3 </t>
  </si>
  <si>
    <t>R$ 548,56</t>
  </si>
  <si>
    <t>R$ 118,99</t>
  </si>
  <si>
    <t>R$ 429,57</t>
  </si>
  <si>
    <t>R$ 26,36</t>
  </si>
  <si>
    <t>R$ 403,19</t>
  </si>
  <si>
    <t>12,74</t>
  </si>
  <si>
    <t>3,55</t>
  </si>
  <si>
    <t>347,80</t>
  </si>
  <si>
    <t>31,36</t>
  </si>
  <si>
    <t>7,39</t>
  </si>
  <si>
    <t xml:space="preserve">Composição
 15.1.2 </t>
  </si>
  <si>
    <t>R$ 425,96</t>
  </si>
  <si>
    <t>R$ 92,39</t>
  </si>
  <si>
    <t>R$ 333,57</t>
  </si>
  <si>
    <t>R$ 21,09</t>
  </si>
  <si>
    <t>R$ 312,46</t>
  </si>
  <si>
    <t>10,19</t>
  </si>
  <si>
    <t>2,84</t>
  </si>
  <si>
    <t>268,15</t>
  </si>
  <si>
    <t>25,09</t>
  </si>
  <si>
    <t xml:space="preserve">Composição
 15.1.1 </t>
  </si>
  <si>
    <t>R$ 14,55</t>
  </si>
  <si>
    <t>R$ 3,15</t>
  </si>
  <si>
    <t>R$ 11,40</t>
  </si>
  <si>
    <t>R$ 0,17</t>
  </si>
  <si>
    <t>R$ 11,18</t>
  </si>
  <si>
    <t>10,57</t>
  </si>
  <si>
    <t>17.850,46</t>
  </si>
  <si>
    <t>13,72</t>
  </si>
  <si>
    <t>7,63</t>
  </si>
  <si>
    <t>9,27</t>
  </si>
  <si>
    <t>11,95</t>
  </si>
  <si>
    <t>6,13</t>
  </si>
  <si>
    <t>505.925,24</t>
  </si>
  <si>
    <t>214.505,14</t>
  </si>
  <si>
    <t xml:space="preserve">Composição
 14.4 </t>
  </si>
  <si>
    <t>R$ 269,24</t>
  </si>
  <si>
    <t>R$ 58,40</t>
  </si>
  <si>
    <t>R$ 210,84</t>
  </si>
  <si>
    <t>R$ 15,57</t>
  </si>
  <si>
    <t>R$ 195,25</t>
  </si>
  <si>
    <t>7,69</t>
  </si>
  <si>
    <t>2,14</t>
  </si>
  <si>
    <t>162,37</t>
  </si>
  <si>
    <t>161,33</t>
  </si>
  <si>
    <t>18,52</t>
  </si>
  <si>
    <t>4,31</t>
  </si>
  <si>
    <t xml:space="preserve">Composição
 14.3 </t>
  </si>
  <si>
    <t>R$ 604,76</t>
  </si>
  <si>
    <t>R$ 131,18</t>
  </si>
  <si>
    <t>R$ 473,58</t>
  </si>
  <si>
    <t>R$ 470,42</t>
  </si>
  <si>
    <t>1,53</t>
  </si>
  <si>
    <t>463,94</t>
  </si>
  <si>
    <t>463,50</t>
  </si>
  <si>
    <t>3,75</t>
  </si>
  <si>
    <t xml:space="preserve">Composição
 14.2 </t>
  </si>
  <si>
    <t>R$ 217,80</t>
  </si>
  <si>
    <t>R$ 47,24</t>
  </si>
  <si>
    <t>R$ 170,56</t>
  </si>
  <si>
    <t>R$ 165,39</t>
  </si>
  <si>
    <t>154,50</t>
  </si>
  <si>
    <t xml:space="preserve">Composição
 14.1 </t>
  </si>
  <si>
    <t>R$ 63,47</t>
  </si>
  <si>
    <t>R$ 13,76</t>
  </si>
  <si>
    <t>R$ 49,71</t>
  </si>
  <si>
    <t>R$ 48,99</t>
  </si>
  <si>
    <t>0,32</t>
  </si>
  <si>
    <t>47,58</t>
  </si>
  <si>
    <t>47,49</t>
  </si>
  <si>
    <t>4,48</t>
  </si>
  <si>
    <t xml:space="preserve">Composição
 12.9 </t>
  </si>
  <si>
    <t>R$ 38,56</t>
  </si>
  <si>
    <t>R$ 8,36</t>
  </si>
  <si>
    <t>R$ 30,20</t>
  </si>
  <si>
    <t>R$ 29,05</t>
  </si>
  <si>
    <t>26,80</t>
  </si>
  <si>
    <t>26,64</t>
  </si>
  <si>
    <t xml:space="preserve">Composição
 12.8 </t>
  </si>
  <si>
    <t>R$ 127,12</t>
  </si>
  <si>
    <t>R$ 27,57</t>
  </si>
  <si>
    <t>R$ 99,55</t>
  </si>
  <si>
    <t>R$ 1,25</t>
  </si>
  <si>
    <t>R$ 98,30</t>
  </si>
  <si>
    <t>95,84</t>
  </si>
  <si>
    <t>95,75</t>
  </si>
  <si>
    <t>1,48</t>
  </si>
  <si>
    <t xml:space="preserve">Composição
 12.7 </t>
  </si>
  <si>
    <t>R$ 95,83</t>
  </si>
  <si>
    <t>R$ 20,78</t>
  </si>
  <si>
    <t>R$ 75,05</t>
  </si>
  <si>
    <t>R$ 3,35</t>
  </si>
  <si>
    <t>R$ 71,70</t>
  </si>
  <si>
    <t>1,49</t>
  </si>
  <si>
    <t>65,09</t>
  </si>
  <si>
    <t>65,00</t>
  </si>
  <si>
    <t>3,98</t>
  </si>
  <si>
    <t xml:space="preserve">Composição
 12.6 </t>
  </si>
  <si>
    <t>R$ 829,25</t>
  </si>
  <si>
    <t>R$ 179,87</t>
  </si>
  <si>
    <t>R$ 649,38</t>
  </si>
  <si>
    <t>R$ 17,01</t>
  </si>
  <si>
    <t>R$ 632,30</t>
  </si>
  <si>
    <t>598,50</t>
  </si>
  <si>
    <t>34,69</t>
  </si>
  <si>
    <t>8,00</t>
  </si>
  <si>
    <t>21,46</t>
  </si>
  <si>
    <t>460,63</t>
  </si>
  <si>
    <t>11,55</t>
  </si>
  <si>
    <t>57,59</t>
  </si>
  <si>
    <t>20,24</t>
  </si>
  <si>
    <t>3,51</t>
  </si>
  <si>
    <t xml:space="preserve">Composição
 12.5 </t>
  </si>
  <si>
    <t>R$ 131,90</t>
  </si>
  <si>
    <t>R$ 28,61</t>
  </si>
  <si>
    <t>R$ 103,29</t>
  </si>
  <si>
    <t>R$ 100,09</t>
  </si>
  <si>
    <t>1,47</t>
  </si>
  <si>
    <t>0,41</t>
  </si>
  <si>
    <t>93,70</t>
  </si>
  <si>
    <t>68,85</t>
  </si>
  <si>
    <t>3,80</t>
  </si>
  <si>
    <t>0,68</t>
  </si>
  <si>
    <t xml:space="preserve">Composição
 12.4 </t>
  </si>
  <si>
    <t>R$ 461,29</t>
  </si>
  <si>
    <t>R$ 100,06</t>
  </si>
  <si>
    <t>R$ 361,23</t>
  </si>
  <si>
    <t>R$ 6,88</t>
  </si>
  <si>
    <t>R$ 354,30</t>
  </si>
  <si>
    <t>340,49</t>
  </si>
  <si>
    <t>129,62</t>
  </si>
  <si>
    <t>34,22</t>
  </si>
  <si>
    <t>149,38</t>
  </si>
  <si>
    <t>51,01</t>
  </si>
  <si>
    <t>8,18</t>
  </si>
  <si>
    <t>1,58</t>
  </si>
  <si>
    <t xml:space="preserve">Composição
 12.3 </t>
  </si>
  <si>
    <t>R$ 133,72</t>
  </si>
  <si>
    <t>R$ 29,00</t>
  </si>
  <si>
    <t>R$ 104,72</t>
  </si>
  <si>
    <t>R$ 6,26</t>
  </si>
  <si>
    <t>R$ 98,44</t>
  </si>
  <si>
    <t>0,79</t>
  </si>
  <si>
    <t>85,70</t>
  </si>
  <si>
    <t>67,67</t>
  </si>
  <si>
    <t>7,45</t>
  </si>
  <si>
    <t xml:space="preserve">Composição
 12.2 </t>
  </si>
  <si>
    <t>R$ 369,72</t>
  </si>
  <si>
    <t>R$ 80,19</t>
  </si>
  <si>
    <t>R$ 289,53</t>
  </si>
  <si>
    <t>R$ 4,57</t>
  </si>
  <si>
    <t>R$ 284,95</t>
  </si>
  <si>
    <t>2,15</t>
  </si>
  <si>
    <t>275,68</t>
  </si>
  <si>
    <t>237,62</t>
  </si>
  <si>
    <t>15,58</t>
  </si>
  <si>
    <t>5,44</t>
  </si>
  <si>
    <t xml:space="preserve">Composição
 12.1 </t>
  </si>
  <si>
    <t>R$ 11,64</t>
  </si>
  <si>
    <t>R$ 2,52</t>
  </si>
  <si>
    <t>R$ 9,12</t>
  </si>
  <si>
    <t>R$ 8,38</t>
  </si>
  <si>
    <t>5,97</t>
  </si>
  <si>
    <t xml:space="preserve">Composição
 11.29 </t>
  </si>
  <si>
    <t>R$ 374,05</t>
  </si>
  <si>
    <t>R$ 81,13</t>
  </si>
  <si>
    <t>R$ 292,92</t>
  </si>
  <si>
    <t>R$ 16,74</t>
  </si>
  <si>
    <t>R$ 276,17</t>
  </si>
  <si>
    <t>7,92</t>
  </si>
  <si>
    <t>2,21</t>
  </si>
  <si>
    <t>241,44</t>
  </si>
  <si>
    <t>57,27</t>
  </si>
  <si>
    <t>47,00</t>
  </si>
  <si>
    <t>38,61</t>
  </si>
  <si>
    <t>19,91</t>
  </si>
  <si>
    <t>4,47</t>
  </si>
  <si>
    <t xml:space="preserve">Composição
 11.28 </t>
  </si>
  <si>
    <t>R$ 503,54</t>
  </si>
  <si>
    <t>R$ 109,22</t>
  </si>
  <si>
    <t>R$ 394,32</t>
  </si>
  <si>
    <t>R$ 3,95</t>
  </si>
  <si>
    <t>R$ 390,35</t>
  </si>
  <si>
    <t>0,54</t>
  </si>
  <si>
    <t>382,00</t>
  </si>
  <si>
    <t>381,03</t>
  </si>
  <si>
    <t>4,70</t>
  </si>
  <si>
    <t xml:space="preserve">Composição
 11.27 </t>
  </si>
  <si>
    <t>R$ 70,05</t>
  </si>
  <si>
    <t>R$ 54,86</t>
  </si>
  <si>
    <t>R$ 3,96</t>
  </si>
  <si>
    <t>R$ 50,87</t>
  </si>
  <si>
    <t>1,93</t>
  </si>
  <si>
    <t>42,83</t>
  </si>
  <si>
    <t>36,49</t>
  </si>
  <si>
    <t>2,63</t>
  </si>
  <si>
    <t>29,27</t>
  </si>
  <si>
    <t>4,71</t>
  </si>
  <si>
    <t xml:space="preserve">Composição
 11.26 </t>
  </si>
  <si>
    <t>R$ 36,86</t>
  </si>
  <si>
    <t>R$ 7,99</t>
  </si>
  <si>
    <t>R$ 28,87</t>
  </si>
  <si>
    <t>R$ 0,83</t>
  </si>
  <si>
    <t>R$ 28,03</t>
  </si>
  <si>
    <t>26,35</t>
  </si>
  <si>
    <t>18,58</t>
  </si>
  <si>
    <t>3,01</t>
  </si>
  <si>
    <t xml:space="preserve">Composição
 11.25 </t>
  </si>
  <si>
    <t>R$ 18,64</t>
  </si>
  <si>
    <t>R$ 4,04</t>
  </si>
  <si>
    <t>R$ 14,60</t>
  </si>
  <si>
    <t>R$ 1,77</t>
  </si>
  <si>
    <t>R$ 12,82</t>
  </si>
  <si>
    <t>9,23</t>
  </si>
  <si>
    <t>4,34</t>
  </si>
  <si>
    <t xml:space="preserve">Composição
 11.24 </t>
  </si>
  <si>
    <t>R$ 102,97</t>
  </si>
  <si>
    <t>R$ 22,33</t>
  </si>
  <si>
    <t>R$ 80,64</t>
  </si>
  <si>
    <t>R$ 2,39</t>
  </si>
  <si>
    <t>R$ 78,22</t>
  </si>
  <si>
    <t>73,36</t>
  </si>
  <si>
    <t>52,11</t>
  </si>
  <si>
    <t>13,86</t>
  </si>
  <si>
    <t>3,30</t>
  </si>
  <si>
    <t>2,85</t>
  </si>
  <si>
    <t xml:space="preserve">Composição
 11.23 </t>
  </si>
  <si>
    <t>R$ 52,95</t>
  </si>
  <si>
    <t>R$ 11,48</t>
  </si>
  <si>
    <t>R$ 41,47</t>
  </si>
  <si>
    <t>R$ 1,36</t>
  </si>
  <si>
    <t>R$ 40,11</t>
  </si>
  <si>
    <t>37,36</t>
  </si>
  <si>
    <t>28,36</t>
  </si>
  <si>
    <t>1,61</t>
  </si>
  <si>
    <t xml:space="preserve">Composição
 11.22 </t>
  </si>
  <si>
    <t>R$ 11,26</t>
  </si>
  <si>
    <t>R$ 2,44</t>
  </si>
  <si>
    <t>R$ 8,82</t>
  </si>
  <si>
    <t>4,39</t>
  </si>
  <si>
    <t>1,73</t>
  </si>
  <si>
    <t xml:space="preserve">Composição
 11.21 </t>
  </si>
  <si>
    <t>R$ 11,85</t>
  </si>
  <si>
    <t>R$ 2,57</t>
  </si>
  <si>
    <t>R$ 9,28</t>
  </si>
  <si>
    <t>R$ 8,54</t>
  </si>
  <si>
    <t>7,07</t>
  </si>
  <si>
    <t>4,27</t>
  </si>
  <si>
    <t xml:space="preserve">Composição
 11.20 </t>
  </si>
  <si>
    <t>R$ 13,68</t>
  </si>
  <si>
    <t>R$ 2,96</t>
  </si>
  <si>
    <t>R$ 10,72</t>
  </si>
  <si>
    <t>R$ 9,98</t>
  </si>
  <si>
    <t>4,63</t>
  </si>
  <si>
    <t xml:space="preserve">Composição
 11.19 </t>
  </si>
  <si>
    <t>R$ 42,46</t>
  </si>
  <si>
    <t>R$ 9,21</t>
  </si>
  <si>
    <t>R$ 33,25</t>
  </si>
  <si>
    <t>R$ 32,41</t>
  </si>
  <si>
    <t>30,73</t>
  </si>
  <si>
    <t>22,96</t>
  </si>
  <si>
    <t xml:space="preserve">Composição
 11.18 </t>
  </si>
  <si>
    <t>R$ 12,47</t>
  </si>
  <si>
    <t>R$ 2,70</t>
  </si>
  <si>
    <t>R$ 9,77</t>
  </si>
  <si>
    <t>R$ 0,41</t>
  </si>
  <si>
    <t xml:space="preserve">Composição
 11.17 </t>
  </si>
  <si>
    <t>R$ 62,99</t>
  </si>
  <si>
    <t>R$ 13,66</t>
  </si>
  <si>
    <t>R$ 49,33</t>
  </si>
  <si>
    <t>R$ 47,97</t>
  </si>
  <si>
    <t>45,22</t>
  </si>
  <si>
    <t>35,93</t>
  </si>
  <si>
    <t xml:space="preserve">Composição
 11.16 </t>
  </si>
  <si>
    <t>R$ 9,25</t>
  </si>
  <si>
    <t>R$ 2,00</t>
  </si>
  <si>
    <t>R$ 7,25</t>
  </si>
  <si>
    <t>R$ 1,04</t>
  </si>
  <si>
    <t>R$ 6,20</t>
  </si>
  <si>
    <t>4,10</t>
  </si>
  <si>
    <t>2,24</t>
  </si>
  <si>
    <t xml:space="preserve">Composição
 11.15 </t>
  </si>
  <si>
    <t xml:space="preserve">Composição
 11.14 </t>
  </si>
  <si>
    <t>R$ 10,33</t>
  </si>
  <si>
    <t>R$ 8,09</t>
  </si>
  <si>
    <t>1,54</t>
  </si>
  <si>
    <t xml:space="preserve">Composição
 11.13 </t>
  </si>
  <si>
    <t>R$ 24,51</t>
  </si>
  <si>
    <t>R$ 5,31</t>
  </si>
  <si>
    <t>R$ 19,20</t>
  </si>
  <si>
    <t>R$ 18,15</t>
  </si>
  <si>
    <t>16,05</t>
  </si>
  <si>
    <t>12,17</t>
  </si>
  <si>
    <t xml:space="preserve">Composição
 11.12 </t>
  </si>
  <si>
    <t>R$ 22,51</t>
  </si>
  <si>
    <t>R$ 4,88</t>
  </si>
  <si>
    <t>R$ 17,63</t>
  </si>
  <si>
    <t>R$ 2,60</t>
  </si>
  <si>
    <t>R$ 15,02</t>
  </si>
  <si>
    <t>1,27</t>
  </si>
  <si>
    <t>9,73</t>
  </si>
  <si>
    <t xml:space="preserve">Composição
 11.11 </t>
  </si>
  <si>
    <t>R$ 7,21</t>
  </si>
  <si>
    <t>R$ 1,56</t>
  </si>
  <si>
    <t>R$ 5,65</t>
  </si>
  <si>
    <t>R$ 4,60</t>
  </si>
  <si>
    <t>2,50</t>
  </si>
  <si>
    <t>0,64</t>
  </si>
  <si>
    <t xml:space="preserve">Composição
 11.10 </t>
  </si>
  <si>
    <t>R$ 10,81</t>
  </si>
  <si>
    <t>R$ 2,34</t>
  </si>
  <si>
    <t>R$ 8,47</t>
  </si>
  <si>
    <t>R$ 7,11</t>
  </si>
  <si>
    <t>4,36</t>
  </si>
  <si>
    <t>1,92</t>
  </si>
  <si>
    <t xml:space="preserve">Composição
 11.9 </t>
  </si>
  <si>
    <t>R$ 22,47</t>
  </si>
  <si>
    <t>R$ 4,87</t>
  </si>
  <si>
    <t>R$ 17,60</t>
  </si>
  <si>
    <t>R$ 14,99</t>
  </si>
  <si>
    <t>9,70</t>
  </si>
  <si>
    <t>5,06</t>
  </si>
  <si>
    <t xml:space="preserve">Composição
 11.8 </t>
  </si>
  <si>
    <t>R$ 63,51</t>
  </si>
  <si>
    <t>R$ 13,77</t>
  </si>
  <si>
    <t>R$ 49,74</t>
  </si>
  <si>
    <t>R$ 1,63</t>
  </si>
  <si>
    <t>R$ 48,09</t>
  </si>
  <si>
    <t>44,78</t>
  </si>
  <si>
    <t>37,93</t>
  </si>
  <si>
    <t>1,95</t>
  </si>
  <si>
    <t xml:space="preserve">Composição
 11.7 </t>
  </si>
  <si>
    <t>R$ 9,75</t>
  </si>
  <si>
    <t>R$ 7,64</t>
  </si>
  <si>
    <t>R$ 6,59</t>
  </si>
  <si>
    <t>4,49</t>
  </si>
  <si>
    <t xml:space="preserve">Composição
 11.6 </t>
  </si>
  <si>
    <t>R$ 50,19</t>
  </si>
  <si>
    <t>R$ 10,88</t>
  </si>
  <si>
    <t>R$ 39,31</t>
  </si>
  <si>
    <t>R$ 3,86</t>
  </si>
  <si>
    <t>R$ 35,43</t>
  </si>
  <si>
    <t>1,88</t>
  </si>
  <si>
    <t>27,60</t>
  </si>
  <si>
    <t>22,92</t>
  </si>
  <si>
    <t>4,59</t>
  </si>
  <si>
    <t xml:space="preserve">Composição
 11.5 </t>
  </si>
  <si>
    <t>R$ 37,14</t>
  </si>
  <si>
    <t>R$ 29,09</t>
  </si>
  <si>
    <t>R$ 3,39</t>
  </si>
  <si>
    <t>R$ 25,69</t>
  </si>
  <si>
    <t>1,65</t>
  </si>
  <si>
    <t>18,81</t>
  </si>
  <si>
    <t>12,62</t>
  </si>
  <si>
    <t>4,03</t>
  </si>
  <si>
    <t xml:space="preserve">Composição
 11.4 </t>
  </si>
  <si>
    <t>R$ 25,56</t>
  </si>
  <si>
    <t>R$ 5,54</t>
  </si>
  <si>
    <t>R$ 20,02</t>
  </si>
  <si>
    <t>R$ 16,03</t>
  </si>
  <si>
    <t>7,99</t>
  </si>
  <si>
    <t xml:space="preserve">Composição
 11.3 </t>
  </si>
  <si>
    <t>R$ 16,67</t>
  </si>
  <si>
    <t>R$ 3,61</t>
  </si>
  <si>
    <t>R$ 13,06</t>
  </si>
  <si>
    <t>R$ 9,92</t>
  </si>
  <si>
    <t>1,52</t>
  </si>
  <si>
    <t>3,23</t>
  </si>
  <si>
    <t xml:space="preserve">Composição
 11.2 </t>
  </si>
  <si>
    <t>R$ 51,43</t>
  </si>
  <si>
    <t>R$ 11,15</t>
  </si>
  <si>
    <t>R$ 40,28</t>
  </si>
  <si>
    <t>R$ 7,72</t>
  </si>
  <si>
    <t>R$ 32,53</t>
  </si>
  <si>
    <t>3,76</t>
  </si>
  <si>
    <t>1,05</t>
  </si>
  <si>
    <t>16,86</t>
  </si>
  <si>
    <t>9,18</t>
  </si>
  <si>
    <t xml:space="preserve">Composição
 11.1 </t>
  </si>
  <si>
    <t>R$ 65,21</t>
  </si>
  <si>
    <t>R$ 14,14</t>
  </si>
  <si>
    <t>R$ 51,07</t>
  </si>
  <si>
    <t>R$ 1,93</t>
  </si>
  <si>
    <t>R$ 49,13</t>
  </si>
  <si>
    <t>0,94</t>
  </si>
  <si>
    <t>2,29</t>
  </si>
  <si>
    <t xml:space="preserve">Composição
 10.1.6 </t>
  </si>
  <si>
    <t xml:space="preserve">Composição
 10.1.5 </t>
  </si>
  <si>
    <t xml:space="preserve">Composição
 10.1.4 </t>
  </si>
  <si>
    <t>R$ 27,97</t>
  </si>
  <si>
    <t>R$ 6,06</t>
  </si>
  <si>
    <t>R$ 21,91</t>
  </si>
  <si>
    <t>R$ 20,65</t>
  </si>
  <si>
    <t>0,61</t>
  </si>
  <si>
    <t>18,12</t>
  </si>
  <si>
    <t>13,48</t>
  </si>
  <si>
    <t xml:space="preserve">Composição
 10.1.3 </t>
  </si>
  <si>
    <t xml:space="preserve">Composição
 10.1.2 </t>
  </si>
  <si>
    <t>R$ 26,51</t>
  </si>
  <si>
    <t>R$ 5,75</t>
  </si>
  <si>
    <t>R$ 20,76</t>
  </si>
  <si>
    <t>R$ 2,81</t>
  </si>
  <si>
    <t>R$ 17,93</t>
  </si>
  <si>
    <t>1,37</t>
  </si>
  <si>
    <t>12,22</t>
  </si>
  <si>
    <t xml:space="preserve">Composição
 10.1.1 </t>
  </si>
  <si>
    <t>R$ 8,64</t>
  </si>
  <si>
    <t>R$ 6,77</t>
  </si>
  <si>
    <t>3,52</t>
  </si>
  <si>
    <t>2,12</t>
  </si>
  <si>
    <t xml:space="preserve">Composição
 9.1.41 </t>
  </si>
  <si>
    <t>R$ 20,41</t>
  </si>
  <si>
    <t>R$ 4,42</t>
  </si>
  <si>
    <t>R$ 15,99</t>
  </si>
  <si>
    <t>R$ 2,08</t>
  </si>
  <si>
    <t>R$ 13,89</t>
  </si>
  <si>
    <t>9,67</t>
  </si>
  <si>
    <t>7,84</t>
  </si>
  <si>
    <t>2,48</t>
  </si>
  <si>
    <t xml:space="preserve">Composição
 9.1.40 </t>
  </si>
  <si>
    <t>R$ 17,68</t>
  </si>
  <si>
    <t>R$ 3,83</t>
  </si>
  <si>
    <t>R$ 13,85</t>
  </si>
  <si>
    <t>R$ 1,79</t>
  </si>
  <si>
    <t>R$ 12,05</t>
  </si>
  <si>
    <t>0,87</t>
  </si>
  <si>
    <t>8,42</t>
  </si>
  <si>
    <t>6,97</t>
  </si>
  <si>
    <t>2,13</t>
  </si>
  <si>
    <t xml:space="preserve">Composição
 9.1.39 </t>
  </si>
  <si>
    <t>R$ 66,79</t>
  </si>
  <si>
    <t>R$ 14,48</t>
  </si>
  <si>
    <t>R$ 52,31</t>
  </si>
  <si>
    <t>R$ 50,12</t>
  </si>
  <si>
    <t>1,06</t>
  </si>
  <si>
    <t>45,71</t>
  </si>
  <si>
    <t>35,42</t>
  </si>
  <si>
    <t>2,59</t>
  </si>
  <si>
    <t xml:space="preserve">Composição
 9.1.38 </t>
  </si>
  <si>
    <t>R$ 19,60</t>
  </si>
  <si>
    <t>R$ 4,25</t>
  </si>
  <si>
    <t>R$ 15,35</t>
  </si>
  <si>
    <t>R$ 1,50</t>
  </si>
  <si>
    <t>R$ 13,84</t>
  </si>
  <si>
    <t>10,80</t>
  </si>
  <si>
    <t>6,38</t>
  </si>
  <si>
    <t>1,78</t>
  </si>
  <si>
    <t xml:space="preserve">Composição
 9.1.37 </t>
  </si>
  <si>
    <t>R$ 12,50</t>
  </si>
  <si>
    <t>R$ 2,71</t>
  </si>
  <si>
    <t>R$ 9,79</t>
  </si>
  <si>
    <t>R$ 1,02</t>
  </si>
  <si>
    <t>R$ 8,76</t>
  </si>
  <si>
    <t>4,37</t>
  </si>
  <si>
    <t>1,21</t>
  </si>
  <si>
    <t xml:space="preserve">Composição
 9.1.36 </t>
  </si>
  <si>
    <t>R$ 20,66</t>
  </si>
  <si>
    <t>R$ 4,48</t>
  </si>
  <si>
    <t>R$ 16,18</t>
  </si>
  <si>
    <t>R$ 14,67</t>
  </si>
  <si>
    <t>11,63</t>
  </si>
  <si>
    <t>7,21</t>
  </si>
  <si>
    <t xml:space="preserve">Composição
 9.1.35 </t>
  </si>
  <si>
    <t>R$ 12,57</t>
  </si>
  <si>
    <t>R$ 9,85</t>
  </si>
  <si>
    <t>R$ 8,35</t>
  </si>
  <si>
    <t>5,33</t>
  </si>
  <si>
    <t>2,95</t>
  </si>
  <si>
    <t>1,77</t>
  </si>
  <si>
    <t xml:space="preserve">Composição
 9.1.34 </t>
  </si>
  <si>
    <t>R$ 11,53</t>
  </si>
  <si>
    <t>R$ 2,50</t>
  </si>
  <si>
    <t>R$ 9,03</t>
  </si>
  <si>
    <t>R$ 6,93</t>
  </si>
  <si>
    <t>2,71</t>
  </si>
  <si>
    <t xml:space="preserve">Composição
 9.1.33 </t>
  </si>
  <si>
    <t>R$ 9,18</t>
  </si>
  <si>
    <t>R$ 7,19</t>
  </si>
  <si>
    <t>R$ 6,76</t>
  </si>
  <si>
    <t>5,93</t>
  </si>
  <si>
    <t xml:space="preserve">Composição
 9.1.32 </t>
  </si>
  <si>
    <t>R$ 13,14</t>
  </si>
  <si>
    <t>R$ 2,85</t>
  </si>
  <si>
    <t>R$ 10,29</t>
  </si>
  <si>
    <t>R$ 8,72</t>
  </si>
  <si>
    <t>5,55</t>
  </si>
  <si>
    <t xml:space="preserve">Composição
 9.1.31 </t>
  </si>
  <si>
    <t>R$ 10,07</t>
  </si>
  <si>
    <t>R$ 2,18</t>
  </si>
  <si>
    <t>R$ 7,89</t>
  </si>
  <si>
    <t>R$ 6,63</t>
  </si>
  <si>
    <t>2,38</t>
  </si>
  <si>
    <t>25,37</t>
  </si>
  <si>
    <t xml:space="preserve">Composição
 9.1.30 </t>
  </si>
  <si>
    <t>R$ 35,93</t>
  </si>
  <si>
    <t>R$ 7,79</t>
  </si>
  <si>
    <t>R$ 28,14</t>
  </si>
  <si>
    <t>R$ 26,67</t>
  </si>
  <si>
    <t>23,71</t>
  </si>
  <si>
    <t>19,07</t>
  </si>
  <si>
    <t xml:space="preserve">Composição
 9.1.29 </t>
  </si>
  <si>
    <t>R$ 115,93</t>
  </si>
  <si>
    <t>R$ 25,14</t>
  </si>
  <si>
    <t>R$ 90,79</t>
  </si>
  <si>
    <t>R$ 1,83</t>
  </si>
  <si>
    <t>R$ 88,94</t>
  </si>
  <si>
    <t>0,89</t>
  </si>
  <si>
    <t>85,22</t>
  </si>
  <si>
    <t>77,24</t>
  </si>
  <si>
    <t>2,18</t>
  </si>
  <si>
    <t xml:space="preserve">Composição
 9.1.28 </t>
  </si>
  <si>
    <t>R$ 98,39</t>
  </si>
  <si>
    <t>R$ 21,34</t>
  </si>
  <si>
    <t>R$ 77,05</t>
  </si>
  <si>
    <t>R$ 75,40</t>
  </si>
  <si>
    <t>72,09</t>
  </si>
  <si>
    <t>65,24</t>
  </si>
  <si>
    <t xml:space="preserve">Composição
 9.1.27 </t>
  </si>
  <si>
    <t>R$ 32,51</t>
  </si>
  <si>
    <t>R$ 7,05</t>
  </si>
  <si>
    <t>R$ 25,46</t>
  </si>
  <si>
    <t>R$ 1,33</t>
  </si>
  <si>
    <t>R$ 24,12</t>
  </si>
  <si>
    <t>21,42</t>
  </si>
  <si>
    <t>17,38</t>
  </si>
  <si>
    <t>1,59</t>
  </si>
  <si>
    <t xml:space="preserve">Composição
 9.1.26 </t>
  </si>
  <si>
    <t>R$ 13,28</t>
  </si>
  <si>
    <t>R$ 10,40</t>
  </si>
  <si>
    <t>R$ 1,12</t>
  </si>
  <si>
    <t>R$ 9,26</t>
  </si>
  <si>
    <t>6,99</t>
  </si>
  <si>
    <t>4,00</t>
  </si>
  <si>
    <t>1,34</t>
  </si>
  <si>
    <t xml:space="preserve">Composição
 9.1.25 </t>
  </si>
  <si>
    <t>R$ 11,23</t>
  </si>
  <si>
    <t>R$ 2,43</t>
  </si>
  <si>
    <t>R$ 8,80</t>
  </si>
  <si>
    <t>R$ 1,86</t>
  </si>
  <si>
    <t>R$ 6,92</t>
  </si>
  <si>
    <t>3,14</t>
  </si>
  <si>
    <t>1,56</t>
  </si>
  <si>
    <t>2,22</t>
  </si>
  <si>
    <t xml:space="preserve">Composição
 9.1.24 </t>
  </si>
  <si>
    <t>R$ 8,23</t>
  </si>
  <si>
    <t>R$ 1,78</t>
  </si>
  <si>
    <t>1,71</t>
  </si>
  <si>
    <t xml:space="preserve">Composição
 9.1.23 </t>
  </si>
  <si>
    <t>R$ 6,89</t>
  </si>
  <si>
    <t>R$ 5,40</t>
  </si>
  <si>
    <t>1,33</t>
  </si>
  <si>
    <t xml:space="preserve">Composição
 9.1.22 </t>
  </si>
  <si>
    <t>R$ 88,30</t>
  </si>
  <si>
    <t>R$ 19,15</t>
  </si>
  <si>
    <t>R$ 69,15</t>
  </si>
  <si>
    <t>R$ 67,30</t>
  </si>
  <si>
    <t>63,58</t>
  </si>
  <si>
    <t>55,60</t>
  </si>
  <si>
    <t xml:space="preserve">Composição
 9.1.21 </t>
  </si>
  <si>
    <t>R$ 74,93</t>
  </si>
  <si>
    <t>R$ 16,25</t>
  </si>
  <si>
    <t>R$ 58,68</t>
  </si>
  <si>
    <t>R$ 57,03</t>
  </si>
  <si>
    <t>53,72</t>
  </si>
  <si>
    <t>46,87</t>
  </si>
  <si>
    <t xml:space="preserve">Composição
 9.1.20 </t>
  </si>
  <si>
    <t>R$ 14,88</t>
  </si>
  <si>
    <t>R$ 3,22</t>
  </si>
  <si>
    <t>R$ 11,66</t>
  </si>
  <si>
    <t>R$ 10,52</t>
  </si>
  <si>
    <t>8,25</t>
  </si>
  <si>
    <t xml:space="preserve">Composição
 9.1.19 </t>
  </si>
  <si>
    <t>R$ 8,79</t>
  </si>
  <si>
    <t>R$ 1,90</t>
  </si>
  <si>
    <t>R$ 0,76</t>
  </si>
  <si>
    <t>R$ 6,12</t>
  </si>
  <si>
    <t>3,09</t>
  </si>
  <si>
    <t xml:space="preserve">Composição
 9.1.18 </t>
  </si>
  <si>
    <t xml:space="preserve">Composição
 9.1.17 </t>
  </si>
  <si>
    <t>R$ 41,00</t>
  </si>
  <si>
    <t>R$ 8,89</t>
  </si>
  <si>
    <t>R$ 32,11</t>
  </si>
  <si>
    <t>R$ 1,21</t>
  </si>
  <si>
    <t>R$ 30,88</t>
  </si>
  <si>
    <t>28,41</t>
  </si>
  <si>
    <t>20,43</t>
  </si>
  <si>
    <t>1,45</t>
  </si>
  <si>
    <t xml:space="preserve">Composição
 9.1.16 </t>
  </si>
  <si>
    <t>R$ 28,83</t>
  </si>
  <si>
    <t>R$ 6,25</t>
  </si>
  <si>
    <t>R$ 22,58</t>
  </si>
  <si>
    <t>R$ 1,08</t>
  </si>
  <si>
    <t>R$ 21,48</t>
  </si>
  <si>
    <t>19,29</t>
  </si>
  <si>
    <t>12,44</t>
  </si>
  <si>
    <t xml:space="preserve">Composição
 9.1.15 </t>
  </si>
  <si>
    <t>R$ 19,51</t>
  </si>
  <si>
    <t>R$ 4,23</t>
  </si>
  <si>
    <t>R$ 15,28</t>
  </si>
  <si>
    <t>12,60</t>
  </si>
  <si>
    <t xml:space="preserve">Composição
 9.1.14 </t>
  </si>
  <si>
    <t>R$ 10,73</t>
  </si>
  <si>
    <t>R$ 2,32</t>
  </si>
  <si>
    <t>R$ 8,41</t>
  </si>
  <si>
    <t>R$ 0,75</t>
  </si>
  <si>
    <t>R$ 7,65</t>
  </si>
  <si>
    <t>3,15</t>
  </si>
  <si>
    <t xml:space="preserve">Composição
 9.1.13 </t>
  </si>
  <si>
    <t>R$ 1,20</t>
  </si>
  <si>
    <t>R$ 4,34</t>
  </si>
  <si>
    <t>R$ 3,82</t>
  </si>
  <si>
    <t>1,30</t>
  </si>
  <si>
    <t xml:space="preserve">Composição
 9.1.12 </t>
  </si>
  <si>
    <t>1,74</t>
  </si>
  <si>
    <t xml:space="preserve">Composição
 9.1.11 </t>
  </si>
  <si>
    <t>R$ 3,26</t>
  </si>
  <si>
    <t xml:space="preserve">Composição
 9.1.10 </t>
  </si>
  <si>
    <t>R$ 70,75</t>
  </si>
  <si>
    <t>R$ 15,34</t>
  </si>
  <si>
    <t>R$ 55,41</t>
  </si>
  <si>
    <t>R$ 3,37</t>
  </si>
  <si>
    <t>R$ 52,02</t>
  </si>
  <si>
    <t>1,64</t>
  </si>
  <si>
    <t>45,19</t>
  </si>
  <si>
    <t>32,54</t>
  </si>
  <si>
    <t xml:space="preserve">Composição
 9.1.9 </t>
  </si>
  <si>
    <t xml:space="preserve">Composição
 9.1.8 </t>
  </si>
  <si>
    <t>R$ 49,38</t>
  </si>
  <si>
    <t>R$ 10,71</t>
  </si>
  <si>
    <t>R$ 38,67</t>
  </si>
  <si>
    <t>R$ 0,48</t>
  </si>
  <si>
    <t>R$ 38,17</t>
  </si>
  <si>
    <t>37,19</t>
  </si>
  <si>
    <t>35,04</t>
  </si>
  <si>
    <t xml:space="preserve">Composição
 9.1.7 </t>
  </si>
  <si>
    <t>R$ 39,70</t>
  </si>
  <si>
    <t>R$ 8,61</t>
  </si>
  <si>
    <t>R$ 31,09</t>
  </si>
  <si>
    <t>R$ 0,43</t>
  </si>
  <si>
    <t>R$ 30,65</t>
  </si>
  <si>
    <t>29,77</t>
  </si>
  <si>
    <t>28,04</t>
  </si>
  <si>
    <t xml:space="preserve">Composição
 9.1.6 </t>
  </si>
  <si>
    <t>R$ 24,07</t>
  </si>
  <si>
    <t>R$ 18,85</t>
  </si>
  <si>
    <t>R$ 18,49</t>
  </si>
  <si>
    <t>17,78</t>
  </si>
  <si>
    <t>16,74</t>
  </si>
  <si>
    <t xml:space="preserve">Composição
 9.1.5 </t>
  </si>
  <si>
    <t>R$ 3,16</t>
  </si>
  <si>
    <t>R$ 11,44</t>
  </si>
  <si>
    <t>R$ 0,30</t>
  </si>
  <si>
    <t>R$ 11,13</t>
  </si>
  <si>
    <t>10,53</t>
  </si>
  <si>
    <t>9,92</t>
  </si>
  <si>
    <t xml:space="preserve">Composição
 9.1.4 </t>
  </si>
  <si>
    <t>R$ 8,84</t>
  </si>
  <si>
    <t>R$ 1,91</t>
  </si>
  <si>
    <t>R$ 0,20</t>
  </si>
  <si>
    <t>R$ 6,72</t>
  </si>
  <si>
    <t>6,31</t>
  </si>
  <si>
    <t>5,95</t>
  </si>
  <si>
    <t xml:space="preserve">Composição
 9.1.3 </t>
  </si>
  <si>
    <t xml:space="preserve">Composição
 9.1.2 </t>
  </si>
  <si>
    <t>R$ 6,75</t>
  </si>
  <si>
    <t>R$ 5,29</t>
  </si>
  <si>
    <t>R$ 1,00</t>
  </si>
  <si>
    <t>R$ 4,27</t>
  </si>
  <si>
    <t>2,23</t>
  </si>
  <si>
    <t>1,20</t>
  </si>
  <si>
    <t xml:space="preserve">Composição
 9.1.1 </t>
  </si>
  <si>
    <t>R$ 57,38</t>
  </si>
  <si>
    <t>R$ 12,44</t>
  </si>
  <si>
    <t>R$ 44,94</t>
  </si>
  <si>
    <t>R$ 39,77</t>
  </si>
  <si>
    <t>2,54</t>
  </si>
  <si>
    <t>28,88</t>
  </si>
  <si>
    <t xml:space="preserve">Composição
 8.5 </t>
  </si>
  <si>
    <t>R$ 27,23</t>
  </si>
  <si>
    <t>R$ 5,90</t>
  </si>
  <si>
    <t>R$ 21,33</t>
  </si>
  <si>
    <t>R$ 3,90</t>
  </si>
  <si>
    <t>26,22</t>
  </si>
  <si>
    <t>69,09</t>
  </si>
  <si>
    <t xml:space="preserve">Composição
 8.4 </t>
  </si>
  <si>
    <t>R$ 26,75</t>
  </si>
  <si>
    <t>R$ 5,80</t>
  </si>
  <si>
    <t>R$ 20,95</t>
  </si>
  <si>
    <t>R$ 17,03</t>
  </si>
  <si>
    <t>8,38</t>
  </si>
  <si>
    <t>23,83</t>
  </si>
  <si>
    <t xml:space="preserve">Composição
 8.3 </t>
  </si>
  <si>
    <t>R$ 12,70</t>
  </si>
  <si>
    <t>R$ 2,75</t>
  </si>
  <si>
    <t>R$ 9,95</t>
  </si>
  <si>
    <t>R$ 1,27</t>
  </si>
  <si>
    <t>R$ 8,67</t>
  </si>
  <si>
    <t>5,86</t>
  </si>
  <si>
    <t>17,77</t>
  </si>
  <si>
    <t>1,51</t>
  </si>
  <si>
    <t xml:space="preserve">Composição
 8.2 </t>
  </si>
  <si>
    <t xml:space="preserve">Composição
 8.1 </t>
  </si>
  <si>
    <t>R$ 37,04</t>
  </si>
  <si>
    <t>R$ 8,03</t>
  </si>
  <si>
    <t>R$ 29,01</t>
  </si>
  <si>
    <t>R$ 2,19</t>
  </si>
  <si>
    <t>R$ 26,81</t>
  </si>
  <si>
    <t>1,04</t>
  </si>
  <si>
    <t>22,26</t>
  </si>
  <si>
    <t>16,50</t>
  </si>
  <si>
    <t>4,13</t>
  </si>
  <si>
    <t>2,60</t>
  </si>
  <si>
    <t xml:space="preserve">Composição
 7.1.2 </t>
  </si>
  <si>
    <t xml:space="preserve">Composição
 7.1.1 </t>
  </si>
  <si>
    <t>R$ 25,41</t>
  </si>
  <si>
    <t>R$ 5,51</t>
  </si>
  <si>
    <t>R$ 19,90</t>
  </si>
  <si>
    <t>R$ 3,10</t>
  </si>
  <si>
    <t>10,29</t>
  </si>
  <si>
    <t>3,68</t>
  </si>
  <si>
    <t xml:space="preserve">Composição
 6.2 </t>
  </si>
  <si>
    <t>R$ 3,97</t>
  </si>
  <si>
    <t>R$ 0,86</t>
  </si>
  <si>
    <t>R$ 3,11</t>
  </si>
  <si>
    <t>R$ 0,64</t>
  </si>
  <si>
    <t>R$ 2,45</t>
  </si>
  <si>
    <t>1,11</t>
  </si>
  <si>
    <t xml:space="preserve">Composição
 6.1 </t>
  </si>
  <si>
    <t>R$ 472,14</t>
  </si>
  <si>
    <t>R$ 102,41</t>
  </si>
  <si>
    <t>R$ 369,73</t>
  </si>
  <si>
    <t>R$ 13,04</t>
  </si>
  <si>
    <t>R$ 356,69</t>
  </si>
  <si>
    <t>6,12</t>
  </si>
  <si>
    <t>329,71</t>
  </si>
  <si>
    <t>2,64</t>
  </si>
  <si>
    <t>319,15</t>
  </si>
  <si>
    <t>15,51</t>
  </si>
  <si>
    <t>3,48</t>
  </si>
  <si>
    <t xml:space="preserve">Composição
 4.6.3 </t>
  </si>
  <si>
    <t>R$ 436,08</t>
  </si>
  <si>
    <t>R$ 94,59</t>
  </si>
  <si>
    <t>R$ 341,49</t>
  </si>
  <si>
    <t>R$ 5,02</t>
  </si>
  <si>
    <t>R$ 336,46</t>
  </si>
  <si>
    <t>325,74</t>
  </si>
  <si>
    <t xml:space="preserve">Composição
 4.6.2 </t>
  </si>
  <si>
    <t>R$ 271,10</t>
  </si>
  <si>
    <t>R$ 58,80</t>
  </si>
  <si>
    <t>R$ 212,30</t>
  </si>
  <si>
    <t>R$ 207,27</t>
  </si>
  <si>
    <t>196,55</t>
  </si>
  <si>
    <t>185,95</t>
  </si>
  <si>
    <t xml:space="preserve">Composição
 4.6.1 </t>
  </si>
  <si>
    <t xml:space="preserve">Composição
 2.1.2 </t>
  </si>
  <si>
    <t>R$ 1,58</t>
  </si>
  <si>
    <t>R$ 0,34</t>
  </si>
  <si>
    <t>R$ 1,24</t>
  </si>
  <si>
    <t>R$ 1,06</t>
  </si>
  <si>
    <t>7,65</t>
  </si>
  <si>
    <t>293.777,53</t>
  </si>
  <si>
    <t>538.000,00</t>
  </si>
  <si>
    <t xml:space="preserve">Composição
 2.1.1 </t>
  </si>
</sst>
</file>

<file path=xl/styles.xml><?xml version="1.0" encoding="utf-8"?>
<styleSheet xmlns="http://schemas.openxmlformats.org/spreadsheetml/2006/main">
  <numFmts count="15">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_);_(* \(#,##0\);_(* &quot;-&quot;??_);_(@_)"/>
    <numFmt numFmtId="173" formatCode="* #,##0.00\ ;* \(#,##0.00\);* \-#.00\ ;@\ "/>
    <numFmt numFmtId="174" formatCode="_-[$R$-416]\ * #,##0.00_-;\-[$R$-416]\ * #,##0.00_-;_-[$R$-416]\ * &quot;-&quot;??_-;_-@_-"/>
    <numFmt numFmtId="175" formatCode="#,##0.0000000"/>
    <numFmt numFmtId="176" formatCode="_(&quot;$&quot;* #,##0.00_);_(&quot;$&quot;* \(#,##0.00\);_(&quot;$&quot;* &quot;-&quot;??_);_(@_)"/>
  </numFmts>
  <fonts count="107">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sz val="9"/>
      <color indexed="81"/>
      <name val="Tahoma"/>
      <family val="2"/>
    </font>
    <font>
      <b/>
      <sz val="10"/>
      <color indexed="81"/>
      <name val="Tahoma"/>
      <family val="2"/>
    </font>
    <font>
      <b/>
      <sz val="10"/>
      <color theme="1"/>
      <name val="Arial"/>
      <family val="2"/>
    </font>
    <font>
      <u/>
      <sz val="10"/>
      <color rgb="FFFF0000"/>
      <name val="Arial"/>
      <family val="2"/>
    </font>
    <font>
      <sz val="10"/>
      <name val="Arial"/>
      <family val="2"/>
    </font>
    <font>
      <b/>
      <sz val="11"/>
      <color rgb="FFFF0000"/>
      <name val="Arial Narrow"/>
      <family val="2"/>
    </font>
    <font>
      <b/>
      <sz val="11"/>
      <color theme="1"/>
      <name val="Calibri"/>
      <family val="2"/>
      <scheme val="minor"/>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10"/>
      <name val="Arial"/>
      <family val="2"/>
    </font>
    <font>
      <sz val="11"/>
      <color rgb="FF000000"/>
      <name val="Calibri"/>
      <family val="2"/>
    </font>
    <font>
      <sz val="8"/>
      <color indexed="8"/>
      <name val="Courier"/>
      <family val="3"/>
    </font>
    <font>
      <sz val="11"/>
      <name val="Arial"/>
      <family val="1"/>
    </font>
    <font>
      <sz val="10"/>
      <name val="Arial"/>
      <family val="1"/>
    </font>
    <font>
      <b/>
      <sz val="10"/>
      <name val="Arial"/>
      <family val="1"/>
    </font>
    <font>
      <sz val="10"/>
      <color rgb="FF000000"/>
      <name val="Arial"/>
      <family val="1"/>
    </font>
    <font>
      <b/>
      <sz val="11"/>
      <name val="Arial"/>
      <family val="1"/>
    </font>
    <font>
      <sz val="10"/>
      <name val="Arial"/>
      <family val="2"/>
    </font>
    <font>
      <sz val="10"/>
      <name val="Courier New"/>
      <family val="3"/>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
      <patternFill patternType="solid">
        <fgColor rgb="FF0070C0"/>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15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5" fillId="16" borderId="0" applyNumberFormat="0" applyFont="0" applyFill="0" applyProtection="0"/>
    <xf numFmtId="0" fontId="33" fillId="6" borderId="0" applyNumberFormat="0" applyBorder="0" applyAlignment="0" applyProtection="0"/>
    <xf numFmtId="0" fontId="5" fillId="9" borderId="0" applyNumberFormat="0" applyFont="0" applyFill="0" applyProtection="0"/>
    <xf numFmtId="0" fontId="33" fillId="20" borderId="0" applyNumberFormat="0" applyBorder="0" applyAlignment="0" applyProtection="0"/>
    <xf numFmtId="0" fontId="5" fillId="13"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 borderId="0" applyNumberFormat="0" applyBorder="0" applyAlignment="0" applyProtection="0"/>
    <xf numFmtId="0" fontId="5" fillId="18" borderId="0" applyNumberFormat="0" applyFont="0" applyFill="0" applyProtection="0"/>
    <xf numFmtId="0" fontId="33" fillId="6" borderId="0" applyNumberFormat="0" applyBorder="0" applyAlignment="0" applyProtection="0"/>
    <xf numFmtId="0" fontId="5"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6"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7" fillId="26" borderId="1" applyNumberFormat="0" applyFont="0" applyProtection="0"/>
    <xf numFmtId="0" fontId="49" fillId="27" borderId="1" applyNumberFormat="0" applyAlignment="0" applyProtection="0"/>
    <xf numFmtId="0" fontId="8" fillId="28" borderId="2" applyNumberFormat="0" applyFont="0" applyProtection="0"/>
    <xf numFmtId="0" fontId="36" fillId="28" borderId="3" applyNumberFormat="0" applyAlignment="0" applyProtection="0"/>
    <xf numFmtId="0" fontId="9"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3" fillId="29" borderId="0" applyNumberFormat="0" applyBorder="0" applyAlignment="0" applyProtection="0"/>
    <xf numFmtId="0" fontId="5" fillId="30" borderId="0" applyNumberFormat="0" applyFont="0" applyFill="0" applyProtection="0"/>
    <xf numFmtId="0" fontId="33" fillId="20" borderId="0" applyNumberFormat="0" applyBorder="0" applyAlignment="0" applyProtection="0"/>
    <xf numFmtId="0" fontId="5" fillId="31"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2" borderId="0" applyNumberFormat="0" applyBorder="0" applyAlignment="0" applyProtection="0"/>
    <xf numFmtId="0" fontId="5" fillId="18" borderId="0" applyNumberFormat="0" applyFont="0" applyFill="0" applyProtection="0"/>
    <xf numFmtId="0" fontId="33" fillId="18" borderId="0" applyNumberFormat="0" applyBorder="0" applyAlignment="0" applyProtection="0"/>
    <xf numFmtId="0" fontId="5" fillId="23" borderId="0" applyNumberFormat="0" applyFont="0" applyFill="0" applyProtection="0"/>
    <xf numFmtId="0" fontId="33" fillId="23" borderId="0" applyNumberFormat="0" applyBorder="0" applyAlignment="0" applyProtection="0"/>
    <xf numFmtId="0" fontId="10" fillId="3" borderId="1" applyNumberFormat="0" applyFont="0" applyProtection="0"/>
    <xf numFmtId="0" fontId="42" fillId="14" borderId="1" applyNumberFormat="0" applyAlignment="0" applyProtection="0"/>
    <xf numFmtId="0" fontId="3"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1"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5"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4" fillId="0" borderId="0"/>
    <xf numFmtId="0" fontId="58" fillId="0" borderId="0"/>
    <xf numFmtId="0" fontId="4" fillId="0" borderId="0"/>
    <xf numFmtId="0" fontId="4" fillId="0" borderId="0"/>
    <xf numFmtId="0" fontId="4" fillId="0" borderId="0"/>
    <xf numFmtId="0" fontId="4" fillId="10" borderId="10" applyNumberFormat="0" applyFont="0" applyBorder="0" applyProtection="0"/>
    <xf numFmtId="0" fontId="32" fillId="10" borderId="10" applyNumberFormat="0" applyFont="0" applyAlignment="0" applyProtection="0"/>
    <xf numFmtId="0" fontId="3" fillId="10" borderId="10" applyNumberFormat="0" applyFont="0" applyAlignment="0" applyProtection="0"/>
    <xf numFmtId="0" fontId="45"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5" fillId="27" borderId="11"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70" fontId="4" fillId="0" borderId="0" applyFont="0" applyFill="0" applyBorder="0" applyAlignment="0" applyProtection="0"/>
    <xf numFmtId="0" fontId="14" fillId="0" borderId="0" applyNumberFormat="0" applyFont="0" applyFill="0" applyAlignment="0" applyProtection="0"/>
    <xf numFmtId="0" fontId="48" fillId="0" borderId="0" applyNumberFormat="0" applyFill="0" applyBorder="0" applyAlignment="0" applyProtection="0"/>
    <xf numFmtId="0" fontId="15"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2" fillId="0" borderId="14" applyNumberFormat="0" applyFill="0" applyAlignment="0" applyProtection="0"/>
    <xf numFmtId="0" fontId="18" fillId="0" borderId="7" applyNumberFormat="0" applyFont="0" applyAlignment="0" applyProtection="0"/>
    <xf numFmtId="0" fontId="53" fillId="0" borderId="15" applyNumberFormat="0" applyFill="0" applyAlignment="0" applyProtection="0"/>
    <xf numFmtId="0" fontId="19" fillId="0" borderId="13" applyNumberFormat="0" applyFont="0" applyAlignment="0" applyProtection="0"/>
    <xf numFmtId="0" fontId="54" fillId="0" borderId="16" applyNumberFormat="0" applyFill="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0" fillId="0" borderId="17" applyNumberFormat="0" applyFont="0" applyAlignment="0" applyProtection="0"/>
    <xf numFmtId="0" fontId="47" fillId="0" borderId="18" applyNumberFormat="0" applyFill="0" applyAlignment="0" applyProtection="0"/>
    <xf numFmtId="166" fontId="31" fillId="0" borderId="0" applyFont="0" applyFill="0" applyBorder="0" applyAlignment="0" applyProtection="0"/>
    <xf numFmtId="170" fontId="4" fillId="0" borderId="0" applyFont="0" applyFill="0" applyBorder="0" applyAlignment="0" applyProtection="0"/>
    <xf numFmtId="166" fontId="4" fillId="0" borderId="0" applyFont="0" applyFill="0" applyBorder="0" applyAlignment="0" applyProtection="0"/>
    <xf numFmtId="0" fontId="48" fillId="0" borderId="0" applyNumberFormat="0" applyFill="0" applyBorder="0" applyAlignment="0" applyProtection="0"/>
    <xf numFmtId="0" fontId="2" fillId="0" borderId="0"/>
    <xf numFmtId="0" fontId="87" fillId="0" borderId="0"/>
    <xf numFmtId="0" fontId="4" fillId="0" borderId="0"/>
    <xf numFmtId="169" fontId="4" fillId="0" borderId="0" applyFont="0" applyFill="0" applyBorder="0" applyAlignment="0" applyProtection="0"/>
    <xf numFmtId="0" fontId="4" fillId="0" borderId="0" applyFont="0" applyFill="0" applyBorder="0" applyAlignment="0" applyProtection="0"/>
    <xf numFmtId="168" fontId="4" fillId="0" borderId="0" applyFont="0" applyFill="0" applyBorder="0" applyAlignment="0" applyProtection="0"/>
    <xf numFmtId="0" fontId="4" fillId="0" borderId="0"/>
    <xf numFmtId="171" fontId="4" fillId="0" borderId="0" applyFont="0" applyFill="0" applyBorder="0" applyAlignment="0" applyProtection="0"/>
    <xf numFmtId="0" fontId="98" fillId="0" borderId="0"/>
    <xf numFmtId="0" fontId="100" fillId="0" borderId="0"/>
    <xf numFmtId="0" fontId="97" fillId="0" borderId="0"/>
    <xf numFmtId="165" fontId="4" fillId="0" borderId="0" applyFont="0" applyFill="0" applyBorder="0" applyAlignment="0" applyProtection="0"/>
    <xf numFmtId="176" fontId="105" fillId="0" borderId="0" applyFont="0" applyFill="0" applyBorder="0" applyAlignment="0" applyProtection="0"/>
  </cellStyleXfs>
  <cellXfs count="878">
    <xf numFmtId="0" fontId="0" fillId="0" borderId="0" xfId="0"/>
    <xf numFmtId="166" fontId="0" fillId="0" borderId="0" xfId="119" applyFont="1"/>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165" fontId="0" fillId="0" borderId="0" xfId="99" applyFont="1"/>
    <xf numFmtId="165" fontId="23" fillId="0" borderId="34" xfId="99" applyFont="1" applyBorder="1" applyAlignment="1">
      <alignment horizontal="center" vertical="justify"/>
    </xf>
    <xf numFmtId="0" fontId="23" fillId="0" borderId="38" xfId="0" applyFont="1" applyBorder="1" applyAlignment="1">
      <alignment horizontal="center" vertical="justify"/>
    </xf>
    <xf numFmtId="166" fontId="25" fillId="0" borderId="22" xfId="119" applyFont="1" applyBorder="1" applyAlignment="1">
      <alignment horizontal="center"/>
    </xf>
    <xf numFmtId="0" fontId="21" fillId="0" borderId="38" xfId="0" applyFont="1" applyBorder="1" applyAlignment="1">
      <alignment horizontal="center"/>
    </xf>
    <xf numFmtId="0" fontId="21" fillId="0" borderId="35" xfId="0" applyFont="1" applyBorder="1" applyAlignment="1">
      <alignment horizontal="center"/>
    </xf>
    <xf numFmtId="0" fontId="62" fillId="0" borderId="20" xfId="0" applyFont="1" applyFill="1" applyBorder="1" applyAlignment="1">
      <alignment horizontal="center" vertical="center"/>
    </xf>
    <xf numFmtId="0" fontId="62" fillId="0" borderId="20" xfId="0" applyFont="1" applyFill="1" applyBorder="1" applyAlignment="1">
      <alignment horizontal="center" vertical="center" wrapText="1"/>
    </xf>
    <xf numFmtId="0" fontId="62" fillId="0" borderId="20" xfId="0" applyNumberFormat="1" applyFont="1" applyFill="1" applyBorder="1" applyAlignment="1">
      <alignment horizontal="center" vertical="center"/>
    </xf>
    <xf numFmtId="0" fontId="4" fillId="0" borderId="0" xfId="0" applyFont="1" applyFill="1" applyBorder="1" applyAlignment="1">
      <alignment horizontal="center" vertical="center"/>
    </xf>
    <xf numFmtId="166" fontId="4" fillId="0" borderId="0" xfId="119" applyFont="1" applyFill="1" applyBorder="1" applyAlignment="1">
      <alignment horizontal="center" vertical="center"/>
    </xf>
    <xf numFmtId="165" fontId="4" fillId="0" borderId="0" xfId="99" applyFont="1" applyFill="1" applyBorder="1" applyAlignment="1">
      <alignment horizontal="center" vertical="center"/>
    </xf>
    <xf numFmtId="165" fontId="4" fillId="0" borderId="0" xfId="99" applyFont="1" applyFill="1" applyBorder="1" applyAlignment="1">
      <alignment vertical="center"/>
    </xf>
    <xf numFmtId="165" fontId="0" fillId="0" borderId="0" xfId="99" applyFont="1" applyBorder="1"/>
    <xf numFmtId="165" fontId="25" fillId="0" borderId="0" xfId="99" applyFont="1" applyBorder="1"/>
    <xf numFmtId="0" fontId="0" fillId="0" borderId="28" xfId="0" applyBorder="1"/>
    <xf numFmtId="0" fontId="0" fillId="0" borderId="0" xfId="0" applyBorder="1" applyAlignment="1">
      <alignment horizontal="center" vertical="center"/>
    </xf>
    <xf numFmtId="0" fontId="63" fillId="0" borderId="0" xfId="0" applyFont="1" applyBorder="1" applyAlignment="1"/>
    <xf numFmtId="0" fontId="63" fillId="0" borderId="0" xfId="0" applyFont="1" applyBorder="1" applyAlignment="1">
      <alignment wrapText="1"/>
    </xf>
    <xf numFmtId="0" fontId="0" fillId="0" borderId="29" xfId="0" applyBorder="1" applyAlignment="1">
      <alignment horizontal="center" vertical="center"/>
    </xf>
    <xf numFmtId="4" fontId="62" fillId="0" borderId="0" xfId="0" applyNumberFormat="1" applyFont="1" applyFill="1" applyBorder="1" applyAlignment="1">
      <alignment horizontal="center" vertical="center" wrapText="1"/>
    </xf>
    <xf numFmtId="4" fontId="62"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60" fillId="0" borderId="0" xfId="119" applyFont="1" applyBorder="1" applyAlignment="1">
      <alignment horizontal="center" vertical="center"/>
    </xf>
    <xf numFmtId="166" fontId="71" fillId="0" borderId="0" xfId="119" applyFont="1" applyBorder="1" applyAlignment="1">
      <alignment horizontal="center" vertical="center"/>
    </xf>
    <xf numFmtId="166" fontId="20" fillId="0" borderId="0" xfId="119" applyFont="1" applyBorder="1" applyAlignment="1">
      <alignment horizontal="center" vertical="center"/>
    </xf>
    <xf numFmtId="166" fontId="56" fillId="0" borderId="0" xfId="119" applyFont="1" applyFill="1" applyBorder="1" applyAlignment="1">
      <alignment horizontal="center" vertical="center"/>
    </xf>
    <xf numFmtId="166" fontId="20" fillId="0" borderId="0" xfId="119" applyFont="1" applyFill="1" applyBorder="1" applyAlignment="1">
      <alignment horizontal="center" vertical="center"/>
    </xf>
    <xf numFmtId="166" fontId="0" fillId="0" borderId="26" xfId="119" applyFont="1" applyBorder="1" applyAlignment="1">
      <alignment horizontal="center" vertical="center" wrapText="1"/>
    </xf>
    <xf numFmtId="166" fontId="56" fillId="0" borderId="0" xfId="119" applyFont="1" applyBorder="1" applyAlignment="1">
      <alignment horizontal="center" vertical="center"/>
    </xf>
    <xf numFmtId="166" fontId="0" fillId="0" borderId="0" xfId="119" applyFont="1" applyFill="1" applyBorder="1" applyAlignment="1">
      <alignment horizontal="center" vertical="center"/>
    </xf>
    <xf numFmtId="166" fontId="20" fillId="0" borderId="0" xfId="119" applyFont="1" applyBorder="1" applyAlignment="1">
      <alignment horizontal="left" vertical="center"/>
    </xf>
    <xf numFmtId="166" fontId="4" fillId="0" borderId="0" xfId="119" applyFont="1" applyBorder="1" applyAlignment="1">
      <alignment horizontal="left" vertical="center"/>
    </xf>
    <xf numFmtId="166" fontId="0" fillId="0" borderId="0" xfId="119" applyFont="1" applyFill="1" applyBorder="1" applyAlignment="1">
      <alignment horizontal="left" vertical="center"/>
    </xf>
    <xf numFmtId="166" fontId="62" fillId="0" borderId="0" xfId="119" applyFont="1" applyFill="1" applyBorder="1" applyAlignment="1">
      <alignment horizontal="left" vertical="center" wrapText="1"/>
    </xf>
    <xf numFmtId="166" fontId="62"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0" fontId="20" fillId="0" borderId="38"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4" fillId="0" borderId="0" xfId="119" applyFont="1" applyFill="1" applyBorder="1" applyAlignment="1">
      <alignment horizontal="left" vertical="center"/>
    </xf>
    <xf numFmtId="166" fontId="4" fillId="0" borderId="0" xfId="119" applyFont="1" applyFill="1" applyBorder="1" applyAlignment="1">
      <alignment horizontal="center" vertical="center" wrapText="1"/>
    </xf>
    <xf numFmtId="166" fontId="20" fillId="0" borderId="0" xfId="119" applyFont="1" applyFill="1" applyBorder="1" applyAlignment="1">
      <alignment horizontal="left" vertical="center"/>
    </xf>
    <xf numFmtId="166" fontId="0" fillId="0" borderId="29" xfId="119" applyFont="1" applyBorder="1" applyAlignment="1">
      <alignment horizontal="center" vertical="center"/>
    </xf>
    <xf numFmtId="166" fontId="4" fillId="0" borderId="28" xfId="119" applyFont="1" applyBorder="1" applyAlignment="1">
      <alignment horizontal="left" vertical="center"/>
    </xf>
    <xf numFmtId="166" fontId="0" fillId="0" borderId="0" xfId="119" applyFont="1" applyFill="1" applyBorder="1" applyAlignment="1">
      <alignment horizontal="center" vertical="center" wrapText="1"/>
    </xf>
    <xf numFmtId="166" fontId="4" fillId="0" borderId="0" xfId="119" applyFont="1" applyFill="1" applyBorder="1" applyAlignment="1">
      <alignment vertical="center"/>
    </xf>
    <xf numFmtId="166" fontId="4" fillId="0" borderId="0" xfId="119" applyFont="1" applyBorder="1" applyAlignment="1">
      <alignment horizontal="right" vertical="center"/>
    </xf>
    <xf numFmtId="166" fontId="0" fillId="39" borderId="0" xfId="119" applyFont="1" applyFill="1" applyBorder="1" applyAlignment="1">
      <alignment horizontal="center" vertical="center"/>
    </xf>
    <xf numFmtId="4" fontId="75" fillId="0" borderId="0" xfId="0" applyNumberFormat="1" applyFont="1" applyFill="1" applyBorder="1" applyAlignment="1">
      <alignment vertical="center" wrapText="1"/>
    </xf>
    <xf numFmtId="166" fontId="62" fillId="39" borderId="0" xfId="119" applyFont="1" applyFill="1" applyBorder="1" applyAlignment="1">
      <alignment horizontal="left" vertical="center" wrapText="1"/>
    </xf>
    <xf numFmtId="166" fontId="4" fillId="39" borderId="0" xfId="119" applyFont="1" applyFill="1" applyBorder="1" applyAlignment="1">
      <alignment horizontal="center" vertical="center"/>
    </xf>
    <xf numFmtId="166" fontId="4" fillId="0" borderId="0" xfId="119" applyFont="1" applyFill="1" applyBorder="1" applyAlignment="1">
      <alignment horizontal="left" vertical="center" wrapText="1"/>
    </xf>
    <xf numFmtId="0" fontId="4" fillId="0" borderId="28" xfId="0" applyFont="1" applyBorder="1" applyAlignment="1">
      <alignment horizontal="left" vertical="center" wrapText="1"/>
    </xf>
    <xf numFmtId="166" fontId="4" fillId="0" borderId="0" xfId="119" applyFont="1" applyBorder="1" applyAlignment="1">
      <alignment vertical="center"/>
    </xf>
    <xf numFmtId="0" fontId="4" fillId="0" borderId="0" xfId="0" applyFont="1" applyBorder="1" applyAlignment="1">
      <alignment horizontal="center" vertical="center"/>
    </xf>
    <xf numFmtId="0" fontId="20" fillId="0" borderId="34" xfId="0" applyFont="1" applyFill="1" applyBorder="1" applyAlignment="1">
      <alignment horizontal="center" vertical="center" wrapText="1"/>
    </xf>
    <xf numFmtId="166" fontId="4" fillId="0" borderId="31" xfId="119" applyFont="1" applyBorder="1" applyAlignment="1">
      <alignment horizontal="center" vertical="center"/>
    </xf>
    <xf numFmtId="166" fontId="0" fillId="39" borderId="31" xfId="119" applyFont="1" applyFill="1" applyBorder="1" applyAlignment="1">
      <alignment horizontal="center" vertical="center"/>
    </xf>
    <xf numFmtId="166" fontId="62" fillId="0" borderId="31" xfId="119" applyFont="1" applyFill="1" applyBorder="1" applyAlignment="1">
      <alignment vertical="center"/>
    </xf>
    <xf numFmtId="166" fontId="61" fillId="0" borderId="31" xfId="119" applyFont="1" applyFill="1" applyBorder="1" applyAlignment="1">
      <alignment vertical="center"/>
    </xf>
    <xf numFmtId="166" fontId="4" fillId="0" borderId="31" xfId="119" applyFont="1" applyBorder="1" applyAlignment="1">
      <alignment horizontal="center" vertical="center" wrapText="1"/>
    </xf>
    <xf numFmtId="166" fontId="0" fillId="0" borderId="31" xfId="119" applyFont="1" applyBorder="1" applyAlignment="1">
      <alignment horizontal="center" vertical="center"/>
    </xf>
    <xf numFmtId="166" fontId="62" fillId="0" borderId="31" xfId="119" applyFont="1" applyFill="1" applyBorder="1" applyAlignment="1">
      <alignment horizontal="left" vertical="center"/>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39" borderId="31" xfId="119" applyFont="1" applyFill="1" applyBorder="1" applyAlignment="1">
      <alignment horizontal="left" vertical="center" wrapText="1"/>
    </xf>
    <xf numFmtId="166" fontId="62" fillId="39" borderId="31" xfId="119" applyFont="1" applyFill="1" applyBorder="1" applyAlignment="1">
      <alignment vertical="center"/>
    </xf>
    <xf numFmtId="166" fontId="62" fillId="0" borderId="31" xfId="119" applyFont="1" applyFill="1" applyBorder="1" applyAlignment="1">
      <alignment horizontal="center" vertical="center" wrapText="1"/>
    </xf>
    <xf numFmtId="166" fontId="62" fillId="0" borderId="28" xfId="119" applyFont="1" applyFill="1" applyBorder="1" applyAlignment="1">
      <alignment horizontal="left" vertical="center" wrapText="1"/>
    </xf>
    <xf numFmtId="166" fontId="4" fillId="39" borderId="31" xfId="119" applyFont="1" applyFill="1" applyBorder="1" applyAlignment="1">
      <alignment horizontal="center" vertical="center"/>
    </xf>
    <xf numFmtId="166" fontId="4" fillId="0" borderId="28" xfId="119" applyFont="1" applyBorder="1" applyAlignment="1">
      <alignment horizontal="center" vertical="center"/>
    </xf>
    <xf numFmtId="166" fontId="4" fillId="0" borderId="31" xfId="119" applyFont="1" applyFill="1" applyBorder="1" applyAlignment="1">
      <alignment horizontal="center" vertical="center"/>
    </xf>
    <xf numFmtId="166" fontId="0" fillId="0" borderId="31" xfId="119" applyFont="1" applyBorder="1" applyAlignment="1">
      <alignment horizontal="center" vertical="center" wrapText="1"/>
    </xf>
    <xf numFmtId="49" fontId="0" fillId="0" borderId="31" xfId="119" applyNumberFormat="1" applyFont="1" applyBorder="1" applyAlignment="1">
      <alignment horizontal="center" vertical="center"/>
    </xf>
    <xf numFmtId="166" fontId="4" fillId="0" borderId="31" xfId="119" applyFont="1" applyFill="1" applyBorder="1" applyAlignment="1">
      <alignment horizontal="center" vertical="center" wrapText="1"/>
    </xf>
    <xf numFmtId="166" fontId="4" fillId="0" borderId="31" xfId="119" applyFont="1" applyBorder="1" applyAlignment="1">
      <alignment vertical="center"/>
    </xf>
    <xf numFmtId="166" fontId="0" fillId="0" borderId="31" xfId="119" applyFont="1" applyFill="1" applyBorder="1" applyAlignment="1">
      <alignment horizontal="center" vertical="center"/>
    </xf>
    <xf numFmtId="166" fontId="4" fillId="0" borderId="28" xfId="119" applyFont="1" applyFill="1" applyBorder="1" applyAlignment="1">
      <alignment horizontal="left" vertical="center" wrapText="1"/>
    </xf>
    <xf numFmtId="0" fontId="56" fillId="0" borderId="0" xfId="119"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0" fillId="0" borderId="0" xfId="0" applyFont="1" applyBorder="1" applyAlignment="1">
      <alignment horizontal="center" vertical="center"/>
    </xf>
    <xf numFmtId="1" fontId="0" fillId="0" borderId="0" xfId="0" applyNumberFormat="1" applyBorder="1" applyAlignment="1">
      <alignment horizontal="center" vertical="center"/>
    </xf>
    <xf numFmtId="0" fontId="79" fillId="0" borderId="0" xfId="0" applyFont="1" applyFill="1" applyBorder="1" applyAlignment="1">
      <alignment horizontal="center" vertical="center" wrapText="1"/>
    </xf>
    <xf numFmtId="166" fontId="20" fillId="0" borderId="38" xfId="119" applyFont="1" applyBorder="1" applyAlignment="1">
      <alignment horizontal="center" vertical="center" wrapText="1"/>
    </xf>
    <xf numFmtId="166" fontId="20" fillId="0" borderId="38" xfId="119" applyFont="1" applyBorder="1" applyAlignment="1">
      <alignment horizontal="center" vertical="center"/>
    </xf>
    <xf numFmtId="166" fontId="0" fillId="0" borderId="0" xfId="119" applyFont="1" applyAlignment="1">
      <alignment horizontal="left" vertical="center"/>
    </xf>
    <xf numFmtId="166" fontId="60" fillId="0" borderId="0" xfId="119" applyFont="1" applyBorder="1" applyAlignment="1">
      <alignment horizontal="left" vertical="center"/>
    </xf>
    <xf numFmtId="166" fontId="71" fillId="0" borderId="0" xfId="119" applyFont="1" applyBorder="1" applyAlignment="1">
      <alignment horizontal="left" vertical="center"/>
    </xf>
    <xf numFmtId="166" fontId="56" fillId="0" borderId="0" xfId="119" applyFont="1" applyBorder="1" applyAlignment="1">
      <alignment horizontal="left" vertical="center"/>
    </xf>
    <xf numFmtId="166" fontId="56" fillId="0" borderId="0" xfId="119" applyFont="1" applyFill="1" applyBorder="1" applyAlignment="1">
      <alignment horizontal="left" vertical="center"/>
    </xf>
    <xf numFmtId="166" fontId="0" fillId="0" borderId="26" xfId="119" applyFont="1" applyBorder="1" applyAlignment="1">
      <alignment horizontal="left" vertical="center" wrapText="1"/>
    </xf>
    <xf numFmtId="166" fontId="0" fillId="0" borderId="29" xfId="119" applyFont="1" applyBorder="1" applyAlignment="1">
      <alignment horizontal="left" vertical="center"/>
    </xf>
    <xf numFmtId="166" fontId="0" fillId="39" borderId="31" xfId="119" applyFont="1" applyFill="1" applyBorder="1" applyAlignment="1">
      <alignment horizontal="left" vertical="center"/>
    </xf>
    <xf numFmtId="166" fontId="0" fillId="0" borderId="28" xfId="119" applyFont="1" applyBorder="1" applyAlignment="1">
      <alignment horizontal="center" vertical="center"/>
    </xf>
    <xf numFmtId="0" fontId="73" fillId="0" borderId="0" xfId="0" applyFont="1" applyBorder="1" applyAlignment="1">
      <alignment vertical="center"/>
    </xf>
    <xf numFmtId="0" fontId="0" fillId="0" borderId="28" xfId="0" applyBorder="1" applyAlignment="1">
      <alignment vertical="center"/>
    </xf>
    <xf numFmtId="166" fontId="4" fillId="39"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73" fillId="0" borderId="0" xfId="0" applyFont="1" applyAlignment="1">
      <alignment vertical="center"/>
    </xf>
    <xf numFmtId="0" fontId="20" fillId="0" borderId="28" xfId="0" applyFont="1" applyBorder="1" applyAlignment="1">
      <alignment horizontal="center" vertical="center"/>
    </xf>
    <xf numFmtId="0" fontId="0" fillId="0" borderId="0" xfId="0" applyBorder="1" applyAlignment="1">
      <alignment vertical="center"/>
    </xf>
    <xf numFmtId="166" fontId="59" fillId="0" borderId="28" xfId="119" applyFont="1" applyBorder="1" applyAlignment="1">
      <alignment horizontal="center" vertical="center"/>
    </xf>
    <xf numFmtId="0" fontId="4" fillId="0" borderId="28" xfId="0" applyFont="1" applyBorder="1" applyAlignment="1">
      <alignment vertical="center"/>
    </xf>
    <xf numFmtId="43" fontId="60" fillId="0" borderId="0" xfId="0" applyNumberFormat="1" applyFont="1" applyBorder="1" applyAlignment="1">
      <alignment vertical="center"/>
    </xf>
    <xf numFmtId="166" fontId="4" fillId="39" borderId="31" xfId="119" applyFont="1" applyFill="1" applyBorder="1" applyAlignment="1">
      <alignment horizontal="left" vertical="center"/>
    </xf>
    <xf numFmtId="166" fontId="4" fillId="0" borderId="31" xfId="119" applyFont="1" applyBorder="1" applyAlignment="1">
      <alignment horizontal="left" vertical="center"/>
    </xf>
    <xf numFmtId="166" fontId="20" fillId="0" borderId="31" xfId="119" applyFont="1" applyBorder="1" applyAlignment="1">
      <alignment horizontal="left" vertical="center"/>
    </xf>
    <xf numFmtId="0" fontId="76" fillId="0" borderId="0" xfId="0" applyFont="1" applyBorder="1" applyAlignment="1">
      <alignment horizontal="center" vertical="center"/>
    </xf>
    <xf numFmtId="166" fontId="55" fillId="0" borderId="28" xfId="119" applyFont="1" applyBorder="1" applyAlignment="1">
      <alignment horizontal="left" vertical="center"/>
    </xf>
    <xf numFmtId="166" fontId="14" fillId="0" borderId="28" xfId="119" applyFont="1" applyBorder="1" applyAlignment="1">
      <alignment horizontal="left" vertical="center"/>
    </xf>
    <xf numFmtId="0" fontId="78" fillId="0" borderId="0" xfId="0" applyFont="1" applyBorder="1" applyAlignment="1">
      <alignment horizontal="center" vertical="center"/>
    </xf>
    <xf numFmtId="0" fontId="20" fillId="0" borderId="0" xfId="0" applyFont="1" applyAlignment="1">
      <alignment vertical="center"/>
    </xf>
    <xf numFmtId="43" fontId="60"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0" fillId="0" borderId="28" xfId="119" applyFont="1" applyBorder="1" applyAlignment="1">
      <alignment horizontal="center" vertical="center"/>
    </xf>
    <xf numFmtId="166" fontId="20" fillId="0" borderId="31" xfId="119" applyFont="1" applyFill="1" applyBorder="1" applyAlignment="1">
      <alignment horizontal="left" vertical="center"/>
    </xf>
    <xf numFmtId="166" fontId="4" fillId="0" borderId="28" xfId="119" applyFont="1" applyFill="1" applyBorder="1" applyAlignment="1">
      <alignment horizontal="left" vertical="center"/>
    </xf>
    <xf numFmtId="43" fontId="60"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4" fillId="0" borderId="31" xfId="119" applyFont="1" applyFill="1" applyBorder="1" applyAlignment="1">
      <alignment horizontal="left" vertical="center"/>
    </xf>
    <xf numFmtId="43" fontId="73" fillId="0" borderId="0" xfId="0" applyNumberFormat="1" applyFont="1" applyFill="1" applyBorder="1" applyAlignment="1">
      <alignment horizontal="center" vertical="center"/>
    </xf>
    <xf numFmtId="0" fontId="73" fillId="0" borderId="0" xfId="0" applyFont="1" applyFill="1" applyBorder="1" applyAlignment="1">
      <alignment horizontal="center" vertical="center"/>
    </xf>
    <xf numFmtId="0" fontId="73" fillId="0" borderId="0" xfId="0" applyFont="1" applyBorder="1" applyAlignment="1">
      <alignment horizontal="left" vertical="center"/>
    </xf>
    <xf numFmtId="166" fontId="56" fillId="0" borderId="28" xfId="119" applyFont="1" applyFill="1" applyBorder="1" applyAlignment="1">
      <alignment horizontal="center" vertical="center"/>
    </xf>
    <xf numFmtId="166" fontId="56" fillId="0" borderId="28" xfId="119" applyFont="1" applyBorder="1" applyAlignment="1">
      <alignment horizontal="center" vertical="center"/>
    </xf>
    <xf numFmtId="166" fontId="56" fillId="0" borderId="31" xfId="119" applyFont="1" applyFill="1" applyBorder="1" applyAlignment="1">
      <alignment horizontal="left" vertical="center"/>
    </xf>
    <xf numFmtId="0" fontId="77" fillId="0" borderId="0" xfId="0" applyFont="1" applyFill="1" applyBorder="1" applyAlignment="1">
      <alignment horizontal="left" vertical="center"/>
    </xf>
    <xf numFmtId="166" fontId="72" fillId="0" borderId="0" xfId="119" applyFont="1" applyFill="1" applyBorder="1" applyAlignment="1">
      <alignment horizontal="left" vertical="center"/>
    </xf>
    <xf numFmtId="166" fontId="72" fillId="0" borderId="0" xfId="119" applyFont="1" applyFill="1" applyBorder="1" applyAlignment="1">
      <alignment horizontal="center" vertical="center"/>
    </xf>
    <xf numFmtId="166" fontId="20" fillId="0" borderId="28" xfId="119" applyFont="1" applyFill="1" applyBorder="1" applyAlignment="1">
      <alignment horizontal="center" vertical="center"/>
    </xf>
    <xf numFmtId="166" fontId="56" fillId="0" borderId="31" xfId="119" applyFont="1" applyBorder="1" applyAlignment="1">
      <alignment horizontal="left" vertical="center"/>
    </xf>
    <xf numFmtId="0" fontId="14" fillId="0" borderId="28" xfId="0" applyFont="1" applyBorder="1" applyAlignment="1">
      <alignment horizontal="left" vertical="center"/>
    </xf>
    <xf numFmtId="0" fontId="14" fillId="0" borderId="28" xfId="0" applyFont="1" applyBorder="1" applyAlignment="1">
      <alignment horizontal="left" vertical="center" wrapText="1"/>
    </xf>
    <xf numFmtId="43" fontId="4" fillId="0" borderId="0" xfId="0" applyNumberFormat="1" applyFont="1" applyBorder="1" applyAlignment="1">
      <alignment vertical="center"/>
    </xf>
    <xf numFmtId="166" fontId="59" fillId="0" borderId="0" xfId="119" applyFont="1" applyBorder="1" applyAlignment="1">
      <alignment horizontal="center" vertical="center"/>
    </xf>
    <xf numFmtId="0" fontId="60" fillId="0" borderId="0" xfId="0" applyNumberFormat="1" applyFont="1" applyBorder="1" applyAlignment="1">
      <alignment horizontal="center" vertical="center"/>
    </xf>
    <xf numFmtId="166" fontId="0" fillId="39" borderId="0" xfId="119"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20" fillId="0" borderId="28" xfId="0" applyFont="1" applyFill="1" applyBorder="1" applyAlignment="1">
      <alignment horizontal="center" vertical="center"/>
    </xf>
    <xf numFmtId="0" fontId="0" fillId="0" borderId="0" xfId="0" applyFill="1" applyAlignment="1">
      <alignment vertical="center"/>
    </xf>
    <xf numFmtId="166" fontId="20" fillId="0" borderId="28" xfId="119" applyFont="1" applyFill="1" applyBorder="1" applyAlignment="1">
      <alignment horizontal="left" vertical="center"/>
    </xf>
    <xf numFmtId="166" fontId="4" fillId="0" borderId="31" xfId="119"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73" fillId="0" borderId="0" xfId="0" applyNumberFormat="1" applyFont="1" applyBorder="1" applyAlignment="1">
      <alignment vertical="center"/>
    </xf>
    <xf numFmtId="0" fontId="73" fillId="0" borderId="0" xfId="0" applyFont="1" applyFill="1" applyBorder="1" applyAlignment="1">
      <alignment vertical="center"/>
    </xf>
    <xf numFmtId="0" fontId="0" fillId="0" borderId="28" xfId="0" applyFill="1" applyBorder="1" applyAlignment="1">
      <alignment vertical="center"/>
    </xf>
    <xf numFmtId="166" fontId="0" fillId="0" borderId="49" xfId="119" applyFont="1" applyBorder="1" applyAlignment="1">
      <alignment horizontal="center" vertical="center" wrapText="1"/>
    </xf>
    <xf numFmtId="0" fontId="73" fillId="0" borderId="26" xfId="0" applyFont="1" applyBorder="1" applyAlignment="1">
      <alignment horizontal="left" vertical="center" wrapText="1"/>
    </xf>
    <xf numFmtId="0" fontId="0" fillId="0" borderId="49" xfId="0" applyBorder="1" applyAlignment="1">
      <alignment horizontal="left" vertical="center" wrapText="1"/>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3" fillId="0" borderId="29" xfId="0" applyFont="1" applyBorder="1" applyAlignment="1">
      <alignment vertical="center"/>
    </xf>
    <xf numFmtId="0" fontId="0" fillId="0" borderId="30" xfId="0" applyBorder="1" applyAlignment="1">
      <alignment vertical="center"/>
    </xf>
    <xf numFmtId="166" fontId="62" fillId="0" borderId="0" xfId="119" applyFont="1" applyFill="1" applyBorder="1" applyAlignment="1">
      <alignment vertical="center" wrapText="1"/>
    </xf>
    <xf numFmtId="0" fontId="4" fillId="0" borderId="0" xfId="0" applyFont="1"/>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Fill="1" applyBorder="1" applyAlignment="1">
      <alignment horizontal="center" vertical="center"/>
    </xf>
    <xf numFmtId="0" fontId="20" fillId="0" borderId="0" xfId="0" applyFont="1" applyBorder="1" applyAlignment="1">
      <alignment vertical="center"/>
    </xf>
    <xf numFmtId="1" fontId="4" fillId="0" borderId="0" xfId="0" applyNumberFormat="1" applyFont="1" applyBorder="1" applyAlignment="1">
      <alignment horizontal="center" vertical="center"/>
    </xf>
    <xf numFmtId="0" fontId="20" fillId="37" borderId="19" xfId="0" applyFont="1" applyFill="1" applyBorder="1" applyAlignment="1">
      <alignment horizontal="left" vertical="center" wrapText="1"/>
    </xf>
    <xf numFmtId="0" fontId="20" fillId="37" borderId="19" xfId="0" applyFont="1" applyFill="1" applyBorder="1" applyAlignment="1">
      <alignment horizontal="center" vertical="center" wrapText="1"/>
    </xf>
    <xf numFmtId="0" fontId="80" fillId="0" borderId="19" xfId="0" applyFont="1" applyFill="1" applyBorder="1" applyAlignment="1">
      <alignment horizontal="left" vertical="center" wrapText="1"/>
    </xf>
    <xf numFmtId="0" fontId="80" fillId="0" borderId="19" xfId="0" applyFont="1" applyFill="1" applyBorder="1" applyAlignment="1">
      <alignment horizontal="center" vertical="center" wrapText="1"/>
    </xf>
    <xf numFmtId="0" fontId="4" fillId="0" borderId="0" xfId="0" applyFont="1" applyAlignment="1">
      <alignment horizontal="center" vertical="center"/>
    </xf>
    <xf numFmtId="1" fontId="4" fillId="0" borderId="0" xfId="0" applyNumberFormat="1" applyFont="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1" borderId="0" xfId="119" applyFont="1" applyFill="1" applyBorder="1" applyAlignment="1">
      <alignment horizontal="center" vertical="center"/>
    </xf>
    <xf numFmtId="166" fontId="0" fillId="40" borderId="0" xfId="119" applyFont="1" applyFill="1" applyBorder="1" applyAlignment="1">
      <alignment horizontal="center" vertical="center"/>
    </xf>
    <xf numFmtId="166" fontId="4" fillId="40" borderId="28" xfId="119" applyFont="1" applyFill="1" applyBorder="1" applyAlignment="1">
      <alignment horizontal="center" vertical="center"/>
    </xf>
    <xf numFmtId="166" fontId="4" fillId="0" borderId="28" xfId="119" applyFont="1" applyFill="1" applyBorder="1" applyAlignment="1">
      <alignment horizontal="center" vertical="center"/>
    </xf>
    <xf numFmtId="0" fontId="4" fillId="0" borderId="0" xfId="0" applyFont="1" applyAlignment="1">
      <alignment horizontal="right" vertical="center" wrapText="1"/>
    </xf>
    <xf numFmtId="0" fontId="4" fillId="0" borderId="31" xfId="0" applyFont="1" applyBorder="1" applyAlignment="1">
      <alignment horizontal="right" vertical="center" wrapText="1"/>
    </xf>
    <xf numFmtId="0" fontId="14" fillId="0" borderId="31" xfId="0" applyFont="1" applyBorder="1" applyAlignment="1">
      <alignment horizontal="right" vertical="center" wrapText="1"/>
    </xf>
    <xf numFmtId="0" fontId="4" fillId="0" borderId="31" xfId="0" applyFont="1" applyBorder="1" applyAlignment="1">
      <alignment horizontal="left" vertical="center" wrapText="1"/>
    </xf>
    <xf numFmtId="4" fontId="81" fillId="0" borderId="31" xfId="0" applyNumberFormat="1" applyFont="1" applyFill="1" applyBorder="1" applyAlignment="1">
      <alignment horizontal="left" vertical="center" wrapText="1"/>
    </xf>
    <xf numFmtId="0" fontId="4" fillId="0" borderId="31" xfId="0" applyFont="1" applyFill="1" applyBorder="1" applyAlignment="1">
      <alignment horizontal="right" vertical="center" wrapText="1"/>
    </xf>
    <xf numFmtId="0" fontId="4" fillId="0" borderId="31" xfId="0" applyFont="1" applyBorder="1" applyAlignment="1">
      <alignment horizontal="center" vertical="center" wrapText="1"/>
    </xf>
    <xf numFmtId="0" fontId="20" fillId="0" borderId="31" xfId="0" applyFont="1" applyBorder="1" applyAlignment="1">
      <alignment horizontal="right" vertical="center" wrapText="1"/>
    </xf>
    <xf numFmtId="0" fontId="55" fillId="0" borderId="31" xfId="0" applyFont="1" applyBorder="1" applyAlignment="1">
      <alignment horizontal="right" vertical="center" wrapText="1"/>
    </xf>
    <xf numFmtId="0" fontId="14" fillId="0" borderId="31" xfId="0" applyFont="1" applyFill="1" applyBorder="1" applyAlignment="1">
      <alignment horizontal="right" vertical="center" wrapText="1"/>
    </xf>
    <xf numFmtId="0" fontId="59" fillId="0" borderId="31" xfId="0" applyFont="1" applyFill="1" applyBorder="1" applyAlignment="1">
      <alignment horizontal="right" vertical="center" wrapText="1"/>
    </xf>
    <xf numFmtId="0" fontId="60" fillId="0" borderId="31" xfId="0" applyFont="1" applyFill="1" applyBorder="1" applyAlignment="1">
      <alignment horizontal="right" vertical="center" wrapText="1"/>
    </xf>
    <xf numFmtId="0" fontId="4" fillId="0" borderId="31" xfId="0" applyFont="1" applyBorder="1" applyAlignment="1">
      <alignment vertical="center" wrapText="1"/>
    </xf>
    <xf numFmtId="0" fontId="60" fillId="0" borderId="31" xfId="0" applyFont="1" applyBorder="1" applyAlignment="1">
      <alignment horizontal="right" vertical="center" wrapText="1"/>
    </xf>
    <xf numFmtId="0" fontId="4" fillId="0" borderId="32" xfId="0" applyFont="1" applyBorder="1" applyAlignment="1">
      <alignment horizontal="right" vertical="center" wrapText="1"/>
    </xf>
    <xf numFmtId="0" fontId="4" fillId="0" borderId="50" xfId="0" applyFont="1" applyBorder="1" applyAlignment="1">
      <alignment horizontal="right" vertical="center" wrapText="1"/>
    </xf>
    <xf numFmtId="0" fontId="23" fillId="0" borderId="26" xfId="0" applyFont="1" applyFill="1" applyBorder="1" applyAlignment="1">
      <alignment horizontal="center" vertical="center"/>
    </xf>
    <xf numFmtId="166" fontId="28" fillId="0" borderId="50" xfId="119" applyFont="1" applyFill="1" applyBorder="1" applyAlignment="1">
      <alignment horizontal="center" vertical="center"/>
    </xf>
    <xf numFmtId="166" fontId="28" fillId="0" borderId="26" xfId="119" applyFont="1" applyFill="1" applyBorder="1" applyAlignment="1">
      <alignment horizontal="center" vertical="center"/>
    </xf>
    <xf numFmtId="166" fontId="28" fillId="0" borderId="49" xfId="119" applyFont="1" applyFill="1" applyBorder="1" applyAlignment="1">
      <alignment horizontal="center" vertical="center"/>
    </xf>
    <xf numFmtId="166" fontId="74" fillId="0" borderId="26" xfId="119" applyFont="1" applyFill="1" applyBorder="1" applyAlignment="1">
      <alignment horizontal="center" vertical="center"/>
    </xf>
    <xf numFmtId="0" fontId="56" fillId="0" borderId="28" xfId="0" applyFont="1" applyBorder="1" applyAlignment="1">
      <alignment horizontal="center" vertical="center" wrapText="1"/>
    </xf>
    <xf numFmtId="0" fontId="56" fillId="0" borderId="28" xfId="0" applyFont="1" applyBorder="1" applyAlignment="1">
      <alignment horizontal="center" vertical="center"/>
    </xf>
    <xf numFmtId="0" fontId="29" fillId="0" borderId="0" xfId="0" applyFont="1" applyFill="1" applyAlignment="1">
      <alignment horizontal="center"/>
    </xf>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0" fontId="29" fillId="0" borderId="0" xfId="0" applyFont="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166" fontId="20" fillId="0" borderId="50" xfId="119" applyFont="1" applyBorder="1" applyAlignment="1">
      <alignment horizontal="left" vertical="center"/>
    </xf>
    <xf numFmtId="0" fontId="63" fillId="0" borderId="0" xfId="0" applyFont="1" applyBorder="1" applyAlignment="1">
      <alignment horizontal="center" wrapText="1"/>
    </xf>
    <xf numFmtId="0" fontId="0" fillId="0" borderId="0" xfId="0" applyBorder="1"/>
    <xf numFmtId="166" fontId="0" fillId="0" borderId="0" xfId="119" applyFont="1" applyAlignment="1">
      <alignment horizontal="right" vertical="center"/>
    </xf>
    <xf numFmtId="166" fontId="20" fillId="0" borderId="36" xfId="119" applyFont="1" applyBorder="1" applyAlignment="1">
      <alignment horizontal="right" vertical="center"/>
    </xf>
    <xf numFmtId="166" fontId="28" fillId="0" borderId="26" xfId="119" applyFont="1" applyFill="1" applyBorder="1" applyAlignment="1">
      <alignment horizontal="right" vertical="center"/>
    </xf>
    <xf numFmtId="166" fontId="20" fillId="0" borderId="0" xfId="119" applyFont="1" applyFill="1" applyBorder="1" applyAlignment="1">
      <alignment horizontal="right" vertical="center"/>
    </xf>
    <xf numFmtId="166" fontId="0" fillId="0" borderId="0" xfId="119" applyFont="1" applyBorder="1" applyAlignment="1">
      <alignment horizontal="right" vertical="center"/>
    </xf>
    <xf numFmtId="166" fontId="71" fillId="0" borderId="0" xfId="119" applyFont="1" applyBorder="1" applyAlignment="1">
      <alignment horizontal="right" vertical="center"/>
    </xf>
    <xf numFmtId="166" fontId="60"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0" fillId="0" borderId="0" xfId="119" applyFont="1" applyBorder="1" applyAlignment="1">
      <alignment horizontal="right" vertical="center"/>
    </xf>
    <xf numFmtId="166" fontId="4" fillId="0" borderId="0" xfId="119" applyFont="1" applyFill="1" applyBorder="1" applyAlignment="1">
      <alignment horizontal="right" vertical="center"/>
    </xf>
    <xf numFmtId="166" fontId="56" fillId="0" borderId="0" xfId="119" applyFont="1" applyBorder="1" applyAlignment="1">
      <alignment horizontal="right" vertical="center"/>
    </xf>
    <xf numFmtId="166" fontId="56" fillId="0" borderId="0" xfId="119" applyFont="1" applyFill="1" applyBorder="1" applyAlignment="1">
      <alignment horizontal="right" vertical="center"/>
    </xf>
    <xf numFmtId="0" fontId="0" fillId="0" borderId="0" xfId="0" applyBorder="1" applyAlignment="1">
      <alignment horizontal="right" vertical="center"/>
    </xf>
    <xf numFmtId="166" fontId="0" fillId="0" borderId="0" xfId="119" applyFont="1" applyFill="1" applyBorder="1" applyAlignment="1">
      <alignment horizontal="right" vertical="center"/>
    </xf>
    <xf numFmtId="166" fontId="4" fillId="0" borderId="0" xfId="119" quotePrefix="1" applyFont="1" applyBorder="1" applyAlignment="1">
      <alignment horizontal="right" vertical="center"/>
    </xf>
    <xf numFmtId="166" fontId="0" fillId="0" borderId="26" xfId="119" applyFont="1" applyBorder="1" applyAlignment="1">
      <alignment horizontal="right" vertical="center" wrapText="1"/>
    </xf>
    <xf numFmtId="166" fontId="0" fillId="0" borderId="29" xfId="119" applyFont="1" applyBorder="1" applyAlignment="1">
      <alignment horizontal="right" vertical="center"/>
    </xf>
    <xf numFmtId="166" fontId="72" fillId="0" borderId="0" xfId="119" applyFont="1" applyBorder="1" applyAlignment="1">
      <alignment horizontal="right" vertical="center"/>
    </xf>
    <xf numFmtId="0" fontId="0" fillId="0" borderId="26" xfId="0" applyBorder="1"/>
    <xf numFmtId="0" fontId="0" fillId="0" borderId="49" xfId="0" applyBorder="1"/>
    <xf numFmtId="165" fontId="25" fillId="0" borderId="27" xfId="99" applyFont="1" applyBorder="1" applyAlignment="1">
      <alignment horizontal="center"/>
    </xf>
    <xf numFmtId="165" fontId="25" fillId="0" borderId="47" xfId="99" applyFont="1" applyBorder="1" applyAlignment="1"/>
    <xf numFmtId="165" fontId="26" fillId="0" borderId="38" xfId="99" applyFont="1" applyBorder="1" applyAlignment="1"/>
    <xf numFmtId="10" fontId="26" fillId="0" borderId="35" xfId="114" applyNumberFormat="1" applyFont="1" applyBorder="1" applyAlignment="1">
      <alignment horizontal="center"/>
    </xf>
    <xf numFmtId="165" fontId="26" fillId="0" borderId="38" xfId="99" applyFont="1" applyFill="1" applyBorder="1" applyAlignment="1">
      <alignment horizontal="center"/>
    </xf>
    <xf numFmtId="10" fontId="25" fillId="33" borderId="19" xfId="0" applyNumberFormat="1" applyFont="1" applyFill="1" applyBorder="1" applyAlignment="1">
      <alignment horizontal="center"/>
    </xf>
    <xf numFmtId="1" fontId="0" fillId="0" borderId="0" xfId="0" applyNumberFormat="1" applyFill="1" applyBorder="1" applyAlignment="1">
      <alignment horizontal="center" vertic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166" fontId="20" fillId="0" borderId="31" xfId="119" applyFont="1" applyBorder="1" applyAlignment="1">
      <alignment horizontal="left" vertical="center" wrapText="1"/>
    </xf>
    <xf numFmtId="166" fontId="20" fillId="0" borderId="0" xfId="119" applyFont="1" applyBorder="1" applyAlignment="1">
      <alignment horizontal="left" vertical="center" wrapText="1"/>
    </xf>
    <xf numFmtId="166" fontId="20" fillId="0" borderId="28" xfId="119" applyFont="1" applyBorder="1" applyAlignment="1">
      <alignment horizontal="left"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20" fillId="0" borderId="36" xfId="119" applyFont="1" applyBorder="1" applyAlignment="1">
      <alignment horizontal="center" vertical="center"/>
    </xf>
    <xf numFmtId="1" fontId="4" fillId="0" borderId="0" xfId="0" applyNumberFormat="1" applyFont="1" applyFill="1" applyBorder="1" applyAlignment="1">
      <alignment horizontal="center" vertical="center"/>
    </xf>
    <xf numFmtId="0" fontId="0" fillId="0" borderId="31" xfId="0" applyBorder="1" applyAlignment="1">
      <alignment vertical="center"/>
    </xf>
    <xf numFmtId="9" fontId="0" fillId="0" borderId="0" xfId="115" applyFont="1" applyBorder="1" applyAlignment="1">
      <alignment horizontal="center" vertical="center"/>
    </xf>
    <xf numFmtId="166" fontId="4" fillId="0" borderId="0" xfId="119" applyFont="1" applyBorder="1" applyAlignment="1">
      <alignment horizontal="center"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4" fillId="0" borderId="31" xfId="119" applyFont="1" applyBorder="1" applyAlignment="1">
      <alignment horizontal="left" vertical="center" wrapText="1"/>
    </xf>
    <xf numFmtId="166" fontId="4" fillId="0" borderId="0" xfId="119" applyFont="1" applyBorder="1" applyAlignment="1">
      <alignment horizontal="center"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20" fillId="0" borderId="0" xfId="119" applyFont="1" applyBorder="1" applyAlignment="1">
      <alignment horizontal="left" vertical="center" wrapText="1"/>
    </xf>
    <xf numFmtId="166" fontId="20" fillId="0" borderId="28" xfId="119" applyFont="1" applyBorder="1" applyAlignment="1">
      <alignment horizontal="left" vertical="center" wrapText="1"/>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20" fillId="0" borderId="31" xfId="119" applyFont="1" applyFill="1" applyBorder="1" applyAlignment="1">
      <alignment horizontal="left" vertical="center"/>
    </xf>
    <xf numFmtId="166" fontId="20" fillId="0" borderId="0" xfId="119" applyFont="1" applyFill="1" applyBorder="1" applyAlignment="1">
      <alignment horizontal="left" vertical="center"/>
    </xf>
    <xf numFmtId="166" fontId="20" fillId="0" borderId="28" xfId="119" applyFont="1" applyFill="1" applyBorder="1" applyAlignment="1">
      <alignment horizontal="left" vertical="center"/>
    </xf>
    <xf numFmtId="166" fontId="20" fillId="0" borderId="31" xfId="119" applyFont="1" applyFill="1" applyBorder="1" applyAlignment="1">
      <alignment horizontal="left" vertical="center"/>
    </xf>
    <xf numFmtId="166" fontId="20" fillId="0" borderId="0" xfId="119" applyFont="1" applyFill="1" applyBorder="1" applyAlignment="1">
      <alignment horizontal="left" vertical="center"/>
    </xf>
    <xf numFmtId="166" fontId="20" fillId="0" borderId="28" xfId="119" applyFont="1" applyFill="1" applyBorder="1" applyAlignment="1">
      <alignment horizontal="left" vertical="center"/>
    </xf>
    <xf numFmtId="43" fontId="73" fillId="0" borderId="0" xfId="0" applyNumberFormat="1" applyFont="1" applyBorder="1" applyAlignment="1">
      <alignment horizontal="center" vertical="center"/>
    </xf>
    <xf numFmtId="166" fontId="20" fillId="0" borderId="28" xfId="119" applyFont="1" applyBorder="1" applyAlignment="1">
      <alignment horizontal="left" vertical="center"/>
    </xf>
    <xf numFmtId="166" fontId="57" fillId="0" borderId="0" xfId="119" applyFont="1" applyFill="1" applyBorder="1" applyAlignment="1">
      <alignment vertical="center" wrapText="1"/>
    </xf>
    <xf numFmtId="166" fontId="57" fillId="0" borderId="28" xfId="119" applyFont="1" applyFill="1" applyBorder="1" applyAlignment="1">
      <alignment vertical="center" wrapText="1"/>
    </xf>
    <xf numFmtId="49" fontId="4" fillId="0" borderId="31" xfId="119" applyNumberFormat="1" applyFont="1" applyBorder="1" applyAlignment="1">
      <alignment horizontal="center" vertical="center"/>
    </xf>
    <xf numFmtId="166" fontId="20" fillId="0" borderId="31" xfId="119" applyFont="1" applyFill="1" applyBorder="1" applyAlignment="1">
      <alignment horizontal="left" vertical="center" wrapText="1"/>
    </xf>
    <xf numFmtId="166" fontId="20" fillId="0" borderId="0" xfId="119" applyFont="1" applyFill="1" applyBorder="1" applyAlignment="1">
      <alignment horizontal="left" vertical="center" wrapText="1"/>
    </xf>
    <xf numFmtId="166" fontId="20" fillId="0" borderId="28" xfId="119" applyFont="1" applyFill="1" applyBorder="1" applyAlignment="1">
      <alignment horizontal="left" vertical="center" wrapText="1"/>
    </xf>
    <xf numFmtId="166" fontId="4" fillId="0" borderId="0" xfId="119" applyFont="1" applyBorder="1" applyAlignment="1">
      <alignment horizontal="center"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20" fillId="0" borderId="31" xfId="119" applyFont="1" applyFill="1" applyBorder="1" applyAlignment="1">
      <alignment horizontal="left" vertical="center"/>
    </xf>
    <xf numFmtId="166" fontId="20" fillId="0" borderId="0" xfId="119" applyFont="1" applyFill="1" applyBorder="1" applyAlignment="1">
      <alignment horizontal="left" vertical="center"/>
    </xf>
    <xf numFmtId="166" fontId="20" fillId="0" borderId="28" xfId="119" applyFont="1" applyFill="1" applyBorder="1" applyAlignment="1">
      <alignment horizontal="left" vertical="center"/>
    </xf>
    <xf numFmtId="166" fontId="20" fillId="0" borderId="31" xfId="119" applyFont="1" applyFill="1" applyBorder="1" applyAlignment="1">
      <alignment horizontal="left" vertical="center" wrapText="1"/>
    </xf>
    <xf numFmtId="166" fontId="20" fillId="0" borderId="0" xfId="119" applyFont="1" applyFill="1" applyBorder="1" applyAlignment="1">
      <alignment horizontal="left" vertical="center" wrapText="1"/>
    </xf>
    <xf numFmtId="166" fontId="20" fillId="0" borderId="28" xfId="119" applyFont="1" applyFill="1" applyBorder="1" applyAlignment="1">
      <alignment horizontal="left" vertical="center" wrapText="1"/>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20" fillId="0" borderId="28" xfId="119" applyFont="1" applyFill="1" applyBorder="1" applyAlignment="1">
      <alignment horizontal="left" vertical="center"/>
    </xf>
    <xf numFmtId="166" fontId="4" fillId="0" borderId="28" xfId="119" applyFont="1" applyBorder="1" applyAlignment="1">
      <alignment horizontal="center" vertical="center"/>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0" fontId="59" fillId="0" borderId="28" xfId="0" applyFont="1" applyBorder="1" applyAlignment="1">
      <alignment vertical="center"/>
    </xf>
    <xf numFmtId="166" fontId="86" fillId="0" borderId="0" xfId="0" applyNumberFormat="1" applyFont="1" applyBorder="1" applyAlignment="1">
      <alignment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4" fillId="0" borderId="0" xfId="119" applyFont="1" applyBorder="1" applyAlignment="1">
      <alignment horizontal="center" vertical="center"/>
    </xf>
    <xf numFmtId="166" fontId="4" fillId="0" borderId="28" xfId="119" applyFont="1" applyBorder="1" applyAlignment="1">
      <alignment horizontal="center" vertical="center"/>
    </xf>
    <xf numFmtId="166" fontId="0" fillId="0" borderId="0" xfId="119" applyFont="1" applyBorder="1" applyAlignment="1">
      <alignment horizontal="center" vertical="center"/>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166" fontId="20" fillId="0" borderId="31" xfId="119" applyFont="1" applyBorder="1" applyAlignment="1">
      <alignment horizontal="left" vertical="center" wrapText="1"/>
    </xf>
    <xf numFmtId="166" fontId="20" fillId="0" borderId="0" xfId="119" applyFont="1" applyBorder="1" applyAlignment="1">
      <alignment horizontal="left" vertical="center" wrapText="1"/>
    </xf>
    <xf numFmtId="166" fontId="20" fillId="0" borderId="28" xfId="119" applyFont="1" applyBorder="1" applyAlignment="1">
      <alignment horizontal="left" vertical="center" wrapText="1"/>
    </xf>
    <xf numFmtId="49" fontId="0" fillId="0" borderId="31" xfId="119" applyNumberFormat="1" applyFont="1" applyBorder="1" applyAlignment="1">
      <alignment horizontal="left" vertical="center"/>
    </xf>
    <xf numFmtId="172" fontId="4" fillId="0" borderId="0" xfId="119" applyNumberFormat="1" applyFont="1" applyBorder="1" applyAlignment="1">
      <alignment horizontal="center" vertical="center"/>
    </xf>
    <xf numFmtId="166" fontId="4" fillId="0" borderId="0" xfId="119" applyFont="1" applyBorder="1" applyAlignment="1">
      <alignment horizontal="center" vertical="center"/>
    </xf>
    <xf numFmtId="166" fontId="0" fillId="0" borderId="0" xfId="119" applyFont="1" applyBorder="1" applyAlignment="1">
      <alignment horizontal="center" vertical="center"/>
    </xf>
    <xf numFmtId="166" fontId="4" fillId="0" borderId="0" xfId="119" applyFont="1" applyBorder="1" applyAlignment="1">
      <alignment horizontal="center" vertical="center" wrapText="1"/>
    </xf>
    <xf numFmtId="166" fontId="4" fillId="0" borderId="0" xfId="119" applyFont="1" applyBorder="1" applyAlignment="1">
      <alignment horizontal="center" vertical="center" wrapText="1"/>
    </xf>
    <xf numFmtId="166" fontId="0" fillId="0" borderId="0" xfId="119" applyFont="1" applyBorder="1" applyAlignment="1">
      <alignment horizontal="center" vertical="center"/>
    </xf>
    <xf numFmtId="0" fontId="4" fillId="0" borderId="0" xfId="0" applyFont="1" applyBorder="1" applyAlignment="1">
      <alignment vertical="center"/>
    </xf>
    <xf numFmtId="0" fontId="68" fillId="34" borderId="20" xfId="0" applyFont="1" applyFill="1" applyBorder="1" applyAlignment="1">
      <alignment horizontal="center" vertical="center"/>
    </xf>
    <xf numFmtId="0" fontId="67" fillId="34" borderId="20" xfId="0" applyFont="1" applyFill="1" applyBorder="1" applyAlignment="1"/>
    <xf numFmtId="0" fontId="65" fillId="35" borderId="54" xfId="0" applyFont="1" applyFill="1" applyBorder="1" applyAlignment="1">
      <alignment vertical="center"/>
    </xf>
    <xf numFmtId="0" fontId="66" fillId="35" borderId="56" xfId="0" applyFont="1" applyFill="1" applyBorder="1" applyAlignment="1">
      <alignment horizontal="center"/>
    </xf>
    <xf numFmtId="10" fontId="66" fillId="35" borderId="38" xfId="114" applyNumberFormat="1" applyFont="1" applyFill="1" applyBorder="1" applyAlignment="1">
      <alignment horizontal="center"/>
    </xf>
    <xf numFmtId="0" fontId="20" fillId="0" borderId="55" xfId="0" applyFont="1" applyBorder="1"/>
    <xf numFmtId="0" fontId="65" fillId="34" borderId="55" xfId="0" applyFont="1" applyFill="1" applyBorder="1" applyAlignment="1">
      <alignment horizontal="center" vertical="center" wrapText="1"/>
    </xf>
    <xf numFmtId="0" fontId="0" fillId="0" borderId="55" xfId="0" applyBorder="1" applyAlignment="1">
      <alignment wrapText="1"/>
    </xf>
    <xf numFmtId="0" fontId="66" fillId="35" borderId="43" xfId="0" applyFont="1" applyFill="1" applyBorder="1" applyAlignment="1">
      <alignment horizontal="center" vertical="center"/>
    </xf>
    <xf numFmtId="10" fontId="67" fillId="34" borderId="58" xfId="115" applyNumberFormat="1" applyFont="1" applyFill="1" applyBorder="1" applyAlignment="1">
      <alignment horizontal="center"/>
    </xf>
    <xf numFmtId="10" fontId="88" fillId="0" borderId="58" xfId="114" applyNumberFormat="1" applyFont="1" applyBorder="1" applyAlignment="1">
      <alignment horizontal="center"/>
    </xf>
    <xf numFmtId="10" fontId="66" fillId="34" borderId="58" xfId="115" applyNumberFormat="1" applyFont="1" applyFill="1" applyBorder="1" applyAlignment="1">
      <alignment horizontal="center" vertical="center"/>
    </xf>
    <xf numFmtId="10" fontId="68" fillId="34" borderId="44" xfId="115" applyNumberFormat="1" applyFont="1" applyFill="1" applyBorder="1" applyAlignment="1">
      <alignment horizontal="center" vertical="center"/>
    </xf>
    <xf numFmtId="10" fontId="88" fillId="0" borderId="59" xfId="114" applyNumberFormat="1" applyFont="1" applyBorder="1" applyAlignment="1">
      <alignment horizontal="center"/>
    </xf>
    <xf numFmtId="10" fontId="66" fillId="34" borderId="60" xfId="115" applyNumberFormat="1" applyFont="1" applyFill="1" applyBorder="1" applyAlignment="1">
      <alignment horizontal="center" vertical="center"/>
    </xf>
    <xf numFmtId="10" fontId="66" fillId="34" borderId="38" xfId="115" applyNumberFormat="1" applyFont="1" applyFill="1" applyBorder="1" applyAlignment="1">
      <alignment horizontal="center" vertical="center"/>
    </xf>
    <xf numFmtId="10" fontId="88" fillId="34" borderId="59" xfId="115" applyNumberFormat="1" applyFont="1" applyFill="1" applyBorder="1" applyAlignment="1">
      <alignment horizontal="center" vertical="center"/>
    </xf>
    <xf numFmtId="0" fontId="68" fillId="34" borderId="37" xfId="0" applyFont="1" applyFill="1" applyBorder="1" applyAlignment="1">
      <alignment horizontal="center" vertical="center"/>
    </xf>
    <xf numFmtId="0" fontId="20" fillId="0" borderId="46" xfId="0" applyFont="1" applyBorder="1"/>
    <xf numFmtId="0" fontId="65" fillId="34" borderId="48" xfId="0" applyFont="1" applyFill="1" applyBorder="1" applyAlignment="1">
      <alignment horizontal="right" vertical="center" wrapText="1"/>
    </xf>
    <xf numFmtId="0" fontId="65" fillId="34" borderId="38" xfId="0" applyFont="1" applyFill="1" applyBorder="1" applyAlignment="1">
      <alignment horizontal="right" vertical="center" wrapText="1"/>
    </xf>
    <xf numFmtId="0" fontId="65" fillId="34" borderId="46" xfId="0" applyFont="1" applyFill="1" applyBorder="1" applyAlignment="1">
      <alignment vertical="center"/>
    </xf>
    <xf numFmtId="0" fontId="65" fillId="34" borderId="48" xfId="0" applyFont="1" applyFill="1" applyBorder="1" applyAlignment="1">
      <alignment vertical="center"/>
    </xf>
    <xf numFmtId="0" fontId="65" fillId="34" borderId="48" xfId="0" applyFont="1" applyFill="1" applyBorder="1" applyAlignment="1">
      <alignment vertical="center" wrapText="1"/>
    </xf>
    <xf numFmtId="0" fontId="20" fillId="37" borderId="19" xfId="146" applyFont="1" applyFill="1" applyBorder="1" applyAlignment="1">
      <alignment horizontal="left" vertical="center" wrapText="1"/>
    </xf>
    <xf numFmtId="0" fontId="20" fillId="37" borderId="19" xfId="146" applyFont="1" applyFill="1" applyBorder="1" applyAlignment="1">
      <alignment horizontal="center" vertical="center" wrapText="1"/>
    </xf>
    <xf numFmtId="165" fontId="20" fillId="37" borderId="19" xfId="148" applyNumberFormat="1" applyFont="1" applyFill="1" applyBorder="1" applyAlignment="1">
      <alignment horizontal="center" vertical="center" wrapText="1"/>
    </xf>
    <xf numFmtId="0" fontId="4" fillId="0" borderId="20" xfId="146" applyFont="1" applyBorder="1" applyAlignment="1">
      <alignment horizontal="center" vertical="center"/>
    </xf>
    <xf numFmtId="0" fontId="4" fillId="0" borderId="19" xfId="146" applyFont="1" applyBorder="1" applyAlignment="1">
      <alignment horizontal="center" vertical="center"/>
    </xf>
    <xf numFmtId="1" fontId="4" fillId="0" borderId="19" xfId="146" applyNumberFormat="1" applyFont="1" applyFill="1" applyBorder="1" applyAlignment="1">
      <alignment horizontal="center" vertical="center"/>
    </xf>
    <xf numFmtId="166" fontId="4" fillId="0" borderId="19" xfId="147" applyNumberFormat="1" applyFont="1" applyFill="1" applyBorder="1" applyAlignment="1">
      <alignment horizontal="center" vertical="center" wrapText="1"/>
    </xf>
    <xf numFmtId="0" fontId="4" fillId="0" borderId="19" xfId="147" applyNumberFormat="1" applyFont="1" applyFill="1" applyBorder="1" applyAlignment="1">
      <alignment horizontal="center" vertical="center" wrapText="1"/>
    </xf>
    <xf numFmtId="0" fontId="4" fillId="0" borderId="19" xfId="146" applyFont="1" applyFill="1" applyBorder="1" applyAlignment="1">
      <alignment horizontal="center" vertical="center"/>
    </xf>
    <xf numFmtId="1" fontId="4" fillId="0" borderId="19" xfId="150" applyNumberFormat="1" applyFont="1" applyFill="1" applyBorder="1" applyAlignment="1">
      <alignment horizontal="center" vertical="center"/>
    </xf>
    <xf numFmtId="0" fontId="4" fillId="0" borderId="19" xfId="150" applyFont="1" applyFill="1" applyBorder="1" applyAlignment="1">
      <alignment horizontal="center" vertical="center"/>
    </xf>
    <xf numFmtId="0" fontId="61" fillId="0" borderId="20" xfId="0" applyNumberFormat="1" applyFont="1" applyFill="1" applyBorder="1" applyAlignment="1">
      <alignment horizontal="center" vertical="center"/>
    </xf>
    <xf numFmtId="1" fontId="61" fillId="0" borderId="19" xfId="0" applyNumberFormat="1" applyFont="1" applyFill="1" applyBorder="1" applyAlignment="1">
      <alignment horizontal="center" vertical="center" wrapText="1"/>
    </xf>
    <xf numFmtId="168" fontId="61" fillId="0" borderId="19" xfId="0" applyNumberFormat="1" applyFont="1" applyFill="1" applyBorder="1" applyAlignment="1">
      <alignment horizontal="center" vertical="center" wrapText="1"/>
    </xf>
    <xf numFmtId="167" fontId="61" fillId="0" borderId="19" xfId="0" applyNumberFormat="1" applyFont="1" applyFill="1" applyBorder="1" applyAlignment="1">
      <alignment horizontal="left" vertical="center" wrapText="1"/>
    </xf>
    <xf numFmtId="167" fontId="61" fillId="0" borderId="19" xfId="0" applyNumberFormat="1" applyFont="1" applyFill="1" applyBorder="1" applyAlignment="1">
      <alignment horizontal="center" vertical="center"/>
    </xf>
    <xf numFmtId="165" fontId="61" fillId="0" borderId="19" xfId="99" applyFont="1" applyFill="1" applyBorder="1" applyAlignment="1">
      <alignment horizontal="center" vertical="center"/>
    </xf>
    <xf numFmtId="165" fontId="61" fillId="35" borderId="33" xfId="99" applyFont="1" applyFill="1" applyBorder="1" applyAlignment="1">
      <alignment horizontal="center" vertical="center"/>
    </xf>
    <xf numFmtId="1" fontId="61" fillId="35" borderId="22" xfId="99" applyNumberFormat="1" applyFont="1" applyFill="1" applyBorder="1" applyAlignment="1">
      <alignment horizontal="center" vertical="center" wrapText="1"/>
    </xf>
    <xf numFmtId="165" fontId="61" fillId="35" borderId="22" xfId="99" applyFont="1" applyFill="1" applyBorder="1" applyAlignment="1">
      <alignment horizontal="center" vertical="center"/>
    </xf>
    <xf numFmtId="0" fontId="61" fillId="0" borderId="19" xfId="0" applyFont="1" applyFill="1" applyBorder="1" applyAlignment="1">
      <alignment horizontal="right" vertical="center" wrapText="1"/>
    </xf>
    <xf numFmtId="0" fontId="61" fillId="0" borderId="19" xfId="0" applyFont="1" applyFill="1" applyBorder="1" applyAlignment="1">
      <alignment horizontal="left" vertical="center" wrapText="1"/>
    </xf>
    <xf numFmtId="0" fontId="61" fillId="0" borderId="19" xfId="0" applyFont="1" applyFill="1" applyBorder="1" applyAlignment="1">
      <alignment horizontal="center" vertical="center" wrapText="1"/>
    </xf>
    <xf numFmtId="0" fontId="89" fillId="0" borderId="19" xfId="0" applyFont="1" applyFill="1" applyBorder="1" applyAlignment="1">
      <alignment horizontal="left" vertical="center" wrapText="1"/>
    </xf>
    <xf numFmtId="0" fontId="61" fillId="0" borderId="20" xfId="0" applyFont="1" applyFill="1" applyBorder="1" applyAlignment="1">
      <alignment horizontal="center" vertical="center"/>
    </xf>
    <xf numFmtId="0" fontId="89" fillId="34" borderId="19" xfId="0" applyFont="1" applyFill="1" applyBorder="1" applyAlignment="1">
      <alignment horizontal="center" vertical="center" wrapText="1"/>
    </xf>
    <xf numFmtId="0" fontId="21" fillId="0" borderId="0" xfId="0" applyFont="1" applyFill="1"/>
    <xf numFmtId="0" fontId="89" fillId="0" borderId="19" xfId="0" applyFont="1" applyFill="1" applyBorder="1" applyAlignment="1">
      <alignment horizontal="center" vertical="center" wrapText="1"/>
    </xf>
    <xf numFmtId="0" fontId="61" fillId="0" borderId="20" xfId="0" applyFont="1" applyFill="1" applyBorder="1" applyAlignment="1">
      <alignment horizontal="center" vertical="center" wrapText="1"/>
    </xf>
    <xf numFmtId="1" fontId="89" fillId="34" borderId="19" xfId="0" applyNumberFormat="1" applyFont="1" applyFill="1" applyBorder="1" applyAlignment="1">
      <alignment horizontal="center" vertical="center" wrapText="1"/>
    </xf>
    <xf numFmtId="0" fontId="89" fillId="0" borderId="20" xfId="0" applyFont="1" applyFill="1" applyBorder="1" applyAlignment="1">
      <alignment horizontal="center" vertical="center"/>
    </xf>
    <xf numFmtId="0" fontId="89" fillId="0" borderId="20" xfId="0" applyFont="1" applyFill="1" applyBorder="1" applyAlignment="1">
      <alignment horizontal="center" vertical="center" wrapText="1"/>
    </xf>
    <xf numFmtId="1" fontId="62" fillId="0" borderId="19" xfId="105" applyNumberFormat="1" applyFont="1" applyFill="1" applyBorder="1" applyAlignment="1">
      <alignment horizontal="center" vertical="center"/>
    </xf>
    <xf numFmtId="1" fontId="20" fillId="36" borderId="19" xfId="0" applyNumberFormat="1" applyFont="1" applyFill="1" applyBorder="1" applyAlignment="1">
      <alignment horizontal="center" vertical="center"/>
    </xf>
    <xf numFmtId="0" fontId="20" fillId="36" borderId="19" xfId="0" applyFont="1" applyFill="1" applyBorder="1" applyAlignment="1">
      <alignment horizontal="center" vertical="center"/>
    </xf>
    <xf numFmtId="0" fontId="0" fillId="0" borderId="19" xfId="0" applyBorder="1" applyAlignment="1">
      <alignment horizontal="center"/>
    </xf>
    <xf numFmtId="0" fontId="4" fillId="0" borderId="19" xfId="105" applyFont="1" applyFill="1" applyBorder="1" applyAlignment="1">
      <alignment horizontal="left" vertical="center" wrapText="1"/>
    </xf>
    <xf numFmtId="1" fontId="20" fillId="37" borderId="19" xfId="146" applyNumberFormat="1" applyFont="1" applyFill="1" applyBorder="1" applyAlignment="1">
      <alignment horizontal="center" vertical="center" wrapText="1"/>
    </xf>
    <xf numFmtId="0" fontId="80" fillId="0" borderId="19" xfId="0" applyFont="1" applyFill="1" applyBorder="1" applyAlignment="1">
      <alignment vertical="center" wrapText="1"/>
    </xf>
    <xf numFmtId="0" fontId="80" fillId="0" borderId="19" xfId="0" applyFont="1" applyFill="1" applyBorder="1" applyAlignment="1">
      <alignment horizontal="center" vertical="center"/>
    </xf>
    <xf numFmtId="0" fontId="4" fillId="0" borderId="19" xfId="146" applyFont="1" applyBorder="1" applyAlignment="1">
      <alignment horizontal="center" vertical="center" wrapText="1"/>
    </xf>
    <xf numFmtId="0" fontId="4" fillId="0" borderId="19" xfId="146" applyFont="1" applyFill="1" applyBorder="1" applyAlignment="1">
      <alignment horizontal="center" vertical="center" wrapText="1"/>
    </xf>
    <xf numFmtId="0" fontId="0" fillId="0" borderId="19" xfId="0" applyBorder="1"/>
    <xf numFmtId="166" fontId="80" fillId="0" borderId="19" xfId="0" applyNumberFormat="1" applyFont="1" applyFill="1" applyBorder="1" applyAlignment="1">
      <alignment horizontal="center" vertical="center" wrapText="1"/>
    </xf>
    <xf numFmtId="44" fontId="4" fillId="0" borderId="19" xfId="147" applyNumberFormat="1" applyFont="1" applyFill="1" applyBorder="1" applyAlignment="1">
      <alignment horizontal="center" vertical="center" wrapText="1"/>
    </xf>
    <xf numFmtId="44" fontId="20" fillId="37" borderId="19" xfId="148" applyNumberFormat="1" applyFont="1" applyFill="1" applyBorder="1" applyAlignment="1">
      <alignment horizontal="center" vertical="center" wrapText="1"/>
    </xf>
    <xf numFmtId="44" fontId="80" fillId="0" borderId="19" xfId="99" applyNumberFormat="1" applyFont="1" applyFill="1" applyBorder="1" applyAlignment="1">
      <alignment horizontal="center" vertical="center" wrapText="1"/>
    </xf>
    <xf numFmtId="44" fontId="20" fillId="36" borderId="19" xfId="99" applyNumberFormat="1" applyFont="1" applyFill="1" applyBorder="1"/>
    <xf numFmtId="44" fontId="0" fillId="0" borderId="19" xfId="0" applyNumberFormat="1" applyBorder="1"/>
    <xf numFmtId="44" fontId="80" fillId="36" borderId="19" xfId="99" applyNumberFormat="1" applyFont="1" applyFill="1" applyBorder="1" applyAlignment="1">
      <alignment horizontal="center" vertical="center" wrapText="1"/>
    </xf>
    <xf numFmtId="2" fontId="29" fillId="0" borderId="19" xfId="147" applyNumberFormat="1" applyFont="1" applyBorder="1" applyAlignment="1">
      <alignment vertical="center"/>
    </xf>
    <xf numFmtId="0" fontId="4" fillId="0" borderId="54" xfId="146" applyFont="1" applyBorder="1" applyAlignment="1">
      <alignment horizontal="center" vertical="center"/>
    </xf>
    <xf numFmtId="0" fontId="4" fillId="0" borderId="63" xfId="146" applyFont="1" applyBorder="1" applyAlignment="1">
      <alignment horizontal="center" vertical="center"/>
    </xf>
    <xf numFmtId="0" fontId="4" fillId="0" borderId="63" xfId="146" applyFont="1" applyFill="1" applyBorder="1" applyAlignment="1">
      <alignment horizontal="center" vertical="center"/>
    </xf>
    <xf numFmtId="0" fontId="4" fillId="0" borderId="19" xfId="146" applyFont="1" applyFill="1" applyBorder="1" applyAlignment="1">
      <alignment horizontal="left" vertical="center"/>
    </xf>
    <xf numFmtId="0" fontId="4" fillId="0" borderId="19" xfId="0" applyFont="1" applyFill="1" applyBorder="1" applyAlignment="1">
      <alignment vertical="center" wrapText="1"/>
    </xf>
    <xf numFmtId="1" fontId="29" fillId="34" borderId="19" xfId="105" applyNumberFormat="1" applyFont="1" applyFill="1" applyBorder="1" applyAlignment="1">
      <alignment horizontal="center" vertical="center" wrapText="1"/>
    </xf>
    <xf numFmtId="1" fontId="29" fillId="0" borderId="19" xfId="105" applyNumberFormat="1" applyFont="1" applyFill="1" applyBorder="1" applyAlignment="1">
      <alignment horizontal="center" vertical="center" wrapText="1"/>
    </xf>
    <xf numFmtId="0" fontId="4" fillId="0" borderId="19" xfId="105" applyFont="1" applyFill="1" applyBorder="1" applyAlignment="1">
      <alignment horizontal="left" vertical="center"/>
    </xf>
    <xf numFmtId="166" fontId="4" fillId="0" borderId="19" xfId="147" applyNumberFormat="1" applyFont="1" applyFill="1" applyBorder="1" applyAlignment="1">
      <alignment horizontal="center" vertical="center"/>
    </xf>
    <xf numFmtId="44" fontId="4" fillId="0" borderId="0" xfId="99" applyNumberFormat="1" applyFont="1" applyAlignment="1">
      <alignment horizontal="center" vertical="center"/>
    </xf>
    <xf numFmtId="44" fontId="20" fillId="36" borderId="21" xfId="149" applyNumberFormat="1" applyFont="1" applyFill="1" applyBorder="1" applyAlignment="1">
      <alignment vertical="center" wrapText="1"/>
    </xf>
    <xf numFmtId="44" fontId="4" fillId="0" borderId="21" xfId="99" applyNumberFormat="1" applyFont="1" applyFill="1" applyBorder="1" applyAlignment="1">
      <alignment horizontal="center" vertical="center" wrapText="1"/>
    </xf>
    <xf numFmtId="44" fontId="4" fillId="0" borderId="64" xfId="99" applyNumberFormat="1" applyFont="1" applyFill="1" applyBorder="1" applyAlignment="1">
      <alignment horizontal="center" vertical="center" wrapText="1"/>
    </xf>
    <xf numFmtId="44" fontId="4" fillId="0" borderId="21" xfId="99" applyNumberFormat="1" applyFont="1" applyFill="1" applyBorder="1" applyAlignment="1">
      <alignment horizontal="center" vertical="center"/>
    </xf>
    <xf numFmtId="166" fontId="93" fillId="43" borderId="19" xfId="119" applyFont="1" applyFill="1" applyBorder="1" applyAlignment="1">
      <alignment horizontal="right" vertical="center"/>
    </xf>
    <xf numFmtId="2" fontId="29" fillId="0" borderId="0" xfId="119" applyNumberFormat="1" applyFont="1" applyAlignment="1">
      <alignment horizontal="center" vertical="center"/>
    </xf>
    <xf numFmtId="2" fontId="21" fillId="37" borderId="19" xfId="147" applyNumberFormat="1" applyFont="1" applyFill="1" applyBorder="1" applyAlignment="1">
      <alignment horizontal="center" vertical="center" wrapText="1"/>
    </xf>
    <xf numFmtId="2" fontId="29" fillId="0" borderId="19" xfId="147" applyNumberFormat="1" applyFont="1" applyFill="1" applyBorder="1" applyAlignment="1">
      <alignment horizontal="center" vertical="center" wrapText="1"/>
    </xf>
    <xf numFmtId="2" fontId="21" fillId="36" borderId="19" xfId="119" applyNumberFormat="1" applyFont="1" applyFill="1" applyBorder="1" applyAlignment="1">
      <alignment horizontal="center" vertical="center"/>
    </xf>
    <xf numFmtId="2" fontId="94" fillId="0" borderId="19" xfId="99" applyNumberFormat="1" applyFont="1" applyFill="1" applyBorder="1" applyAlignment="1">
      <alignment horizontal="center" vertical="center" wrapText="1"/>
    </xf>
    <xf numFmtId="2" fontId="29" fillId="0" borderId="63" xfId="147" applyNumberFormat="1" applyFont="1" applyFill="1" applyBorder="1" applyAlignment="1">
      <alignment horizontal="center" vertical="center" wrapText="1"/>
    </xf>
    <xf numFmtId="2" fontId="29" fillId="0" borderId="19" xfId="147" applyNumberFormat="1" applyFont="1" applyFill="1" applyBorder="1" applyAlignment="1">
      <alignment horizontal="center" vertical="center"/>
    </xf>
    <xf numFmtId="0" fontId="0" fillId="0" borderId="19" xfId="0" applyBorder="1" applyAlignment="1">
      <alignment horizontal="center" vertical="center"/>
    </xf>
    <xf numFmtId="2" fontId="29" fillId="0" borderId="19" xfId="0" applyNumberFormat="1" applyFont="1" applyBorder="1" applyAlignment="1">
      <alignment horizontal="center" vertical="center"/>
    </xf>
    <xf numFmtId="165" fontId="29" fillId="0" borderId="19" xfId="99" applyFont="1" applyBorder="1" applyAlignment="1">
      <alignment horizontal="center" vertical="center"/>
    </xf>
    <xf numFmtId="2" fontId="29" fillId="0" borderId="19" xfId="147" applyNumberFormat="1" applyFont="1" applyBorder="1" applyAlignment="1">
      <alignment horizontal="center" vertical="center"/>
    </xf>
    <xf numFmtId="173" fontId="29" fillId="0" borderId="0" xfId="119" applyNumberFormat="1" applyFont="1" applyFill="1" applyAlignment="1">
      <alignment horizontal="center" vertical="center"/>
    </xf>
    <xf numFmtId="173" fontId="61" fillId="35" borderId="22" xfId="119" applyNumberFormat="1" applyFont="1" applyFill="1" applyBorder="1" applyAlignment="1">
      <alignment horizontal="center" vertical="center"/>
    </xf>
    <xf numFmtId="173" fontId="61" fillId="0" borderId="19" xfId="119" applyNumberFormat="1" applyFont="1" applyFill="1" applyBorder="1" applyAlignment="1">
      <alignment horizontal="center" vertical="center"/>
    </xf>
    <xf numFmtId="173" fontId="61" fillId="0" borderId="19" xfId="0" applyNumberFormat="1" applyFont="1" applyFill="1" applyBorder="1" applyAlignment="1">
      <alignment horizontal="center" vertical="center" wrapText="1"/>
    </xf>
    <xf numFmtId="173" fontId="29" fillId="0" borderId="0" xfId="119" applyNumberFormat="1" applyFont="1" applyFill="1" applyBorder="1" applyAlignment="1">
      <alignment horizontal="center" vertical="center"/>
    </xf>
    <xf numFmtId="4" fontId="29" fillId="0" borderId="19" xfId="147" applyNumberFormat="1" applyFont="1" applyFill="1" applyBorder="1" applyAlignment="1">
      <alignment horizontal="center" vertical="center" wrapText="1"/>
    </xf>
    <xf numFmtId="164" fontId="4" fillId="0" borderId="0" xfId="0" applyNumberFormat="1" applyFont="1"/>
    <xf numFmtId="0" fontId="21" fillId="37" borderId="19" xfId="0" applyFont="1" applyFill="1" applyBorder="1" applyAlignment="1">
      <alignment vertical="center" wrapText="1"/>
    </xf>
    <xf numFmtId="165" fontId="20" fillId="37" borderId="19" xfId="99" applyNumberFormat="1" applyFont="1" applyFill="1" applyBorder="1" applyAlignment="1">
      <alignment horizontal="center" vertical="center" wrapText="1"/>
    </xf>
    <xf numFmtId="0" fontId="21" fillId="37" borderId="19" xfId="0" applyFont="1" applyFill="1" applyBorder="1" applyAlignment="1">
      <alignment horizontal="center" vertical="center" wrapText="1"/>
    </xf>
    <xf numFmtId="1" fontId="92" fillId="0" borderId="19" xfId="119" applyNumberFormat="1" applyFont="1" applyFill="1" applyBorder="1" applyAlignment="1">
      <alignment horizontal="center" vertical="center"/>
    </xf>
    <xf numFmtId="0" fontId="0" fillId="0" borderId="19" xfId="0" applyBorder="1" applyAlignment="1">
      <alignment vertical="center" wrapText="1"/>
    </xf>
    <xf numFmtId="1" fontId="20" fillId="37" borderId="19" xfId="0" applyNumberFormat="1" applyFont="1" applyFill="1" applyBorder="1" applyAlignment="1">
      <alignment horizontal="center" vertical="center" wrapText="1"/>
    </xf>
    <xf numFmtId="1" fontId="21" fillId="37" borderId="19" xfId="119" applyNumberFormat="1" applyFont="1" applyFill="1" applyBorder="1" applyAlignment="1">
      <alignment vertical="center" wrapText="1"/>
    </xf>
    <xf numFmtId="165" fontId="61" fillId="35" borderId="22" xfId="99" applyFont="1" applyFill="1" applyBorder="1" applyAlignment="1">
      <alignment horizontal="left" vertical="center" wrapText="1"/>
    </xf>
    <xf numFmtId="165" fontId="26" fillId="38" borderId="34" xfId="0" applyNumberFormat="1" applyFont="1" applyFill="1" applyBorder="1" applyAlignment="1">
      <alignment horizontal="center" vertical="center" wrapText="1"/>
    </xf>
    <xf numFmtId="0" fontId="0" fillId="36" borderId="19" xfId="0" applyFill="1" applyBorder="1" applyAlignment="1">
      <alignment horizontal="left" vertical="center" wrapText="1"/>
    </xf>
    <xf numFmtId="1" fontId="20" fillId="37" borderId="19" xfId="146" applyNumberFormat="1" applyFont="1" applyFill="1" applyBorder="1" applyAlignment="1">
      <alignment horizontal="left" vertical="center" wrapText="1"/>
    </xf>
    <xf numFmtId="173" fontId="62" fillId="0" borderId="19" xfId="119" applyNumberFormat="1" applyFont="1" applyFill="1" applyBorder="1" applyAlignment="1">
      <alignment horizontal="center" vertical="center"/>
    </xf>
    <xf numFmtId="165" fontId="29" fillId="0" borderId="0" xfId="99" applyNumberFormat="1" applyFont="1" applyFill="1" applyAlignment="1">
      <alignment horizontal="center" vertical="center"/>
    </xf>
    <xf numFmtId="165" fontId="29" fillId="0" borderId="0" xfId="99" applyNumberFormat="1" applyFont="1" applyFill="1" applyAlignment="1">
      <alignment vertical="center"/>
    </xf>
    <xf numFmtId="165" fontId="61" fillId="35" borderId="22" xfId="99" applyNumberFormat="1" applyFont="1" applyFill="1" applyBorder="1" applyAlignment="1">
      <alignment horizontal="center" vertical="center" wrapText="1"/>
    </xf>
    <xf numFmtId="165" fontId="61" fillId="35" borderId="51" xfId="99" applyNumberFormat="1" applyFont="1" applyFill="1" applyBorder="1" applyAlignment="1">
      <alignment horizontal="center" vertical="center" wrapText="1"/>
    </xf>
    <xf numFmtId="165" fontId="61" fillId="0" borderId="19" xfId="99" applyNumberFormat="1" applyFont="1" applyFill="1" applyBorder="1" applyAlignment="1">
      <alignment horizontal="center" vertical="center"/>
    </xf>
    <xf numFmtId="165" fontId="61" fillId="0" borderId="19" xfId="99" applyNumberFormat="1" applyFont="1" applyFill="1" applyBorder="1" applyAlignment="1">
      <alignment horizontal="right" vertical="center"/>
    </xf>
    <xf numFmtId="165" fontId="61" fillId="0" borderId="21" xfId="99" applyNumberFormat="1" applyFont="1" applyFill="1" applyBorder="1" applyAlignment="1">
      <alignment horizontal="right" vertical="center"/>
    </xf>
    <xf numFmtId="165" fontId="62" fillId="0" borderId="19" xfId="99" applyNumberFormat="1" applyFont="1" applyFill="1" applyBorder="1" applyAlignment="1">
      <alignment horizontal="left" vertical="center"/>
    </xf>
    <xf numFmtId="165" fontId="62" fillId="0" borderId="21" xfId="99" applyNumberFormat="1" applyFont="1" applyFill="1" applyBorder="1" applyAlignment="1">
      <alignment horizontal="right" vertical="center"/>
    </xf>
    <xf numFmtId="165" fontId="61" fillId="33" borderId="19" xfId="99" applyNumberFormat="1" applyFont="1" applyFill="1" applyBorder="1" applyAlignment="1">
      <alignment horizontal="right" vertical="center" wrapText="1"/>
    </xf>
    <xf numFmtId="165" fontId="61" fillId="33" borderId="21" xfId="99" applyNumberFormat="1" applyFont="1" applyFill="1" applyBorder="1" applyAlignment="1">
      <alignment horizontal="right" vertical="center"/>
    </xf>
    <xf numFmtId="165" fontId="61" fillId="0" borderId="19" xfId="0" applyNumberFormat="1" applyFont="1" applyFill="1" applyBorder="1" applyAlignment="1">
      <alignment horizontal="right" vertical="center" wrapText="1"/>
    </xf>
    <xf numFmtId="165" fontId="61" fillId="0" borderId="19" xfId="99" applyNumberFormat="1" applyFont="1" applyFill="1" applyBorder="1" applyAlignment="1">
      <alignment horizontal="right" vertical="center" wrapText="1"/>
    </xf>
    <xf numFmtId="165" fontId="89" fillId="0" borderId="19" xfId="99" applyNumberFormat="1" applyFont="1" applyFill="1" applyBorder="1" applyAlignment="1">
      <alignment horizontal="left" vertical="center" wrapText="1"/>
    </xf>
    <xf numFmtId="165" fontId="89" fillId="0" borderId="19" xfId="99" applyNumberFormat="1" applyFont="1" applyFill="1" applyBorder="1" applyAlignment="1">
      <alignment horizontal="center" vertical="center" wrapText="1"/>
    </xf>
    <xf numFmtId="165" fontId="61" fillId="0" borderId="19" xfId="99" applyNumberFormat="1" applyFont="1" applyFill="1" applyBorder="1" applyAlignment="1">
      <alignment horizontal="left" vertical="center"/>
    </xf>
    <xf numFmtId="165" fontId="61" fillId="33" borderId="19" xfId="99" applyNumberFormat="1" applyFont="1" applyFill="1" applyBorder="1" applyAlignment="1">
      <alignment horizontal="right" vertical="center"/>
    </xf>
    <xf numFmtId="165" fontId="29" fillId="0" borderId="0" xfId="99" applyNumberFormat="1" applyFont="1" applyFill="1" applyBorder="1" applyAlignment="1">
      <alignment horizontal="center" vertical="center"/>
    </xf>
    <xf numFmtId="165" fontId="29" fillId="0" borderId="0" xfId="99" applyNumberFormat="1" applyFont="1" applyFill="1" applyBorder="1" applyAlignment="1">
      <alignment vertical="center"/>
    </xf>
    <xf numFmtId="1" fontId="29" fillId="0" borderId="0" xfId="0" applyNumberFormat="1" applyFont="1" applyAlignment="1">
      <alignment horizontal="center" vertical="center"/>
    </xf>
    <xf numFmtId="1" fontId="29" fillId="0" borderId="0" xfId="0" applyNumberFormat="1" applyFont="1" applyBorder="1" applyAlignment="1">
      <alignment horizontal="center" vertical="center"/>
    </xf>
    <xf numFmtId="1" fontId="61" fillId="0" borderId="19" xfId="99" applyNumberFormat="1" applyFont="1" applyFill="1" applyBorder="1" applyAlignment="1">
      <alignment horizontal="center" vertical="center" wrapText="1"/>
    </xf>
    <xf numFmtId="165" fontId="61" fillId="0" borderId="19" xfId="99" applyFont="1" applyFill="1" applyBorder="1" applyAlignment="1">
      <alignment horizontal="left" vertical="center" wrapText="1"/>
    </xf>
    <xf numFmtId="165" fontId="61" fillId="0" borderId="19" xfId="99" applyNumberFormat="1" applyFont="1" applyFill="1" applyBorder="1" applyAlignment="1">
      <alignment horizontal="center" vertical="center" wrapText="1"/>
    </xf>
    <xf numFmtId="165" fontId="61" fillId="0" borderId="20" xfId="99" applyFont="1" applyFill="1" applyBorder="1" applyAlignment="1">
      <alignment horizontal="center" vertical="center"/>
    </xf>
    <xf numFmtId="165" fontId="61" fillId="0" borderId="21" xfId="99" applyNumberFormat="1" applyFont="1" applyFill="1" applyBorder="1" applyAlignment="1">
      <alignment horizontal="center" vertical="center" wrapText="1"/>
    </xf>
    <xf numFmtId="165" fontId="61" fillId="0" borderId="21" xfId="99" applyNumberFormat="1" applyFont="1" applyFill="1" applyBorder="1" applyAlignment="1">
      <alignment horizontal="center" vertical="center"/>
    </xf>
    <xf numFmtId="166" fontId="93" fillId="43" borderId="24" xfId="119" applyFont="1" applyFill="1" applyBorder="1" applyAlignment="1">
      <alignment horizontal="right" vertical="center"/>
    </xf>
    <xf numFmtId="4" fontId="93" fillId="43" borderId="24" xfId="0" applyNumberFormat="1" applyFont="1" applyFill="1" applyBorder="1" applyAlignment="1">
      <alignment horizontal="right" vertical="center"/>
    </xf>
    <xf numFmtId="1" fontId="20" fillId="37" borderId="20" xfId="146" applyNumberFormat="1" applyFont="1" applyFill="1" applyBorder="1" applyAlignment="1">
      <alignment horizontal="center" vertical="center" wrapText="1"/>
    </xf>
    <xf numFmtId="44" fontId="20" fillId="36" borderId="21" xfId="99" applyNumberFormat="1" applyFont="1" applyFill="1" applyBorder="1" applyAlignment="1">
      <alignment horizontal="center" vertical="center"/>
    </xf>
    <xf numFmtId="1" fontId="21" fillId="37" borderId="20" xfId="119" applyNumberFormat="1" applyFont="1" applyFill="1" applyBorder="1" applyAlignment="1">
      <alignment horizontal="center" vertical="center" wrapText="1"/>
    </xf>
    <xf numFmtId="0" fontId="0" fillId="0" borderId="20" xfId="0" applyBorder="1" applyAlignment="1">
      <alignment horizontal="center" vertical="center"/>
    </xf>
    <xf numFmtId="165" fontId="92" fillId="0" borderId="21" xfId="99" applyNumberFormat="1" applyFont="1" applyFill="1" applyBorder="1" applyAlignment="1">
      <alignment horizontal="center" vertical="center" wrapText="1"/>
    </xf>
    <xf numFmtId="1" fontId="20" fillId="36" borderId="20" xfId="0" applyNumberFormat="1" applyFont="1" applyFill="1" applyBorder="1" applyAlignment="1">
      <alignment horizontal="center" vertical="center"/>
    </xf>
    <xf numFmtId="0" fontId="4" fillId="0" borderId="20" xfId="0" applyFont="1" applyBorder="1" applyAlignment="1">
      <alignment horizontal="left" vertical="center"/>
    </xf>
    <xf numFmtId="0" fontId="99" fillId="44" borderId="20" xfId="152" applyFont="1" applyFill="1" applyBorder="1" applyAlignment="1">
      <alignment horizontal="center" vertical="center" wrapText="1"/>
    </xf>
    <xf numFmtId="0" fontId="4" fillId="0" borderId="20" xfId="146" applyFont="1" applyBorder="1" applyAlignment="1">
      <alignment horizontal="center" vertical="center" wrapText="1"/>
    </xf>
    <xf numFmtId="0" fontId="0" fillId="0" borderId="20" xfId="0" applyBorder="1"/>
    <xf numFmtId="44" fontId="0" fillId="0" borderId="21" xfId="0" applyNumberFormat="1" applyBorder="1"/>
    <xf numFmtId="165" fontId="29" fillId="0" borderId="21" xfId="99" applyFont="1" applyBorder="1" applyAlignment="1">
      <alignment horizontal="center" vertical="center"/>
    </xf>
    <xf numFmtId="0" fontId="4" fillId="0" borderId="20" xfId="146" applyFont="1" applyFill="1" applyBorder="1" applyAlignment="1">
      <alignment horizontal="center" vertical="center"/>
    </xf>
    <xf numFmtId="0" fontId="80" fillId="0" borderId="63" xfId="0" applyFont="1" applyFill="1" applyBorder="1" applyAlignment="1">
      <alignment horizontal="left" vertical="center" wrapText="1"/>
    </xf>
    <xf numFmtId="0" fontId="80" fillId="0" borderId="63" xfId="0" applyFont="1" applyFill="1" applyBorder="1" applyAlignment="1">
      <alignment horizontal="center" vertical="center" wrapText="1"/>
    </xf>
    <xf numFmtId="0" fontId="20" fillId="0" borderId="19" xfId="0" applyFont="1" applyBorder="1" applyAlignment="1">
      <alignment horizontal="center" vertical="center"/>
    </xf>
    <xf numFmtId="1" fontId="20" fillId="0" borderId="19" xfId="0" applyNumberFormat="1" applyFont="1" applyBorder="1" applyAlignment="1">
      <alignment horizontal="center" vertical="center"/>
    </xf>
    <xf numFmtId="1" fontId="4" fillId="0" borderId="19" xfId="0" applyNumberFormat="1" applyFont="1" applyBorder="1" applyAlignment="1">
      <alignment horizontal="center" vertical="center"/>
    </xf>
    <xf numFmtId="44" fontId="4" fillId="0" borderId="19" xfId="99" applyNumberFormat="1" applyFont="1" applyBorder="1"/>
    <xf numFmtId="0" fontId="80" fillId="0" borderId="19" xfId="146" applyFont="1" applyFill="1" applyBorder="1" applyAlignment="1">
      <alignment horizontal="left" vertical="center" wrapText="1"/>
    </xf>
    <xf numFmtId="0" fontId="80" fillId="0" borderId="19" xfId="146" applyFont="1" applyFill="1" applyBorder="1" applyAlignment="1">
      <alignment horizontal="center" vertical="center" wrapText="1"/>
    </xf>
    <xf numFmtId="44" fontId="80" fillId="0" borderId="19" xfId="148" applyNumberFormat="1" applyFont="1" applyFill="1" applyBorder="1" applyAlignment="1">
      <alignment horizontal="center" vertical="center" wrapText="1"/>
    </xf>
    <xf numFmtId="0" fontId="29" fillId="0" borderId="19" xfId="0" applyFont="1" applyBorder="1"/>
    <xf numFmtId="44" fontId="29" fillId="0" borderId="19" xfId="0" applyNumberFormat="1" applyFont="1" applyBorder="1"/>
    <xf numFmtId="0" fontId="29" fillId="0" borderId="19" xfId="0" applyFont="1" applyBorder="1" applyAlignment="1">
      <alignment horizontal="center"/>
    </xf>
    <xf numFmtId="44" fontId="29" fillId="0" borderId="19" xfId="0" applyNumberFormat="1" applyFont="1" applyBorder="1" applyAlignment="1">
      <alignment horizontal="center"/>
    </xf>
    <xf numFmtId="0" fontId="0" fillId="0" borderId="19" xfId="0" applyFill="1" applyBorder="1"/>
    <xf numFmtId="44" fontId="0" fillId="0" borderId="19" xfId="0" applyNumberFormat="1" applyFill="1" applyBorder="1"/>
    <xf numFmtId="44" fontId="0" fillId="0" borderId="19" xfId="0" applyNumberFormat="1" applyBorder="1" applyAlignment="1">
      <alignment horizontal="center"/>
    </xf>
    <xf numFmtId="0" fontId="80" fillId="0" borderId="19" xfId="0" applyFont="1" applyFill="1" applyBorder="1" applyAlignment="1">
      <alignment vertical="center"/>
    </xf>
    <xf numFmtId="2" fontId="94" fillId="0" borderId="19" xfId="0" applyNumberFormat="1" applyFont="1" applyFill="1" applyBorder="1" applyAlignment="1">
      <alignment vertical="center"/>
    </xf>
    <xf numFmtId="44" fontId="80" fillId="0" borderId="19" xfId="0" applyNumberFormat="1" applyFont="1" applyFill="1" applyBorder="1" applyAlignment="1">
      <alignment vertical="center"/>
    </xf>
    <xf numFmtId="0" fontId="91" fillId="0" borderId="19" xfId="0" applyFont="1" applyBorder="1"/>
    <xf numFmtId="44" fontId="91" fillId="0" borderId="19" xfId="0" applyNumberFormat="1" applyFont="1" applyBorder="1"/>
    <xf numFmtId="0" fontId="85" fillId="0" borderId="19" xfId="0" applyFont="1" applyFill="1" applyBorder="1" applyAlignment="1">
      <alignment vertical="center"/>
    </xf>
    <xf numFmtId="0" fontId="85" fillId="0" borderId="19" xfId="0" applyFont="1" applyFill="1" applyBorder="1" applyAlignment="1">
      <alignment vertical="center" wrapText="1"/>
    </xf>
    <xf numFmtId="2" fontId="95" fillId="0" borderId="19" xfId="0" applyNumberFormat="1" applyFont="1" applyFill="1" applyBorder="1" applyAlignment="1">
      <alignment vertical="center"/>
    </xf>
    <xf numFmtId="0" fontId="92" fillId="0" borderId="19" xfId="0" applyNumberFormat="1" applyFont="1" applyFill="1" applyBorder="1" applyAlignment="1">
      <alignment horizontal="center" vertical="center"/>
    </xf>
    <xf numFmtId="0" fontId="92" fillId="0" borderId="19" xfId="0" applyFont="1" applyFill="1" applyBorder="1" applyAlignment="1">
      <alignment horizontal="center" vertical="center"/>
    </xf>
    <xf numFmtId="0" fontId="20" fillId="0" borderId="20" xfId="0" applyFont="1" applyBorder="1" applyAlignment="1">
      <alignment horizontal="center" vertical="center"/>
    </xf>
    <xf numFmtId="44" fontId="4" fillId="0" borderId="21" xfId="99" applyNumberFormat="1" applyFont="1" applyBorder="1" applyAlignment="1">
      <alignment horizontal="center" vertical="center"/>
    </xf>
    <xf numFmtId="0" fontId="72" fillId="0" borderId="20" xfId="0" applyFont="1" applyBorder="1" applyAlignment="1">
      <alignment horizontal="left" vertical="center"/>
    </xf>
    <xf numFmtId="44" fontId="4" fillId="0" borderId="21" xfId="99" applyNumberFormat="1" applyFont="1" applyFill="1" applyBorder="1" applyAlignment="1">
      <alignment vertical="center"/>
    </xf>
    <xf numFmtId="0" fontId="29" fillId="0" borderId="20" xfId="0" applyFont="1" applyBorder="1"/>
    <xf numFmtId="44" fontId="29" fillId="0" borderId="21" xfId="0" applyNumberFormat="1" applyFont="1" applyBorder="1"/>
    <xf numFmtId="0" fontId="0" fillId="0" borderId="20" xfId="0" applyFill="1" applyBorder="1"/>
    <xf numFmtId="44" fontId="0" fillId="0" borderId="21" xfId="0" applyNumberFormat="1" applyFill="1" applyBorder="1"/>
    <xf numFmtId="0" fontId="0" fillId="0" borderId="21" xfId="0" applyBorder="1"/>
    <xf numFmtId="44" fontId="80" fillId="0" borderId="21" xfId="0" applyNumberFormat="1" applyFont="1" applyFill="1" applyBorder="1" applyAlignment="1">
      <alignment vertical="center"/>
    </xf>
    <xf numFmtId="0" fontId="91" fillId="0" borderId="20" xfId="0" applyFont="1" applyBorder="1"/>
    <xf numFmtId="44" fontId="91" fillId="0" borderId="21" xfId="0" applyNumberFormat="1" applyFont="1" applyBorder="1"/>
    <xf numFmtId="44" fontId="85" fillId="0" borderId="21" xfId="119" applyNumberFormat="1" applyFont="1" applyFill="1" applyBorder="1" applyAlignment="1">
      <alignment vertical="center"/>
    </xf>
    <xf numFmtId="166" fontId="25" fillId="0" borderId="61" xfId="119" applyFont="1" applyBorder="1" applyAlignment="1">
      <alignment horizontal="center"/>
    </xf>
    <xf numFmtId="166" fontId="25" fillId="0" borderId="62" xfId="119" applyFont="1" applyBorder="1" applyAlignment="1">
      <alignment horizontal="center"/>
    </xf>
    <xf numFmtId="10" fontId="25" fillId="33" borderId="21" xfId="0" applyNumberFormat="1" applyFont="1" applyFill="1" applyBorder="1" applyAlignment="1">
      <alignment horizontal="center"/>
    </xf>
    <xf numFmtId="166" fontId="25" fillId="0" borderId="51" xfId="119" applyFont="1" applyBorder="1" applyAlignment="1">
      <alignment horizontal="center"/>
    </xf>
    <xf numFmtId="10" fontId="26" fillId="38" borderId="38" xfId="114" applyNumberFormat="1" applyFont="1" applyFill="1" applyBorder="1" applyAlignment="1">
      <alignment horizontal="center" vertical="center" wrapText="1"/>
    </xf>
    <xf numFmtId="0" fontId="103" fillId="46" borderId="70" xfId="153" applyFont="1" applyFill="1" applyBorder="1" applyAlignment="1">
      <alignment horizontal="left" vertical="top" wrapText="1"/>
    </xf>
    <xf numFmtId="4" fontId="101" fillId="45" borderId="0" xfId="153" applyNumberFormat="1" applyFont="1" applyFill="1" applyAlignment="1">
      <alignment horizontal="right" vertical="top" wrapText="1"/>
    </xf>
    <xf numFmtId="4" fontId="101" fillId="47" borderId="71" xfId="153" applyNumberFormat="1" applyFont="1" applyFill="1" applyBorder="1" applyAlignment="1">
      <alignment horizontal="right" vertical="top" wrapText="1"/>
    </xf>
    <xf numFmtId="175" fontId="101" fillId="47" borderId="71" xfId="153" applyNumberFormat="1" applyFont="1" applyFill="1" applyBorder="1" applyAlignment="1">
      <alignment horizontal="right" vertical="top" wrapText="1"/>
    </xf>
    <xf numFmtId="0" fontId="101" fillId="47" borderId="71" xfId="153" applyFont="1" applyFill="1" applyBorder="1" applyAlignment="1">
      <alignment horizontal="center" vertical="top" wrapText="1"/>
    </xf>
    <xf numFmtId="0" fontId="101" fillId="47" borderId="71" xfId="153" applyFont="1" applyFill="1" applyBorder="1" applyAlignment="1">
      <alignment horizontal="right" vertical="top" wrapText="1"/>
    </xf>
    <xf numFmtId="4" fontId="101" fillId="48" borderId="71" xfId="153" applyNumberFormat="1" applyFont="1" applyFill="1" applyBorder="1" applyAlignment="1">
      <alignment horizontal="right" vertical="top" wrapText="1"/>
    </xf>
    <xf numFmtId="175" fontId="101" fillId="48" borderId="71" xfId="153" applyNumberFormat="1" applyFont="1" applyFill="1" applyBorder="1" applyAlignment="1">
      <alignment horizontal="right" vertical="top" wrapText="1"/>
    </xf>
    <xf numFmtId="0" fontId="101" fillId="48" borderId="71" xfId="153" applyFont="1" applyFill="1" applyBorder="1" applyAlignment="1">
      <alignment horizontal="center" vertical="top" wrapText="1"/>
    </xf>
    <xf numFmtId="0" fontId="101" fillId="48" borderId="71" xfId="153" applyFont="1" applyFill="1" applyBorder="1" applyAlignment="1">
      <alignment horizontal="right" vertical="top" wrapText="1"/>
    </xf>
    <xf numFmtId="4" fontId="103" fillId="46" borderId="71" xfId="153" applyNumberFormat="1" applyFont="1" applyFill="1" applyBorder="1" applyAlignment="1">
      <alignment horizontal="right" vertical="top" wrapText="1"/>
    </xf>
    <xf numFmtId="175" fontId="103" fillId="46" borderId="71" xfId="153" applyNumberFormat="1" applyFont="1" applyFill="1" applyBorder="1" applyAlignment="1">
      <alignment horizontal="right" vertical="top" wrapText="1"/>
    </xf>
    <xf numFmtId="0" fontId="103" fillId="46" borderId="71" xfId="153" applyFont="1" applyFill="1" applyBorder="1" applyAlignment="1">
      <alignment horizontal="center" vertical="top" wrapText="1"/>
    </xf>
    <xf numFmtId="0" fontId="103" fillId="46" borderId="71" xfId="153" applyFont="1" applyFill="1" applyBorder="1" applyAlignment="1">
      <alignment horizontal="right" vertical="top" wrapText="1"/>
    </xf>
    <xf numFmtId="0" fontId="104" fillId="45" borderId="71" xfId="153" applyFont="1" applyFill="1" applyBorder="1" applyAlignment="1">
      <alignment horizontal="right" vertical="top" wrapText="1"/>
    </xf>
    <xf numFmtId="0" fontId="104" fillId="45" borderId="71" xfId="153" applyFont="1" applyFill="1" applyBorder="1" applyAlignment="1">
      <alignment horizontal="center" vertical="top" wrapText="1"/>
    </xf>
    <xf numFmtId="0" fontId="89" fillId="0" borderId="0" xfId="0" applyFont="1" applyBorder="1" applyAlignment="1">
      <alignment horizontal="center" vertical="center"/>
    </xf>
    <xf numFmtId="0" fontId="20" fillId="0" borderId="0" xfId="0" applyFont="1" applyBorder="1" applyAlignment="1">
      <alignment horizontal="center"/>
    </xf>
    <xf numFmtId="165" fontId="61" fillId="36" borderId="40" xfId="99" applyNumberFormat="1" applyFont="1" applyFill="1" applyBorder="1" applyAlignment="1">
      <alignment horizontal="right" vertical="center"/>
    </xf>
    <xf numFmtId="165" fontId="61" fillId="36" borderId="41" xfId="99" applyNumberFormat="1" applyFont="1" applyFill="1" applyBorder="1" applyAlignment="1">
      <alignment horizontal="right" vertical="center"/>
    </xf>
    <xf numFmtId="165" fontId="61" fillId="33" borderId="73" xfId="99" applyNumberFormat="1" applyFont="1" applyFill="1" applyBorder="1" applyAlignment="1">
      <alignment horizontal="right" vertical="center" wrapText="1"/>
    </xf>
    <xf numFmtId="0" fontId="4" fillId="0" borderId="19" xfId="0" applyFont="1" applyBorder="1" applyAlignment="1">
      <alignment horizontal="center" vertical="center"/>
    </xf>
    <xf numFmtId="0" fontId="62" fillId="0" borderId="19" xfId="105" applyFont="1" applyFill="1" applyBorder="1" applyAlignment="1">
      <alignment horizontal="center" vertical="center"/>
    </xf>
    <xf numFmtId="10" fontId="25" fillId="33" borderId="23" xfId="0" applyNumberFormat="1" applyFont="1" applyFill="1" applyBorder="1" applyAlignment="1">
      <alignment horizontal="center"/>
    </xf>
    <xf numFmtId="10" fontId="25" fillId="33" borderId="69" xfId="0" applyNumberFormat="1" applyFont="1" applyFill="1" applyBorder="1" applyAlignment="1">
      <alignment horizontal="center"/>
    </xf>
    <xf numFmtId="166" fontId="25" fillId="0" borderId="19" xfId="119" applyFont="1" applyBorder="1" applyAlignment="1">
      <alignment horizontal="center"/>
    </xf>
    <xf numFmtId="10" fontId="26" fillId="35" borderId="38" xfId="114" applyNumberFormat="1" applyFont="1" applyFill="1" applyBorder="1" applyAlignment="1">
      <alignment horizontal="center"/>
    </xf>
    <xf numFmtId="165" fontId="26" fillId="0" borderId="74" xfId="99" applyFont="1" applyBorder="1" applyAlignment="1">
      <alignment horizontal="center"/>
    </xf>
    <xf numFmtId="165" fontId="23" fillId="0" borderId="50" xfId="99" applyFont="1" applyBorder="1" applyAlignment="1">
      <alignment horizontal="center" vertical="justify"/>
    </xf>
    <xf numFmtId="0" fontId="23" fillId="0" borderId="74" xfId="0" applyFont="1" applyBorder="1" applyAlignment="1">
      <alignment horizontal="center" vertical="justify"/>
    </xf>
    <xf numFmtId="0" fontId="4" fillId="0" borderId="19" xfId="0" applyFont="1" applyBorder="1" applyAlignment="1">
      <alignment horizontal="center" vertical="center"/>
    </xf>
    <xf numFmtId="44" fontId="80" fillId="0" borderId="19" xfId="99" quotePrefix="1" applyNumberFormat="1" applyFont="1" applyFill="1" applyBorder="1" applyAlignment="1">
      <alignment horizontal="center" vertical="center" wrapText="1"/>
    </xf>
    <xf numFmtId="0" fontId="80" fillId="0" borderId="19" xfId="154" applyFont="1" applyFill="1" applyBorder="1" applyAlignment="1">
      <alignment horizontal="left" vertical="center" wrapText="1"/>
    </xf>
    <xf numFmtId="0" fontId="80" fillId="0" borderId="19" xfId="154" applyFont="1" applyFill="1" applyBorder="1" applyAlignment="1">
      <alignment horizontal="center" vertical="center" wrapText="1"/>
    </xf>
    <xf numFmtId="44" fontId="80" fillId="0" borderId="19" xfId="155" applyNumberFormat="1" applyFont="1" applyFill="1" applyBorder="1" applyAlignment="1">
      <alignment horizontal="center" vertical="center" wrapText="1"/>
    </xf>
    <xf numFmtId="44" fontId="4" fillId="0" borderId="21" xfId="155" applyNumberFormat="1" applyFont="1" applyFill="1" applyBorder="1" applyAlignment="1">
      <alignment horizontal="center" vertical="center" wrapText="1"/>
    </xf>
    <xf numFmtId="0" fontId="4" fillId="0" borderId="19" xfId="154" applyFont="1" applyBorder="1" applyAlignment="1">
      <alignment horizontal="center" vertical="center"/>
    </xf>
    <xf numFmtId="0" fontId="20" fillId="0" borderId="19" xfId="0" applyFont="1" applyBorder="1" applyAlignment="1">
      <alignment horizontal="left" vertical="center" wrapText="1"/>
    </xf>
    <xf numFmtId="0" fontId="20" fillId="0" borderId="19" xfId="0" applyFont="1" applyBorder="1" applyAlignment="1">
      <alignment horizontal="center" vertical="center"/>
    </xf>
    <xf numFmtId="0" fontId="4" fillId="0" borderId="19" xfId="0" applyFont="1" applyBorder="1" applyAlignment="1">
      <alignment horizontal="center" vertical="center"/>
    </xf>
    <xf numFmtId="2" fontId="21" fillId="0" borderId="19" xfId="119" applyNumberFormat="1" applyFont="1" applyBorder="1" applyAlignment="1">
      <alignment horizontal="center" vertical="center"/>
    </xf>
    <xf numFmtId="2" fontId="29" fillId="0" borderId="19" xfId="119" applyNumberFormat="1" applyFont="1" applyBorder="1" applyAlignment="1">
      <alignment horizontal="center" vertical="center"/>
    </xf>
    <xf numFmtId="43" fontId="62" fillId="0" borderId="19" xfId="119" applyNumberFormat="1" applyFont="1" applyFill="1" applyBorder="1" applyAlignment="1">
      <alignment horizontal="center" vertical="center"/>
    </xf>
    <xf numFmtId="165" fontId="62" fillId="0" borderId="55" xfId="99" applyNumberFormat="1" applyFont="1" applyFill="1" applyBorder="1" applyAlignment="1">
      <alignment horizontal="right" vertical="center"/>
    </xf>
    <xf numFmtId="165" fontId="61" fillId="0" borderId="55" xfId="99" applyNumberFormat="1" applyFont="1" applyFill="1" applyBorder="1" applyAlignment="1">
      <alignment horizontal="center" vertical="center"/>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0" fillId="0" borderId="19" xfId="0" applyBorder="1" applyAlignment="1">
      <alignment vertical="center"/>
    </xf>
    <xf numFmtId="0" fontId="20" fillId="36" borderId="19" xfId="0" applyFont="1" applyFill="1" applyBorder="1" applyAlignment="1">
      <alignment horizontal="left" vertical="center" wrapText="1"/>
    </xf>
    <xf numFmtId="0" fontId="29" fillId="0" borderId="19" xfId="0" applyFont="1" applyBorder="1" applyAlignment="1">
      <alignment vertical="center"/>
    </xf>
    <xf numFmtId="0" fontId="0" fillId="0" borderId="19" xfId="0" applyFill="1" applyBorder="1" applyAlignment="1">
      <alignment vertical="center"/>
    </xf>
    <xf numFmtId="0" fontId="91" fillId="0" borderId="19" xfId="0" applyFont="1" applyBorder="1" applyAlignment="1">
      <alignment vertical="center"/>
    </xf>
    <xf numFmtId="2" fontId="20" fillId="37" borderId="19" xfId="119" applyNumberFormat="1" applyFont="1" applyFill="1" applyBorder="1" applyAlignment="1">
      <alignment horizontal="center" vertical="center" wrapText="1"/>
    </xf>
    <xf numFmtId="2" fontId="96" fillId="0" borderId="19" xfId="119" applyNumberFormat="1" applyFont="1" applyBorder="1" applyAlignment="1">
      <alignment vertical="center"/>
    </xf>
    <xf numFmtId="2" fontId="29" fillId="0" borderId="19" xfId="0" applyNumberFormat="1" applyFont="1" applyBorder="1" applyAlignment="1">
      <alignment vertical="center"/>
    </xf>
    <xf numFmtId="2" fontId="29" fillId="0" borderId="19" xfId="99" applyNumberFormat="1" applyFont="1" applyBorder="1" applyAlignment="1">
      <alignment horizontal="center" vertical="center"/>
    </xf>
    <xf numFmtId="2" fontId="29" fillId="0" borderId="19" xfId="147" applyNumberFormat="1" applyFont="1" applyFill="1" applyBorder="1" applyAlignment="1">
      <alignment horizontal="left" vertical="center" wrapText="1"/>
    </xf>
    <xf numFmtId="2" fontId="29" fillId="0" borderId="19" xfId="0" applyNumberFormat="1" applyFont="1" applyFill="1" applyBorder="1" applyAlignment="1">
      <alignment vertical="center"/>
    </xf>
    <xf numFmtId="2" fontId="4" fillId="0" borderId="19" xfId="99" applyNumberFormat="1" applyFont="1" applyBorder="1" applyAlignment="1">
      <alignment vertical="center"/>
    </xf>
    <xf numFmtId="2" fontId="0" fillId="0" borderId="19" xfId="0" applyNumberFormat="1" applyBorder="1" applyAlignment="1">
      <alignment vertical="center"/>
    </xf>
    <xf numFmtId="2" fontId="91" fillId="0" borderId="19" xfId="0" applyNumberFormat="1" applyFont="1" applyBorder="1" applyAlignment="1">
      <alignment vertical="center"/>
    </xf>
    <xf numFmtId="166" fontId="29" fillId="0" borderId="0" xfId="0" applyNumberFormat="1" applyFont="1" applyFill="1" applyBorder="1"/>
    <xf numFmtId="0" fontId="29" fillId="0" borderId="0" xfId="0" applyFont="1" applyFill="1" applyBorder="1"/>
    <xf numFmtId="1" fontId="62" fillId="0" borderId="19" xfId="0" applyNumberFormat="1" applyFont="1" applyFill="1" applyBorder="1" applyAlignment="1">
      <alignment horizontal="center" vertical="center" wrapText="1"/>
    </xf>
    <xf numFmtId="0" fontId="62" fillId="0" borderId="19" xfId="0" applyFont="1" applyFill="1" applyBorder="1" applyAlignment="1">
      <alignment horizontal="left" vertical="center" wrapText="1"/>
    </xf>
    <xf numFmtId="0" fontId="62" fillId="0" borderId="19" xfId="0" applyFont="1" applyFill="1" applyBorder="1" applyAlignment="1">
      <alignment horizontal="center" vertical="center" wrapText="1"/>
    </xf>
    <xf numFmtId="165" fontId="62" fillId="0" borderId="19" xfId="99" applyNumberFormat="1" applyFont="1" applyFill="1" applyBorder="1" applyAlignment="1">
      <alignment horizontal="center" vertical="center" wrapText="1"/>
    </xf>
    <xf numFmtId="0" fontId="63" fillId="0" borderId="0" xfId="0" applyFont="1" applyBorder="1" applyAlignment="1">
      <alignment horizontal="center" vertical="center"/>
    </xf>
    <xf numFmtId="0" fontId="91" fillId="0" borderId="0" xfId="0" applyFont="1" applyFill="1"/>
    <xf numFmtId="165" fontId="29" fillId="0" borderId="0" xfId="99" applyFont="1" applyFill="1"/>
    <xf numFmtId="165" fontId="29" fillId="0" borderId="0" xfId="0" applyNumberFormat="1" applyFont="1" applyFill="1"/>
    <xf numFmtId="1" fontId="62" fillId="34" borderId="19" xfId="0" applyNumberFormat="1" applyFont="1" applyFill="1" applyBorder="1" applyAlignment="1">
      <alignment horizontal="center" vertical="center" wrapText="1"/>
    </xf>
    <xf numFmtId="165" fontId="62" fillId="0" borderId="19" xfId="99" applyNumberFormat="1" applyFont="1" applyFill="1" applyBorder="1" applyAlignment="1">
      <alignment horizontal="left" vertical="center" wrapText="1"/>
    </xf>
    <xf numFmtId="0" fontId="101" fillId="47" borderId="71" xfId="153" applyFont="1" applyFill="1" applyBorder="1" applyAlignment="1">
      <alignment horizontal="left" vertical="top" wrapText="1"/>
    </xf>
    <xf numFmtId="0" fontId="101" fillId="45" borderId="0" xfId="153" applyFont="1" applyFill="1" applyAlignment="1">
      <alignment horizontal="right" vertical="top" wrapText="1"/>
    </xf>
    <xf numFmtId="0" fontId="104" fillId="45" borderId="71" xfId="153" applyFont="1" applyFill="1" applyBorder="1" applyAlignment="1">
      <alignment horizontal="left" vertical="top" wrapText="1"/>
    </xf>
    <xf numFmtId="0" fontId="103" fillId="46" borderId="71" xfId="153" applyFont="1" applyFill="1" applyBorder="1" applyAlignment="1">
      <alignment horizontal="left" vertical="top" wrapText="1"/>
    </xf>
    <xf numFmtId="0" fontId="101" fillId="48" borderId="71" xfId="153" applyFont="1" applyFill="1" applyBorder="1" applyAlignment="1">
      <alignment horizontal="left" vertical="top" wrapText="1"/>
    </xf>
    <xf numFmtId="0" fontId="100" fillId="0" borderId="0" xfId="153"/>
    <xf numFmtId="0" fontId="104" fillId="45" borderId="0" xfId="153" applyFont="1" applyFill="1" applyAlignment="1">
      <alignment horizontal="left" vertical="top" wrapText="1"/>
    </xf>
    <xf numFmtId="0" fontId="102" fillId="45" borderId="0" xfId="153" applyFont="1" applyFill="1" applyAlignment="1">
      <alignment horizontal="left" vertical="top" wrapText="1"/>
    </xf>
    <xf numFmtId="174" fontId="106" fillId="49" borderId="19" xfId="156" applyNumberFormat="1" applyFont="1" applyFill="1" applyBorder="1" applyAlignment="1">
      <alignment horizontal="left" vertical="center" wrapText="1"/>
    </xf>
    <xf numFmtId="0" fontId="106" fillId="49" borderId="19" xfId="0" applyFont="1" applyFill="1" applyBorder="1" applyAlignment="1">
      <alignment horizontal="left" vertical="center" wrapText="1"/>
    </xf>
    <xf numFmtId="0" fontId="0" fillId="36" borderId="19" xfId="0" applyFill="1" applyBorder="1" applyAlignment="1">
      <alignment horizontal="left" vertical="center"/>
    </xf>
    <xf numFmtId="174" fontId="0" fillId="36" borderId="19" xfId="0" applyNumberFormat="1" applyFill="1" applyBorder="1" applyAlignment="1">
      <alignment horizontal="left" vertical="center"/>
    </xf>
    <xf numFmtId="165" fontId="80" fillId="0" borderId="19" xfId="99" applyFont="1" applyFill="1" applyBorder="1" applyAlignment="1">
      <alignment horizontal="center" vertical="center" wrapText="1"/>
    </xf>
    <xf numFmtId="165" fontId="4" fillId="0" borderId="0" xfId="99" applyFont="1"/>
    <xf numFmtId="165" fontId="0" fillId="0" borderId="19" xfId="99" applyFont="1" applyBorder="1" applyAlignment="1">
      <alignment vertical="center"/>
    </xf>
    <xf numFmtId="165" fontId="4" fillId="0" borderId="19" xfId="99" applyFont="1" applyFill="1" applyBorder="1" applyAlignment="1">
      <alignment horizontal="center" vertical="center" wrapText="1"/>
    </xf>
    <xf numFmtId="165" fontId="29" fillId="0" borderId="19" xfId="99" applyFont="1" applyBorder="1" applyAlignment="1">
      <alignment vertical="center"/>
    </xf>
    <xf numFmtId="165" fontId="0" fillId="0" borderId="19" xfId="99" applyFont="1" applyBorder="1" applyAlignment="1">
      <alignment horizontal="center" vertical="center"/>
    </xf>
    <xf numFmtId="165" fontId="4" fillId="0" borderId="19" xfId="99" applyFont="1" applyFill="1" applyBorder="1" applyAlignment="1">
      <alignment horizontal="center" vertical="center"/>
    </xf>
    <xf numFmtId="165" fontId="80" fillId="0" borderId="63" xfId="99" applyFont="1" applyFill="1" applyBorder="1" applyAlignment="1">
      <alignment horizontal="center" vertical="center" wrapText="1"/>
    </xf>
    <xf numFmtId="174" fontId="0" fillId="0" borderId="0" xfId="0" applyNumberFormat="1"/>
    <xf numFmtId="0" fontId="101" fillId="45" borderId="0" xfId="153" applyFont="1" applyFill="1" applyAlignment="1">
      <alignment horizontal="center" vertical="top" wrapText="1"/>
    </xf>
    <xf numFmtId="0" fontId="101" fillId="45" borderId="0" xfId="153" applyFont="1" applyFill="1" applyAlignment="1">
      <alignment horizontal="left" vertical="top" wrapText="1"/>
    </xf>
    <xf numFmtId="0" fontId="102" fillId="45" borderId="0" xfId="153" applyFont="1" applyFill="1" applyAlignment="1">
      <alignment horizontal="right" vertical="top" wrapText="1"/>
    </xf>
    <xf numFmtId="0" fontId="102" fillId="45" borderId="0" xfId="153" applyFont="1" applyFill="1" applyAlignment="1">
      <alignment horizontal="center" vertical="top" wrapText="1"/>
    </xf>
    <xf numFmtId="0" fontId="104" fillId="45" borderId="50" xfId="153" applyFont="1" applyFill="1" applyBorder="1" applyAlignment="1">
      <alignment horizontal="left" vertical="top" wrapText="1"/>
    </xf>
    <xf numFmtId="0" fontId="104" fillId="45" borderId="26" xfId="153" applyFont="1" applyFill="1" applyBorder="1" applyAlignment="1">
      <alignment horizontal="left" vertical="top" wrapText="1"/>
    </xf>
    <xf numFmtId="0" fontId="102" fillId="45" borderId="31" xfId="153" applyFont="1" applyFill="1" applyBorder="1" applyAlignment="1">
      <alignment horizontal="left" vertical="top" wrapText="1"/>
    </xf>
    <xf numFmtId="0" fontId="102" fillId="45" borderId="0" xfId="153" applyFont="1" applyFill="1" applyBorder="1" applyAlignment="1">
      <alignment horizontal="left" vertical="top" wrapText="1"/>
    </xf>
    <xf numFmtId="0" fontId="102" fillId="45" borderId="28" xfId="153" applyFont="1" applyFill="1" applyBorder="1" applyAlignment="1">
      <alignment horizontal="left" vertical="top" wrapText="1"/>
    </xf>
    <xf numFmtId="0" fontId="102" fillId="45" borderId="0" xfId="153" applyFont="1" applyFill="1" applyBorder="1" applyAlignment="1">
      <alignment horizontal="right" vertical="top" wrapText="1"/>
    </xf>
    <xf numFmtId="0" fontId="102" fillId="45" borderId="0" xfId="153" applyFont="1" applyFill="1" applyBorder="1" applyAlignment="1">
      <alignment horizontal="center" vertical="top" wrapText="1"/>
    </xf>
    <xf numFmtId="0" fontId="102" fillId="45" borderId="31" xfId="153" applyFont="1" applyFill="1" applyBorder="1" applyAlignment="1">
      <alignment horizontal="right" vertical="top" wrapText="1"/>
    </xf>
    <xf numFmtId="0" fontId="102" fillId="45" borderId="28" xfId="153" applyFont="1" applyFill="1" applyBorder="1" applyAlignment="1">
      <alignment horizontal="right" vertical="top" wrapText="1"/>
    </xf>
    <xf numFmtId="0" fontId="102" fillId="45" borderId="31" xfId="153" applyFont="1" applyFill="1" applyBorder="1" applyAlignment="1">
      <alignment horizontal="center" vertical="top" wrapText="1"/>
    </xf>
    <xf numFmtId="0" fontId="102" fillId="45" borderId="28" xfId="153" applyFont="1" applyFill="1" applyBorder="1" applyAlignment="1">
      <alignment horizontal="center" vertical="top" wrapText="1"/>
    </xf>
    <xf numFmtId="0" fontId="101" fillId="45" borderId="31" xfId="153" applyFont="1" applyFill="1" applyBorder="1" applyAlignment="1">
      <alignment horizontal="center" vertical="top" wrapText="1"/>
    </xf>
    <xf numFmtId="0" fontId="101" fillId="45" borderId="0" xfId="153" applyFont="1" applyFill="1" applyBorder="1" applyAlignment="1">
      <alignment horizontal="center" vertical="top" wrapText="1"/>
    </xf>
    <xf numFmtId="0" fontId="101" fillId="45" borderId="28" xfId="153" applyFont="1" applyFill="1" applyBorder="1" applyAlignment="1">
      <alignment horizontal="center" vertical="top" wrapText="1"/>
    </xf>
    <xf numFmtId="0" fontId="101" fillId="45" borderId="0" xfId="153" applyFont="1" applyFill="1" applyBorder="1" applyAlignment="1">
      <alignment horizontal="left" vertical="top" wrapText="1"/>
    </xf>
    <xf numFmtId="0" fontId="101" fillId="45" borderId="29" xfId="153" applyFont="1" applyFill="1" applyBorder="1" applyAlignment="1">
      <alignment horizontal="left" vertical="top" wrapText="1"/>
    </xf>
    <xf numFmtId="0" fontId="102" fillId="45" borderId="29" xfId="153" applyFont="1" applyFill="1" applyBorder="1" applyAlignment="1">
      <alignment horizontal="right" vertical="top" wrapText="1"/>
    </xf>
    <xf numFmtId="0" fontId="100" fillId="0" borderId="0" xfId="153" applyBorder="1"/>
    <xf numFmtId="0" fontId="103" fillId="46" borderId="0" xfId="153" applyFont="1" applyFill="1" applyBorder="1" applyAlignment="1">
      <alignment horizontal="left" vertical="top" wrapText="1"/>
    </xf>
    <xf numFmtId="0" fontId="103" fillId="46" borderId="0" xfId="153" applyFont="1" applyFill="1" applyBorder="1" applyAlignment="1">
      <alignment horizontal="right" vertical="top" wrapText="1"/>
    </xf>
    <xf numFmtId="0" fontId="103" fillId="46" borderId="0" xfId="153" applyFont="1" applyFill="1" applyBorder="1" applyAlignment="1">
      <alignment horizontal="center" vertical="top" wrapText="1"/>
    </xf>
    <xf numFmtId="0" fontId="101" fillId="47" borderId="0" xfId="153" applyFont="1" applyFill="1" applyBorder="1" applyAlignment="1">
      <alignment horizontal="left" vertical="top" wrapText="1"/>
    </xf>
    <xf numFmtId="0" fontId="101" fillId="47" borderId="0" xfId="153" applyFont="1" applyFill="1" applyBorder="1" applyAlignment="1">
      <alignment horizontal="right" vertical="top" wrapText="1"/>
    </xf>
    <xf numFmtId="0" fontId="101" fillId="47" borderId="0" xfId="153" applyFont="1" applyFill="1" applyBorder="1" applyAlignment="1">
      <alignment horizontal="center" vertical="top" wrapText="1"/>
    </xf>
    <xf numFmtId="0" fontId="103" fillId="46" borderId="31" xfId="153" applyFont="1" applyFill="1" applyBorder="1" applyAlignment="1">
      <alignment horizontal="left" vertical="top" wrapText="1"/>
    </xf>
    <xf numFmtId="0" fontId="103" fillId="46" borderId="28" xfId="153" applyFont="1" applyFill="1" applyBorder="1" applyAlignment="1">
      <alignment horizontal="right" vertical="top" wrapText="1"/>
    </xf>
    <xf numFmtId="0" fontId="101" fillId="47" borderId="31" xfId="153" applyFont="1" applyFill="1" applyBorder="1" applyAlignment="1">
      <alignment horizontal="left" vertical="top" wrapText="1"/>
    </xf>
    <xf numFmtId="0" fontId="4" fillId="0" borderId="0" xfId="0" applyFont="1" applyAlignment="1">
      <alignment horizontal="center" wrapText="1"/>
    </xf>
    <xf numFmtId="166" fontId="20" fillId="0" borderId="31" xfId="119" applyFont="1" applyFill="1" applyBorder="1" applyAlignment="1">
      <alignment horizontal="left" vertical="center" wrapText="1"/>
    </xf>
    <xf numFmtId="166" fontId="20" fillId="0" borderId="0" xfId="119" applyFont="1" applyFill="1" applyBorder="1" applyAlignment="1">
      <alignment horizontal="left" vertical="center" wrapText="1"/>
    </xf>
    <xf numFmtId="166" fontId="20" fillId="0" borderId="28" xfId="119" applyFont="1" applyFill="1" applyBorder="1" applyAlignment="1">
      <alignment horizontal="left" vertical="center" wrapText="1"/>
    </xf>
    <xf numFmtId="0" fontId="60" fillId="0" borderId="31" xfId="0" applyFont="1" applyBorder="1" applyAlignment="1">
      <alignment horizontal="center" vertical="center" wrapText="1"/>
    </xf>
    <xf numFmtId="0" fontId="60" fillId="0" borderId="0" xfId="0" applyFont="1" applyBorder="1" applyAlignment="1">
      <alignment horizontal="center" vertical="center" wrapText="1"/>
    </xf>
    <xf numFmtId="0" fontId="60" fillId="0" borderId="28" xfId="0" applyFont="1" applyBorder="1" applyAlignment="1">
      <alignment horizontal="center" vertical="center" wrapText="1"/>
    </xf>
    <xf numFmtId="166" fontId="4" fillId="0" borderId="0" xfId="119" applyFont="1" applyBorder="1" applyAlignment="1">
      <alignment horizontal="center" vertical="center" wrapText="1"/>
    </xf>
    <xf numFmtId="166" fontId="4" fillId="0" borderId="28" xfId="119" applyFont="1" applyBorder="1" applyAlignment="1">
      <alignment horizontal="center" vertical="center" wrapText="1"/>
    </xf>
    <xf numFmtId="166" fontId="4" fillId="0" borderId="0" xfId="119" applyFont="1" applyBorder="1" applyAlignment="1">
      <alignment horizontal="center" vertical="center"/>
    </xf>
    <xf numFmtId="166" fontId="4" fillId="0" borderId="28" xfId="119" applyFont="1" applyBorder="1" applyAlignment="1">
      <alignment horizontal="center" vertical="center"/>
    </xf>
    <xf numFmtId="166" fontId="0" fillId="0" borderId="0" xfId="119" applyFont="1" applyBorder="1" applyAlignment="1">
      <alignment horizontal="center" vertical="center"/>
    </xf>
    <xf numFmtId="166" fontId="20" fillId="33" borderId="34" xfId="119" applyFont="1" applyFill="1" applyBorder="1" applyAlignment="1">
      <alignment horizontal="left" vertical="center"/>
    </xf>
    <xf numFmtId="166" fontId="20" fillId="33" borderId="35" xfId="119" applyFont="1" applyFill="1" applyBorder="1" applyAlignment="1">
      <alignment horizontal="left" vertical="center"/>
    </xf>
    <xf numFmtId="166" fontId="20" fillId="33" borderId="36" xfId="119" applyFont="1" applyFill="1" applyBorder="1" applyAlignment="1">
      <alignment horizontal="left" vertical="center"/>
    </xf>
    <xf numFmtId="166" fontId="71" fillId="35" borderId="20" xfId="119" applyFont="1" applyFill="1" applyBorder="1" applyAlignment="1">
      <alignment horizontal="left" vertical="center"/>
    </xf>
    <xf numFmtId="166" fontId="71" fillId="35" borderId="19" xfId="119" applyFont="1" applyFill="1" applyBorder="1" applyAlignment="1">
      <alignment horizontal="left" vertical="center"/>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36" xfId="0" applyFont="1" applyBorder="1" applyAlignment="1">
      <alignment horizontal="left" vertical="center" wrapText="1"/>
    </xf>
    <xf numFmtId="166" fontId="20" fillId="0" borderId="31" xfId="119" applyFont="1" applyBorder="1" applyAlignment="1">
      <alignment horizontal="left" vertical="center" wrapText="1"/>
    </xf>
    <xf numFmtId="166" fontId="20" fillId="0" borderId="0" xfId="119" applyFont="1" applyBorder="1" applyAlignment="1">
      <alignment horizontal="left" vertical="center" wrapText="1"/>
    </xf>
    <xf numFmtId="166" fontId="20" fillId="0" borderId="28" xfId="119" applyFont="1" applyBorder="1" applyAlignment="1">
      <alignment horizontal="left" vertical="center" wrapText="1"/>
    </xf>
    <xf numFmtId="0" fontId="72" fillId="0" borderId="34" xfId="0" applyFont="1" applyBorder="1" applyAlignment="1">
      <alignment horizontal="left" vertical="center" wrapText="1"/>
    </xf>
    <xf numFmtId="0" fontId="72" fillId="0" borderId="35" xfId="0" applyFont="1" applyBorder="1" applyAlignment="1">
      <alignment horizontal="left" vertical="center" wrapText="1"/>
    </xf>
    <xf numFmtId="0" fontId="72" fillId="0" borderId="36" xfId="0" applyFont="1" applyBorder="1" applyAlignment="1">
      <alignment horizontal="left" vertical="center" wrapText="1"/>
    </xf>
    <xf numFmtId="166" fontId="20" fillId="0" borderId="34" xfId="119" applyFont="1" applyBorder="1" applyAlignment="1">
      <alignment horizontal="center" vertical="center"/>
    </xf>
    <xf numFmtId="166" fontId="20" fillId="0" borderId="35" xfId="119" applyFont="1" applyBorder="1" applyAlignment="1">
      <alignment horizontal="center" vertical="center"/>
    </xf>
    <xf numFmtId="166" fontId="20" fillId="0" borderId="36" xfId="119" applyFont="1" applyBorder="1" applyAlignment="1">
      <alignment horizontal="center" vertical="center"/>
    </xf>
    <xf numFmtId="166" fontId="20" fillId="0" borderId="31" xfId="119" applyFont="1" applyFill="1" applyBorder="1" applyAlignment="1">
      <alignment horizontal="left" vertical="center"/>
    </xf>
    <xf numFmtId="166" fontId="20" fillId="0" borderId="0" xfId="119" applyFont="1" applyFill="1" applyBorder="1" applyAlignment="1">
      <alignment horizontal="left" vertical="center"/>
    </xf>
    <xf numFmtId="166" fontId="20" fillId="0" borderId="28" xfId="119" applyFont="1" applyFill="1" applyBorder="1" applyAlignment="1">
      <alignment horizontal="left" vertical="center"/>
    </xf>
    <xf numFmtId="166" fontId="20" fillId="33" borderId="34" xfId="119" applyFont="1" applyFill="1" applyBorder="1" applyAlignment="1">
      <alignment horizontal="left" vertical="center" wrapText="1"/>
    </xf>
    <xf numFmtId="166" fontId="20" fillId="33" borderId="35" xfId="119" applyFont="1" applyFill="1" applyBorder="1" applyAlignment="1">
      <alignment horizontal="left" vertical="center" wrapText="1"/>
    </xf>
    <xf numFmtId="166" fontId="20" fillId="33" borderId="36" xfId="119" applyFont="1" applyFill="1" applyBorder="1" applyAlignment="1">
      <alignment horizontal="left" vertical="center" wrapText="1"/>
    </xf>
    <xf numFmtId="166" fontId="71" fillId="35" borderId="31" xfId="119" applyFont="1" applyFill="1" applyBorder="1" applyAlignment="1">
      <alignment horizontal="left" vertical="center"/>
    </xf>
    <xf numFmtId="166" fontId="71" fillId="35" borderId="0" xfId="119" applyFont="1" applyFill="1" applyBorder="1" applyAlignment="1">
      <alignment horizontal="left" vertical="center"/>
    </xf>
    <xf numFmtId="166" fontId="71" fillId="35" borderId="28" xfId="119" applyFont="1" applyFill="1" applyBorder="1" applyAlignment="1">
      <alignment horizontal="left" vertical="center"/>
    </xf>
    <xf numFmtId="166" fontId="71" fillId="35" borderId="37" xfId="119" applyFont="1" applyFill="1" applyBorder="1" applyAlignment="1">
      <alignment horizontal="left" vertical="center"/>
    </xf>
    <xf numFmtId="166" fontId="71" fillId="35" borderId="25" xfId="119" applyFont="1" applyFill="1" applyBorder="1" applyAlignment="1">
      <alignment horizontal="left" vertical="center"/>
    </xf>
    <xf numFmtId="166" fontId="71" fillId="35" borderId="24" xfId="119" applyFont="1" applyFill="1" applyBorder="1" applyAlignment="1">
      <alignment horizontal="left" vertical="center"/>
    </xf>
    <xf numFmtId="166" fontId="4" fillId="0" borderId="31" xfId="119" applyFont="1" applyBorder="1" applyAlignment="1">
      <alignment horizontal="left" vertical="center" wrapText="1"/>
    </xf>
    <xf numFmtId="166" fontId="4" fillId="0" borderId="0" xfId="119" applyFont="1" applyBorder="1" applyAlignment="1">
      <alignment horizontal="left" vertical="center" wrapText="1"/>
    </xf>
    <xf numFmtId="166" fontId="4" fillId="0" borderId="28" xfId="119" applyFont="1" applyBorder="1" applyAlignment="1">
      <alignment horizontal="left" vertical="center" wrapText="1"/>
    </xf>
    <xf numFmtId="166" fontId="71" fillId="33" borderId="31" xfId="119" applyFont="1" applyFill="1" applyBorder="1" applyAlignment="1">
      <alignment horizontal="left" vertical="center"/>
    </xf>
    <xf numFmtId="166" fontId="71" fillId="33" borderId="0" xfId="119" applyFont="1" applyFill="1" applyBorder="1" applyAlignment="1">
      <alignment horizontal="left" vertical="center"/>
    </xf>
    <xf numFmtId="166" fontId="71" fillId="33" borderId="28" xfId="119" applyFont="1" applyFill="1" applyBorder="1" applyAlignment="1">
      <alignment horizontal="left" vertical="center"/>
    </xf>
    <xf numFmtId="0" fontId="90" fillId="43" borderId="20" xfId="0" applyFont="1" applyFill="1" applyBorder="1" applyAlignment="1">
      <alignment horizontal="center" vertical="center"/>
    </xf>
    <xf numFmtId="0" fontId="90" fillId="43" borderId="19" xfId="0" applyFont="1" applyFill="1" applyBorder="1" applyAlignment="1">
      <alignment horizontal="center" vertical="center"/>
    </xf>
    <xf numFmtId="165" fontId="90" fillId="43" borderId="19" xfId="99" applyFont="1" applyFill="1" applyBorder="1" applyAlignment="1">
      <alignment horizontal="center" vertical="center"/>
    </xf>
    <xf numFmtId="0" fontId="90" fillId="43" borderId="21" xfId="0" applyFont="1" applyFill="1" applyBorder="1" applyAlignment="1">
      <alignment horizontal="center" vertical="center"/>
    </xf>
    <xf numFmtId="0" fontId="4" fillId="0" borderId="53" xfId="0" applyFont="1" applyFill="1" applyBorder="1" applyAlignment="1">
      <alignment horizontal="center"/>
    </xf>
    <xf numFmtId="0" fontId="4" fillId="0" borderId="61" xfId="0" applyFont="1" applyFill="1" applyBorder="1" applyAlignment="1">
      <alignment horizontal="center"/>
    </xf>
    <xf numFmtId="0" fontId="4" fillId="0" borderId="62" xfId="0" applyFont="1" applyFill="1" applyBorder="1" applyAlignment="1">
      <alignment horizontal="center"/>
    </xf>
    <xf numFmtId="0" fontId="20" fillId="0" borderId="20" xfId="105" applyFont="1" applyFill="1" applyBorder="1" applyAlignment="1">
      <alignment horizontal="left" vertical="center" readingOrder="1"/>
    </xf>
    <xf numFmtId="0" fontId="20" fillId="0" borderId="19" xfId="105" applyFont="1" applyFill="1" applyBorder="1" applyAlignment="1">
      <alignment horizontal="left" vertical="center" readingOrder="1"/>
    </xf>
    <xf numFmtId="0" fontId="20" fillId="0" borderId="21" xfId="105" applyFont="1" applyFill="1" applyBorder="1" applyAlignment="1">
      <alignment horizontal="left" vertical="center" readingOrder="1"/>
    </xf>
    <xf numFmtId="0" fontId="20" fillId="0" borderId="19" xfId="0" applyFont="1" applyBorder="1" applyAlignment="1">
      <alignment horizontal="left" vertical="center" wrapText="1"/>
    </xf>
    <xf numFmtId="0" fontId="4" fillId="0" borderId="19" xfId="0" applyFont="1" applyBorder="1" applyAlignment="1">
      <alignment horizontal="left" vertical="center" wrapText="1"/>
    </xf>
    <xf numFmtId="0" fontId="20" fillId="0" borderId="19" xfId="0" applyFont="1" applyBorder="1" applyAlignment="1">
      <alignment horizontal="center" vertical="center"/>
    </xf>
    <xf numFmtId="0" fontId="4" fillId="0" borderId="19" xfId="0" applyFont="1" applyBorder="1" applyAlignment="1">
      <alignment horizontal="center" vertical="center"/>
    </xf>
    <xf numFmtId="2" fontId="21" fillId="0" borderId="19" xfId="119" applyNumberFormat="1" applyFont="1" applyBorder="1" applyAlignment="1">
      <alignment horizontal="center" vertical="center"/>
    </xf>
    <xf numFmtId="2" fontId="29" fillId="0" borderId="19" xfId="119" applyNumberFormat="1" applyFont="1" applyBorder="1" applyAlignment="1">
      <alignment horizontal="center" vertical="center"/>
    </xf>
    <xf numFmtId="165" fontId="20" fillId="0" borderId="19" xfId="99" applyFont="1" applyBorder="1" applyAlignment="1">
      <alignment horizontal="center" vertical="center"/>
    </xf>
    <xf numFmtId="44" fontId="20" fillId="0" borderId="19" xfId="99" applyNumberFormat="1" applyFont="1" applyBorder="1" applyAlignment="1">
      <alignment horizontal="center" vertical="center"/>
    </xf>
    <xf numFmtId="44" fontId="20" fillId="0" borderId="21" xfId="99" applyNumberFormat="1" applyFont="1" applyBorder="1" applyAlignment="1">
      <alignment horizontal="center" vertical="center"/>
    </xf>
    <xf numFmtId="0" fontId="20" fillId="0" borderId="20" xfId="0" applyFont="1" applyBorder="1" applyAlignment="1">
      <alignment horizontal="center" vertical="center"/>
    </xf>
    <xf numFmtId="0" fontId="61" fillId="33" borderId="20" xfId="0" applyFont="1" applyFill="1" applyBorder="1" applyAlignment="1">
      <alignment horizontal="right" vertical="center" wrapText="1"/>
    </xf>
    <xf numFmtId="0" fontId="61" fillId="33" borderId="19" xfId="0" applyFont="1" applyFill="1" applyBorder="1" applyAlignment="1">
      <alignment horizontal="right" vertical="center" wrapText="1"/>
    </xf>
    <xf numFmtId="0" fontId="29" fillId="0" borderId="66" xfId="0" applyFont="1" applyFill="1" applyBorder="1" applyAlignment="1">
      <alignment horizontal="center"/>
    </xf>
    <xf numFmtId="0" fontId="29" fillId="0" borderId="67" xfId="0" applyFont="1" applyFill="1" applyBorder="1" applyAlignment="1">
      <alignment horizontal="center"/>
    </xf>
    <xf numFmtId="0" fontId="29" fillId="0" borderId="68" xfId="0" applyFont="1" applyFill="1" applyBorder="1" applyAlignment="1">
      <alignment horizontal="center"/>
    </xf>
    <xf numFmtId="0" fontId="21" fillId="0" borderId="53" xfId="105" applyFont="1" applyFill="1" applyBorder="1" applyAlignment="1">
      <alignment horizontal="left" vertical="center" wrapText="1" readingOrder="1"/>
    </xf>
    <xf numFmtId="0" fontId="21" fillId="0" borderId="61" xfId="105" applyFont="1" applyFill="1" applyBorder="1" applyAlignment="1">
      <alignment horizontal="left" vertical="center" wrapText="1" readingOrder="1"/>
    </xf>
    <xf numFmtId="0" fontId="21" fillId="0" borderId="62" xfId="105" applyFont="1" applyFill="1" applyBorder="1" applyAlignment="1">
      <alignment horizontal="left" vertical="center" wrapText="1" readingOrder="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21" fillId="0" borderId="21" xfId="105" applyFont="1" applyFill="1" applyBorder="1" applyAlignment="1">
      <alignment horizontal="left" vertical="center" readingOrder="1"/>
    </xf>
    <xf numFmtId="0" fontId="21" fillId="0" borderId="45" xfId="105" applyFont="1" applyFill="1" applyBorder="1" applyAlignment="1">
      <alignment horizontal="left" vertical="center" readingOrder="1"/>
    </xf>
    <xf numFmtId="0" fontId="21" fillId="0" borderId="23" xfId="105" applyFont="1" applyFill="1" applyBorder="1" applyAlignment="1">
      <alignment horizontal="left" vertical="center" readingOrder="1"/>
    </xf>
    <xf numFmtId="0" fontId="21" fillId="0" borderId="69" xfId="105" applyFont="1" applyFill="1" applyBorder="1" applyAlignment="1">
      <alignment horizontal="left" vertical="center" readingOrder="1"/>
    </xf>
    <xf numFmtId="0" fontId="61" fillId="36" borderId="39" xfId="0" applyNumberFormat="1" applyFont="1" applyFill="1" applyBorder="1" applyAlignment="1">
      <alignment horizontal="right" vertical="center"/>
    </xf>
    <xf numFmtId="0" fontId="61" fillId="36" borderId="40" xfId="0" applyNumberFormat="1" applyFont="1" applyFill="1" applyBorder="1" applyAlignment="1">
      <alignment horizontal="right" vertical="center"/>
    </xf>
    <xf numFmtId="0" fontId="25" fillId="0" borderId="19" xfId="0" applyFont="1" applyFill="1" applyBorder="1" applyAlignment="1">
      <alignment horizontal="left" vertical="center" wrapText="1"/>
    </xf>
    <xf numFmtId="165" fontId="25" fillId="0" borderId="19" xfId="99" applyFont="1" applyFill="1" applyBorder="1" applyAlignment="1">
      <alignment horizontal="center" vertical="center"/>
    </xf>
    <xf numFmtId="10" fontId="25" fillId="0" borderId="22" xfId="120" applyNumberFormat="1" applyFont="1" applyBorder="1" applyAlignment="1">
      <alignment horizontal="center" vertical="center"/>
    </xf>
    <xf numFmtId="10" fontId="25" fillId="0" borderId="19" xfId="120" applyNumberFormat="1" applyFont="1" applyBorder="1" applyAlignment="1">
      <alignment horizontal="center" vertical="center"/>
    </xf>
    <xf numFmtId="166" fontId="25" fillId="0" borderId="19" xfId="0" applyNumberFormat="1" applyFont="1" applyFill="1" applyBorder="1" applyAlignment="1">
      <alignment horizontal="left" vertical="center" wrapText="1"/>
    </xf>
    <xf numFmtId="165" fontId="25" fillId="0" borderId="22" xfId="99" applyFont="1" applyFill="1" applyBorder="1" applyAlignment="1">
      <alignment horizontal="center" vertical="center"/>
    </xf>
    <xf numFmtId="169" fontId="26" fillId="0" borderId="20" xfId="0" applyNumberFormat="1" applyFont="1" applyFill="1" applyBorder="1" applyAlignment="1">
      <alignment horizontal="center" vertical="center" wrapText="1"/>
    </xf>
    <xf numFmtId="0" fontId="25" fillId="0" borderId="22"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4" fillId="0" borderId="34" xfId="0" applyFont="1" applyFill="1" applyBorder="1" applyAlignment="1">
      <alignment horizontal="center"/>
    </xf>
    <xf numFmtId="0" fontId="4" fillId="0" borderId="35" xfId="0" applyFont="1" applyFill="1" applyBorder="1" applyAlignment="1">
      <alignment horizontal="center"/>
    </xf>
    <xf numFmtId="0" fontId="4" fillId="0" borderId="36" xfId="0" applyFont="1" applyFill="1" applyBorder="1" applyAlignment="1">
      <alignment horizontal="center"/>
    </xf>
    <xf numFmtId="4" fontId="25" fillId="0" borderId="19" xfId="0" applyNumberFormat="1" applyFont="1" applyFill="1" applyBorder="1" applyAlignment="1">
      <alignment horizontal="left" vertical="center" wrapText="1"/>
    </xf>
    <xf numFmtId="0" fontId="26" fillId="38" borderId="34" xfId="0" applyFont="1" applyFill="1" applyBorder="1" applyAlignment="1">
      <alignment horizontal="right" wrapText="1"/>
    </xf>
    <xf numFmtId="0" fontId="26" fillId="38" borderId="36" xfId="0" applyFont="1" applyFill="1" applyBorder="1" applyAlignment="1">
      <alignment horizontal="right" wrapText="1"/>
    </xf>
    <xf numFmtId="169" fontId="26" fillId="0" borderId="37" xfId="0" applyNumberFormat="1" applyFont="1" applyFill="1" applyBorder="1" applyAlignment="1">
      <alignment horizontal="center" vertical="center" wrapText="1"/>
    </xf>
    <xf numFmtId="169" fontId="25" fillId="0" borderId="23" xfId="0" applyNumberFormat="1" applyFont="1" applyFill="1" applyBorder="1" applyAlignment="1">
      <alignment horizontal="left" vertical="center" wrapText="1"/>
    </xf>
    <xf numFmtId="169" fontId="25" fillId="0" borderId="22" xfId="0" applyNumberFormat="1" applyFont="1" applyFill="1" applyBorder="1" applyAlignment="1">
      <alignment horizontal="left" vertical="center" wrapText="1"/>
    </xf>
    <xf numFmtId="0" fontId="26" fillId="38" borderId="34" xfId="0" applyFont="1" applyFill="1" applyBorder="1" applyAlignment="1">
      <alignment horizontal="right"/>
    </xf>
    <xf numFmtId="0" fontId="26" fillId="38" borderId="36" xfId="0" applyFont="1" applyFill="1" applyBorder="1" applyAlignment="1">
      <alignment horizontal="right"/>
    </xf>
    <xf numFmtId="10" fontId="25" fillId="0" borderId="23" xfId="120" applyNumberFormat="1" applyFont="1" applyBorder="1" applyAlignment="1">
      <alignment horizontal="center" vertical="center"/>
    </xf>
    <xf numFmtId="169" fontId="26" fillId="0" borderId="45" xfId="0" applyNumberFormat="1" applyFont="1" applyFill="1" applyBorder="1" applyAlignment="1">
      <alignment horizontal="center" vertical="center" wrapText="1"/>
    </xf>
    <xf numFmtId="0" fontId="26" fillId="38" borderId="32" xfId="0" applyFont="1" applyFill="1" applyBorder="1" applyAlignment="1">
      <alignment horizontal="right"/>
    </xf>
    <xf numFmtId="0" fontId="26" fillId="38" borderId="30" xfId="0" applyFont="1" applyFill="1" applyBorder="1" applyAlignment="1">
      <alignment horizontal="right"/>
    </xf>
    <xf numFmtId="0" fontId="25" fillId="0" borderId="73" xfId="0" applyFont="1" applyFill="1" applyBorder="1" applyAlignment="1">
      <alignment horizontal="left" vertical="center" wrapText="1"/>
    </xf>
    <xf numFmtId="165" fontId="25" fillId="34" borderId="23" xfId="99" applyFont="1" applyFill="1" applyBorder="1" applyAlignment="1">
      <alignment horizontal="center" vertical="center"/>
    </xf>
    <xf numFmtId="165" fontId="25" fillId="34" borderId="73" xfId="99" applyFont="1" applyFill="1" applyBorder="1" applyAlignment="1">
      <alignment horizontal="center" vertical="center"/>
    </xf>
    <xf numFmtId="169" fontId="26" fillId="0" borderId="54" xfId="0" applyNumberFormat="1" applyFont="1" applyFill="1" applyBorder="1" applyAlignment="1">
      <alignment horizontal="center" vertical="center" wrapText="1"/>
    </xf>
    <xf numFmtId="0" fontId="25" fillId="0" borderId="63" xfId="0" applyFont="1" applyFill="1" applyBorder="1" applyAlignment="1">
      <alignment horizontal="left" vertical="center" wrapText="1"/>
    </xf>
    <xf numFmtId="10" fontId="25" fillId="0" borderId="63" xfId="120" applyNumberFormat="1" applyFont="1" applyBorder="1" applyAlignment="1">
      <alignment horizontal="center" vertical="center"/>
    </xf>
    <xf numFmtId="165" fontId="25" fillId="34" borderId="19" xfId="99" applyFont="1" applyFill="1" applyBorder="1" applyAlignment="1">
      <alignment horizontal="center" vertical="center"/>
    </xf>
    <xf numFmtId="165" fontId="25" fillId="34" borderId="63" xfId="99" applyFont="1" applyFill="1" applyBorder="1" applyAlignment="1">
      <alignment horizontal="center" vertical="center"/>
    </xf>
    <xf numFmtId="0" fontId="21" fillId="0" borderId="50" xfId="105" applyFont="1" applyFill="1" applyBorder="1" applyAlignment="1">
      <alignment horizontal="left" vertical="center" readingOrder="1"/>
    </xf>
    <xf numFmtId="0" fontId="21" fillId="0" borderId="26"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52" xfId="0" applyFont="1" applyBorder="1" applyAlignment="1">
      <alignment horizontal="center" vertical="center"/>
    </xf>
    <xf numFmtId="0" fontId="23" fillId="0" borderId="65"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3" fillId="0" borderId="42" xfId="0" applyFont="1" applyBorder="1" applyAlignment="1">
      <alignment horizontal="center" vertical="center"/>
    </xf>
    <xf numFmtId="0" fontId="23" fillId="0" borderId="41" xfId="0" applyFont="1" applyBorder="1" applyAlignment="1">
      <alignment horizontal="center" vertical="center"/>
    </xf>
    <xf numFmtId="169" fontId="26" fillId="0" borderId="53" xfId="0" applyNumberFormat="1" applyFont="1" applyFill="1" applyBorder="1" applyAlignment="1">
      <alignment horizontal="center" vertical="center" wrapText="1"/>
    </xf>
    <xf numFmtId="0" fontId="25" fillId="0" borderId="61" xfId="0" applyFont="1" applyFill="1" applyBorder="1" applyAlignment="1">
      <alignment horizontal="left" vertical="center" wrapText="1"/>
    </xf>
    <xf numFmtId="165" fontId="25" fillId="0" borderId="61" xfId="99" applyFont="1" applyFill="1" applyBorder="1" applyAlignment="1">
      <alignment horizontal="center" vertical="center"/>
    </xf>
    <xf numFmtId="10" fontId="25" fillId="0" borderId="61" xfId="120" applyNumberFormat="1" applyFont="1" applyBorder="1" applyAlignment="1">
      <alignment horizontal="center" vertical="center"/>
    </xf>
    <xf numFmtId="169" fontId="25" fillId="0" borderId="19" xfId="0" applyNumberFormat="1" applyFont="1" applyFill="1" applyBorder="1" applyAlignment="1">
      <alignment horizontal="left" vertical="center" wrapText="1"/>
    </xf>
    <xf numFmtId="0" fontId="21" fillId="0" borderId="32"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21" fillId="0" borderId="3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3" fillId="0" borderId="72" xfId="0" applyFont="1" applyBorder="1" applyAlignment="1">
      <alignment horizontal="center" vertical="center"/>
    </xf>
    <xf numFmtId="0" fontId="23" fillId="0" borderId="59" xfId="0" applyFont="1" applyBorder="1" applyAlignment="1">
      <alignment horizontal="center" vertical="center"/>
    </xf>
    <xf numFmtId="0" fontId="64" fillId="0" borderId="50" xfId="0" applyFont="1" applyBorder="1" applyAlignment="1">
      <alignment horizontal="center" vertical="center"/>
    </xf>
    <xf numFmtId="0" fontId="64" fillId="0" borderId="26" xfId="0" applyFont="1" applyBorder="1" applyAlignment="1">
      <alignment horizontal="center" vertical="center"/>
    </xf>
    <xf numFmtId="0" fontId="64" fillId="0" borderId="49" xfId="0" applyFont="1" applyBorder="1" applyAlignment="1">
      <alignment horizontal="center" vertical="center"/>
    </xf>
    <xf numFmtId="0" fontId="64" fillId="0" borderId="31" xfId="0" applyFont="1" applyBorder="1" applyAlignment="1">
      <alignment horizontal="center" vertical="center"/>
    </xf>
    <xf numFmtId="0" fontId="64" fillId="0" borderId="0" xfId="0" applyFont="1" applyBorder="1" applyAlignment="1">
      <alignment horizontal="center" vertical="center"/>
    </xf>
    <xf numFmtId="0" fontId="64" fillId="0" borderId="28" xfId="0" applyFont="1" applyBorder="1" applyAlignment="1">
      <alignment horizontal="center" vertical="center"/>
    </xf>
    <xf numFmtId="0" fontId="65" fillId="35" borderId="53" xfId="0" applyFont="1" applyFill="1" applyBorder="1" applyAlignment="1">
      <alignment horizontal="center" vertical="center" wrapText="1"/>
    </xf>
    <xf numFmtId="0" fontId="65" fillId="35" borderId="57" xfId="0" applyFont="1" applyFill="1" applyBorder="1" applyAlignment="1">
      <alignment horizontal="center" vertical="center" wrapText="1"/>
    </xf>
    <xf numFmtId="0" fontId="65" fillId="34" borderId="20" xfId="0" applyFont="1" applyFill="1" applyBorder="1" applyAlignment="1">
      <alignment horizontal="center" vertical="center"/>
    </xf>
    <xf numFmtId="0" fontId="65" fillId="34" borderId="55" xfId="0" applyFont="1" applyFill="1" applyBorder="1" applyAlignment="1">
      <alignment horizontal="center" vertical="center"/>
    </xf>
    <xf numFmtId="0" fontId="102" fillId="45" borderId="0" xfId="153" applyFont="1" applyFill="1" applyAlignment="1">
      <alignment horizontal="right" vertical="top" wrapText="1"/>
    </xf>
    <xf numFmtId="0" fontId="102" fillId="45" borderId="0" xfId="153" applyFont="1" applyFill="1" applyAlignment="1">
      <alignment horizontal="left" vertical="top" wrapText="1"/>
    </xf>
    <xf numFmtId="4" fontId="102" fillId="45" borderId="0" xfId="153" applyNumberFormat="1" applyFont="1" applyFill="1" applyAlignment="1">
      <alignment horizontal="right" vertical="top" wrapText="1"/>
    </xf>
    <xf numFmtId="0" fontId="101" fillId="47" borderId="71" xfId="153" applyFont="1" applyFill="1" applyBorder="1" applyAlignment="1">
      <alignment horizontal="left" vertical="top" wrapText="1"/>
    </xf>
    <xf numFmtId="0" fontId="101" fillId="45" borderId="0" xfId="153" applyFont="1" applyFill="1" applyAlignment="1">
      <alignment horizontal="right" vertical="top" wrapText="1"/>
    </xf>
    <xf numFmtId="0" fontId="104" fillId="45" borderId="71" xfId="153" applyFont="1" applyFill="1" applyBorder="1" applyAlignment="1">
      <alignment horizontal="left" vertical="top" wrapText="1"/>
    </xf>
    <xf numFmtId="0" fontId="103" fillId="46" borderId="71" xfId="153" applyFont="1" applyFill="1" applyBorder="1" applyAlignment="1">
      <alignment horizontal="left" vertical="top" wrapText="1"/>
    </xf>
    <xf numFmtId="0" fontId="101" fillId="48" borderId="71" xfId="153" applyFont="1" applyFill="1" applyBorder="1" applyAlignment="1">
      <alignment horizontal="left" vertical="top" wrapText="1"/>
    </xf>
    <xf numFmtId="0" fontId="104" fillId="45" borderId="0" xfId="153" applyFont="1" applyFill="1" applyAlignment="1">
      <alignment horizontal="center" wrapText="1"/>
    </xf>
    <xf numFmtId="0" fontId="100" fillId="0" borderId="0" xfId="153"/>
    <xf numFmtId="0" fontId="104" fillId="45" borderId="0" xfId="153" applyFont="1" applyFill="1" applyAlignment="1">
      <alignment horizontal="left" vertical="top" wrapText="1"/>
    </xf>
    <xf numFmtId="0" fontId="101" fillId="45" borderId="0" xfId="153" applyFont="1" applyFill="1" applyBorder="1" applyAlignment="1">
      <alignment horizontal="center" vertical="top" wrapText="1"/>
    </xf>
    <xf numFmtId="0" fontId="100" fillId="0" borderId="0" xfId="153" applyBorder="1"/>
    <xf numFmtId="0" fontId="102" fillId="45" borderId="31" xfId="153" applyFont="1" applyFill="1" applyBorder="1" applyAlignment="1">
      <alignment horizontal="left" vertical="top" wrapText="1"/>
    </xf>
    <xf numFmtId="0" fontId="102" fillId="45" borderId="0" xfId="153" applyFont="1" applyFill="1" applyBorder="1" applyAlignment="1">
      <alignment horizontal="left" vertical="top" wrapText="1"/>
    </xf>
    <xf numFmtId="0" fontId="102" fillId="45" borderId="0" xfId="153" applyFont="1" applyFill="1" applyBorder="1" applyAlignment="1">
      <alignment horizontal="right" vertical="top" wrapText="1"/>
    </xf>
    <xf numFmtId="0" fontId="102" fillId="45" borderId="28" xfId="153" applyFont="1" applyFill="1" applyBorder="1" applyAlignment="1">
      <alignment horizontal="right" vertical="top" wrapText="1"/>
    </xf>
    <xf numFmtId="0" fontId="101" fillId="47" borderId="0" xfId="153" applyFont="1" applyFill="1" applyBorder="1" applyAlignment="1">
      <alignment horizontal="right" vertical="top" wrapText="1"/>
    </xf>
    <xf numFmtId="4" fontId="101" fillId="47" borderId="0" xfId="153" applyNumberFormat="1" applyFont="1" applyFill="1" applyBorder="1" applyAlignment="1">
      <alignment horizontal="right" vertical="top" wrapText="1"/>
    </xf>
    <xf numFmtId="4" fontId="101" fillId="47" borderId="28" xfId="153" applyNumberFormat="1" applyFont="1" applyFill="1" applyBorder="1" applyAlignment="1">
      <alignment horizontal="right" vertical="top" wrapText="1"/>
    </xf>
    <xf numFmtId="0" fontId="102" fillId="45" borderId="31" xfId="153" applyFont="1" applyFill="1" applyBorder="1" applyAlignment="1">
      <alignment horizontal="right" vertical="top" wrapText="1"/>
    </xf>
    <xf numFmtId="4" fontId="102" fillId="45" borderId="0" xfId="153" applyNumberFormat="1" applyFont="1" applyFill="1" applyBorder="1" applyAlignment="1">
      <alignment horizontal="right" vertical="top" wrapText="1"/>
    </xf>
    <xf numFmtId="0" fontId="102" fillId="45" borderId="32" xfId="153" applyFont="1" applyFill="1" applyBorder="1" applyAlignment="1">
      <alignment horizontal="right" vertical="top" wrapText="1"/>
    </xf>
    <xf numFmtId="0" fontId="102" fillId="45" borderId="29" xfId="153" applyFont="1" applyFill="1" applyBorder="1" applyAlignment="1">
      <alignment horizontal="right" vertical="top" wrapText="1"/>
    </xf>
    <xf numFmtId="0" fontId="102" fillId="45" borderId="29" xfId="153" applyFont="1" applyFill="1" applyBorder="1" applyAlignment="1">
      <alignment horizontal="left" vertical="top" wrapText="1"/>
    </xf>
    <xf numFmtId="4" fontId="102" fillId="45" borderId="29" xfId="153" applyNumberFormat="1" applyFont="1" applyFill="1" applyBorder="1" applyAlignment="1">
      <alignment horizontal="right" vertical="top" wrapText="1"/>
    </xf>
    <xf numFmtId="0" fontId="102" fillId="45" borderId="30" xfId="153" applyFont="1" applyFill="1" applyBorder="1" applyAlignment="1">
      <alignment horizontal="right" vertical="top" wrapText="1"/>
    </xf>
    <xf numFmtId="0" fontId="104" fillId="45" borderId="26" xfId="153" applyFont="1" applyFill="1" applyBorder="1" applyAlignment="1">
      <alignment horizontal="left" vertical="top" wrapText="1"/>
    </xf>
    <xf numFmtId="0" fontId="100" fillId="0" borderId="26" xfId="153" applyBorder="1"/>
    <xf numFmtId="0" fontId="100" fillId="0" borderId="49" xfId="153" applyBorder="1"/>
    <xf numFmtId="0" fontId="100" fillId="0" borderId="28" xfId="153" applyBorder="1"/>
    <xf numFmtId="0" fontId="104" fillId="45" borderId="31" xfId="153" applyFont="1" applyFill="1" applyBorder="1" applyAlignment="1">
      <alignment horizontal="center" wrapText="1"/>
    </xf>
    <xf numFmtId="0" fontId="29" fillId="0" borderId="0" xfId="0" applyFont="1" applyFill="1" applyBorder="1" applyAlignment="1">
      <alignment horizontal="center"/>
    </xf>
    <xf numFmtId="0" fontId="29" fillId="0" borderId="0" xfId="0" applyFont="1" applyBorder="1"/>
    <xf numFmtId="0" fontId="63" fillId="0" borderId="0" xfId="0" applyFont="1" applyBorder="1" applyAlignment="1">
      <alignment vertical="center"/>
    </xf>
    <xf numFmtId="0" fontId="61" fillId="0" borderId="39" xfId="0" applyFont="1" applyFill="1" applyBorder="1" applyAlignment="1">
      <alignment horizontal="center" vertical="center" wrapText="1"/>
    </xf>
    <xf numFmtId="0" fontId="61" fillId="0" borderId="40" xfId="0" applyFont="1" applyFill="1" applyBorder="1" applyAlignment="1">
      <alignment horizontal="center" vertical="center" wrapText="1"/>
    </xf>
    <xf numFmtId="0" fontId="61" fillId="0" borderId="41" xfId="0" applyFont="1" applyFill="1" applyBorder="1" applyAlignment="1">
      <alignment horizontal="center" vertical="center" wrapText="1"/>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1" fillId="0" borderId="19" xfId="99" applyNumberFormat="1" applyFont="1" applyFill="1" applyBorder="1" applyAlignment="1">
      <alignment horizontal="left" vertical="center" wrapText="1"/>
    </xf>
    <xf numFmtId="165" fontId="1" fillId="0" borderId="19" xfId="99" applyNumberFormat="1" applyFont="1" applyFill="1" applyBorder="1" applyAlignment="1">
      <alignment horizontal="center" vertical="center" wrapText="1"/>
    </xf>
    <xf numFmtId="0" fontId="1" fillId="34" borderId="19" xfId="0" applyFont="1" applyFill="1" applyBorder="1" applyAlignment="1">
      <alignment horizontal="center" vertical="center" wrapText="1"/>
    </xf>
    <xf numFmtId="2" fontId="1" fillId="34" borderId="19" xfId="0" applyNumberFormat="1" applyFont="1" applyFill="1" applyBorder="1" applyAlignment="1">
      <alignment horizontal="center" vertical="center" wrapText="1"/>
    </xf>
    <xf numFmtId="0" fontId="29" fillId="34" borderId="19" xfId="105" applyFont="1" applyFill="1" applyBorder="1" applyAlignment="1">
      <alignment horizontal="center" vertical="center"/>
    </xf>
    <xf numFmtId="0" fontId="29" fillId="0" borderId="19" xfId="105" applyFont="1" applyFill="1" applyBorder="1" applyAlignment="1">
      <alignment horizontal="center" vertical="center"/>
    </xf>
    <xf numFmtId="173" fontId="29" fillId="0" borderId="19" xfId="119" applyNumberFormat="1" applyFont="1" applyFill="1" applyBorder="1" applyAlignment="1">
      <alignment horizontal="center" vertical="center"/>
    </xf>
    <xf numFmtId="1" fontId="29" fillId="0" borderId="19" xfId="105" applyNumberFormat="1"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0" fontId="29" fillId="0" borderId="19" xfId="105"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0" fontId="29" fillId="0" borderId="20" xfId="105" applyFont="1" applyFill="1" applyBorder="1" applyAlignment="1">
      <alignment horizontal="center" vertical="center" wrapText="1"/>
    </xf>
    <xf numFmtId="166" fontId="29" fillId="0" borderId="19" xfId="140" applyFont="1" applyFill="1" applyBorder="1" applyAlignment="1">
      <alignment horizontal="right" vertical="center"/>
    </xf>
    <xf numFmtId="0" fontId="4" fillId="0" borderId="0" xfId="0" applyFont="1" applyFill="1" applyBorder="1" applyAlignment="1">
      <alignment horizontal="center"/>
    </xf>
    <xf numFmtId="10" fontId="0" fillId="0" borderId="0" xfId="0" applyNumberFormat="1" applyBorder="1"/>
    <xf numFmtId="10" fontId="25" fillId="0" borderId="21" xfId="120" applyNumberFormat="1" applyFont="1" applyBorder="1" applyAlignment="1">
      <alignment horizontal="center" vertical="center"/>
    </xf>
    <xf numFmtId="0" fontId="21" fillId="0" borderId="50" xfId="105" applyFont="1" applyFill="1" applyBorder="1" applyAlignment="1">
      <alignment horizontal="left" vertical="center" wrapText="1" readingOrder="1"/>
    </xf>
    <xf numFmtId="0" fontId="21" fillId="0" borderId="26" xfId="105" applyFont="1" applyFill="1" applyBorder="1" applyAlignment="1">
      <alignment horizontal="left" vertical="center" wrapText="1" readingOrder="1"/>
    </xf>
    <xf numFmtId="0" fontId="21" fillId="0" borderId="49" xfId="105" applyFont="1" applyFill="1" applyBorder="1" applyAlignment="1">
      <alignment horizontal="left" vertical="center" wrapText="1" readingOrder="1"/>
    </xf>
    <xf numFmtId="0" fontId="21" fillId="0" borderId="31" xfId="105" applyFont="1" applyFill="1" applyBorder="1" applyAlignment="1">
      <alignment horizontal="left" vertical="center" wrapText="1" readingOrder="1"/>
    </xf>
    <xf numFmtId="0" fontId="21" fillId="0" borderId="0" xfId="105" applyFont="1" applyFill="1" applyBorder="1" applyAlignment="1">
      <alignment horizontal="left" vertical="center" wrapText="1" readingOrder="1"/>
    </xf>
    <xf numFmtId="0" fontId="21" fillId="0" borderId="28" xfId="105" applyFont="1" applyFill="1" applyBorder="1" applyAlignment="1">
      <alignment horizontal="left" vertical="center" wrapText="1" readingOrder="1"/>
    </xf>
  </cellXfs>
  <cellStyles count="15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8"/>
    <cellStyle name="Moeda 5" xfId="155"/>
    <cellStyle name="Moeda 6" xfId="156"/>
    <cellStyle name="Neutra" xfId="102" builtinId="28" customBuiltin="1"/>
    <cellStyle name="Neutra 2" xfId="103"/>
    <cellStyle name="Neutral" xfId="104"/>
    <cellStyle name="Normal" xfId="0" builtinId="0"/>
    <cellStyle name="Normal 180" xfId="150"/>
    <cellStyle name="Normal 181" xfId="146"/>
    <cellStyle name="Normal 2" xfId="105"/>
    <cellStyle name="Normal 3" xfId="145"/>
    <cellStyle name="Normal 3 3" xfId="106"/>
    <cellStyle name="Normal 30" xfId="107"/>
    <cellStyle name="Normal 4" xfId="108"/>
    <cellStyle name="Normal 4 2" xfId="144"/>
    <cellStyle name="Normal 5" xfId="153"/>
    <cellStyle name="Normal 6" xfId="109"/>
    <cellStyle name="Normal 7" xfId="154"/>
    <cellStyle name="Normal_Pesquisa no referencial 10 de maio de 2013" xfId="152"/>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2 10" xfId="151"/>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13" xfId="147"/>
    <cellStyle name="Vírgula 2" xfId="140"/>
    <cellStyle name="Vírgula 3" xfId="141"/>
    <cellStyle name="Vírgula 5" xfId="142"/>
    <cellStyle name="Vírgula 6 2" xfId="149"/>
    <cellStyle name="Warning Text" xfId="143"/>
  </cellStyles>
  <dxfs count="29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2848997</xdr:colOff>
      <xdr:row>1</xdr:row>
      <xdr:rowOff>108859</xdr:rowOff>
    </xdr:from>
    <xdr:to>
      <xdr:col>8</xdr:col>
      <xdr:colOff>823234</xdr:colOff>
      <xdr:row>1</xdr:row>
      <xdr:rowOff>1238425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454890" y="299359"/>
          <a:ext cx="4777808" cy="1129566"/>
        </a:xfrm>
        <a:prstGeom prst="rect">
          <a:avLst/>
        </a:prstGeom>
      </xdr:spPr>
    </xdr:pic>
    <xdr:clientData/>
  </xdr:twoCellAnchor>
  <xdr:twoCellAnchor editAs="oneCell">
    <xdr:from>
      <xdr:col>1</xdr:col>
      <xdr:colOff>641239</xdr:colOff>
      <xdr:row>1</xdr:row>
      <xdr:rowOff>81644</xdr:rowOff>
    </xdr:from>
    <xdr:to>
      <xdr:col>4</xdr:col>
      <xdr:colOff>1474677</xdr:colOff>
      <xdr:row>1</xdr:row>
      <xdr:rowOff>1211037</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348810" y="272144"/>
          <a:ext cx="373176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4597162</xdr:colOff>
      <xdr:row>1</xdr:row>
      <xdr:rowOff>145677</xdr:rowOff>
    </xdr:from>
    <xdr:to>
      <xdr:col>10</xdr:col>
      <xdr:colOff>437030</xdr:colOff>
      <xdr:row>1</xdr:row>
      <xdr:rowOff>1156896</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353809" y="627530"/>
          <a:ext cx="5028692" cy="1011219"/>
        </a:xfrm>
        <a:prstGeom prst="rect">
          <a:avLst/>
        </a:prstGeom>
      </xdr:spPr>
    </xdr:pic>
    <xdr:clientData/>
  </xdr:twoCellAnchor>
  <xdr:twoCellAnchor editAs="oneCell">
    <xdr:from>
      <xdr:col>2</xdr:col>
      <xdr:colOff>74146</xdr:colOff>
      <xdr:row>1</xdr:row>
      <xdr:rowOff>134472</xdr:rowOff>
    </xdr:from>
    <xdr:to>
      <xdr:col>4</xdr:col>
      <xdr:colOff>3148852</xdr:colOff>
      <xdr:row>1</xdr:row>
      <xdr:rowOff>1161256</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452470" y="616325"/>
          <a:ext cx="4453029" cy="102678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7</xdr:col>
      <xdr:colOff>1114705</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INAPIDEZEMBROBRO2019"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row r="10842">
          <cell r="A10842">
            <v>97645</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DEZEMBROBRO2019"/>
    </sheetNames>
    <sheetDataSet>
      <sheetData sheetId="0"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11564"/>
  <sheetViews>
    <sheetView topLeftCell="A9866" zoomScale="85" zoomScaleNormal="85" workbookViewId="0">
      <selection activeCell="J9888" sqref="J9888"/>
    </sheetView>
  </sheetViews>
  <sheetFormatPr defaultRowHeight="12.75"/>
  <cols>
    <col min="1" max="1" width="10.7109375" style="5" customWidth="1"/>
    <col min="2" max="2" width="53.140625" style="6" customWidth="1"/>
    <col min="3" max="3" width="10.7109375" style="87" customWidth="1"/>
    <col min="4" max="4" width="18.7109375" customWidth="1"/>
    <col min="7" max="7" width="11.85546875" customWidth="1"/>
    <col min="8" max="8" width="10.7109375" bestFit="1" customWidth="1"/>
  </cols>
  <sheetData>
    <row r="1" spans="1:4" ht="12.75" customHeight="1">
      <c r="A1" s="622">
        <v>97141</v>
      </c>
      <c r="B1" s="622" t="s">
        <v>4982</v>
      </c>
      <c r="C1" s="622" t="s">
        <v>18</v>
      </c>
      <c r="D1" s="621">
        <v>5.13</v>
      </c>
    </row>
    <row r="2" spans="1:4" ht="67.5">
      <c r="A2" s="622">
        <v>97142</v>
      </c>
      <c r="B2" s="622" t="s">
        <v>4983</v>
      </c>
      <c r="C2" s="622" t="s">
        <v>18</v>
      </c>
      <c r="D2" s="621">
        <v>5.7</v>
      </c>
    </row>
    <row r="3" spans="1:4" ht="67.5">
      <c r="A3" s="622">
        <v>97143</v>
      </c>
      <c r="B3" s="622" t="s">
        <v>4984</v>
      </c>
      <c r="C3" s="622" t="s">
        <v>18</v>
      </c>
      <c r="D3" s="621">
        <v>7.2</v>
      </c>
    </row>
    <row r="4" spans="1:4" ht="67.5">
      <c r="A4" s="622">
        <v>97144</v>
      </c>
      <c r="B4" s="622" t="s">
        <v>4985</v>
      </c>
      <c r="C4" s="622" t="s">
        <v>18</v>
      </c>
      <c r="D4" s="621">
        <v>8.6999999999999993</v>
      </c>
    </row>
    <row r="5" spans="1:4" ht="67.5">
      <c r="A5" s="622">
        <v>97145</v>
      </c>
      <c r="B5" s="622" t="s">
        <v>4986</v>
      </c>
      <c r="C5" s="622" t="s">
        <v>18</v>
      </c>
      <c r="D5" s="621">
        <v>10.210000000000001</v>
      </c>
    </row>
    <row r="6" spans="1:4" ht="67.5">
      <c r="A6" s="622">
        <v>97146</v>
      </c>
      <c r="B6" s="622" t="s">
        <v>4987</v>
      </c>
      <c r="C6" s="622" t="s">
        <v>18</v>
      </c>
      <c r="D6" s="621">
        <v>11.72</v>
      </c>
    </row>
    <row r="7" spans="1:4" ht="67.5">
      <c r="A7" s="622">
        <v>97147</v>
      </c>
      <c r="B7" s="622" t="s">
        <v>4988</v>
      </c>
      <c r="C7" s="622" t="s">
        <v>18</v>
      </c>
      <c r="D7" s="621">
        <v>13.24</v>
      </c>
    </row>
    <row r="8" spans="1:4" ht="67.5">
      <c r="A8" s="622">
        <v>97148</v>
      </c>
      <c r="B8" s="622" t="s">
        <v>4989</v>
      </c>
      <c r="C8" s="622" t="s">
        <v>18</v>
      </c>
      <c r="D8" s="621">
        <v>14.75</v>
      </c>
    </row>
    <row r="9" spans="1:4" ht="67.5">
      <c r="A9" s="622">
        <v>97149</v>
      </c>
      <c r="B9" s="622" t="s">
        <v>4990</v>
      </c>
      <c r="C9" s="622" t="s">
        <v>18</v>
      </c>
      <c r="D9" s="621">
        <v>16.3</v>
      </c>
    </row>
    <row r="10" spans="1:4" ht="67.5">
      <c r="A10" s="622">
        <v>97150</v>
      </c>
      <c r="B10" s="622" t="s">
        <v>4991</v>
      </c>
      <c r="C10" s="622" t="s">
        <v>18</v>
      </c>
      <c r="D10" s="621">
        <v>19.809999999999999</v>
      </c>
    </row>
    <row r="11" spans="1:4" ht="67.5">
      <c r="A11" s="622">
        <v>97151</v>
      </c>
      <c r="B11" s="622" t="s">
        <v>4992</v>
      </c>
      <c r="C11" s="622" t="s">
        <v>18</v>
      </c>
      <c r="D11" s="621">
        <v>23.17</v>
      </c>
    </row>
    <row r="12" spans="1:4" ht="67.5">
      <c r="A12" s="622">
        <v>97152</v>
      </c>
      <c r="B12" s="622" t="s">
        <v>4993</v>
      </c>
      <c r="C12" s="622" t="s">
        <v>18</v>
      </c>
      <c r="D12" s="621">
        <v>26.25</v>
      </c>
    </row>
    <row r="13" spans="1:4" ht="67.5">
      <c r="A13" s="622">
        <v>97153</v>
      </c>
      <c r="B13" s="622" t="s">
        <v>4994</v>
      </c>
      <c r="C13" s="622" t="s">
        <v>18</v>
      </c>
      <c r="D13" s="621">
        <v>29.49</v>
      </c>
    </row>
    <row r="14" spans="1:4" ht="67.5">
      <c r="A14" s="622">
        <v>97154</v>
      </c>
      <c r="B14" s="622" t="s">
        <v>4995</v>
      </c>
      <c r="C14" s="622" t="s">
        <v>18</v>
      </c>
      <c r="D14" s="621">
        <v>32.78</v>
      </c>
    </row>
    <row r="15" spans="1:4" ht="67.5">
      <c r="A15" s="622">
        <v>97155</v>
      </c>
      <c r="B15" s="622" t="s">
        <v>4996</v>
      </c>
      <c r="C15" s="622" t="s">
        <v>18</v>
      </c>
      <c r="D15" s="621">
        <v>36.08</v>
      </c>
    </row>
    <row r="16" spans="1:4" ht="67.5">
      <c r="A16" s="622">
        <v>97156</v>
      </c>
      <c r="B16" s="622" t="s">
        <v>4997</v>
      </c>
      <c r="C16" s="622" t="s">
        <v>18</v>
      </c>
      <c r="D16" s="621">
        <v>43.13</v>
      </c>
    </row>
    <row r="17" spans="1:4" ht="67.5">
      <c r="A17" s="622">
        <v>97157</v>
      </c>
      <c r="B17" s="622" t="s">
        <v>4998</v>
      </c>
      <c r="C17" s="622" t="s">
        <v>18</v>
      </c>
      <c r="D17" s="621">
        <v>3.15</v>
      </c>
    </row>
    <row r="18" spans="1:4" ht="67.5">
      <c r="A18" s="622">
        <v>97158</v>
      </c>
      <c r="B18" s="622" t="s">
        <v>4999</v>
      </c>
      <c r="C18" s="622" t="s">
        <v>18</v>
      </c>
      <c r="D18" s="621">
        <v>3.51</v>
      </c>
    </row>
    <row r="19" spans="1:4" ht="67.5">
      <c r="A19" s="622">
        <v>97159</v>
      </c>
      <c r="B19" s="622" t="s">
        <v>5000</v>
      </c>
      <c r="C19" s="622" t="s">
        <v>18</v>
      </c>
      <c r="D19" s="621">
        <v>4.45</v>
      </c>
    </row>
    <row r="20" spans="1:4" ht="67.5">
      <c r="A20" s="622">
        <v>97160</v>
      </c>
      <c r="B20" s="622" t="s">
        <v>5001</v>
      </c>
      <c r="C20" s="622" t="s">
        <v>18</v>
      </c>
      <c r="D20" s="621">
        <v>5.36</v>
      </c>
    </row>
    <row r="21" spans="1:4" ht="67.5">
      <c r="A21" s="622">
        <v>97161</v>
      </c>
      <c r="B21" s="622" t="s">
        <v>5002</v>
      </c>
      <c r="C21" s="622" t="s">
        <v>18</v>
      </c>
      <c r="D21" s="621">
        <v>6.33</v>
      </c>
    </row>
    <row r="22" spans="1:4" ht="67.5">
      <c r="A22" s="622">
        <v>97162</v>
      </c>
      <c r="B22" s="622" t="s">
        <v>5003</v>
      </c>
      <c r="C22" s="622" t="s">
        <v>18</v>
      </c>
      <c r="D22" s="621">
        <v>7.26</v>
      </c>
    </row>
    <row r="23" spans="1:4" ht="67.5">
      <c r="A23" s="622">
        <v>97163</v>
      </c>
      <c r="B23" s="622" t="s">
        <v>5004</v>
      </c>
      <c r="C23" s="622" t="s">
        <v>18</v>
      </c>
      <c r="D23" s="621">
        <v>8.2200000000000006</v>
      </c>
    </row>
    <row r="24" spans="1:4" ht="67.5">
      <c r="A24" s="622">
        <v>97164</v>
      </c>
      <c r="B24" s="622" t="s">
        <v>5005</v>
      </c>
      <c r="C24" s="622" t="s">
        <v>18</v>
      </c>
      <c r="D24" s="621">
        <v>9.16</v>
      </c>
    </row>
    <row r="25" spans="1:4" ht="67.5">
      <c r="A25" s="622">
        <v>97165</v>
      </c>
      <c r="B25" s="622" t="s">
        <v>5006</v>
      </c>
      <c r="C25" s="622" t="s">
        <v>18</v>
      </c>
      <c r="D25" s="621">
        <v>10.14</v>
      </c>
    </row>
    <row r="26" spans="1:4" ht="67.5">
      <c r="A26" s="622">
        <v>97166</v>
      </c>
      <c r="B26" s="622" t="s">
        <v>5007</v>
      </c>
      <c r="C26" s="622" t="s">
        <v>18</v>
      </c>
      <c r="D26" s="621">
        <v>12.31</v>
      </c>
    </row>
    <row r="27" spans="1:4" ht="67.5">
      <c r="A27" s="622">
        <v>97167</v>
      </c>
      <c r="B27" s="622" t="s">
        <v>5008</v>
      </c>
      <c r="C27" s="622" t="s">
        <v>18</v>
      </c>
      <c r="D27" s="621">
        <v>14.44</v>
      </c>
    </row>
    <row r="28" spans="1:4" ht="67.5">
      <c r="A28" s="622">
        <v>97168</v>
      </c>
      <c r="B28" s="622" t="s">
        <v>5009</v>
      </c>
      <c r="C28" s="622" t="s">
        <v>18</v>
      </c>
      <c r="D28" s="621">
        <v>16.28</v>
      </c>
    </row>
    <row r="29" spans="1:4" ht="67.5">
      <c r="A29" s="622">
        <v>97169</v>
      </c>
      <c r="B29" s="622" t="s">
        <v>5010</v>
      </c>
      <c r="C29" s="622" t="s">
        <v>18</v>
      </c>
      <c r="D29" s="621">
        <v>18.28</v>
      </c>
    </row>
    <row r="30" spans="1:4" ht="67.5">
      <c r="A30" s="622">
        <v>97170</v>
      </c>
      <c r="B30" s="622" t="s">
        <v>5011</v>
      </c>
      <c r="C30" s="622" t="s">
        <v>18</v>
      </c>
      <c r="D30" s="621">
        <v>20.329999999999998</v>
      </c>
    </row>
    <row r="31" spans="1:4" ht="67.5">
      <c r="A31" s="622">
        <v>97171</v>
      </c>
      <c r="B31" s="622" t="s">
        <v>5012</v>
      </c>
      <c r="C31" s="622" t="s">
        <v>18</v>
      </c>
      <c r="D31" s="621">
        <v>22.4</v>
      </c>
    </row>
    <row r="32" spans="1:4" ht="67.5">
      <c r="A32" s="622">
        <v>97172</v>
      </c>
      <c r="B32" s="622" t="s">
        <v>5013</v>
      </c>
      <c r="C32" s="622" t="s">
        <v>18</v>
      </c>
      <c r="D32" s="621">
        <v>26.96</v>
      </c>
    </row>
    <row r="33" spans="1:4" ht="67.5">
      <c r="A33" s="622">
        <v>97173</v>
      </c>
      <c r="B33" s="622" t="s">
        <v>5014</v>
      </c>
      <c r="C33" s="622" t="s">
        <v>18</v>
      </c>
      <c r="D33" s="621">
        <v>21.06</v>
      </c>
    </row>
    <row r="34" spans="1:4" ht="67.5">
      <c r="A34" s="622">
        <v>97174</v>
      </c>
      <c r="B34" s="622" t="s">
        <v>5015</v>
      </c>
      <c r="C34" s="622" t="s">
        <v>18</v>
      </c>
      <c r="D34" s="621">
        <v>24.36</v>
      </c>
    </row>
    <row r="35" spans="1:4" ht="67.5">
      <c r="A35" s="622">
        <v>97175</v>
      </c>
      <c r="B35" s="622" t="s">
        <v>5016</v>
      </c>
      <c r="C35" s="622" t="s">
        <v>18</v>
      </c>
      <c r="D35" s="621">
        <v>27.66</v>
      </c>
    </row>
    <row r="36" spans="1:4" ht="67.5">
      <c r="A36" s="622">
        <v>97176</v>
      </c>
      <c r="B36" s="622" t="s">
        <v>5017</v>
      </c>
      <c r="C36" s="622" t="s">
        <v>18</v>
      </c>
      <c r="D36" s="621">
        <v>30.93</v>
      </c>
    </row>
    <row r="37" spans="1:4" ht="67.5">
      <c r="A37" s="622">
        <v>97177</v>
      </c>
      <c r="B37" s="622" t="s">
        <v>5018</v>
      </c>
      <c r="C37" s="622" t="s">
        <v>18</v>
      </c>
      <c r="D37" s="621">
        <v>37.520000000000003</v>
      </c>
    </row>
    <row r="38" spans="1:4" ht="67.5">
      <c r="A38" s="622">
        <v>97178</v>
      </c>
      <c r="B38" s="622" t="s">
        <v>5019</v>
      </c>
      <c r="C38" s="622" t="s">
        <v>18</v>
      </c>
      <c r="D38" s="621">
        <v>44.1</v>
      </c>
    </row>
    <row r="39" spans="1:4" ht="67.5">
      <c r="A39" s="622">
        <v>97179</v>
      </c>
      <c r="B39" s="622" t="s">
        <v>5020</v>
      </c>
      <c r="C39" s="622" t="s">
        <v>18</v>
      </c>
      <c r="D39" s="621">
        <v>50.69</v>
      </c>
    </row>
    <row r="40" spans="1:4" ht="67.5">
      <c r="A40" s="622">
        <v>97180</v>
      </c>
      <c r="B40" s="622" t="s">
        <v>5021</v>
      </c>
      <c r="C40" s="622" t="s">
        <v>18</v>
      </c>
      <c r="D40" s="621">
        <v>57.28</v>
      </c>
    </row>
    <row r="41" spans="1:4" ht="67.5">
      <c r="A41" s="622">
        <v>97181</v>
      </c>
      <c r="B41" s="622" t="s">
        <v>5022</v>
      </c>
      <c r="C41" s="622" t="s">
        <v>18</v>
      </c>
      <c r="D41" s="621">
        <v>66.31</v>
      </c>
    </row>
    <row r="42" spans="1:4" ht="67.5">
      <c r="A42" s="622">
        <v>97182</v>
      </c>
      <c r="B42" s="622" t="s">
        <v>5023</v>
      </c>
      <c r="C42" s="622" t="s">
        <v>18</v>
      </c>
      <c r="D42" s="621">
        <v>73.150000000000006</v>
      </c>
    </row>
    <row r="43" spans="1:4" ht="67.5">
      <c r="A43" s="622">
        <v>97183</v>
      </c>
      <c r="B43" s="622" t="s">
        <v>5024</v>
      </c>
      <c r="C43" s="622" t="s">
        <v>18</v>
      </c>
      <c r="D43" s="621">
        <v>17.21</v>
      </c>
    </row>
    <row r="44" spans="1:4" ht="67.5">
      <c r="A44" s="622">
        <v>97184</v>
      </c>
      <c r="B44" s="622" t="s">
        <v>5025</v>
      </c>
      <c r="C44" s="622" t="s">
        <v>18</v>
      </c>
      <c r="D44" s="621">
        <v>19.95</v>
      </c>
    </row>
    <row r="45" spans="1:4" ht="67.5">
      <c r="A45" s="622">
        <v>97185</v>
      </c>
      <c r="B45" s="622" t="s">
        <v>5026</v>
      </c>
      <c r="C45" s="622" t="s">
        <v>18</v>
      </c>
      <c r="D45" s="621">
        <v>22.69</v>
      </c>
    </row>
    <row r="46" spans="1:4" ht="67.5">
      <c r="A46" s="622">
        <v>97186</v>
      </c>
      <c r="B46" s="622" t="s">
        <v>5027</v>
      </c>
      <c r="C46" s="622" t="s">
        <v>18</v>
      </c>
      <c r="D46" s="621">
        <v>25.41</v>
      </c>
    </row>
    <row r="47" spans="1:4" ht="67.5">
      <c r="A47" s="622">
        <v>97187</v>
      </c>
      <c r="B47" s="622" t="s">
        <v>10203</v>
      </c>
      <c r="C47" s="622" t="s">
        <v>18</v>
      </c>
      <c r="D47" s="621">
        <v>30.9</v>
      </c>
    </row>
    <row r="48" spans="1:4" ht="67.5">
      <c r="A48" s="622">
        <v>97188</v>
      </c>
      <c r="B48" s="622" t="s">
        <v>5028</v>
      </c>
      <c r="C48" s="622" t="s">
        <v>18</v>
      </c>
      <c r="D48" s="621">
        <v>36.36</v>
      </c>
    </row>
    <row r="49" spans="1:4" ht="67.5">
      <c r="A49" s="622">
        <v>97189</v>
      </c>
      <c r="B49" s="622" t="s">
        <v>5029</v>
      </c>
      <c r="C49" s="622" t="s">
        <v>18</v>
      </c>
      <c r="D49" s="621">
        <v>41.85</v>
      </c>
    </row>
    <row r="50" spans="1:4" ht="67.5">
      <c r="A50" s="622">
        <v>97190</v>
      </c>
      <c r="B50" s="622" t="s">
        <v>5030</v>
      </c>
      <c r="C50" s="622" t="s">
        <v>18</v>
      </c>
      <c r="D50" s="621">
        <v>47.31</v>
      </c>
    </row>
    <row r="51" spans="1:4" ht="67.5">
      <c r="A51" s="622">
        <v>97191</v>
      </c>
      <c r="B51" s="622" t="s">
        <v>5031</v>
      </c>
      <c r="C51" s="622" t="s">
        <v>18</v>
      </c>
      <c r="D51" s="621">
        <v>54.68</v>
      </c>
    </row>
    <row r="52" spans="1:4" ht="67.5">
      <c r="A52" s="622">
        <v>97192</v>
      </c>
      <c r="B52" s="622" t="s">
        <v>5032</v>
      </c>
      <c r="C52" s="622" t="s">
        <v>18</v>
      </c>
      <c r="D52" s="621">
        <v>60.35</v>
      </c>
    </row>
    <row r="53" spans="1:4" ht="67.5">
      <c r="A53" s="622">
        <v>90694</v>
      </c>
      <c r="B53" s="622" t="s">
        <v>527</v>
      </c>
      <c r="C53" s="622" t="s">
        <v>18</v>
      </c>
      <c r="D53" s="621">
        <v>22.58</v>
      </c>
    </row>
    <row r="54" spans="1:4" ht="67.5">
      <c r="A54" s="622">
        <v>90695</v>
      </c>
      <c r="B54" s="622" t="s">
        <v>528</v>
      </c>
      <c r="C54" s="622" t="s">
        <v>18</v>
      </c>
      <c r="D54" s="621">
        <v>46.85</v>
      </c>
    </row>
    <row r="55" spans="1:4" ht="67.5">
      <c r="A55" s="622">
        <v>90696</v>
      </c>
      <c r="B55" s="622" t="s">
        <v>529</v>
      </c>
      <c r="C55" s="622" t="s">
        <v>18</v>
      </c>
      <c r="D55" s="621">
        <v>69.510000000000005</v>
      </c>
    </row>
    <row r="56" spans="1:4" ht="67.5">
      <c r="A56" s="622">
        <v>90697</v>
      </c>
      <c r="B56" s="622" t="s">
        <v>530</v>
      </c>
      <c r="C56" s="622" t="s">
        <v>18</v>
      </c>
      <c r="D56" s="621">
        <v>116.93</v>
      </c>
    </row>
    <row r="57" spans="1:4" ht="67.5">
      <c r="A57" s="622">
        <v>90698</v>
      </c>
      <c r="B57" s="622" t="s">
        <v>531</v>
      </c>
      <c r="C57" s="622" t="s">
        <v>18</v>
      </c>
      <c r="D57" s="621">
        <v>187.23</v>
      </c>
    </row>
    <row r="58" spans="1:4" ht="67.5">
      <c r="A58" s="622">
        <v>90699</v>
      </c>
      <c r="B58" s="622" t="s">
        <v>532</v>
      </c>
      <c r="C58" s="622" t="s">
        <v>18</v>
      </c>
      <c r="D58" s="621">
        <v>231.43</v>
      </c>
    </row>
    <row r="59" spans="1:4" ht="67.5">
      <c r="A59" s="622">
        <v>90700</v>
      </c>
      <c r="B59" s="622" t="s">
        <v>533</v>
      </c>
      <c r="C59" s="622" t="s">
        <v>18</v>
      </c>
      <c r="D59" s="621">
        <v>303.64</v>
      </c>
    </row>
    <row r="60" spans="1:4" ht="67.5">
      <c r="A60" s="622">
        <v>90701</v>
      </c>
      <c r="B60" s="622" t="s">
        <v>2427</v>
      </c>
      <c r="C60" s="622" t="s">
        <v>18</v>
      </c>
      <c r="D60" s="621">
        <v>40.6</v>
      </c>
    </row>
    <row r="61" spans="1:4" ht="67.5">
      <c r="A61" s="622">
        <v>90702</v>
      </c>
      <c r="B61" s="622" t="s">
        <v>2428</v>
      </c>
      <c r="C61" s="622" t="s">
        <v>18</v>
      </c>
      <c r="D61" s="621">
        <v>63.31</v>
      </c>
    </row>
    <row r="62" spans="1:4" ht="67.5">
      <c r="A62" s="622">
        <v>90703</v>
      </c>
      <c r="B62" s="622" t="s">
        <v>2429</v>
      </c>
      <c r="C62" s="622" t="s">
        <v>18</v>
      </c>
      <c r="D62" s="621">
        <v>102.84</v>
      </c>
    </row>
    <row r="63" spans="1:4" ht="67.5">
      <c r="A63" s="622">
        <v>90704</v>
      </c>
      <c r="B63" s="622" t="s">
        <v>2430</v>
      </c>
      <c r="C63" s="622" t="s">
        <v>18</v>
      </c>
      <c r="D63" s="621">
        <v>141.44999999999999</v>
      </c>
    </row>
    <row r="64" spans="1:4" ht="67.5">
      <c r="A64" s="622">
        <v>90705</v>
      </c>
      <c r="B64" s="622" t="s">
        <v>2431</v>
      </c>
      <c r="C64" s="622" t="s">
        <v>18</v>
      </c>
      <c r="D64" s="621">
        <v>198.48</v>
      </c>
    </row>
    <row r="65" spans="1:4" ht="67.5">
      <c r="A65" s="622">
        <v>90706</v>
      </c>
      <c r="B65" s="622" t="s">
        <v>2432</v>
      </c>
      <c r="C65" s="622" t="s">
        <v>18</v>
      </c>
      <c r="D65" s="621">
        <v>237.37</v>
      </c>
    </row>
    <row r="66" spans="1:4" ht="67.5">
      <c r="A66" s="622">
        <v>90708</v>
      </c>
      <c r="B66" s="622" t="s">
        <v>2433</v>
      </c>
      <c r="C66" s="622" t="s">
        <v>18</v>
      </c>
      <c r="D66" s="621">
        <v>636.30999999999995</v>
      </c>
    </row>
    <row r="67" spans="1:4" ht="67.5">
      <c r="A67" s="622">
        <v>90709</v>
      </c>
      <c r="B67" s="622" t="s">
        <v>534</v>
      </c>
      <c r="C67" s="622" t="s">
        <v>18</v>
      </c>
      <c r="D67" s="621">
        <v>23.97</v>
      </c>
    </row>
    <row r="68" spans="1:4" ht="67.5">
      <c r="A68" s="622">
        <v>90710</v>
      </c>
      <c r="B68" s="622" t="s">
        <v>535</v>
      </c>
      <c r="C68" s="622" t="s">
        <v>18</v>
      </c>
      <c r="D68" s="621">
        <v>48.24</v>
      </c>
    </row>
    <row r="69" spans="1:4" ht="67.5">
      <c r="A69" s="622">
        <v>90711</v>
      </c>
      <c r="B69" s="622" t="s">
        <v>536</v>
      </c>
      <c r="C69" s="622" t="s">
        <v>18</v>
      </c>
      <c r="D69" s="621">
        <v>70.89</v>
      </c>
    </row>
    <row r="70" spans="1:4" ht="67.5">
      <c r="A70" s="622">
        <v>90712</v>
      </c>
      <c r="B70" s="622" t="s">
        <v>537</v>
      </c>
      <c r="C70" s="622" t="s">
        <v>18</v>
      </c>
      <c r="D70" s="621">
        <v>118.31</v>
      </c>
    </row>
    <row r="71" spans="1:4" ht="67.5">
      <c r="A71" s="622">
        <v>90713</v>
      </c>
      <c r="B71" s="622" t="s">
        <v>538</v>
      </c>
      <c r="C71" s="622" t="s">
        <v>18</v>
      </c>
      <c r="D71" s="621">
        <v>188.61</v>
      </c>
    </row>
    <row r="72" spans="1:4" ht="67.5">
      <c r="A72" s="622">
        <v>90714</v>
      </c>
      <c r="B72" s="622" t="s">
        <v>539</v>
      </c>
      <c r="C72" s="622" t="s">
        <v>18</v>
      </c>
      <c r="D72" s="621">
        <v>232.82</v>
      </c>
    </row>
    <row r="73" spans="1:4" ht="67.5">
      <c r="A73" s="622">
        <v>90715</v>
      </c>
      <c r="B73" s="622" t="s">
        <v>540</v>
      </c>
      <c r="C73" s="622" t="s">
        <v>18</v>
      </c>
      <c r="D73" s="621">
        <v>306.62</v>
      </c>
    </row>
    <row r="74" spans="1:4" ht="67.5">
      <c r="A74" s="622">
        <v>90716</v>
      </c>
      <c r="B74" s="622" t="s">
        <v>2434</v>
      </c>
      <c r="C74" s="622" t="s">
        <v>18</v>
      </c>
      <c r="D74" s="621">
        <v>41.99</v>
      </c>
    </row>
    <row r="75" spans="1:4" ht="67.5">
      <c r="A75" s="622">
        <v>90717</v>
      </c>
      <c r="B75" s="622" t="s">
        <v>2435</v>
      </c>
      <c r="C75" s="622" t="s">
        <v>18</v>
      </c>
      <c r="D75" s="621">
        <v>64.69</v>
      </c>
    </row>
    <row r="76" spans="1:4" ht="67.5">
      <c r="A76" s="622">
        <v>90718</v>
      </c>
      <c r="B76" s="622" t="s">
        <v>2436</v>
      </c>
      <c r="C76" s="622" t="s">
        <v>18</v>
      </c>
      <c r="D76" s="621">
        <v>104.22</v>
      </c>
    </row>
    <row r="77" spans="1:4" ht="67.5">
      <c r="A77" s="622">
        <v>90719</v>
      </c>
      <c r="B77" s="622" t="s">
        <v>2437</v>
      </c>
      <c r="C77" s="622" t="s">
        <v>18</v>
      </c>
      <c r="D77" s="621">
        <v>142.83000000000001</v>
      </c>
    </row>
    <row r="78" spans="1:4" ht="67.5">
      <c r="A78" s="622">
        <v>90720</v>
      </c>
      <c r="B78" s="622" t="s">
        <v>2438</v>
      </c>
      <c r="C78" s="622" t="s">
        <v>18</v>
      </c>
      <c r="D78" s="621">
        <v>199.86</v>
      </c>
    </row>
    <row r="79" spans="1:4" ht="67.5">
      <c r="A79" s="622">
        <v>90721</v>
      </c>
      <c r="B79" s="622" t="s">
        <v>2439</v>
      </c>
      <c r="C79" s="622" t="s">
        <v>18</v>
      </c>
      <c r="D79" s="621">
        <v>240.36</v>
      </c>
    </row>
    <row r="80" spans="1:4" ht="67.5">
      <c r="A80" s="622">
        <v>90723</v>
      </c>
      <c r="B80" s="622" t="s">
        <v>2440</v>
      </c>
      <c r="C80" s="622" t="s">
        <v>18</v>
      </c>
      <c r="D80" s="621">
        <v>638.16</v>
      </c>
    </row>
    <row r="81" spans="1:4" ht="40.5">
      <c r="A81" s="622">
        <v>90724</v>
      </c>
      <c r="B81" s="622" t="s">
        <v>2441</v>
      </c>
      <c r="C81" s="622" t="s">
        <v>49</v>
      </c>
      <c r="D81" s="621">
        <v>16.41</v>
      </c>
    </row>
    <row r="82" spans="1:4" ht="40.5">
      <c r="A82" s="622">
        <v>90725</v>
      </c>
      <c r="B82" s="622" t="s">
        <v>2442</v>
      </c>
      <c r="C82" s="622" t="s">
        <v>49</v>
      </c>
      <c r="D82" s="621">
        <v>20.309999999999999</v>
      </c>
    </row>
    <row r="83" spans="1:4" ht="40.5">
      <c r="A83" s="622">
        <v>90726</v>
      </c>
      <c r="B83" s="622" t="s">
        <v>541</v>
      </c>
      <c r="C83" s="622" t="s">
        <v>49</v>
      </c>
      <c r="D83" s="621">
        <v>24.21</v>
      </c>
    </row>
    <row r="84" spans="1:4" ht="40.5">
      <c r="A84" s="622">
        <v>90727</v>
      </c>
      <c r="B84" s="622" t="s">
        <v>2443</v>
      </c>
      <c r="C84" s="622" t="s">
        <v>49</v>
      </c>
      <c r="D84" s="621">
        <v>28.12</v>
      </c>
    </row>
    <row r="85" spans="1:4" ht="40.5">
      <c r="A85" s="622">
        <v>90728</v>
      </c>
      <c r="B85" s="622" t="s">
        <v>2444</v>
      </c>
      <c r="C85" s="622" t="s">
        <v>49</v>
      </c>
      <c r="D85" s="621">
        <v>32.01</v>
      </c>
    </row>
    <row r="86" spans="1:4" ht="40.5">
      <c r="A86" s="622">
        <v>90729</v>
      </c>
      <c r="B86" s="622" t="s">
        <v>2445</v>
      </c>
      <c r="C86" s="622" t="s">
        <v>49</v>
      </c>
      <c r="D86" s="621">
        <v>35.909999999999997</v>
      </c>
    </row>
    <row r="87" spans="1:4" ht="40.5">
      <c r="A87" s="622">
        <v>90730</v>
      </c>
      <c r="B87" s="622" t="s">
        <v>2446</v>
      </c>
      <c r="C87" s="622" t="s">
        <v>49</v>
      </c>
      <c r="D87" s="621">
        <v>39.86</v>
      </c>
    </row>
    <row r="88" spans="1:4" ht="40.5">
      <c r="A88" s="622">
        <v>90731</v>
      </c>
      <c r="B88" s="622" t="s">
        <v>2447</v>
      </c>
      <c r="C88" s="622" t="s">
        <v>49</v>
      </c>
      <c r="D88" s="621">
        <v>43.76</v>
      </c>
    </row>
    <row r="89" spans="1:4" ht="40.5">
      <c r="A89" s="622">
        <v>90732</v>
      </c>
      <c r="B89" s="622" t="s">
        <v>2448</v>
      </c>
      <c r="C89" s="622" t="s">
        <v>49</v>
      </c>
      <c r="D89" s="621">
        <v>55.46</v>
      </c>
    </row>
    <row r="90" spans="1:4" ht="67.5">
      <c r="A90" s="622">
        <v>90733</v>
      </c>
      <c r="B90" s="622" t="s">
        <v>2449</v>
      </c>
      <c r="C90" s="622" t="s">
        <v>18</v>
      </c>
      <c r="D90" s="621">
        <v>1.74</v>
      </c>
    </row>
    <row r="91" spans="1:4" ht="67.5">
      <c r="A91" s="622">
        <v>90734</v>
      </c>
      <c r="B91" s="622" t="s">
        <v>2450</v>
      </c>
      <c r="C91" s="622" t="s">
        <v>18</v>
      </c>
      <c r="D91" s="621">
        <v>2.12</v>
      </c>
    </row>
    <row r="92" spans="1:4" ht="67.5">
      <c r="A92" s="622">
        <v>90735</v>
      </c>
      <c r="B92" s="622" t="s">
        <v>2451</v>
      </c>
      <c r="C92" s="622" t="s">
        <v>18</v>
      </c>
      <c r="D92" s="621">
        <v>2.52</v>
      </c>
    </row>
    <row r="93" spans="1:4" ht="67.5">
      <c r="A93" s="622">
        <v>90736</v>
      </c>
      <c r="B93" s="622" t="s">
        <v>2452</v>
      </c>
      <c r="C93" s="622" t="s">
        <v>18</v>
      </c>
      <c r="D93" s="621">
        <v>2.91</v>
      </c>
    </row>
    <row r="94" spans="1:4" ht="67.5">
      <c r="A94" s="622">
        <v>90737</v>
      </c>
      <c r="B94" s="622" t="s">
        <v>2453</v>
      </c>
      <c r="C94" s="622" t="s">
        <v>18</v>
      </c>
      <c r="D94" s="621">
        <v>3.3</v>
      </c>
    </row>
    <row r="95" spans="1:4" ht="67.5">
      <c r="A95" s="622">
        <v>90738</v>
      </c>
      <c r="B95" s="622" t="s">
        <v>2454</v>
      </c>
      <c r="C95" s="622" t="s">
        <v>18</v>
      </c>
      <c r="D95" s="621">
        <v>3.69</v>
      </c>
    </row>
    <row r="96" spans="1:4" ht="67.5">
      <c r="A96" s="622">
        <v>90739</v>
      </c>
      <c r="B96" s="622" t="s">
        <v>2455</v>
      </c>
      <c r="C96" s="622" t="s">
        <v>18</v>
      </c>
      <c r="D96" s="621">
        <v>8.7799999999999994</v>
      </c>
    </row>
    <row r="97" spans="1:4" ht="67.5">
      <c r="A97" s="622">
        <v>90740</v>
      </c>
      <c r="B97" s="622" t="s">
        <v>2456</v>
      </c>
      <c r="C97" s="622" t="s">
        <v>18</v>
      </c>
      <c r="D97" s="621">
        <v>3.88</v>
      </c>
    </row>
    <row r="98" spans="1:4" ht="67.5">
      <c r="A98" s="622">
        <v>90741</v>
      </c>
      <c r="B98" s="622" t="s">
        <v>2457</v>
      </c>
      <c r="C98" s="622" t="s">
        <v>18</v>
      </c>
      <c r="D98" s="621">
        <v>4.28</v>
      </c>
    </row>
    <row r="99" spans="1:4" ht="67.5">
      <c r="A99" s="622">
        <v>90742</v>
      </c>
      <c r="B99" s="622" t="s">
        <v>2458</v>
      </c>
      <c r="C99" s="622" t="s">
        <v>18</v>
      </c>
      <c r="D99" s="621">
        <v>4.67</v>
      </c>
    </row>
    <row r="100" spans="1:4" ht="67.5">
      <c r="A100" s="622">
        <v>90743</v>
      </c>
      <c r="B100" s="622" t="s">
        <v>2459</v>
      </c>
      <c r="C100" s="622" t="s">
        <v>18</v>
      </c>
      <c r="D100" s="621">
        <v>5.0599999999999996</v>
      </c>
    </row>
    <row r="101" spans="1:4" ht="67.5">
      <c r="A101" s="622">
        <v>90744</v>
      </c>
      <c r="B101" s="622" t="s">
        <v>2460</v>
      </c>
      <c r="C101" s="622" t="s">
        <v>18</v>
      </c>
      <c r="D101" s="621">
        <v>5.45</v>
      </c>
    </row>
    <row r="102" spans="1:4" ht="67.5">
      <c r="A102" s="622">
        <v>90745</v>
      </c>
      <c r="B102" s="622" t="s">
        <v>2461</v>
      </c>
      <c r="C102" s="622" t="s">
        <v>18</v>
      </c>
      <c r="D102" s="621">
        <v>12.56</v>
      </c>
    </row>
    <row r="103" spans="1:4" ht="81">
      <c r="A103" s="622">
        <v>90746</v>
      </c>
      <c r="B103" s="622" t="s">
        <v>2462</v>
      </c>
      <c r="C103" s="622" t="s">
        <v>18</v>
      </c>
      <c r="D103" s="621">
        <v>2.36</v>
      </c>
    </row>
    <row r="104" spans="1:4" ht="81">
      <c r="A104" s="622">
        <v>90747</v>
      </c>
      <c r="B104" s="622" t="s">
        <v>2463</v>
      </c>
      <c r="C104" s="622" t="s">
        <v>18</v>
      </c>
      <c r="D104" s="621">
        <v>9.69</v>
      </c>
    </row>
    <row r="105" spans="1:4" ht="67.5">
      <c r="A105" s="622">
        <v>90748</v>
      </c>
      <c r="B105" s="622" t="s">
        <v>2464</v>
      </c>
      <c r="C105" s="622" t="s">
        <v>18</v>
      </c>
      <c r="D105" s="621">
        <v>3.13</v>
      </c>
    </row>
    <row r="106" spans="1:4" ht="67.5">
      <c r="A106" s="622">
        <v>90749</v>
      </c>
      <c r="B106" s="622" t="s">
        <v>2465</v>
      </c>
      <c r="C106" s="622" t="s">
        <v>18</v>
      </c>
      <c r="D106" s="621">
        <v>3.51</v>
      </c>
    </row>
    <row r="107" spans="1:4" ht="67.5">
      <c r="A107" s="622">
        <v>90750</v>
      </c>
      <c r="B107" s="622" t="s">
        <v>2466</v>
      </c>
      <c r="C107" s="622" t="s">
        <v>18</v>
      </c>
      <c r="D107" s="621">
        <v>3.9</v>
      </c>
    </row>
    <row r="108" spans="1:4" ht="67.5">
      <c r="A108" s="622">
        <v>90751</v>
      </c>
      <c r="B108" s="622" t="s">
        <v>2467</v>
      </c>
      <c r="C108" s="622" t="s">
        <v>18</v>
      </c>
      <c r="D108" s="621">
        <v>4.29</v>
      </c>
    </row>
    <row r="109" spans="1:4" ht="67.5">
      <c r="A109" s="622">
        <v>90752</v>
      </c>
      <c r="B109" s="622" t="s">
        <v>2468</v>
      </c>
      <c r="C109" s="622" t="s">
        <v>18</v>
      </c>
      <c r="D109" s="621">
        <v>4.68</v>
      </c>
    </row>
    <row r="110" spans="1:4" ht="67.5">
      <c r="A110" s="622">
        <v>90753</v>
      </c>
      <c r="B110" s="622" t="s">
        <v>2469</v>
      </c>
      <c r="C110" s="622" t="s">
        <v>18</v>
      </c>
      <c r="D110" s="621">
        <v>5.08</v>
      </c>
    </row>
    <row r="111" spans="1:4" ht="67.5">
      <c r="A111" s="622">
        <v>90754</v>
      </c>
      <c r="B111" s="622" t="s">
        <v>2470</v>
      </c>
      <c r="C111" s="622" t="s">
        <v>18</v>
      </c>
      <c r="D111" s="621">
        <v>11.76</v>
      </c>
    </row>
    <row r="112" spans="1:4" ht="67.5">
      <c r="A112" s="622">
        <v>90755</v>
      </c>
      <c r="B112" s="622" t="s">
        <v>2471</v>
      </c>
      <c r="C112" s="622" t="s">
        <v>18</v>
      </c>
      <c r="D112" s="621">
        <v>5.27</v>
      </c>
    </row>
    <row r="113" spans="1:4" ht="67.5">
      <c r="A113" s="622">
        <v>90756</v>
      </c>
      <c r="B113" s="622" t="s">
        <v>2472</v>
      </c>
      <c r="C113" s="622" t="s">
        <v>18</v>
      </c>
      <c r="D113" s="621">
        <v>5.66</v>
      </c>
    </row>
    <row r="114" spans="1:4" ht="67.5">
      <c r="A114" s="622">
        <v>90757</v>
      </c>
      <c r="B114" s="622" t="s">
        <v>2473</v>
      </c>
      <c r="C114" s="622" t="s">
        <v>18</v>
      </c>
      <c r="D114" s="621">
        <v>6.05</v>
      </c>
    </row>
    <row r="115" spans="1:4" ht="67.5">
      <c r="A115" s="622">
        <v>90758</v>
      </c>
      <c r="B115" s="622" t="s">
        <v>2474</v>
      </c>
      <c r="C115" s="622" t="s">
        <v>18</v>
      </c>
      <c r="D115" s="621">
        <v>6.44</v>
      </c>
    </row>
    <row r="116" spans="1:4" ht="67.5">
      <c r="A116" s="622">
        <v>90759</v>
      </c>
      <c r="B116" s="622" t="s">
        <v>2475</v>
      </c>
      <c r="C116" s="622" t="s">
        <v>18</v>
      </c>
      <c r="D116" s="621">
        <v>6.83</v>
      </c>
    </row>
    <row r="117" spans="1:4" ht="67.5">
      <c r="A117" s="622">
        <v>90760</v>
      </c>
      <c r="B117" s="622" t="s">
        <v>2476</v>
      </c>
      <c r="C117" s="622" t="s">
        <v>18</v>
      </c>
      <c r="D117" s="621">
        <v>15.55</v>
      </c>
    </row>
    <row r="118" spans="1:4" ht="81">
      <c r="A118" s="622">
        <v>90761</v>
      </c>
      <c r="B118" s="622" t="s">
        <v>2477</v>
      </c>
      <c r="C118" s="622" t="s">
        <v>18</v>
      </c>
      <c r="D118" s="621">
        <v>2.9</v>
      </c>
    </row>
    <row r="119" spans="1:4" ht="81">
      <c r="A119" s="622">
        <v>90762</v>
      </c>
      <c r="B119" s="622" t="s">
        <v>2478</v>
      </c>
      <c r="C119" s="622" t="s">
        <v>18</v>
      </c>
      <c r="D119" s="621">
        <v>11.54</v>
      </c>
    </row>
    <row r="120" spans="1:4" ht="67.5">
      <c r="A120" s="622">
        <v>94869</v>
      </c>
      <c r="B120" s="622" t="s">
        <v>3698</v>
      </c>
      <c r="C120" s="622" t="s">
        <v>18</v>
      </c>
      <c r="D120" s="621">
        <v>129.77000000000001</v>
      </c>
    </row>
    <row r="121" spans="1:4" ht="81">
      <c r="A121" s="622">
        <v>94870</v>
      </c>
      <c r="B121" s="622" t="s">
        <v>3699</v>
      </c>
      <c r="C121" s="622" t="s">
        <v>18</v>
      </c>
      <c r="D121" s="621">
        <v>0.56999999999999995</v>
      </c>
    </row>
    <row r="122" spans="1:4" ht="67.5">
      <c r="A122" s="622">
        <v>94871</v>
      </c>
      <c r="B122" s="622" t="s">
        <v>3700</v>
      </c>
      <c r="C122" s="622" t="s">
        <v>18</v>
      </c>
      <c r="D122" s="621">
        <v>153.74</v>
      </c>
    </row>
    <row r="123" spans="1:4" ht="81">
      <c r="A123" s="622">
        <v>94872</v>
      </c>
      <c r="B123" s="622" t="s">
        <v>3701</v>
      </c>
      <c r="C123" s="622" t="s">
        <v>18</v>
      </c>
      <c r="D123" s="621">
        <v>1.01</v>
      </c>
    </row>
    <row r="124" spans="1:4" ht="67.5">
      <c r="A124" s="622">
        <v>94875</v>
      </c>
      <c r="B124" s="622" t="s">
        <v>3702</v>
      </c>
      <c r="C124" s="622" t="s">
        <v>18</v>
      </c>
      <c r="D124" s="621">
        <v>899.15</v>
      </c>
    </row>
    <row r="125" spans="1:4" ht="81">
      <c r="A125" s="622">
        <v>94876</v>
      </c>
      <c r="B125" s="622" t="s">
        <v>3703</v>
      </c>
      <c r="C125" s="622" t="s">
        <v>18</v>
      </c>
      <c r="D125" s="621">
        <v>14.69</v>
      </c>
    </row>
    <row r="126" spans="1:4" ht="81">
      <c r="A126" s="622">
        <v>94878</v>
      </c>
      <c r="B126" s="622" t="s">
        <v>3704</v>
      </c>
      <c r="C126" s="622" t="s">
        <v>18</v>
      </c>
      <c r="D126" s="621">
        <v>17.23</v>
      </c>
    </row>
    <row r="127" spans="1:4" ht="67.5">
      <c r="A127" s="622">
        <v>94879</v>
      </c>
      <c r="B127" s="622" t="s">
        <v>3705</v>
      </c>
      <c r="C127" s="622" t="s">
        <v>18</v>
      </c>
      <c r="D127" s="621">
        <v>1198.73</v>
      </c>
    </row>
    <row r="128" spans="1:4" ht="81">
      <c r="A128" s="622">
        <v>94880</v>
      </c>
      <c r="B128" s="622" t="s">
        <v>3706</v>
      </c>
      <c r="C128" s="622" t="s">
        <v>18</v>
      </c>
      <c r="D128" s="621">
        <v>21.1</v>
      </c>
    </row>
    <row r="129" spans="1:4" ht="67.5">
      <c r="A129" s="622">
        <v>94881</v>
      </c>
      <c r="B129" s="622" t="s">
        <v>3707</v>
      </c>
      <c r="C129" s="622" t="s">
        <v>18</v>
      </c>
      <c r="D129" s="621">
        <v>1869.85</v>
      </c>
    </row>
    <row r="130" spans="1:4" ht="81">
      <c r="A130" s="622">
        <v>94882</v>
      </c>
      <c r="B130" s="622" t="s">
        <v>3708</v>
      </c>
      <c r="C130" s="622" t="s">
        <v>18</v>
      </c>
      <c r="D130" s="621">
        <v>25.03</v>
      </c>
    </row>
    <row r="131" spans="1:4" ht="81">
      <c r="A131" s="622">
        <v>94884</v>
      </c>
      <c r="B131" s="622" t="s">
        <v>3709</v>
      </c>
      <c r="C131" s="622" t="s">
        <v>18</v>
      </c>
      <c r="D131" s="621">
        <v>33</v>
      </c>
    </row>
    <row r="132" spans="1:4" ht="67.5">
      <c r="A132" s="622">
        <v>94885</v>
      </c>
      <c r="B132" s="622" t="s">
        <v>3710</v>
      </c>
      <c r="C132" s="622" t="s">
        <v>18</v>
      </c>
      <c r="D132" s="621">
        <v>129.94999999999999</v>
      </c>
    </row>
    <row r="133" spans="1:4" ht="81">
      <c r="A133" s="622">
        <v>94886</v>
      </c>
      <c r="B133" s="622" t="s">
        <v>3711</v>
      </c>
      <c r="C133" s="622" t="s">
        <v>18</v>
      </c>
      <c r="D133" s="621">
        <v>0.75</v>
      </c>
    </row>
    <row r="134" spans="1:4" ht="67.5">
      <c r="A134" s="622">
        <v>94887</v>
      </c>
      <c r="B134" s="622" t="s">
        <v>3712</v>
      </c>
      <c r="C134" s="622" t="s">
        <v>18</v>
      </c>
      <c r="D134" s="621">
        <v>154.01</v>
      </c>
    </row>
    <row r="135" spans="1:4" ht="81">
      <c r="A135" s="622">
        <v>94888</v>
      </c>
      <c r="B135" s="622" t="s">
        <v>3713</v>
      </c>
      <c r="C135" s="622" t="s">
        <v>18</v>
      </c>
      <c r="D135" s="621">
        <v>1.28</v>
      </c>
    </row>
    <row r="136" spans="1:4" ht="67.5">
      <c r="A136" s="622">
        <v>94891</v>
      </c>
      <c r="B136" s="622" t="s">
        <v>3714</v>
      </c>
      <c r="C136" s="622" t="s">
        <v>18</v>
      </c>
      <c r="D136" s="621">
        <v>901.51</v>
      </c>
    </row>
    <row r="137" spans="1:4" ht="81">
      <c r="A137" s="622">
        <v>94892</v>
      </c>
      <c r="B137" s="622" t="s">
        <v>3715</v>
      </c>
      <c r="C137" s="622" t="s">
        <v>18</v>
      </c>
      <c r="D137" s="621">
        <v>17.05</v>
      </c>
    </row>
    <row r="138" spans="1:4" ht="81">
      <c r="A138" s="622">
        <v>94894</v>
      </c>
      <c r="B138" s="622" t="s">
        <v>3716</v>
      </c>
      <c r="C138" s="622" t="s">
        <v>18</v>
      </c>
      <c r="D138" s="621">
        <v>19.8</v>
      </c>
    </row>
    <row r="139" spans="1:4" ht="67.5">
      <c r="A139" s="622">
        <v>94895</v>
      </c>
      <c r="B139" s="622" t="s">
        <v>3717</v>
      </c>
      <c r="C139" s="622" t="s">
        <v>18</v>
      </c>
      <c r="D139" s="621">
        <v>1201.55</v>
      </c>
    </row>
    <row r="140" spans="1:4" ht="81">
      <c r="A140" s="622">
        <v>94896</v>
      </c>
      <c r="B140" s="622" t="s">
        <v>3718</v>
      </c>
      <c r="C140" s="622" t="s">
        <v>18</v>
      </c>
      <c r="D140" s="621">
        <v>23.92</v>
      </c>
    </row>
    <row r="141" spans="1:4" ht="67.5">
      <c r="A141" s="622">
        <v>94897</v>
      </c>
      <c r="B141" s="622" t="s">
        <v>3719</v>
      </c>
      <c r="C141" s="622" t="s">
        <v>18</v>
      </c>
      <c r="D141" s="621">
        <v>1872.87</v>
      </c>
    </row>
    <row r="142" spans="1:4" ht="81">
      <c r="A142" s="622">
        <v>94898</v>
      </c>
      <c r="B142" s="622" t="s">
        <v>3720</v>
      </c>
      <c r="C142" s="622" t="s">
        <v>18</v>
      </c>
      <c r="D142" s="621">
        <v>28.05</v>
      </c>
    </row>
    <row r="143" spans="1:4" ht="81">
      <c r="A143" s="622">
        <v>94900</v>
      </c>
      <c r="B143" s="622" t="s">
        <v>3721</v>
      </c>
      <c r="C143" s="622" t="s">
        <v>18</v>
      </c>
      <c r="D143" s="621">
        <v>36.31</v>
      </c>
    </row>
    <row r="144" spans="1:4" ht="67.5">
      <c r="A144" s="622">
        <v>97121</v>
      </c>
      <c r="B144" s="622" t="s">
        <v>4962</v>
      </c>
      <c r="C144" s="622" t="s">
        <v>18</v>
      </c>
      <c r="D144" s="621">
        <v>1.36</v>
      </c>
    </row>
    <row r="145" spans="1:4" ht="67.5">
      <c r="A145" s="622">
        <v>97122</v>
      </c>
      <c r="B145" s="622" t="s">
        <v>4963</v>
      </c>
      <c r="C145" s="622" t="s">
        <v>18</v>
      </c>
      <c r="D145" s="621">
        <v>1.9</v>
      </c>
    </row>
    <row r="146" spans="1:4" ht="67.5">
      <c r="A146" s="622">
        <v>97123</v>
      </c>
      <c r="B146" s="622" t="s">
        <v>4964</v>
      </c>
      <c r="C146" s="622" t="s">
        <v>18</v>
      </c>
      <c r="D146" s="621">
        <v>2.42</v>
      </c>
    </row>
    <row r="147" spans="1:4" ht="67.5">
      <c r="A147" s="622">
        <v>97124</v>
      </c>
      <c r="B147" s="622" t="s">
        <v>4965</v>
      </c>
      <c r="C147" s="622" t="s">
        <v>18</v>
      </c>
      <c r="D147" s="621">
        <v>0.63</v>
      </c>
    </row>
    <row r="148" spans="1:4" ht="67.5">
      <c r="A148" s="622">
        <v>97125</v>
      </c>
      <c r="B148" s="622" t="s">
        <v>4966</v>
      </c>
      <c r="C148" s="622" t="s">
        <v>18</v>
      </c>
      <c r="D148" s="621">
        <v>0.9</v>
      </c>
    </row>
    <row r="149" spans="1:4" ht="67.5">
      <c r="A149" s="622">
        <v>97126</v>
      </c>
      <c r="B149" s="622" t="s">
        <v>4967</v>
      </c>
      <c r="C149" s="622" t="s">
        <v>18</v>
      </c>
      <c r="D149" s="621">
        <v>1.1599999999999999</v>
      </c>
    </row>
    <row r="150" spans="1:4" ht="67.5">
      <c r="A150" s="622">
        <v>92833</v>
      </c>
      <c r="B150" s="622" t="s">
        <v>3198</v>
      </c>
      <c r="C150" s="622" t="s">
        <v>18</v>
      </c>
      <c r="D150" s="621">
        <v>144.49</v>
      </c>
    </row>
    <row r="151" spans="1:4" ht="67.5">
      <c r="A151" s="622">
        <v>92834</v>
      </c>
      <c r="B151" s="622" t="s">
        <v>3199</v>
      </c>
      <c r="C151" s="622" t="s">
        <v>18</v>
      </c>
      <c r="D151" s="621">
        <v>5.32</v>
      </c>
    </row>
    <row r="152" spans="1:4" ht="67.5">
      <c r="A152" s="622">
        <v>92835</v>
      </c>
      <c r="B152" s="622" t="s">
        <v>3200</v>
      </c>
      <c r="C152" s="622" t="s">
        <v>18</v>
      </c>
      <c r="D152" s="621">
        <v>188.83</v>
      </c>
    </row>
    <row r="153" spans="1:4" ht="67.5">
      <c r="A153" s="622">
        <v>92836</v>
      </c>
      <c r="B153" s="622" t="s">
        <v>3201</v>
      </c>
      <c r="C153" s="622" t="s">
        <v>18</v>
      </c>
      <c r="D153" s="621">
        <v>6.81</v>
      </c>
    </row>
    <row r="154" spans="1:4" ht="67.5">
      <c r="A154" s="622">
        <v>92837</v>
      </c>
      <c r="B154" s="622" t="s">
        <v>3202</v>
      </c>
      <c r="C154" s="622" t="s">
        <v>18</v>
      </c>
      <c r="D154" s="621">
        <v>238.2</v>
      </c>
    </row>
    <row r="155" spans="1:4" ht="67.5">
      <c r="A155" s="622">
        <v>92838</v>
      </c>
      <c r="B155" s="622" t="s">
        <v>3203</v>
      </c>
      <c r="C155" s="622" t="s">
        <v>18</v>
      </c>
      <c r="D155" s="621">
        <v>8.17</v>
      </c>
    </row>
    <row r="156" spans="1:4" ht="67.5">
      <c r="A156" s="622">
        <v>92839</v>
      </c>
      <c r="B156" s="622" t="s">
        <v>3204</v>
      </c>
      <c r="C156" s="622" t="s">
        <v>18</v>
      </c>
      <c r="D156" s="621">
        <v>311.52999999999997</v>
      </c>
    </row>
    <row r="157" spans="1:4" ht="67.5">
      <c r="A157" s="622">
        <v>92840</v>
      </c>
      <c r="B157" s="622" t="s">
        <v>3205</v>
      </c>
      <c r="C157" s="622" t="s">
        <v>18</v>
      </c>
      <c r="D157" s="621">
        <v>9.69</v>
      </c>
    </row>
    <row r="158" spans="1:4" ht="67.5">
      <c r="A158" s="622">
        <v>92841</v>
      </c>
      <c r="B158" s="622" t="s">
        <v>3206</v>
      </c>
      <c r="C158" s="622" t="s">
        <v>18</v>
      </c>
      <c r="D158" s="621">
        <v>351.32</v>
      </c>
    </row>
    <row r="159" spans="1:4" ht="67.5">
      <c r="A159" s="622">
        <v>92842</v>
      </c>
      <c r="B159" s="622" t="s">
        <v>3207</v>
      </c>
      <c r="C159" s="622" t="s">
        <v>18</v>
      </c>
      <c r="D159" s="621">
        <v>11.06</v>
      </c>
    </row>
    <row r="160" spans="1:4" ht="67.5">
      <c r="A160" s="622">
        <v>92844</v>
      </c>
      <c r="B160" s="622" t="s">
        <v>3208</v>
      </c>
      <c r="C160" s="622" t="s">
        <v>18</v>
      </c>
      <c r="D160" s="621">
        <v>12.58</v>
      </c>
    </row>
    <row r="161" spans="1:4" ht="67.5">
      <c r="A161" s="622">
        <v>92846</v>
      </c>
      <c r="B161" s="622" t="s">
        <v>3209</v>
      </c>
      <c r="C161" s="622" t="s">
        <v>18</v>
      </c>
      <c r="D161" s="621">
        <v>13.94</v>
      </c>
    </row>
    <row r="162" spans="1:4" ht="67.5">
      <c r="A162" s="622">
        <v>92847</v>
      </c>
      <c r="B162" s="622" t="s">
        <v>3210</v>
      </c>
      <c r="C162" s="622" t="s">
        <v>18</v>
      </c>
      <c r="D162" s="621">
        <v>608</v>
      </c>
    </row>
    <row r="163" spans="1:4" ht="67.5">
      <c r="A163" s="622">
        <v>92848</v>
      </c>
      <c r="B163" s="622" t="s">
        <v>3211</v>
      </c>
      <c r="C163" s="622" t="s">
        <v>18</v>
      </c>
      <c r="D163" s="621">
        <v>15.46</v>
      </c>
    </row>
    <row r="164" spans="1:4" ht="67.5">
      <c r="A164" s="622">
        <v>92849</v>
      </c>
      <c r="B164" s="622" t="s">
        <v>3212</v>
      </c>
      <c r="C164" s="622" t="s">
        <v>18</v>
      </c>
      <c r="D164" s="621">
        <v>149.18</v>
      </c>
    </row>
    <row r="165" spans="1:4" ht="67.5">
      <c r="A165" s="622">
        <v>92850</v>
      </c>
      <c r="B165" s="622" t="s">
        <v>3213</v>
      </c>
      <c r="C165" s="622" t="s">
        <v>18</v>
      </c>
      <c r="D165" s="621">
        <v>10.08</v>
      </c>
    </row>
    <row r="166" spans="1:4" ht="67.5">
      <c r="A166" s="622">
        <v>92851</v>
      </c>
      <c r="B166" s="622" t="s">
        <v>3214</v>
      </c>
      <c r="C166" s="622" t="s">
        <v>18</v>
      </c>
      <c r="D166" s="621">
        <v>194.68</v>
      </c>
    </row>
    <row r="167" spans="1:4" ht="67.5">
      <c r="A167" s="622">
        <v>92852</v>
      </c>
      <c r="B167" s="622" t="s">
        <v>3215</v>
      </c>
      <c r="C167" s="622" t="s">
        <v>18</v>
      </c>
      <c r="D167" s="621">
        <v>12.75</v>
      </c>
    </row>
    <row r="168" spans="1:4" ht="67.5">
      <c r="A168" s="622">
        <v>92853</v>
      </c>
      <c r="B168" s="622" t="s">
        <v>3216</v>
      </c>
      <c r="C168" s="622" t="s">
        <v>18</v>
      </c>
      <c r="D168" s="621">
        <v>245.44</v>
      </c>
    </row>
    <row r="169" spans="1:4" ht="67.5">
      <c r="A169" s="622">
        <v>92854</v>
      </c>
      <c r="B169" s="622" t="s">
        <v>3217</v>
      </c>
      <c r="C169" s="622" t="s">
        <v>18</v>
      </c>
      <c r="D169" s="621">
        <v>15.52</v>
      </c>
    </row>
    <row r="170" spans="1:4" ht="67.5">
      <c r="A170" s="622">
        <v>92855</v>
      </c>
      <c r="B170" s="622" t="s">
        <v>3218</v>
      </c>
      <c r="C170" s="622" t="s">
        <v>18</v>
      </c>
      <c r="D170" s="621">
        <v>320.01</v>
      </c>
    </row>
    <row r="171" spans="1:4" ht="67.5">
      <c r="A171" s="622">
        <v>92856</v>
      </c>
      <c r="B171" s="622" t="s">
        <v>3219</v>
      </c>
      <c r="C171" s="622" t="s">
        <v>18</v>
      </c>
      <c r="D171" s="621">
        <v>18.29</v>
      </c>
    </row>
    <row r="172" spans="1:4" ht="67.5">
      <c r="A172" s="622">
        <v>92857</v>
      </c>
      <c r="B172" s="622" t="s">
        <v>3220</v>
      </c>
      <c r="C172" s="622" t="s">
        <v>18</v>
      </c>
      <c r="D172" s="621">
        <v>361.06</v>
      </c>
    </row>
    <row r="173" spans="1:4" ht="67.5">
      <c r="A173" s="622">
        <v>92858</v>
      </c>
      <c r="B173" s="622" t="s">
        <v>3221</v>
      </c>
      <c r="C173" s="622" t="s">
        <v>18</v>
      </c>
      <c r="D173" s="621">
        <v>20.94</v>
      </c>
    </row>
    <row r="174" spans="1:4" ht="67.5">
      <c r="A174" s="622">
        <v>92860</v>
      </c>
      <c r="B174" s="622" t="s">
        <v>3222</v>
      </c>
      <c r="C174" s="622" t="s">
        <v>18</v>
      </c>
      <c r="D174" s="621">
        <v>23.77</v>
      </c>
    </row>
    <row r="175" spans="1:4" ht="67.5">
      <c r="A175" s="622">
        <v>92862</v>
      </c>
      <c r="B175" s="622" t="s">
        <v>3223</v>
      </c>
      <c r="C175" s="622" t="s">
        <v>18</v>
      </c>
      <c r="D175" s="621">
        <v>26.54</v>
      </c>
    </row>
    <row r="176" spans="1:4" ht="67.5">
      <c r="A176" s="622">
        <v>92863</v>
      </c>
      <c r="B176" s="622" t="s">
        <v>3224</v>
      </c>
      <c r="C176" s="622" t="s">
        <v>18</v>
      </c>
      <c r="D176" s="621">
        <v>621.64</v>
      </c>
    </row>
    <row r="177" spans="1:4" ht="67.5">
      <c r="A177" s="622">
        <v>92864</v>
      </c>
      <c r="B177" s="622" t="s">
        <v>3225</v>
      </c>
      <c r="C177" s="622" t="s">
        <v>18</v>
      </c>
      <c r="D177" s="621">
        <v>29.3</v>
      </c>
    </row>
    <row r="178" spans="1:4" ht="67.5">
      <c r="A178" s="622">
        <v>92210</v>
      </c>
      <c r="B178" s="622" t="s">
        <v>2802</v>
      </c>
      <c r="C178" s="622" t="s">
        <v>18</v>
      </c>
      <c r="D178" s="621">
        <v>102.89</v>
      </c>
    </row>
    <row r="179" spans="1:4" ht="67.5">
      <c r="A179" s="622">
        <v>92211</v>
      </c>
      <c r="B179" s="622" t="s">
        <v>2803</v>
      </c>
      <c r="C179" s="622" t="s">
        <v>18</v>
      </c>
      <c r="D179" s="621">
        <v>132.68</v>
      </c>
    </row>
    <row r="180" spans="1:4" ht="67.5">
      <c r="A180" s="622">
        <v>92212</v>
      </c>
      <c r="B180" s="622" t="s">
        <v>2804</v>
      </c>
      <c r="C180" s="622" t="s">
        <v>18</v>
      </c>
      <c r="D180" s="621">
        <v>170.64</v>
      </c>
    </row>
    <row r="181" spans="1:4" ht="67.5">
      <c r="A181" s="622">
        <v>92213</v>
      </c>
      <c r="B181" s="622" t="s">
        <v>2805</v>
      </c>
      <c r="C181" s="622" t="s">
        <v>18</v>
      </c>
      <c r="D181" s="621">
        <v>228.53</v>
      </c>
    </row>
    <row r="182" spans="1:4" ht="67.5">
      <c r="A182" s="622">
        <v>92214</v>
      </c>
      <c r="B182" s="622" t="s">
        <v>2806</v>
      </c>
      <c r="C182" s="622" t="s">
        <v>18</v>
      </c>
      <c r="D182" s="621">
        <v>260.74</v>
      </c>
    </row>
    <row r="183" spans="1:4" ht="67.5">
      <c r="A183" s="622">
        <v>92215</v>
      </c>
      <c r="B183" s="622" t="s">
        <v>2807</v>
      </c>
      <c r="C183" s="622" t="s">
        <v>18</v>
      </c>
      <c r="D183" s="621">
        <v>316.64999999999998</v>
      </c>
    </row>
    <row r="184" spans="1:4" ht="67.5">
      <c r="A184" s="622">
        <v>92216</v>
      </c>
      <c r="B184" s="622" t="s">
        <v>2808</v>
      </c>
      <c r="C184" s="622" t="s">
        <v>18</v>
      </c>
      <c r="D184" s="621">
        <v>354.79</v>
      </c>
    </row>
    <row r="185" spans="1:4" ht="67.5">
      <c r="A185" s="622">
        <v>92219</v>
      </c>
      <c r="B185" s="622" t="s">
        <v>2809</v>
      </c>
      <c r="C185" s="622" t="s">
        <v>18</v>
      </c>
      <c r="D185" s="621">
        <v>108.82</v>
      </c>
    </row>
    <row r="186" spans="1:4" ht="67.5">
      <c r="A186" s="622">
        <v>92220</v>
      </c>
      <c r="B186" s="622" t="s">
        <v>2810</v>
      </c>
      <c r="C186" s="622" t="s">
        <v>18</v>
      </c>
      <c r="D186" s="621">
        <v>140.04</v>
      </c>
    </row>
    <row r="187" spans="1:4" ht="67.5">
      <c r="A187" s="622">
        <v>92221</v>
      </c>
      <c r="B187" s="622" t="s">
        <v>2811</v>
      </c>
      <c r="C187" s="622" t="s">
        <v>18</v>
      </c>
      <c r="D187" s="621">
        <v>179.25</v>
      </c>
    </row>
    <row r="188" spans="1:4" ht="67.5">
      <c r="A188" s="622">
        <v>92222</v>
      </c>
      <c r="B188" s="622" t="s">
        <v>2812</v>
      </c>
      <c r="C188" s="622" t="s">
        <v>18</v>
      </c>
      <c r="D188" s="621">
        <v>238.53</v>
      </c>
    </row>
    <row r="189" spans="1:4" ht="67.5">
      <c r="A189" s="622">
        <v>92223</v>
      </c>
      <c r="B189" s="622" t="s">
        <v>2813</v>
      </c>
      <c r="C189" s="622" t="s">
        <v>18</v>
      </c>
      <c r="D189" s="621">
        <v>271.93</v>
      </c>
    </row>
    <row r="190" spans="1:4" ht="67.5">
      <c r="A190" s="622">
        <v>92224</v>
      </c>
      <c r="B190" s="622" t="s">
        <v>2814</v>
      </c>
      <c r="C190" s="622" t="s">
        <v>18</v>
      </c>
      <c r="D190" s="621">
        <v>329.09</v>
      </c>
    </row>
    <row r="191" spans="1:4" ht="67.5">
      <c r="A191" s="622">
        <v>92226</v>
      </c>
      <c r="B191" s="622" t="s">
        <v>2815</v>
      </c>
      <c r="C191" s="622" t="s">
        <v>18</v>
      </c>
      <c r="D191" s="621">
        <v>368.7</v>
      </c>
    </row>
    <row r="192" spans="1:4" ht="67.5">
      <c r="A192" s="622">
        <v>92808</v>
      </c>
      <c r="B192" s="622" t="s">
        <v>3174</v>
      </c>
      <c r="C192" s="622" t="s">
        <v>18</v>
      </c>
      <c r="D192" s="621">
        <v>24.09</v>
      </c>
    </row>
    <row r="193" spans="1:4" ht="67.5">
      <c r="A193" s="622">
        <v>92809</v>
      </c>
      <c r="B193" s="622" t="s">
        <v>3175</v>
      </c>
      <c r="C193" s="622" t="s">
        <v>18</v>
      </c>
      <c r="D193" s="621">
        <v>30.96</v>
      </c>
    </row>
    <row r="194" spans="1:4" ht="67.5">
      <c r="A194" s="622">
        <v>92810</v>
      </c>
      <c r="B194" s="622" t="s">
        <v>3176</v>
      </c>
      <c r="C194" s="622" t="s">
        <v>18</v>
      </c>
      <c r="D194" s="621">
        <v>37.700000000000003</v>
      </c>
    </row>
    <row r="195" spans="1:4" ht="67.5">
      <c r="A195" s="622">
        <v>92811</v>
      </c>
      <c r="B195" s="622" t="s">
        <v>3177</v>
      </c>
      <c r="C195" s="622" t="s">
        <v>18</v>
      </c>
      <c r="D195" s="621">
        <v>44.98</v>
      </c>
    </row>
    <row r="196" spans="1:4" ht="67.5">
      <c r="A196" s="622">
        <v>92812</v>
      </c>
      <c r="B196" s="622" t="s">
        <v>3178</v>
      </c>
      <c r="C196" s="622" t="s">
        <v>18</v>
      </c>
      <c r="D196" s="621">
        <v>52.16</v>
      </c>
    </row>
    <row r="197" spans="1:4" ht="67.5">
      <c r="A197" s="622">
        <v>92813</v>
      </c>
      <c r="B197" s="622" t="s">
        <v>3179</v>
      </c>
      <c r="C197" s="622" t="s">
        <v>18</v>
      </c>
      <c r="D197" s="621">
        <v>60.73</v>
      </c>
    </row>
    <row r="198" spans="1:4" ht="67.5">
      <c r="A198" s="622">
        <v>92814</v>
      </c>
      <c r="B198" s="622" t="s">
        <v>3180</v>
      </c>
      <c r="C198" s="622" t="s">
        <v>18</v>
      </c>
      <c r="D198" s="621">
        <v>69.72</v>
      </c>
    </row>
    <row r="199" spans="1:4" ht="67.5">
      <c r="A199" s="622">
        <v>92815</v>
      </c>
      <c r="B199" s="622" t="s">
        <v>3181</v>
      </c>
      <c r="C199" s="622" t="s">
        <v>18</v>
      </c>
      <c r="D199" s="621">
        <v>80.25</v>
      </c>
    </row>
    <row r="200" spans="1:4" ht="67.5">
      <c r="A200" s="622">
        <v>92816</v>
      </c>
      <c r="B200" s="622" t="s">
        <v>3182</v>
      </c>
      <c r="C200" s="622" t="s">
        <v>18</v>
      </c>
      <c r="D200" s="621">
        <v>489.51</v>
      </c>
    </row>
    <row r="201" spans="1:4" ht="67.5">
      <c r="A201" s="622">
        <v>92817</v>
      </c>
      <c r="B201" s="622" t="s">
        <v>3183</v>
      </c>
      <c r="C201" s="622" t="s">
        <v>18</v>
      </c>
      <c r="D201" s="621">
        <v>100.43</v>
      </c>
    </row>
    <row r="202" spans="1:4" ht="67.5">
      <c r="A202" s="622">
        <v>92818</v>
      </c>
      <c r="B202" s="622" t="s">
        <v>3184</v>
      </c>
      <c r="C202" s="622" t="s">
        <v>18</v>
      </c>
      <c r="D202" s="621">
        <v>713.91</v>
      </c>
    </row>
    <row r="203" spans="1:4" ht="67.5">
      <c r="A203" s="622">
        <v>92819</v>
      </c>
      <c r="B203" s="622" t="s">
        <v>3185</v>
      </c>
      <c r="C203" s="622" t="s">
        <v>18</v>
      </c>
      <c r="D203" s="621">
        <v>135.19</v>
      </c>
    </row>
    <row r="204" spans="1:4" ht="67.5">
      <c r="A204" s="622">
        <v>92820</v>
      </c>
      <c r="B204" s="622" t="s">
        <v>3186</v>
      </c>
      <c r="C204" s="622" t="s">
        <v>18</v>
      </c>
      <c r="D204" s="621">
        <v>28.73</v>
      </c>
    </row>
    <row r="205" spans="1:4" ht="67.5">
      <c r="A205" s="622">
        <v>92821</v>
      </c>
      <c r="B205" s="622" t="s">
        <v>3187</v>
      </c>
      <c r="C205" s="622" t="s">
        <v>18</v>
      </c>
      <c r="D205" s="621">
        <v>36.89</v>
      </c>
    </row>
    <row r="206" spans="1:4" ht="67.5">
      <c r="A206" s="622">
        <v>92822</v>
      </c>
      <c r="B206" s="622" t="s">
        <v>3188</v>
      </c>
      <c r="C206" s="622" t="s">
        <v>18</v>
      </c>
      <c r="D206" s="621">
        <v>45.06</v>
      </c>
    </row>
    <row r="207" spans="1:4" ht="67.5">
      <c r="A207" s="622">
        <v>92824</v>
      </c>
      <c r="B207" s="622" t="s">
        <v>3189</v>
      </c>
      <c r="C207" s="622" t="s">
        <v>18</v>
      </c>
      <c r="D207" s="621">
        <v>53.59</v>
      </c>
    </row>
    <row r="208" spans="1:4" ht="67.5">
      <c r="A208" s="622">
        <v>92825</v>
      </c>
      <c r="B208" s="622" t="s">
        <v>3190</v>
      </c>
      <c r="C208" s="622" t="s">
        <v>18</v>
      </c>
      <c r="D208" s="621">
        <v>62.16</v>
      </c>
    </row>
    <row r="209" spans="1:4" ht="67.5">
      <c r="A209" s="622">
        <v>92826</v>
      </c>
      <c r="B209" s="622" t="s">
        <v>3191</v>
      </c>
      <c r="C209" s="622" t="s">
        <v>18</v>
      </c>
      <c r="D209" s="621">
        <v>71.92</v>
      </c>
    </row>
    <row r="210" spans="1:4" ht="67.5">
      <c r="A210" s="622">
        <v>92827</v>
      </c>
      <c r="B210" s="622" t="s">
        <v>3192</v>
      </c>
      <c r="C210" s="622" t="s">
        <v>18</v>
      </c>
      <c r="D210" s="621">
        <v>82.16</v>
      </c>
    </row>
    <row r="211" spans="1:4" ht="67.5">
      <c r="A211" s="622">
        <v>92828</v>
      </c>
      <c r="B211" s="622" t="s">
        <v>3193</v>
      </c>
      <c r="C211" s="622" t="s">
        <v>18</v>
      </c>
      <c r="D211" s="621">
        <v>94.16</v>
      </c>
    </row>
    <row r="212" spans="1:4" ht="67.5">
      <c r="A212" s="622">
        <v>92829</v>
      </c>
      <c r="B212" s="622" t="s">
        <v>3194</v>
      </c>
      <c r="C212" s="622" t="s">
        <v>18</v>
      </c>
      <c r="D212" s="621">
        <v>505.89</v>
      </c>
    </row>
    <row r="213" spans="1:4" ht="67.5">
      <c r="A213" s="622">
        <v>92830</v>
      </c>
      <c r="B213" s="622" t="s">
        <v>3195</v>
      </c>
      <c r="C213" s="622" t="s">
        <v>18</v>
      </c>
      <c r="D213" s="621">
        <v>116.81</v>
      </c>
    </row>
    <row r="214" spans="1:4" ht="67.5">
      <c r="A214" s="622">
        <v>92831</v>
      </c>
      <c r="B214" s="622" t="s">
        <v>3196</v>
      </c>
      <c r="C214" s="622" t="s">
        <v>18</v>
      </c>
      <c r="D214" s="621">
        <v>734</v>
      </c>
    </row>
    <row r="215" spans="1:4" ht="67.5">
      <c r="A215" s="622">
        <v>92832</v>
      </c>
      <c r="B215" s="622" t="s">
        <v>3197</v>
      </c>
      <c r="C215" s="622" t="s">
        <v>18</v>
      </c>
      <c r="D215" s="621">
        <v>155.28</v>
      </c>
    </row>
    <row r="216" spans="1:4" ht="67.5">
      <c r="A216" s="622">
        <v>95565</v>
      </c>
      <c r="B216" s="622" t="s">
        <v>3923</v>
      </c>
      <c r="C216" s="622" t="s">
        <v>18</v>
      </c>
      <c r="D216" s="621">
        <v>91.82</v>
      </c>
    </row>
    <row r="217" spans="1:4" ht="67.5">
      <c r="A217" s="622">
        <v>95566</v>
      </c>
      <c r="B217" s="622" t="s">
        <v>3924</v>
      </c>
      <c r="C217" s="622" t="s">
        <v>18</v>
      </c>
      <c r="D217" s="621">
        <v>96.4</v>
      </c>
    </row>
    <row r="218" spans="1:4" ht="67.5">
      <c r="A218" s="622">
        <v>95567</v>
      </c>
      <c r="B218" s="622" t="s">
        <v>3925</v>
      </c>
      <c r="C218" s="622" t="s">
        <v>18</v>
      </c>
      <c r="D218" s="621">
        <v>54.65</v>
      </c>
    </row>
    <row r="219" spans="1:4" ht="67.5">
      <c r="A219" s="622">
        <v>95568</v>
      </c>
      <c r="B219" s="622" t="s">
        <v>3926</v>
      </c>
      <c r="C219" s="622" t="s">
        <v>18</v>
      </c>
      <c r="D219" s="621">
        <v>71.36</v>
      </c>
    </row>
    <row r="220" spans="1:4" ht="67.5">
      <c r="A220" s="622">
        <v>95569</v>
      </c>
      <c r="B220" s="622" t="s">
        <v>3927</v>
      </c>
      <c r="C220" s="622" t="s">
        <v>18</v>
      </c>
      <c r="D220" s="621">
        <v>96.35</v>
      </c>
    </row>
    <row r="221" spans="1:4" ht="67.5">
      <c r="A221" s="622">
        <v>95570</v>
      </c>
      <c r="B221" s="622" t="s">
        <v>3928</v>
      </c>
      <c r="C221" s="622" t="s">
        <v>18</v>
      </c>
      <c r="D221" s="621">
        <v>59.23</v>
      </c>
    </row>
    <row r="222" spans="1:4" ht="67.5">
      <c r="A222" s="622">
        <v>95571</v>
      </c>
      <c r="B222" s="622" t="s">
        <v>3929</v>
      </c>
      <c r="C222" s="622" t="s">
        <v>18</v>
      </c>
      <c r="D222" s="621">
        <v>77.209999999999994</v>
      </c>
    </row>
    <row r="223" spans="1:4" ht="67.5">
      <c r="A223" s="622">
        <v>95572</v>
      </c>
      <c r="B223" s="622" t="s">
        <v>3930</v>
      </c>
      <c r="C223" s="622" t="s">
        <v>18</v>
      </c>
      <c r="D223" s="621">
        <v>103.6</v>
      </c>
    </row>
    <row r="224" spans="1:4" ht="67.5">
      <c r="A224" s="622">
        <v>97127</v>
      </c>
      <c r="B224" s="622" t="s">
        <v>4968</v>
      </c>
      <c r="C224" s="622" t="s">
        <v>18</v>
      </c>
      <c r="D224" s="621">
        <v>3.49</v>
      </c>
    </row>
    <row r="225" spans="1:4" ht="67.5">
      <c r="A225" s="622">
        <v>97128</v>
      </c>
      <c r="B225" s="622" t="s">
        <v>4969</v>
      </c>
      <c r="C225" s="622" t="s">
        <v>18</v>
      </c>
      <c r="D225" s="621">
        <v>6.57</v>
      </c>
    </row>
    <row r="226" spans="1:4" ht="67.5">
      <c r="A226" s="622">
        <v>97129</v>
      </c>
      <c r="B226" s="622" t="s">
        <v>4970</v>
      </c>
      <c r="C226" s="622" t="s">
        <v>18</v>
      </c>
      <c r="D226" s="621">
        <v>8.07</v>
      </c>
    </row>
    <row r="227" spans="1:4" ht="67.5">
      <c r="A227" s="622">
        <v>97130</v>
      </c>
      <c r="B227" s="622" t="s">
        <v>4971</v>
      </c>
      <c r="C227" s="622" t="s">
        <v>18</v>
      </c>
      <c r="D227" s="621">
        <v>9.58</v>
      </c>
    </row>
    <row r="228" spans="1:4" ht="67.5">
      <c r="A228" s="622">
        <v>97131</v>
      </c>
      <c r="B228" s="622" t="s">
        <v>4972</v>
      </c>
      <c r="C228" s="622" t="s">
        <v>18</v>
      </c>
      <c r="D228" s="621">
        <v>11.1</v>
      </c>
    </row>
    <row r="229" spans="1:4" ht="67.5">
      <c r="A229" s="622">
        <v>97132</v>
      </c>
      <c r="B229" s="622" t="s">
        <v>4973</v>
      </c>
      <c r="C229" s="622" t="s">
        <v>18</v>
      </c>
      <c r="D229" s="621">
        <v>12.59</v>
      </c>
    </row>
    <row r="230" spans="1:4" ht="67.5">
      <c r="A230" s="622">
        <v>97133</v>
      </c>
      <c r="B230" s="622" t="s">
        <v>4974</v>
      </c>
      <c r="C230" s="622" t="s">
        <v>18</v>
      </c>
      <c r="D230" s="621">
        <v>15.62</v>
      </c>
    </row>
    <row r="231" spans="1:4" ht="67.5">
      <c r="A231" s="622">
        <v>97134</v>
      </c>
      <c r="B231" s="622" t="s">
        <v>4975</v>
      </c>
      <c r="C231" s="622" t="s">
        <v>18</v>
      </c>
      <c r="D231" s="621">
        <v>1.7</v>
      </c>
    </row>
    <row r="232" spans="1:4" ht="67.5">
      <c r="A232" s="622">
        <v>97135</v>
      </c>
      <c r="B232" s="622" t="s">
        <v>4976</v>
      </c>
      <c r="C232" s="622" t="s">
        <v>18</v>
      </c>
      <c r="D232" s="621">
        <v>3.44</v>
      </c>
    </row>
    <row r="233" spans="1:4" ht="67.5">
      <c r="A233" s="622">
        <v>97136</v>
      </c>
      <c r="B233" s="622" t="s">
        <v>4977</v>
      </c>
      <c r="C233" s="622" t="s">
        <v>18</v>
      </c>
      <c r="D233" s="621">
        <v>4.24</v>
      </c>
    </row>
    <row r="234" spans="1:4" ht="67.5">
      <c r="A234" s="622">
        <v>97137</v>
      </c>
      <c r="B234" s="622" t="s">
        <v>4978</v>
      </c>
      <c r="C234" s="622" t="s">
        <v>18</v>
      </c>
      <c r="D234" s="621">
        <v>5.03</v>
      </c>
    </row>
    <row r="235" spans="1:4" ht="67.5">
      <c r="A235" s="622">
        <v>97138</v>
      </c>
      <c r="B235" s="622" t="s">
        <v>4979</v>
      </c>
      <c r="C235" s="622" t="s">
        <v>18</v>
      </c>
      <c r="D235" s="621">
        <v>5.83</v>
      </c>
    </row>
    <row r="236" spans="1:4" ht="67.5">
      <c r="A236" s="622">
        <v>97139</v>
      </c>
      <c r="B236" s="622" t="s">
        <v>4980</v>
      </c>
      <c r="C236" s="622" t="s">
        <v>18</v>
      </c>
      <c r="D236" s="621">
        <v>6.61</v>
      </c>
    </row>
    <row r="237" spans="1:4" ht="67.5">
      <c r="A237" s="622">
        <v>97140</v>
      </c>
      <c r="B237" s="622" t="s">
        <v>4981</v>
      </c>
      <c r="C237" s="622" t="s">
        <v>18</v>
      </c>
      <c r="D237" s="621">
        <v>8.19</v>
      </c>
    </row>
    <row r="238" spans="1:4" ht="40.5">
      <c r="A238" s="622">
        <v>93206</v>
      </c>
      <c r="B238" s="622" t="s">
        <v>3351</v>
      </c>
      <c r="C238" s="622" t="s">
        <v>72</v>
      </c>
      <c r="D238" s="621">
        <v>777.71</v>
      </c>
    </row>
    <row r="239" spans="1:4" ht="40.5">
      <c r="A239" s="622">
        <v>93207</v>
      </c>
      <c r="B239" s="622" t="s">
        <v>3352</v>
      </c>
      <c r="C239" s="622" t="s">
        <v>72</v>
      </c>
      <c r="D239" s="621">
        <v>677.68</v>
      </c>
    </row>
    <row r="240" spans="1:4" ht="40.5">
      <c r="A240" s="622">
        <v>93208</v>
      </c>
      <c r="B240" s="622" t="s">
        <v>3353</v>
      </c>
      <c r="C240" s="622" t="s">
        <v>72</v>
      </c>
      <c r="D240" s="621">
        <v>508.51</v>
      </c>
    </row>
    <row r="241" spans="1:4" ht="40.5">
      <c r="A241" s="622">
        <v>93209</v>
      </c>
      <c r="B241" s="622" t="s">
        <v>3354</v>
      </c>
      <c r="C241" s="622" t="s">
        <v>72</v>
      </c>
      <c r="D241" s="621">
        <v>610.37</v>
      </c>
    </row>
    <row r="242" spans="1:4" ht="40.5">
      <c r="A242" s="622">
        <v>93210</v>
      </c>
      <c r="B242" s="622" t="s">
        <v>926</v>
      </c>
      <c r="C242" s="622" t="s">
        <v>72</v>
      </c>
      <c r="D242" s="621">
        <v>346.69</v>
      </c>
    </row>
    <row r="243" spans="1:4" ht="40.5">
      <c r="A243" s="622">
        <v>93211</v>
      </c>
      <c r="B243" s="622" t="s">
        <v>3355</v>
      </c>
      <c r="C243" s="622" t="s">
        <v>72</v>
      </c>
      <c r="D243" s="621">
        <v>367.05</v>
      </c>
    </row>
    <row r="244" spans="1:4" ht="54">
      <c r="A244" s="622">
        <v>93212</v>
      </c>
      <c r="B244" s="622" t="s">
        <v>3356</v>
      </c>
      <c r="C244" s="622" t="s">
        <v>72</v>
      </c>
      <c r="D244" s="621">
        <v>602.08000000000004</v>
      </c>
    </row>
    <row r="245" spans="1:4" ht="40.5">
      <c r="A245" s="622">
        <v>93213</v>
      </c>
      <c r="B245" s="622" t="s">
        <v>3357</v>
      </c>
      <c r="C245" s="622" t="s">
        <v>72</v>
      </c>
      <c r="D245" s="621">
        <v>688.21</v>
      </c>
    </row>
    <row r="246" spans="1:4" ht="40.5">
      <c r="A246" s="622">
        <v>93214</v>
      </c>
      <c r="B246" s="622" t="s">
        <v>5101</v>
      </c>
      <c r="C246" s="622" t="s">
        <v>49</v>
      </c>
      <c r="D246" s="621">
        <v>3396.05</v>
      </c>
    </row>
    <row r="247" spans="1:4" ht="40.5">
      <c r="A247" s="622">
        <v>93243</v>
      </c>
      <c r="B247" s="622" t="s">
        <v>5102</v>
      </c>
      <c r="C247" s="622" t="s">
        <v>49</v>
      </c>
      <c r="D247" s="621">
        <v>5105.6400000000003</v>
      </c>
    </row>
    <row r="248" spans="1:4" ht="40.5">
      <c r="A248" s="622">
        <v>93582</v>
      </c>
      <c r="B248" s="622" t="s">
        <v>3439</v>
      </c>
      <c r="C248" s="622" t="s">
        <v>72</v>
      </c>
      <c r="D248" s="621">
        <v>163.44</v>
      </c>
    </row>
    <row r="249" spans="1:4" ht="54">
      <c r="A249" s="622">
        <v>93583</v>
      </c>
      <c r="B249" s="622" t="s">
        <v>3440</v>
      </c>
      <c r="C249" s="622" t="s">
        <v>72</v>
      </c>
      <c r="D249" s="621">
        <v>276.95999999999998</v>
      </c>
    </row>
    <row r="250" spans="1:4" ht="40.5">
      <c r="A250" s="622">
        <v>93584</v>
      </c>
      <c r="B250" s="622" t="s">
        <v>3441</v>
      </c>
      <c r="C250" s="622" t="s">
        <v>72</v>
      </c>
      <c r="D250" s="621">
        <v>518.1</v>
      </c>
    </row>
    <row r="251" spans="1:4" ht="40.5">
      <c r="A251" s="622">
        <v>93585</v>
      </c>
      <c r="B251" s="622" t="s">
        <v>3442</v>
      </c>
      <c r="C251" s="622" t="s">
        <v>72</v>
      </c>
      <c r="D251" s="621">
        <v>708.71</v>
      </c>
    </row>
    <row r="252" spans="1:4" ht="54">
      <c r="A252" s="622">
        <v>98441</v>
      </c>
      <c r="B252" s="622" t="s">
        <v>10204</v>
      </c>
      <c r="C252" s="622" t="s">
        <v>72</v>
      </c>
      <c r="D252" s="621">
        <v>70.39</v>
      </c>
    </row>
    <row r="253" spans="1:4" ht="54">
      <c r="A253" s="622">
        <v>98442</v>
      </c>
      <c r="B253" s="622" t="s">
        <v>10205</v>
      </c>
      <c r="C253" s="622" t="s">
        <v>72</v>
      </c>
      <c r="D253" s="621">
        <v>72.61</v>
      </c>
    </row>
    <row r="254" spans="1:4" ht="54">
      <c r="A254" s="622">
        <v>98443</v>
      </c>
      <c r="B254" s="622" t="s">
        <v>10206</v>
      </c>
      <c r="C254" s="622" t="s">
        <v>72</v>
      </c>
      <c r="D254" s="621">
        <v>60.11</v>
      </c>
    </row>
    <row r="255" spans="1:4" ht="54">
      <c r="A255" s="622">
        <v>98444</v>
      </c>
      <c r="B255" s="622" t="s">
        <v>10207</v>
      </c>
      <c r="C255" s="622" t="s">
        <v>72</v>
      </c>
      <c r="D255" s="621">
        <v>61.69</v>
      </c>
    </row>
    <row r="256" spans="1:4" ht="54">
      <c r="A256" s="622">
        <v>98445</v>
      </c>
      <c r="B256" s="622" t="s">
        <v>10208</v>
      </c>
      <c r="C256" s="622" t="s">
        <v>72</v>
      </c>
      <c r="D256" s="621">
        <v>84.4</v>
      </c>
    </row>
    <row r="257" spans="1:4" ht="54">
      <c r="A257" s="622">
        <v>98446</v>
      </c>
      <c r="B257" s="622" t="s">
        <v>10209</v>
      </c>
      <c r="C257" s="622" t="s">
        <v>72</v>
      </c>
      <c r="D257" s="621">
        <v>109.47</v>
      </c>
    </row>
    <row r="258" spans="1:4" ht="54">
      <c r="A258" s="622">
        <v>98447</v>
      </c>
      <c r="B258" s="622" t="s">
        <v>10210</v>
      </c>
      <c r="C258" s="622" t="s">
        <v>72</v>
      </c>
      <c r="D258" s="621">
        <v>70.239999999999995</v>
      </c>
    </row>
    <row r="259" spans="1:4" ht="54">
      <c r="A259" s="622">
        <v>98448</v>
      </c>
      <c r="B259" s="622" t="s">
        <v>10211</v>
      </c>
      <c r="C259" s="622" t="s">
        <v>72</v>
      </c>
      <c r="D259" s="621">
        <v>89.14</v>
      </c>
    </row>
    <row r="260" spans="1:4" ht="54">
      <c r="A260" s="622">
        <v>98449</v>
      </c>
      <c r="B260" s="622" t="s">
        <v>10212</v>
      </c>
      <c r="C260" s="622" t="s">
        <v>72</v>
      </c>
      <c r="D260" s="621">
        <v>91.14</v>
      </c>
    </row>
    <row r="261" spans="1:4" ht="40.5">
      <c r="A261" s="622">
        <v>98450</v>
      </c>
      <c r="B261" s="622" t="s">
        <v>10213</v>
      </c>
      <c r="C261" s="622" t="s">
        <v>72</v>
      </c>
      <c r="D261" s="621">
        <v>94.35</v>
      </c>
    </row>
    <row r="262" spans="1:4" ht="54">
      <c r="A262" s="622">
        <v>98451</v>
      </c>
      <c r="B262" s="622" t="s">
        <v>10214</v>
      </c>
      <c r="C262" s="622" t="s">
        <v>72</v>
      </c>
      <c r="D262" s="621">
        <v>78.97</v>
      </c>
    </row>
    <row r="263" spans="1:4" ht="40.5">
      <c r="A263" s="622">
        <v>98452</v>
      </c>
      <c r="B263" s="622" t="s">
        <v>10215</v>
      </c>
      <c r="C263" s="622" t="s">
        <v>72</v>
      </c>
      <c r="D263" s="621">
        <v>80.92</v>
      </c>
    </row>
    <row r="264" spans="1:4" ht="54">
      <c r="A264" s="622">
        <v>98453</v>
      </c>
      <c r="B264" s="622" t="s">
        <v>10216</v>
      </c>
      <c r="C264" s="622" t="s">
        <v>72</v>
      </c>
      <c r="D264" s="621">
        <v>108.87</v>
      </c>
    </row>
    <row r="265" spans="1:4" ht="40.5">
      <c r="A265" s="622">
        <v>98454</v>
      </c>
      <c r="B265" s="622" t="s">
        <v>10217</v>
      </c>
      <c r="C265" s="622" t="s">
        <v>72</v>
      </c>
      <c r="D265" s="621">
        <v>143.04</v>
      </c>
    </row>
    <row r="266" spans="1:4" ht="54">
      <c r="A266" s="622">
        <v>98455</v>
      </c>
      <c r="B266" s="622" t="s">
        <v>10218</v>
      </c>
      <c r="C266" s="622" t="s">
        <v>72</v>
      </c>
      <c r="D266" s="621">
        <v>92.81</v>
      </c>
    </row>
    <row r="267" spans="1:4" ht="40.5">
      <c r="A267" s="622">
        <v>98456</v>
      </c>
      <c r="B267" s="622" t="s">
        <v>10219</v>
      </c>
      <c r="C267" s="622" t="s">
        <v>72</v>
      </c>
      <c r="D267" s="621">
        <v>120.18</v>
      </c>
    </row>
    <row r="268" spans="1:4" ht="13.5">
      <c r="A268" s="622">
        <v>98458</v>
      </c>
      <c r="B268" s="622" t="s">
        <v>10220</v>
      </c>
      <c r="C268" s="622" t="s">
        <v>72</v>
      </c>
      <c r="D268" s="621">
        <v>66.8</v>
      </c>
    </row>
    <row r="269" spans="1:4" ht="13.5">
      <c r="A269" s="622">
        <v>98459</v>
      </c>
      <c r="B269" s="622" t="s">
        <v>10221</v>
      </c>
      <c r="C269" s="622" t="s">
        <v>72</v>
      </c>
      <c r="D269" s="621">
        <v>56.3</v>
      </c>
    </row>
    <row r="270" spans="1:4" ht="27">
      <c r="A270" s="622">
        <v>98460</v>
      </c>
      <c r="B270" s="622" t="s">
        <v>10222</v>
      </c>
      <c r="C270" s="622" t="s">
        <v>72</v>
      </c>
      <c r="D270" s="621">
        <v>65.19</v>
      </c>
    </row>
    <row r="271" spans="1:4" ht="40.5">
      <c r="A271" s="622">
        <v>98461</v>
      </c>
      <c r="B271" s="622" t="s">
        <v>10223</v>
      </c>
      <c r="C271" s="622" t="s">
        <v>49</v>
      </c>
      <c r="D271" s="621">
        <v>2874.9</v>
      </c>
    </row>
    <row r="272" spans="1:4" ht="40.5">
      <c r="A272" s="622">
        <v>98462</v>
      </c>
      <c r="B272" s="622" t="s">
        <v>10224</v>
      </c>
      <c r="C272" s="622" t="s">
        <v>49</v>
      </c>
      <c r="D272" s="621">
        <v>4218.8900000000003</v>
      </c>
    </row>
    <row r="273" spans="1:4" ht="54">
      <c r="A273" s="622">
        <v>5631</v>
      </c>
      <c r="B273" s="622" t="s">
        <v>1149</v>
      </c>
      <c r="C273" s="622" t="s">
        <v>68</v>
      </c>
      <c r="D273" s="621">
        <v>113.56</v>
      </c>
    </row>
    <row r="274" spans="1:4" ht="81">
      <c r="A274" s="622">
        <v>5678</v>
      </c>
      <c r="B274" s="622" t="s">
        <v>1156</v>
      </c>
      <c r="C274" s="622" t="s">
        <v>68</v>
      </c>
      <c r="D274" s="621">
        <v>83.85</v>
      </c>
    </row>
    <row r="275" spans="1:4" ht="81">
      <c r="A275" s="622">
        <v>5680</v>
      </c>
      <c r="B275" s="622" t="s">
        <v>1158</v>
      </c>
      <c r="C275" s="622" t="s">
        <v>68</v>
      </c>
      <c r="D275" s="621">
        <v>77.569999999999993</v>
      </c>
    </row>
    <row r="276" spans="1:4" ht="67.5">
      <c r="A276" s="622">
        <v>5684</v>
      </c>
      <c r="B276" s="622" t="s">
        <v>1160</v>
      </c>
      <c r="C276" s="622" t="s">
        <v>68</v>
      </c>
      <c r="D276" s="621">
        <v>86.41</v>
      </c>
    </row>
    <row r="277" spans="1:4" ht="40.5">
      <c r="A277" s="622">
        <v>5689</v>
      </c>
      <c r="B277" s="622" t="s">
        <v>86</v>
      </c>
      <c r="C277" s="622" t="s">
        <v>68</v>
      </c>
      <c r="D277" s="621">
        <v>3.17</v>
      </c>
    </row>
    <row r="278" spans="1:4" ht="27">
      <c r="A278" s="622">
        <v>5795</v>
      </c>
      <c r="B278" s="622" t="s">
        <v>95</v>
      </c>
      <c r="C278" s="622" t="s">
        <v>68</v>
      </c>
      <c r="D278" s="621">
        <v>14.53</v>
      </c>
    </row>
    <row r="279" spans="1:4" ht="67.5">
      <c r="A279" s="622">
        <v>5811</v>
      </c>
      <c r="B279" s="622" t="s">
        <v>1188</v>
      </c>
      <c r="C279" s="622" t="s">
        <v>68</v>
      </c>
      <c r="D279" s="621">
        <v>119.2</v>
      </c>
    </row>
    <row r="280" spans="1:4" ht="40.5">
      <c r="A280" s="622">
        <v>5823</v>
      </c>
      <c r="B280" s="622" t="s">
        <v>97</v>
      </c>
      <c r="C280" s="622" t="s">
        <v>68</v>
      </c>
      <c r="D280" s="621">
        <v>163</v>
      </c>
    </row>
    <row r="281" spans="1:4" ht="81">
      <c r="A281" s="622">
        <v>5824</v>
      </c>
      <c r="B281" s="622" t="s">
        <v>1189</v>
      </c>
      <c r="C281" s="622" t="s">
        <v>68</v>
      </c>
      <c r="D281" s="621">
        <v>114.72</v>
      </c>
    </row>
    <row r="282" spans="1:4" ht="54">
      <c r="A282" s="622">
        <v>5835</v>
      </c>
      <c r="B282" s="622" t="s">
        <v>1191</v>
      </c>
      <c r="C282" s="622" t="s">
        <v>68</v>
      </c>
      <c r="D282" s="621">
        <v>245.61</v>
      </c>
    </row>
    <row r="283" spans="1:4" ht="40.5">
      <c r="A283" s="622">
        <v>5839</v>
      </c>
      <c r="B283" s="622" t="s">
        <v>1193</v>
      </c>
      <c r="C283" s="622" t="s">
        <v>68</v>
      </c>
      <c r="D283" s="621">
        <v>4.7699999999999996</v>
      </c>
    </row>
    <row r="284" spans="1:4" ht="40.5">
      <c r="A284" s="622">
        <v>5843</v>
      </c>
      <c r="B284" s="622" t="s">
        <v>99</v>
      </c>
      <c r="C284" s="622" t="s">
        <v>68</v>
      </c>
      <c r="D284" s="621">
        <v>146.63999999999999</v>
      </c>
    </row>
    <row r="285" spans="1:4" ht="40.5">
      <c r="A285" s="622">
        <v>5847</v>
      </c>
      <c r="B285" s="622" t="s">
        <v>1195</v>
      </c>
      <c r="C285" s="622" t="s">
        <v>68</v>
      </c>
      <c r="D285" s="621">
        <v>151.65</v>
      </c>
    </row>
    <row r="286" spans="1:4" ht="40.5">
      <c r="A286" s="622">
        <v>5851</v>
      </c>
      <c r="B286" s="622" t="s">
        <v>101</v>
      </c>
      <c r="C286" s="622" t="s">
        <v>68</v>
      </c>
      <c r="D286" s="621">
        <v>143.99</v>
      </c>
    </row>
    <row r="287" spans="1:4" ht="40.5">
      <c r="A287" s="622">
        <v>5855</v>
      </c>
      <c r="B287" s="622" t="s">
        <v>1197</v>
      </c>
      <c r="C287" s="622" t="s">
        <v>68</v>
      </c>
      <c r="D287" s="621">
        <v>382.45</v>
      </c>
    </row>
    <row r="288" spans="1:4" ht="67.5">
      <c r="A288" s="622">
        <v>5863</v>
      </c>
      <c r="B288" s="622" t="s">
        <v>1199</v>
      </c>
      <c r="C288" s="622" t="s">
        <v>68</v>
      </c>
      <c r="D288" s="621">
        <v>10.85</v>
      </c>
    </row>
    <row r="289" spans="1:4" ht="54">
      <c r="A289" s="622">
        <v>5867</v>
      </c>
      <c r="B289" s="622" t="s">
        <v>1201</v>
      </c>
      <c r="C289" s="622" t="s">
        <v>68</v>
      </c>
      <c r="D289" s="621">
        <v>84.44</v>
      </c>
    </row>
    <row r="290" spans="1:4" ht="81">
      <c r="A290" s="622">
        <v>5875</v>
      </c>
      <c r="B290" s="622" t="s">
        <v>1203</v>
      </c>
      <c r="C290" s="622" t="s">
        <v>68</v>
      </c>
      <c r="D290" s="621">
        <v>77.42</v>
      </c>
    </row>
    <row r="291" spans="1:4" ht="54">
      <c r="A291" s="622">
        <v>5879</v>
      </c>
      <c r="B291" s="622" t="s">
        <v>1205</v>
      </c>
      <c r="C291" s="622" t="s">
        <v>68</v>
      </c>
      <c r="D291" s="621">
        <v>70.38</v>
      </c>
    </row>
    <row r="292" spans="1:4" ht="67.5">
      <c r="A292" s="622">
        <v>5882</v>
      </c>
      <c r="B292" s="622" t="s">
        <v>1207</v>
      </c>
      <c r="C292" s="622" t="s">
        <v>68</v>
      </c>
      <c r="D292" s="621">
        <v>77.099999999999994</v>
      </c>
    </row>
    <row r="293" spans="1:4" ht="54">
      <c r="A293" s="622">
        <v>5890</v>
      </c>
      <c r="B293" s="622" t="s">
        <v>103</v>
      </c>
      <c r="C293" s="622" t="s">
        <v>68</v>
      </c>
      <c r="D293" s="621">
        <v>115.59</v>
      </c>
    </row>
    <row r="294" spans="1:4" ht="67.5">
      <c r="A294" s="622">
        <v>5894</v>
      </c>
      <c r="B294" s="622" t="s">
        <v>1209</v>
      </c>
      <c r="C294" s="622" t="s">
        <v>68</v>
      </c>
      <c r="D294" s="621">
        <v>112.81</v>
      </c>
    </row>
    <row r="295" spans="1:4" ht="67.5">
      <c r="A295" s="622">
        <v>5901</v>
      </c>
      <c r="B295" s="622" t="s">
        <v>1211</v>
      </c>
      <c r="C295" s="622" t="s">
        <v>68</v>
      </c>
      <c r="D295" s="621">
        <v>178.41</v>
      </c>
    </row>
    <row r="296" spans="1:4" ht="54">
      <c r="A296" s="622">
        <v>5909</v>
      </c>
      <c r="B296" s="622" t="s">
        <v>105</v>
      </c>
      <c r="C296" s="622" t="s">
        <v>68</v>
      </c>
      <c r="D296" s="621">
        <v>22.59</v>
      </c>
    </row>
    <row r="297" spans="1:4" ht="40.5">
      <c r="A297" s="622">
        <v>5921</v>
      </c>
      <c r="B297" s="622" t="s">
        <v>1213</v>
      </c>
      <c r="C297" s="622" t="s">
        <v>68</v>
      </c>
      <c r="D297" s="621">
        <v>2.48</v>
      </c>
    </row>
    <row r="298" spans="1:4" ht="67.5">
      <c r="A298" s="622">
        <v>5928</v>
      </c>
      <c r="B298" s="622" t="s">
        <v>1215</v>
      </c>
      <c r="C298" s="622" t="s">
        <v>68</v>
      </c>
      <c r="D298" s="621">
        <v>149.53</v>
      </c>
    </row>
    <row r="299" spans="1:4" ht="54">
      <c r="A299" s="622">
        <v>5932</v>
      </c>
      <c r="B299" s="622" t="s">
        <v>107</v>
      </c>
      <c r="C299" s="622" t="s">
        <v>68</v>
      </c>
      <c r="D299" s="621">
        <v>132.28</v>
      </c>
    </row>
    <row r="300" spans="1:4" ht="54">
      <c r="A300" s="622">
        <v>5940</v>
      </c>
      <c r="B300" s="622" t="s">
        <v>1217</v>
      </c>
      <c r="C300" s="622" t="s">
        <v>68</v>
      </c>
      <c r="D300" s="621">
        <v>117.47</v>
      </c>
    </row>
    <row r="301" spans="1:4" ht="54">
      <c r="A301" s="622">
        <v>5944</v>
      </c>
      <c r="B301" s="622" t="s">
        <v>1219</v>
      </c>
      <c r="C301" s="622" t="s">
        <v>68</v>
      </c>
      <c r="D301" s="621">
        <v>131.13</v>
      </c>
    </row>
    <row r="302" spans="1:4" ht="54">
      <c r="A302" s="622">
        <v>5953</v>
      </c>
      <c r="B302" s="622" t="s">
        <v>110</v>
      </c>
      <c r="C302" s="622" t="s">
        <v>68</v>
      </c>
      <c r="D302" s="621">
        <v>36.06</v>
      </c>
    </row>
    <row r="303" spans="1:4" ht="67.5">
      <c r="A303" s="622">
        <v>6259</v>
      </c>
      <c r="B303" s="622" t="s">
        <v>1222</v>
      </c>
      <c r="C303" s="622" t="s">
        <v>68</v>
      </c>
      <c r="D303" s="621">
        <v>147.44999999999999</v>
      </c>
    </row>
    <row r="304" spans="1:4" ht="54">
      <c r="A304" s="622">
        <v>6879</v>
      </c>
      <c r="B304" s="622" t="s">
        <v>1224</v>
      </c>
      <c r="C304" s="622" t="s">
        <v>68</v>
      </c>
      <c r="D304" s="621">
        <v>111.38</v>
      </c>
    </row>
    <row r="305" spans="1:4" ht="40.5">
      <c r="A305" s="622">
        <v>7030</v>
      </c>
      <c r="B305" s="622" t="s">
        <v>1226</v>
      </c>
      <c r="C305" s="622" t="s">
        <v>68</v>
      </c>
      <c r="D305" s="621">
        <v>147.12</v>
      </c>
    </row>
    <row r="306" spans="1:4" ht="67.5">
      <c r="A306" s="622">
        <v>7042</v>
      </c>
      <c r="B306" s="622" t="s">
        <v>1235</v>
      </c>
      <c r="C306" s="622" t="s">
        <v>68</v>
      </c>
      <c r="D306" s="621">
        <v>8.2100000000000009</v>
      </c>
    </row>
    <row r="307" spans="1:4" ht="67.5">
      <c r="A307" s="622">
        <v>7049</v>
      </c>
      <c r="B307" s="622" t="s">
        <v>1241</v>
      </c>
      <c r="C307" s="622" t="s">
        <v>68</v>
      </c>
      <c r="D307" s="621">
        <v>121.09</v>
      </c>
    </row>
    <row r="308" spans="1:4" ht="67.5">
      <c r="A308" s="622">
        <v>67826</v>
      </c>
      <c r="B308" s="622" t="s">
        <v>1278</v>
      </c>
      <c r="C308" s="622" t="s">
        <v>68</v>
      </c>
      <c r="D308" s="621">
        <v>104.58</v>
      </c>
    </row>
    <row r="309" spans="1:4" ht="27">
      <c r="A309" s="622">
        <v>73417</v>
      </c>
      <c r="B309" s="622" t="s">
        <v>1325</v>
      </c>
      <c r="C309" s="622" t="s">
        <v>68</v>
      </c>
      <c r="D309" s="621">
        <v>123.26</v>
      </c>
    </row>
    <row r="310" spans="1:4" ht="54">
      <c r="A310" s="622">
        <v>73436</v>
      </c>
      <c r="B310" s="622" t="s">
        <v>177</v>
      </c>
      <c r="C310" s="622" t="s">
        <v>68</v>
      </c>
      <c r="D310" s="621">
        <v>114.77</v>
      </c>
    </row>
    <row r="311" spans="1:4" ht="81">
      <c r="A311" s="622">
        <v>73467</v>
      </c>
      <c r="B311" s="622" t="s">
        <v>1326</v>
      </c>
      <c r="C311" s="622" t="s">
        <v>68</v>
      </c>
      <c r="D311" s="621">
        <v>96.82</v>
      </c>
    </row>
    <row r="312" spans="1:4" ht="67.5">
      <c r="A312" s="622">
        <v>73536</v>
      </c>
      <c r="B312" s="622" t="s">
        <v>1327</v>
      </c>
      <c r="C312" s="622" t="s">
        <v>68</v>
      </c>
      <c r="D312" s="621">
        <v>6.96</v>
      </c>
    </row>
    <row r="313" spans="1:4" ht="67.5">
      <c r="A313" s="622">
        <v>83362</v>
      </c>
      <c r="B313" s="622" t="s">
        <v>1336</v>
      </c>
      <c r="C313" s="622" t="s">
        <v>68</v>
      </c>
      <c r="D313" s="621">
        <v>181.3</v>
      </c>
    </row>
    <row r="314" spans="1:4" ht="54">
      <c r="A314" s="622">
        <v>83765</v>
      </c>
      <c r="B314" s="622" t="s">
        <v>1357</v>
      </c>
      <c r="C314" s="622" t="s">
        <v>68</v>
      </c>
      <c r="D314" s="621">
        <v>71.91</v>
      </c>
    </row>
    <row r="315" spans="1:4" ht="54">
      <c r="A315" s="622">
        <v>87445</v>
      </c>
      <c r="B315" s="622" t="s">
        <v>243</v>
      </c>
      <c r="C315" s="622" t="s">
        <v>68</v>
      </c>
      <c r="D315" s="621">
        <v>3.46</v>
      </c>
    </row>
    <row r="316" spans="1:4" ht="40.5">
      <c r="A316" s="622">
        <v>88386</v>
      </c>
      <c r="B316" s="622" t="s">
        <v>1662</v>
      </c>
      <c r="C316" s="622" t="s">
        <v>68</v>
      </c>
      <c r="D316" s="621">
        <v>4.17</v>
      </c>
    </row>
    <row r="317" spans="1:4" ht="40.5">
      <c r="A317" s="622">
        <v>88393</v>
      </c>
      <c r="B317" s="622" t="s">
        <v>1668</v>
      </c>
      <c r="C317" s="622" t="s">
        <v>68</v>
      </c>
      <c r="D317" s="621">
        <v>5.73</v>
      </c>
    </row>
    <row r="318" spans="1:4" ht="40.5">
      <c r="A318" s="622">
        <v>88399</v>
      </c>
      <c r="B318" s="622" t="s">
        <v>1674</v>
      </c>
      <c r="C318" s="622" t="s">
        <v>68</v>
      </c>
      <c r="D318" s="621">
        <v>3.06</v>
      </c>
    </row>
    <row r="319" spans="1:4" ht="54">
      <c r="A319" s="622">
        <v>88418</v>
      </c>
      <c r="B319" s="622" t="s">
        <v>327</v>
      </c>
      <c r="C319" s="622" t="s">
        <v>68</v>
      </c>
      <c r="D319" s="621">
        <v>13.31</v>
      </c>
    </row>
    <row r="320" spans="1:4" ht="54">
      <c r="A320" s="622">
        <v>88433</v>
      </c>
      <c r="B320" s="622" t="s">
        <v>1692</v>
      </c>
      <c r="C320" s="622" t="s">
        <v>68</v>
      </c>
      <c r="D320" s="621">
        <v>16.39</v>
      </c>
    </row>
    <row r="321" spans="1:4" ht="54">
      <c r="A321" s="622">
        <v>88830</v>
      </c>
      <c r="B321" s="622" t="s">
        <v>1720</v>
      </c>
      <c r="C321" s="622" t="s">
        <v>68</v>
      </c>
      <c r="D321" s="621">
        <v>1.54</v>
      </c>
    </row>
    <row r="322" spans="1:4" ht="40.5">
      <c r="A322" s="622">
        <v>88843</v>
      </c>
      <c r="B322" s="622" t="s">
        <v>1730</v>
      </c>
      <c r="C322" s="622" t="s">
        <v>68</v>
      </c>
      <c r="D322" s="621">
        <v>120.45</v>
      </c>
    </row>
    <row r="323" spans="1:4" ht="54">
      <c r="A323" s="622">
        <v>88907</v>
      </c>
      <c r="B323" s="622" t="s">
        <v>1746</v>
      </c>
      <c r="C323" s="622" t="s">
        <v>68</v>
      </c>
      <c r="D323" s="621">
        <v>136.27000000000001</v>
      </c>
    </row>
    <row r="324" spans="1:4" ht="67.5">
      <c r="A324" s="622">
        <v>89021</v>
      </c>
      <c r="B324" s="622" t="s">
        <v>1758</v>
      </c>
      <c r="C324" s="622" t="s">
        <v>68</v>
      </c>
      <c r="D324" s="621">
        <v>2.13</v>
      </c>
    </row>
    <row r="325" spans="1:4" ht="27">
      <c r="A325" s="622">
        <v>89028</v>
      </c>
      <c r="B325" s="622" t="s">
        <v>357</v>
      </c>
      <c r="C325" s="622" t="s">
        <v>68</v>
      </c>
      <c r="D325" s="621">
        <v>136.03</v>
      </c>
    </row>
    <row r="326" spans="1:4" ht="40.5">
      <c r="A326" s="622">
        <v>89032</v>
      </c>
      <c r="B326" s="622" t="s">
        <v>1767</v>
      </c>
      <c r="C326" s="622" t="s">
        <v>68</v>
      </c>
      <c r="D326" s="621">
        <v>107.8</v>
      </c>
    </row>
    <row r="327" spans="1:4" ht="40.5">
      <c r="A327" s="622">
        <v>89035</v>
      </c>
      <c r="B327" s="622" t="s">
        <v>360</v>
      </c>
      <c r="C327" s="622" t="s">
        <v>68</v>
      </c>
      <c r="D327" s="621">
        <v>107.08</v>
      </c>
    </row>
    <row r="328" spans="1:4" ht="54">
      <c r="A328" s="622">
        <v>89225</v>
      </c>
      <c r="B328" s="622" t="s">
        <v>1789</v>
      </c>
      <c r="C328" s="622" t="s">
        <v>68</v>
      </c>
      <c r="D328" s="621">
        <v>4.2</v>
      </c>
    </row>
    <row r="329" spans="1:4" ht="40.5">
      <c r="A329" s="622">
        <v>89234</v>
      </c>
      <c r="B329" s="622" t="s">
        <v>1795</v>
      </c>
      <c r="C329" s="622" t="s">
        <v>68</v>
      </c>
      <c r="D329" s="621">
        <v>377.42</v>
      </c>
    </row>
    <row r="330" spans="1:4" ht="40.5">
      <c r="A330" s="622">
        <v>89242</v>
      </c>
      <c r="B330" s="622" t="s">
        <v>1802</v>
      </c>
      <c r="C330" s="622" t="s">
        <v>68</v>
      </c>
      <c r="D330" s="621">
        <v>893.76</v>
      </c>
    </row>
    <row r="331" spans="1:4" ht="40.5">
      <c r="A331" s="622">
        <v>89250</v>
      </c>
      <c r="B331" s="622" t="s">
        <v>374</v>
      </c>
      <c r="C331" s="622" t="s">
        <v>68</v>
      </c>
      <c r="D331" s="621">
        <v>773.99</v>
      </c>
    </row>
    <row r="332" spans="1:4" ht="54">
      <c r="A332" s="622">
        <v>89257</v>
      </c>
      <c r="B332" s="622" t="s">
        <v>1807</v>
      </c>
      <c r="C332" s="622" t="s">
        <v>68</v>
      </c>
      <c r="D332" s="621">
        <v>211.78</v>
      </c>
    </row>
    <row r="333" spans="1:4" ht="54">
      <c r="A333" s="622">
        <v>89272</v>
      </c>
      <c r="B333" s="622" t="s">
        <v>1820</v>
      </c>
      <c r="C333" s="622" t="s">
        <v>68</v>
      </c>
      <c r="D333" s="621">
        <v>107.29</v>
      </c>
    </row>
    <row r="334" spans="1:4" ht="54">
      <c r="A334" s="622">
        <v>89278</v>
      </c>
      <c r="B334" s="622" t="s">
        <v>1826</v>
      </c>
      <c r="C334" s="622" t="s">
        <v>68</v>
      </c>
      <c r="D334" s="621">
        <v>8.14</v>
      </c>
    </row>
    <row r="335" spans="1:4" ht="40.5">
      <c r="A335" s="622">
        <v>89843</v>
      </c>
      <c r="B335" s="622" t="s">
        <v>473</v>
      </c>
      <c r="C335" s="622" t="s">
        <v>68</v>
      </c>
      <c r="D335" s="621">
        <v>121.38</v>
      </c>
    </row>
    <row r="336" spans="1:4" ht="67.5">
      <c r="A336" s="622">
        <v>89876</v>
      </c>
      <c r="B336" s="622" t="s">
        <v>481</v>
      </c>
      <c r="C336" s="622" t="s">
        <v>68</v>
      </c>
      <c r="D336" s="621">
        <v>191.05</v>
      </c>
    </row>
    <row r="337" spans="1:4" ht="67.5">
      <c r="A337" s="622">
        <v>89883</v>
      </c>
      <c r="B337" s="622" t="s">
        <v>488</v>
      </c>
      <c r="C337" s="622" t="s">
        <v>68</v>
      </c>
      <c r="D337" s="621">
        <v>212.04</v>
      </c>
    </row>
    <row r="338" spans="1:4" ht="40.5">
      <c r="A338" s="622">
        <v>90586</v>
      </c>
      <c r="B338" s="622" t="s">
        <v>2374</v>
      </c>
      <c r="C338" s="622" t="s">
        <v>68</v>
      </c>
      <c r="D338" s="621">
        <v>1.59</v>
      </c>
    </row>
    <row r="339" spans="1:4" ht="40.5">
      <c r="A339" s="622">
        <v>90625</v>
      </c>
      <c r="B339" s="622" t="s">
        <v>510</v>
      </c>
      <c r="C339" s="622" t="s">
        <v>68</v>
      </c>
      <c r="D339" s="621">
        <v>6.63</v>
      </c>
    </row>
    <row r="340" spans="1:4" ht="40.5">
      <c r="A340" s="622">
        <v>90631</v>
      </c>
      <c r="B340" s="622" t="s">
        <v>515</v>
      </c>
      <c r="C340" s="622" t="s">
        <v>68</v>
      </c>
      <c r="D340" s="621">
        <v>80.38</v>
      </c>
    </row>
    <row r="341" spans="1:4" ht="67.5">
      <c r="A341" s="622">
        <v>90637</v>
      </c>
      <c r="B341" s="622" t="s">
        <v>521</v>
      </c>
      <c r="C341" s="622" t="s">
        <v>68</v>
      </c>
      <c r="D341" s="621">
        <v>12.35</v>
      </c>
    </row>
    <row r="342" spans="1:4" ht="54">
      <c r="A342" s="622">
        <v>90643</v>
      </c>
      <c r="B342" s="622" t="s">
        <v>2381</v>
      </c>
      <c r="C342" s="622" t="s">
        <v>68</v>
      </c>
      <c r="D342" s="621">
        <v>16.809999999999999</v>
      </c>
    </row>
    <row r="343" spans="1:4" ht="67.5">
      <c r="A343" s="622">
        <v>90650</v>
      </c>
      <c r="B343" s="622" t="s">
        <v>2387</v>
      </c>
      <c r="C343" s="622" t="s">
        <v>68</v>
      </c>
      <c r="D343" s="621">
        <v>9.1</v>
      </c>
    </row>
    <row r="344" spans="1:4" ht="27">
      <c r="A344" s="622">
        <v>90656</v>
      </c>
      <c r="B344" s="622" t="s">
        <v>523</v>
      </c>
      <c r="C344" s="622" t="s">
        <v>68</v>
      </c>
      <c r="D344" s="621">
        <v>12.27</v>
      </c>
    </row>
    <row r="345" spans="1:4" ht="27">
      <c r="A345" s="622">
        <v>90662</v>
      </c>
      <c r="B345" s="622" t="s">
        <v>525</v>
      </c>
      <c r="C345" s="622" t="s">
        <v>68</v>
      </c>
      <c r="D345" s="621">
        <v>12.77</v>
      </c>
    </row>
    <row r="346" spans="1:4" ht="67.5">
      <c r="A346" s="622">
        <v>90668</v>
      </c>
      <c r="B346" s="622" t="s">
        <v>2401</v>
      </c>
      <c r="C346" s="622" t="s">
        <v>68</v>
      </c>
      <c r="D346" s="621">
        <v>17.989999999999998</v>
      </c>
    </row>
    <row r="347" spans="1:4" ht="81">
      <c r="A347" s="622">
        <v>90674</v>
      </c>
      <c r="B347" s="622" t="s">
        <v>2407</v>
      </c>
      <c r="C347" s="622" t="s">
        <v>68</v>
      </c>
      <c r="D347" s="621">
        <v>350.37</v>
      </c>
    </row>
    <row r="348" spans="1:4" ht="81">
      <c r="A348" s="622">
        <v>90680</v>
      </c>
      <c r="B348" s="622" t="s">
        <v>2413</v>
      </c>
      <c r="C348" s="622" t="s">
        <v>68</v>
      </c>
      <c r="D348" s="621">
        <v>214.41</v>
      </c>
    </row>
    <row r="349" spans="1:4" ht="54">
      <c r="A349" s="622">
        <v>90686</v>
      </c>
      <c r="B349" s="622" t="s">
        <v>2419</v>
      </c>
      <c r="C349" s="622" t="s">
        <v>68</v>
      </c>
      <c r="D349" s="621">
        <v>98.59</v>
      </c>
    </row>
    <row r="350" spans="1:4" ht="40.5">
      <c r="A350" s="622">
        <v>90692</v>
      </c>
      <c r="B350" s="622" t="s">
        <v>2425</v>
      </c>
      <c r="C350" s="622" t="s">
        <v>68</v>
      </c>
      <c r="D350" s="621">
        <v>76.11</v>
      </c>
    </row>
    <row r="351" spans="1:4" ht="54">
      <c r="A351" s="622">
        <v>90964</v>
      </c>
      <c r="B351" s="622" t="s">
        <v>568</v>
      </c>
      <c r="C351" s="622" t="s">
        <v>68</v>
      </c>
      <c r="D351" s="621">
        <v>17.100000000000001</v>
      </c>
    </row>
    <row r="352" spans="1:4" ht="40.5">
      <c r="A352" s="622">
        <v>90972</v>
      </c>
      <c r="B352" s="622" t="s">
        <v>2502</v>
      </c>
      <c r="C352" s="622" t="s">
        <v>68</v>
      </c>
      <c r="D352" s="621">
        <v>46.66</v>
      </c>
    </row>
    <row r="353" spans="1:4" ht="54">
      <c r="A353" s="622">
        <v>90979</v>
      </c>
      <c r="B353" s="622" t="s">
        <v>573</v>
      </c>
      <c r="C353" s="622" t="s">
        <v>68</v>
      </c>
      <c r="D353" s="621">
        <v>120.65</v>
      </c>
    </row>
    <row r="354" spans="1:4" ht="54">
      <c r="A354" s="622">
        <v>90991</v>
      </c>
      <c r="B354" s="622" t="s">
        <v>2505</v>
      </c>
      <c r="C354" s="622" t="s">
        <v>68</v>
      </c>
      <c r="D354" s="621">
        <v>110.62</v>
      </c>
    </row>
    <row r="355" spans="1:4" ht="40.5">
      <c r="A355" s="622">
        <v>90999</v>
      </c>
      <c r="B355" s="622" t="s">
        <v>2513</v>
      </c>
      <c r="C355" s="622" t="s">
        <v>68</v>
      </c>
      <c r="D355" s="621">
        <v>62.09</v>
      </c>
    </row>
    <row r="356" spans="1:4" ht="67.5">
      <c r="A356" s="622">
        <v>91031</v>
      </c>
      <c r="B356" s="622" t="s">
        <v>580</v>
      </c>
      <c r="C356" s="622" t="s">
        <v>68</v>
      </c>
      <c r="D356" s="621">
        <v>141.93</v>
      </c>
    </row>
    <row r="357" spans="1:4" ht="54">
      <c r="A357" s="622">
        <v>91277</v>
      </c>
      <c r="B357" s="622" t="s">
        <v>2579</v>
      </c>
      <c r="C357" s="622" t="s">
        <v>68</v>
      </c>
      <c r="D357" s="621">
        <v>7.65</v>
      </c>
    </row>
    <row r="358" spans="1:4" ht="67.5">
      <c r="A358" s="622">
        <v>91283</v>
      </c>
      <c r="B358" s="622" t="s">
        <v>2585</v>
      </c>
      <c r="C358" s="622" t="s">
        <v>68</v>
      </c>
      <c r="D358" s="621">
        <v>17.8</v>
      </c>
    </row>
    <row r="359" spans="1:4" ht="67.5">
      <c r="A359" s="622">
        <v>91386</v>
      </c>
      <c r="B359" s="622" t="s">
        <v>2601</v>
      </c>
      <c r="C359" s="622" t="s">
        <v>68</v>
      </c>
      <c r="D359" s="621">
        <v>150.63</v>
      </c>
    </row>
    <row r="360" spans="1:4" ht="40.5">
      <c r="A360" s="622">
        <v>91533</v>
      </c>
      <c r="B360" s="622" t="s">
        <v>2628</v>
      </c>
      <c r="C360" s="622" t="s">
        <v>68</v>
      </c>
      <c r="D360" s="621">
        <v>19.8</v>
      </c>
    </row>
    <row r="361" spans="1:4" ht="67.5">
      <c r="A361" s="622">
        <v>91634</v>
      </c>
      <c r="B361" s="622" t="s">
        <v>2635</v>
      </c>
      <c r="C361" s="622" t="s">
        <v>68</v>
      </c>
      <c r="D361" s="621">
        <v>131.52000000000001</v>
      </c>
    </row>
    <row r="362" spans="1:4" ht="67.5">
      <c r="A362" s="622">
        <v>91645</v>
      </c>
      <c r="B362" s="622" t="s">
        <v>2642</v>
      </c>
      <c r="C362" s="622" t="s">
        <v>68</v>
      </c>
      <c r="D362" s="621">
        <v>279.05</v>
      </c>
    </row>
    <row r="363" spans="1:4" ht="40.5">
      <c r="A363" s="622">
        <v>91692</v>
      </c>
      <c r="B363" s="622" t="s">
        <v>2648</v>
      </c>
      <c r="C363" s="622" t="s">
        <v>68</v>
      </c>
      <c r="D363" s="621">
        <v>16.21</v>
      </c>
    </row>
    <row r="364" spans="1:4" ht="40.5">
      <c r="A364" s="622">
        <v>92043</v>
      </c>
      <c r="B364" s="622" t="s">
        <v>2787</v>
      </c>
      <c r="C364" s="622" t="s">
        <v>68</v>
      </c>
      <c r="D364" s="621">
        <v>8</v>
      </c>
    </row>
    <row r="365" spans="1:4" ht="81">
      <c r="A365" s="622">
        <v>92106</v>
      </c>
      <c r="B365" s="622" t="s">
        <v>2793</v>
      </c>
      <c r="C365" s="622" t="s">
        <v>68</v>
      </c>
      <c r="D365" s="621">
        <v>183.66</v>
      </c>
    </row>
    <row r="366" spans="1:4" ht="54">
      <c r="A366" s="622">
        <v>92112</v>
      </c>
      <c r="B366" s="622" t="s">
        <v>634</v>
      </c>
      <c r="C366" s="622" t="s">
        <v>68</v>
      </c>
      <c r="D366" s="621">
        <v>2.4700000000000002</v>
      </c>
    </row>
    <row r="367" spans="1:4" ht="27">
      <c r="A367" s="622">
        <v>92118</v>
      </c>
      <c r="B367" s="622" t="s">
        <v>639</v>
      </c>
      <c r="C367" s="622" t="s">
        <v>68</v>
      </c>
      <c r="D367" s="621">
        <v>0.19</v>
      </c>
    </row>
    <row r="368" spans="1:4" ht="40.5">
      <c r="A368" s="622">
        <v>92138</v>
      </c>
      <c r="B368" s="622" t="s">
        <v>2800</v>
      </c>
      <c r="C368" s="622" t="s">
        <v>68</v>
      </c>
      <c r="D368" s="621">
        <v>58.32</v>
      </c>
    </row>
    <row r="369" spans="1:4" ht="40.5">
      <c r="A369" s="622">
        <v>92145</v>
      </c>
      <c r="B369" s="622" t="s">
        <v>649</v>
      </c>
      <c r="C369" s="622" t="s">
        <v>68</v>
      </c>
      <c r="D369" s="621">
        <v>50.54</v>
      </c>
    </row>
    <row r="370" spans="1:4" ht="67.5">
      <c r="A370" s="622">
        <v>92242</v>
      </c>
      <c r="B370" s="622" t="s">
        <v>2821</v>
      </c>
      <c r="C370" s="622" t="s">
        <v>68</v>
      </c>
      <c r="D370" s="621">
        <v>244.91</v>
      </c>
    </row>
    <row r="371" spans="1:4" ht="40.5">
      <c r="A371" s="622">
        <v>92716</v>
      </c>
      <c r="B371" s="622" t="s">
        <v>3098</v>
      </c>
      <c r="C371" s="622" t="s">
        <v>68</v>
      </c>
      <c r="D371" s="621">
        <v>26.66</v>
      </c>
    </row>
    <row r="372" spans="1:4" ht="40.5">
      <c r="A372" s="622">
        <v>92960</v>
      </c>
      <c r="B372" s="622" t="s">
        <v>3278</v>
      </c>
      <c r="C372" s="622" t="s">
        <v>68</v>
      </c>
      <c r="D372" s="621">
        <v>14.29</v>
      </c>
    </row>
    <row r="373" spans="1:4" ht="27">
      <c r="A373" s="622">
        <v>92966</v>
      </c>
      <c r="B373" s="622" t="s">
        <v>3282</v>
      </c>
      <c r="C373" s="622" t="s">
        <v>68</v>
      </c>
      <c r="D373" s="621">
        <v>14.61</v>
      </c>
    </row>
    <row r="374" spans="1:4" ht="81">
      <c r="A374" s="622">
        <v>93224</v>
      </c>
      <c r="B374" s="622" t="s">
        <v>3362</v>
      </c>
      <c r="C374" s="622" t="s">
        <v>68</v>
      </c>
      <c r="D374" s="621">
        <v>518.04</v>
      </c>
    </row>
    <row r="375" spans="1:4" ht="54">
      <c r="A375" s="622">
        <v>93233</v>
      </c>
      <c r="B375" s="622" t="s">
        <v>703</v>
      </c>
      <c r="C375" s="622" t="s">
        <v>68</v>
      </c>
      <c r="D375" s="621">
        <v>7.37</v>
      </c>
    </row>
    <row r="376" spans="1:4" ht="40.5">
      <c r="A376" s="622">
        <v>93272</v>
      </c>
      <c r="B376" s="622" t="s">
        <v>3373</v>
      </c>
      <c r="C376" s="622" t="s">
        <v>68</v>
      </c>
      <c r="D376" s="621">
        <v>74.09</v>
      </c>
    </row>
    <row r="377" spans="1:4" ht="40.5">
      <c r="A377" s="622">
        <v>93281</v>
      </c>
      <c r="B377" s="622" t="s">
        <v>3379</v>
      </c>
      <c r="C377" s="622" t="s">
        <v>68</v>
      </c>
      <c r="D377" s="621">
        <v>14.16</v>
      </c>
    </row>
    <row r="378" spans="1:4" ht="40.5">
      <c r="A378" s="622">
        <v>93287</v>
      </c>
      <c r="B378" s="622" t="s">
        <v>3385</v>
      </c>
      <c r="C378" s="622" t="s">
        <v>68</v>
      </c>
      <c r="D378" s="621">
        <v>337.75</v>
      </c>
    </row>
    <row r="379" spans="1:4" ht="67.5">
      <c r="A379" s="622">
        <v>93402</v>
      </c>
      <c r="B379" s="622" t="s">
        <v>971</v>
      </c>
      <c r="C379" s="622" t="s">
        <v>68</v>
      </c>
      <c r="D379" s="621">
        <v>147.22999999999999</v>
      </c>
    </row>
    <row r="380" spans="1:4" ht="81">
      <c r="A380" s="622">
        <v>93408</v>
      </c>
      <c r="B380" s="622" t="s">
        <v>13728</v>
      </c>
      <c r="C380" s="622" t="s">
        <v>68</v>
      </c>
      <c r="D380" s="621">
        <v>55.95</v>
      </c>
    </row>
    <row r="381" spans="1:4" ht="40.5">
      <c r="A381" s="622">
        <v>93415</v>
      </c>
      <c r="B381" s="622" t="s">
        <v>3416</v>
      </c>
      <c r="C381" s="622" t="s">
        <v>68</v>
      </c>
      <c r="D381" s="621">
        <v>12</v>
      </c>
    </row>
    <row r="382" spans="1:4" ht="27">
      <c r="A382" s="622">
        <v>93421</v>
      </c>
      <c r="B382" s="622" t="s">
        <v>708</v>
      </c>
      <c r="C382" s="622" t="s">
        <v>68</v>
      </c>
      <c r="D382" s="621">
        <v>48.93</v>
      </c>
    </row>
    <row r="383" spans="1:4" ht="27">
      <c r="A383" s="622">
        <v>93427</v>
      </c>
      <c r="B383" s="622" t="s">
        <v>3425</v>
      </c>
      <c r="C383" s="622" t="s">
        <v>68</v>
      </c>
      <c r="D383" s="621">
        <v>111.52</v>
      </c>
    </row>
    <row r="384" spans="1:4" ht="40.5">
      <c r="A384" s="622">
        <v>93433</v>
      </c>
      <c r="B384" s="622" t="s">
        <v>3431</v>
      </c>
      <c r="C384" s="622" t="s">
        <v>68</v>
      </c>
      <c r="D384" s="621">
        <v>2113.27</v>
      </c>
    </row>
    <row r="385" spans="1:4" ht="40.5">
      <c r="A385" s="622">
        <v>93439</v>
      </c>
      <c r="B385" s="622" t="s">
        <v>3437</v>
      </c>
      <c r="C385" s="622" t="s">
        <v>68</v>
      </c>
      <c r="D385" s="621">
        <v>101.91</v>
      </c>
    </row>
    <row r="386" spans="1:4" ht="40.5">
      <c r="A386" s="622">
        <v>95121</v>
      </c>
      <c r="B386" s="622" t="s">
        <v>3749</v>
      </c>
      <c r="C386" s="622" t="s">
        <v>68</v>
      </c>
      <c r="D386" s="621">
        <v>206.04</v>
      </c>
    </row>
    <row r="387" spans="1:4" ht="40.5">
      <c r="A387" s="622">
        <v>95127</v>
      </c>
      <c r="B387" s="622" t="s">
        <v>757</v>
      </c>
      <c r="C387" s="622" t="s">
        <v>68</v>
      </c>
      <c r="D387" s="621">
        <v>134.38999999999999</v>
      </c>
    </row>
    <row r="388" spans="1:4" ht="40.5">
      <c r="A388" s="622">
        <v>95133</v>
      </c>
      <c r="B388" s="622" t="s">
        <v>3756</v>
      </c>
      <c r="C388" s="622" t="s">
        <v>68</v>
      </c>
      <c r="D388" s="621">
        <v>98</v>
      </c>
    </row>
    <row r="389" spans="1:4" ht="40.5">
      <c r="A389" s="622">
        <v>95139</v>
      </c>
      <c r="B389" s="622" t="s">
        <v>3760</v>
      </c>
      <c r="C389" s="622" t="s">
        <v>68</v>
      </c>
      <c r="D389" s="621">
        <v>0.06</v>
      </c>
    </row>
    <row r="390" spans="1:4" ht="40.5">
      <c r="A390" s="622">
        <v>95212</v>
      </c>
      <c r="B390" s="622" t="s">
        <v>3767</v>
      </c>
      <c r="C390" s="622" t="s">
        <v>68</v>
      </c>
      <c r="D390" s="621">
        <v>81.209999999999994</v>
      </c>
    </row>
    <row r="391" spans="1:4" ht="40.5">
      <c r="A391" s="622">
        <v>95218</v>
      </c>
      <c r="B391" s="622" t="s">
        <v>3773</v>
      </c>
      <c r="C391" s="622" t="s">
        <v>68</v>
      </c>
      <c r="D391" s="621">
        <v>20.3</v>
      </c>
    </row>
    <row r="392" spans="1:4" ht="27">
      <c r="A392" s="622">
        <v>95258</v>
      </c>
      <c r="B392" s="622" t="s">
        <v>762</v>
      </c>
      <c r="C392" s="622" t="s">
        <v>68</v>
      </c>
      <c r="D392" s="621">
        <v>14.19</v>
      </c>
    </row>
    <row r="393" spans="1:4" ht="40.5">
      <c r="A393" s="622">
        <v>95264</v>
      </c>
      <c r="B393" s="622" t="s">
        <v>3786</v>
      </c>
      <c r="C393" s="622" t="s">
        <v>68</v>
      </c>
      <c r="D393" s="621">
        <v>5.43</v>
      </c>
    </row>
    <row r="394" spans="1:4" ht="54">
      <c r="A394" s="622">
        <v>95270</v>
      </c>
      <c r="B394" s="622" t="s">
        <v>3792</v>
      </c>
      <c r="C394" s="622" t="s">
        <v>68</v>
      </c>
      <c r="D394" s="621">
        <v>7.51</v>
      </c>
    </row>
    <row r="395" spans="1:4" ht="40.5">
      <c r="A395" s="622">
        <v>95276</v>
      </c>
      <c r="B395" s="622" t="s">
        <v>3798</v>
      </c>
      <c r="C395" s="622" t="s">
        <v>68</v>
      </c>
      <c r="D395" s="621">
        <v>2.75</v>
      </c>
    </row>
    <row r="396" spans="1:4" ht="40.5">
      <c r="A396" s="622">
        <v>95282</v>
      </c>
      <c r="B396" s="622" t="s">
        <v>3804</v>
      </c>
      <c r="C396" s="622" t="s">
        <v>68</v>
      </c>
      <c r="D396" s="621">
        <v>7.49</v>
      </c>
    </row>
    <row r="397" spans="1:4" ht="54">
      <c r="A397" s="622">
        <v>95620</v>
      </c>
      <c r="B397" s="622" t="s">
        <v>3950</v>
      </c>
      <c r="C397" s="622" t="s">
        <v>68</v>
      </c>
      <c r="D397" s="621">
        <v>13.69</v>
      </c>
    </row>
    <row r="398" spans="1:4" ht="54">
      <c r="A398" s="622">
        <v>95631</v>
      </c>
      <c r="B398" s="622" t="s">
        <v>3958</v>
      </c>
      <c r="C398" s="622" t="s">
        <v>68</v>
      </c>
      <c r="D398" s="621">
        <v>125.04</v>
      </c>
    </row>
    <row r="399" spans="1:4" ht="40.5">
      <c r="A399" s="622">
        <v>95702</v>
      </c>
      <c r="B399" s="622" t="s">
        <v>3979</v>
      </c>
      <c r="C399" s="622" t="s">
        <v>68</v>
      </c>
      <c r="D399" s="621">
        <v>25.13</v>
      </c>
    </row>
    <row r="400" spans="1:4" ht="40.5">
      <c r="A400" s="622">
        <v>95708</v>
      </c>
      <c r="B400" s="622" t="s">
        <v>3985</v>
      </c>
      <c r="C400" s="622" t="s">
        <v>68</v>
      </c>
      <c r="D400" s="621">
        <v>96.01</v>
      </c>
    </row>
    <row r="401" spans="1:4" ht="67.5">
      <c r="A401" s="622">
        <v>95714</v>
      </c>
      <c r="B401" s="622" t="s">
        <v>3991</v>
      </c>
      <c r="C401" s="622" t="s">
        <v>68</v>
      </c>
      <c r="D401" s="621">
        <v>139.6</v>
      </c>
    </row>
    <row r="402" spans="1:4" ht="81">
      <c r="A402" s="622">
        <v>95720</v>
      </c>
      <c r="B402" s="622" t="s">
        <v>3997</v>
      </c>
      <c r="C402" s="622" t="s">
        <v>68</v>
      </c>
      <c r="D402" s="621">
        <v>137.19</v>
      </c>
    </row>
    <row r="403" spans="1:4" ht="40.5">
      <c r="A403" s="622">
        <v>95872</v>
      </c>
      <c r="B403" s="622" t="s">
        <v>865</v>
      </c>
      <c r="C403" s="622" t="s">
        <v>68</v>
      </c>
      <c r="D403" s="621">
        <v>189.19</v>
      </c>
    </row>
    <row r="404" spans="1:4" ht="40.5">
      <c r="A404" s="622">
        <v>96013</v>
      </c>
      <c r="B404" s="622" t="s">
        <v>4077</v>
      </c>
      <c r="C404" s="622" t="s">
        <v>68</v>
      </c>
      <c r="D404" s="621">
        <v>150.88</v>
      </c>
    </row>
    <row r="405" spans="1:4" ht="40.5">
      <c r="A405" s="622">
        <v>96020</v>
      </c>
      <c r="B405" s="622" t="s">
        <v>4083</v>
      </c>
      <c r="C405" s="622" t="s">
        <v>68</v>
      </c>
      <c r="D405" s="621">
        <v>150.63</v>
      </c>
    </row>
    <row r="406" spans="1:4" ht="40.5">
      <c r="A406" s="622">
        <v>96028</v>
      </c>
      <c r="B406" s="622" t="s">
        <v>1096</v>
      </c>
      <c r="C406" s="622" t="s">
        <v>68</v>
      </c>
      <c r="D406" s="621">
        <v>111.07</v>
      </c>
    </row>
    <row r="407" spans="1:4" ht="54">
      <c r="A407" s="622">
        <v>96035</v>
      </c>
      <c r="B407" s="622" t="s">
        <v>4089</v>
      </c>
      <c r="C407" s="622" t="s">
        <v>68</v>
      </c>
      <c r="D407" s="621">
        <v>157.80000000000001</v>
      </c>
    </row>
    <row r="408" spans="1:4" ht="40.5">
      <c r="A408" s="622">
        <v>96157</v>
      </c>
      <c r="B408" s="622" t="s">
        <v>4118</v>
      </c>
      <c r="C408" s="622" t="s">
        <v>68</v>
      </c>
      <c r="D408" s="621">
        <v>111.32</v>
      </c>
    </row>
    <row r="409" spans="1:4" ht="40.5">
      <c r="A409" s="622">
        <v>96158</v>
      </c>
      <c r="B409" s="622" t="s">
        <v>1103</v>
      </c>
      <c r="C409" s="622" t="s">
        <v>68</v>
      </c>
      <c r="D409" s="621">
        <v>82.81</v>
      </c>
    </row>
    <row r="410" spans="1:4" ht="40.5">
      <c r="A410" s="622">
        <v>96245</v>
      </c>
      <c r="B410" s="622" t="s">
        <v>4124</v>
      </c>
      <c r="C410" s="622" t="s">
        <v>68</v>
      </c>
      <c r="D410" s="621">
        <v>57.79</v>
      </c>
    </row>
    <row r="411" spans="1:4" ht="40.5">
      <c r="A411" s="622">
        <v>96303</v>
      </c>
      <c r="B411" s="622" t="s">
        <v>4135</v>
      </c>
      <c r="C411" s="622" t="s">
        <v>68</v>
      </c>
      <c r="D411" s="621">
        <v>129.85</v>
      </c>
    </row>
    <row r="412" spans="1:4" ht="54">
      <c r="A412" s="622">
        <v>96309</v>
      </c>
      <c r="B412" s="622" t="s">
        <v>4141</v>
      </c>
      <c r="C412" s="622" t="s">
        <v>68</v>
      </c>
      <c r="D412" s="621">
        <v>1.28</v>
      </c>
    </row>
    <row r="413" spans="1:4" ht="54">
      <c r="A413" s="622">
        <v>96463</v>
      </c>
      <c r="B413" s="622" t="s">
        <v>4163</v>
      </c>
      <c r="C413" s="622" t="s">
        <v>68</v>
      </c>
      <c r="D413" s="621">
        <v>114.46</v>
      </c>
    </row>
    <row r="414" spans="1:4" ht="54">
      <c r="A414" s="622">
        <v>98764</v>
      </c>
      <c r="B414" s="622" t="s">
        <v>10225</v>
      </c>
      <c r="C414" s="622" t="s">
        <v>68</v>
      </c>
      <c r="D414" s="621">
        <v>3.93</v>
      </c>
    </row>
    <row r="415" spans="1:4" ht="54">
      <c r="A415" s="622">
        <v>99833</v>
      </c>
      <c r="B415" s="622" t="s">
        <v>10226</v>
      </c>
      <c r="C415" s="622" t="s">
        <v>68</v>
      </c>
      <c r="D415" s="621">
        <v>1.66</v>
      </c>
    </row>
    <row r="416" spans="1:4" ht="40.5">
      <c r="A416" s="622">
        <v>100641</v>
      </c>
      <c r="B416" s="622" t="s">
        <v>11897</v>
      </c>
      <c r="C416" s="622" t="s">
        <v>68</v>
      </c>
      <c r="D416" s="621">
        <v>432.96</v>
      </c>
    </row>
    <row r="417" spans="1:4" ht="27">
      <c r="A417" s="622">
        <v>100647</v>
      </c>
      <c r="B417" s="622" t="s">
        <v>11898</v>
      </c>
      <c r="C417" s="622" t="s">
        <v>68</v>
      </c>
      <c r="D417" s="621">
        <v>884.61</v>
      </c>
    </row>
    <row r="418" spans="1:4" ht="54">
      <c r="A418" s="622">
        <v>5632</v>
      </c>
      <c r="B418" s="622" t="s">
        <v>1150</v>
      </c>
      <c r="C418" s="622" t="s">
        <v>85</v>
      </c>
      <c r="D418" s="621">
        <v>42.84</v>
      </c>
    </row>
    <row r="419" spans="1:4" ht="81">
      <c r="A419" s="622">
        <v>5679</v>
      </c>
      <c r="B419" s="622" t="s">
        <v>1157</v>
      </c>
      <c r="C419" s="622" t="s">
        <v>85</v>
      </c>
      <c r="D419" s="621">
        <v>32.1</v>
      </c>
    </row>
    <row r="420" spans="1:4" ht="81">
      <c r="A420" s="622">
        <v>5681</v>
      </c>
      <c r="B420" s="622" t="s">
        <v>1159</v>
      </c>
      <c r="C420" s="622" t="s">
        <v>85</v>
      </c>
      <c r="D420" s="621">
        <v>30.37</v>
      </c>
    </row>
    <row r="421" spans="1:4" ht="67.5">
      <c r="A421" s="622">
        <v>5685</v>
      </c>
      <c r="B421" s="622" t="s">
        <v>1161</v>
      </c>
      <c r="C421" s="622" t="s">
        <v>85</v>
      </c>
      <c r="D421" s="621">
        <v>30.62</v>
      </c>
    </row>
    <row r="422" spans="1:4" ht="40.5">
      <c r="A422" s="622">
        <v>5690</v>
      </c>
      <c r="B422" s="622" t="s">
        <v>1162</v>
      </c>
      <c r="C422" s="622" t="s">
        <v>85</v>
      </c>
      <c r="D422" s="621">
        <v>1.97</v>
      </c>
    </row>
    <row r="423" spans="1:4" ht="67.5">
      <c r="A423" s="622">
        <v>5806</v>
      </c>
      <c r="B423" s="622" t="s">
        <v>1187</v>
      </c>
      <c r="C423" s="622" t="s">
        <v>85</v>
      </c>
      <c r="D423" s="621">
        <v>0.16</v>
      </c>
    </row>
    <row r="424" spans="1:4" ht="81">
      <c r="A424" s="622">
        <v>5826</v>
      </c>
      <c r="B424" s="622" t="s">
        <v>1190</v>
      </c>
      <c r="C424" s="622" t="s">
        <v>85</v>
      </c>
      <c r="D424" s="621">
        <v>24.45</v>
      </c>
    </row>
    <row r="425" spans="1:4" ht="40.5">
      <c r="A425" s="622">
        <v>5829</v>
      </c>
      <c r="B425" s="622" t="s">
        <v>98</v>
      </c>
      <c r="C425" s="622" t="s">
        <v>85</v>
      </c>
      <c r="D425" s="621">
        <v>108.73</v>
      </c>
    </row>
    <row r="426" spans="1:4" ht="54">
      <c r="A426" s="622">
        <v>5837</v>
      </c>
      <c r="B426" s="622" t="s">
        <v>1192</v>
      </c>
      <c r="C426" s="622" t="s">
        <v>85</v>
      </c>
      <c r="D426" s="621">
        <v>88.77</v>
      </c>
    </row>
    <row r="427" spans="1:4" ht="40.5">
      <c r="A427" s="622">
        <v>5841</v>
      </c>
      <c r="B427" s="622" t="s">
        <v>1194</v>
      </c>
      <c r="C427" s="622" t="s">
        <v>85</v>
      </c>
      <c r="D427" s="621">
        <v>2.27</v>
      </c>
    </row>
    <row r="428" spans="1:4" ht="40.5">
      <c r="A428" s="622">
        <v>5845</v>
      </c>
      <c r="B428" s="622" t="s">
        <v>100</v>
      </c>
      <c r="C428" s="622" t="s">
        <v>85</v>
      </c>
      <c r="D428" s="621">
        <v>24.73</v>
      </c>
    </row>
    <row r="429" spans="1:4" ht="40.5">
      <c r="A429" s="622">
        <v>5849</v>
      </c>
      <c r="B429" s="622" t="s">
        <v>1196</v>
      </c>
      <c r="C429" s="622" t="s">
        <v>85</v>
      </c>
      <c r="D429" s="621">
        <v>41.76</v>
      </c>
    </row>
    <row r="430" spans="1:4" ht="40.5">
      <c r="A430" s="622">
        <v>5853</v>
      </c>
      <c r="B430" s="622" t="s">
        <v>102</v>
      </c>
      <c r="C430" s="622" t="s">
        <v>85</v>
      </c>
      <c r="D430" s="621">
        <v>41.93</v>
      </c>
    </row>
    <row r="431" spans="1:4" ht="40.5">
      <c r="A431" s="622">
        <v>5857</v>
      </c>
      <c r="B431" s="622" t="s">
        <v>1198</v>
      </c>
      <c r="C431" s="622" t="s">
        <v>85</v>
      </c>
      <c r="D431" s="621">
        <v>106.53</v>
      </c>
    </row>
    <row r="432" spans="1:4" ht="67.5">
      <c r="A432" s="622">
        <v>5865</v>
      </c>
      <c r="B432" s="622" t="s">
        <v>1200</v>
      </c>
      <c r="C432" s="622" t="s">
        <v>85</v>
      </c>
      <c r="D432" s="621">
        <v>5.17</v>
      </c>
    </row>
    <row r="433" spans="1:4" ht="54">
      <c r="A433" s="622">
        <v>5869</v>
      </c>
      <c r="B433" s="622" t="s">
        <v>1202</v>
      </c>
      <c r="C433" s="622" t="s">
        <v>85</v>
      </c>
      <c r="D433" s="621">
        <v>34.520000000000003</v>
      </c>
    </row>
    <row r="434" spans="1:4" ht="81">
      <c r="A434" s="622">
        <v>5877</v>
      </c>
      <c r="B434" s="622" t="s">
        <v>1204</v>
      </c>
      <c r="C434" s="622" t="s">
        <v>85</v>
      </c>
      <c r="D434" s="621">
        <v>31.55</v>
      </c>
    </row>
    <row r="435" spans="1:4" ht="54">
      <c r="A435" s="622">
        <v>5881</v>
      </c>
      <c r="B435" s="622" t="s">
        <v>1206</v>
      </c>
      <c r="C435" s="622" t="s">
        <v>85</v>
      </c>
      <c r="D435" s="621">
        <v>36.89</v>
      </c>
    </row>
    <row r="436" spans="1:4" ht="67.5">
      <c r="A436" s="622">
        <v>5884</v>
      </c>
      <c r="B436" s="622" t="s">
        <v>1208</v>
      </c>
      <c r="C436" s="622" t="s">
        <v>85</v>
      </c>
      <c r="D436" s="621">
        <v>31.97</v>
      </c>
    </row>
    <row r="437" spans="1:4" ht="54">
      <c r="A437" s="622">
        <v>5892</v>
      </c>
      <c r="B437" s="622" t="s">
        <v>104</v>
      </c>
      <c r="C437" s="622" t="s">
        <v>85</v>
      </c>
      <c r="D437" s="621">
        <v>25.46</v>
      </c>
    </row>
    <row r="438" spans="1:4" ht="67.5">
      <c r="A438" s="622">
        <v>5896</v>
      </c>
      <c r="B438" s="622" t="s">
        <v>1210</v>
      </c>
      <c r="C438" s="622" t="s">
        <v>85</v>
      </c>
      <c r="D438" s="621">
        <v>23.68</v>
      </c>
    </row>
    <row r="439" spans="1:4" ht="67.5">
      <c r="A439" s="622">
        <v>5903</v>
      </c>
      <c r="B439" s="622" t="s">
        <v>1212</v>
      </c>
      <c r="C439" s="622" t="s">
        <v>85</v>
      </c>
      <c r="D439" s="621">
        <v>30.4</v>
      </c>
    </row>
    <row r="440" spans="1:4" ht="54">
      <c r="A440" s="622">
        <v>5911</v>
      </c>
      <c r="B440" s="622" t="s">
        <v>106</v>
      </c>
      <c r="C440" s="622" t="s">
        <v>85</v>
      </c>
      <c r="D440" s="621">
        <v>17.36</v>
      </c>
    </row>
    <row r="441" spans="1:4" ht="40.5">
      <c r="A441" s="622">
        <v>5923</v>
      </c>
      <c r="B441" s="622" t="s">
        <v>1214</v>
      </c>
      <c r="C441" s="622" t="s">
        <v>85</v>
      </c>
      <c r="D441" s="621">
        <v>1.54</v>
      </c>
    </row>
    <row r="442" spans="1:4" ht="67.5">
      <c r="A442" s="622">
        <v>5930</v>
      </c>
      <c r="B442" s="622" t="s">
        <v>1216</v>
      </c>
      <c r="C442" s="622" t="s">
        <v>85</v>
      </c>
      <c r="D442" s="621">
        <v>28.75</v>
      </c>
    </row>
    <row r="443" spans="1:4" ht="54">
      <c r="A443" s="622">
        <v>5934</v>
      </c>
      <c r="B443" s="622" t="s">
        <v>108</v>
      </c>
      <c r="C443" s="622" t="s">
        <v>85</v>
      </c>
      <c r="D443" s="621">
        <v>43.55</v>
      </c>
    </row>
    <row r="444" spans="1:4" ht="54">
      <c r="A444" s="622">
        <v>5942</v>
      </c>
      <c r="B444" s="622" t="s">
        <v>1218</v>
      </c>
      <c r="C444" s="622" t="s">
        <v>85</v>
      </c>
      <c r="D444" s="621">
        <v>38.79</v>
      </c>
    </row>
    <row r="445" spans="1:4" ht="54">
      <c r="A445" s="622">
        <v>5946</v>
      </c>
      <c r="B445" s="622" t="s">
        <v>1220</v>
      </c>
      <c r="C445" s="622" t="s">
        <v>85</v>
      </c>
      <c r="D445" s="621">
        <v>48.26</v>
      </c>
    </row>
    <row r="446" spans="1:4" ht="27">
      <c r="A446" s="622">
        <v>5952</v>
      </c>
      <c r="B446" s="622" t="s">
        <v>109</v>
      </c>
      <c r="C446" s="622" t="s">
        <v>85</v>
      </c>
      <c r="D446" s="621">
        <v>12.9</v>
      </c>
    </row>
    <row r="447" spans="1:4" ht="54">
      <c r="A447" s="622">
        <v>5954</v>
      </c>
      <c r="B447" s="622" t="s">
        <v>111</v>
      </c>
      <c r="C447" s="622" t="s">
        <v>85</v>
      </c>
      <c r="D447" s="621">
        <v>2.65</v>
      </c>
    </row>
    <row r="448" spans="1:4" ht="67.5">
      <c r="A448" s="622">
        <v>5961</v>
      </c>
      <c r="B448" s="622" t="s">
        <v>1221</v>
      </c>
      <c r="C448" s="622" t="s">
        <v>85</v>
      </c>
      <c r="D448" s="621">
        <v>29.69</v>
      </c>
    </row>
    <row r="449" spans="1:4" ht="67.5">
      <c r="A449" s="622">
        <v>6260</v>
      </c>
      <c r="B449" s="622" t="s">
        <v>1223</v>
      </c>
      <c r="C449" s="622" t="s">
        <v>85</v>
      </c>
      <c r="D449" s="621">
        <v>26.82</v>
      </c>
    </row>
    <row r="450" spans="1:4" ht="54">
      <c r="A450" s="622">
        <v>6880</v>
      </c>
      <c r="B450" s="622" t="s">
        <v>1225</v>
      </c>
      <c r="C450" s="622" t="s">
        <v>85</v>
      </c>
      <c r="D450" s="621">
        <v>40.26</v>
      </c>
    </row>
    <row r="451" spans="1:4" ht="40.5">
      <c r="A451" s="622">
        <v>7031</v>
      </c>
      <c r="B451" s="622" t="s">
        <v>1227</v>
      </c>
      <c r="C451" s="622" t="s">
        <v>85</v>
      </c>
      <c r="D451" s="621">
        <v>3.41</v>
      </c>
    </row>
    <row r="452" spans="1:4" ht="67.5">
      <c r="A452" s="622">
        <v>7043</v>
      </c>
      <c r="B452" s="622" t="s">
        <v>1236</v>
      </c>
      <c r="C452" s="622" t="s">
        <v>85</v>
      </c>
      <c r="D452" s="621">
        <v>0.21</v>
      </c>
    </row>
    <row r="453" spans="1:4" ht="67.5">
      <c r="A453" s="622">
        <v>7050</v>
      </c>
      <c r="B453" s="622" t="s">
        <v>1242</v>
      </c>
      <c r="C453" s="622" t="s">
        <v>85</v>
      </c>
      <c r="D453" s="621">
        <v>37.229999999999997</v>
      </c>
    </row>
    <row r="454" spans="1:4" ht="67.5">
      <c r="A454" s="622">
        <v>67827</v>
      </c>
      <c r="B454" s="622" t="s">
        <v>1279</v>
      </c>
      <c r="C454" s="622" t="s">
        <v>85</v>
      </c>
      <c r="D454" s="621">
        <v>28.96</v>
      </c>
    </row>
    <row r="455" spans="1:4" ht="27">
      <c r="A455" s="622">
        <v>73395</v>
      </c>
      <c r="B455" s="622" t="s">
        <v>1324</v>
      </c>
      <c r="C455" s="622" t="s">
        <v>85</v>
      </c>
      <c r="D455" s="621">
        <v>5.0199999999999996</v>
      </c>
    </row>
    <row r="456" spans="1:4" ht="54">
      <c r="A456" s="622">
        <v>83766</v>
      </c>
      <c r="B456" s="622" t="s">
        <v>1358</v>
      </c>
      <c r="C456" s="622" t="s">
        <v>85</v>
      </c>
      <c r="D456" s="621">
        <v>28.09</v>
      </c>
    </row>
    <row r="457" spans="1:4" ht="54">
      <c r="A457" s="622">
        <v>84013</v>
      </c>
      <c r="B457" s="622" t="s">
        <v>1359</v>
      </c>
      <c r="C457" s="622" t="s">
        <v>85</v>
      </c>
      <c r="D457" s="621">
        <v>41.62</v>
      </c>
    </row>
    <row r="458" spans="1:4" ht="54">
      <c r="A458" s="622">
        <v>87446</v>
      </c>
      <c r="B458" s="622" t="s">
        <v>244</v>
      </c>
      <c r="C458" s="622" t="s">
        <v>85</v>
      </c>
      <c r="D458" s="621">
        <v>0.39</v>
      </c>
    </row>
    <row r="459" spans="1:4" ht="40.5">
      <c r="A459" s="622">
        <v>88392</v>
      </c>
      <c r="B459" s="622" t="s">
        <v>1667</v>
      </c>
      <c r="C459" s="622" t="s">
        <v>85</v>
      </c>
      <c r="D459" s="621">
        <v>0.77</v>
      </c>
    </row>
    <row r="460" spans="1:4" ht="40.5">
      <c r="A460" s="622">
        <v>88398</v>
      </c>
      <c r="B460" s="622" t="s">
        <v>1673</v>
      </c>
      <c r="C460" s="622" t="s">
        <v>85</v>
      </c>
      <c r="D460" s="621">
        <v>0.91</v>
      </c>
    </row>
    <row r="461" spans="1:4" ht="40.5">
      <c r="A461" s="622">
        <v>88404</v>
      </c>
      <c r="B461" s="622" t="s">
        <v>1679</v>
      </c>
      <c r="C461" s="622" t="s">
        <v>85</v>
      </c>
      <c r="D461" s="621">
        <v>0.72</v>
      </c>
    </row>
    <row r="462" spans="1:4" ht="54">
      <c r="A462" s="622">
        <v>88430</v>
      </c>
      <c r="B462" s="622" t="s">
        <v>332</v>
      </c>
      <c r="C462" s="622" t="s">
        <v>85</v>
      </c>
      <c r="D462" s="621">
        <v>4.78</v>
      </c>
    </row>
    <row r="463" spans="1:4" ht="54">
      <c r="A463" s="622">
        <v>88438</v>
      </c>
      <c r="B463" s="622" t="s">
        <v>1697</v>
      </c>
      <c r="C463" s="622" t="s">
        <v>85</v>
      </c>
      <c r="D463" s="621">
        <v>6.34</v>
      </c>
    </row>
    <row r="464" spans="1:4" ht="54">
      <c r="A464" s="622">
        <v>88831</v>
      </c>
      <c r="B464" s="622" t="s">
        <v>1721</v>
      </c>
      <c r="C464" s="622" t="s">
        <v>85</v>
      </c>
      <c r="D464" s="621">
        <v>0.28999999999999998</v>
      </c>
    </row>
    <row r="465" spans="1:4" ht="40.5">
      <c r="A465" s="622">
        <v>88844</v>
      </c>
      <c r="B465" s="622" t="s">
        <v>1731</v>
      </c>
      <c r="C465" s="622" t="s">
        <v>85</v>
      </c>
      <c r="D465" s="621">
        <v>36.47</v>
      </c>
    </row>
    <row r="466" spans="1:4" ht="54">
      <c r="A466" s="622">
        <v>88908</v>
      </c>
      <c r="B466" s="622" t="s">
        <v>1747</v>
      </c>
      <c r="C466" s="622" t="s">
        <v>85</v>
      </c>
      <c r="D466" s="621">
        <v>45.8</v>
      </c>
    </row>
    <row r="467" spans="1:4" ht="67.5">
      <c r="A467" s="622">
        <v>89022</v>
      </c>
      <c r="B467" s="622" t="s">
        <v>1759</v>
      </c>
      <c r="C467" s="622" t="s">
        <v>85</v>
      </c>
      <c r="D467" s="621">
        <v>0.28999999999999998</v>
      </c>
    </row>
    <row r="468" spans="1:4" ht="27">
      <c r="A468" s="622">
        <v>89027</v>
      </c>
      <c r="B468" s="622" t="s">
        <v>356</v>
      </c>
      <c r="C468" s="622" t="s">
        <v>85</v>
      </c>
      <c r="D468" s="621">
        <v>2.77</v>
      </c>
    </row>
    <row r="469" spans="1:4" ht="40.5">
      <c r="A469" s="622">
        <v>89031</v>
      </c>
      <c r="B469" s="622" t="s">
        <v>1766</v>
      </c>
      <c r="C469" s="622" t="s">
        <v>85</v>
      </c>
      <c r="D469" s="621">
        <v>35.450000000000003</v>
      </c>
    </row>
    <row r="470" spans="1:4" ht="40.5">
      <c r="A470" s="622">
        <v>89036</v>
      </c>
      <c r="B470" s="622" t="s">
        <v>361</v>
      </c>
      <c r="C470" s="622" t="s">
        <v>85</v>
      </c>
      <c r="D470" s="621">
        <v>21.74</v>
      </c>
    </row>
    <row r="471" spans="1:4" ht="40.5">
      <c r="A471" s="622">
        <v>89218</v>
      </c>
      <c r="B471" s="622" t="s">
        <v>366</v>
      </c>
      <c r="C471" s="622" t="s">
        <v>85</v>
      </c>
      <c r="D471" s="621">
        <v>47.07</v>
      </c>
    </row>
    <row r="472" spans="1:4" ht="54">
      <c r="A472" s="622">
        <v>89226</v>
      </c>
      <c r="B472" s="622" t="s">
        <v>1790</v>
      </c>
      <c r="C472" s="622" t="s">
        <v>85</v>
      </c>
      <c r="D472" s="621">
        <v>1.18</v>
      </c>
    </row>
    <row r="473" spans="1:4" ht="40.5">
      <c r="A473" s="622">
        <v>89235</v>
      </c>
      <c r="B473" s="622" t="s">
        <v>1796</v>
      </c>
      <c r="C473" s="622" t="s">
        <v>85</v>
      </c>
      <c r="D473" s="621">
        <v>115.69</v>
      </c>
    </row>
    <row r="474" spans="1:4" ht="40.5">
      <c r="A474" s="622">
        <v>89243</v>
      </c>
      <c r="B474" s="622" t="s">
        <v>1803</v>
      </c>
      <c r="C474" s="622" t="s">
        <v>85</v>
      </c>
      <c r="D474" s="621">
        <v>249.01</v>
      </c>
    </row>
    <row r="475" spans="1:4" ht="40.5">
      <c r="A475" s="622">
        <v>89251</v>
      </c>
      <c r="B475" s="622" t="s">
        <v>375</v>
      </c>
      <c r="C475" s="622" t="s">
        <v>85</v>
      </c>
      <c r="D475" s="621">
        <v>218.46</v>
      </c>
    </row>
    <row r="476" spans="1:4" ht="54">
      <c r="A476" s="622">
        <v>89258</v>
      </c>
      <c r="B476" s="622" t="s">
        <v>1808</v>
      </c>
      <c r="C476" s="622" t="s">
        <v>85</v>
      </c>
      <c r="D476" s="621">
        <v>75.61</v>
      </c>
    </row>
    <row r="477" spans="1:4" ht="54">
      <c r="A477" s="622">
        <v>89273</v>
      </c>
      <c r="B477" s="622" t="s">
        <v>1821</v>
      </c>
      <c r="C477" s="622" t="s">
        <v>85</v>
      </c>
      <c r="D477" s="621">
        <v>46.05</v>
      </c>
    </row>
    <row r="478" spans="1:4" ht="54">
      <c r="A478" s="622">
        <v>89279</v>
      </c>
      <c r="B478" s="622" t="s">
        <v>1827</v>
      </c>
      <c r="C478" s="622" t="s">
        <v>85</v>
      </c>
      <c r="D478" s="621">
        <v>1.44</v>
      </c>
    </row>
    <row r="479" spans="1:4" ht="67.5">
      <c r="A479" s="622">
        <v>89877</v>
      </c>
      <c r="B479" s="622" t="s">
        <v>482</v>
      </c>
      <c r="C479" s="622" t="s">
        <v>85</v>
      </c>
      <c r="D479" s="621">
        <v>39.049999999999997</v>
      </c>
    </row>
    <row r="480" spans="1:4" ht="67.5">
      <c r="A480" s="622">
        <v>89884</v>
      </c>
      <c r="B480" s="622" t="s">
        <v>489</v>
      </c>
      <c r="C480" s="622" t="s">
        <v>85</v>
      </c>
      <c r="D480" s="621">
        <v>40.43</v>
      </c>
    </row>
    <row r="481" spans="1:4" ht="40.5">
      <c r="A481" s="622">
        <v>90587</v>
      </c>
      <c r="B481" s="622" t="s">
        <v>2375</v>
      </c>
      <c r="C481" s="622" t="s">
        <v>85</v>
      </c>
      <c r="D481" s="621">
        <v>0.34</v>
      </c>
    </row>
    <row r="482" spans="1:4" ht="40.5">
      <c r="A482" s="622">
        <v>90626</v>
      </c>
      <c r="B482" s="622" t="s">
        <v>511</v>
      </c>
      <c r="C482" s="622" t="s">
        <v>85</v>
      </c>
      <c r="D482" s="621">
        <v>1.93</v>
      </c>
    </row>
    <row r="483" spans="1:4" ht="40.5">
      <c r="A483" s="622">
        <v>90632</v>
      </c>
      <c r="B483" s="622" t="s">
        <v>516</v>
      </c>
      <c r="C483" s="622" t="s">
        <v>85</v>
      </c>
      <c r="D483" s="621">
        <v>40.51</v>
      </c>
    </row>
    <row r="484" spans="1:4" ht="67.5">
      <c r="A484" s="622">
        <v>90638</v>
      </c>
      <c r="B484" s="622" t="s">
        <v>522</v>
      </c>
      <c r="C484" s="622" t="s">
        <v>85</v>
      </c>
      <c r="D484" s="621">
        <v>3.68</v>
      </c>
    </row>
    <row r="485" spans="1:4" ht="54">
      <c r="A485" s="622">
        <v>90644</v>
      </c>
      <c r="B485" s="622" t="s">
        <v>2382</v>
      </c>
      <c r="C485" s="622" t="s">
        <v>85</v>
      </c>
      <c r="D485" s="621">
        <v>5.49</v>
      </c>
    </row>
    <row r="486" spans="1:4" ht="67.5">
      <c r="A486" s="622">
        <v>90651</v>
      </c>
      <c r="B486" s="622" t="s">
        <v>2388</v>
      </c>
      <c r="C486" s="622" t="s">
        <v>85</v>
      </c>
      <c r="D486" s="621">
        <v>0.61</v>
      </c>
    </row>
    <row r="487" spans="1:4" ht="27">
      <c r="A487" s="622">
        <v>90657</v>
      </c>
      <c r="B487" s="622" t="s">
        <v>524</v>
      </c>
      <c r="C487" s="622" t="s">
        <v>85</v>
      </c>
      <c r="D487" s="621">
        <v>3.58</v>
      </c>
    </row>
    <row r="488" spans="1:4" ht="27">
      <c r="A488" s="622">
        <v>90663</v>
      </c>
      <c r="B488" s="622" t="s">
        <v>526</v>
      </c>
      <c r="C488" s="622" t="s">
        <v>85</v>
      </c>
      <c r="D488" s="621">
        <v>3.83</v>
      </c>
    </row>
    <row r="489" spans="1:4" ht="67.5">
      <c r="A489" s="622">
        <v>90669</v>
      </c>
      <c r="B489" s="622" t="s">
        <v>2402</v>
      </c>
      <c r="C489" s="622" t="s">
        <v>85</v>
      </c>
      <c r="D489" s="621">
        <v>4.2</v>
      </c>
    </row>
    <row r="490" spans="1:4" ht="81">
      <c r="A490" s="622">
        <v>90675</v>
      </c>
      <c r="B490" s="622" t="s">
        <v>2408</v>
      </c>
      <c r="C490" s="622" t="s">
        <v>85</v>
      </c>
      <c r="D490" s="621">
        <v>137.12</v>
      </c>
    </row>
    <row r="491" spans="1:4" ht="81">
      <c r="A491" s="622">
        <v>90681</v>
      </c>
      <c r="B491" s="622" t="s">
        <v>2414</v>
      </c>
      <c r="C491" s="622" t="s">
        <v>85</v>
      </c>
      <c r="D491" s="621">
        <v>82.59</v>
      </c>
    </row>
    <row r="492" spans="1:4" ht="54">
      <c r="A492" s="622">
        <v>90687</v>
      </c>
      <c r="B492" s="622" t="s">
        <v>2420</v>
      </c>
      <c r="C492" s="622" t="s">
        <v>85</v>
      </c>
      <c r="D492" s="621">
        <v>38.32</v>
      </c>
    </row>
    <row r="493" spans="1:4" ht="40.5">
      <c r="A493" s="622">
        <v>90693</v>
      </c>
      <c r="B493" s="622" t="s">
        <v>2426</v>
      </c>
      <c r="C493" s="622" t="s">
        <v>85</v>
      </c>
      <c r="D493" s="621">
        <v>27.38</v>
      </c>
    </row>
    <row r="494" spans="1:4" ht="54">
      <c r="A494" s="622">
        <v>90965</v>
      </c>
      <c r="B494" s="622" t="s">
        <v>569</v>
      </c>
      <c r="C494" s="622" t="s">
        <v>85</v>
      </c>
      <c r="D494" s="621">
        <v>3.54</v>
      </c>
    </row>
    <row r="495" spans="1:4" ht="40.5">
      <c r="A495" s="622">
        <v>90973</v>
      </c>
      <c r="B495" s="622" t="s">
        <v>2503</v>
      </c>
      <c r="C495" s="622" t="s">
        <v>85</v>
      </c>
      <c r="D495" s="621">
        <v>3.55</v>
      </c>
    </row>
    <row r="496" spans="1:4" ht="54">
      <c r="A496" s="622">
        <v>90982</v>
      </c>
      <c r="B496" s="622" t="s">
        <v>574</v>
      </c>
      <c r="C496" s="622" t="s">
        <v>85</v>
      </c>
      <c r="D496" s="621">
        <v>9.0299999999999994</v>
      </c>
    </row>
    <row r="497" spans="1:4" ht="40.5">
      <c r="A497" s="622">
        <v>91001</v>
      </c>
      <c r="B497" s="622" t="s">
        <v>2515</v>
      </c>
      <c r="C497" s="622" t="s">
        <v>85</v>
      </c>
      <c r="D497" s="621">
        <v>4.21</v>
      </c>
    </row>
    <row r="498" spans="1:4" ht="67.5">
      <c r="A498" s="622">
        <v>91032</v>
      </c>
      <c r="B498" s="622" t="s">
        <v>581</v>
      </c>
      <c r="C498" s="622" t="s">
        <v>85</v>
      </c>
      <c r="D498" s="621">
        <v>28.72</v>
      </c>
    </row>
    <row r="499" spans="1:4" ht="54">
      <c r="A499" s="622">
        <v>91278</v>
      </c>
      <c r="B499" s="622" t="s">
        <v>2580</v>
      </c>
      <c r="C499" s="622" t="s">
        <v>85</v>
      </c>
      <c r="D499" s="621">
        <v>0.48</v>
      </c>
    </row>
    <row r="500" spans="1:4" ht="67.5">
      <c r="A500" s="622">
        <v>91285</v>
      </c>
      <c r="B500" s="622" t="s">
        <v>2586</v>
      </c>
      <c r="C500" s="622" t="s">
        <v>85</v>
      </c>
      <c r="D500" s="621">
        <v>0.92</v>
      </c>
    </row>
    <row r="501" spans="1:4" ht="67.5">
      <c r="A501" s="622">
        <v>91387</v>
      </c>
      <c r="B501" s="622" t="s">
        <v>2602</v>
      </c>
      <c r="C501" s="622" t="s">
        <v>85</v>
      </c>
      <c r="D501" s="621">
        <v>31.79</v>
      </c>
    </row>
    <row r="502" spans="1:4" ht="81">
      <c r="A502" s="622">
        <v>91395</v>
      </c>
      <c r="B502" s="622" t="s">
        <v>2606</v>
      </c>
      <c r="C502" s="622" t="s">
        <v>85</v>
      </c>
      <c r="D502" s="621">
        <v>26.39</v>
      </c>
    </row>
    <row r="503" spans="1:4" ht="67.5">
      <c r="A503" s="622">
        <v>91486</v>
      </c>
      <c r="B503" s="622" t="s">
        <v>2616</v>
      </c>
      <c r="C503" s="622" t="s">
        <v>85</v>
      </c>
      <c r="D503" s="621">
        <v>31.79</v>
      </c>
    </row>
    <row r="504" spans="1:4" ht="40.5">
      <c r="A504" s="622">
        <v>91534</v>
      </c>
      <c r="B504" s="622" t="s">
        <v>2629</v>
      </c>
      <c r="C504" s="622" t="s">
        <v>85</v>
      </c>
      <c r="D504" s="621">
        <v>14.2</v>
      </c>
    </row>
    <row r="505" spans="1:4" ht="67.5">
      <c r="A505" s="622">
        <v>91635</v>
      </c>
      <c r="B505" s="622" t="s">
        <v>2636</v>
      </c>
      <c r="C505" s="622" t="s">
        <v>85</v>
      </c>
      <c r="D505" s="621">
        <v>27.81</v>
      </c>
    </row>
    <row r="506" spans="1:4" ht="67.5">
      <c r="A506" s="622">
        <v>91646</v>
      </c>
      <c r="B506" s="622" t="s">
        <v>2643</v>
      </c>
      <c r="C506" s="622" t="s">
        <v>85</v>
      </c>
      <c r="D506" s="621">
        <v>44.78</v>
      </c>
    </row>
    <row r="507" spans="1:4" ht="40.5">
      <c r="A507" s="622">
        <v>91693</v>
      </c>
      <c r="B507" s="622" t="s">
        <v>2649</v>
      </c>
      <c r="C507" s="622" t="s">
        <v>85</v>
      </c>
      <c r="D507" s="621">
        <v>13.59</v>
      </c>
    </row>
    <row r="508" spans="1:4" ht="40.5">
      <c r="A508" s="622">
        <v>92044</v>
      </c>
      <c r="B508" s="622" t="s">
        <v>2788</v>
      </c>
      <c r="C508" s="622" t="s">
        <v>85</v>
      </c>
      <c r="D508" s="621">
        <v>4.5599999999999996</v>
      </c>
    </row>
    <row r="509" spans="1:4" ht="81">
      <c r="A509" s="622">
        <v>92107</v>
      </c>
      <c r="B509" s="622" t="s">
        <v>2794</v>
      </c>
      <c r="C509" s="622" t="s">
        <v>85</v>
      </c>
      <c r="D509" s="621">
        <v>32.53</v>
      </c>
    </row>
    <row r="510" spans="1:4" ht="54">
      <c r="A510" s="622">
        <v>92113</v>
      </c>
      <c r="B510" s="622" t="s">
        <v>635</v>
      </c>
      <c r="C510" s="622" t="s">
        <v>85</v>
      </c>
      <c r="D510" s="621">
        <v>0.86</v>
      </c>
    </row>
    <row r="511" spans="1:4" ht="27">
      <c r="A511" s="622">
        <v>92119</v>
      </c>
      <c r="B511" s="622" t="s">
        <v>640</v>
      </c>
      <c r="C511" s="622" t="s">
        <v>85</v>
      </c>
      <c r="D511" s="621">
        <v>0.09</v>
      </c>
    </row>
    <row r="512" spans="1:4" ht="40.5">
      <c r="A512" s="622">
        <v>92139</v>
      </c>
      <c r="B512" s="622" t="s">
        <v>2801</v>
      </c>
      <c r="C512" s="622" t="s">
        <v>85</v>
      </c>
      <c r="D512" s="621">
        <v>22.96</v>
      </c>
    </row>
    <row r="513" spans="1:4" ht="40.5">
      <c r="A513" s="622">
        <v>92146</v>
      </c>
      <c r="B513" s="622" t="s">
        <v>650</v>
      </c>
      <c r="C513" s="622" t="s">
        <v>85</v>
      </c>
      <c r="D513" s="621">
        <v>16.329999999999998</v>
      </c>
    </row>
    <row r="514" spans="1:4" ht="67.5">
      <c r="A514" s="622">
        <v>92243</v>
      </c>
      <c r="B514" s="622" t="s">
        <v>2822</v>
      </c>
      <c r="C514" s="622" t="s">
        <v>85</v>
      </c>
      <c r="D514" s="621">
        <v>37.47</v>
      </c>
    </row>
    <row r="515" spans="1:4" ht="40.5">
      <c r="A515" s="622">
        <v>92717</v>
      </c>
      <c r="B515" s="622" t="s">
        <v>3099</v>
      </c>
      <c r="C515" s="622" t="s">
        <v>85</v>
      </c>
      <c r="D515" s="621">
        <v>0.26</v>
      </c>
    </row>
    <row r="516" spans="1:4" ht="40.5">
      <c r="A516" s="622">
        <v>92961</v>
      </c>
      <c r="B516" s="622" t="s">
        <v>3279</v>
      </c>
      <c r="C516" s="622" t="s">
        <v>85</v>
      </c>
      <c r="D516" s="621">
        <v>4.1900000000000004</v>
      </c>
    </row>
    <row r="517" spans="1:4" ht="27">
      <c r="A517" s="622">
        <v>92967</v>
      </c>
      <c r="B517" s="622" t="s">
        <v>3283</v>
      </c>
      <c r="C517" s="622" t="s">
        <v>85</v>
      </c>
      <c r="D517" s="621">
        <v>12.94</v>
      </c>
    </row>
    <row r="518" spans="1:4" ht="81">
      <c r="A518" s="622">
        <v>93225</v>
      </c>
      <c r="B518" s="622" t="s">
        <v>3363</v>
      </c>
      <c r="C518" s="622" t="s">
        <v>85</v>
      </c>
      <c r="D518" s="621">
        <v>205.72</v>
      </c>
    </row>
    <row r="519" spans="1:4" ht="54">
      <c r="A519" s="622">
        <v>93234</v>
      </c>
      <c r="B519" s="622" t="s">
        <v>704</v>
      </c>
      <c r="C519" s="622" t="s">
        <v>85</v>
      </c>
      <c r="D519" s="621">
        <v>0.35</v>
      </c>
    </row>
    <row r="520" spans="1:4" ht="54">
      <c r="A520" s="622">
        <v>93244</v>
      </c>
      <c r="B520" s="622" t="s">
        <v>705</v>
      </c>
      <c r="C520" s="622" t="s">
        <v>85</v>
      </c>
      <c r="D520" s="621">
        <v>31.29</v>
      </c>
    </row>
    <row r="521" spans="1:4" ht="40.5">
      <c r="A521" s="622">
        <v>93274</v>
      </c>
      <c r="B521" s="622" t="s">
        <v>3374</v>
      </c>
      <c r="C521" s="622" t="s">
        <v>85</v>
      </c>
      <c r="D521" s="621">
        <v>40.08</v>
      </c>
    </row>
    <row r="522" spans="1:4" ht="40.5">
      <c r="A522" s="622">
        <v>93282</v>
      </c>
      <c r="B522" s="622" t="s">
        <v>3380</v>
      </c>
      <c r="C522" s="622" t="s">
        <v>85</v>
      </c>
      <c r="D522" s="621">
        <v>13.28</v>
      </c>
    </row>
    <row r="523" spans="1:4" ht="40.5">
      <c r="A523" s="622">
        <v>93288</v>
      </c>
      <c r="B523" s="622" t="s">
        <v>3386</v>
      </c>
      <c r="C523" s="622" t="s">
        <v>85</v>
      </c>
      <c r="D523" s="621">
        <v>77.05</v>
      </c>
    </row>
    <row r="524" spans="1:4" ht="67.5">
      <c r="A524" s="622">
        <v>93403</v>
      </c>
      <c r="B524" s="622" t="s">
        <v>3411</v>
      </c>
      <c r="C524" s="622" t="s">
        <v>85</v>
      </c>
      <c r="D524" s="621">
        <v>27.81</v>
      </c>
    </row>
    <row r="525" spans="1:4" ht="81">
      <c r="A525" s="622">
        <v>93409</v>
      </c>
      <c r="B525" s="622" t="s">
        <v>13729</v>
      </c>
      <c r="C525" s="622" t="s">
        <v>85</v>
      </c>
      <c r="D525" s="621">
        <v>19.97</v>
      </c>
    </row>
    <row r="526" spans="1:4" ht="40.5">
      <c r="A526" s="622">
        <v>93416</v>
      </c>
      <c r="B526" s="622" t="s">
        <v>3417</v>
      </c>
      <c r="C526" s="622" t="s">
        <v>85</v>
      </c>
      <c r="D526" s="621">
        <v>0.23</v>
      </c>
    </row>
    <row r="527" spans="1:4" ht="27">
      <c r="A527" s="622">
        <v>93422</v>
      </c>
      <c r="B527" s="622" t="s">
        <v>709</v>
      </c>
      <c r="C527" s="622" t="s">
        <v>85</v>
      </c>
      <c r="D527" s="621">
        <v>3.16</v>
      </c>
    </row>
    <row r="528" spans="1:4" ht="27">
      <c r="A528" s="622">
        <v>93428</v>
      </c>
      <c r="B528" s="622" t="s">
        <v>3426</v>
      </c>
      <c r="C528" s="622" t="s">
        <v>85</v>
      </c>
      <c r="D528" s="621">
        <v>4.47</v>
      </c>
    </row>
    <row r="529" spans="1:4" ht="40.5">
      <c r="A529" s="622">
        <v>93434</v>
      </c>
      <c r="B529" s="622" t="s">
        <v>3432</v>
      </c>
      <c r="C529" s="622" t="s">
        <v>85</v>
      </c>
      <c r="D529" s="621">
        <v>149.58000000000001</v>
      </c>
    </row>
    <row r="530" spans="1:4" ht="40.5">
      <c r="A530" s="622">
        <v>93440</v>
      </c>
      <c r="B530" s="622" t="s">
        <v>3438</v>
      </c>
      <c r="C530" s="622" t="s">
        <v>85</v>
      </c>
      <c r="D530" s="621">
        <v>76.02</v>
      </c>
    </row>
    <row r="531" spans="1:4" ht="40.5">
      <c r="A531" s="622">
        <v>95122</v>
      </c>
      <c r="B531" s="622" t="s">
        <v>3750</v>
      </c>
      <c r="C531" s="622" t="s">
        <v>85</v>
      </c>
      <c r="D531" s="621">
        <v>111.86</v>
      </c>
    </row>
    <row r="532" spans="1:4" ht="40.5">
      <c r="A532" s="622">
        <v>95128</v>
      </c>
      <c r="B532" s="622" t="s">
        <v>758</v>
      </c>
      <c r="C532" s="622" t="s">
        <v>85</v>
      </c>
      <c r="D532" s="621">
        <v>26.68</v>
      </c>
    </row>
    <row r="533" spans="1:4" ht="40.5">
      <c r="A533" s="622">
        <v>95140</v>
      </c>
      <c r="B533" s="622" t="s">
        <v>3761</v>
      </c>
      <c r="C533" s="622" t="s">
        <v>85</v>
      </c>
      <c r="D533" s="621">
        <v>0.04</v>
      </c>
    </row>
    <row r="534" spans="1:4" ht="40.5">
      <c r="A534" s="622">
        <v>95213</v>
      </c>
      <c r="B534" s="622" t="s">
        <v>3768</v>
      </c>
      <c r="C534" s="622" t="s">
        <v>85</v>
      </c>
      <c r="D534" s="621">
        <v>43.68</v>
      </c>
    </row>
    <row r="535" spans="1:4" ht="40.5">
      <c r="A535" s="622">
        <v>95219</v>
      </c>
      <c r="B535" s="622" t="s">
        <v>3774</v>
      </c>
      <c r="C535" s="622" t="s">
        <v>85</v>
      </c>
      <c r="D535" s="621">
        <v>19.440000000000001</v>
      </c>
    </row>
    <row r="536" spans="1:4" ht="27">
      <c r="A536" s="622">
        <v>95259</v>
      </c>
      <c r="B536" s="622" t="s">
        <v>763</v>
      </c>
      <c r="C536" s="622" t="s">
        <v>85</v>
      </c>
      <c r="D536" s="621">
        <v>12.74</v>
      </c>
    </row>
    <row r="537" spans="1:4" ht="40.5">
      <c r="A537" s="622">
        <v>95265</v>
      </c>
      <c r="B537" s="622" t="s">
        <v>3787</v>
      </c>
      <c r="C537" s="622" t="s">
        <v>85</v>
      </c>
      <c r="D537" s="621">
        <v>0.64</v>
      </c>
    </row>
    <row r="538" spans="1:4" ht="54">
      <c r="A538" s="622">
        <v>95271</v>
      </c>
      <c r="B538" s="622" t="s">
        <v>3793</v>
      </c>
      <c r="C538" s="622" t="s">
        <v>85</v>
      </c>
      <c r="D538" s="621">
        <v>0.42</v>
      </c>
    </row>
    <row r="539" spans="1:4" ht="40.5">
      <c r="A539" s="622">
        <v>95277</v>
      </c>
      <c r="B539" s="622" t="s">
        <v>3799</v>
      </c>
      <c r="C539" s="622" t="s">
        <v>85</v>
      </c>
      <c r="D539" s="621">
        <v>0.41</v>
      </c>
    </row>
    <row r="540" spans="1:4" ht="40.5">
      <c r="A540" s="622">
        <v>95283</v>
      </c>
      <c r="B540" s="622" t="s">
        <v>3805</v>
      </c>
      <c r="C540" s="622" t="s">
        <v>85</v>
      </c>
      <c r="D540" s="621">
        <v>0.45</v>
      </c>
    </row>
    <row r="541" spans="1:4" ht="54">
      <c r="A541" s="622">
        <v>95621</v>
      </c>
      <c r="B541" s="622" t="s">
        <v>3951</v>
      </c>
      <c r="C541" s="622" t="s">
        <v>85</v>
      </c>
      <c r="D541" s="621">
        <v>12.51</v>
      </c>
    </row>
    <row r="542" spans="1:4" ht="54">
      <c r="A542" s="622">
        <v>95632</v>
      </c>
      <c r="B542" s="622" t="s">
        <v>3959</v>
      </c>
      <c r="C542" s="622" t="s">
        <v>85</v>
      </c>
      <c r="D542" s="621">
        <v>39.11</v>
      </c>
    </row>
    <row r="543" spans="1:4" ht="40.5">
      <c r="A543" s="622">
        <v>95703</v>
      </c>
      <c r="B543" s="622" t="s">
        <v>3980</v>
      </c>
      <c r="C543" s="622" t="s">
        <v>85</v>
      </c>
      <c r="D543" s="621">
        <v>17.79</v>
      </c>
    </row>
    <row r="544" spans="1:4" ht="40.5">
      <c r="A544" s="622">
        <v>95709</v>
      </c>
      <c r="B544" s="622" t="s">
        <v>3986</v>
      </c>
      <c r="C544" s="622" t="s">
        <v>85</v>
      </c>
      <c r="D544" s="621">
        <v>39.39</v>
      </c>
    </row>
    <row r="545" spans="1:4" ht="67.5">
      <c r="A545" s="622">
        <v>95715</v>
      </c>
      <c r="B545" s="622" t="s">
        <v>3992</v>
      </c>
      <c r="C545" s="622" t="s">
        <v>85</v>
      </c>
      <c r="D545" s="621">
        <v>47.38</v>
      </c>
    </row>
    <row r="546" spans="1:4" ht="81">
      <c r="A546" s="622">
        <v>95721</v>
      </c>
      <c r="B546" s="622" t="s">
        <v>3998</v>
      </c>
      <c r="C546" s="622" t="s">
        <v>85</v>
      </c>
      <c r="D546" s="621">
        <v>46.24</v>
      </c>
    </row>
    <row r="547" spans="1:4" ht="40.5">
      <c r="A547" s="622">
        <v>95873</v>
      </c>
      <c r="B547" s="622" t="s">
        <v>866</v>
      </c>
      <c r="C547" s="622" t="s">
        <v>85</v>
      </c>
      <c r="D547" s="621">
        <v>7.16</v>
      </c>
    </row>
    <row r="548" spans="1:4" ht="40.5">
      <c r="A548" s="622">
        <v>96014</v>
      </c>
      <c r="B548" s="622" t="s">
        <v>4078</v>
      </c>
      <c r="C548" s="622" t="s">
        <v>85</v>
      </c>
      <c r="D548" s="621">
        <v>26.89</v>
      </c>
    </row>
    <row r="549" spans="1:4" ht="40.5">
      <c r="A549" s="622">
        <v>96021</v>
      </c>
      <c r="B549" s="622" t="s">
        <v>4084</v>
      </c>
      <c r="C549" s="622" t="s">
        <v>85</v>
      </c>
      <c r="D549" s="621">
        <v>26.76</v>
      </c>
    </row>
    <row r="550" spans="1:4" ht="40.5">
      <c r="A550" s="622">
        <v>96029</v>
      </c>
      <c r="B550" s="622" t="s">
        <v>1097</v>
      </c>
      <c r="C550" s="622" t="s">
        <v>85</v>
      </c>
      <c r="D550" s="621">
        <v>23.77</v>
      </c>
    </row>
    <row r="551" spans="1:4" ht="54">
      <c r="A551" s="622">
        <v>96036</v>
      </c>
      <c r="B551" s="622" t="s">
        <v>4090</v>
      </c>
      <c r="C551" s="622" t="s">
        <v>85</v>
      </c>
      <c r="D551" s="621">
        <v>34.659999999999997</v>
      </c>
    </row>
    <row r="552" spans="1:4" ht="40.5">
      <c r="A552" s="622">
        <v>96155</v>
      </c>
      <c r="B552" s="622" t="s">
        <v>4117</v>
      </c>
      <c r="C552" s="622" t="s">
        <v>85</v>
      </c>
      <c r="D552" s="621">
        <v>23.9</v>
      </c>
    </row>
    <row r="553" spans="1:4" ht="40.5">
      <c r="A553" s="622">
        <v>96156</v>
      </c>
      <c r="B553" s="622" t="s">
        <v>1104</v>
      </c>
      <c r="C553" s="622" t="s">
        <v>85</v>
      </c>
      <c r="D553" s="621">
        <v>30.51</v>
      </c>
    </row>
    <row r="554" spans="1:4" ht="40.5">
      <c r="A554" s="622">
        <v>96159</v>
      </c>
      <c r="B554" s="622" t="s">
        <v>4119</v>
      </c>
      <c r="C554" s="622" t="s">
        <v>85</v>
      </c>
      <c r="D554" s="621">
        <v>39.21</v>
      </c>
    </row>
    <row r="555" spans="1:4" ht="40.5">
      <c r="A555" s="622">
        <v>96246</v>
      </c>
      <c r="B555" s="622" t="s">
        <v>4125</v>
      </c>
      <c r="C555" s="622" t="s">
        <v>85</v>
      </c>
      <c r="D555" s="621">
        <v>30.77</v>
      </c>
    </row>
    <row r="556" spans="1:4" ht="40.5">
      <c r="A556" s="622">
        <v>96302</v>
      </c>
      <c r="B556" s="622" t="s">
        <v>4134</v>
      </c>
      <c r="C556" s="622" t="s">
        <v>85</v>
      </c>
      <c r="D556" s="621">
        <v>53.79</v>
      </c>
    </row>
    <row r="557" spans="1:4" ht="54">
      <c r="A557" s="622">
        <v>96308</v>
      </c>
      <c r="B557" s="622" t="s">
        <v>4140</v>
      </c>
      <c r="C557" s="622" t="s">
        <v>85</v>
      </c>
      <c r="D557" s="621">
        <v>0.12</v>
      </c>
    </row>
    <row r="558" spans="1:4" ht="54">
      <c r="A558" s="622">
        <v>96464</v>
      </c>
      <c r="B558" s="622" t="s">
        <v>4164</v>
      </c>
      <c r="C558" s="622" t="s">
        <v>85</v>
      </c>
      <c r="D558" s="621">
        <v>41.91</v>
      </c>
    </row>
    <row r="559" spans="1:4" ht="54">
      <c r="A559" s="622">
        <v>98765</v>
      </c>
      <c r="B559" s="622" t="s">
        <v>10227</v>
      </c>
      <c r="C559" s="622" t="s">
        <v>85</v>
      </c>
      <c r="D559" s="621">
        <v>0.11</v>
      </c>
    </row>
    <row r="560" spans="1:4" ht="54">
      <c r="A560" s="622">
        <v>99834</v>
      </c>
      <c r="B560" s="622" t="s">
        <v>10228</v>
      </c>
      <c r="C560" s="622" t="s">
        <v>85</v>
      </c>
      <c r="D560" s="621">
        <v>0.31</v>
      </c>
    </row>
    <row r="561" spans="1:4" ht="40.5">
      <c r="A561" s="622">
        <v>100642</v>
      </c>
      <c r="B561" s="622" t="s">
        <v>11899</v>
      </c>
      <c r="C561" s="622" t="s">
        <v>85</v>
      </c>
      <c r="D561" s="621">
        <v>109.87</v>
      </c>
    </row>
    <row r="562" spans="1:4" ht="27">
      <c r="A562" s="622">
        <v>100648</v>
      </c>
      <c r="B562" s="622" t="s">
        <v>11900</v>
      </c>
      <c r="C562" s="622" t="s">
        <v>85</v>
      </c>
      <c r="D562" s="621">
        <v>266.08999999999997</v>
      </c>
    </row>
    <row r="563" spans="1:4" ht="54">
      <c r="A563" s="622">
        <v>5089</v>
      </c>
      <c r="B563" s="622" t="s">
        <v>84</v>
      </c>
      <c r="C563" s="622" t="s">
        <v>26</v>
      </c>
      <c r="D563" s="621">
        <v>19.59</v>
      </c>
    </row>
    <row r="564" spans="1:4" ht="54">
      <c r="A564" s="622">
        <v>5627</v>
      </c>
      <c r="B564" s="622" t="s">
        <v>1145</v>
      </c>
      <c r="C564" s="622" t="s">
        <v>26</v>
      </c>
      <c r="D564" s="621">
        <v>23.24</v>
      </c>
    </row>
    <row r="565" spans="1:4" ht="40.5">
      <c r="A565" s="622">
        <v>5628</v>
      </c>
      <c r="B565" s="622" t="s">
        <v>1146</v>
      </c>
      <c r="C565" s="622" t="s">
        <v>26</v>
      </c>
      <c r="D565" s="621">
        <v>3.15</v>
      </c>
    </row>
    <row r="566" spans="1:4" ht="54">
      <c r="A566" s="622">
        <v>5629</v>
      </c>
      <c r="B566" s="622" t="s">
        <v>1147</v>
      </c>
      <c r="C566" s="622" t="s">
        <v>26</v>
      </c>
      <c r="D566" s="621">
        <v>29.05</v>
      </c>
    </row>
    <row r="567" spans="1:4" ht="54">
      <c r="A567" s="622">
        <v>5630</v>
      </c>
      <c r="B567" s="622" t="s">
        <v>1148</v>
      </c>
      <c r="C567" s="622" t="s">
        <v>26</v>
      </c>
      <c r="D567" s="621">
        <v>41.67</v>
      </c>
    </row>
    <row r="568" spans="1:4" ht="40.5">
      <c r="A568" s="622">
        <v>5658</v>
      </c>
      <c r="B568" s="622" t="s">
        <v>1151</v>
      </c>
      <c r="C568" s="622" t="s">
        <v>26</v>
      </c>
      <c r="D568" s="621">
        <v>1.2</v>
      </c>
    </row>
    <row r="569" spans="1:4" ht="81">
      <c r="A569" s="622">
        <v>5664</v>
      </c>
      <c r="B569" s="622" t="s">
        <v>1152</v>
      </c>
      <c r="C569" s="622" t="s">
        <v>26</v>
      </c>
      <c r="D569" s="621">
        <v>17.23</v>
      </c>
    </row>
    <row r="570" spans="1:4" ht="81">
      <c r="A570" s="622">
        <v>5667</v>
      </c>
      <c r="B570" s="622" t="s">
        <v>1153</v>
      </c>
      <c r="C570" s="622" t="s">
        <v>26</v>
      </c>
      <c r="D570" s="621">
        <v>15.32</v>
      </c>
    </row>
    <row r="571" spans="1:4" ht="81">
      <c r="A571" s="622">
        <v>5668</v>
      </c>
      <c r="B571" s="622" t="s">
        <v>1154</v>
      </c>
      <c r="C571" s="622" t="s">
        <v>26</v>
      </c>
      <c r="D571" s="621">
        <v>31.88</v>
      </c>
    </row>
    <row r="572" spans="1:4" ht="67.5">
      <c r="A572" s="622">
        <v>5674</v>
      </c>
      <c r="B572" s="622" t="s">
        <v>1155</v>
      </c>
      <c r="C572" s="622" t="s">
        <v>26</v>
      </c>
      <c r="D572" s="621">
        <v>18.84</v>
      </c>
    </row>
    <row r="573" spans="1:4" ht="67.5">
      <c r="A573" s="622">
        <v>5692</v>
      </c>
      <c r="B573" s="622" t="s">
        <v>1163</v>
      </c>
      <c r="C573" s="622" t="s">
        <v>26</v>
      </c>
      <c r="D573" s="621">
        <v>0.17</v>
      </c>
    </row>
    <row r="574" spans="1:4" ht="67.5">
      <c r="A574" s="622">
        <v>5693</v>
      </c>
      <c r="B574" s="622" t="s">
        <v>1164</v>
      </c>
      <c r="C574" s="622" t="s">
        <v>26</v>
      </c>
      <c r="D574" s="621">
        <v>6.63</v>
      </c>
    </row>
    <row r="575" spans="1:4" ht="67.5">
      <c r="A575" s="622">
        <v>5695</v>
      </c>
      <c r="B575" s="622" t="s">
        <v>1165</v>
      </c>
      <c r="C575" s="622" t="s">
        <v>26</v>
      </c>
      <c r="D575" s="621">
        <v>24</v>
      </c>
    </row>
    <row r="576" spans="1:4" ht="40.5">
      <c r="A576" s="622">
        <v>5703</v>
      </c>
      <c r="B576" s="622" t="s">
        <v>87</v>
      </c>
      <c r="C576" s="622" t="s">
        <v>26</v>
      </c>
      <c r="D576" s="621">
        <v>19.27</v>
      </c>
    </row>
    <row r="577" spans="1:4" ht="81">
      <c r="A577" s="622">
        <v>5705</v>
      </c>
      <c r="B577" s="622" t="s">
        <v>1166</v>
      </c>
      <c r="C577" s="622" t="s">
        <v>26</v>
      </c>
      <c r="D577" s="621">
        <v>14.93</v>
      </c>
    </row>
    <row r="578" spans="1:4" ht="40.5">
      <c r="A578" s="622">
        <v>5707</v>
      </c>
      <c r="B578" s="622" t="s">
        <v>1167</v>
      </c>
      <c r="C578" s="622" t="s">
        <v>26</v>
      </c>
      <c r="D578" s="621">
        <v>42.55</v>
      </c>
    </row>
    <row r="579" spans="1:4" ht="54">
      <c r="A579" s="622">
        <v>5710</v>
      </c>
      <c r="B579" s="622" t="s">
        <v>1168</v>
      </c>
      <c r="C579" s="622" t="s">
        <v>26</v>
      </c>
      <c r="D579" s="621">
        <v>99.26</v>
      </c>
    </row>
    <row r="580" spans="1:4" ht="54">
      <c r="A580" s="622">
        <v>5711</v>
      </c>
      <c r="B580" s="622" t="s">
        <v>1169</v>
      </c>
      <c r="C580" s="622" t="s">
        <v>26</v>
      </c>
      <c r="D580" s="621">
        <v>57.58</v>
      </c>
    </row>
    <row r="581" spans="1:4" ht="40.5">
      <c r="A581" s="622">
        <v>5714</v>
      </c>
      <c r="B581" s="622" t="s">
        <v>88</v>
      </c>
      <c r="C581" s="622" t="s">
        <v>26</v>
      </c>
      <c r="D581" s="621">
        <v>7.87</v>
      </c>
    </row>
    <row r="582" spans="1:4" ht="40.5">
      <c r="A582" s="622">
        <v>5715</v>
      </c>
      <c r="B582" s="622" t="s">
        <v>89</v>
      </c>
      <c r="C582" s="622" t="s">
        <v>26</v>
      </c>
      <c r="D582" s="621">
        <v>77.47</v>
      </c>
    </row>
    <row r="583" spans="1:4" ht="40.5">
      <c r="A583" s="622">
        <v>5718</v>
      </c>
      <c r="B583" s="622" t="s">
        <v>1170</v>
      </c>
      <c r="C583" s="622" t="s">
        <v>26</v>
      </c>
      <c r="D583" s="621">
        <v>68.73</v>
      </c>
    </row>
    <row r="584" spans="1:4" ht="54">
      <c r="A584" s="622">
        <v>5721</v>
      </c>
      <c r="B584" s="622" t="s">
        <v>90</v>
      </c>
      <c r="C584" s="622" t="s">
        <v>26</v>
      </c>
      <c r="D584" s="621">
        <v>60.64</v>
      </c>
    </row>
    <row r="585" spans="1:4" ht="40.5">
      <c r="A585" s="622">
        <v>5722</v>
      </c>
      <c r="B585" s="622" t="s">
        <v>1171</v>
      </c>
      <c r="C585" s="622" t="s">
        <v>26</v>
      </c>
      <c r="D585" s="621">
        <v>140.24</v>
      </c>
    </row>
    <row r="586" spans="1:4" ht="40.5">
      <c r="A586" s="622">
        <v>5724</v>
      </c>
      <c r="B586" s="622" t="s">
        <v>1172</v>
      </c>
      <c r="C586" s="622" t="s">
        <v>26</v>
      </c>
      <c r="D586" s="621">
        <v>31.95</v>
      </c>
    </row>
    <row r="587" spans="1:4" ht="67.5">
      <c r="A587" s="622">
        <v>5727</v>
      </c>
      <c r="B587" s="622" t="s">
        <v>1173</v>
      </c>
      <c r="C587" s="622" t="s">
        <v>26</v>
      </c>
      <c r="D587" s="621">
        <v>5.68</v>
      </c>
    </row>
    <row r="588" spans="1:4" ht="54">
      <c r="A588" s="622">
        <v>5729</v>
      </c>
      <c r="B588" s="622" t="s">
        <v>1174</v>
      </c>
      <c r="C588" s="622" t="s">
        <v>26</v>
      </c>
      <c r="D588" s="621">
        <v>23.14</v>
      </c>
    </row>
    <row r="589" spans="1:4" ht="54">
      <c r="A589" s="622">
        <v>5730</v>
      </c>
      <c r="B589" s="622" t="s">
        <v>1175</v>
      </c>
      <c r="C589" s="622" t="s">
        <v>26</v>
      </c>
      <c r="D589" s="621">
        <v>26.78</v>
      </c>
    </row>
    <row r="590" spans="1:4" ht="81">
      <c r="A590" s="622">
        <v>5735</v>
      </c>
      <c r="B590" s="622" t="s">
        <v>1176</v>
      </c>
      <c r="C590" s="622" t="s">
        <v>26</v>
      </c>
      <c r="D590" s="621">
        <v>16.62</v>
      </c>
    </row>
    <row r="591" spans="1:4" ht="81">
      <c r="A591" s="622">
        <v>5736</v>
      </c>
      <c r="B591" s="622" t="s">
        <v>1177</v>
      </c>
      <c r="C591" s="622" t="s">
        <v>26</v>
      </c>
      <c r="D591" s="621">
        <v>29.25</v>
      </c>
    </row>
    <row r="592" spans="1:4" ht="54">
      <c r="A592" s="622">
        <v>5738</v>
      </c>
      <c r="B592" s="622" t="s">
        <v>1178</v>
      </c>
      <c r="C592" s="622" t="s">
        <v>26</v>
      </c>
      <c r="D592" s="621">
        <v>20.57</v>
      </c>
    </row>
    <row r="593" spans="1:4" ht="54">
      <c r="A593" s="622">
        <v>5739</v>
      </c>
      <c r="B593" s="622" t="s">
        <v>1179</v>
      </c>
      <c r="C593" s="622" t="s">
        <v>26</v>
      </c>
      <c r="D593" s="621">
        <v>25.75</v>
      </c>
    </row>
    <row r="594" spans="1:4" ht="67.5">
      <c r="A594" s="622">
        <v>5741</v>
      </c>
      <c r="B594" s="622" t="s">
        <v>1180</v>
      </c>
      <c r="C594" s="622" t="s">
        <v>26</v>
      </c>
      <c r="D594" s="621">
        <v>27.29</v>
      </c>
    </row>
    <row r="595" spans="1:4" ht="67.5">
      <c r="A595" s="622">
        <v>5742</v>
      </c>
      <c r="B595" s="622" t="s">
        <v>1181</v>
      </c>
      <c r="C595" s="622" t="s">
        <v>26</v>
      </c>
      <c r="D595" s="621">
        <v>17.84</v>
      </c>
    </row>
    <row r="596" spans="1:4" ht="67.5">
      <c r="A596" s="622">
        <v>5747</v>
      </c>
      <c r="B596" s="622" t="s">
        <v>1182</v>
      </c>
      <c r="C596" s="622" t="s">
        <v>26</v>
      </c>
      <c r="D596" s="621">
        <v>102.28</v>
      </c>
    </row>
    <row r="597" spans="1:4" ht="54">
      <c r="A597" s="622">
        <v>5751</v>
      </c>
      <c r="B597" s="622" t="s">
        <v>91</v>
      </c>
      <c r="C597" s="622" t="s">
        <v>26</v>
      </c>
      <c r="D597" s="621">
        <v>16.37</v>
      </c>
    </row>
    <row r="598" spans="1:4" ht="67.5">
      <c r="A598" s="622">
        <v>5754</v>
      </c>
      <c r="B598" s="622" t="s">
        <v>1183</v>
      </c>
      <c r="C598" s="622" t="s">
        <v>26</v>
      </c>
      <c r="D598" s="621">
        <v>13.79</v>
      </c>
    </row>
    <row r="599" spans="1:4" ht="67.5">
      <c r="A599" s="622">
        <v>5763</v>
      </c>
      <c r="B599" s="622" t="s">
        <v>1184</v>
      </c>
      <c r="C599" s="622" t="s">
        <v>26</v>
      </c>
      <c r="D599" s="621">
        <v>23.56</v>
      </c>
    </row>
    <row r="600" spans="1:4" ht="54">
      <c r="A600" s="622">
        <v>5765</v>
      </c>
      <c r="B600" s="622" t="s">
        <v>92</v>
      </c>
      <c r="C600" s="622" t="s">
        <v>26</v>
      </c>
      <c r="D600" s="621">
        <v>1.92</v>
      </c>
    </row>
    <row r="601" spans="1:4" ht="54">
      <c r="A601" s="622">
        <v>5766</v>
      </c>
      <c r="B601" s="622" t="s">
        <v>93</v>
      </c>
      <c r="C601" s="622" t="s">
        <v>26</v>
      </c>
      <c r="D601" s="621">
        <v>3.31</v>
      </c>
    </row>
    <row r="602" spans="1:4" ht="54">
      <c r="A602" s="622">
        <v>5779</v>
      </c>
      <c r="B602" s="622" t="s">
        <v>94</v>
      </c>
      <c r="C602" s="622" t="s">
        <v>26</v>
      </c>
      <c r="D602" s="621">
        <v>34.590000000000003</v>
      </c>
    </row>
    <row r="603" spans="1:4" ht="54">
      <c r="A603" s="622">
        <v>5787</v>
      </c>
      <c r="B603" s="622" t="s">
        <v>1185</v>
      </c>
      <c r="C603" s="622" t="s">
        <v>26</v>
      </c>
      <c r="D603" s="621">
        <v>45.51</v>
      </c>
    </row>
    <row r="604" spans="1:4" ht="54">
      <c r="A604" s="622">
        <v>5797</v>
      </c>
      <c r="B604" s="622" t="s">
        <v>96</v>
      </c>
      <c r="C604" s="622" t="s">
        <v>26</v>
      </c>
      <c r="D604" s="621">
        <v>2.92</v>
      </c>
    </row>
    <row r="605" spans="1:4" ht="67.5">
      <c r="A605" s="622">
        <v>5800</v>
      </c>
      <c r="B605" s="622" t="s">
        <v>1186</v>
      </c>
      <c r="C605" s="622" t="s">
        <v>26</v>
      </c>
      <c r="D605" s="621">
        <v>0.28000000000000003</v>
      </c>
    </row>
    <row r="606" spans="1:4" ht="40.5">
      <c r="A606" s="622">
        <v>7032</v>
      </c>
      <c r="B606" s="622" t="s">
        <v>1228</v>
      </c>
      <c r="C606" s="622" t="s">
        <v>26</v>
      </c>
      <c r="D606" s="621">
        <v>2.93</v>
      </c>
    </row>
    <row r="607" spans="1:4" ht="40.5">
      <c r="A607" s="622">
        <v>7033</v>
      </c>
      <c r="B607" s="622" t="s">
        <v>1229</v>
      </c>
      <c r="C607" s="622" t="s">
        <v>26</v>
      </c>
      <c r="D607" s="621">
        <v>0.48</v>
      </c>
    </row>
    <row r="608" spans="1:4" ht="40.5">
      <c r="A608" s="622">
        <v>7034</v>
      </c>
      <c r="B608" s="622" t="s">
        <v>1230</v>
      </c>
      <c r="C608" s="622" t="s">
        <v>26</v>
      </c>
      <c r="D608" s="621">
        <v>5.49</v>
      </c>
    </row>
    <row r="609" spans="1:4" ht="40.5">
      <c r="A609" s="622">
        <v>7035</v>
      </c>
      <c r="B609" s="622" t="s">
        <v>1231</v>
      </c>
      <c r="C609" s="622" t="s">
        <v>26</v>
      </c>
      <c r="D609" s="621">
        <v>138.22</v>
      </c>
    </row>
    <row r="610" spans="1:4" ht="54">
      <c r="A610" s="622">
        <v>7038</v>
      </c>
      <c r="B610" s="622" t="s">
        <v>1232</v>
      </c>
      <c r="C610" s="622" t="s">
        <v>26</v>
      </c>
      <c r="D610" s="621">
        <v>23.53</v>
      </c>
    </row>
    <row r="611" spans="1:4" ht="54">
      <c r="A611" s="622">
        <v>7039</v>
      </c>
      <c r="B611" s="622" t="s">
        <v>1233</v>
      </c>
      <c r="C611" s="622" t="s">
        <v>26</v>
      </c>
      <c r="D611" s="621">
        <v>3.26</v>
      </c>
    </row>
    <row r="612" spans="1:4" ht="54">
      <c r="A612" s="622">
        <v>7040</v>
      </c>
      <c r="B612" s="622" t="s">
        <v>1234</v>
      </c>
      <c r="C612" s="622" t="s">
        <v>26</v>
      </c>
      <c r="D612" s="621">
        <v>29.45</v>
      </c>
    </row>
    <row r="613" spans="1:4" ht="67.5">
      <c r="A613" s="622">
        <v>7044</v>
      </c>
      <c r="B613" s="622" t="s">
        <v>1237</v>
      </c>
      <c r="C613" s="622" t="s">
        <v>26</v>
      </c>
      <c r="D613" s="621">
        <v>0.19</v>
      </c>
    </row>
    <row r="614" spans="1:4" ht="67.5">
      <c r="A614" s="622">
        <v>7045</v>
      </c>
      <c r="B614" s="622" t="s">
        <v>1238</v>
      </c>
      <c r="C614" s="622" t="s">
        <v>26</v>
      </c>
      <c r="D614" s="621">
        <v>0.02</v>
      </c>
    </row>
    <row r="615" spans="1:4" ht="67.5">
      <c r="A615" s="622">
        <v>7046</v>
      </c>
      <c r="B615" s="622" t="s">
        <v>1239</v>
      </c>
      <c r="C615" s="622" t="s">
        <v>26</v>
      </c>
      <c r="D615" s="621">
        <v>0.21</v>
      </c>
    </row>
    <row r="616" spans="1:4" ht="67.5">
      <c r="A616" s="622">
        <v>7047</v>
      </c>
      <c r="B616" s="622" t="s">
        <v>1240</v>
      </c>
      <c r="C616" s="622" t="s">
        <v>26</v>
      </c>
      <c r="D616" s="621">
        <v>7.79</v>
      </c>
    </row>
    <row r="617" spans="1:4" ht="67.5">
      <c r="A617" s="622">
        <v>7051</v>
      </c>
      <c r="B617" s="622" t="s">
        <v>1243</v>
      </c>
      <c r="C617" s="622" t="s">
        <v>26</v>
      </c>
      <c r="D617" s="621">
        <v>20.87</v>
      </c>
    </row>
    <row r="618" spans="1:4" ht="67.5">
      <c r="A618" s="622">
        <v>7052</v>
      </c>
      <c r="B618" s="622" t="s">
        <v>1244</v>
      </c>
      <c r="C618" s="622" t="s">
        <v>26</v>
      </c>
      <c r="D618" s="621">
        <v>2.89</v>
      </c>
    </row>
    <row r="619" spans="1:4" ht="67.5">
      <c r="A619" s="622">
        <v>7053</v>
      </c>
      <c r="B619" s="622" t="s">
        <v>1245</v>
      </c>
      <c r="C619" s="622" t="s">
        <v>26</v>
      </c>
      <c r="D619" s="621">
        <v>26.12</v>
      </c>
    </row>
    <row r="620" spans="1:4" ht="67.5">
      <c r="A620" s="622">
        <v>7054</v>
      </c>
      <c r="B620" s="622" t="s">
        <v>1246</v>
      </c>
      <c r="C620" s="622" t="s">
        <v>26</v>
      </c>
      <c r="D620" s="621">
        <v>57.74</v>
      </c>
    </row>
    <row r="621" spans="1:4" ht="67.5">
      <c r="A621" s="622">
        <v>7058</v>
      </c>
      <c r="B621" s="622" t="s">
        <v>1247</v>
      </c>
      <c r="C621" s="622" t="s">
        <v>26</v>
      </c>
      <c r="D621" s="621">
        <v>12.22</v>
      </c>
    </row>
    <row r="622" spans="1:4" ht="67.5">
      <c r="A622" s="622">
        <v>7059</v>
      </c>
      <c r="B622" s="622" t="s">
        <v>1248</v>
      </c>
      <c r="C622" s="622" t="s">
        <v>26</v>
      </c>
      <c r="D622" s="621">
        <v>2.2599999999999998</v>
      </c>
    </row>
    <row r="623" spans="1:4" ht="67.5">
      <c r="A623" s="622">
        <v>7060</v>
      </c>
      <c r="B623" s="622" t="s">
        <v>1249</v>
      </c>
      <c r="C623" s="622" t="s">
        <v>26</v>
      </c>
      <c r="D623" s="621">
        <v>22.92</v>
      </c>
    </row>
    <row r="624" spans="1:4" ht="67.5">
      <c r="A624" s="622">
        <v>7061</v>
      </c>
      <c r="B624" s="622" t="s">
        <v>1250</v>
      </c>
      <c r="C624" s="622" t="s">
        <v>26</v>
      </c>
      <c r="D624" s="621">
        <v>52.7</v>
      </c>
    </row>
    <row r="625" spans="1:4" ht="40.5">
      <c r="A625" s="622">
        <v>7063</v>
      </c>
      <c r="B625" s="622" t="s">
        <v>115</v>
      </c>
      <c r="C625" s="622" t="s">
        <v>26</v>
      </c>
      <c r="D625" s="621">
        <v>9.81</v>
      </c>
    </row>
    <row r="626" spans="1:4" ht="40.5">
      <c r="A626" s="622">
        <v>7064</v>
      </c>
      <c r="B626" s="622" t="s">
        <v>116</v>
      </c>
      <c r="C626" s="622" t="s">
        <v>26</v>
      </c>
      <c r="D626" s="621">
        <v>1.36</v>
      </c>
    </row>
    <row r="627" spans="1:4" ht="40.5">
      <c r="A627" s="622">
        <v>7065</v>
      </c>
      <c r="B627" s="622" t="s">
        <v>117</v>
      </c>
      <c r="C627" s="622" t="s">
        <v>26</v>
      </c>
      <c r="D627" s="621">
        <v>10.73</v>
      </c>
    </row>
    <row r="628" spans="1:4" ht="40.5">
      <c r="A628" s="622">
        <v>7066</v>
      </c>
      <c r="B628" s="622" t="s">
        <v>118</v>
      </c>
      <c r="C628" s="622" t="s">
        <v>26</v>
      </c>
      <c r="D628" s="621">
        <v>111.18</v>
      </c>
    </row>
    <row r="629" spans="1:4" ht="81">
      <c r="A629" s="622">
        <v>53786</v>
      </c>
      <c r="B629" s="622" t="s">
        <v>1255</v>
      </c>
      <c r="C629" s="622" t="s">
        <v>26</v>
      </c>
      <c r="D629" s="621">
        <v>34.520000000000003</v>
      </c>
    </row>
    <row r="630" spans="1:4" ht="67.5">
      <c r="A630" s="622">
        <v>53788</v>
      </c>
      <c r="B630" s="622" t="s">
        <v>1256</v>
      </c>
      <c r="C630" s="622" t="s">
        <v>26</v>
      </c>
      <c r="D630" s="621">
        <v>36.950000000000003</v>
      </c>
    </row>
    <row r="631" spans="1:4" ht="67.5">
      <c r="A631" s="622">
        <v>53792</v>
      </c>
      <c r="B631" s="622" t="s">
        <v>1257</v>
      </c>
      <c r="C631" s="622" t="s">
        <v>26</v>
      </c>
      <c r="D631" s="621">
        <v>65.510000000000005</v>
      </c>
    </row>
    <row r="632" spans="1:4" ht="40.5">
      <c r="A632" s="622">
        <v>53794</v>
      </c>
      <c r="B632" s="622" t="s">
        <v>124</v>
      </c>
      <c r="C632" s="622" t="s">
        <v>26</v>
      </c>
      <c r="D632" s="621">
        <v>35</v>
      </c>
    </row>
    <row r="633" spans="1:4" ht="81">
      <c r="A633" s="622">
        <v>53797</v>
      </c>
      <c r="B633" s="622" t="s">
        <v>1258</v>
      </c>
      <c r="C633" s="622" t="s">
        <v>26</v>
      </c>
      <c r="D633" s="621">
        <v>75.34</v>
      </c>
    </row>
    <row r="634" spans="1:4" ht="40.5">
      <c r="A634" s="622">
        <v>53804</v>
      </c>
      <c r="B634" s="622" t="s">
        <v>1259</v>
      </c>
      <c r="C634" s="622" t="s">
        <v>26</v>
      </c>
      <c r="D634" s="621">
        <v>2.5</v>
      </c>
    </row>
    <row r="635" spans="1:4" ht="40.5">
      <c r="A635" s="622">
        <v>53806</v>
      </c>
      <c r="B635" s="622" t="s">
        <v>1260</v>
      </c>
      <c r="C635" s="622" t="s">
        <v>26</v>
      </c>
      <c r="D635" s="621">
        <v>41.16</v>
      </c>
    </row>
    <row r="636" spans="1:4" ht="40.5">
      <c r="A636" s="622">
        <v>53810</v>
      </c>
      <c r="B636" s="622" t="s">
        <v>125</v>
      </c>
      <c r="C636" s="622" t="s">
        <v>26</v>
      </c>
      <c r="D636" s="621">
        <v>41.42</v>
      </c>
    </row>
    <row r="637" spans="1:4" ht="40.5">
      <c r="A637" s="622">
        <v>53814</v>
      </c>
      <c r="B637" s="622" t="s">
        <v>1261</v>
      </c>
      <c r="C637" s="622" t="s">
        <v>26</v>
      </c>
      <c r="D637" s="621">
        <v>135.68</v>
      </c>
    </row>
    <row r="638" spans="1:4" ht="40.5">
      <c r="A638" s="622">
        <v>53817</v>
      </c>
      <c r="B638" s="622" t="s">
        <v>1262</v>
      </c>
      <c r="C638" s="622" t="s">
        <v>26</v>
      </c>
      <c r="D638" s="621">
        <v>40.4</v>
      </c>
    </row>
    <row r="639" spans="1:4" ht="67.5">
      <c r="A639" s="622">
        <v>53818</v>
      </c>
      <c r="B639" s="622" t="s">
        <v>1263</v>
      </c>
      <c r="C639" s="622" t="s">
        <v>26</v>
      </c>
      <c r="D639" s="621">
        <v>4.54</v>
      </c>
    </row>
    <row r="640" spans="1:4" ht="67.5">
      <c r="A640" s="622">
        <v>53827</v>
      </c>
      <c r="B640" s="622" t="s">
        <v>126</v>
      </c>
      <c r="C640" s="622" t="s">
        <v>26</v>
      </c>
      <c r="D640" s="621">
        <v>73.760000000000005</v>
      </c>
    </row>
    <row r="641" spans="1:4" ht="67.5">
      <c r="A641" s="622">
        <v>53829</v>
      </c>
      <c r="B641" s="622" t="s">
        <v>1264</v>
      </c>
      <c r="C641" s="622" t="s">
        <v>26</v>
      </c>
      <c r="D641" s="621">
        <v>75.34</v>
      </c>
    </row>
    <row r="642" spans="1:4" ht="81">
      <c r="A642" s="622">
        <v>53831</v>
      </c>
      <c r="B642" s="622" t="s">
        <v>1265</v>
      </c>
      <c r="C642" s="622" t="s">
        <v>26</v>
      </c>
      <c r="D642" s="621">
        <v>124.45</v>
      </c>
    </row>
    <row r="643" spans="1:4" ht="40.5">
      <c r="A643" s="622">
        <v>53840</v>
      </c>
      <c r="B643" s="622" t="s">
        <v>1266</v>
      </c>
      <c r="C643" s="622" t="s">
        <v>26</v>
      </c>
      <c r="D643" s="621">
        <v>1.35</v>
      </c>
    </row>
    <row r="644" spans="1:4" ht="40.5">
      <c r="A644" s="622">
        <v>53841</v>
      </c>
      <c r="B644" s="622" t="s">
        <v>1267</v>
      </c>
      <c r="C644" s="622" t="s">
        <v>26</v>
      </c>
      <c r="D644" s="621">
        <v>0.94</v>
      </c>
    </row>
    <row r="645" spans="1:4" ht="54">
      <c r="A645" s="622">
        <v>53849</v>
      </c>
      <c r="B645" s="622" t="s">
        <v>1268</v>
      </c>
      <c r="C645" s="622" t="s">
        <v>26</v>
      </c>
      <c r="D645" s="621">
        <v>54.14</v>
      </c>
    </row>
    <row r="646" spans="1:4" ht="54">
      <c r="A646" s="622">
        <v>53857</v>
      </c>
      <c r="B646" s="622" t="s">
        <v>1269</v>
      </c>
      <c r="C646" s="622" t="s">
        <v>26</v>
      </c>
      <c r="D646" s="621">
        <v>26.94</v>
      </c>
    </row>
    <row r="647" spans="1:4" ht="54">
      <c r="A647" s="622">
        <v>53858</v>
      </c>
      <c r="B647" s="622" t="s">
        <v>1270</v>
      </c>
      <c r="C647" s="622" t="s">
        <v>26</v>
      </c>
      <c r="D647" s="621">
        <v>51.74</v>
      </c>
    </row>
    <row r="648" spans="1:4" ht="54">
      <c r="A648" s="622">
        <v>53861</v>
      </c>
      <c r="B648" s="622" t="s">
        <v>1271</v>
      </c>
      <c r="C648" s="622" t="s">
        <v>26</v>
      </c>
      <c r="D648" s="621">
        <v>37.36</v>
      </c>
    </row>
    <row r="649" spans="1:4" ht="27">
      <c r="A649" s="622">
        <v>53863</v>
      </c>
      <c r="B649" s="622" t="s">
        <v>1272</v>
      </c>
      <c r="C649" s="622" t="s">
        <v>26</v>
      </c>
      <c r="D649" s="621">
        <v>1.63</v>
      </c>
    </row>
    <row r="650" spans="1:4" ht="54">
      <c r="A650" s="622">
        <v>53865</v>
      </c>
      <c r="B650" s="622" t="s">
        <v>1273</v>
      </c>
      <c r="C650" s="622" t="s">
        <v>26</v>
      </c>
      <c r="D650" s="621">
        <v>30.49</v>
      </c>
    </row>
    <row r="651" spans="1:4" ht="67.5">
      <c r="A651" s="622">
        <v>53866</v>
      </c>
      <c r="B651" s="622" t="s">
        <v>1274</v>
      </c>
      <c r="C651" s="622" t="s">
        <v>26</v>
      </c>
      <c r="D651" s="621">
        <v>1.56</v>
      </c>
    </row>
    <row r="652" spans="1:4" ht="67.5">
      <c r="A652" s="622">
        <v>53882</v>
      </c>
      <c r="B652" s="622" t="s">
        <v>1275</v>
      </c>
      <c r="C652" s="622" t="s">
        <v>26</v>
      </c>
      <c r="D652" s="621">
        <v>18.350000000000001</v>
      </c>
    </row>
    <row r="653" spans="1:4" ht="54">
      <c r="A653" s="622">
        <v>55263</v>
      </c>
      <c r="B653" s="622" t="s">
        <v>1276</v>
      </c>
      <c r="C653" s="622" t="s">
        <v>26</v>
      </c>
      <c r="D653" s="621">
        <v>41.67</v>
      </c>
    </row>
    <row r="654" spans="1:4" ht="27">
      <c r="A654" s="622">
        <v>73303</v>
      </c>
      <c r="B654" s="622" t="s">
        <v>1320</v>
      </c>
      <c r="C654" s="622" t="s">
        <v>26</v>
      </c>
      <c r="D654" s="621">
        <v>4.26</v>
      </c>
    </row>
    <row r="655" spans="1:4" ht="27">
      <c r="A655" s="622">
        <v>73307</v>
      </c>
      <c r="B655" s="622" t="s">
        <v>1321</v>
      </c>
      <c r="C655" s="622" t="s">
        <v>26</v>
      </c>
      <c r="D655" s="621">
        <v>3.8</v>
      </c>
    </row>
    <row r="656" spans="1:4" ht="54">
      <c r="A656" s="622">
        <v>73309</v>
      </c>
      <c r="B656" s="622" t="s">
        <v>172</v>
      </c>
      <c r="C656" s="622" t="s">
        <v>26</v>
      </c>
      <c r="D656" s="621">
        <v>15.65</v>
      </c>
    </row>
    <row r="657" spans="1:4" ht="40.5">
      <c r="A657" s="622">
        <v>73311</v>
      </c>
      <c r="B657" s="622" t="s">
        <v>173</v>
      </c>
      <c r="C657" s="622" t="s">
        <v>26</v>
      </c>
      <c r="D657" s="621">
        <v>115.2</v>
      </c>
    </row>
    <row r="658" spans="1:4" ht="54">
      <c r="A658" s="622">
        <v>73313</v>
      </c>
      <c r="B658" s="622" t="s">
        <v>174</v>
      </c>
      <c r="C658" s="622" t="s">
        <v>26</v>
      </c>
      <c r="D658" s="621">
        <v>2.17</v>
      </c>
    </row>
    <row r="659" spans="1:4" ht="67.5">
      <c r="A659" s="622">
        <v>73315</v>
      </c>
      <c r="B659" s="622" t="s">
        <v>175</v>
      </c>
      <c r="C659" s="622" t="s">
        <v>26</v>
      </c>
      <c r="D659" s="621">
        <v>36.950000000000003</v>
      </c>
    </row>
    <row r="660" spans="1:4" ht="81">
      <c r="A660" s="622">
        <v>73335</v>
      </c>
      <c r="B660" s="622" t="s">
        <v>1322</v>
      </c>
      <c r="C660" s="622" t="s">
        <v>26</v>
      </c>
      <c r="D660" s="621">
        <v>17.73</v>
      </c>
    </row>
    <row r="661" spans="1:4" ht="81">
      <c r="A661" s="622">
        <v>73340</v>
      </c>
      <c r="B661" s="622" t="s">
        <v>1323</v>
      </c>
      <c r="C661" s="622" t="s">
        <v>26</v>
      </c>
      <c r="D661" s="621">
        <v>52.7</v>
      </c>
    </row>
    <row r="662" spans="1:4" ht="67.5">
      <c r="A662" s="622">
        <v>83361</v>
      </c>
      <c r="B662" s="622" t="s">
        <v>1335</v>
      </c>
      <c r="C662" s="622" t="s">
        <v>26</v>
      </c>
      <c r="D662" s="621">
        <v>10.7</v>
      </c>
    </row>
    <row r="663" spans="1:4" ht="54">
      <c r="A663" s="622">
        <v>83761</v>
      </c>
      <c r="B663" s="622" t="s">
        <v>1353</v>
      </c>
      <c r="C663" s="622" t="s">
        <v>26</v>
      </c>
      <c r="D663" s="621">
        <v>9.09</v>
      </c>
    </row>
    <row r="664" spans="1:4" ht="54">
      <c r="A664" s="622">
        <v>83762</v>
      </c>
      <c r="B664" s="622" t="s">
        <v>1354</v>
      </c>
      <c r="C664" s="622" t="s">
        <v>26</v>
      </c>
      <c r="D664" s="621">
        <v>11.36</v>
      </c>
    </row>
    <row r="665" spans="1:4" ht="54">
      <c r="A665" s="622">
        <v>83763</v>
      </c>
      <c r="B665" s="622" t="s">
        <v>1355</v>
      </c>
      <c r="C665" s="622" t="s">
        <v>26</v>
      </c>
      <c r="D665" s="621">
        <v>32.46</v>
      </c>
    </row>
    <row r="666" spans="1:4" ht="40.5">
      <c r="A666" s="622">
        <v>83764</v>
      </c>
      <c r="B666" s="622" t="s">
        <v>1356</v>
      </c>
      <c r="C666" s="622" t="s">
        <v>26</v>
      </c>
      <c r="D666" s="621">
        <v>1.02</v>
      </c>
    </row>
    <row r="667" spans="1:4" ht="40.5">
      <c r="A667" s="622">
        <v>87026</v>
      </c>
      <c r="B667" s="622" t="s">
        <v>1370</v>
      </c>
      <c r="C667" s="622" t="s">
        <v>26</v>
      </c>
      <c r="D667" s="621">
        <v>0.19</v>
      </c>
    </row>
    <row r="668" spans="1:4" ht="54">
      <c r="A668" s="622">
        <v>87441</v>
      </c>
      <c r="B668" s="622" t="s">
        <v>240</v>
      </c>
      <c r="C668" s="622" t="s">
        <v>26</v>
      </c>
      <c r="D668" s="621">
        <v>0.35</v>
      </c>
    </row>
    <row r="669" spans="1:4" ht="54">
      <c r="A669" s="622">
        <v>87442</v>
      </c>
      <c r="B669" s="622" t="s">
        <v>241</v>
      </c>
      <c r="C669" s="622" t="s">
        <v>26</v>
      </c>
      <c r="D669" s="621">
        <v>0.04</v>
      </c>
    </row>
    <row r="670" spans="1:4" ht="54">
      <c r="A670" s="622">
        <v>87443</v>
      </c>
      <c r="B670" s="622" t="s">
        <v>242</v>
      </c>
      <c r="C670" s="622" t="s">
        <v>26</v>
      </c>
      <c r="D670" s="621">
        <v>0.33</v>
      </c>
    </row>
    <row r="671" spans="1:4" ht="54">
      <c r="A671" s="622">
        <v>87444</v>
      </c>
      <c r="B671" s="622" t="s">
        <v>1428</v>
      </c>
      <c r="C671" s="622" t="s">
        <v>26</v>
      </c>
      <c r="D671" s="621">
        <v>2.74</v>
      </c>
    </row>
    <row r="672" spans="1:4" ht="40.5">
      <c r="A672" s="622">
        <v>88387</v>
      </c>
      <c r="B672" s="622" t="s">
        <v>1663</v>
      </c>
      <c r="C672" s="622" t="s">
        <v>26</v>
      </c>
      <c r="D672" s="621">
        <v>0.69</v>
      </c>
    </row>
    <row r="673" spans="1:4" ht="40.5">
      <c r="A673" s="622">
        <v>88389</v>
      </c>
      <c r="B673" s="622" t="s">
        <v>1664</v>
      </c>
      <c r="C673" s="622" t="s">
        <v>26</v>
      </c>
      <c r="D673" s="621">
        <v>0.08</v>
      </c>
    </row>
    <row r="674" spans="1:4" ht="40.5">
      <c r="A674" s="622">
        <v>88390</v>
      </c>
      <c r="B674" s="622" t="s">
        <v>1665</v>
      </c>
      <c r="C674" s="622" t="s">
        <v>26</v>
      </c>
      <c r="D674" s="621">
        <v>0.87</v>
      </c>
    </row>
    <row r="675" spans="1:4" ht="54">
      <c r="A675" s="622">
        <v>88391</v>
      </c>
      <c r="B675" s="622" t="s">
        <v>1666</v>
      </c>
      <c r="C675" s="622" t="s">
        <v>26</v>
      </c>
      <c r="D675" s="621">
        <v>2.5299999999999998</v>
      </c>
    </row>
    <row r="676" spans="1:4" ht="40.5">
      <c r="A676" s="622">
        <v>88394</v>
      </c>
      <c r="B676" s="622" t="s">
        <v>1669</v>
      </c>
      <c r="C676" s="622" t="s">
        <v>26</v>
      </c>
      <c r="D676" s="621">
        <v>0.82</v>
      </c>
    </row>
    <row r="677" spans="1:4" ht="40.5">
      <c r="A677" s="622">
        <v>88395</v>
      </c>
      <c r="B677" s="622" t="s">
        <v>1670</v>
      </c>
      <c r="C677" s="622" t="s">
        <v>26</v>
      </c>
      <c r="D677" s="621">
        <v>0.09</v>
      </c>
    </row>
    <row r="678" spans="1:4" ht="40.5">
      <c r="A678" s="622">
        <v>88396</v>
      </c>
      <c r="B678" s="622" t="s">
        <v>1671</v>
      </c>
      <c r="C678" s="622" t="s">
        <v>26</v>
      </c>
      <c r="D678" s="621">
        <v>1.03</v>
      </c>
    </row>
    <row r="679" spans="1:4" ht="54">
      <c r="A679" s="622">
        <v>88397</v>
      </c>
      <c r="B679" s="622" t="s">
        <v>1672</v>
      </c>
      <c r="C679" s="622" t="s">
        <v>26</v>
      </c>
      <c r="D679" s="621">
        <v>3.79</v>
      </c>
    </row>
    <row r="680" spans="1:4" ht="40.5">
      <c r="A680" s="622">
        <v>88400</v>
      </c>
      <c r="B680" s="622" t="s">
        <v>1675</v>
      </c>
      <c r="C680" s="622" t="s">
        <v>26</v>
      </c>
      <c r="D680" s="621">
        <v>0.65</v>
      </c>
    </row>
    <row r="681" spans="1:4" ht="40.5">
      <c r="A681" s="622">
        <v>88401</v>
      </c>
      <c r="B681" s="622" t="s">
        <v>1676</v>
      </c>
      <c r="C681" s="622" t="s">
        <v>26</v>
      </c>
      <c r="D681" s="621">
        <v>7.0000000000000007E-2</v>
      </c>
    </row>
    <row r="682" spans="1:4" ht="40.5">
      <c r="A682" s="622">
        <v>88402</v>
      </c>
      <c r="B682" s="622" t="s">
        <v>1677</v>
      </c>
      <c r="C682" s="622" t="s">
        <v>26</v>
      </c>
      <c r="D682" s="621">
        <v>0.82</v>
      </c>
    </row>
    <row r="683" spans="1:4" ht="54">
      <c r="A683" s="622">
        <v>88403</v>
      </c>
      <c r="B683" s="622" t="s">
        <v>1678</v>
      </c>
      <c r="C683" s="622" t="s">
        <v>26</v>
      </c>
      <c r="D683" s="621">
        <v>1.52</v>
      </c>
    </row>
    <row r="684" spans="1:4" ht="54">
      <c r="A684" s="622">
        <v>88419</v>
      </c>
      <c r="B684" s="622" t="s">
        <v>328</v>
      </c>
      <c r="C684" s="622" t="s">
        <v>26</v>
      </c>
      <c r="D684" s="621">
        <v>4.28</v>
      </c>
    </row>
    <row r="685" spans="1:4" ht="54">
      <c r="A685" s="622">
        <v>88422</v>
      </c>
      <c r="B685" s="622" t="s">
        <v>329</v>
      </c>
      <c r="C685" s="622" t="s">
        <v>26</v>
      </c>
      <c r="D685" s="621">
        <v>0.5</v>
      </c>
    </row>
    <row r="686" spans="1:4" ht="54">
      <c r="A686" s="622">
        <v>88425</v>
      </c>
      <c r="B686" s="622" t="s">
        <v>331</v>
      </c>
      <c r="C686" s="622" t="s">
        <v>26</v>
      </c>
      <c r="D686" s="621">
        <v>4.68</v>
      </c>
    </row>
    <row r="687" spans="1:4" ht="54">
      <c r="A687" s="622">
        <v>88427</v>
      </c>
      <c r="B687" s="622" t="s">
        <v>1689</v>
      </c>
      <c r="C687" s="622" t="s">
        <v>26</v>
      </c>
      <c r="D687" s="621">
        <v>3.85</v>
      </c>
    </row>
    <row r="688" spans="1:4" ht="54">
      <c r="A688" s="622">
        <v>88434</v>
      </c>
      <c r="B688" s="622" t="s">
        <v>1693</v>
      </c>
      <c r="C688" s="622" t="s">
        <v>26</v>
      </c>
      <c r="D688" s="621">
        <v>5.67</v>
      </c>
    </row>
    <row r="689" spans="1:4" ht="40.5">
      <c r="A689" s="622">
        <v>88435</v>
      </c>
      <c r="B689" s="622" t="s">
        <v>1694</v>
      </c>
      <c r="C689" s="622" t="s">
        <v>26</v>
      </c>
      <c r="D689" s="621">
        <v>0.67</v>
      </c>
    </row>
    <row r="690" spans="1:4" ht="54">
      <c r="A690" s="622">
        <v>88436</v>
      </c>
      <c r="B690" s="622" t="s">
        <v>1695</v>
      </c>
      <c r="C690" s="622" t="s">
        <v>26</v>
      </c>
      <c r="D690" s="621">
        <v>6.2</v>
      </c>
    </row>
    <row r="691" spans="1:4" ht="54">
      <c r="A691" s="622">
        <v>88437</v>
      </c>
      <c r="B691" s="622" t="s">
        <v>1696</v>
      </c>
      <c r="C691" s="622" t="s">
        <v>26</v>
      </c>
      <c r="D691" s="621">
        <v>3.85</v>
      </c>
    </row>
    <row r="692" spans="1:4" ht="54">
      <c r="A692" s="622">
        <v>88569</v>
      </c>
      <c r="B692" s="622" t="s">
        <v>351</v>
      </c>
      <c r="C692" s="622" t="s">
        <v>26</v>
      </c>
      <c r="D692" s="621">
        <v>2.46</v>
      </c>
    </row>
    <row r="693" spans="1:4" ht="40.5">
      <c r="A693" s="622">
        <v>88570</v>
      </c>
      <c r="B693" s="622" t="s">
        <v>352</v>
      </c>
      <c r="C693" s="622" t="s">
        <v>26</v>
      </c>
      <c r="D693" s="621">
        <v>0.53</v>
      </c>
    </row>
    <row r="694" spans="1:4" ht="54">
      <c r="A694" s="622">
        <v>88826</v>
      </c>
      <c r="B694" s="622" t="s">
        <v>1716</v>
      </c>
      <c r="C694" s="622" t="s">
        <v>26</v>
      </c>
      <c r="D694" s="621">
        <v>0.26</v>
      </c>
    </row>
    <row r="695" spans="1:4" ht="54">
      <c r="A695" s="622">
        <v>88827</v>
      </c>
      <c r="B695" s="622" t="s">
        <v>1717</v>
      </c>
      <c r="C695" s="622" t="s">
        <v>26</v>
      </c>
      <c r="D695" s="621">
        <v>0.03</v>
      </c>
    </row>
    <row r="696" spans="1:4" ht="54">
      <c r="A696" s="622">
        <v>88828</v>
      </c>
      <c r="B696" s="622" t="s">
        <v>1718</v>
      </c>
      <c r="C696" s="622" t="s">
        <v>26</v>
      </c>
      <c r="D696" s="621">
        <v>0.24</v>
      </c>
    </row>
    <row r="697" spans="1:4" ht="54">
      <c r="A697" s="622">
        <v>88829</v>
      </c>
      <c r="B697" s="622" t="s">
        <v>1719</v>
      </c>
      <c r="C697" s="622" t="s">
        <v>26</v>
      </c>
      <c r="D697" s="621">
        <v>1.01</v>
      </c>
    </row>
    <row r="698" spans="1:4" ht="54">
      <c r="A698" s="622">
        <v>88832</v>
      </c>
      <c r="B698" s="622" t="s">
        <v>1722</v>
      </c>
      <c r="C698" s="622" t="s">
        <v>26</v>
      </c>
      <c r="D698" s="621">
        <v>22.17</v>
      </c>
    </row>
    <row r="699" spans="1:4" ht="40.5">
      <c r="A699" s="622">
        <v>88834</v>
      </c>
      <c r="B699" s="622" t="s">
        <v>1723</v>
      </c>
      <c r="C699" s="622" t="s">
        <v>26</v>
      </c>
      <c r="D699" s="621">
        <v>3</v>
      </c>
    </row>
    <row r="700" spans="1:4" ht="54">
      <c r="A700" s="622">
        <v>88835</v>
      </c>
      <c r="B700" s="622" t="s">
        <v>1724</v>
      </c>
      <c r="C700" s="622" t="s">
        <v>26</v>
      </c>
      <c r="D700" s="621">
        <v>27.71</v>
      </c>
    </row>
    <row r="701" spans="1:4" ht="54">
      <c r="A701" s="622">
        <v>88836</v>
      </c>
      <c r="B701" s="622" t="s">
        <v>1725</v>
      </c>
      <c r="C701" s="622" t="s">
        <v>26</v>
      </c>
      <c r="D701" s="621">
        <v>41.29</v>
      </c>
    </row>
    <row r="702" spans="1:4" ht="40.5">
      <c r="A702" s="622">
        <v>88839</v>
      </c>
      <c r="B702" s="622" t="s">
        <v>1726</v>
      </c>
      <c r="C702" s="622" t="s">
        <v>26</v>
      </c>
      <c r="D702" s="621">
        <v>18.7</v>
      </c>
    </row>
    <row r="703" spans="1:4" ht="40.5">
      <c r="A703" s="622">
        <v>88840</v>
      </c>
      <c r="B703" s="622" t="s">
        <v>1727</v>
      </c>
      <c r="C703" s="622" t="s">
        <v>26</v>
      </c>
      <c r="D703" s="621">
        <v>4.21</v>
      </c>
    </row>
    <row r="704" spans="1:4" ht="40.5">
      <c r="A704" s="622">
        <v>88841</v>
      </c>
      <c r="B704" s="622" t="s">
        <v>1728</v>
      </c>
      <c r="C704" s="622" t="s">
        <v>26</v>
      </c>
      <c r="D704" s="621">
        <v>33.44</v>
      </c>
    </row>
    <row r="705" spans="1:4" ht="40.5">
      <c r="A705" s="622">
        <v>88842</v>
      </c>
      <c r="B705" s="622" t="s">
        <v>1729</v>
      </c>
      <c r="C705" s="622" t="s">
        <v>26</v>
      </c>
      <c r="D705" s="621">
        <v>50.54</v>
      </c>
    </row>
    <row r="706" spans="1:4" ht="67.5">
      <c r="A706" s="622">
        <v>88847</v>
      </c>
      <c r="B706" s="622" t="s">
        <v>1732</v>
      </c>
      <c r="C706" s="622" t="s">
        <v>26</v>
      </c>
      <c r="D706" s="621">
        <v>14.55</v>
      </c>
    </row>
    <row r="707" spans="1:4" ht="67.5">
      <c r="A707" s="622">
        <v>88848</v>
      </c>
      <c r="B707" s="622" t="s">
        <v>1733</v>
      </c>
      <c r="C707" s="622" t="s">
        <v>26</v>
      </c>
      <c r="D707" s="621">
        <v>3.05</v>
      </c>
    </row>
    <row r="708" spans="1:4" ht="67.5">
      <c r="A708" s="622">
        <v>88853</v>
      </c>
      <c r="B708" s="622" t="s">
        <v>1734</v>
      </c>
      <c r="C708" s="622" t="s">
        <v>26</v>
      </c>
      <c r="D708" s="621">
        <v>0.15</v>
      </c>
    </row>
    <row r="709" spans="1:4" ht="54">
      <c r="A709" s="622">
        <v>88854</v>
      </c>
      <c r="B709" s="622" t="s">
        <v>1735</v>
      </c>
      <c r="C709" s="622" t="s">
        <v>26</v>
      </c>
      <c r="D709" s="621">
        <v>0.01</v>
      </c>
    </row>
    <row r="710" spans="1:4" ht="40.5">
      <c r="A710" s="622">
        <v>88855</v>
      </c>
      <c r="B710" s="622" t="s">
        <v>1736</v>
      </c>
      <c r="C710" s="622" t="s">
        <v>26</v>
      </c>
      <c r="D710" s="621">
        <v>1.73</v>
      </c>
    </row>
    <row r="711" spans="1:4" ht="40.5">
      <c r="A711" s="622">
        <v>88856</v>
      </c>
      <c r="B711" s="622" t="s">
        <v>1737</v>
      </c>
      <c r="C711" s="622" t="s">
        <v>26</v>
      </c>
      <c r="D711" s="621">
        <v>0.24</v>
      </c>
    </row>
    <row r="712" spans="1:4" ht="81">
      <c r="A712" s="622">
        <v>88857</v>
      </c>
      <c r="B712" s="622" t="s">
        <v>1738</v>
      </c>
      <c r="C712" s="622" t="s">
        <v>26</v>
      </c>
      <c r="D712" s="621">
        <v>13.78</v>
      </c>
    </row>
    <row r="713" spans="1:4" ht="81">
      <c r="A713" s="622">
        <v>88858</v>
      </c>
      <c r="B713" s="622" t="s">
        <v>1739</v>
      </c>
      <c r="C713" s="622" t="s">
        <v>26</v>
      </c>
      <c r="D713" s="621">
        <v>1.87</v>
      </c>
    </row>
    <row r="714" spans="1:4" ht="81">
      <c r="A714" s="622">
        <v>88859</v>
      </c>
      <c r="B714" s="622" t="s">
        <v>1740</v>
      </c>
      <c r="C714" s="622" t="s">
        <v>26</v>
      </c>
      <c r="D714" s="621">
        <v>12.26</v>
      </c>
    </row>
    <row r="715" spans="1:4" ht="81">
      <c r="A715" s="622">
        <v>88860</v>
      </c>
      <c r="B715" s="622" t="s">
        <v>1741</v>
      </c>
      <c r="C715" s="622" t="s">
        <v>26</v>
      </c>
      <c r="D715" s="621">
        <v>1.66</v>
      </c>
    </row>
    <row r="716" spans="1:4" ht="54">
      <c r="A716" s="622">
        <v>88900</v>
      </c>
      <c r="B716" s="622" t="s">
        <v>1742</v>
      </c>
      <c r="C716" s="622" t="s">
        <v>26</v>
      </c>
      <c r="D716" s="621">
        <v>25.85</v>
      </c>
    </row>
    <row r="717" spans="1:4" ht="40.5">
      <c r="A717" s="622">
        <v>88902</v>
      </c>
      <c r="B717" s="622" t="s">
        <v>1743</v>
      </c>
      <c r="C717" s="622" t="s">
        <v>26</v>
      </c>
      <c r="D717" s="621">
        <v>3.5</v>
      </c>
    </row>
    <row r="718" spans="1:4" ht="54">
      <c r="A718" s="622">
        <v>88903</v>
      </c>
      <c r="B718" s="622" t="s">
        <v>1744</v>
      </c>
      <c r="C718" s="622" t="s">
        <v>26</v>
      </c>
      <c r="D718" s="621">
        <v>32.31</v>
      </c>
    </row>
    <row r="719" spans="1:4" ht="54">
      <c r="A719" s="622">
        <v>88904</v>
      </c>
      <c r="B719" s="622" t="s">
        <v>1745</v>
      </c>
      <c r="C719" s="622" t="s">
        <v>26</v>
      </c>
      <c r="D719" s="621">
        <v>58.16</v>
      </c>
    </row>
    <row r="720" spans="1:4" ht="40.5">
      <c r="A720" s="622">
        <v>89009</v>
      </c>
      <c r="B720" s="622" t="s">
        <v>354</v>
      </c>
      <c r="C720" s="622" t="s">
        <v>26</v>
      </c>
      <c r="D720" s="621">
        <v>23.16</v>
      </c>
    </row>
    <row r="721" spans="1:4" ht="40.5">
      <c r="A721" s="622">
        <v>89010</v>
      </c>
      <c r="B721" s="622" t="s">
        <v>355</v>
      </c>
      <c r="C721" s="622" t="s">
        <v>26</v>
      </c>
      <c r="D721" s="621">
        <v>5.21</v>
      </c>
    </row>
    <row r="722" spans="1:4" ht="81">
      <c r="A722" s="622">
        <v>89011</v>
      </c>
      <c r="B722" s="622" t="s">
        <v>1748</v>
      </c>
      <c r="C722" s="622" t="s">
        <v>26</v>
      </c>
      <c r="D722" s="621">
        <v>13.3</v>
      </c>
    </row>
    <row r="723" spans="1:4" ht="81">
      <c r="A723" s="622">
        <v>89012</v>
      </c>
      <c r="B723" s="622" t="s">
        <v>1749</v>
      </c>
      <c r="C723" s="622" t="s">
        <v>26</v>
      </c>
      <c r="D723" s="621">
        <v>1.8</v>
      </c>
    </row>
    <row r="724" spans="1:4" ht="40.5">
      <c r="A724" s="622">
        <v>89013</v>
      </c>
      <c r="B724" s="622" t="s">
        <v>1750</v>
      </c>
      <c r="C724" s="622" t="s">
        <v>26</v>
      </c>
      <c r="D724" s="621">
        <v>75.89</v>
      </c>
    </row>
    <row r="725" spans="1:4" ht="40.5">
      <c r="A725" s="622">
        <v>89014</v>
      </c>
      <c r="B725" s="622" t="s">
        <v>1751</v>
      </c>
      <c r="C725" s="622" t="s">
        <v>26</v>
      </c>
      <c r="D725" s="621">
        <v>17.079999999999998</v>
      </c>
    </row>
    <row r="726" spans="1:4" ht="40.5">
      <c r="A726" s="622">
        <v>89015</v>
      </c>
      <c r="B726" s="622" t="s">
        <v>1752</v>
      </c>
      <c r="C726" s="622" t="s">
        <v>26</v>
      </c>
      <c r="D726" s="621">
        <v>2</v>
      </c>
    </row>
    <row r="727" spans="1:4" ht="40.5">
      <c r="A727" s="622">
        <v>89016</v>
      </c>
      <c r="B727" s="622" t="s">
        <v>1753</v>
      </c>
      <c r="C727" s="622" t="s">
        <v>26</v>
      </c>
      <c r="D727" s="621">
        <v>0.27</v>
      </c>
    </row>
    <row r="728" spans="1:4" ht="40.5">
      <c r="A728" s="622">
        <v>89017</v>
      </c>
      <c r="B728" s="622" t="s">
        <v>1754</v>
      </c>
      <c r="C728" s="622" t="s">
        <v>26</v>
      </c>
      <c r="D728" s="621">
        <v>23.02</v>
      </c>
    </row>
    <row r="729" spans="1:4" ht="40.5">
      <c r="A729" s="622">
        <v>89018</v>
      </c>
      <c r="B729" s="622" t="s">
        <v>1755</v>
      </c>
      <c r="C729" s="622" t="s">
        <v>26</v>
      </c>
      <c r="D729" s="621">
        <v>5.18</v>
      </c>
    </row>
    <row r="730" spans="1:4" ht="67.5">
      <c r="A730" s="622">
        <v>89019</v>
      </c>
      <c r="B730" s="622" t="s">
        <v>1756</v>
      </c>
      <c r="C730" s="622" t="s">
        <v>26</v>
      </c>
      <c r="D730" s="621">
        <v>0.26</v>
      </c>
    </row>
    <row r="731" spans="1:4" ht="67.5">
      <c r="A731" s="622">
        <v>89020</v>
      </c>
      <c r="B731" s="622" t="s">
        <v>1757</v>
      </c>
      <c r="C731" s="622" t="s">
        <v>26</v>
      </c>
      <c r="D731" s="621">
        <v>0.03</v>
      </c>
    </row>
    <row r="732" spans="1:4" ht="40.5">
      <c r="A732" s="622">
        <v>89023</v>
      </c>
      <c r="B732" s="622" t="s">
        <v>1760</v>
      </c>
      <c r="C732" s="622" t="s">
        <v>26</v>
      </c>
      <c r="D732" s="621">
        <v>2.38</v>
      </c>
    </row>
    <row r="733" spans="1:4" ht="27">
      <c r="A733" s="622">
        <v>89024</v>
      </c>
      <c r="B733" s="622" t="s">
        <v>1761</v>
      </c>
      <c r="C733" s="622" t="s">
        <v>26</v>
      </c>
      <c r="D733" s="621">
        <v>0.39</v>
      </c>
    </row>
    <row r="734" spans="1:4" ht="27">
      <c r="A734" s="622">
        <v>89025</v>
      </c>
      <c r="B734" s="622" t="s">
        <v>1762</v>
      </c>
      <c r="C734" s="622" t="s">
        <v>26</v>
      </c>
      <c r="D734" s="621">
        <v>4.47</v>
      </c>
    </row>
    <row r="735" spans="1:4" ht="40.5">
      <c r="A735" s="622">
        <v>89026</v>
      </c>
      <c r="B735" s="622" t="s">
        <v>1763</v>
      </c>
      <c r="C735" s="622" t="s">
        <v>26</v>
      </c>
      <c r="D735" s="621">
        <v>128.79</v>
      </c>
    </row>
    <row r="736" spans="1:4" ht="40.5">
      <c r="A736" s="622">
        <v>89029</v>
      </c>
      <c r="B736" s="622" t="s">
        <v>1764</v>
      </c>
      <c r="C736" s="622" t="s">
        <v>26</v>
      </c>
      <c r="D736" s="621">
        <v>17.87</v>
      </c>
    </row>
    <row r="737" spans="1:4" ht="40.5">
      <c r="A737" s="622">
        <v>89030</v>
      </c>
      <c r="B737" s="622" t="s">
        <v>1765</v>
      </c>
      <c r="C737" s="622" t="s">
        <v>26</v>
      </c>
      <c r="D737" s="621">
        <v>4.0199999999999996</v>
      </c>
    </row>
    <row r="738" spans="1:4" ht="40.5">
      <c r="A738" s="622">
        <v>89033</v>
      </c>
      <c r="B738" s="622" t="s">
        <v>358</v>
      </c>
      <c r="C738" s="622" t="s">
        <v>26</v>
      </c>
      <c r="D738" s="621">
        <v>7.19</v>
      </c>
    </row>
    <row r="739" spans="1:4" ht="40.5">
      <c r="A739" s="622">
        <v>89034</v>
      </c>
      <c r="B739" s="622" t="s">
        <v>359</v>
      </c>
      <c r="C739" s="622" t="s">
        <v>26</v>
      </c>
      <c r="D739" s="621">
        <v>0.99</v>
      </c>
    </row>
    <row r="740" spans="1:4" ht="54">
      <c r="A740" s="622">
        <v>89128</v>
      </c>
      <c r="B740" s="622" t="s">
        <v>1774</v>
      </c>
      <c r="C740" s="622" t="s">
        <v>26</v>
      </c>
      <c r="D740" s="621">
        <v>21.55</v>
      </c>
    </row>
    <row r="741" spans="1:4" ht="54">
      <c r="A741" s="622">
        <v>89129</v>
      </c>
      <c r="B741" s="622" t="s">
        <v>1775</v>
      </c>
      <c r="C741" s="622" t="s">
        <v>26</v>
      </c>
      <c r="D741" s="621">
        <v>2.92</v>
      </c>
    </row>
    <row r="742" spans="1:4" ht="54">
      <c r="A742" s="622">
        <v>89130</v>
      </c>
      <c r="B742" s="622" t="s">
        <v>1776</v>
      </c>
      <c r="C742" s="622" t="s">
        <v>26</v>
      </c>
      <c r="D742" s="621">
        <v>29.89</v>
      </c>
    </row>
    <row r="743" spans="1:4" ht="40.5">
      <c r="A743" s="622">
        <v>89131</v>
      </c>
      <c r="B743" s="622" t="s">
        <v>1777</v>
      </c>
      <c r="C743" s="622" t="s">
        <v>26</v>
      </c>
      <c r="D743" s="621">
        <v>4.05</v>
      </c>
    </row>
    <row r="744" spans="1:4" ht="67.5">
      <c r="A744" s="622">
        <v>89210</v>
      </c>
      <c r="B744" s="622" t="s">
        <v>1783</v>
      </c>
      <c r="C744" s="622" t="s">
        <v>26</v>
      </c>
      <c r="D744" s="621">
        <v>15.06</v>
      </c>
    </row>
    <row r="745" spans="1:4" ht="67.5">
      <c r="A745" s="622">
        <v>89211</v>
      </c>
      <c r="B745" s="622" t="s">
        <v>1784</v>
      </c>
      <c r="C745" s="622" t="s">
        <v>26</v>
      </c>
      <c r="D745" s="621">
        <v>2.09</v>
      </c>
    </row>
    <row r="746" spans="1:4" ht="40.5">
      <c r="A746" s="622">
        <v>89212</v>
      </c>
      <c r="B746" s="622" t="s">
        <v>362</v>
      </c>
      <c r="C746" s="622" t="s">
        <v>26</v>
      </c>
      <c r="D746" s="621">
        <v>15.18</v>
      </c>
    </row>
    <row r="747" spans="1:4" ht="40.5">
      <c r="A747" s="622">
        <v>89213</v>
      </c>
      <c r="B747" s="622" t="s">
        <v>363</v>
      </c>
      <c r="C747" s="622" t="s">
        <v>26</v>
      </c>
      <c r="D747" s="621">
        <v>2.39</v>
      </c>
    </row>
    <row r="748" spans="1:4" ht="40.5">
      <c r="A748" s="622">
        <v>89214</v>
      </c>
      <c r="B748" s="622" t="s">
        <v>364</v>
      </c>
      <c r="C748" s="622" t="s">
        <v>26</v>
      </c>
      <c r="D748" s="621">
        <v>14.25</v>
      </c>
    </row>
    <row r="749" spans="1:4" ht="40.5">
      <c r="A749" s="622">
        <v>89215</v>
      </c>
      <c r="B749" s="622" t="s">
        <v>365</v>
      </c>
      <c r="C749" s="622" t="s">
        <v>26</v>
      </c>
      <c r="D749" s="621">
        <v>60.06</v>
      </c>
    </row>
    <row r="750" spans="1:4" ht="54">
      <c r="A750" s="622">
        <v>89221</v>
      </c>
      <c r="B750" s="622" t="s">
        <v>1785</v>
      </c>
      <c r="C750" s="622" t="s">
        <v>26</v>
      </c>
      <c r="D750" s="621">
        <v>1.06</v>
      </c>
    </row>
    <row r="751" spans="1:4" ht="54">
      <c r="A751" s="622">
        <v>89222</v>
      </c>
      <c r="B751" s="622" t="s">
        <v>1786</v>
      </c>
      <c r="C751" s="622" t="s">
        <v>26</v>
      </c>
      <c r="D751" s="621">
        <v>0.12</v>
      </c>
    </row>
    <row r="752" spans="1:4" ht="54">
      <c r="A752" s="622">
        <v>89223</v>
      </c>
      <c r="B752" s="622" t="s">
        <v>1787</v>
      </c>
      <c r="C752" s="622" t="s">
        <v>26</v>
      </c>
      <c r="D752" s="621">
        <v>1</v>
      </c>
    </row>
    <row r="753" spans="1:4" ht="54">
      <c r="A753" s="622">
        <v>89224</v>
      </c>
      <c r="B753" s="622" t="s">
        <v>1788</v>
      </c>
      <c r="C753" s="622" t="s">
        <v>26</v>
      </c>
      <c r="D753" s="621">
        <v>2.02</v>
      </c>
    </row>
    <row r="754" spans="1:4" ht="54">
      <c r="A754" s="622">
        <v>89228</v>
      </c>
      <c r="B754" s="622" t="s">
        <v>367</v>
      </c>
      <c r="C754" s="622" t="s">
        <v>26</v>
      </c>
      <c r="D754" s="621">
        <v>21.52</v>
      </c>
    </row>
    <row r="755" spans="1:4" ht="54">
      <c r="A755" s="622">
        <v>89229</v>
      </c>
      <c r="B755" s="622" t="s">
        <v>368</v>
      </c>
      <c r="C755" s="622" t="s">
        <v>26</v>
      </c>
      <c r="D755" s="621">
        <v>3.87</v>
      </c>
    </row>
    <row r="756" spans="1:4" ht="40.5">
      <c r="A756" s="622">
        <v>89230</v>
      </c>
      <c r="B756" s="622" t="s">
        <v>1791</v>
      </c>
      <c r="C756" s="622" t="s">
        <v>26</v>
      </c>
      <c r="D756" s="621">
        <v>86.14</v>
      </c>
    </row>
    <row r="757" spans="1:4" ht="40.5">
      <c r="A757" s="622">
        <v>89231</v>
      </c>
      <c r="B757" s="622" t="s">
        <v>1792</v>
      </c>
      <c r="C757" s="622" t="s">
        <v>26</v>
      </c>
      <c r="D757" s="621">
        <v>13.64</v>
      </c>
    </row>
    <row r="758" spans="1:4" ht="40.5">
      <c r="A758" s="622">
        <v>89232</v>
      </c>
      <c r="B758" s="622" t="s">
        <v>1793</v>
      </c>
      <c r="C758" s="622" t="s">
        <v>26</v>
      </c>
      <c r="D758" s="621">
        <v>153.65</v>
      </c>
    </row>
    <row r="759" spans="1:4" ht="40.5">
      <c r="A759" s="622">
        <v>89233</v>
      </c>
      <c r="B759" s="622" t="s">
        <v>1794</v>
      </c>
      <c r="C759" s="622" t="s">
        <v>26</v>
      </c>
      <c r="D759" s="621">
        <v>108.08</v>
      </c>
    </row>
    <row r="760" spans="1:4" ht="40.5">
      <c r="A760" s="622">
        <v>89236</v>
      </c>
      <c r="B760" s="622" t="s">
        <v>1797</v>
      </c>
      <c r="C760" s="622" t="s">
        <v>26</v>
      </c>
      <c r="D760" s="621">
        <v>201.22</v>
      </c>
    </row>
    <row r="761" spans="1:4" ht="40.5">
      <c r="A761" s="622">
        <v>89237</v>
      </c>
      <c r="B761" s="622" t="s">
        <v>1798</v>
      </c>
      <c r="C761" s="622" t="s">
        <v>26</v>
      </c>
      <c r="D761" s="621">
        <v>31.88</v>
      </c>
    </row>
    <row r="762" spans="1:4" ht="40.5">
      <c r="A762" s="622">
        <v>89238</v>
      </c>
      <c r="B762" s="622" t="s">
        <v>1799</v>
      </c>
      <c r="C762" s="622" t="s">
        <v>26</v>
      </c>
      <c r="D762" s="621">
        <v>358.92</v>
      </c>
    </row>
    <row r="763" spans="1:4" ht="40.5">
      <c r="A763" s="622">
        <v>89239</v>
      </c>
      <c r="B763" s="622" t="s">
        <v>1800</v>
      </c>
      <c r="C763" s="622" t="s">
        <v>26</v>
      </c>
      <c r="D763" s="621">
        <v>285.83</v>
      </c>
    </row>
    <row r="764" spans="1:4" ht="54">
      <c r="A764" s="622">
        <v>89240</v>
      </c>
      <c r="B764" s="622" t="s">
        <v>1801</v>
      </c>
      <c r="C764" s="622" t="s">
        <v>26</v>
      </c>
      <c r="D764" s="621">
        <v>61.75</v>
      </c>
    </row>
    <row r="765" spans="1:4" ht="54">
      <c r="A765" s="622">
        <v>89241</v>
      </c>
      <c r="B765" s="622" t="s">
        <v>369</v>
      </c>
      <c r="C765" s="622" t="s">
        <v>26</v>
      </c>
      <c r="D765" s="621">
        <v>11.11</v>
      </c>
    </row>
    <row r="766" spans="1:4" ht="40.5">
      <c r="A766" s="622">
        <v>89246</v>
      </c>
      <c r="B766" s="622" t="s">
        <v>370</v>
      </c>
      <c r="C766" s="622" t="s">
        <v>26</v>
      </c>
      <c r="D766" s="621">
        <v>174.85</v>
      </c>
    </row>
    <row r="767" spans="1:4" ht="40.5">
      <c r="A767" s="622">
        <v>89247</v>
      </c>
      <c r="B767" s="622" t="s">
        <v>371</v>
      </c>
      <c r="C767" s="622" t="s">
        <v>26</v>
      </c>
      <c r="D767" s="621">
        <v>27.7</v>
      </c>
    </row>
    <row r="768" spans="1:4" ht="40.5">
      <c r="A768" s="622">
        <v>89248</v>
      </c>
      <c r="B768" s="622" t="s">
        <v>372</v>
      </c>
      <c r="C768" s="622" t="s">
        <v>26</v>
      </c>
      <c r="D768" s="621">
        <v>311.88</v>
      </c>
    </row>
    <row r="769" spans="1:4" ht="40.5">
      <c r="A769" s="622">
        <v>89249</v>
      </c>
      <c r="B769" s="622" t="s">
        <v>373</v>
      </c>
      <c r="C769" s="622" t="s">
        <v>26</v>
      </c>
      <c r="D769" s="621">
        <v>243.65</v>
      </c>
    </row>
    <row r="770" spans="1:4" ht="54">
      <c r="A770" s="622">
        <v>89253</v>
      </c>
      <c r="B770" s="622" t="s">
        <v>1804</v>
      </c>
      <c r="C770" s="622" t="s">
        <v>26</v>
      </c>
      <c r="D770" s="621">
        <v>50.6</v>
      </c>
    </row>
    <row r="771" spans="1:4" ht="54">
      <c r="A771" s="622">
        <v>89254</v>
      </c>
      <c r="B771" s="622" t="s">
        <v>376</v>
      </c>
      <c r="C771" s="622" t="s">
        <v>26</v>
      </c>
      <c r="D771" s="621">
        <v>9.1</v>
      </c>
    </row>
    <row r="772" spans="1:4" ht="54">
      <c r="A772" s="622">
        <v>89255</v>
      </c>
      <c r="B772" s="622" t="s">
        <v>1805</v>
      </c>
      <c r="C772" s="622" t="s">
        <v>26</v>
      </c>
      <c r="D772" s="621">
        <v>81.34</v>
      </c>
    </row>
    <row r="773" spans="1:4" ht="54">
      <c r="A773" s="622">
        <v>89256</v>
      </c>
      <c r="B773" s="622" t="s">
        <v>1806</v>
      </c>
      <c r="C773" s="622" t="s">
        <v>26</v>
      </c>
      <c r="D773" s="621">
        <v>54.83</v>
      </c>
    </row>
    <row r="774" spans="1:4" ht="67.5">
      <c r="A774" s="622">
        <v>89259</v>
      </c>
      <c r="B774" s="622" t="s">
        <v>1809</v>
      </c>
      <c r="C774" s="622" t="s">
        <v>26</v>
      </c>
      <c r="D774" s="621">
        <v>9.86</v>
      </c>
    </row>
    <row r="775" spans="1:4" ht="67.5">
      <c r="A775" s="622">
        <v>89260</v>
      </c>
      <c r="B775" s="622" t="s">
        <v>1810</v>
      </c>
      <c r="C775" s="622" t="s">
        <v>26</v>
      </c>
      <c r="D775" s="621">
        <v>2.06</v>
      </c>
    </row>
    <row r="776" spans="1:4" ht="67.5">
      <c r="A776" s="622">
        <v>89262</v>
      </c>
      <c r="B776" s="622" t="s">
        <v>1811</v>
      </c>
      <c r="C776" s="622" t="s">
        <v>26</v>
      </c>
      <c r="D776" s="621">
        <v>18.5</v>
      </c>
    </row>
    <row r="777" spans="1:4" ht="81">
      <c r="A777" s="622">
        <v>89264</v>
      </c>
      <c r="B777" s="622" t="s">
        <v>1812</v>
      </c>
      <c r="C777" s="622" t="s">
        <v>26</v>
      </c>
      <c r="D777" s="621">
        <v>7.96</v>
      </c>
    </row>
    <row r="778" spans="1:4" ht="81">
      <c r="A778" s="622">
        <v>89265</v>
      </c>
      <c r="B778" s="622" t="s">
        <v>1813</v>
      </c>
      <c r="C778" s="622" t="s">
        <v>26</v>
      </c>
      <c r="D778" s="621">
        <v>1.66</v>
      </c>
    </row>
    <row r="779" spans="1:4" ht="81">
      <c r="A779" s="622">
        <v>89266</v>
      </c>
      <c r="B779" s="622" t="s">
        <v>1814</v>
      </c>
      <c r="C779" s="622" t="s">
        <v>26</v>
      </c>
      <c r="D779" s="621">
        <v>0.64</v>
      </c>
    </row>
    <row r="780" spans="1:4" ht="54">
      <c r="A780" s="622">
        <v>89267</v>
      </c>
      <c r="B780" s="622" t="s">
        <v>1815</v>
      </c>
      <c r="C780" s="622" t="s">
        <v>26</v>
      </c>
      <c r="D780" s="621">
        <v>26.42</v>
      </c>
    </row>
    <row r="781" spans="1:4" ht="54">
      <c r="A781" s="622">
        <v>89268</v>
      </c>
      <c r="B781" s="622" t="s">
        <v>1816</v>
      </c>
      <c r="C781" s="622" t="s">
        <v>26</v>
      </c>
      <c r="D781" s="621">
        <v>4.75</v>
      </c>
    </row>
    <row r="782" spans="1:4" ht="54">
      <c r="A782" s="622">
        <v>89269</v>
      </c>
      <c r="B782" s="622" t="s">
        <v>1817</v>
      </c>
      <c r="C782" s="622" t="s">
        <v>26</v>
      </c>
      <c r="D782" s="621">
        <v>1.84</v>
      </c>
    </row>
    <row r="783" spans="1:4" ht="54">
      <c r="A783" s="622">
        <v>89270</v>
      </c>
      <c r="B783" s="622" t="s">
        <v>1818</v>
      </c>
      <c r="C783" s="622" t="s">
        <v>26</v>
      </c>
      <c r="D783" s="621">
        <v>42.48</v>
      </c>
    </row>
    <row r="784" spans="1:4" ht="54">
      <c r="A784" s="622">
        <v>89271</v>
      </c>
      <c r="B784" s="622" t="s">
        <v>1819</v>
      </c>
      <c r="C784" s="622" t="s">
        <v>26</v>
      </c>
      <c r="D784" s="621">
        <v>18.760000000000002</v>
      </c>
    </row>
    <row r="785" spans="1:4" ht="54">
      <c r="A785" s="622">
        <v>89274</v>
      </c>
      <c r="B785" s="622" t="s">
        <v>1822</v>
      </c>
      <c r="C785" s="622" t="s">
        <v>26</v>
      </c>
      <c r="D785" s="621">
        <v>1.29</v>
      </c>
    </row>
    <row r="786" spans="1:4" ht="54">
      <c r="A786" s="622">
        <v>89275</v>
      </c>
      <c r="B786" s="622" t="s">
        <v>1823</v>
      </c>
      <c r="C786" s="622" t="s">
        <v>26</v>
      </c>
      <c r="D786" s="621">
        <v>0.15</v>
      </c>
    </row>
    <row r="787" spans="1:4" ht="54">
      <c r="A787" s="622">
        <v>89276</v>
      </c>
      <c r="B787" s="622" t="s">
        <v>1824</v>
      </c>
      <c r="C787" s="622" t="s">
        <v>26</v>
      </c>
      <c r="D787" s="621">
        <v>1.21</v>
      </c>
    </row>
    <row r="788" spans="1:4" ht="54">
      <c r="A788" s="622">
        <v>89277</v>
      </c>
      <c r="B788" s="622" t="s">
        <v>1825</v>
      </c>
      <c r="C788" s="622" t="s">
        <v>26</v>
      </c>
      <c r="D788" s="621">
        <v>5.49</v>
      </c>
    </row>
    <row r="789" spans="1:4" ht="54">
      <c r="A789" s="622">
        <v>89280</v>
      </c>
      <c r="B789" s="622" t="s">
        <v>1828</v>
      </c>
      <c r="C789" s="622" t="s">
        <v>26</v>
      </c>
      <c r="D789" s="621">
        <v>18.489999999999998</v>
      </c>
    </row>
    <row r="790" spans="1:4" ht="54">
      <c r="A790" s="622">
        <v>89281</v>
      </c>
      <c r="B790" s="622" t="s">
        <v>1829</v>
      </c>
      <c r="C790" s="622" t="s">
        <v>26</v>
      </c>
      <c r="D790" s="621">
        <v>2.56</v>
      </c>
    </row>
    <row r="791" spans="1:4" ht="67.5">
      <c r="A791" s="622">
        <v>89870</v>
      </c>
      <c r="B791" s="622" t="s">
        <v>476</v>
      </c>
      <c r="C791" s="622" t="s">
        <v>26</v>
      </c>
      <c r="D791" s="621">
        <v>20.239999999999998</v>
      </c>
    </row>
    <row r="792" spans="1:4" ht="67.5">
      <c r="A792" s="622">
        <v>89871</v>
      </c>
      <c r="B792" s="622" t="s">
        <v>477</v>
      </c>
      <c r="C792" s="622" t="s">
        <v>26</v>
      </c>
      <c r="D792" s="621">
        <v>3.74</v>
      </c>
    </row>
    <row r="793" spans="1:4" ht="67.5">
      <c r="A793" s="622">
        <v>89872</v>
      </c>
      <c r="B793" s="622" t="s">
        <v>478</v>
      </c>
      <c r="C793" s="622" t="s">
        <v>26</v>
      </c>
      <c r="D793" s="621">
        <v>1.46</v>
      </c>
    </row>
    <row r="794" spans="1:4" ht="67.5">
      <c r="A794" s="622">
        <v>89873</v>
      </c>
      <c r="B794" s="622" t="s">
        <v>479</v>
      </c>
      <c r="C794" s="622" t="s">
        <v>26</v>
      </c>
      <c r="D794" s="621">
        <v>37.96</v>
      </c>
    </row>
    <row r="795" spans="1:4" ht="67.5">
      <c r="A795" s="622">
        <v>89874</v>
      </c>
      <c r="B795" s="622" t="s">
        <v>480</v>
      </c>
      <c r="C795" s="622" t="s">
        <v>26</v>
      </c>
      <c r="D795" s="621">
        <v>114.04</v>
      </c>
    </row>
    <row r="796" spans="1:4" ht="67.5">
      <c r="A796" s="622">
        <v>89878</v>
      </c>
      <c r="B796" s="622" t="s">
        <v>483</v>
      </c>
      <c r="C796" s="622" t="s">
        <v>26</v>
      </c>
      <c r="D796" s="621">
        <v>21.35</v>
      </c>
    </row>
    <row r="797" spans="1:4" ht="67.5">
      <c r="A797" s="622">
        <v>89879</v>
      </c>
      <c r="B797" s="622" t="s">
        <v>484</v>
      </c>
      <c r="C797" s="622" t="s">
        <v>26</v>
      </c>
      <c r="D797" s="621">
        <v>3.94</v>
      </c>
    </row>
    <row r="798" spans="1:4" ht="67.5">
      <c r="A798" s="622">
        <v>89880</v>
      </c>
      <c r="B798" s="622" t="s">
        <v>485</v>
      </c>
      <c r="C798" s="622" t="s">
        <v>26</v>
      </c>
      <c r="D798" s="621">
        <v>1.53</v>
      </c>
    </row>
    <row r="799" spans="1:4" ht="67.5">
      <c r="A799" s="622">
        <v>89881</v>
      </c>
      <c r="B799" s="622" t="s">
        <v>486</v>
      </c>
      <c r="C799" s="622" t="s">
        <v>26</v>
      </c>
      <c r="D799" s="621">
        <v>40.03</v>
      </c>
    </row>
    <row r="800" spans="1:4" ht="67.5">
      <c r="A800" s="622">
        <v>89882</v>
      </c>
      <c r="B800" s="622" t="s">
        <v>487</v>
      </c>
      <c r="C800" s="622" t="s">
        <v>26</v>
      </c>
      <c r="D800" s="621">
        <v>131.58000000000001</v>
      </c>
    </row>
    <row r="801" spans="1:4" ht="40.5">
      <c r="A801" s="622">
        <v>90582</v>
      </c>
      <c r="B801" s="622" t="s">
        <v>2370</v>
      </c>
      <c r="C801" s="622" t="s">
        <v>26</v>
      </c>
      <c r="D801" s="621">
        <v>0.31</v>
      </c>
    </row>
    <row r="802" spans="1:4" ht="40.5">
      <c r="A802" s="622">
        <v>90583</v>
      </c>
      <c r="B802" s="622" t="s">
        <v>2371</v>
      </c>
      <c r="C802" s="622" t="s">
        <v>26</v>
      </c>
      <c r="D802" s="621">
        <v>0.03</v>
      </c>
    </row>
    <row r="803" spans="1:4" ht="40.5">
      <c r="A803" s="622">
        <v>90584</v>
      </c>
      <c r="B803" s="622" t="s">
        <v>2372</v>
      </c>
      <c r="C803" s="622" t="s">
        <v>26</v>
      </c>
      <c r="D803" s="621">
        <v>0.24</v>
      </c>
    </row>
    <row r="804" spans="1:4" ht="40.5">
      <c r="A804" s="622">
        <v>90585</v>
      </c>
      <c r="B804" s="622" t="s">
        <v>2373</v>
      </c>
      <c r="C804" s="622" t="s">
        <v>26</v>
      </c>
      <c r="D804" s="621">
        <v>1.01</v>
      </c>
    </row>
    <row r="805" spans="1:4" ht="40.5">
      <c r="A805" s="622">
        <v>90621</v>
      </c>
      <c r="B805" s="622" t="s">
        <v>506</v>
      </c>
      <c r="C805" s="622" t="s">
        <v>26</v>
      </c>
      <c r="D805" s="621">
        <v>1.73</v>
      </c>
    </row>
    <row r="806" spans="1:4" ht="40.5">
      <c r="A806" s="622">
        <v>90622</v>
      </c>
      <c r="B806" s="622" t="s">
        <v>507</v>
      </c>
      <c r="C806" s="622" t="s">
        <v>26</v>
      </c>
      <c r="D806" s="621">
        <v>0.2</v>
      </c>
    </row>
    <row r="807" spans="1:4" ht="40.5">
      <c r="A807" s="622">
        <v>90623</v>
      </c>
      <c r="B807" s="622" t="s">
        <v>508</v>
      </c>
      <c r="C807" s="622" t="s">
        <v>26</v>
      </c>
      <c r="D807" s="621">
        <v>2.17</v>
      </c>
    </row>
    <row r="808" spans="1:4" ht="40.5">
      <c r="A808" s="622">
        <v>90624</v>
      </c>
      <c r="B808" s="622" t="s">
        <v>509</v>
      </c>
      <c r="C808" s="622" t="s">
        <v>26</v>
      </c>
      <c r="D808" s="621">
        <v>2.5299999999999998</v>
      </c>
    </row>
    <row r="809" spans="1:4" ht="54">
      <c r="A809" s="622">
        <v>90627</v>
      </c>
      <c r="B809" s="622" t="s">
        <v>512</v>
      </c>
      <c r="C809" s="622" t="s">
        <v>26</v>
      </c>
      <c r="D809" s="621">
        <v>23.65</v>
      </c>
    </row>
    <row r="810" spans="1:4" ht="40.5">
      <c r="A810" s="622">
        <v>90628</v>
      </c>
      <c r="B810" s="622" t="s">
        <v>513</v>
      </c>
      <c r="C810" s="622" t="s">
        <v>26</v>
      </c>
      <c r="D810" s="621">
        <v>3.37</v>
      </c>
    </row>
    <row r="811" spans="1:4" ht="40.5">
      <c r="A811" s="622">
        <v>90629</v>
      </c>
      <c r="B811" s="622" t="s">
        <v>514</v>
      </c>
      <c r="C811" s="622" t="s">
        <v>26</v>
      </c>
      <c r="D811" s="621">
        <v>29.6</v>
      </c>
    </row>
    <row r="812" spans="1:4" ht="54">
      <c r="A812" s="622">
        <v>90630</v>
      </c>
      <c r="B812" s="622" t="s">
        <v>2376</v>
      </c>
      <c r="C812" s="622" t="s">
        <v>26</v>
      </c>
      <c r="D812" s="621">
        <v>10.27</v>
      </c>
    </row>
    <row r="813" spans="1:4" ht="67.5">
      <c r="A813" s="622">
        <v>90633</v>
      </c>
      <c r="B813" s="622" t="s">
        <v>517</v>
      </c>
      <c r="C813" s="622" t="s">
        <v>26</v>
      </c>
      <c r="D813" s="621">
        <v>3.29</v>
      </c>
    </row>
    <row r="814" spans="1:4" ht="67.5">
      <c r="A814" s="622">
        <v>90634</v>
      </c>
      <c r="B814" s="622" t="s">
        <v>518</v>
      </c>
      <c r="C814" s="622" t="s">
        <v>26</v>
      </c>
      <c r="D814" s="621">
        <v>0.39</v>
      </c>
    </row>
    <row r="815" spans="1:4" ht="67.5">
      <c r="A815" s="622">
        <v>90635</v>
      </c>
      <c r="B815" s="622" t="s">
        <v>519</v>
      </c>
      <c r="C815" s="622" t="s">
        <v>26</v>
      </c>
      <c r="D815" s="621">
        <v>3.6</v>
      </c>
    </row>
    <row r="816" spans="1:4" ht="67.5">
      <c r="A816" s="622">
        <v>90636</v>
      </c>
      <c r="B816" s="622" t="s">
        <v>520</v>
      </c>
      <c r="C816" s="622" t="s">
        <v>26</v>
      </c>
      <c r="D816" s="621">
        <v>5.07</v>
      </c>
    </row>
    <row r="817" spans="1:4" ht="54">
      <c r="A817" s="622">
        <v>90639</v>
      </c>
      <c r="B817" s="622" t="s">
        <v>2377</v>
      </c>
      <c r="C817" s="622" t="s">
        <v>26</v>
      </c>
      <c r="D817" s="621">
        <v>4.91</v>
      </c>
    </row>
    <row r="818" spans="1:4" ht="40.5">
      <c r="A818" s="622">
        <v>90640</v>
      </c>
      <c r="B818" s="622" t="s">
        <v>2378</v>
      </c>
      <c r="C818" s="622" t="s">
        <v>26</v>
      </c>
      <c r="D818" s="621">
        <v>0.57999999999999996</v>
      </c>
    </row>
    <row r="819" spans="1:4" ht="54">
      <c r="A819" s="622">
        <v>90641</v>
      </c>
      <c r="B819" s="622" t="s">
        <v>2379</v>
      </c>
      <c r="C819" s="622" t="s">
        <v>26</v>
      </c>
      <c r="D819" s="621">
        <v>5.37</v>
      </c>
    </row>
    <row r="820" spans="1:4" ht="54">
      <c r="A820" s="622">
        <v>90642</v>
      </c>
      <c r="B820" s="622" t="s">
        <v>2380</v>
      </c>
      <c r="C820" s="622" t="s">
        <v>26</v>
      </c>
      <c r="D820" s="621">
        <v>5.95</v>
      </c>
    </row>
    <row r="821" spans="1:4" ht="67.5">
      <c r="A821" s="622">
        <v>90646</v>
      </c>
      <c r="B821" s="622" t="s">
        <v>2383</v>
      </c>
      <c r="C821" s="622" t="s">
        <v>26</v>
      </c>
      <c r="D821" s="621">
        <v>0.55000000000000004</v>
      </c>
    </row>
    <row r="822" spans="1:4" ht="54">
      <c r="A822" s="622">
        <v>90647</v>
      </c>
      <c r="B822" s="622" t="s">
        <v>2384</v>
      </c>
      <c r="C822" s="622" t="s">
        <v>26</v>
      </c>
      <c r="D822" s="621">
        <v>0.06</v>
      </c>
    </row>
    <row r="823" spans="1:4" ht="67.5">
      <c r="A823" s="622">
        <v>90648</v>
      </c>
      <c r="B823" s="622" t="s">
        <v>2385</v>
      </c>
      <c r="C823" s="622" t="s">
        <v>26</v>
      </c>
      <c r="D823" s="621">
        <v>0.6</v>
      </c>
    </row>
    <row r="824" spans="1:4" ht="67.5">
      <c r="A824" s="622">
        <v>90649</v>
      </c>
      <c r="B824" s="622" t="s">
        <v>2386</v>
      </c>
      <c r="C824" s="622" t="s">
        <v>26</v>
      </c>
      <c r="D824" s="621">
        <v>7.89</v>
      </c>
    </row>
    <row r="825" spans="1:4" ht="40.5">
      <c r="A825" s="622">
        <v>90652</v>
      </c>
      <c r="B825" s="622" t="s">
        <v>2389</v>
      </c>
      <c r="C825" s="622" t="s">
        <v>26</v>
      </c>
      <c r="D825" s="621">
        <v>3.2</v>
      </c>
    </row>
    <row r="826" spans="1:4" ht="27">
      <c r="A826" s="622">
        <v>90653</v>
      </c>
      <c r="B826" s="622" t="s">
        <v>2390</v>
      </c>
      <c r="C826" s="622" t="s">
        <v>26</v>
      </c>
      <c r="D826" s="621">
        <v>0.38</v>
      </c>
    </row>
    <row r="827" spans="1:4" ht="27">
      <c r="A827" s="622">
        <v>90654</v>
      </c>
      <c r="B827" s="622" t="s">
        <v>2391</v>
      </c>
      <c r="C827" s="622" t="s">
        <v>26</v>
      </c>
      <c r="D827" s="621">
        <v>3.5</v>
      </c>
    </row>
    <row r="828" spans="1:4" ht="40.5">
      <c r="A828" s="622">
        <v>90655</v>
      </c>
      <c r="B828" s="622" t="s">
        <v>2392</v>
      </c>
      <c r="C828" s="622" t="s">
        <v>26</v>
      </c>
      <c r="D828" s="621">
        <v>5.19</v>
      </c>
    </row>
    <row r="829" spans="1:4" ht="40.5">
      <c r="A829" s="622">
        <v>90658</v>
      </c>
      <c r="B829" s="622" t="s">
        <v>2393</v>
      </c>
      <c r="C829" s="622" t="s">
        <v>26</v>
      </c>
      <c r="D829" s="621">
        <v>3.43</v>
      </c>
    </row>
    <row r="830" spans="1:4" ht="27">
      <c r="A830" s="622">
        <v>90659</v>
      </c>
      <c r="B830" s="622" t="s">
        <v>2394</v>
      </c>
      <c r="C830" s="622" t="s">
        <v>26</v>
      </c>
      <c r="D830" s="621">
        <v>0.4</v>
      </c>
    </row>
    <row r="831" spans="1:4" ht="27">
      <c r="A831" s="622">
        <v>90660</v>
      </c>
      <c r="B831" s="622" t="s">
        <v>2395</v>
      </c>
      <c r="C831" s="622" t="s">
        <v>26</v>
      </c>
      <c r="D831" s="621">
        <v>3.75</v>
      </c>
    </row>
    <row r="832" spans="1:4" ht="40.5">
      <c r="A832" s="622">
        <v>90661</v>
      </c>
      <c r="B832" s="622" t="s">
        <v>2396</v>
      </c>
      <c r="C832" s="622" t="s">
        <v>26</v>
      </c>
      <c r="D832" s="621">
        <v>5.19</v>
      </c>
    </row>
    <row r="833" spans="1:4" ht="67.5">
      <c r="A833" s="622">
        <v>90664</v>
      </c>
      <c r="B833" s="622" t="s">
        <v>2397</v>
      </c>
      <c r="C833" s="622" t="s">
        <v>26</v>
      </c>
      <c r="D833" s="621">
        <v>3.77</v>
      </c>
    </row>
    <row r="834" spans="1:4" ht="67.5">
      <c r="A834" s="622">
        <v>90665</v>
      </c>
      <c r="B834" s="622" t="s">
        <v>2398</v>
      </c>
      <c r="C834" s="622" t="s">
        <v>26</v>
      </c>
      <c r="D834" s="621">
        <v>0.43</v>
      </c>
    </row>
    <row r="835" spans="1:4" ht="67.5">
      <c r="A835" s="622">
        <v>90666</v>
      </c>
      <c r="B835" s="622" t="s">
        <v>2399</v>
      </c>
      <c r="C835" s="622" t="s">
        <v>26</v>
      </c>
      <c r="D835" s="621">
        <v>4.12</v>
      </c>
    </row>
    <row r="836" spans="1:4" ht="67.5">
      <c r="A836" s="622">
        <v>90667</v>
      </c>
      <c r="B836" s="622" t="s">
        <v>2400</v>
      </c>
      <c r="C836" s="622" t="s">
        <v>26</v>
      </c>
      <c r="D836" s="621">
        <v>9.67</v>
      </c>
    </row>
    <row r="837" spans="1:4" ht="81">
      <c r="A837" s="622">
        <v>90670</v>
      </c>
      <c r="B837" s="622" t="s">
        <v>2403</v>
      </c>
      <c r="C837" s="622" t="s">
        <v>26</v>
      </c>
      <c r="D837" s="621">
        <v>108.56</v>
      </c>
    </row>
    <row r="838" spans="1:4" ht="81">
      <c r="A838" s="622">
        <v>90671</v>
      </c>
      <c r="B838" s="622" t="s">
        <v>2404</v>
      </c>
      <c r="C838" s="622" t="s">
        <v>26</v>
      </c>
      <c r="D838" s="621">
        <v>15.07</v>
      </c>
    </row>
    <row r="839" spans="1:4" ht="81">
      <c r="A839" s="622">
        <v>90672</v>
      </c>
      <c r="B839" s="622" t="s">
        <v>2405</v>
      </c>
      <c r="C839" s="622" t="s">
        <v>26</v>
      </c>
      <c r="D839" s="621">
        <v>135.85</v>
      </c>
    </row>
    <row r="840" spans="1:4" ht="81">
      <c r="A840" s="622">
        <v>90673</v>
      </c>
      <c r="B840" s="622" t="s">
        <v>2406</v>
      </c>
      <c r="C840" s="622" t="s">
        <v>26</v>
      </c>
      <c r="D840" s="621">
        <v>77.400000000000006</v>
      </c>
    </row>
    <row r="841" spans="1:4" ht="81">
      <c r="A841" s="622">
        <v>90676</v>
      </c>
      <c r="B841" s="622" t="s">
        <v>2409</v>
      </c>
      <c r="C841" s="622" t="s">
        <v>26</v>
      </c>
      <c r="D841" s="621">
        <v>57.93</v>
      </c>
    </row>
    <row r="842" spans="1:4" ht="67.5">
      <c r="A842" s="622">
        <v>90677</v>
      </c>
      <c r="B842" s="622" t="s">
        <v>2410</v>
      </c>
      <c r="C842" s="622" t="s">
        <v>26</v>
      </c>
      <c r="D842" s="621">
        <v>8.0299999999999994</v>
      </c>
    </row>
    <row r="843" spans="1:4" ht="81">
      <c r="A843" s="622">
        <v>90678</v>
      </c>
      <c r="B843" s="622" t="s">
        <v>2411</v>
      </c>
      <c r="C843" s="622" t="s">
        <v>26</v>
      </c>
      <c r="D843" s="621">
        <v>72.5</v>
      </c>
    </row>
    <row r="844" spans="1:4" ht="81">
      <c r="A844" s="622">
        <v>90679</v>
      </c>
      <c r="B844" s="622" t="s">
        <v>2412</v>
      </c>
      <c r="C844" s="622" t="s">
        <v>26</v>
      </c>
      <c r="D844" s="621">
        <v>59.32</v>
      </c>
    </row>
    <row r="845" spans="1:4" ht="54">
      <c r="A845" s="622">
        <v>90682</v>
      </c>
      <c r="B845" s="622" t="s">
        <v>2415</v>
      </c>
      <c r="C845" s="622" t="s">
        <v>26</v>
      </c>
      <c r="D845" s="621">
        <v>21.46</v>
      </c>
    </row>
    <row r="846" spans="1:4" ht="54">
      <c r="A846" s="622">
        <v>90683</v>
      </c>
      <c r="B846" s="622" t="s">
        <v>2416</v>
      </c>
      <c r="C846" s="622" t="s">
        <v>26</v>
      </c>
      <c r="D846" s="621">
        <v>2.54</v>
      </c>
    </row>
    <row r="847" spans="1:4" ht="54">
      <c r="A847" s="622">
        <v>90684</v>
      </c>
      <c r="B847" s="622" t="s">
        <v>2417</v>
      </c>
      <c r="C847" s="622" t="s">
        <v>26</v>
      </c>
      <c r="D847" s="621">
        <v>23.47</v>
      </c>
    </row>
    <row r="848" spans="1:4" ht="54">
      <c r="A848" s="622">
        <v>90685</v>
      </c>
      <c r="B848" s="622" t="s">
        <v>2418</v>
      </c>
      <c r="C848" s="622" t="s">
        <v>26</v>
      </c>
      <c r="D848" s="621">
        <v>36.799999999999997</v>
      </c>
    </row>
    <row r="849" spans="1:4" ht="40.5">
      <c r="A849" s="622">
        <v>90688</v>
      </c>
      <c r="B849" s="622" t="s">
        <v>2421</v>
      </c>
      <c r="C849" s="622" t="s">
        <v>26</v>
      </c>
      <c r="D849" s="621">
        <v>11.86</v>
      </c>
    </row>
    <row r="850" spans="1:4" ht="40.5">
      <c r="A850" s="622">
        <v>90689</v>
      </c>
      <c r="B850" s="622" t="s">
        <v>2422</v>
      </c>
      <c r="C850" s="622" t="s">
        <v>26</v>
      </c>
      <c r="D850" s="621">
        <v>1.2</v>
      </c>
    </row>
    <row r="851" spans="1:4" ht="40.5">
      <c r="A851" s="622">
        <v>90690</v>
      </c>
      <c r="B851" s="622" t="s">
        <v>2423</v>
      </c>
      <c r="C851" s="622" t="s">
        <v>26</v>
      </c>
      <c r="D851" s="621">
        <v>14.83</v>
      </c>
    </row>
    <row r="852" spans="1:4" ht="54">
      <c r="A852" s="622">
        <v>90691</v>
      </c>
      <c r="B852" s="622" t="s">
        <v>2424</v>
      </c>
      <c r="C852" s="622" t="s">
        <v>26</v>
      </c>
      <c r="D852" s="621">
        <v>33.9</v>
      </c>
    </row>
    <row r="853" spans="1:4" ht="54">
      <c r="A853" s="622">
        <v>90957</v>
      </c>
      <c r="B853" s="622" t="s">
        <v>563</v>
      </c>
      <c r="C853" s="622" t="s">
        <v>26</v>
      </c>
      <c r="D853" s="621">
        <v>2.33</v>
      </c>
    </row>
    <row r="854" spans="1:4" ht="40.5">
      <c r="A854" s="622">
        <v>90958</v>
      </c>
      <c r="B854" s="622" t="s">
        <v>564</v>
      </c>
      <c r="C854" s="622" t="s">
        <v>26</v>
      </c>
      <c r="D854" s="621">
        <v>0.32</v>
      </c>
    </row>
    <row r="855" spans="1:4" ht="54">
      <c r="A855" s="622">
        <v>90960</v>
      </c>
      <c r="B855" s="622" t="s">
        <v>565</v>
      </c>
      <c r="C855" s="622" t="s">
        <v>26</v>
      </c>
      <c r="D855" s="621">
        <v>3.11</v>
      </c>
    </row>
    <row r="856" spans="1:4" ht="40.5">
      <c r="A856" s="622">
        <v>90961</v>
      </c>
      <c r="B856" s="622" t="s">
        <v>566</v>
      </c>
      <c r="C856" s="622" t="s">
        <v>26</v>
      </c>
      <c r="D856" s="621">
        <v>0.43</v>
      </c>
    </row>
    <row r="857" spans="1:4" ht="54">
      <c r="A857" s="622">
        <v>90962</v>
      </c>
      <c r="B857" s="622" t="s">
        <v>567</v>
      </c>
      <c r="C857" s="622" t="s">
        <v>26</v>
      </c>
      <c r="D857" s="621">
        <v>3.89</v>
      </c>
    </row>
    <row r="858" spans="1:4" ht="54">
      <c r="A858" s="622">
        <v>90963</v>
      </c>
      <c r="B858" s="622" t="s">
        <v>2497</v>
      </c>
      <c r="C858" s="622" t="s">
        <v>26</v>
      </c>
      <c r="D858" s="621">
        <v>9.67</v>
      </c>
    </row>
    <row r="859" spans="1:4" ht="40.5">
      <c r="A859" s="622">
        <v>90968</v>
      </c>
      <c r="B859" s="622" t="s">
        <v>2498</v>
      </c>
      <c r="C859" s="622" t="s">
        <v>26</v>
      </c>
      <c r="D859" s="621">
        <v>3.12</v>
      </c>
    </row>
    <row r="860" spans="1:4" ht="40.5">
      <c r="A860" s="622">
        <v>90969</v>
      </c>
      <c r="B860" s="622" t="s">
        <v>2499</v>
      </c>
      <c r="C860" s="622" t="s">
        <v>26</v>
      </c>
      <c r="D860" s="621">
        <v>0.43</v>
      </c>
    </row>
    <row r="861" spans="1:4" ht="40.5">
      <c r="A861" s="622">
        <v>90970</v>
      </c>
      <c r="B861" s="622" t="s">
        <v>2500</v>
      </c>
      <c r="C861" s="622" t="s">
        <v>26</v>
      </c>
      <c r="D861" s="621">
        <v>3.91</v>
      </c>
    </row>
    <row r="862" spans="1:4" ht="54">
      <c r="A862" s="622">
        <v>90971</v>
      </c>
      <c r="B862" s="622" t="s">
        <v>2501</v>
      </c>
      <c r="C862" s="622" t="s">
        <v>26</v>
      </c>
      <c r="D862" s="621">
        <v>39.200000000000003</v>
      </c>
    </row>
    <row r="863" spans="1:4" ht="54">
      <c r="A863" s="622">
        <v>90975</v>
      </c>
      <c r="B863" s="622" t="s">
        <v>570</v>
      </c>
      <c r="C863" s="622" t="s">
        <v>26</v>
      </c>
      <c r="D863" s="621">
        <v>7.93</v>
      </c>
    </row>
    <row r="864" spans="1:4" ht="40.5">
      <c r="A864" s="622">
        <v>90976</v>
      </c>
      <c r="B864" s="622" t="s">
        <v>571</v>
      </c>
      <c r="C864" s="622" t="s">
        <v>26</v>
      </c>
      <c r="D864" s="621">
        <v>1.1000000000000001</v>
      </c>
    </row>
    <row r="865" spans="1:4" ht="54">
      <c r="A865" s="622">
        <v>90977</v>
      </c>
      <c r="B865" s="622" t="s">
        <v>572</v>
      </c>
      <c r="C865" s="622" t="s">
        <v>26</v>
      </c>
      <c r="D865" s="621">
        <v>9.92</v>
      </c>
    </row>
    <row r="866" spans="1:4" ht="54">
      <c r="A866" s="622">
        <v>90978</v>
      </c>
      <c r="B866" s="622" t="s">
        <v>2504</v>
      </c>
      <c r="C866" s="622" t="s">
        <v>26</v>
      </c>
      <c r="D866" s="621">
        <v>101.7</v>
      </c>
    </row>
    <row r="867" spans="1:4" ht="40.5">
      <c r="A867" s="622">
        <v>90992</v>
      </c>
      <c r="B867" s="622" t="s">
        <v>2506</v>
      </c>
      <c r="C867" s="622" t="s">
        <v>26</v>
      </c>
      <c r="D867" s="621">
        <v>3.7</v>
      </c>
    </row>
    <row r="868" spans="1:4" ht="40.5">
      <c r="A868" s="622">
        <v>90993</v>
      </c>
      <c r="B868" s="622" t="s">
        <v>2507</v>
      </c>
      <c r="C868" s="622" t="s">
        <v>26</v>
      </c>
      <c r="D868" s="621">
        <v>0.51</v>
      </c>
    </row>
    <row r="869" spans="1:4" ht="40.5">
      <c r="A869" s="622">
        <v>90994</v>
      </c>
      <c r="B869" s="622" t="s">
        <v>2508</v>
      </c>
      <c r="C869" s="622" t="s">
        <v>26</v>
      </c>
      <c r="D869" s="621">
        <v>4.63</v>
      </c>
    </row>
    <row r="870" spans="1:4" ht="54">
      <c r="A870" s="622">
        <v>90995</v>
      </c>
      <c r="B870" s="622" t="s">
        <v>2509</v>
      </c>
      <c r="C870" s="622" t="s">
        <v>26</v>
      </c>
      <c r="D870" s="621">
        <v>53.25</v>
      </c>
    </row>
    <row r="871" spans="1:4" ht="81">
      <c r="A871" s="622">
        <v>91021</v>
      </c>
      <c r="B871" s="622" t="s">
        <v>2523</v>
      </c>
      <c r="C871" s="622" t="s">
        <v>26</v>
      </c>
      <c r="D871" s="621">
        <v>3.14</v>
      </c>
    </row>
    <row r="872" spans="1:4" ht="67.5">
      <c r="A872" s="622">
        <v>91026</v>
      </c>
      <c r="B872" s="622" t="s">
        <v>575</v>
      </c>
      <c r="C872" s="622" t="s">
        <v>26</v>
      </c>
      <c r="D872" s="621">
        <v>11.26</v>
      </c>
    </row>
    <row r="873" spans="1:4" ht="67.5">
      <c r="A873" s="622">
        <v>91027</v>
      </c>
      <c r="B873" s="622" t="s">
        <v>576</v>
      </c>
      <c r="C873" s="622" t="s">
        <v>26</v>
      </c>
      <c r="D873" s="621">
        <v>2.36</v>
      </c>
    </row>
    <row r="874" spans="1:4" ht="67.5">
      <c r="A874" s="622">
        <v>91028</v>
      </c>
      <c r="B874" s="622" t="s">
        <v>577</v>
      </c>
      <c r="C874" s="622" t="s">
        <v>26</v>
      </c>
      <c r="D874" s="621">
        <v>0.91</v>
      </c>
    </row>
    <row r="875" spans="1:4" ht="67.5">
      <c r="A875" s="622">
        <v>91029</v>
      </c>
      <c r="B875" s="622" t="s">
        <v>578</v>
      </c>
      <c r="C875" s="622" t="s">
        <v>26</v>
      </c>
      <c r="D875" s="621">
        <v>21.11</v>
      </c>
    </row>
    <row r="876" spans="1:4" ht="67.5">
      <c r="A876" s="622">
        <v>91030</v>
      </c>
      <c r="B876" s="622" t="s">
        <v>579</v>
      </c>
      <c r="C876" s="622" t="s">
        <v>26</v>
      </c>
      <c r="D876" s="621">
        <v>92.1</v>
      </c>
    </row>
    <row r="877" spans="1:4" ht="54">
      <c r="A877" s="622">
        <v>91273</v>
      </c>
      <c r="B877" s="622" t="s">
        <v>2575</v>
      </c>
      <c r="C877" s="622" t="s">
        <v>26</v>
      </c>
      <c r="D877" s="621">
        <v>0.43</v>
      </c>
    </row>
    <row r="878" spans="1:4" ht="54">
      <c r="A878" s="622">
        <v>91274</v>
      </c>
      <c r="B878" s="622" t="s">
        <v>2576</v>
      </c>
      <c r="C878" s="622" t="s">
        <v>26</v>
      </c>
      <c r="D878" s="621">
        <v>0.05</v>
      </c>
    </row>
    <row r="879" spans="1:4" ht="54">
      <c r="A879" s="622">
        <v>91275</v>
      </c>
      <c r="B879" s="622" t="s">
        <v>2577</v>
      </c>
      <c r="C879" s="622" t="s">
        <v>26</v>
      </c>
      <c r="D879" s="621">
        <v>0.54</v>
      </c>
    </row>
    <row r="880" spans="1:4" ht="54">
      <c r="A880" s="622">
        <v>91276</v>
      </c>
      <c r="B880" s="622" t="s">
        <v>2578</v>
      </c>
      <c r="C880" s="622" t="s">
        <v>26</v>
      </c>
      <c r="D880" s="621">
        <v>6.63</v>
      </c>
    </row>
    <row r="881" spans="1:4" ht="67.5">
      <c r="A881" s="622">
        <v>91279</v>
      </c>
      <c r="B881" s="622" t="s">
        <v>2581</v>
      </c>
      <c r="C881" s="622" t="s">
        <v>26</v>
      </c>
      <c r="D881" s="621">
        <v>0.83</v>
      </c>
    </row>
    <row r="882" spans="1:4" ht="67.5">
      <c r="A882" s="622">
        <v>91280</v>
      </c>
      <c r="B882" s="622" t="s">
        <v>2582</v>
      </c>
      <c r="C882" s="622" t="s">
        <v>26</v>
      </c>
      <c r="D882" s="621">
        <v>0.09</v>
      </c>
    </row>
    <row r="883" spans="1:4" ht="67.5">
      <c r="A883" s="622">
        <v>91281</v>
      </c>
      <c r="B883" s="622" t="s">
        <v>2583</v>
      </c>
      <c r="C883" s="622" t="s">
        <v>26</v>
      </c>
      <c r="D883" s="621">
        <v>1.03</v>
      </c>
    </row>
    <row r="884" spans="1:4" ht="67.5">
      <c r="A884" s="622">
        <v>91282</v>
      </c>
      <c r="B884" s="622" t="s">
        <v>2584</v>
      </c>
      <c r="C884" s="622" t="s">
        <v>26</v>
      </c>
      <c r="D884" s="621">
        <v>15.85</v>
      </c>
    </row>
    <row r="885" spans="1:4" ht="54">
      <c r="A885" s="622">
        <v>91354</v>
      </c>
      <c r="B885" s="622" t="s">
        <v>591</v>
      </c>
      <c r="C885" s="622" t="s">
        <v>26</v>
      </c>
      <c r="D885" s="621">
        <v>8.73</v>
      </c>
    </row>
    <row r="886" spans="1:4" ht="54">
      <c r="A886" s="622">
        <v>91355</v>
      </c>
      <c r="B886" s="622" t="s">
        <v>592</v>
      </c>
      <c r="C886" s="622" t="s">
        <v>26</v>
      </c>
      <c r="D886" s="621">
        <v>1.83</v>
      </c>
    </row>
    <row r="887" spans="1:4" ht="54">
      <c r="A887" s="622">
        <v>91356</v>
      </c>
      <c r="B887" s="622" t="s">
        <v>593</v>
      </c>
      <c r="C887" s="622" t="s">
        <v>26</v>
      </c>
      <c r="D887" s="621">
        <v>0.71</v>
      </c>
    </row>
    <row r="888" spans="1:4" ht="67.5">
      <c r="A888" s="622">
        <v>91359</v>
      </c>
      <c r="B888" s="622" t="s">
        <v>2587</v>
      </c>
      <c r="C888" s="622" t="s">
        <v>26</v>
      </c>
      <c r="D888" s="621">
        <v>9.7899999999999991</v>
      </c>
    </row>
    <row r="889" spans="1:4" ht="67.5">
      <c r="A889" s="622">
        <v>91360</v>
      </c>
      <c r="B889" s="622" t="s">
        <v>2588</v>
      </c>
      <c r="C889" s="622" t="s">
        <v>26</v>
      </c>
      <c r="D889" s="621">
        <v>2.0499999999999998</v>
      </c>
    </row>
    <row r="890" spans="1:4" ht="67.5">
      <c r="A890" s="622">
        <v>91361</v>
      </c>
      <c r="B890" s="622" t="s">
        <v>2589</v>
      </c>
      <c r="C890" s="622" t="s">
        <v>26</v>
      </c>
      <c r="D890" s="621">
        <v>0.79</v>
      </c>
    </row>
    <row r="891" spans="1:4" ht="67.5">
      <c r="A891" s="622">
        <v>91367</v>
      </c>
      <c r="B891" s="622" t="s">
        <v>2590</v>
      </c>
      <c r="C891" s="622" t="s">
        <v>26</v>
      </c>
      <c r="D891" s="621">
        <v>12.8</v>
      </c>
    </row>
    <row r="892" spans="1:4" ht="67.5">
      <c r="A892" s="622">
        <v>91368</v>
      </c>
      <c r="B892" s="622" t="s">
        <v>2591</v>
      </c>
      <c r="C892" s="622" t="s">
        <v>26</v>
      </c>
      <c r="D892" s="621">
        <v>2.36</v>
      </c>
    </row>
    <row r="893" spans="1:4" ht="67.5">
      <c r="A893" s="622">
        <v>91369</v>
      </c>
      <c r="B893" s="622" t="s">
        <v>2592</v>
      </c>
      <c r="C893" s="622" t="s">
        <v>26</v>
      </c>
      <c r="D893" s="621">
        <v>0.92</v>
      </c>
    </row>
    <row r="894" spans="1:4" ht="67.5">
      <c r="A894" s="622">
        <v>91375</v>
      </c>
      <c r="B894" s="622" t="s">
        <v>2593</v>
      </c>
      <c r="C894" s="622" t="s">
        <v>26</v>
      </c>
      <c r="D894" s="621">
        <v>7.35</v>
      </c>
    </row>
    <row r="895" spans="1:4" ht="54">
      <c r="A895" s="622">
        <v>91376</v>
      </c>
      <c r="B895" s="622" t="s">
        <v>2594</v>
      </c>
      <c r="C895" s="622" t="s">
        <v>26</v>
      </c>
      <c r="D895" s="621">
        <v>1.54</v>
      </c>
    </row>
    <row r="896" spans="1:4" ht="67.5">
      <c r="A896" s="622">
        <v>91377</v>
      </c>
      <c r="B896" s="622" t="s">
        <v>2595</v>
      </c>
      <c r="C896" s="622" t="s">
        <v>26</v>
      </c>
      <c r="D896" s="621">
        <v>0.6</v>
      </c>
    </row>
    <row r="897" spans="1:4" ht="67.5">
      <c r="A897" s="622">
        <v>91380</v>
      </c>
      <c r="B897" s="622" t="s">
        <v>2596</v>
      </c>
      <c r="C897" s="622" t="s">
        <v>26</v>
      </c>
      <c r="D897" s="621">
        <v>14.47</v>
      </c>
    </row>
    <row r="898" spans="1:4" ht="67.5">
      <c r="A898" s="622">
        <v>91381</v>
      </c>
      <c r="B898" s="622" t="s">
        <v>2597</v>
      </c>
      <c r="C898" s="622" t="s">
        <v>26</v>
      </c>
      <c r="D898" s="621">
        <v>2.67</v>
      </c>
    </row>
    <row r="899" spans="1:4" ht="67.5">
      <c r="A899" s="622">
        <v>91382</v>
      </c>
      <c r="B899" s="622" t="s">
        <v>2598</v>
      </c>
      <c r="C899" s="622" t="s">
        <v>26</v>
      </c>
      <c r="D899" s="621">
        <v>1.04</v>
      </c>
    </row>
    <row r="900" spans="1:4" ht="67.5">
      <c r="A900" s="622">
        <v>91383</v>
      </c>
      <c r="B900" s="622" t="s">
        <v>2599</v>
      </c>
      <c r="C900" s="622" t="s">
        <v>26</v>
      </c>
      <c r="D900" s="621">
        <v>27.13</v>
      </c>
    </row>
    <row r="901" spans="1:4" ht="67.5">
      <c r="A901" s="622">
        <v>91384</v>
      </c>
      <c r="B901" s="622" t="s">
        <v>2600</v>
      </c>
      <c r="C901" s="622" t="s">
        <v>26</v>
      </c>
      <c r="D901" s="621">
        <v>91.71</v>
      </c>
    </row>
    <row r="902" spans="1:4" ht="81">
      <c r="A902" s="622">
        <v>91390</v>
      </c>
      <c r="B902" s="622" t="s">
        <v>2603</v>
      </c>
      <c r="C902" s="622" t="s">
        <v>26</v>
      </c>
      <c r="D902" s="621">
        <v>9.4600000000000009</v>
      </c>
    </row>
    <row r="903" spans="1:4" ht="81">
      <c r="A903" s="622">
        <v>91391</v>
      </c>
      <c r="B903" s="622" t="s">
        <v>2604</v>
      </c>
      <c r="C903" s="622" t="s">
        <v>26</v>
      </c>
      <c r="D903" s="621">
        <v>1.98</v>
      </c>
    </row>
    <row r="904" spans="1:4" ht="81">
      <c r="A904" s="622">
        <v>91392</v>
      </c>
      <c r="B904" s="622" t="s">
        <v>2605</v>
      </c>
      <c r="C904" s="622" t="s">
        <v>26</v>
      </c>
      <c r="D904" s="621">
        <v>0.76</v>
      </c>
    </row>
    <row r="905" spans="1:4" ht="67.5">
      <c r="A905" s="622">
        <v>91396</v>
      </c>
      <c r="B905" s="622" t="s">
        <v>2607</v>
      </c>
      <c r="C905" s="622" t="s">
        <v>26</v>
      </c>
      <c r="D905" s="621">
        <v>12.56</v>
      </c>
    </row>
    <row r="906" spans="1:4" ht="67.5">
      <c r="A906" s="622">
        <v>91397</v>
      </c>
      <c r="B906" s="622" t="s">
        <v>2608</v>
      </c>
      <c r="C906" s="622" t="s">
        <v>26</v>
      </c>
      <c r="D906" s="621">
        <v>2.63</v>
      </c>
    </row>
    <row r="907" spans="1:4" ht="81">
      <c r="A907" s="622">
        <v>91398</v>
      </c>
      <c r="B907" s="622" t="s">
        <v>2609</v>
      </c>
      <c r="C907" s="622" t="s">
        <v>26</v>
      </c>
      <c r="D907" s="621">
        <v>1.02</v>
      </c>
    </row>
    <row r="908" spans="1:4" ht="67.5">
      <c r="A908" s="622">
        <v>91402</v>
      </c>
      <c r="B908" s="622" t="s">
        <v>2610</v>
      </c>
      <c r="C908" s="622" t="s">
        <v>26</v>
      </c>
      <c r="D908" s="621">
        <v>0.87</v>
      </c>
    </row>
    <row r="909" spans="1:4" ht="81">
      <c r="A909" s="622">
        <v>91466</v>
      </c>
      <c r="B909" s="622" t="s">
        <v>2611</v>
      </c>
      <c r="C909" s="622" t="s">
        <v>26</v>
      </c>
      <c r="D909" s="621">
        <v>0.8</v>
      </c>
    </row>
    <row r="910" spans="1:4" ht="81">
      <c r="A910" s="622">
        <v>91467</v>
      </c>
      <c r="B910" s="622" t="s">
        <v>2612</v>
      </c>
      <c r="C910" s="622" t="s">
        <v>26</v>
      </c>
      <c r="D910" s="621">
        <v>102.28</v>
      </c>
    </row>
    <row r="911" spans="1:4" ht="67.5">
      <c r="A911" s="622">
        <v>91468</v>
      </c>
      <c r="B911" s="622" t="s">
        <v>2613</v>
      </c>
      <c r="C911" s="622" t="s">
        <v>26</v>
      </c>
      <c r="D911" s="621">
        <v>13.7</v>
      </c>
    </row>
    <row r="912" spans="1:4" ht="67.5">
      <c r="A912" s="622">
        <v>91469</v>
      </c>
      <c r="B912" s="622" t="s">
        <v>594</v>
      </c>
      <c r="C912" s="622" t="s">
        <v>26</v>
      </c>
      <c r="D912" s="621">
        <v>2.96</v>
      </c>
    </row>
    <row r="913" spans="1:4" ht="81">
      <c r="A913" s="622">
        <v>91484</v>
      </c>
      <c r="B913" s="622" t="s">
        <v>2614</v>
      </c>
      <c r="C913" s="622" t="s">
        <v>26</v>
      </c>
      <c r="D913" s="621">
        <v>0.94</v>
      </c>
    </row>
    <row r="914" spans="1:4" ht="81">
      <c r="A914" s="622">
        <v>91485</v>
      </c>
      <c r="B914" s="622" t="s">
        <v>2615</v>
      </c>
      <c r="C914" s="622" t="s">
        <v>26</v>
      </c>
      <c r="D914" s="621">
        <v>138.81</v>
      </c>
    </row>
    <row r="915" spans="1:4" ht="40.5">
      <c r="A915" s="622">
        <v>91529</v>
      </c>
      <c r="B915" s="622" t="s">
        <v>2624</v>
      </c>
      <c r="C915" s="622" t="s">
        <v>26</v>
      </c>
      <c r="D915" s="621">
        <v>0.63</v>
      </c>
    </row>
    <row r="916" spans="1:4" ht="40.5">
      <c r="A916" s="622">
        <v>91530</v>
      </c>
      <c r="B916" s="622" t="s">
        <v>2625</v>
      </c>
      <c r="C916" s="622" t="s">
        <v>26</v>
      </c>
      <c r="D916" s="621">
        <v>0.08</v>
      </c>
    </row>
    <row r="917" spans="1:4" ht="40.5">
      <c r="A917" s="622">
        <v>91531</v>
      </c>
      <c r="B917" s="622" t="s">
        <v>2626</v>
      </c>
      <c r="C917" s="622" t="s">
        <v>26</v>
      </c>
      <c r="D917" s="621">
        <v>0.79</v>
      </c>
    </row>
    <row r="918" spans="1:4" ht="40.5">
      <c r="A918" s="622">
        <v>91532</v>
      </c>
      <c r="B918" s="622" t="s">
        <v>2627</v>
      </c>
      <c r="C918" s="622" t="s">
        <v>26</v>
      </c>
      <c r="D918" s="621">
        <v>4.8099999999999996</v>
      </c>
    </row>
    <row r="919" spans="1:4" ht="67.5">
      <c r="A919" s="622">
        <v>91629</v>
      </c>
      <c r="B919" s="622" t="s">
        <v>2630</v>
      </c>
      <c r="C919" s="622" t="s">
        <v>26</v>
      </c>
      <c r="D919" s="621">
        <v>9.1300000000000008</v>
      </c>
    </row>
    <row r="920" spans="1:4" ht="67.5">
      <c r="A920" s="622">
        <v>91630</v>
      </c>
      <c r="B920" s="622" t="s">
        <v>2631</v>
      </c>
      <c r="C920" s="622" t="s">
        <v>26</v>
      </c>
      <c r="D920" s="621">
        <v>1.91</v>
      </c>
    </row>
    <row r="921" spans="1:4" ht="81">
      <c r="A921" s="622">
        <v>91631</v>
      </c>
      <c r="B921" s="622" t="s">
        <v>2632</v>
      </c>
      <c r="C921" s="622" t="s">
        <v>26</v>
      </c>
      <c r="D921" s="621">
        <v>0.74</v>
      </c>
    </row>
    <row r="922" spans="1:4" ht="67.5">
      <c r="A922" s="622">
        <v>91632</v>
      </c>
      <c r="B922" s="622" t="s">
        <v>2633</v>
      </c>
      <c r="C922" s="622" t="s">
        <v>26</v>
      </c>
      <c r="D922" s="621">
        <v>17.14</v>
      </c>
    </row>
    <row r="923" spans="1:4" ht="81">
      <c r="A923" s="622">
        <v>91633</v>
      </c>
      <c r="B923" s="622" t="s">
        <v>2634</v>
      </c>
      <c r="C923" s="622" t="s">
        <v>26</v>
      </c>
      <c r="D923" s="621">
        <v>86.57</v>
      </c>
    </row>
    <row r="924" spans="1:4" ht="67.5">
      <c r="A924" s="622">
        <v>91640</v>
      </c>
      <c r="B924" s="622" t="s">
        <v>2637</v>
      </c>
      <c r="C924" s="622" t="s">
        <v>26</v>
      </c>
      <c r="D924" s="621">
        <v>21.05</v>
      </c>
    </row>
    <row r="925" spans="1:4" ht="67.5">
      <c r="A925" s="622">
        <v>91641</v>
      </c>
      <c r="B925" s="622" t="s">
        <v>2638</v>
      </c>
      <c r="C925" s="622" t="s">
        <v>26</v>
      </c>
      <c r="D925" s="621">
        <v>4.41</v>
      </c>
    </row>
    <row r="926" spans="1:4" ht="81">
      <c r="A926" s="622">
        <v>91642</v>
      </c>
      <c r="B926" s="622" t="s">
        <v>2639</v>
      </c>
      <c r="C926" s="622" t="s">
        <v>26</v>
      </c>
      <c r="D926" s="621">
        <v>1.7</v>
      </c>
    </row>
    <row r="927" spans="1:4" ht="67.5">
      <c r="A927" s="622">
        <v>91643</v>
      </c>
      <c r="B927" s="622" t="s">
        <v>2640</v>
      </c>
      <c r="C927" s="622" t="s">
        <v>26</v>
      </c>
      <c r="D927" s="621">
        <v>39.46</v>
      </c>
    </row>
    <row r="928" spans="1:4" ht="81">
      <c r="A928" s="622">
        <v>91644</v>
      </c>
      <c r="B928" s="622" t="s">
        <v>2641</v>
      </c>
      <c r="C928" s="622" t="s">
        <v>26</v>
      </c>
      <c r="D928" s="621">
        <v>194.81</v>
      </c>
    </row>
    <row r="929" spans="1:4" ht="40.5">
      <c r="A929" s="622">
        <v>91688</v>
      </c>
      <c r="B929" s="622" t="s">
        <v>2644</v>
      </c>
      <c r="C929" s="622" t="s">
        <v>26</v>
      </c>
      <c r="D929" s="621">
        <v>0.09</v>
      </c>
    </row>
    <row r="930" spans="1:4" ht="40.5">
      <c r="A930" s="622">
        <v>91689</v>
      </c>
      <c r="B930" s="622" t="s">
        <v>2645</v>
      </c>
      <c r="C930" s="622" t="s">
        <v>26</v>
      </c>
      <c r="D930" s="621">
        <v>0.01</v>
      </c>
    </row>
    <row r="931" spans="1:4" ht="40.5">
      <c r="A931" s="622">
        <v>91690</v>
      </c>
      <c r="B931" s="622" t="s">
        <v>2646</v>
      </c>
      <c r="C931" s="622" t="s">
        <v>26</v>
      </c>
      <c r="D931" s="621">
        <v>0.06</v>
      </c>
    </row>
    <row r="932" spans="1:4" ht="40.5">
      <c r="A932" s="622">
        <v>91691</v>
      </c>
      <c r="B932" s="622" t="s">
        <v>2647</v>
      </c>
      <c r="C932" s="622" t="s">
        <v>26</v>
      </c>
      <c r="D932" s="621">
        <v>2.56</v>
      </c>
    </row>
    <row r="933" spans="1:4" ht="40.5">
      <c r="A933" s="622">
        <v>92040</v>
      </c>
      <c r="B933" s="622" t="s">
        <v>2784</v>
      </c>
      <c r="C933" s="622" t="s">
        <v>26</v>
      </c>
      <c r="D933" s="621">
        <v>4.13</v>
      </c>
    </row>
    <row r="934" spans="1:4" ht="40.5">
      <c r="A934" s="622">
        <v>92041</v>
      </c>
      <c r="B934" s="622" t="s">
        <v>2785</v>
      </c>
      <c r="C934" s="622" t="s">
        <v>26</v>
      </c>
      <c r="D934" s="621">
        <v>0.43</v>
      </c>
    </row>
    <row r="935" spans="1:4" ht="40.5">
      <c r="A935" s="622">
        <v>92042</v>
      </c>
      <c r="B935" s="622" t="s">
        <v>2786</v>
      </c>
      <c r="C935" s="622" t="s">
        <v>26</v>
      </c>
      <c r="D935" s="621">
        <v>3.44</v>
      </c>
    </row>
    <row r="936" spans="1:4" ht="81">
      <c r="A936" s="622">
        <v>92101</v>
      </c>
      <c r="B936" s="622" t="s">
        <v>2789</v>
      </c>
      <c r="C936" s="622" t="s">
        <v>26</v>
      </c>
      <c r="D936" s="621">
        <v>14.22</v>
      </c>
    </row>
    <row r="937" spans="1:4" ht="81">
      <c r="A937" s="622">
        <v>92102</v>
      </c>
      <c r="B937" s="622" t="s">
        <v>2790</v>
      </c>
      <c r="C937" s="622" t="s">
        <v>26</v>
      </c>
      <c r="D937" s="621">
        <v>2.97</v>
      </c>
    </row>
    <row r="938" spans="1:4" ht="81">
      <c r="A938" s="622">
        <v>92103</v>
      </c>
      <c r="B938" s="622" t="s">
        <v>2791</v>
      </c>
      <c r="C938" s="622" t="s">
        <v>26</v>
      </c>
      <c r="D938" s="621">
        <v>1.1499999999999999</v>
      </c>
    </row>
    <row r="939" spans="1:4" ht="81">
      <c r="A939" s="622">
        <v>92104</v>
      </c>
      <c r="B939" s="622" t="s">
        <v>2792</v>
      </c>
      <c r="C939" s="622" t="s">
        <v>26</v>
      </c>
      <c r="D939" s="621">
        <v>26.68</v>
      </c>
    </row>
    <row r="940" spans="1:4" ht="81">
      <c r="A940" s="622">
        <v>92105</v>
      </c>
      <c r="B940" s="622" t="s">
        <v>10229</v>
      </c>
      <c r="C940" s="622" t="s">
        <v>26</v>
      </c>
      <c r="D940" s="621">
        <v>124.45</v>
      </c>
    </row>
    <row r="941" spans="1:4" ht="54">
      <c r="A941" s="622">
        <v>92108</v>
      </c>
      <c r="B941" s="622" t="s">
        <v>630</v>
      </c>
      <c r="C941" s="622" t="s">
        <v>26</v>
      </c>
      <c r="D941" s="621">
        <v>0.77</v>
      </c>
    </row>
    <row r="942" spans="1:4" ht="40.5">
      <c r="A942" s="622">
        <v>92109</v>
      </c>
      <c r="B942" s="622" t="s">
        <v>631</v>
      </c>
      <c r="C942" s="622" t="s">
        <v>26</v>
      </c>
      <c r="D942" s="621">
        <v>0.09</v>
      </c>
    </row>
    <row r="943" spans="1:4" ht="54">
      <c r="A943" s="622">
        <v>92110</v>
      </c>
      <c r="B943" s="622" t="s">
        <v>632</v>
      </c>
      <c r="C943" s="622" t="s">
        <v>26</v>
      </c>
      <c r="D943" s="621">
        <v>0.6</v>
      </c>
    </row>
    <row r="944" spans="1:4" ht="54">
      <c r="A944" s="622">
        <v>92111</v>
      </c>
      <c r="B944" s="622" t="s">
        <v>633</v>
      </c>
      <c r="C944" s="622" t="s">
        <v>26</v>
      </c>
      <c r="D944" s="621">
        <v>1.01</v>
      </c>
    </row>
    <row r="945" spans="1:4" ht="27">
      <c r="A945" s="622">
        <v>92114</v>
      </c>
      <c r="B945" s="622" t="s">
        <v>636</v>
      </c>
      <c r="C945" s="622" t="s">
        <v>26</v>
      </c>
      <c r="D945" s="621">
        <v>0.08</v>
      </c>
    </row>
    <row r="946" spans="1:4" ht="27">
      <c r="A946" s="622">
        <v>92115</v>
      </c>
      <c r="B946" s="622" t="s">
        <v>637</v>
      </c>
      <c r="C946" s="622" t="s">
        <v>26</v>
      </c>
      <c r="D946" s="621">
        <v>0.01</v>
      </c>
    </row>
    <row r="947" spans="1:4" ht="27">
      <c r="A947" s="622">
        <v>92116</v>
      </c>
      <c r="B947" s="622" t="s">
        <v>638</v>
      </c>
      <c r="C947" s="622" t="s">
        <v>26</v>
      </c>
      <c r="D947" s="621">
        <v>0.1</v>
      </c>
    </row>
    <row r="948" spans="1:4" ht="40.5">
      <c r="A948" s="622">
        <v>92133</v>
      </c>
      <c r="B948" s="622" t="s">
        <v>2795</v>
      </c>
      <c r="C948" s="622" t="s">
        <v>26</v>
      </c>
      <c r="D948" s="621">
        <v>7.8</v>
      </c>
    </row>
    <row r="949" spans="1:4" ht="27">
      <c r="A949" s="622">
        <v>92134</v>
      </c>
      <c r="B949" s="622" t="s">
        <v>2796</v>
      </c>
      <c r="C949" s="622" t="s">
        <v>26</v>
      </c>
      <c r="D949" s="621">
        <v>1.23</v>
      </c>
    </row>
    <row r="950" spans="1:4" ht="40.5">
      <c r="A950" s="622">
        <v>92135</v>
      </c>
      <c r="B950" s="622" t="s">
        <v>2797</v>
      </c>
      <c r="C950" s="622" t="s">
        <v>26</v>
      </c>
      <c r="D950" s="621">
        <v>0.48</v>
      </c>
    </row>
    <row r="951" spans="1:4" ht="40.5">
      <c r="A951" s="622">
        <v>92136</v>
      </c>
      <c r="B951" s="622" t="s">
        <v>2798</v>
      </c>
      <c r="C951" s="622" t="s">
        <v>26</v>
      </c>
      <c r="D951" s="621">
        <v>9.75</v>
      </c>
    </row>
    <row r="952" spans="1:4" ht="40.5">
      <c r="A952" s="622">
        <v>92137</v>
      </c>
      <c r="B952" s="622" t="s">
        <v>2799</v>
      </c>
      <c r="C952" s="622" t="s">
        <v>26</v>
      </c>
      <c r="D952" s="621">
        <v>25.61</v>
      </c>
    </row>
    <row r="953" spans="1:4" ht="40.5">
      <c r="A953" s="622">
        <v>92140</v>
      </c>
      <c r="B953" s="622" t="s">
        <v>644</v>
      </c>
      <c r="C953" s="622" t="s">
        <v>26</v>
      </c>
      <c r="D953" s="621">
        <v>2.37</v>
      </c>
    </row>
    <row r="954" spans="1:4" ht="40.5">
      <c r="A954" s="622">
        <v>92141</v>
      </c>
      <c r="B954" s="622" t="s">
        <v>645</v>
      </c>
      <c r="C954" s="622" t="s">
        <v>26</v>
      </c>
      <c r="D954" s="621">
        <v>0.37</v>
      </c>
    </row>
    <row r="955" spans="1:4" ht="40.5">
      <c r="A955" s="622">
        <v>92142</v>
      </c>
      <c r="B955" s="622" t="s">
        <v>646</v>
      </c>
      <c r="C955" s="622" t="s">
        <v>26</v>
      </c>
      <c r="D955" s="621">
        <v>0.14000000000000001</v>
      </c>
    </row>
    <row r="956" spans="1:4" ht="40.5">
      <c r="A956" s="622">
        <v>92143</v>
      </c>
      <c r="B956" s="622" t="s">
        <v>647</v>
      </c>
      <c r="C956" s="622" t="s">
        <v>26</v>
      </c>
      <c r="D956" s="621">
        <v>2.97</v>
      </c>
    </row>
    <row r="957" spans="1:4" ht="40.5">
      <c r="A957" s="622">
        <v>92144</v>
      </c>
      <c r="B957" s="622" t="s">
        <v>648</v>
      </c>
      <c r="C957" s="622" t="s">
        <v>26</v>
      </c>
      <c r="D957" s="621">
        <v>31.24</v>
      </c>
    </row>
    <row r="958" spans="1:4" ht="67.5">
      <c r="A958" s="622">
        <v>92237</v>
      </c>
      <c r="B958" s="622" t="s">
        <v>2816</v>
      </c>
      <c r="C958" s="622" t="s">
        <v>26</v>
      </c>
      <c r="D958" s="621">
        <v>15.38</v>
      </c>
    </row>
    <row r="959" spans="1:4" ht="67.5">
      <c r="A959" s="622">
        <v>92238</v>
      </c>
      <c r="B959" s="622" t="s">
        <v>2817</v>
      </c>
      <c r="C959" s="622" t="s">
        <v>26</v>
      </c>
      <c r="D959" s="621">
        <v>3.22</v>
      </c>
    </row>
    <row r="960" spans="1:4" ht="81">
      <c r="A960" s="622">
        <v>92239</v>
      </c>
      <c r="B960" s="622" t="s">
        <v>2818</v>
      </c>
      <c r="C960" s="622" t="s">
        <v>26</v>
      </c>
      <c r="D960" s="621">
        <v>1.25</v>
      </c>
    </row>
    <row r="961" spans="1:4" ht="67.5">
      <c r="A961" s="622">
        <v>92240</v>
      </c>
      <c r="B961" s="622" t="s">
        <v>2819</v>
      </c>
      <c r="C961" s="622" t="s">
        <v>26</v>
      </c>
      <c r="D961" s="621">
        <v>28.84</v>
      </c>
    </row>
    <row r="962" spans="1:4" ht="81">
      <c r="A962" s="622">
        <v>92241</v>
      </c>
      <c r="B962" s="622" t="s">
        <v>2820</v>
      </c>
      <c r="C962" s="622" t="s">
        <v>26</v>
      </c>
      <c r="D962" s="621">
        <v>178.6</v>
      </c>
    </row>
    <row r="963" spans="1:4" ht="40.5">
      <c r="A963" s="622">
        <v>92712</v>
      </c>
      <c r="B963" s="622" t="s">
        <v>3094</v>
      </c>
      <c r="C963" s="622" t="s">
        <v>26</v>
      </c>
      <c r="D963" s="621">
        <v>0.24</v>
      </c>
    </row>
    <row r="964" spans="1:4" ht="40.5">
      <c r="A964" s="622">
        <v>92713</v>
      </c>
      <c r="B964" s="622" t="s">
        <v>3095</v>
      </c>
      <c r="C964" s="622" t="s">
        <v>26</v>
      </c>
      <c r="D964" s="621">
        <v>0.02</v>
      </c>
    </row>
    <row r="965" spans="1:4" ht="40.5">
      <c r="A965" s="622">
        <v>92714</v>
      </c>
      <c r="B965" s="622" t="s">
        <v>3096</v>
      </c>
      <c r="C965" s="622" t="s">
        <v>26</v>
      </c>
      <c r="D965" s="621">
        <v>0.3</v>
      </c>
    </row>
    <row r="966" spans="1:4" ht="40.5">
      <c r="A966" s="622">
        <v>92715</v>
      </c>
      <c r="B966" s="622" t="s">
        <v>3097</v>
      </c>
      <c r="C966" s="622" t="s">
        <v>26</v>
      </c>
      <c r="D966" s="621">
        <v>26.1</v>
      </c>
    </row>
    <row r="967" spans="1:4" ht="40.5">
      <c r="A967" s="622">
        <v>92956</v>
      </c>
      <c r="B967" s="622" t="s">
        <v>3274</v>
      </c>
      <c r="C967" s="622" t="s">
        <v>26</v>
      </c>
      <c r="D967" s="621">
        <v>3.75</v>
      </c>
    </row>
    <row r="968" spans="1:4" ht="40.5">
      <c r="A968" s="622">
        <v>92957</v>
      </c>
      <c r="B968" s="622" t="s">
        <v>3275</v>
      </c>
      <c r="C968" s="622" t="s">
        <v>26</v>
      </c>
      <c r="D968" s="621">
        <v>0.44</v>
      </c>
    </row>
    <row r="969" spans="1:4" ht="40.5">
      <c r="A969" s="622">
        <v>92958</v>
      </c>
      <c r="B969" s="622" t="s">
        <v>3276</v>
      </c>
      <c r="C969" s="622" t="s">
        <v>26</v>
      </c>
      <c r="D969" s="621">
        <v>4.1100000000000003</v>
      </c>
    </row>
    <row r="970" spans="1:4" ht="40.5">
      <c r="A970" s="622">
        <v>92959</v>
      </c>
      <c r="B970" s="622" t="s">
        <v>3277</v>
      </c>
      <c r="C970" s="622" t="s">
        <v>26</v>
      </c>
      <c r="D970" s="621">
        <v>5.99</v>
      </c>
    </row>
    <row r="971" spans="1:4" ht="27">
      <c r="A971" s="622">
        <v>92963</v>
      </c>
      <c r="B971" s="622" t="s">
        <v>3280</v>
      </c>
      <c r="C971" s="622" t="s">
        <v>26</v>
      </c>
      <c r="D971" s="621">
        <v>1.34</v>
      </c>
    </row>
    <row r="972" spans="1:4" ht="27">
      <c r="A972" s="622">
        <v>92964</v>
      </c>
      <c r="B972" s="622" t="s">
        <v>688</v>
      </c>
      <c r="C972" s="622" t="s">
        <v>26</v>
      </c>
      <c r="D972" s="621">
        <v>0.15</v>
      </c>
    </row>
    <row r="973" spans="1:4" ht="27">
      <c r="A973" s="622">
        <v>92965</v>
      </c>
      <c r="B973" s="622" t="s">
        <v>3281</v>
      </c>
      <c r="C973" s="622" t="s">
        <v>26</v>
      </c>
      <c r="D973" s="621">
        <v>1.67</v>
      </c>
    </row>
    <row r="974" spans="1:4" ht="81">
      <c r="A974" s="622">
        <v>93220</v>
      </c>
      <c r="B974" s="622" t="s">
        <v>3358</v>
      </c>
      <c r="C974" s="622" t="s">
        <v>26</v>
      </c>
      <c r="D974" s="621">
        <v>168.8</v>
      </c>
    </row>
    <row r="975" spans="1:4" ht="81">
      <c r="A975" s="622">
        <v>93221</v>
      </c>
      <c r="B975" s="622" t="s">
        <v>3359</v>
      </c>
      <c r="C975" s="622" t="s">
        <v>26</v>
      </c>
      <c r="D975" s="621">
        <v>23.43</v>
      </c>
    </row>
    <row r="976" spans="1:4" ht="81">
      <c r="A976" s="622">
        <v>93222</v>
      </c>
      <c r="B976" s="622" t="s">
        <v>3360</v>
      </c>
      <c r="C976" s="622" t="s">
        <v>26</v>
      </c>
      <c r="D976" s="621">
        <v>211.24</v>
      </c>
    </row>
    <row r="977" spans="1:4" ht="81">
      <c r="A977" s="622">
        <v>93223</v>
      </c>
      <c r="B977" s="622" t="s">
        <v>3361</v>
      </c>
      <c r="C977" s="622" t="s">
        <v>26</v>
      </c>
      <c r="D977" s="621">
        <v>101.08</v>
      </c>
    </row>
    <row r="978" spans="1:4" ht="54">
      <c r="A978" s="622">
        <v>93229</v>
      </c>
      <c r="B978" s="622" t="s">
        <v>700</v>
      </c>
      <c r="C978" s="622" t="s">
        <v>26</v>
      </c>
      <c r="D978" s="621">
        <v>0.32</v>
      </c>
    </row>
    <row r="979" spans="1:4" ht="54">
      <c r="A979" s="622">
        <v>93230</v>
      </c>
      <c r="B979" s="622" t="s">
        <v>701</v>
      </c>
      <c r="C979" s="622" t="s">
        <v>26</v>
      </c>
      <c r="D979" s="621">
        <v>0.03</v>
      </c>
    </row>
    <row r="980" spans="1:4" ht="54">
      <c r="A980" s="622">
        <v>93231</v>
      </c>
      <c r="B980" s="622" t="s">
        <v>702</v>
      </c>
      <c r="C980" s="622" t="s">
        <v>26</v>
      </c>
      <c r="D980" s="621">
        <v>0.3</v>
      </c>
    </row>
    <row r="981" spans="1:4" ht="54">
      <c r="A981" s="622">
        <v>93232</v>
      </c>
      <c r="B981" s="622" t="s">
        <v>3364</v>
      </c>
      <c r="C981" s="622" t="s">
        <v>26</v>
      </c>
      <c r="D981" s="621">
        <v>6.72</v>
      </c>
    </row>
    <row r="982" spans="1:4" ht="27">
      <c r="A982" s="622">
        <v>93235</v>
      </c>
      <c r="B982" s="622" t="s">
        <v>3365</v>
      </c>
      <c r="C982" s="622" t="s">
        <v>26</v>
      </c>
      <c r="D982" s="621">
        <v>0.76</v>
      </c>
    </row>
    <row r="983" spans="1:4" ht="67.5">
      <c r="A983" s="622">
        <v>93238</v>
      </c>
      <c r="B983" s="622" t="s">
        <v>3366</v>
      </c>
      <c r="C983" s="622" t="s">
        <v>26</v>
      </c>
      <c r="D983" s="621">
        <v>0.63</v>
      </c>
    </row>
    <row r="984" spans="1:4" ht="54">
      <c r="A984" s="622">
        <v>93239</v>
      </c>
      <c r="B984" s="622" t="s">
        <v>3367</v>
      </c>
      <c r="C984" s="622" t="s">
        <v>26</v>
      </c>
      <c r="D984" s="621">
        <v>2.85</v>
      </c>
    </row>
    <row r="985" spans="1:4" ht="67.5">
      <c r="A985" s="622">
        <v>93240</v>
      </c>
      <c r="B985" s="622" t="s">
        <v>3368</v>
      </c>
      <c r="C985" s="622" t="s">
        <v>26</v>
      </c>
      <c r="D985" s="621">
        <v>7.74</v>
      </c>
    </row>
    <row r="986" spans="1:4" ht="40.5">
      <c r="A986" s="622">
        <v>93267</v>
      </c>
      <c r="B986" s="622" t="s">
        <v>3369</v>
      </c>
      <c r="C986" s="622" t="s">
        <v>26</v>
      </c>
      <c r="D986" s="621">
        <v>24.17</v>
      </c>
    </row>
    <row r="987" spans="1:4" ht="40.5">
      <c r="A987" s="622">
        <v>93269</v>
      </c>
      <c r="B987" s="622" t="s">
        <v>3370</v>
      </c>
      <c r="C987" s="622" t="s">
        <v>26</v>
      </c>
      <c r="D987" s="621">
        <v>2.87</v>
      </c>
    </row>
    <row r="988" spans="1:4" ht="40.5">
      <c r="A988" s="622">
        <v>93270</v>
      </c>
      <c r="B988" s="622" t="s">
        <v>3371</v>
      </c>
      <c r="C988" s="622" t="s">
        <v>26</v>
      </c>
      <c r="D988" s="621">
        <v>26.44</v>
      </c>
    </row>
    <row r="989" spans="1:4" ht="40.5">
      <c r="A989" s="622">
        <v>93271</v>
      </c>
      <c r="B989" s="622" t="s">
        <v>3372</v>
      </c>
      <c r="C989" s="622" t="s">
        <v>26</v>
      </c>
      <c r="D989" s="621">
        <v>7.57</v>
      </c>
    </row>
    <row r="990" spans="1:4" ht="40.5">
      <c r="A990" s="622">
        <v>93277</v>
      </c>
      <c r="B990" s="622" t="s">
        <v>3375</v>
      </c>
      <c r="C990" s="622" t="s">
        <v>26</v>
      </c>
      <c r="D990" s="621">
        <v>0.26</v>
      </c>
    </row>
    <row r="991" spans="1:4" ht="40.5">
      <c r="A991" s="622">
        <v>93278</v>
      </c>
      <c r="B991" s="622" t="s">
        <v>3376</v>
      </c>
      <c r="C991" s="622" t="s">
        <v>26</v>
      </c>
      <c r="D991" s="621">
        <v>0.03</v>
      </c>
    </row>
    <row r="992" spans="1:4" ht="40.5">
      <c r="A992" s="622">
        <v>93279</v>
      </c>
      <c r="B992" s="622" t="s">
        <v>3377</v>
      </c>
      <c r="C992" s="622" t="s">
        <v>26</v>
      </c>
      <c r="D992" s="621">
        <v>0.25</v>
      </c>
    </row>
    <row r="993" spans="1:4" ht="40.5">
      <c r="A993" s="622">
        <v>93280</v>
      </c>
      <c r="B993" s="622" t="s">
        <v>3378</v>
      </c>
      <c r="C993" s="622" t="s">
        <v>26</v>
      </c>
      <c r="D993" s="621">
        <v>0.63</v>
      </c>
    </row>
    <row r="994" spans="1:4" ht="40.5">
      <c r="A994" s="622">
        <v>93283</v>
      </c>
      <c r="B994" s="622" t="s">
        <v>3381</v>
      </c>
      <c r="C994" s="622" t="s">
        <v>26</v>
      </c>
      <c r="D994" s="621">
        <v>50.81</v>
      </c>
    </row>
    <row r="995" spans="1:4" ht="40.5">
      <c r="A995" s="622">
        <v>93284</v>
      </c>
      <c r="B995" s="622" t="s">
        <v>3382</v>
      </c>
      <c r="C995" s="622" t="s">
        <v>26</v>
      </c>
      <c r="D995" s="621">
        <v>9.65</v>
      </c>
    </row>
    <row r="996" spans="1:4" ht="40.5">
      <c r="A996" s="622">
        <v>93285</v>
      </c>
      <c r="B996" s="622" t="s">
        <v>3383</v>
      </c>
      <c r="C996" s="622" t="s">
        <v>26</v>
      </c>
      <c r="D996" s="621">
        <v>81.69</v>
      </c>
    </row>
    <row r="997" spans="1:4" ht="54">
      <c r="A997" s="622">
        <v>93286</v>
      </c>
      <c r="B997" s="622" t="s">
        <v>3384</v>
      </c>
      <c r="C997" s="622" t="s">
        <v>26</v>
      </c>
      <c r="D997" s="621">
        <v>179.01</v>
      </c>
    </row>
    <row r="998" spans="1:4" ht="54">
      <c r="A998" s="622">
        <v>93296</v>
      </c>
      <c r="B998" s="622" t="s">
        <v>3387</v>
      </c>
      <c r="C998" s="622" t="s">
        <v>26</v>
      </c>
      <c r="D998" s="621">
        <v>3.55</v>
      </c>
    </row>
    <row r="999" spans="1:4" ht="67.5">
      <c r="A999" s="622">
        <v>93397</v>
      </c>
      <c r="B999" s="622" t="s">
        <v>3406</v>
      </c>
      <c r="C999" s="622" t="s">
        <v>26</v>
      </c>
      <c r="D999" s="621">
        <v>9.1300000000000008</v>
      </c>
    </row>
    <row r="1000" spans="1:4" ht="67.5">
      <c r="A1000" s="622">
        <v>93398</v>
      </c>
      <c r="B1000" s="622" t="s">
        <v>3407</v>
      </c>
      <c r="C1000" s="622" t="s">
        <v>26</v>
      </c>
      <c r="D1000" s="621">
        <v>1.91</v>
      </c>
    </row>
    <row r="1001" spans="1:4" ht="81">
      <c r="A1001" s="622">
        <v>93399</v>
      </c>
      <c r="B1001" s="622" t="s">
        <v>3408</v>
      </c>
      <c r="C1001" s="622" t="s">
        <v>26</v>
      </c>
      <c r="D1001" s="621">
        <v>0.74</v>
      </c>
    </row>
    <row r="1002" spans="1:4" ht="67.5">
      <c r="A1002" s="622">
        <v>93400</v>
      </c>
      <c r="B1002" s="622" t="s">
        <v>3409</v>
      </c>
      <c r="C1002" s="622" t="s">
        <v>26</v>
      </c>
      <c r="D1002" s="621">
        <v>17.14</v>
      </c>
    </row>
    <row r="1003" spans="1:4" ht="81">
      <c r="A1003" s="622">
        <v>93401</v>
      </c>
      <c r="B1003" s="622" t="s">
        <v>3410</v>
      </c>
      <c r="C1003" s="622" t="s">
        <v>26</v>
      </c>
      <c r="D1003" s="621">
        <v>102.28</v>
      </c>
    </row>
    <row r="1004" spans="1:4" ht="81">
      <c r="A1004" s="622">
        <v>93404</v>
      </c>
      <c r="B1004" s="622" t="s">
        <v>13730</v>
      </c>
      <c r="C1004" s="622" t="s">
        <v>26</v>
      </c>
      <c r="D1004" s="621">
        <v>4.3899999999999997</v>
      </c>
    </row>
    <row r="1005" spans="1:4" ht="81">
      <c r="A1005" s="622">
        <v>93405</v>
      </c>
      <c r="B1005" s="622" t="s">
        <v>13731</v>
      </c>
      <c r="C1005" s="622" t="s">
        <v>26</v>
      </c>
      <c r="D1005" s="621">
        <v>0.44</v>
      </c>
    </row>
    <row r="1006" spans="1:4" ht="81">
      <c r="A1006" s="622">
        <v>93406</v>
      </c>
      <c r="B1006" s="622" t="s">
        <v>13732</v>
      </c>
      <c r="C1006" s="622" t="s">
        <v>26</v>
      </c>
      <c r="D1006" s="621">
        <v>5.49</v>
      </c>
    </row>
    <row r="1007" spans="1:4" ht="81">
      <c r="A1007" s="622">
        <v>93407</v>
      </c>
      <c r="B1007" s="622" t="s">
        <v>13733</v>
      </c>
      <c r="C1007" s="622" t="s">
        <v>26</v>
      </c>
      <c r="D1007" s="621">
        <v>30.49</v>
      </c>
    </row>
    <row r="1008" spans="1:4" ht="40.5">
      <c r="A1008" s="622">
        <v>93411</v>
      </c>
      <c r="B1008" s="622" t="s">
        <v>3412</v>
      </c>
      <c r="C1008" s="622" t="s">
        <v>26</v>
      </c>
      <c r="D1008" s="621">
        <v>0.2</v>
      </c>
    </row>
    <row r="1009" spans="1:4" ht="40.5">
      <c r="A1009" s="622">
        <v>93412</v>
      </c>
      <c r="B1009" s="622" t="s">
        <v>3413</v>
      </c>
      <c r="C1009" s="622" t="s">
        <v>26</v>
      </c>
      <c r="D1009" s="621">
        <v>0.03</v>
      </c>
    </row>
    <row r="1010" spans="1:4" ht="40.5">
      <c r="A1010" s="622">
        <v>93413</v>
      </c>
      <c r="B1010" s="622" t="s">
        <v>3414</v>
      </c>
      <c r="C1010" s="622" t="s">
        <v>26</v>
      </c>
      <c r="D1010" s="621">
        <v>0.18</v>
      </c>
    </row>
    <row r="1011" spans="1:4" ht="40.5">
      <c r="A1011" s="622">
        <v>93414</v>
      </c>
      <c r="B1011" s="622" t="s">
        <v>3415</v>
      </c>
      <c r="C1011" s="622" t="s">
        <v>26</v>
      </c>
      <c r="D1011" s="621">
        <v>11.59</v>
      </c>
    </row>
    <row r="1012" spans="1:4" ht="27">
      <c r="A1012" s="622">
        <v>93417</v>
      </c>
      <c r="B1012" s="622" t="s">
        <v>3418</v>
      </c>
      <c r="C1012" s="622" t="s">
        <v>26</v>
      </c>
      <c r="D1012" s="621">
        <v>2.68</v>
      </c>
    </row>
    <row r="1013" spans="1:4" ht="27">
      <c r="A1013" s="622">
        <v>93418</v>
      </c>
      <c r="B1013" s="622" t="s">
        <v>3419</v>
      </c>
      <c r="C1013" s="622" t="s">
        <v>26</v>
      </c>
      <c r="D1013" s="621">
        <v>0.48</v>
      </c>
    </row>
    <row r="1014" spans="1:4" ht="27">
      <c r="A1014" s="622">
        <v>93419</v>
      </c>
      <c r="B1014" s="622" t="s">
        <v>707</v>
      </c>
      <c r="C1014" s="622" t="s">
        <v>26</v>
      </c>
      <c r="D1014" s="621">
        <v>2.39</v>
      </c>
    </row>
    <row r="1015" spans="1:4" ht="40.5">
      <c r="A1015" s="622">
        <v>93420</v>
      </c>
      <c r="B1015" s="622" t="s">
        <v>3420</v>
      </c>
      <c r="C1015" s="622" t="s">
        <v>26</v>
      </c>
      <c r="D1015" s="621">
        <v>43.38</v>
      </c>
    </row>
    <row r="1016" spans="1:4" ht="27">
      <c r="A1016" s="622">
        <v>93423</v>
      </c>
      <c r="B1016" s="622" t="s">
        <v>3421</v>
      </c>
      <c r="C1016" s="622" t="s">
        <v>26</v>
      </c>
      <c r="D1016" s="621">
        <v>3.79</v>
      </c>
    </row>
    <row r="1017" spans="1:4" ht="27">
      <c r="A1017" s="622">
        <v>93424</v>
      </c>
      <c r="B1017" s="622" t="s">
        <v>3422</v>
      </c>
      <c r="C1017" s="622" t="s">
        <v>26</v>
      </c>
      <c r="D1017" s="621">
        <v>0.68</v>
      </c>
    </row>
    <row r="1018" spans="1:4" ht="27">
      <c r="A1018" s="622">
        <v>93425</v>
      </c>
      <c r="B1018" s="622" t="s">
        <v>3423</v>
      </c>
      <c r="C1018" s="622" t="s">
        <v>26</v>
      </c>
      <c r="D1018" s="621">
        <v>3.38</v>
      </c>
    </row>
    <row r="1019" spans="1:4" ht="40.5">
      <c r="A1019" s="622">
        <v>93426</v>
      </c>
      <c r="B1019" s="622" t="s">
        <v>3424</v>
      </c>
      <c r="C1019" s="622" t="s">
        <v>26</v>
      </c>
      <c r="D1019" s="621">
        <v>103.67</v>
      </c>
    </row>
    <row r="1020" spans="1:4" ht="40.5">
      <c r="A1020" s="622">
        <v>93429</v>
      </c>
      <c r="B1020" s="622" t="s">
        <v>3427</v>
      </c>
      <c r="C1020" s="622" t="s">
        <v>26</v>
      </c>
      <c r="D1020" s="621">
        <v>66</v>
      </c>
    </row>
    <row r="1021" spans="1:4" ht="40.5">
      <c r="A1021" s="622">
        <v>93430</v>
      </c>
      <c r="B1021" s="622" t="s">
        <v>3428</v>
      </c>
      <c r="C1021" s="622" t="s">
        <v>26</v>
      </c>
      <c r="D1021" s="621">
        <v>11.88</v>
      </c>
    </row>
    <row r="1022" spans="1:4" ht="40.5">
      <c r="A1022" s="622">
        <v>93431</v>
      </c>
      <c r="B1022" s="622" t="s">
        <v>3429</v>
      </c>
      <c r="C1022" s="622" t="s">
        <v>26</v>
      </c>
      <c r="D1022" s="621">
        <v>106.09</v>
      </c>
    </row>
    <row r="1023" spans="1:4" ht="40.5">
      <c r="A1023" s="622">
        <v>93432</v>
      </c>
      <c r="B1023" s="622" t="s">
        <v>3430</v>
      </c>
      <c r="C1023" s="622" t="s">
        <v>26</v>
      </c>
      <c r="D1023" s="621">
        <v>1857.6</v>
      </c>
    </row>
    <row r="1024" spans="1:4" ht="40.5">
      <c r="A1024" s="622">
        <v>93435</v>
      </c>
      <c r="B1024" s="622" t="s">
        <v>3433</v>
      </c>
      <c r="C1024" s="622" t="s">
        <v>26</v>
      </c>
      <c r="D1024" s="621">
        <v>3.57</v>
      </c>
    </row>
    <row r="1025" spans="1:4" ht="40.5">
      <c r="A1025" s="622">
        <v>93436</v>
      </c>
      <c r="B1025" s="622" t="s">
        <v>3434</v>
      </c>
      <c r="C1025" s="622" t="s">
        <v>26</v>
      </c>
      <c r="D1025" s="621">
        <v>0.75</v>
      </c>
    </row>
    <row r="1026" spans="1:4" ht="40.5">
      <c r="A1026" s="622">
        <v>93437</v>
      </c>
      <c r="B1026" s="622" t="s">
        <v>3435</v>
      </c>
      <c r="C1026" s="622" t="s">
        <v>26</v>
      </c>
      <c r="D1026" s="621">
        <v>6.69</v>
      </c>
    </row>
    <row r="1027" spans="1:4" ht="40.5">
      <c r="A1027" s="622">
        <v>93438</v>
      </c>
      <c r="B1027" s="622" t="s">
        <v>3436</v>
      </c>
      <c r="C1027" s="622" t="s">
        <v>26</v>
      </c>
      <c r="D1027" s="621">
        <v>19.2</v>
      </c>
    </row>
    <row r="1028" spans="1:4" ht="40.5">
      <c r="A1028" s="622">
        <v>95114</v>
      </c>
      <c r="B1028" s="622" t="s">
        <v>3744</v>
      </c>
      <c r="C1028" s="622" t="s">
        <v>26</v>
      </c>
      <c r="D1028" s="621">
        <v>1.3</v>
      </c>
    </row>
    <row r="1029" spans="1:4" ht="27">
      <c r="A1029" s="622">
        <v>95115</v>
      </c>
      <c r="B1029" s="622" t="s">
        <v>3745</v>
      </c>
      <c r="C1029" s="622" t="s">
        <v>26</v>
      </c>
      <c r="D1029" s="621">
        <v>0.15</v>
      </c>
    </row>
    <row r="1030" spans="1:4" ht="40.5">
      <c r="A1030" s="622">
        <v>95116</v>
      </c>
      <c r="B1030" s="622" t="s">
        <v>752</v>
      </c>
      <c r="C1030" s="622" t="s">
        <v>26</v>
      </c>
      <c r="D1030" s="621">
        <v>31.99</v>
      </c>
    </row>
    <row r="1031" spans="1:4" ht="40.5">
      <c r="A1031" s="622">
        <v>95117</v>
      </c>
      <c r="B1031" s="622" t="s">
        <v>753</v>
      </c>
      <c r="C1031" s="622" t="s">
        <v>26</v>
      </c>
      <c r="D1031" s="621">
        <v>5.04</v>
      </c>
    </row>
    <row r="1032" spans="1:4" ht="40.5">
      <c r="A1032" s="622">
        <v>95118</v>
      </c>
      <c r="B1032" s="622" t="s">
        <v>3746</v>
      </c>
      <c r="C1032" s="622" t="s">
        <v>26</v>
      </c>
      <c r="D1032" s="621">
        <v>34.04</v>
      </c>
    </row>
    <row r="1033" spans="1:4" ht="40.5">
      <c r="A1033" s="622">
        <v>95119</v>
      </c>
      <c r="B1033" s="622" t="s">
        <v>3747</v>
      </c>
      <c r="C1033" s="622" t="s">
        <v>26</v>
      </c>
      <c r="D1033" s="621">
        <v>6.12</v>
      </c>
    </row>
    <row r="1034" spans="1:4" ht="40.5">
      <c r="A1034" s="622">
        <v>95120</v>
      </c>
      <c r="B1034" s="622" t="s">
        <v>3748</v>
      </c>
      <c r="C1034" s="622" t="s">
        <v>26</v>
      </c>
      <c r="D1034" s="621">
        <v>51.63</v>
      </c>
    </row>
    <row r="1035" spans="1:4" ht="40.5">
      <c r="A1035" s="622">
        <v>95123</v>
      </c>
      <c r="B1035" s="622" t="s">
        <v>754</v>
      </c>
      <c r="C1035" s="622" t="s">
        <v>26</v>
      </c>
      <c r="D1035" s="621">
        <v>11.4</v>
      </c>
    </row>
    <row r="1036" spans="1:4" ht="40.5">
      <c r="A1036" s="622">
        <v>95124</v>
      </c>
      <c r="B1036" s="622" t="s">
        <v>755</v>
      </c>
      <c r="C1036" s="622" t="s">
        <v>26</v>
      </c>
      <c r="D1036" s="621">
        <v>1.79</v>
      </c>
    </row>
    <row r="1037" spans="1:4" ht="40.5">
      <c r="A1037" s="622">
        <v>95125</v>
      </c>
      <c r="B1037" s="622" t="s">
        <v>756</v>
      </c>
      <c r="C1037" s="622" t="s">
        <v>26</v>
      </c>
      <c r="D1037" s="621">
        <v>12.47</v>
      </c>
    </row>
    <row r="1038" spans="1:4" ht="40.5">
      <c r="A1038" s="622">
        <v>95126</v>
      </c>
      <c r="B1038" s="622" t="s">
        <v>3751</v>
      </c>
      <c r="C1038" s="622" t="s">
        <v>26</v>
      </c>
      <c r="D1038" s="621">
        <v>95.24</v>
      </c>
    </row>
    <row r="1039" spans="1:4" ht="40.5">
      <c r="A1039" s="622">
        <v>95129</v>
      </c>
      <c r="B1039" s="622" t="s">
        <v>3752</v>
      </c>
      <c r="C1039" s="622" t="s">
        <v>26</v>
      </c>
      <c r="D1039" s="621">
        <v>20.23</v>
      </c>
    </row>
    <row r="1040" spans="1:4" ht="40.5">
      <c r="A1040" s="622">
        <v>95130</v>
      </c>
      <c r="B1040" s="622" t="s">
        <v>3753</v>
      </c>
      <c r="C1040" s="622" t="s">
        <v>26</v>
      </c>
      <c r="D1040" s="621">
        <v>3.64</v>
      </c>
    </row>
    <row r="1041" spans="1:4" ht="40.5">
      <c r="A1041" s="622">
        <v>95131</v>
      </c>
      <c r="B1041" s="622" t="s">
        <v>3754</v>
      </c>
      <c r="C1041" s="622" t="s">
        <v>26</v>
      </c>
      <c r="D1041" s="621">
        <v>37.94</v>
      </c>
    </row>
    <row r="1042" spans="1:4" ht="40.5">
      <c r="A1042" s="622">
        <v>95132</v>
      </c>
      <c r="B1042" s="622" t="s">
        <v>3755</v>
      </c>
      <c r="C1042" s="622" t="s">
        <v>26</v>
      </c>
      <c r="D1042" s="621">
        <v>20.85</v>
      </c>
    </row>
    <row r="1043" spans="1:4" ht="40.5">
      <c r="A1043" s="622">
        <v>95136</v>
      </c>
      <c r="B1043" s="622" t="s">
        <v>3757</v>
      </c>
      <c r="C1043" s="622" t="s">
        <v>26</v>
      </c>
      <c r="D1043" s="621">
        <v>0.03</v>
      </c>
    </row>
    <row r="1044" spans="1:4" ht="27">
      <c r="A1044" s="622">
        <v>95137</v>
      </c>
      <c r="B1044" s="622" t="s">
        <v>3758</v>
      </c>
      <c r="C1044" s="622" t="s">
        <v>26</v>
      </c>
      <c r="D1044" s="621">
        <v>0.01</v>
      </c>
    </row>
    <row r="1045" spans="1:4" ht="40.5">
      <c r="A1045" s="622">
        <v>95138</v>
      </c>
      <c r="B1045" s="622" t="s">
        <v>3759</v>
      </c>
      <c r="C1045" s="622" t="s">
        <v>26</v>
      </c>
      <c r="D1045" s="621">
        <v>0.02</v>
      </c>
    </row>
    <row r="1046" spans="1:4" ht="40.5">
      <c r="A1046" s="622">
        <v>95208</v>
      </c>
      <c r="B1046" s="622" t="s">
        <v>3763</v>
      </c>
      <c r="C1046" s="622" t="s">
        <v>26</v>
      </c>
      <c r="D1046" s="621">
        <v>27.39</v>
      </c>
    </row>
    <row r="1047" spans="1:4" ht="40.5">
      <c r="A1047" s="622">
        <v>95209</v>
      </c>
      <c r="B1047" s="622" t="s">
        <v>3764</v>
      </c>
      <c r="C1047" s="622" t="s">
        <v>26</v>
      </c>
      <c r="D1047" s="621">
        <v>3.25</v>
      </c>
    </row>
    <row r="1048" spans="1:4" ht="40.5">
      <c r="A1048" s="622">
        <v>95210</v>
      </c>
      <c r="B1048" s="622" t="s">
        <v>3765</v>
      </c>
      <c r="C1048" s="622" t="s">
        <v>26</v>
      </c>
      <c r="D1048" s="621">
        <v>29.96</v>
      </c>
    </row>
    <row r="1049" spans="1:4" ht="40.5">
      <c r="A1049" s="622">
        <v>95211</v>
      </c>
      <c r="B1049" s="622" t="s">
        <v>3766</v>
      </c>
      <c r="C1049" s="622" t="s">
        <v>26</v>
      </c>
      <c r="D1049" s="621">
        <v>7.57</v>
      </c>
    </row>
    <row r="1050" spans="1:4" ht="40.5">
      <c r="A1050" s="622">
        <v>95214</v>
      </c>
      <c r="B1050" s="622" t="s">
        <v>3769</v>
      </c>
      <c r="C1050" s="622" t="s">
        <v>26</v>
      </c>
      <c r="D1050" s="621">
        <v>0.51</v>
      </c>
    </row>
    <row r="1051" spans="1:4" ht="40.5">
      <c r="A1051" s="622">
        <v>95215</v>
      </c>
      <c r="B1051" s="622" t="s">
        <v>3770</v>
      </c>
      <c r="C1051" s="622" t="s">
        <v>26</v>
      </c>
      <c r="D1051" s="621">
        <v>0.05</v>
      </c>
    </row>
    <row r="1052" spans="1:4" ht="40.5">
      <c r="A1052" s="622">
        <v>95216</v>
      </c>
      <c r="B1052" s="622" t="s">
        <v>3771</v>
      </c>
      <c r="C1052" s="622" t="s">
        <v>26</v>
      </c>
      <c r="D1052" s="621">
        <v>0.35</v>
      </c>
    </row>
    <row r="1053" spans="1:4" ht="40.5">
      <c r="A1053" s="622">
        <v>95217</v>
      </c>
      <c r="B1053" s="622" t="s">
        <v>3772</v>
      </c>
      <c r="C1053" s="622" t="s">
        <v>26</v>
      </c>
      <c r="D1053" s="621">
        <v>0.51</v>
      </c>
    </row>
    <row r="1054" spans="1:4" ht="27">
      <c r="A1054" s="622">
        <v>95255</v>
      </c>
      <c r="B1054" s="622" t="s">
        <v>759</v>
      </c>
      <c r="C1054" s="622" t="s">
        <v>26</v>
      </c>
      <c r="D1054" s="621">
        <v>1.1599999999999999</v>
      </c>
    </row>
    <row r="1055" spans="1:4" ht="27">
      <c r="A1055" s="622">
        <v>95256</v>
      </c>
      <c r="B1055" s="622" t="s">
        <v>760</v>
      </c>
      <c r="C1055" s="622" t="s">
        <v>26</v>
      </c>
      <c r="D1055" s="621">
        <v>0.13</v>
      </c>
    </row>
    <row r="1056" spans="1:4" ht="27">
      <c r="A1056" s="622">
        <v>95257</v>
      </c>
      <c r="B1056" s="622" t="s">
        <v>761</v>
      </c>
      <c r="C1056" s="622" t="s">
        <v>26</v>
      </c>
      <c r="D1056" s="621">
        <v>1.45</v>
      </c>
    </row>
    <row r="1057" spans="1:4" ht="40.5">
      <c r="A1057" s="622">
        <v>95260</v>
      </c>
      <c r="B1057" s="622" t="s">
        <v>3782</v>
      </c>
      <c r="C1057" s="622" t="s">
        <v>26</v>
      </c>
      <c r="D1057" s="621">
        <v>0.51</v>
      </c>
    </row>
    <row r="1058" spans="1:4" ht="40.5">
      <c r="A1058" s="622">
        <v>95261</v>
      </c>
      <c r="B1058" s="622" t="s">
        <v>3783</v>
      </c>
      <c r="C1058" s="622" t="s">
        <v>26</v>
      </c>
      <c r="D1058" s="621">
        <v>0.13</v>
      </c>
    </row>
    <row r="1059" spans="1:4" ht="40.5">
      <c r="A1059" s="622">
        <v>95262</v>
      </c>
      <c r="B1059" s="622" t="s">
        <v>3784</v>
      </c>
      <c r="C1059" s="622" t="s">
        <v>26</v>
      </c>
      <c r="D1059" s="621">
        <v>1.2</v>
      </c>
    </row>
    <row r="1060" spans="1:4" ht="40.5">
      <c r="A1060" s="622">
        <v>95263</v>
      </c>
      <c r="B1060" s="622" t="s">
        <v>3785</v>
      </c>
      <c r="C1060" s="622" t="s">
        <v>26</v>
      </c>
      <c r="D1060" s="621">
        <v>3.59</v>
      </c>
    </row>
    <row r="1061" spans="1:4" ht="54">
      <c r="A1061" s="622">
        <v>95266</v>
      </c>
      <c r="B1061" s="622" t="s">
        <v>3788</v>
      </c>
      <c r="C1061" s="622" t="s">
        <v>26</v>
      </c>
      <c r="D1061" s="621">
        <v>0.38</v>
      </c>
    </row>
    <row r="1062" spans="1:4" ht="54">
      <c r="A1062" s="622">
        <v>95267</v>
      </c>
      <c r="B1062" s="622" t="s">
        <v>3789</v>
      </c>
      <c r="C1062" s="622" t="s">
        <v>26</v>
      </c>
      <c r="D1062" s="621">
        <v>0.04</v>
      </c>
    </row>
    <row r="1063" spans="1:4" ht="54">
      <c r="A1063" s="622">
        <v>95268</v>
      </c>
      <c r="B1063" s="622" t="s">
        <v>3790</v>
      </c>
      <c r="C1063" s="622" t="s">
        <v>26</v>
      </c>
      <c r="D1063" s="621">
        <v>0.37</v>
      </c>
    </row>
    <row r="1064" spans="1:4" ht="54">
      <c r="A1064" s="622">
        <v>95269</v>
      </c>
      <c r="B1064" s="622" t="s">
        <v>3791</v>
      </c>
      <c r="C1064" s="622" t="s">
        <v>26</v>
      </c>
      <c r="D1064" s="621">
        <v>6.72</v>
      </c>
    </row>
    <row r="1065" spans="1:4" ht="40.5">
      <c r="A1065" s="622">
        <v>95272</v>
      </c>
      <c r="B1065" s="622" t="s">
        <v>3794</v>
      </c>
      <c r="C1065" s="622" t="s">
        <v>26</v>
      </c>
      <c r="D1065" s="621">
        <v>0.37</v>
      </c>
    </row>
    <row r="1066" spans="1:4" ht="40.5">
      <c r="A1066" s="622">
        <v>95273</v>
      </c>
      <c r="B1066" s="622" t="s">
        <v>3795</v>
      </c>
      <c r="C1066" s="622" t="s">
        <v>26</v>
      </c>
      <c r="D1066" s="621">
        <v>0.04</v>
      </c>
    </row>
    <row r="1067" spans="1:4" ht="40.5">
      <c r="A1067" s="622">
        <v>95274</v>
      </c>
      <c r="B1067" s="622" t="s">
        <v>3796</v>
      </c>
      <c r="C1067" s="622" t="s">
        <v>26</v>
      </c>
      <c r="D1067" s="621">
        <v>0.28999999999999998</v>
      </c>
    </row>
    <row r="1068" spans="1:4" ht="40.5">
      <c r="A1068" s="622">
        <v>95275</v>
      </c>
      <c r="B1068" s="622" t="s">
        <v>3797</v>
      </c>
      <c r="C1068" s="622" t="s">
        <v>26</v>
      </c>
      <c r="D1068" s="621">
        <v>2.0499999999999998</v>
      </c>
    </row>
    <row r="1069" spans="1:4" ht="40.5">
      <c r="A1069" s="622">
        <v>95278</v>
      </c>
      <c r="B1069" s="622" t="s">
        <v>3800</v>
      </c>
      <c r="C1069" s="622" t="s">
        <v>26</v>
      </c>
      <c r="D1069" s="621">
        <v>0.41</v>
      </c>
    </row>
    <row r="1070" spans="1:4" ht="40.5">
      <c r="A1070" s="622">
        <v>95279</v>
      </c>
      <c r="B1070" s="622" t="s">
        <v>3801</v>
      </c>
      <c r="C1070" s="622" t="s">
        <v>26</v>
      </c>
      <c r="D1070" s="621">
        <v>0.04</v>
      </c>
    </row>
    <row r="1071" spans="1:4" ht="40.5">
      <c r="A1071" s="622">
        <v>95280</v>
      </c>
      <c r="B1071" s="622" t="s">
        <v>3802</v>
      </c>
      <c r="C1071" s="622" t="s">
        <v>26</v>
      </c>
      <c r="D1071" s="621">
        <v>0.32</v>
      </c>
    </row>
    <row r="1072" spans="1:4" ht="40.5">
      <c r="A1072" s="622">
        <v>95281</v>
      </c>
      <c r="B1072" s="622" t="s">
        <v>3803</v>
      </c>
      <c r="C1072" s="622" t="s">
        <v>26</v>
      </c>
      <c r="D1072" s="621">
        <v>6.72</v>
      </c>
    </row>
    <row r="1073" spans="1:4" ht="54">
      <c r="A1073" s="622">
        <v>95617</v>
      </c>
      <c r="B1073" s="622" t="s">
        <v>3947</v>
      </c>
      <c r="C1073" s="622" t="s">
        <v>26</v>
      </c>
      <c r="D1073" s="621">
        <v>0.95</v>
      </c>
    </row>
    <row r="1074" spans="1:4" ht="54">
      <c r="A1074" s="622">
        <v>95618</v>
      </c>
      <c r="B1074" s="622" t="s">
        <v>3948</v>
      </c>
      <c r="C1074" s="622" t="s">
        <v>26</v>
      </c>
      <c r="D1074" s="621">
        <v>0.11</v>
      </c>
    </row>
    <row r="1075" spans="1:4" ht="54">
      <c r="A1075" s="622">
        <v>95619</v>
      </c>
      <c r="B1075" s="622" t="s">
        <v>3949</v>
      </c>
      <c r="C1075" s="622" t="s">
        <v>26</v>
      </c>
      <c r="D1075" s="621">
        <v>1.18</v>
      </c>
    </row>
    <row r="1076" spans="1:4" ht="54">
      <c r="A1076" s="622">
        <v>95627</v>
      </c>
      <c r="B1076" s="622" t="s">
        <v>3954</v>
      </c>
      <c r="C1076" s="622" t="s">
        <v>26</v>
      </c>
      <c r="D1076" s="621">
        <v>22.52</v>
      </c>
    </row>
    <row r="1077" spans="1:4" ht="54">
      <c r="A1077" s="622">
        <v>95628</v>
      </c>
      <c r="B1077" s="622" t="s">
        <v>3955</v>
      </c>
      <c r="C1077" s="622" t="s">
        <v>26</v>
      </c>
      <c r="D1077" s="621">
        <v>3.12</v>
      </c>
    </row>
    <row r="1078" spans="1:4" ht="54">
      <c r="A1078" s="622">
        <v>95629</v>
      </c>
      <c r="B1078" s="622" t="s">
        <v>3956</v>
      </c>
      <c r="C1078" s="622" t="s">
        <v>26</v>
      </c>
      <c r="D1078" s="621">
        <v>28.19</v>
      </c>
    </row>
    <row r="1079" spans="1:4" ht="54">
      <c r="A1079" s="622">
        <v>95630</v>
      </c>
      <c r="B1079" s="622" t="s">
        <v>3957</v>
      </c>
      <c r="C1079" s="622" t="s">
        <v>26</v>
      </c>
      <c r="D1079" s="621">
        <v>57.74</v>
      </c>
    </row>
    <row r="1080" spans="1:4" ht="40.5">
      <c r="A1080" s="622">
        <v>95698</v>
      </c>
      <c r="B1080" s="622" t="s">
        <v>3975</v>
      </c>
      <c r="C1080" s="622" t="s">
        <v>26</v>
      </c>
      <c r="D1080" s="621">
        <v>3.85</v>
      </c>
    </row>
    <row r="1081" spans="1:4" ht="40.5">
      <c r="A1081" s="622">
        <v>95699</v>
      </c>
      <c r="B1081" s="622" t="s">
        <v>3976</v>
      </c>
      <c r="C1081" s="622" t="s">
        <v>26</v>
      </c>
      <c r="D1081" s="621">
        <v>0.45</v>
      </c>
    </row>
    <row r="1082" spans="1:4" ht="40.5">
      <c r="A1082" s="622">
        <v>95700</v>
      </c>
      <c r="B1082" s="622" t="s">
        <v>3977</v>
      </c>
      <c r="C1082" s="622" t="s">
        <v>26</v>
      </c>
      <c r="D1082" s="621">
        <v>4.8099999999999996</v>
      </c>
    </row>
    <row r="1083" spans="1:4" ht="40.5">
      <c r="A1083" s="622">
        <v>95701</v>
      </c>
      <c r="B1083" s="622" t="s">
        <v>3978</v>
      </c>
      <c r="C1083" s="622" t="s">
        <v>26</v>
      </c>
      <c r="D1083" s="621">
        <v>2.5299999999999998</v>
      </c>
    </row>
    <row r="1084" spans="1:4" ht="40.5">
      <c r="A1084" s="622">
        <v>95704</v>
      </c>
      <c r="B1084" s="622" t="s">
        <v>3981</v>
      </c>
      <c r="C1084" s="622" t="s">
        <v>26</v>
      </c>
      <c r="D1084" s="621">
        <v>22.67</v>
      </c>
    </row>
    <row r="1085" spans="1:4" ht="40.5">
      <c r="A1085" s="622">
        <v>95705</v>
      </c>
      <c r="B1085" s="622" t="s">
        <v>3982</v>
      </c>
      <c r="C1085" s="622" t="s">
        <v>26</v>
      </c>
      <c r="D1085" s="621">
        <v>3.23</v>
      </c>
    </row>
    <row r="1086" spans="1:4" ht="40.5">
      <c r="A1086" s="622">
        <v>95706</v>
      </c>
      <c r="B1086" s="622" t="s">
        <v>3983</v>
      </c>
      <c r="C1086" s="622" t="s">
        <v>26</v>
      </c>
      <c r="D1086" s="621">
        <v>28.37</v>
      </c>
    </row>
    <row r="1087" spans="1:4" ht="54">
      <c r="A1087" s="622">
        <v>95707</v>
      </c>
      <c r="B1087" s="622" t="s">
        <v>3984</v>
      </c>
      <c r="C1087" s="622" t="s">
        <v>26</v>
      </c>
      <c r="D1087" s="621">
        <v>28.25</v>
      </c>
    </row>
    <row r="1088" spans="1:4" ht="67.5">
      <c r="A1088" s="622">
        <v>95710</v>
      </c>
      <c r="B1088" s="622" t="s">
        <v>3987</v>
      </c>
      <c r="C1088" s="622" t="s">
        <v>26</v>
      </c>
      <c r="D1088" s="621">
        <v>27.24</v>
      </c>
    </row>
    <row r="1089" spans="1:4" ht="67.5">
      <c r="A1089" s="622">
        <v>95711</v>
      </c>
      <c r="B1089" s="622" t="s">
        <v>3988</v>
      </c>
      <c r="C1089" s="622" t="s">
        <v>26</v>
      </c>
      <c r="D1089" s="621">
        <v>3.69</v>
      </c>
    </row>
    <row r="1090" spans="1:4" ht="67.5">
      <c r="A1090" s="622">
        <v>95712</v>
      </c>
      <c r="B1090" s="622" t="s">
        <v>3989</v>
      </c>
      <c r="C1090" s="622" t="s">
        <v>26</v>
      </c>
      <c r="D1090" s="621">
        <v>34.06</v>
      </c>
    </row>
    <row r="1091" spans="1:4" ht="67.5">
      <c r="A1091" s="622">
        <v>95713</v>
      </c>
      <c r="B1091" s="622" t="s">
        <v>3990</v>
      </c>
      <c r="C1091" s="622" t="s">
        <v>26</v>
      </c>
      <c r="D1091" s="621">
        <v>58.16</v>
      </c>
    </row>
    <row r="1092" spans="1:4" ht="81">
      <c r="A1092" s="622">
        <v>95716</v>
      </c>
      <c r="B1092" s="622" t="s">
        <v>3993</v>
      </c>
      <c r="C1092" s="622" t="s">
        <v>26</v>
      </c>
      <c r="D1092" s="621">
        <v>26.23</v>
      </c>
    </row>
    <row r="1093" spans="1:4" ht="81">
      <c r="A1093" s="622">
        <v>95717</v>
      </c>
      <c r="B1093" s="622" t="s">
        <v>3994</v>
      </c>
      <c r="C1093" s="622" t="s">
        <v>26</v>
      </c>
      <c r="D1093" s="621">
        <v>3.56</v>
      </c>
    </row>
    <row r="1094" spans="1:4" ht="81">
      <c r="A1094" s="622">
        <v>95718</v>
      </c>
      <c r="B1094" s="622" t="s">
        <v>3995</v>
      </c>
      <c r="C1094" s="622" t="s">
        <v>26</v>
      </c>
      <c r="D1094" s="621">
        <v>32.79</v>
      </c>
    </row>
    <row r="1095" spans="1:4" ht="81">
      <c r="A1095" s="622">
        <v>95719</v>
      </c>
      <c r="B1095" s="622" t="s">
        <v>3996</v>
      </c>
      <c r="C1095" s="622" t="s">
        <v>26</v>
      </c>
      <c r="D1095" s="621">
        <v>58.16</v>
      </c>
    </row>
    <row r="1096" spans="1:4" ht="40.5">
      <c r="A1096" s="622">
        <v>95869</v>
      </c>
      <c r="B1096" s="622" t="s">
        <v>862</v>
      </c>
      <c r="C1096" s="622" t="s">
        <v>26</v>
      </c>
      <c r="D1096" s="621">
        <v>1.0900000000000001</v>
      </c>
    </row>
    <row r="1097" spans="1:4" ht="40.5">
      <c r="A1097" s="622">
        <v>95870</v>
      </c>
      <c r="B1097" s="622" t="s">
        <v>863</v>
      </c>
      <c r="C1097" s="622" t="s">
        <v>26</v>
      </c>
      <c r="D1097" s="621">
        <v>5.41</v>
      </c>
    </row>
    <row r="1098" spans="1:4" ht="40.5">
      <c r="A1098" s="622">
        <v>95871</v>
      </c>
      <c r="B1098" s="622" t="s">
        <v>864</v>
      </c>
      <c r="C1098" s="622" t="s">
        <v>26</v>
      </c>
      <c r="D1098" s="621">
        <v>176.62</v>
      </c>
    </row>
    <row r="1099" spans="1:4" ht="40.5">
      <c r="A1099" s="622">
        <v>95874</v>
      </c>
      <c r="B1099" s="622" t="s">
        <v>867</v>
      </c>
      <c r="C1099" s="622" t="s">
        <v>26</v>
      </c>
      <c r="D1099" s="621">
        <v>6.07</v>
      </c>
    </row>
    <row r="1100" spans="1:4" ht="40.5">
      <c r="A1100" s="622">
        <v>96008</v>
      </c>
      <c r="B1100" s="622" t="s">
        <v>4073</v>
      </c>
      <c r="C1100" s="622" t="s">
        <v>26</v>
      </c>
      <c r="D1100" s="621">
        <v>11.71</v>
      </c>
    </row>
    <row r="1101" spans="1:4" ht="40.5">
      <c r="A1101" s="622">
        <v>96009</v>
      </c>
      <c r="B1101" s="622" t="s">
        <v>4074</v>
      </c>
      <c r="C1101" s="622" t="s">
        <v>26</v>
      </c>
      <c r="D1101" s="621">
        <v>1.62</v>
      </c>
    </row>
    <row r="1102" spans="1:4" ht="40.5">
      <c r="A1102" s="622">
        <v>96011</v>
      </c>
      <c r="B1102" s="622" t="s">
        <v>4075</v>
      </c>
      <c r="C1102" s="622" t="s">
        <v>26</v>
      </c>
      <c r="D1102" s="621">
        <v>12.81</v>
      </c>
    </row>
    <row r="1103" spans="1:4" ht="40.5">
      <c r="A1103" s="622">
        <v>96012</v>
      </c>
      <c r="B1103" s="622" t="s">
        <v>4076</v>
      </c>
      <c r="C1103" s="622" t="s">
        <v>26</v>
      </c>
      <c r="D1103" s="621">
        <v>111.18</v>
      </c>
    </row>
    <row r="1104" spans="1:4" ht="40.5">
      <c r="A1104" s="622">
        <v>96015</v>
      </c>
      <c r="B1104" s="622" t="s">
        <v>4079</v>
      </c>
      <c r="C1104" s="622" t="s">
        <v>26</v>
      </c>
      <c r="D1104" s="621">
        <v>11.6</v>
      </c>
    </row>
    <row r="1105" spans="1:4" ht="40.5">
      <c r="A1105" s="622">
        <v>96016</v>
      </c>
      <c r="B1105" s="622" t="s">
        <v>4080</v>
      </c>
      <c r="C1105" s="622" t="s">
        <v>26</v>
      </c>
      <c r="D1105" s="621">
        <v>1.6</v>
      </c>
    </row>
    <row r="1106" spans="1:4" ht="40.5">
      <c r="A1106" s="622">
        <v>96018</v>
      </c>
      <c r="B1106" s="622" t="s">
        <v>4081</v>
      </c>
      <c r="C1106" s="622" t="s">
        <v>26</v>
      </c>
      <c r="D1106" s="621">
        <v>12.69</v>
      </c>
    </row>
    <row r="1107" spans="1:4" ht="40.5">
      <c r="A1107" s="622">
        <v>96019</v>
      </c>
      <c r="B1107" s="622" t="s">
        <v>4082</v>
      </c>
      <c r="C1107" s="622" t="s">
        <v>26</v>
      </c>
      <c r="D1107" s="621">
        <v>111.18</v>
      </c>
    </row>
    <row r="1108" spans="1:4" ht="40.5">
      <c r="A1108" s="622">
        <v>96023</v>
      </c>
      <c r="B1108" s="622" t="s">
        <v>1092</v>
      </c>
      <c r="C1108" s="622" t="s">
        <v>26</v>
      </c>
      <c r="D1108" s="621">
        <v>8.98</v>
      </c>
    </row>
    <row r="1109" spans="1:4" ht="40.5">
      <c r="A1109" s="622">
        <v>96024</v>
      </c>
      <c r="B1109" s="622" t="s">
        <v>1093</v>
      </c>
      <c r="C1109" s="622" t="s">
        <v>26</v>
      </c>
      <c r="D1109" s="621">
        <v>1.23</v>
      </c>
    </row>
    <row r="1110" spans="1:4" ht="40.5">
      <c r="A1110" s="622">
        <v>96026</v>
      </c>
      <c r="B1110" s="622" t="s">
        <v>1094</v>
      </c>
      <c r="C1110" s="622" t="s">
        <v>26</v>
      </c>
      <c r="D1110" s="621">
        <v>9.83</v>
      </c>
    </row>
    <row r="1111" spans="1:4" ht="40.5">
      <c r="A1111" s="622">
        <v>96027</v>
      </c>
      <c r="B1111" s="622" t="s">
        <v>1095</v>
      </c>
      <c r="C1111" s="622" t="s">
        <v>26</v>
      </c>
      <c r="D1111" s="621">
        <v>77.47</v>
      </c>
    </row>
    <row r="1112" spans="1:4" ht="54">
      <c r="A1112" s="622">
        <v>96030</v>
      </c>
      <c r="B1112" s="622" t="s">
        <v>4085</v>
      </c>
      <c r="C1112" s="622" t="s">
        <v>26</v>
      </c>
      <c r="D1112" s="621">
        <v>16.760000000000002</v>
      </c>
    </row>
    <row r="1113" spans="1:4" ht="54">
      <c r="A1113" s="622">
        <v>96031</v>
      </c>
      <c r="B1113" s="622" t="s">
        <v>1098</v>
      </c>
      <c r="C1113" s="622" t="s">
        <v>26</v>
      </c>
      <c r="D1113" s="621">
        <v>3.09</v>
      </c>
    </row>
    <row r="1114" spans="1:4" ht="54">
      <c r="A1114" s="622">
        <v>96032</v>
      </c>
      <c r="B1114" s="622" t="s">
        <v>4086</v>
      </c>
      <c r="C1114" s="622" t="s">
        <v>26</v>
      </c>
      <c r="D1114" s="621">
        <v>1.2</v>
      </c>
    </row>
    <row r="1115" spans="1:4" ht="54">
      <c r="A1115" s="622">
        <v>96033</v>
      </c>
      <c r="B1115" s="622" t="s">
        <v>4087</v>
      </c>
      <c r="C1115" s="622" t="s">
        <v>26</v>
      </c>
      <c r="D1115" s="621">
        <v>31.43</v>
      </c>
    </row>
    <row r="1116" spans="1:4" ht="54">
      <c r="A1116" s="622">
        <v>96034</v>
      </c>
      <c r="B1116" s="622" t="s">
        <v>4088</v>
      </c>
      <c r="C1116" s="622" t="s">
        <v>26</v>
      </c>
      <c r="D1116" s="621">
        <v>91.71</v>
      </c>
    </row>
    <row r="1117" spans="1:4" ht="40.5">
      <c r="A1117" s="622">
        <v>96053</v>
      </c>
      <c r="B1117" s="622" t="s">
        <v>4091</v>
      </c>
      <c r="C1117" s="622" t="s">
        <v>26</v>
      </c>
      <c r="D1117" s="621">
        <v>9.09</v>
      </c>
    </row>
    <row r="1118" spans="1:4" ht="40.5">
      <c r="A1118" s="622">
        <v>96054</v>
      </c>
      <c r="B1118" s="622" t="s">
        <v>1099</v>
      </c>
      <c r="C1118" s="622" t="s">
        <v>26</v>
      </c>
      <c r="D1118" s="621">
        <v>14.71</v>
      </c>
    </row>
    <row r="1119" spans="1:4" ht="40.5">
      <c r="A1119" s="622">
        <v>96055</v>
      </c>
      <c r="B1119" s="622" t="s">
        <v>4092</v>
      </c>
      <c r="C1119" s="622" t="s">
        <v>26</v>
      </c>
      <c r="D1119" s="621">
        <v>1.25</v>
      </c>
    </row>
    <row r="1120" spans="1:4" ht="40.5">
      <c r="A1120" s="622">
        <v>96056</v>
      </c>
      <c r="B1120" s="622" t="s">
        <v>4093</v>
      </c>
      <c r="C1120" s="622" t="s">
        <v>26</v>
      </c>
      <c r="D1120" s="621">
        <v>9.9499999999999993</v>
      </c>
    </row>
    <row r="1121" spans="1:4" ht="40.5">
      <c r="A1121" s="622">
        <v>96057</v>
      </c>
      <c r="B1121" s="622" t="s">
        <v>4094</v>
      </c>
      <c r="C1121" s="622" t="s">
        <v>26</v>
      </c>
      <c r="D1121" s="621">
        <v>77.47</v>
      </c>
    </row>
    <row r="1122" spans="1:4" ht="40.5">
      <c r="A1122" s="622">
        <v>96060</v>
      </c>
      <c r="B1122" s="622" t="s">
        <v>1100</v>
      </c>
      <c r="C1122" s="622" t="s">
        <v>26</v>
      </c>
      <c r="D1122" s="621">
        <v>1.48</v>
      </c>
    </row>
    <row r="1123" spans="1:4" ht="40.5">
      <c r="A1123" s="622">
        <v>96061</v>
      </c>
      <c r="B1123" s="622" t="s">
        <v>1101</v>
      </c>
      <c r="C1123" s="622" t="s">
        <v>26</v>
      </c>
      <c r="D1123" s="621">
        <v>18.399999999999999</v>
      </c>
    </row>
    <row r="1124" spans="1:4" ht="54">
      <c r="A1124" s="622">
        <v>96062</v>
      </c>
      <c r="B1124" s="622" t="s">
        <v>1102</v>
      </c>
      <c r="C1124" s="622" t="s">
        <v>26</v>
      </c>
      <c r="D1124" s="621">
        <v>33.9</v>
      </c>
    </row>
    <row r="1125" spans="1:4" ht="40.5">
      <c r="A1125" s="622">
        <v>96241</v>
      </c>
      <c r="B1125" s="622" t="s">
        <v>4120</v>
      </c>
      <c r="C1125" s="622" t="s">
        <v>26</v>
      </c>
      <c r="D1125" s="621">
        <v>12.61</v>
      </c>
    </row>
    <row r="1126" spans="1:4" ht="40.5">
      <c r="A1126" s="622">
        <v>96242</v>
      </c>
      <c r="B1126" s="622" t="s">
        <v>4121</v>
      </c>
      <c r="C1126" s="622" t="s">
        <v>26</v>
      </c>
      <c r="D1126" s="621">
        <v>1.71</v>
      </c>
    </row>
    <row r="1127" spans="1:4" ht="40.5">
      <c r="A1127" s="622">
        <v>96243</v>
      </c>
      <c r="B1127" s="622" t="s">
        <v>4122</v>
      </c>
      <c r="C1127" s="622" t="s">
        <v>26</v>
      </c>
      <c r="D1127" s="621">
        <v>15.76</v>
      </c>
    </row>
    <row r="1128" spans="1:4" ht="54">
      <c r="A1128" s="622">
        <v>96244</v>
      </c>
      <c r="B1128" s="622" t="s">
        <v>4123</v>
      </c>
      <c r="C1128" s="622" t="s">
        <v>26</v>
      </c>
      <c r="D1128" s="621">
        <v>11.26</v>
      </c>
    </row>
    <row r="1129" spans="1:4" ht="40.5">
      <c r="A1129" s="622">
        <v>96298</v>
      </c>
      <c r="B1129" s="622" t="s">
        <v>4130</v>
      </c>
      <c r="C1129" s="622" t="s">
        <v>26</v>
      </c>
      <c r="D1129" s="621">
        <v>35.39</v>
      </c>
    </row>
    <row r="1130" spans="1:4" ht="40.5">
      <c r="A1130" s="622">
        <v>96299</v>
      </c>
      <c r="B1130" s="622" t="s">
        <v>4131</v>
      </c>
      <c r="C1130" s="622" t="s">
        <v>26</v>
      </c>
      <c r="D1130" s="621">
        <v>4.91</v>
      </c>
    </row>
    <row r="1131" spans="1:4" ht="40.5">
      <c r="A1131" s="622">
        <v>96300</v>
      </c>
      <c r="B1131" s="622" t="s">
        <v>4132</v>
      </c>
      <c r="C1131" s="622" t="s">
        <v>26</v>
      </c>
      <c r="D1131" s="621">
        <v>44.29</v>
      </c>
    </row>
    <row r="1132" spans="1:4" ht="40.5">
      <c r="A1132" s="622">
        <v>96301</v>
      </c>
      <c r="B1132" s="622" t="s">
        <v>4133</v>
      </c>
      <c r="C1132" s="622" t="s">
        <v>26</v>
      </c>
      <c r="D1132" s="621">
        <v>31.77</v>
      </c>
    </row>
    <row r="1133" spans="1:4" ht="54">
      <c r="A1133" s="622">
        <v>96304</v>
      </c>
      <c r="B1133" s="622" t="s">
        <v>4136</v>
      </c>
      <c r="C1133" s="622" t="s">
        <v>26</v>
      </c>
      <c r="D1133" s="621">
        <v>0.11</v>
      </c>
    </row>
    <row r="1134" spans="1:4" ht="54">
      <c r="A1134" s="622">
        <v>96305</v>
      </c>
      <c r="B1134" s="622" t="s">
        <v>4137</v>
      </c>
      <c r="C1134" s="622" t="s">
        <v>26</v>
      </c>
      <c r="D1134" s="621">
        <v>0.01</v>
      </c>
    </row>
    <row r="1135" spans="1:4" ht="54">
      <c r="A1135" s="622">
        <v>96306</v>
      </c>
      <c r="B1135" s="622" t="s">
        <v>4138</v>
      </c>
      <c r="C1135" s="622" t="s">
        <v>26</v>
      </c>
      <c r="D1135" s="621">
        <v>0.14000000000000001</v>
      </c>
    </row>
    <row r="1136" spans="1:4" ht="67.5">
      <c r="A1136" s="622">
        <v>96307</v>
      </c>
      <c r="B1136" s="622" t="s">
        <v>4139</v>
      </c>
      <c r="C1136" s="622" t="s">
        <v>26</v>
      </c>
      <c r="D1136" s="621">
        <v>1.02</v>
      </c>
    </row>
    <row r="1137" spans="1:4" ht="54">
      <c r="A1137" s="622">
        <v>96457</v>
      </c>
      <c r="B1137" s="622" t="s">
        <v>4159</v>
      </c>
      <c r="C1137" s="622" t="s">
        <v>26</v>
      </c>
      <c r="D1137" s="621">
        <v>41.29</v>
      </c>
    </row>
    <row r="1138" spans="1:4" ht="54">
      <c r="A1138" s="622">
        <v>96458</v>
      </c>
      <c r="B1138" s="622" t="s">
        <v>4160</v>
      </c>
      <c r="C1138" s="622" t="s">
        <v>26</v>
      </c>
      <c r="D1138" s="621">
        <v>31.26</v>
      </c>
    </row>
    <row r="1139" spans="1:4" ht="54">
      <c r="A1139" s="622">
        <v>96459</v>
      </c>
      <c r="B1139" s="622" t="s">
        <v>4161</v>
      </c>
      <c r="C1139" s="622" t="s">
        <v>26</v>
      </c>
      <c r="D1139" s="621">
        <v>3.46</v>
      </c>
    </row>
    <row r="1140" spans="1:4" ht="54">
      <c r="A1140" s="622">
        <v>96460</v>
      </c>
      <c r="B1140" s="622" t="s">
        <v>4162</v>
      </c>
      <c r="C1140" s="622" t="s">
        <v>26</v>
      </c>
      <c r="D1140" s="621">
        <v>24.98</v>
      </c>
    </row>
    <row r="1141" spans="1:4" ht="54">
      <c r="A1141" s="622">
        <v>98760</v>
      </c>
      <c r="B1141" s="622" t="s">
        <v>10230</v>
      </c>
      <c r="C1141" s="622" t="s">
        <v>26</v>
      </c>
      <c r="D1141" s="621">
        <v>0.09</v>
      </c>
    </row>
    <row r="1142" spans="1:4" ht="54">
      <c r="A1142" s="622">
        <v>98761</v>
      </c>
      <c r="B1142" s="622" t="s">
        <v>10231</v>
      </c>
      <c r="C1142" s="622" t="s">
        <v>26</v>
      </c>
      <c r="D1142" s="621">
        <v>0.02</v>
      </c>
    </row>
    <row r="1143" spans="1:4" ht="54">
      <c r="A1143" s="622">
        <v>98762</v>
      </c>
      <c r="B1143" s="622" t="s">
        <v>10232</v>
      </c>
      <c r="C1143" s="622" t="s">
        <v>26</v>
      </c>
      <c r="D1143" s="621">
        <v>0.11</v>
      </c>
    </row>
    <row r="1144" spans="1:4" ht="67.5">
      <c r="A1144" s="622">
        <v>98763</v>
      </c>
      <c r="B1144" s="622" t="s">
        <v>10233</v>
      </c>
      <c r="C1144" s="622" t="s">
        <v>26</v>
      </c>
      <c r="D1144" s="621">
        <v>3.71</v>
      </c>
    </row>
    <row r="1145" spans="1:4" ht="54">
      <c r="A1145" s="622">
        <v>99829</v>
      </c>
      <c r="B1145" s="622" t="s">
        <v>10234</v>
      </c>
      <c r="C1145" s="622" t="s">
        <v>26</v>
      </c>
      <c r="D1145" s="621">
        <v>0.28000000000000003</v>
      </c>
    </row>
    <row r="1146" spans="1:4" ht="54">
      <c r="A1146" s="622">
        <v>99830</v>
      </c>
      <c r="B1146" s="622" t="s">
        <v>10235</v>
      </c>
      <c r="C1146" s="622" t="s">
        <v>26</v>
      </c>
      <c r="D1146" s="621">
        <v>0.03</v>
      </c>
    </row>
    <row r="1147" spans="1:4" ht="54">
      <c r="A1147" s="622">
        <v>99831</v>
      </c>
      <c r="B1147" s="622" t="s">
        <v>10236</v>
      </c>
      <c r="C1147" s="622" t="s">
        <v>26</v>
      </c>
      <c r="D1147" s="621">
        <v>0.39</v>
      </c>
    </row>
    <row r="1148" spans="1:4" ht="54">
      <c r="A1148" s="622">
        <v>99832</v>
      </c>
      <c r="B1148" s="622" t="s">
        <v>10237</v>
      </c>
      <c r="C1148" s="622" t="s">
        <v>26</v>
      </c>
      <c r="D1148" s="621">
        <v>0.96</v>
      </c>
    </row>
    <row r="1149" spans="1:4" ht="40.5">
      <c r="A1149" s="622">
        <v>100637</v>
      </c>
      <c r="B1149" s="622" t="s">
        <v>11901</v>
      </c>
      <c r="C1149" s="622" t="s">
        <v>26</v>
      </c>
      <c r="D1149" s="621">
        <v>81.06</v>
      </c>
    </row>
    <row r="1150" spans="1:4" ht="40.5">
      <c r="A1150" s="622">
        <v>100638</v>
      </c>
      <c r="B1150" s="622" t="s">
        <v>11902</v>
      </c>
      <c r="C1150" s="622" t="s">
        <v>26</v>
      </c>
      <c r="D1150" s="621">
        <v>14.59</v>
      </c>
    </row>
    <row r="1151" spans="1:4" ht="40.5">
      <c r="A1151" s="622">
        <v>100639</v>
      </c>
      <c r="B1151" s="622" t="s">
        <v>11903</v>
      </c>
      <c r="C1151" s="622" t="s">
        <v>26</v>
      </c>
      <c r="D1151" s="621">
        <v>130.31</v>
      </c>
    </row>
    <row r="1152" spans="1:4" ht="40.5">
      <c r="A1152" s="622">
        <v>100640</v>
      </c>
      <c r="B1152" s="622" t="s">
        <v>11904</v>
      </c>
      <c r="C1152" s="622" t="s">
        <v>26</v>
      </c>
      <c r="D1152" s="621">
        <v>192.78</v>
      </c>
    </row>
    <row r="1153" spans="1:4" ht="27">
      <c r="A1153" s="622">
        <v>100643</v>
      </c>
      <c r="B1153" s="622" t="s">
        <v>11905</v>
      </c>
      <c r="C1153" s="622" t="s">
        <v>26</v>
      </c>
      <c r="D1153" s="621">
        <v>213.45</v>
      </c>
    </row>
    <row r="1154" spans="1:4" ht="27">
      <c r="A1154" s="622">
        <v>100644</v>
      </c>
      <c r="B1154" s="622" t="s">
        <v>11906</v>
      </c>
      <c r="C1154" s="622" t="s">
        <v>26</v>
      </c>
      <c r="D1154" s="621">
        <v>38.42</v>
      </c>
    </row>
    <row r="1155" spans="1:4" ht="27">
      <c r="A1155" s="622">
        <v>100645</v>
      </c>
      <c r="B1155" s="622" t="s">
        <v>11907</v>
      </c>
      <c r="C1155" s="622" t="s">
        <v>26</v>
      </c>
      <c r="D1155" s="621">
        <v>343.12</v>
      </c>
    </row>
    <row r="1156" spans="1:4" ht="40.5">
      <c r="A1156" s="622">
        <v>100646</v>
      </c>
      <c r="B1156" s="622" t="s">
        <v>11908</v>
      </c>
      <c r="C1156" s="622" t="s">
        <v>26</v>
      </c>
      <c r="D1156" s="621">
        <v>275.39999999999998</v>
      </c>
    </row>
    <row r="1157" spans="1:4" ht="27">
      <c r="A1157" s="622">
        <v>55960</v>
      </c>
      <c r="B1157" s="622" t="s">
        <v>1277</v>
      </c>
      <c r="C1157" s="622" t="s">
        <v>72</v>
      </c>
      <c r="D1157" s="621">
        <v>5.13</v>
      </c>
    </row>
    <row r="1158" spans="1:4" ht="54">
      <c r="A1158" s="622">
        <v>92259</v>
      </c>
      <c r="B1158" s="622" t="s">
        <v>10238</v>
      </c>
      <c r="C1158" s="622" t="s">
        <v>49</v>
      </c>
      <c r="D1158" s="621">
        <v>246.96</v>
      </c>
    </row>
    <row r="1159" spans="1:4" ht="54">
      <c r="A1159" s="622">
        <v>92260</v>
      </c>
      <c r="B1159" s="622" t="s">
        <v>10239</v>
      </c>
      <c r="C1159" s="622" t="s">
        <v>49</v>
      </c>
      <c r="D1159" s="621">
        <v>289.10000000000002</v>
      </c>
    </row>
    <row r="1160" spans="1:4" ht="54">
      <c r="A1160" s="622">
        <v>92261</v>
      </c>
      <c r="B1160" s="622" t="s">
        <v>10240</v>
      </c>
      <c r="C1160" s="622" t="s">
        <v>49</v>
      </c>
      <c r="D1160" s="621">
        <v>329.95</v>
      </c>
    </row>
    <row r="1161" spans="1:4" ht="54">
      <c r="A1161" s="622">
        <v>92262</v>
      </c>
      <c r="B1161" s="622" t="s">
        <v>10241</v>
      </c>
      <c r="C1161" s="622" t="s">
        <v>49</v>
      </c>
      <c r="D1161" s="621">
        <v>395.72</v>
      </c>
    </row>
    <row r="1162" spans="1:4" ht="54">
      <c r="A1162" s="622">
        <v>92539</v>
      </c>
      <c r="B1162" s="622" t="s">
        <v>10242</v>
      </c>
      <c r="C1162" s="622" t="s">
        <v>72</v>
      </c>
      <c r="D1162" s="621">
        <v>38.409999999999997</v>
      </c>
    </row>
    <row r="1163" spans="1:4" ht="67.5">
      <c r="A1163" s="622">
        <v>92540</v>
      </c>
      <c r="B1163" s="622" t="s">
        <v>10243</v>
      </c>
      <c r="C1163" s="622" t="s">
        <v>72</v>
      </c>
      <c r="D1163" s="621">
        <v>44.58</v>
      </c>
    </row>
    <row r="1164" spans="1:4" ht="54">
      <c r="A1164" s="622">
        <v>92541</v>
      </c>
      <c r="B1164" s="622" t="s">
        <v>10244</v>
      </c>
      <c r="C1164" s="622" t="s">
        <v>72</v>
      </c>
      <c r="D1164" s="621">
        <v>40.98</v>
      </c>
    </row>
    <row r="1165" spans="1:4" ht="54">
      <c r="A1165" s="622">
        <v>92542</v>
      </c>
      <c r="B1165" s="622" t="s">
        <v>10245</v>
      </c>
      <c r="C1165" s="622" t="s">
        <v>72</v>
      </c>
      <c r="D1165" s="621">
        <v>50.59</v>
      </c>
    </row>
    <row r="1166" spans="1:4" ht="67.5">
      <c r="A1166" s="622">
        <v>92543</v>
      </c>
      <c r="B1166" s="622" t="s">
        <v>10246</v>
      </c>
      <c r="C1166" s="622" t="s">
        <v>72</v>
      </c>
      <c r="D1166" s="621">
        <v>10.56</v>
      </c>
    </row>
    <row r="1167" spans="1:4" ht="54">
      <c r="A1167" s="622">
        <v>92544</v>
      </c>
      <c r="B1167" s="622" t="s">
        <v>10247</v>
      </c>
      <c r="C1167" s="622" t="s">
        <v>72</v>
      </c>
      <c r="D1167" s="621">
        <v>8.91</v>
      </c>
    </row>
    <row r="1168" spans="1:4" ht="54">
      <c r="A1168" s="622">
        <v>92545</v>
      </c>
      <c r="B1168" s="622" t="s">
        <v>10248</v>
      </c>
      <c r="C1168" s="622" t="s">
        <v>49</v>
      </c>
      <c r="D1168" s="621">
        <v>534.66</v>
      </c>
    </row>
    <row r="1169" spans="1:4" ht="54">
      <c r="A1169" s="622">
        <v>92546</v>
      </c>
      <c r="B1169" s="622" t="s">
        <v>10249</v>
      </c>
      <c r="C1169" s="622" t="s">
        <v>49</v>
      </c>
      <c r="D1169" s="621">
        <v>657.14</v>
      </c>
    </row>
    <row r="1170" spans="1:4" ht="54">
      <c r="A1170" s="622">
        <v>92547</v>
      </c>
      <c r="B1170" s="622" t="s">
        <v>10250</v>
      </c>
      <c r="C1170" s="622" t="s">
        <v>49</v>
      </c>
      <c r="D1170" s="621">
        <v>686.1</v>
      </c>
    </row>
    <row r="1171" spans="1:4" ht="54">
      <c r="A1171" s="622">
        <v>92548</v>
      </c>
      <c r="B1171" s="622" t="s">
        <v>10251</v>
      </c>
      <c r="C1171" s="622" t="s">
        <v>49</v>
      </c>
      <c r="D1171" s="621">
        <v>762.78</v>
      </c>
    </row>
    <row r="1172" spans="1:4" ht="54">
      <c r="A1172" s="622">
        <v>92549</v>
      </c>
      <c r="B1172" s="622" t="s">
        <v>10252</v>
      </c>
      <c r="C1172" s="622" t="s">
        <v>49</v>
      </c>
      <c r="D1172" s="621">
        <v>973.12</v>
      </c>
    </row>
    <row r="1173" spans="1:4" ht="54">
      <c r="A1173" s="622">
        <v>92550</v>
      </c>
      <c r="B1173" s="622" t="s">
        <v>10253</v>
      </c>
      <c r="C1173" s="622" t="s">
        <v>49</v>
      </c>
      <c r="D1173" s="621">
        <v>1225.33</v>
      </c>
    </row>
    <row r="1174" spans="1:4" ht="54">
      <c r="A1174" s="622">
        <v>92551</v>
      </c>
      <c r="B1174" s="622" t="s">
        <v>10254</v>
      </c>
      <c r="C1174" s="622" t="s">
        <v>49</v>
      </c>
      <c r="D1174" s="621">
        <v>1263.5</v>
      </c>
    </row>
    <row r="1175" spans="1:4" ht="54">
      <c r="A1175" s="622">
        <v>92552</v>
      </c>
      <c r="B1175" s="622" t="s">
        <v>10255</v>
      </c>
      <c r="C1175" s="622" t="s">
        <v>49</v>
      </c>
      <c r="D1175" s="621">
        <v>1373.01</v>
      </c>
    </row>
    <row r="1176" spans="1:4" ht="54">
      <c r="A1176" s="622">
        <v>92553</v>
      </c>
      <c r="B1176" s="622" t="s">
        <v>10256</v>
      </c>
      <c r="C1176" s="622" t="s">
        <v>49</v>
      </c>
      <c r="D1176" s="621">
        <v>1590.93</v>
      </c>
    </row>
    <row r="1177" spans="1:4" ht="54">
      <c r="A1177" s="622">
        <v>92554</v>
      </c>
      <c r="B1177" s="622" t="s">
        <v>10257</v>
      </c>
      <c r="C1177" s="622" t="s">
        <v>49</v>
      </c>
      <c r="D1177" s="621">
        <v>1634.28</v>
      </c>
    </row>
    <row r="1178" spans="1:4" ht="67.5">
      <c r="A1178" s="622">
        <v>92555</v>
      </c>
      <c r="B1178" s="622" t="s">
        <v>10258</v>
      </c>
      <c r="C1178" s="622" t="s">
        <v>49</v>
      </c>
      <c r="D1178" s="621">
        <v>529.1</v>
      </c>
    </row>
    <row r="1179" spans="1:4" ht="67.5">
      <c r="A1179" s="622">
        <v>92556</v>
      </c>
      <c r="B1179" s="622" t="s">
        <v>10259</v>
      </c>
      <c r="C1179" s="622" t="s">
        <v>49</v>
      </c>
      <c r="D1179" s="621">
        <v>647.95000000000005</v>
      </c>
    </row>
    <row r="1180" spans="1:4" ht="67.5">
      <c r="A1180" s="622">
        <v>92557</v>
      </c>
      <c r="B1180" s="622" t="s">
        <v>10260</v>
      </c>
      <c r="C1180" s="622" t="s">
        <v>49</v>
      </c>
      <c r="D1180" s="621">
        <v>676.91</v>
      </c>
    </row>
    <row r="1181" spans="1:4" ht="67.5">
      <c r="A1181" s="622">
        <v>92558</v>
      </c>
      <c r="B1181" s="622" t="s">
        <v>10261</v>
      </c>
      <c r="C1181" s="622" t="s">
        <v>49</v>
      </c>
      <c r="D1181" s="621">
        <v>757.21</v>
      </c>
    </row>
    <row r="1182" spans="1:4" ht="67.5">
      <c r="A1182" s="622">
        <v>92559</v>
      </c>
      <c r="B1182" s="622" t="s">
        <v>10262</v>
      </c>
      <c r="C1182" s="622" t="s">
        <v>49</v>
      </c>
      <c r="D1182" s="621">
        <v>963.32</v>
      </c>
    </row>
    <row r="1183" spans="1:4" ht="67.5">
      <c r="A1183" s="622">
        <v>92560</v>
      </c>
      <c r="B1183" s="622" t="s">
        <v>10263</v>
      </c>
      <c r="C1183" s="622" t="s">
        <v>49</v>
      </c>
      <c r="D1183" s="621">
        <v>1210.3900000000001</v>
      </c>
    </row>
    <row r="1184" spans="1:4" ht="67.5">
      <c r="A1184" s="622">
        <v>92561</v>
      </c>
      <c r="B1184" s="622" t="s">
        <v>10264</v>
      </c>
      <c r="C1184" s="622" t="s">
        <v>49</v>
      </c>
      <c r="D1184" s="621">
        <v>1249.22</v>
      </c>
    </row>
    <row r="1185" spans="1:4" ht="67.5">
      <c r="A1185" s="622">
        <v>92562</v>
      </c>
      <c r="B1185" s="622" t="s">
        <v>10265</v>
      </c>
      <c r="C1185" s="622" t="s">
        <v>49</v>
      </c>
      <c r="D1185" s="621">
        <v>1349.54</v>
      </c>
    </row>
    <row r="1186" spans="1:4" ht="67.5">
      <c r="A1186" s="622">
        <v>92563</v>
      </c>
      <c r="B1186" s="622" t="s">
        <v>10266</v>
      </c>
      <c r="C1186" s="622" t="s">
        <v>49</v>
      </c>
      <c r="D1186" s="621">
        <v>1562.38</v>
      </c>
    </row>
    <row r="1187" spans="1:4" ht="67.5">
      <c r="A1187" s="622">
        <v>92564</v>
      </c>
      <c r="B1187" s="622" t="s">
        <v>10267</v>
      </c>
      <c r="C1187" s="622" t="s">
        <v>49</v>
      </c>
      <c r="D1187" s="621">
        <v>1599.56</v>
      </c>
    </row>
    <row r="1188" spans="1:4" ht="67.5">
      <c r="A1188" s="622">
        <v>92565</v>
      </c>
      <c r="B1188" s="622" t="s">
        <v>3012</v>
      </c>
      <c r="C1188" s="622" t="s">
        <v>72</v>
      </c>
      <c r="D1188" s="621">
        <v>19.98</v>
      </c>
    </row>
    <row r="1189" spans="1:4" ht="81">
      <c r="A1189" s="622">
        <v>92566</v>
      </c>
      <c r="B1189" s="622" t="s">
        <v>3013</v>
      </c>
      <c r="C1189" s="622" t="s">
        <v>72</v>
      </c>
      <c r="D1189" s="621">
        <v>11.44</v>
      </c>
    </row>
    <row r="1190" spans="1:4" ht="67.5">
      <c r="A1190" s="622">
        <v>92567</v>
      </c>
      <c r="B1190" s="622" t="s">
        <v>3014</v>
      </c>
      <c r="C1190" s="622" t="s">
        <v>72</v>
      </c>
      <c r="D1190" s="621">
        <v>17.54</v>
      </c>
    </row>
    <row r="1191" spans="1:4" ht="67.5">
      <c r="A1191" s="622">
        <v>100379</v>
      </c>
      <c r="B1191" s="622" t="s">
        <v>10268</v>
      </c>
      <c r="C1191" s="622" t="s">
        <v>72</v>
      </c>
      <c r="D1191" s="621">
        <v>19.98</v>
      </c>
    </row>
    <row r="1192" spans="1:4" ht="81">
      <c r="A1192" s="622">
        <v>100380</v>
      </c>
      <c r="B1192" s="622" t="s">
        <v>10269</v>
      </c>
      <c r="C1192" s="622" t="s">
        <v>72</v>
      </c>
      <c r="D1192" s="621">
        <v>27.2</v>
      </c>
    </row>
    <row r="1193" spans="1:4" ht="67.5">
      <c r="A1193" s="622">
        <v>100381</v>
      </c>
      <c r="B1193" s="622" t="s">
        <v>10270</v>
      </c>
      <c r="C1193" s="622" t="s">
        <v>72</v>
      </c>
      <c r="D1193" s="621">
        <v>30.97</v>
      </c>
    </row>
    <row r="1194" spans="1:4" ht="94.5">
      <c r="A1194" s="622">
        <v>100383</v>
      </c>
      <c r="B1194" s="622" t="s">
        <v>10271</v>
      </c>
      <c r="C1194" s="622" t="s">
        <v>72</v>
      </c>
      <c r="D1194" s="621">
        <v>12.58</v>
      </c>
    </row>
    <row r="1195" spans="1:4" ht="81">
      <c r="A1195" s="622">
        <v>100384</v>
      </c>
      <c r="B1195" s="622" t="s">
        <v>10272</v>
      </c>
      <c r="C1195" s="622" t="s">
        <v>72</v>
      </c>
      <c r="D1195" s="621">
        <v>13.4</v>
      </c>
    </row>
    <row r="1196" spans="1:4" ht="67.5">
      <c r="A1196" s="622">
        <v>100385</v>
      </c>
      <c r="B1196" s="622" t="s">
        <v>10273</v>
      </c>
      <c r="C1196" s="622" t="s">
        <v>72</v>
      </c>
      <c r="D1196" s="621">
        <v>17.54</v>
      </c>
    </row>
    <row r="1197" spans="1:4" ht="67.5">
      <c r="A1197" s="622">
        <v>100386</v>
      </c>
      <c r="B1197" s="622" t="s">
        <v>10274</v>
      </c>
      <c r="C1197" s="622" t="s">
        <v>72</v>
      </c>
      <c r="D1197" s="621">
        <v>23.01</v>
      </c>
    </row>
    <row r="1198" spans="1:4" ht="67.5">
      <c r="A1198" s="622">
        <v>100387</v>
      </c>
      <c r="B1198" s="622" t="s">
        <v>10275</v>
      </c>
      <c r="C1198" s="622" t="s">
        <v>72</v>
      </c>
      <c r="D1198" s="621">
        <v>28.05</v>
      </c>
    </row>
    <row r="1199" spans="1:4" ht="54">
      <c r="A1199" s="622">
        <v>100388</v>
      </c>
      <c r="B1199" s="622" t="s">
        <v>10276</v>
      </c>
      <c r="C1199" s="622" t="s">
        <v>72</v>
      </c>
      <c r="D1199" s="621">
        <v>11.35</v>
      </c>
    </row>
    <row r="1200" spans="1:4" ht="54">
      <c r="A1200" s="622">
        <v>100389</v>
      </c>
      <c r="B1200" s="622" t="s">
        <v>10277</v>
      </c>
      <c r="C1200" s="622" t="s">
        <v>72</v>
      </c>
      <c r="D1200" s="621">
        <v>10.130000000000001</v>
      </c>
    </row>
    <row r="1201" spans="1:4" ht="54">
      <c r="A1201" s="622">
        <v>100390</v>
      </c>
      <c r="B1201" s="622" t="s">
        <v>10278</v>
      </c>
      <c r="C1201" s="622" t="s">
        <v>72</v>
      </c>
      <c r="D1201" s="621">
        <v>13.82</v>
      </c>
    </row>
    <row r="1202" spans="1:4" ht="54">
      <c r="A1202" s="622">
        <v>100391</v>
      </c>
      <c r="B1202" s="622" t="s">
        <v>10279</v>
      </c>
      <c r="C1202" s="622" t="s">
        <v>72</v>
      </c>
      <c r="D1202" s="621">
        <v>11.85</v>
      </c>
    </row>
    <row r="1203" spans="1:4" ht="54">
      <c r="A1203" s="622">
        <v>100392</v>
      </c>
      <c r="B1203" s="622" t="s">
        <v>10280</v>
      </c>
      <c r="C1203" s="622" t="s">
        <v>72</v>
      </c>
      <c r="D1203" s="621">
        <v>8.93</v>
      </c>
    </row>
    <row r="1204" spans="1:4" ht="54">
      <c r="A1204" s="622">
        <v>100393</v>
      </c>
      <c r="B1204" s="622" t="s">
        <v>10281</v>
      </c>
      <c r="C1204" s="622" t="s">
        <v>72</v>
      </c>
      <c r="D1204" s="621">
        <v>11.63</v>
      </c>
    </row>
    <row r="1205" spans="1:4" ht="54">
      <c r="A1205" s="622">
        <v>100394</v>
      </c>
      <c r="B1205" s="622" t="s">
        <v>10282</v>
      </c>
      <c r="C1205" s="622" t="s">
        <v>72</v>
      </c>
      <c r="D1205" s="621">
        <v>10.87</v>
      </c>
    </row>
    <row r="1206" spans="1:4" ht="54">
      <c r="A1206" s="622">
        <v>100395</v>
      </c>
      <c r="B1206" s="622" t="s">
        <v>10283</v>
      </c>
      <c r="C1206" s="622" t="s">
        <v>72</v>
      </c>
      <c r="D1206" s="621">
        <v>14.12</v>
      </c>
    </row>
    <row r="1207" spans="1:4" ht="40.5">
      <c r="A1207" s="622">
        <v>94189</v>
      </c>
      <c r="B1207" s="622" t="s">
        <v>10284</v>
      </c>
      <c r="C1207" s="622" t="s">
        <v>72</v>
      </c>
      <c r="D1207" s="621">
        <v>27.35</v>
      </c>
    </row>
    <row r="1208" spans="1:4" ht="40.5">
      <c r="A1208" s="622">
        <v>94192</v>
      </c>
      <c r="B1208" s="622" t="s">
        <v>10285</v>
      </c>
      <c r="C1208" s="622" t="s">
        <v>72</v>
      </c>
      <c r="D1208" s="621">
        <v>29.14</v>
      </c>
    </row>
    <row r="1209" spans="1:4" ht="40.5">
      <c r="A1209" s="622">
        <v>94195</v>
      </c>
      <c r="B1209" s="622" t="s">
        <v>10286</v>
      </c>
      <c r="C1209" s="622" t="s">
        <v>72</v>
      </c>
      <c r="D1209" s="621">
        <v>38.06</v>
      </c>
    </row>
    <row r="1210" spans="1:4" ht="40.5">
      <c r="A1210" s="622">
        <v>94198</v>
      </c>
      <c r="B1210" s="622" t="s">
        <v>10287</v>
      </c>
      <c r="C1210" s="622" t="s">
        <v>72</v>
      </c>
      <c r="D1210" s="621">
        <v>40.43</v>
      </c>
    </row>
    <row r="1211" spans="1:4" ht="40.5">
      <c r="A1211" s="622">
        <v>94201</v>
      </c>
      <c r="B1211" s="622" t="s">
        <v>10288</v>
      </c>
      <c r="C1211" s="622" t="s">
        <v>72</v>
      </c>
      <c r="D1211" s="621">
        <v>53.43</v>
      </c>
    </row>
    <row r="1212" spans="1:4" ht="40.5">
      <c r="A1212" s="622">
        <v>94204</v>
      </c>
      <c r="B1212" s="622" t="s">
        <v>10289</v>
      </c>
      <c r="C1212" s="622" t="s">
        <v>72</v>
      </c>
      <c r="D1212" s="621">
        <v>57.45</v>
      </c>
    </row>
    <row r="1213" spans="1:4" ht="27">
      <c r="A1213" s="622">
        <v>94224</v>
      </c>
      <c r="B1213" s="622" t="s">
        <v>10290</v>
      </c>
      <c r="C1213" s="622" t="s">
        <v>18</v>
      </c>
      <c r="D1213" s="621">
        <v>17.399999999999999</v>
      </c>
    </row>
    <row r="1214" spans="1:4" ht="40.5">
      <c r="A1214" s="622">
        <v>94225</v>
      </c>
      <c r="B1214" s="622" t="s">
        <v>10291</v>
      </c>
      <c r="C1214" s="622" t="s">
        <v>72</v>
      </c>
      <c r="D1214" s="621">
        <v>23.54</v>
      </c>
    </row>
    <row r="1215" spans="1:4" ht="40.5">
      <c r="A1215" s="622">
        <v>94226</v>
      </c>
      <c r="B1215" s="622" t="s">
        <v>10292</v>
      </c>
      <c r="C1215" s="622" t="s">
        <v>72</v>
      </c>
      <c r="D1215" s="621">
        <v>14.42</v>
      </c>
    </row>
    <row r="1216" spans="1:4" ht="27">
      <c r="A1216" s="622">
        <v>94232</v>
      </c>
      <c r="B1216" s="622" t="s">
        <v>10293</v>
      </c>
      <c r="C1216" s="622" t="s">
        <v>49</v>
      </c>
      <c r="D1216" s="621">
        <v>2</v>
      </c>
    </row>
    <row r="1217" spans="1:4" ht="40.5">
      <c r="A1217" s="622">
        <v>94440</v>
      </c>
      <c r="B1217" s="622" t="s">
        <v>10294</v>
      </c>
      <c r="C1217" s="622" t="s">
        <v>72</v>
      </c>
      <c r="D1217" s="621">
        <v>38.06</v>
      </c>
    </row>
    <row r="1218" spans="1:4" ht="40.5">
      <c r="A1218" s="622">
        <v>94441</v>
      </c>
      <c r="B1218" s="622" t="s">
        <v>10295</v>
      </c>
      <c r="C1218" s="622" t="s">
        <v>72</v>
      </c>
      <c r="D1218" s="621">
        <v>40.43</v>
      </c>
    </row>
    <row r="1219" spans="1:4" ht="40.5">
      <c r="A1219" s="622">
        <v>94442</v>
      </c>
      <c r="B1219" s="622" t="s">
        <v>10296</v>
      </c>
      <c r="C1219" s="622" t="s">
        <v>72</v>
      </c>
      <c r="D1219" s="621">
        <v>38.06</v>
      </c>
    </row>
    <row r="1220" spans="1:4" ht="40.5">
      <c r="A1220" s="622">
        <v>94443</v>
      </c>
      <c r="B1220" s="622" t="s">
        <v>10297</v>
      </c>
      <c r="C1220" s="622" t="s">
        <v>72</v>
      </c>
      <c r="D1220" s="621">
        <v>40.43</v>
      </c>
    </row>
    <row r="1221" spans="1:4" ht="40.5">
      <c r="A1221" s="622">
        <v>94445</v>
      </c>
      <c r="B1221" s="622" t="s">
        <v>10298</v>
      </c>
      <c r="C1221" s="622" t="s">
        <v>72</v>
      </c>
      <c r="D1221" s="621">
        <v>53.43</v>
      </c>
    </row>
    <row r="1222" spans="1:4" ht="40.5">
      <c r="A1222" s="622">
        <v>94446</v>
      </c>
      <c r="B1222" s="622" t="s">
        <v>10299</v>
      </c>
      <c r="C1222" s="622" t="s">
        <v>72</v>
      </c>
      <c r="D1222" s="621">
        <v>57.45</v>
      </c>
    </row>
    <row r="1223" spans="1:4" ht="40.5">
      <c r="A1223" s="622">
        <v>94447</v>
      </c>
      <c r="B1223" s="622" t="s">
        <v>10300</v>
      </c>
      <c r="C1223" s="622" t="s">
        <v>72</v>
      </c>
      <c r="D1223" s="621">
        <v>53.43</v>
      </c>
    </row>
    <row r="1224" spans="1:4" ht="40.5">
      <c r="A1224" s="622">
        <v>94448</v>
      </c>
      <c r="B1224" s="622" t="s">
        <v>10301</v>
      </c>
      <c r="C1224" s="622" t="s">
        <v>72</v>
      </c>
      <c r="D1224" s="621">
        <v>57.45</v>
      </c>
    </row>
    <row r="1225" spans="1:4" ht="67.5">
      <c r="A1225" s="622">
        <v>94207</v>
      </c>
      <c r="B1225" s="622" t="s">
        <v>10302</v>
      </c>
      <c r="C1225" s="622" t="s">
        <v>72</v>
      </c>
      <c r="D1225" s="621">
        <v>33.81</v>
      </c>
    </row>
    <row r="1226" spans="1:4" ht="67.5">
      <c r="A1226" s="622">
        <v>94210</v>
      </c>
      <c r="B1226" s="622" t="s">
        <v>10303</v>
      </c>
      <c r="C1226" s="622" t="s">
        <v>72</v>
      </c>
      <c r="D1226" s="621">
        <v>35.94</v>
      </c>
    </row>
    <row r="1227" spans="1:4" ht="40.5">
      <c r="A1227" s="622">
        <v>94218</v>
      </c>
      <c r="B1227" s="622" t="s">
        <v>10304</v>
      </c>
      <c r="C1227" s="622" t="s">
        <v>72</v>
      </c>
      <c r="D1227" s="621">
        <v>74.92</v>
      </c>
    </row>
    <row r="1228" spans="1:4" ht="40.5">
      <c r="A1228" s="622">
        <v>94213</v>
      </c>
      <c r="B1228" s="622" t="s">
        <v>10305</v>
      </c>
      <c r="C1228" s="622" t="s">
        <v>72</v>
      </c>
      <c r="D1228" s="621">
        <v>44.25</v>
      </c>
    </row>
    <row r="1229" spans="1:4" ht="40.5">
      <c r="A1229" s="622">
        <v>94216</v>
      </c>
      <c r="B1229" s="622" t="s">
        <v>10306</v>
      </c>
      <c r="C1229" s="622" t="s">
        <v>72</v>
      </c>
      <c r="D1229" s="621">
        <v>163.29</v>
      </c>
    </row>
    <row r="1230" spans="1:4" ht="67.5">
      <c r="A1230" s="622">
        <v>94219</v>
      </c>
      <c r="B1230" s="622" t="s">
        <v>10307</v>
      </c>
      <c r="C1230" s="622" t="s">
        <v>18</v>
      </c>
      <c r="D1230" s="621">
        <v>27.11</v>
      </c>
    </row>
    <row r="1231" spans="1:4" ht="67.5">
      <c r="A1231" s="622">
        <v>94220</v>
      </c>
      <c r="B1231" s="622" t="s">
        <v>10308</v>
      </c>
      <c r="C1231" s="622" t="s">
        <v>18</v>
      </c>
      <c r="D1231" s="621">
        <v>37.700000000000003</v>
      </c>
    </row>
    <row r="1232" spans="1:4" ht="54">
      <c r="A1232" s="622">
        <v>94221</v>
      </c>
      <c r="B1232" s="622" t="s">
        <v>10309</v>
      </c>
      <c r="C1232" s="622" t="s">
        <v>18</v>
      </c>
      <c r="D1232" s="621">
        <v>22.44</v>
      </c>
    </row>
    <row r="1233" spans="1:4" ht="54">
      <c r="A1233" s="622">
        <v>94222</v>
      </c>
      <c r="B1233" s="622" t="s">
        <v>10310</v>
      </c>
      <c r="C1233" s="622" t="s">
        <v>18</v>
      </c>
      <c r="D1233" s="621">
        <v>33.03</v>
      </c>
    </row>
    <row r="1234" spans="1:4" ht="40.5">
      <c r="A1234" s="622">
        <v>94223</v>
      </c>
      <c r="B1234" s="622" t="s">
        <v>10311</v>
      </c>
      <c r="C1234" s="622" t="s">
        <v>18</v>
      </c>
      <c r="D1234" s="621">
        <v>42.61</v>
      </c>
    </row>
    <row r="1235" spans="1:4" ht="40.5">
      <c r="A1235" s="622">
        <v>94451</v>
      </c>
      <c r="B1235" s="622" t="s">
        <v>10312</v>
      </c>
      <c r="C1235" s="622" t="s">
        <v>18</v>
      </c>
      <c r="D1235" s="621">
        <v>97.4</v>
      </c>
    </row>
    <row r="1236" spans="1:4" ht="40.5">
      <c r="A1236" s="622">
        <v>100325</v>
      </c>
      <c r="B1236" s="622" t="s">
        <v>10313</v>
      </c>
      <c r="C1236" s="622" t="s">
        <v>18</v>
      </c>
      <c r="D1236" s="621">
        <v>40.99</v>
      </c>
    </row>
    <row r="1237" spans="1:4" ht="40.5">
      <c r="A1237" s="622">
        <v>100327</v>
      </c>
      <c r="B1237" s="622" t="s">
        <v>10314</v>
      </c>
      <c r="C1237" s="622" t="s">
        <v>18</v>
      </c>
      <c r="D1237" s="621">
        <v>38.39</v>
      </c>
    </row>
    <row r="1238" spans="1:4" ht="40.5">
      <c r="A1238" s="622">
        <v>100328</v>
      </c>
      <c r="B1238" s="622" t="s">
        <v>10315</v>
      </c>
      <c r="C1238" s="622" t="s">
        <v>72</v>
      </c>
      <c r="D1238" s="621">
        <v>12.19</v>
      </c>
    </row>
    <row r="1239" spans="1:4" ht="40.5">
      <c r="A1239" s="622">
        <v>100329</v>
      </c>
      <c r="B1239" s="622" t="s">
        <v>10316</v>
      </c>
      <c r="C1239" s="622" t="s">
        <v>72</v>
      </c>
      <c r="D1239" s="621">
        <v>14.56</v>
      </c>
    </row>
    <row r="1240" spans="1:4" ht="40.5">
      <c r="A1240" s="622">
        <v>100330</v>
      </c>
      <c r="B1240" s="622" t="s">
        <v>10317</v>
      </c>
      <c r="C1240" s="622" t="s">
        <v>72</v>
      </c>
      <c r="D1240" s="621">
        <v>16.559999999999999</v>
      </c>
    </row>
    <row r="1241" spans="1:4" ht="40.5">
      <c r="A1241" s="622">
        <v>100331</v>
      </c>
      <c r="B1241" s="622" t="s">
        <v>10318</v>
      </c>
      <c r="C1241" s="622" t="s">
        <v>72</v>
      </c>
      <c r="D1241" s="621">
        <v>20.6</v>
      </c>
    </row>
    <row r="1242" spans="1:4" ht="67.5">
      <c r="A1242" s="622">
        <v>100434</v>
      </c>
      <c r="B1242" s="622" t="s">
        <v>10319</v>
      </c>
      <c r="C1242" s="622" t="s">
        <v>18</v>
      </c>
      <c r="D1242" s="621">
        <v>44.55</v>
      </c>
    </row>
    <row r="1243" spans="1:4" ht="40.5">
      <c r="A1243" s="622">
        <v>100435</v>
      </c>
      <c r="B1243" s="622" t="s">
        <v>10320</v>
      </c>
      <c r="C1243" s="622" t="s">
        <v>18</v>
      </c>
      <c r="D1243" s="621">
        <v>22.68</v>
      </c>
    </row>
    <row r="1244" spans="1:4" ht="40.5">
      <c r="A1244" s="622">
        <v>94227</v>
      </c>
      <c r="B1244" s="622" t="s">
        <v>10321</v>
      </c>
      <c r="C1244" s="622" t="s">
        <v>18</v>
      </c>
      <c r="D1244" s="621">
        <v>42.58</v>
      </c>
    </row>
    <row r="1245" spans="1:4" ht="40.5">
      <c r="A1245" s="622">
        <v>94228</v>
      </c>
      <c r="B1245" s="622" t="s">
        <v>10322</v>
      </c>
      <c r="C1245" s="622" t="s">
        <v>18</v>
      </c>
      <c r="D1245" s="621">
        <v>57.24</v>
      </c>
    </row>
    <row r="1246" spans="1:4" ht="40.5">
      <c r="A1246" s="622">
        <v>94229</v>
      </c>
      <c r="B1246" s="622" t="s">
        <v>10323</v>
      </c>
      <c r="C1246" s="622" t="s">
        <v>18</v>
      </c>
      <c r="D1246" s="621">
        <v>110.5</v>
      </c>
    </row>
    <row r="1247" spans="1:4" ht="40.5">
      <c r="A1247" s="622">
        <v>94231</v>
      </c>
      <c r="B1247" s="622" t="s">
        <v>10324</v>
      </c>
      <c r="C1247" s="622" t="s">
        <v>18</v>
      </c>
      <c r="D1247" s="621">
        <v>34.5</v>
      </c>
    </row>
    <row r="1248" spans="1:4" ht="54">
      <c r="A1248" s="622">
        <v>94449</v>
      </c>
      <c r="B1248" s="622" t="s">
        <v>10325</v>
      </c>
      <c r="C1248" s="622" t="s">
        <v>72</v>
      </c>
      <c r="D1248" s="621">
        <v>43.35</v>
      </c>
    </row>
    <row r="1249" spans="1:4" ht="54">
      <c r="A1249" s="622">
        <v>92255</v>
      </c>
      <c r="B1249" s="622" t="s">
        <v>10326</v>
      </c>
      <c r="C1249" s="622" t="s">
        <v>49</v>
      </c>
      <c r="D1249" s="621">
        <v>123.56</v>
      </c>
    </row>
    <row r="1250" spans="1:4" ht="54">
      <c r="A1250" s="622">
        <v>92256</v>
      </c>
      <c r="B1250" s="622" t="s">
        <v>10327</v>
      </c>
      <c r="C1250" s="622" t="s">
        <v>49</v>
      </c>
      <c r="D1250" s="621">
        <v>147.61000000000001</v>
      </c>
    </row>
    <row r="1251" spans="1:4" ht="54">
      <c r="A1251" s="622">
        <v>92257</v>
      </c>
      <c r="B1251" s="622" t="s">
        <v>10328</v>
      </c>
      <c r="C1251" s="622" t="s">
        <v>49</v>
      </c>
      <c r="D1251" s="621">
        <v>171.5</v>
      </c>
    </row>
    <row r="1252" spans="1:4" ht="54">
      <c r="A1252" s="622">
        <v>92258</v>
      </c>
      <c r="B1252" s="622" t="s">
        <v>10329</v>
      </c>
      <c r="C1252" s="622" t="s">
        <v>49</v>
      </c>
      <c r="D1252" s="621">
        <v>209.91</v>
      </c>
    </row>
    <row r="1253" spans="1:4" ht="54">
      <c r="A1253" s="622">
        <v>92568</v>
      </c>
      <c r="B1253" s="622" t="s">
        <v>10330</v>
      </c>
      <c r="C1253" s="622" t="s">
        <v>72</v>
      </c>
      <c r="D1253" s="621">
        <v>82.01</v>
      </c>
    </row>
    <row r="1254" spans="1:4" ht="54">
      <c r="A1254" s="622">
        <v>92569</v>
      </c>
      <c r="B1254" s="622" t="s">
        <v>10331</v>
      </c>
      <c r="C1254" s="622" t="s">
        <v>72</v>
      </c>
      <c r="D1254" s="621">
        <v>45.66</v>
      </c>
    </row>
    <row r="1255" spans="1:4" ht="54">
      <c r="A1255" s="622">
        <v>92570</v>
      </c>
      <c r="B1255" s="622" t="s">
        <v>10332</v>
      </c>
      <c r="C1255" s="622" t="s">
        <v>72</v>
      </c>
      <c r="D1255" s="621">
        <v>28.89</v>
      </c>
    </row>
    <row r="1256" spans="1:4" ht="54">
      <c r="A1256" s="622">
        <v>92571</v>
      </c>
      <c r="B1256" s="622" t="s">
        <v>10333</v>
      </c>
      <c r="C1256" s="622" t="s">
        <v>72</v>
      </c>
      <c r="D1256" s="621">
        <v>86.78</v>
      </c>
    </row>
    <row r="1257" spans="1:4" ht="54">
      <c r="A1257" s="622">
        <v>92572</v>
      </c>
      <c r="B1257" s="622" t="s">
        <v>10334</v>
      </c>
      <c r="C1257" s="622" t="s">
        <v>72</v>
      </c>
      <c r="D1257" s="621">
        <v>52.02</v>
      </c>
    </row>
    <row r="1258" spans="1:4" ht="67.5">
      <c r="A1258" s="622">
        <v>92573</v>
      </c>
      <c r="B1258" s="622" t="s">
        <v>10335</v>
      </c>
      <c r="C1258" s="622" t="s">
        <v>72</v>
      </c>
      <c r="D1258" s="621">
        <v>30.91</v>
      </c>
    </row>
    <row r="1259" spans="1:4" ht="54">
      <c r="A1259" s="622">
        <v>92574</v>
      </c>
      <c r="B1259" s="622" t="s">
        <v>10336</v>
      </c>
      <c r="C1259" s="622" t="s">
        <v>72</v>
      </c>
      <c r="D1259" s="621">
        <v>83.29</v>
      </c>
    </row>
    <row r="1260" spans="1:4" ht="54">
      <c r="A1260" s="622">
        <v>92575</v>
      </c>
      <c r="B1260" s="622" t="s">
        <v>10337</v>
      </c>
      <c r="C1260" s="622" t="s">
        <v>72</v>
      </c>
      <c r="D1260" s="621">
        <v>41.79</v>
      </c>
    </row>
    <row r="1261" spans="1:4" ht="54">
      <c r="A1261" s="622">
        <v>92576</v>
      </c>
      <c r="B1261" s="622" t="s">
        <v>10338</v>
      </c>
      <c r="C1261" s="622" t="s">
        <v>72</v>
      </c>
      <c r="D1261" s="621">
        <v>22.82</v>
      </c>
    </row>
    <row r="1262" spans="1:4" ht="54">
      <c r="A1262" s="622">
        <v>92577</v>
      </c>
      <c r="B1262" s="622" t="s">
        <v>10339</v>
      </c>
      <c r="C1262" s="622" t="s">
        <v>72</v>
      </c>
      <c r="D1262" s="621">
        <v>88.38</v>
      </c>
    </row>
    <row r="1263" spans="1:4" ht="54">
      <c r="A1263" s="622">
        <v>92578</v>
      </c>
      <c r="B1263" s="622" t="s">
        <v>10340</v>
      </c>
      <c r="C1263" s="622" t="s">
        <v>72</v>
      </c>
      <c r="D1263" s="621">
        <v>44.61</v>
      </c>
    </row>
    <row r="1264" spans="1:4" ht="54">
      <c r="A1264" s="622">
        <v>92579</v>
      </c>
      <c r="B1264" s="622" t="s">
        <v>10341</v>
      </c>
      <c r="C1264" s="622" t="s">
        <v>72</v>
      </c>
      <c r="D1264" s="621">
        <v>24.45</v>
      </c>
    </row>
    <row r="1265" spans="1:4" ht="67.5">
      <c r="A1265" s="622">
        <v>92580</v>
      </c>
      <c r="B1265" s="622" t="s">
        <v>10342</v>
      </c>
      <c r="C1265" s="622" t="s">
        <v>72</v>
      </c>
      <c r="D1265" s="621">
        <v>30.48</v>
      </c>
    </row>
    <row r="1266" spans="1:4" ht="54">
      <c r="A1266" s="622">
        <v>92581</v>
      </c>
      <c r="B1266" s="622" t="s">
        <v>10343</v>
      </c>
      <c r="C1266" s="622" t="s">
        <v>72</v>
      </c>
      <c r="D1266" s="621">
        <v>31.84</v>
      </c>
    </row>
    <row r="1267" spans="1:4" ht="40.5">
      <c r="A1267" s="622">
        <v>92582</v>
      </c>
      <c r="B1267" s="622" t="s">
        <v>3015</v>
      </c>
      <c r="C1267" s="622" t="s">
        <v>49</v>
      </c>
      <c r="D1267" s="621">
        <v>451.7</v>
      </c>
    </row>
    <row r="1268" spans="1:4" ht="40.5">
      <c r="A1268" s="622">
        <v>92584</v>
      </c>
      <c r="B1268" s="622" t="s">
        <v>3016</v>
      </c>
      <c r="C1268" s="622" t="s">
        <v>49</v>
      </c>
      <c r="D1268" s="621">
        <v>529.41999999999996</v>
      </c>
    </row>
    <row r="1269" spans="1:4" ht="40.5">
      <c r="A1269" s="622">
        <v>92586</v>
      </c>
      <c r="B1269" s="622" t="s">
        <v>3017</v>
      </c>
      <c r="C1269" s="622" t="s">
        <v>49</v>
      </c>
      <c r="D1269" s="621">
        <v>607.15</v>
      </c>
    </row>
    <row r="1270" spans="1:4" ht="40.5">
      <c r="A1270" s="622">
        <v>92588</v>
      </c>
      <c r="B1270" s="622" t="s">
        <v>3018</v>
      </c>
      <c r="C1270" s="622" t="s">
        <v>49</v>
      </c>
      <c r="D1270" s="621">
        <v>761.69</v>
      </c>
    </row>
    <row r="1271" spans="1:4" ht="40.5">
      <c r="A1271" s="622">
        <v>92590</v>
      </c>
      <c r="B1271" s="622" t="s">
        <v>3019</v>
      </c>
      <c r="C1271" s="622" t="s">
        <v>49</v>
      </c>
      <c r="D1271" s="621">
        <v>839.41</v>
      </c>
    </row>
    <row r="1272" spans="1:4" ht="40.5">
      <c r="A1272" s="622">
        <v>92592</v>
      </c>
      <c r="B1272" s="622" t="s">
        <v>3020</v>
      </c>
      <c r="C1272" s="622" t="s">
        <v>49</v>
      </c>
      <c r="D1272" s="621">
        <v>941.03</v>
      </c>
    </row>
    <row r="1273" spans="1:4" ht="54">
      <c r="A1273" s="622">
        <v>92593</v>
      </c>
      <c r="B1273" s="622" t="s">
        <v>673</v>
      </c>
      <c r="C1273" s="622" t="s">
        <v>21</v>
      </c>
      <c r="D1273" s="621">
        <v>7.13</v>
      </c>
    </row>
    <row r="1274" spans="1:4" ht="40.5">
      <c r="A1274" s="622">
        <v>92594</v>
      </c>
      <c r="B1274" s="622" t="s">
        <v>3021</v>
      </c>
      <c r="C1274" s="622" t="s">
        <v>49</v>
      </c>
      <c r="D1274" s="621">
        <v>1091.1600000000001</v>
      </c>
    </row>
    <row r="1275" spans="1:4" ht="40.5">
      <c r="A1275" s="622">
        <v>92596</v>
      </c>
      <c r="B1275" s="622" t="s">
        <v>3022</v>
      </c>
      <c r="C1275" s="622" t="s">
        <v>49</v>
      </c>
      <c r="D1275" s="621">
        <v>1210.6300000000001</v>
      </c>
    </row>
    <row r="1276" spans="1:4" ht="40.5">
      <c r="A1276" s="622">
        <v>92598</v>
      </c>
      <c r="B1276" s="622" t="s">
        <v>3023</v>
      </c>
      <c r="C1276" s="622" t="s">
        <v>49</v>
      </c>
      <c r="D1276" s="621">
        <v>1288.3499999999999</v>
      </c>
    </row>
    <row r="1277" spans="1:4" ht="40.5">
      <c r="A1277" s="622">
        <v>92600</v>
      </c>
      <c r="B1277" s="622" t="s">
        <v>3024</v>
      </c>
      <c r="C1277" s="622" t="s">
        <v>49</v>
      </c>
      <c r="D1277" s="621">
        <v>1385.74</v>
      </c>
    </row>
    <row r="1278" spans="1:4" ht="54">
      <c r="A1278" s="622">
        <v>92602</v>
      </c>
      <c r="B1278" s="622" t="s">
        <v>3025</v>
      </c>
      <c r="C1278" s="622" t="s">
        <v>49</v>
      </c>
      <c r="D1278" s="621">
        <v>451.7</v>
      </c>
    </row>
    <row r="1279" spans="1:4" ht="54">
      <c r="A1279" s="622">
        <v>92604</v>
      </c>
      <c r="B1279" s="622" t="s">
        <v>3026</v>
      </c>
      <c r="C1279" s="622" t="s">
        <v>49</v>
      </c>
      <c r="D1279" s="621">
        <v>509.77</v>
      </c>
    </row>
    <row r="1280" spans="1:4" ht="54">
      <c r="A1280" s="622">
        <v>92606</v>
      </c>
      <c r="B1280" s="622" t="s">
        <v>3027</v>
      </c>
      <c r="C1280" s="622" t="s">
        <v>49</v>
      </c>
      <c r="D1280" s="621">
        <v>587.49</v>
      </c>
    </row>
    <row r="1281" spans="1:4" ht="54">
      <c r="A1281" s="622">
        <v>92608</v>
      </c>
      <c r="B1281" s="622" t="s">
        <v>3028</v>
      </c>
      <c r="C1281" s="622" t="s">
        <v>49</v>
      </c>
      <c r="D1281" s="621">
        <v>722.38</v>
      </c>
    </row>
    <row r="1282" spans="1:4" ht="54">
      <c r="A1282" s="622">
        <v>92610</v>
      </c>
      <c r="B1282" s="622" t="s">
        <v>3029</v>
      </c>
      <c r="C1282" s="622" t="s">
        <v>49</v>
      </c>
      <c r="D1282" s="621">
        <v>800.1</v>
      </c>
    </row>
    <row r="1283" spans="1:4" ht="67.5">
      <c r="A1283" s="622">
        <v>92612</v>
      </c>
      <c r="B1283" s="622" t="s">
        <v>3030</v>
      </c>
      <c r="C1283" s="622" t="s">
        <v>49</v>
      </c>
      <c r="D1283" s="621">
        <v>901.72</v>
      </c>
    </row>
    <row r="1284" spans="1:4" ht="54">
      <c r="A1284" s="622">
        <v>92614</v>
      </c>
      <c r="B1284" s="622" t="s">
        <v>3031</v>
      </c>
      <c r="C1284" s="622" t="s">
        <v>49</v>
      </c>
      <c r="D1284" s="621">
        <v>1012.55</v>
      </c>
    </row>
    <row r="1285" spans="1:4" ht="54">
      <c r="A1285" s="622">
        <v>92616</v>
      </c>
      <c r="B1285" s="622" t="s">
        <v>3032</v>
      </c>
      <c r="C1285" s="622" t="s">
        <v>49</v>
      </c>
      <c r="D1285" s="621">
        <v>1151.6600000000001</v>
      </c>
    </row>
    <row r="1286" spans="1:4" ht="54">
      <c r="A1286" s="622">
        <v>92618</v>
      </c>
      <c r="B1286" s="622" t="s">
        <v>3033</v>
      </c>
      <c r="C1286" s="622" t="s">
        <v>49</v>
      </c>
      <c r="D1286" s="621">
        <v>1229.3900000000001</v>
      </c>
    </row>
    <row r="1287" spans="1:4" ht="54">
      <c r="A1287" s="622">
        <v>92620</v>
      </c>
      <c r="B1287" s="622" t="s">
        <v>3034</v>
      </c>
      <c r="C1287" s="622" t="s">
        <v>49</v>
      </c>
      <c r="D1287" s="621">
        <v>1307.1199999999999</v>
      </c>
    </row>
    <row r="1288" spans="1:4" ht="54">
      <c r="A1288" s="622">
        <v>100357</v>
      </c>
      <c r="B1288" s="622" t="s">
        <v>10344</v>
      </c>
      <c r="C1288" s="622" t="s">
        <v>49</v>
      </c>
      <c r="D1288" s="621">
        <v>547.5</v>
      </c>
    </row>
    <row r="1289" spans="1:4" ht="54">
      <c r="A1289" s="622">
        <v>100358</v>
      </c>
      <c r="B1289" s="622" t="s">
        <v>10345</v>
      </c>
      <c r="C1289" s="622" t="s">
        <v>49</v>
      </c>
      <c r="D1289" s="621">
        <v>760.52</v>
      </c>
    </row>
    <row r="1290" spans="1:4" ht="54">
      <c r="A1290" s="622">
        <v>100359</v>
      </c>
      <c r="B1290" s="622" t="s">
        <v>10346</v>
      </c>
      <c r="C1290" s="622" t="s">
        <v>49</v>
      </c>
      <c r="D1290" s="621">
        <v>790.19</v>
      </c>
    </row>
    <row r="1291" spans="1:4" ht="54">
      <c r="A1291" s="622">
        <v>100360</v>
      </c>
      <c r="B1291" s="622" t="s">
        <v>10347</v>
      </c>
      <c r="C1291" s="622" t="s">
        <v>49</v>
      </c>
      <c r="D1291" s="621">
        <v>872.46</v>
      </c>
    </row>
    <row r="1292" spans="1:4" ht="54">
      <c r="A1292" s="622">
        <v>100361</v>
      </c>
      <c r="B1292" s="622" t="s">
        <v>10348</v>
      </c>
      <c r="C1292" s="622" t="s">
        <v>49</v>
      </c>
      <c r="D1292" s="621">
        <v>1097.81</v>
      </c>
    </row>
    <row r="1293" spans="1:4" ht="54">
      <c r="A1293" s="622">
        <v>100362</v>
      </c>
      <c r="B1293" s="622" t="s">
        <v>10349</v>
      </c>
      <c r="C1293" s="622" t="s">
        <v>49</v>
      </c>
      <c r="D1293" s="621">
        <v>1504.97</v>
      </c>
    </row>
    <row r="1294" spans="1:4" ht="54">
      <c r="A1294" s="622">
        <v>100363</v>
      </c>
      <c r="B1294" s="622" t="s">
        <v>10350</v>
      </c>
      <c r="C1294" s="622" t="s">
        <v>49</v>
      </c>
      <c r="D1294" s="621">
        <v>1549.29</v>
      </c>
    </row>
    <row r="1295" spans="1:4" ht="54">
      <c r="A1295" s="622">
        <v>100364</v>
      </c>
      <c r="B1295" s="622" t="s">
        <v>10351</v>
      </c>
      <c r="C1295" s="622" t="s">
        <v>49</v>
      </c>
      <c r="D1295" s="621">
        <v>1678.35</v>
      </c>
    </row>
    <row r="1296" spans="1:4" ht="54">
      <c r="A1296" s="622">
        <v>100365</v>
      </c>
      <c r="B1296" s="622" t="s">
        <v>10352</v>
      </c>
      <c r="C1296" s="622" t="s">
        <v>49</v>
      </c>
      <c r="D1296" s="621">
        <v>1928.9</v>
      </c>
    </row>
    <row r="1297" spans="1:4" ht="54">
      <c r="A1297" s="622">
        <v>100366</v>
      </c>
      <c r="B1297" s="622" t="s">
        <v>10353</v>
      </c>
      <c r="C1297" s="622" t="s">
        <v>49</v>
      </c>
      <c r="D1297" s="621">
        <v>2032.01</v>
      </c>
    </row>
    <row r="1298" spans="1:4" ht="67.5">
      <c r="A1298" s="622">
        <v>100367</v>
      </c>
      <c r="B1298" s="622" t="s">
        <v>10354</v>
      </c>
      <c r="C1298" s="622" t="s">
        <v>49</v>
      </c>
      <c r="D1298" s="621">
        <v>536.37</v>
      </c>
    </row>
    <row r="1299" spans="1:4" ht="67.5">
      <c r="A1299" s="622">
        <v>100368</v>
      </c>
      <c r="B1299" s="622" t="s">
        <v>10355</v>
      </c>
      <c r="C1299" s="622" t="s">
        <v>49</v>
      </c>
      <c r="D1299" s="621">
        <v>746.24</v>
      </c>
    </row>
    <row r="1300" spans="1:4" ht="67.5">
      <c r="A1300" s="622">
        <v>100369</v>
      </c>
      <c r="B1300" s="622" t="s">
        <v>10356</v>
      </c>
      <c r="C1300" s="622" t="s">
        <v>49</v>
      </c>
      <c r="D1300" s="621">
        <v>775.91</v>
      </c>
    </row>
    <row r="1301" spans="1:4" ht="67.5">
      <c r="A1301" s="622">
        <v>100370</v>
      </c>
      <c r="B1301" s="622" t="s">
        <v>10357</v>
      </c>
      <c r="C1301" s="622" t="s">
        <v>49</v>
      </c>
      <c r="D1301" s="621">
        <v>900.17</v>
      </c>
    </row>
    <row r="1302" spans="1:4" ht="67.5">
      <c r="A1302" s="622">
        <v>100371</v>
      </c>
      <c r="B1302" s="622" t="s">
        <v>10358</v>
      </c>
      <c r="C1302" s="622" t="s">
        <v>49</v>
      </c>
      <c r="D1302" s="621">
        <v>1059.28</v>
      </c>
    </row>
    <row r="1303" spans="1:4" ht="67.5">
      <c r="A1303" s="622">
        <v>100372</v>
      </c>
      <c r="B1303" s="622" t="s">
        <v>10359</v>
      </c>
      <c r="C1303" s="622" t="s">
        <v>49</v>
      </c>
      <c r="D1303" s="621">
        <v>1443.39</v>
      </c>
    </row>
    <row r="1304" spans="1:4" ht="67.5">
      <c r="A1304" s="622">
        <v>100373</v>
      </c>
      <c r="B1304" s="622" t="s">
        <v>10360</v>
      </c>
      <c r="C1304" s="622" t="s">
        <v>49</v>
      </c>
      <c r="D1304" s="621">
        <v>1479.73</v>
      </c>
    </row>
    <row r="1305" spans="1:4" ht="67.5">
      <c r="A1305" s="622">
        <v>100374</v>
      </c>
      <c r="B1305" s="622" t="s">
        <v>10361</v>
      </c>
      <c r="C1305" s="622" t="s">
        <v>49</v>
      </c>
      <c r="D1305" s="621">
        <v>1584.38</v>
      </c>
    </row>
    <row r="1306" spans="1:4" ht="67.5">
      <c r="A1306" s="622">
        <v>100375</v>
      </c>
      <c r="B1306" s="622" t="s">
        <v>10362</v>
      </c>
      <c r="C1306" s="622" t="s">
        <v>49</v>
      </c>
      <c r="D1306" s="621">
        <v>1793.02</v>
      </c>
    </row>
    <row r="1307" spans="1:4" ht="67.5">
      <c r="A1307" s="622">
        <v>100376</v>
      </c>
      <c r="B1307" s="622" t="s">
        <v>10363</v>
      </c>
      <c r="C1307" s="622" t="s">
        <v>49</v>
      </c>
      <c r="D1307" s="621">
        <v>1756.01</v>
      </c>
    </row>
    <row r="1308" spans="1:4" ht="54">
      <c r="A1308" s="622">
        <v>100377</v>
      </c>
      <c r="B1308" s="622" t="s">
        <v>10364</v>
      </c>
      <c r="C1308" s="622" t="s">
        <v>21</v>
      </c>
      <c r="D1308" s="621">
        <v>7.51</v>
      </c>
    </row>
    <row r="1309" spans="1:4" ht="54">
      <c r="A1309" s="622">
        <v>100378</v>
      </c>
      <c r="B1309" s="622" t="s">
        <v>10365</v>
      </c>
      <c r="C1309" s="622" t="s">
        <v>21</v>
      </c>
      <c r="D1309" s="621">
        <v>6.89</v>
      </c>
    </row>
    <row r="1310" spans="1:4" ht="81">
      <c r="A1310" s="622">
        <v>100382</v>
      </c>
      <c r="B1310" s="622" t="s">
        <v>10366</v>
      </c>
      <c r="C1310" s="622" t="s">
        <v>72</v>
      </c>
      <c r="D1310" s="621">
        <v>11.44</v>
      </c>
    </row>
    <row r="1311" spans="1:4" ht="40.5">
      <c r="A1311" s="622">
        <v>94444</v>
      </c>
      <c r="B1311" s="622" t="s">
        <v>10367</v>
      </c>
      <c r="C1311" s="622" t="s">
        <v>72</v>
      </c>
      <c r="D1311" s="621">
        <v>696.73</v>
      </c>
    </row>
    <row r="1312" spans="1:4" ht="27">
      <c r="A1312" s="622" t="s">
        <v>4467</v>
      </c>
      <c r="B1312" s="622" t="s">
        <v>4468</v>
      </c>
      <c r="C1312" s="622" t="s">
        <v>18</v>
      </c>
      <c r="D1312" s="621">
        <v>27</v>
      </c>
    </row>
    <row r="1313" spans="1:4" ht="27">
      <c r="A1313" s="622" t="s">
        <v>4549</v>
      </c>
      <c r="B1313" s="622" t="s">
        <v>816</v>
      </c>
      <c r="C1313" s="622" t="s">
        <v>72</v>
      </c>
      <c r="D1313" s="621">
        <v>5.78</v>
      </c>
    </row>
    <row r="1314" spans="1:4" ht="27">
      <c r="A1314" s="622" t="s">
        <v>4550</v>
      </c>
      <c r="B1314" s="622" t="s">
        <v>817</v>
      </c>
      <c r="C1314" s="622" t="s">
        <v>72</v>
      </c>
      <c r="D1314" s="621">
        <v>11.31</v>
      </c>
    </row>
    <row r="1315" spans="1:4" ht="13.5">
      <c r="A1315" s="622" t="s">
        <v>4551</v>
      </c>
      <c r="B1315" s="622" t="s">
        <v>818</v>
      </c>
      <c r="C1315" s="622" t="s">
        <v>43</v>
      </c>
      <c r="D1315" s="621">
        <v>93.68</v>
      </c>
    </row>
    <row r="1316" spans="1:4" ht="13.5">
      <c r="A1316" s="622" t="s">
        <v>4552</v>
      </c>
      <c r="B1316" s="622" t="s">
        <v>819</v>
      </c>
      <c r="C1316" s="622" t="s">
        <v>43</v>
      </c>
      <c r="D1316" s="621">
        <v>120.74</v>
      </c>
    </row>
    <row r="1317" spans="1:4" ht="13.5">
      <c r="A1317" s="622" t="s">
        <v>4553</v>
      </c>
      <c r="B1317" s="622" t="s">
        <v>820</v>
      </c>
      <c r="C1317" s="622" t="s">
        <v>43</v>
      </c>
      <c r="D1317" s="621">
        <v>74.430000000000007</v>
      </c>
    </row>
    <row r="1318" spans="1:4" ht="40.5">
      <c r="A1318" s="622" t="s">
        <v>4565</v>
      </c>
      <c r="B1318" s="622" t="s">
        <v>4566</v>
      </c>
      <c r="C1318" s="622" t="s">
        <v>18</v>
      </c>
      <c r="D1318" s="621">
        <v>69.78</v>
      </c>
    </row>
    <row r="1319" spans="1:4" ht="40.5">
      <c r="A1319" s="622" t="s">
        <v>4574</v>
      </c>
      <c r="B1319" s="622" t="s">
        <v>4575</v>
      </c>
      <c r="C1319" s="622" t="s">
        <v>18</v>
      </c>
      <c r="D1319" s="621">
        <v>46.58</v>
      </c>
    </row>
    <row r="1320" spans="1:4" ht="40.5">
      <c r="A1320" s="622" t="s">
        <v>4576</v>
      </c>
      <c r="B1320" s="622" t="s">
        <v>4577</v>
      </c>
      <c r="C1320" s="622" t="s">
        <v>18</v>
      </c>
      <c r="D1320" s="621">
        <v>61.24</v>
      </c>
    </row>
    <row r="1321" spans="1:4" ht="27">
      <c r="A1321" s="622" t="s">
        <v>4667</v>
      </c>
      <c r="B1321" s="622" t="s">
        <v>4668</v>
      </c>
      <c r="C1321" s="622" t="s">
        <v>18</v>
      </c>
      <c r="D1321" s="621">
        <v>37.92</v>
      </c>
    </row>
    <row r="1322" spans="1:4" ht="27">
      <c r="A1322" s="622">
        <v>83651</v>
      </c>
      <c r="B1322" s="622" t="s">
        <v>202</v>
      </c>
      <c r="C1322" s="622" t="s">
        <v>18</v>
      </c>
      <c r="D1322" s="621">
        <v>29.58</v>
      </c>
    </row>
    <row r="1323" spans="1:4" ht="54">
      <c r="A1323" s="622">
        <v>83658</v>
      </c>
      <c r="B1323" s="622" t="s">
        <v>1347</v>
      </c>
      <c r="C1323" s="622" t="s">
        <v>18</v>
      </c>
      <c r="D1323" s="621">
        <v>151.94</v>
      </c>
    </row>
    <row r="1324" spans="1:4" ht="27">
      <c r="A1324" s="622">
        <v>83661</v>
      </c>
      <c r="B1324" s="622" t="s">
        <v>203</v>
      </c>
      <c r="C1324" s="622" t="s">
        <v>18</v>
      </c>
      <c r="D1324" s="621">
        <v>104.12</v>
      </c>
    </row>
    <row r="1325" spans="1:4" ht="13.5">
      <c r="A1325" s="622">
        <v>83662</v>
      </c>
      <c r="B1325" s="622" t="s">
        <v>204</v>
      </c>
      <c r="C1325" s="622" t="s">
        <v>43</v>
      </c>
      <c r="D1325" s="621">
        <v>107.9</v>
      </c>
    </row>
    <row r="1326" spans="1:4" ht="40.5">
      <c r="A1326" s="622">
        <v>83664</v>
      </c>
      <c r="B1326" s="622" t="s">
        <v>1349</v>
      </c>
      <c r="C1326" s="622" t="s">
        <v>18</v>
      </c>
      <c r="D1326" s="621">
        <v>63.85</v>
      </c>
    </row>
    <row r="1327" spans="1:4" ht="27">
      <c r="A1327" s="622">
        <v>83670</v>
      </c>
      <c r="B1327" s="622" t="s">
        <v>205</v>
      </c>
      <c r="C1327" s="622" t="s">
        <v>18</v>
      </c>
      <c r="D1327" s="621">
        <v>43.43</v>
      </c>
    </row>
    <row r="1328" spans="1:4" ht="27">
      <c r="A1328" s="622">
        <v>83671</v>
      </c>
      <c r="B1328" s="622" t="s">
        <v>206</v>
      </c>
      <c r="C1328" s="622" t="s">
        <v>18</v>
      </c>
      <c r="D1328" s="621">
        <v>46.64</v>
      </c>
    </row>
    <row r="1329" spans="1:4" ht="27">
      <c r="A1329" s="622">
        <v>83679</v>
      </c>
      <c r="B1329" s="622" t="s">
        <v>1350</v>
      </c>
      <c r="C1329" s="622" t="s">
        <v>18</v>
      </c>
      <c r="D1329" s="621">
        <v>13.03</v>
      </c>
    </row>
    <row r="1330" spans="1:4" ht="27">
      <c r="A1330" s="622">
        <v>83680</v>
      </c>
      <c r="B1330" s="622" t="s">
        <v>207</v>
      </c>
      <c r="C1330" s="622" t="s">
        <v>18</v>
      </c>
      <c r="D1330" s="621">
        <v>15.68</v>
      </c>
    </row>
    <row r="1331" spans="1:4" ht="27">
      <c r="A1331" s="622">
        <v>83681</v>
      </c>
      <c r="B1331" s="622" t="s">
        <v>208</v>
      </c>
      <c r="C1331" s="622" t="s">
        <v>18</v>
      </c>
      <c r="D1331" s="621">
        <v>16.899999999999999</v>
      </c>
    </row>
    <row r="1332" spans="1:4" ht="67.5">
      <c r="A1332" s="622">
        <v>92743</v>
      </c>
      <c r="B1332" s="622" t="s">
        <v>10368</v>
      </c>
      <c r="C1332" s="622" t="s">
        <v>43</v>
      </c>
      <c r="D1332" s="621">
        <v>495.59</v>
      </c>
    </row>
    <row r="1333" spans="1:4" ht="67.5">
      <c r="A1333" s="622">
        <v>92744</v>
      </c>
      <c r="B1333" s="622" t="s">
        <v>10369</v>
      </c>
      <c r="C1333" s="622" t="s">
        <v>43</v>
      </c>
      <c r="D1333" s="621">
        <v>490.25</v>
      </c>
    </row>
    <row r="1334" spans="1:4" ht="67.5">
      <c r="A1334" s="622">
        <v>92745</v>
      </c>
      <c r="B1334" s="622" t="s">
        <v>10370</v>
      </c>
      <c r="C1334" s="622" t="s">
        <v>43</v>
      </c>
      <c r="D1334" s="621">
        <v>613.51</v>
      </c>
    </row>
    <row r="1335" spans="1:4" ht="67.5">
      <c r="A1335" s="622">
        <v>92746</v>
      </c>
      <c r="B1335" s="622" t="s">
        <v>10371</v>
      </c>
      <c r="C1335" s="622" t="s">
        <v>43</v>
      </c>
      <c r="D1335" s="621">
        <v>575.86</v>
      </c>
    </row>
    <row r="1336" spans="1:4" ht="67.5">
      <c r="A1336" s="622">
        <v>92747</v>
      </c>
      <c r="B1336" s="622" t="s">
        <v>10372</v>
      </c>
      <c r="C1336" s="622" t="s">
        <v>43</v>
      </c>
      <c r="D1336" s="621">
        <v>680.63</v>
      </c>
    </row>
    <row r="1337" spans="1:4" ht="67.5">
      <c r="A1337" s="622">
        <v>92748</v>
      </c>
      <c r="B1337" s="622" t="s">
        <v>10373</v>
      </c>
      <c r="C1337" s="622" t="s">
        <v>43</v>
      </c>
      <c r="D1337" s="621">
        <v>624.82000000000005</v>
      </c>
    </row>
    <row r="1338" spans="1:4" ht="54">
      <c r="A1338" s="622">
        <v>92749</v>
      </c>
      <c r="B1338" s="622" t="s">
        <v>10374</v>
      </c>
      <c r="C1338" s="622" t="s">
        <v>43</v>
      </c>
      <c r="D1338" s="621">
        <v>713.64</v>
      </c>
    </row>
    <row r="1339" spans="1:4" ht="54">
      <c r="A1339" s="622">
        <v>92750</v>
      </c>
      <c r="B1339" s="622" t="s">
        <v>10375</v>
      </c>
      <c r="C1339" s="622" t="s">
        <v>43</v>
      </c>
      <c r="D1339" s="621">
        <v>1229.52</v>
      </c>
    </row>
    <row r="1340" spans="1:4" ht="54">
      <c r="A1340" s="622">
        <v>92751</v>
      </c>
      <c r="B1340" s="622" t="s">
        <v>10376</v>
      </c>
      <c r="C1340" s="622" t="s">
        <v>43</v>
      </c>
      <c r="D1340" s="621">
        <v>1529.79</v>
      </c>
    </row>
    <row r="1341" spans="1:4" ht="54">
      <c r="A1341" s="622">
        <v>92752</v>
      </c>
      <c r="B1341" s="622" t="s">
        <v>10377</v>
      </c>
      <c r="C1341" s="622" t="s">
        <v>43</v>
      </c>
      <c r="D1341" s="621">
        <v>1829.08</v>
      </c>
    </row>
    <row r="1342" spans="1:4" ht="67.5">
      <c r="A1342" s="622">
        <v>92753</v>
      </c>
      <c r="B1342" s="622" t="s">
        <v>10378</v>
      </c>
      <c r="C1342" s="622" t="s">
        <v>43</v>
      </c>
      <c r="D1342" s="621">
        <v>455.57</v>
      </c>
    </row>
    <row r="1343" spans="1:4" ht="81">
      <c r="A1343" s="622">
        <v>92754</v>
      </c>
      <c r="B1343" s="622" t="s">
        <v>10379</v>
      </c>
      <c r="C1343" s="622" t="s">
        <v>43</v>
      </c>
      <c r="D1343" s="621">
        <v>417.31</v>
      </c>
    </row>
    <row r="1344" spans="1:4" ht="54">
      <c r="A1344" s="622">
        <v>92755</v>
      </c>
      <c r="B1344" s="622" t="s">
        <v>3122</v>
      </c>
      <c r="C1344" s="622" t="s">
        <v>72</v>
      </c>
      <c r="D1344" s="621">
        <v>179.46</v>
      </c>
    </row>
    <row r="1345" spans="1:4" ht="54">
      <c r="A1345" s="622">
        <v>92756</v>
      </c>
      <c r="B1345" s="622" t="s">
        <v>3123</v>
      </c>
      <c r="C1345" s="622" t="s">
        <v>72</v>
      </c>
      <c r="D1345" s="621">
        <v>203.7</v>
      </c>
    </row>
    <row r="1346" spans="1:4" ht="54">
      <c r="A1346" s="622">
        <v>92757</v>
      </c>
      <c r="B1346" s="622" t="s">
        <v>3124</v>
      </c>
      <c r="C1346" s="622" t="s">
        <v>72</v>
      </c>
      <c r="D1346" s="621">
        <v>233.12</v>
      </c>
    </row>
    <row r="1347" spans="1:4" ht="54">
      <c r="A1347" s="622">
        <v>92758</v>
      </c>
      <c r="B1347" s="622" t="s">
        <v>3125</v>
      </c>
      <c r="C1347" s="622" t="s">
        <v>43</v>
      </c>
      <c r="D1347" s="621">
        <v>584.74</v>
      </c>
    </row>
    <row r="1348" spans="1:4" ht="67.5">
      <c r="A1348" s="622">
        <v>91069</v>
      </c>
      <c r="B1348" s="622" t="s">
        <v>2524</v>
      </c>
      <c r="C1348" s="622" t="s">
        <v>72</v>
      </c>
      <c r="D1348" s="621">
        <v>78.349999999999994</v>
      </c>
    </row>
    <row r="1349" spans="1:4" ht="67.5">
      <c r="A1349" s="622">
        <v>91070</v>
      </c>
      <c r="B1349" s="622" t="s">
        <v>2525</v>
      </c>
      <c r="C1349" s="622" t="s">
        <v>72</v>
      </c>
      <c r="D1349" s="621">
        <v>87.2</v>
      </c>
    </row>
    <row r="1350" spans="1:4" ht="67.5">
      <c r="A1350" s="622">
        <v>91071</v>
      </c>
      <c r="B1350" s="622" t="s">
        <v>2526</v>
      </c>
      <c r="C1350" s="622" t="s">
        <v>72</v>
      </c>
      <c r="D1350" s="621">
        <v>105.93</v>
      </c>
    </row>
    <row r="1351" spans="1:4" ht="67.5">
      <c r="A1351" s="622">
        <v>91072</v>
      </c>
      <c r="B1351" s="622" t="s">
        <v>2527</v>
      </c>
      <c r="C1351" s="622" t="s">
        <v>72</v>
      </c>
      <c r="D1351" s="621">
        <v>114.74</v>
      </c>
    </row>
    <row r="1352" spans="1:4" ht="67.5">
      <c r="A1352" s="622">
        <v>91073</v>
      </c>
      <c r="B1352" s="622" t="s">
        <v>2528</v>
      </c>
      <c r="C1352" s="622" t="s">
        <v>72</v>
      </c>
      <c r="D1352" s="621">
        <v>87.97</v>
      </c>
    </row>
    <row r="1353" spans="1:4" ht="67.5">
      <c r="A1353" s="622">
        <v>91074</v>
      </c>
      <c r="B1353" s="622" t="s">
        <v>2529</v>
      </c>
      <c r="C1353" s="622" t="s">
        <v>72</v>
      </c>
      <c r="D1353" s="621">
        <v>97.77</v>
      </c>
    </row>
    <row r="1354" spans="1:4" ht="67.5">
      <c r="A1354" s="622">
        <v>91075</v>
      </c>
      <c r="B1354" s="622" t="s">
        <v>2530</v>
      </c>
      <c r="C1354" s="622" t="s">
        <v>72</v>
      </c>
      <c r="D1354" s="621">
        <v>117.39</v>
      </c>
    </row>
    <row r="1355" spans="1:4" ht="67.5">
      <c r="A1355" s="622">
        <v>91076</v>
      </c>
      <c r="B1355" s="622" t="s">
        <v>2531</v>
      </c>
      <c r="C1355" s="622" t="s">
        <v>72</v>
      </c>
      <c r="D1355" s="621">
        <v>127.24</v>
      </c>
    </row>
    <row r="1356" spans="1:4" ht="81">
      <c r="A1356" s="622">
        <v>91077</v>
      </c>
      <c r="B1356" s="622" t="s">
        <v>2532</v>
      </c>
      <c r="C1356" s="622" t="s">
        <v>72</v>
      </c>
      <c r="D1356" s="621">
        <v>85.47</v>
      </c>
    </row>
    <row r="1357" spans="1:4" ht="81">
      <c r="A1357" s="622">
        <v>91078</v>
      </c>
      <c r="B1357" s="622" t="s">
        <v>2533</v>
      </c>
      <c r="C1357" s="622" t="s">
        <v>72</v>
      </c>
      <c r="D1357" s="621">
        <v>100.31</v>
      </c>
    </row>
    <row r="1358" spans="1:4" ht="67.5">
      <c r="A1358" s="622">
        <v>91079</v>
      </c>
      <c r="B1358" s="622" t="s">
        <v>2534</v>
      </c>
      <c r="C1358" s="622" t="s">
        <v>72</v>
      </c>
      <c r="D1358" s="621">
        <v>89.57</v>
      </c>
    </row>
    <row r="1359" spans="1:4" ht="67.5">
      <c r="A1359" s="622">
        <v>91080</v>
      </c>
      <c r="B1359" s="622" t="s">
        <v>2535</v>
      </c>
      <c r="C1359" s="622" t="s">
        <v>72</v>
      </c>
      <c r="D1359" s="621">
        <v>104.28</v>
      </c>
    </row>
    <row r="1360" spans="1:4" ht="81">
      <c r="A1360" s="622">
        <v>91081</v>
      </c>
      <c r="B1360" s="622" t="s">
        <v>2536</v>
      </c>
      <c r="C1360" s="622" t="s">
        <v>72</v>
      </c>
      <c r="D1360" s="621">
        <v>96.19</v>
      </c>
    </row>
    <row r="1361" spans="1:4" ht="81">
      <c r="A1361" s="622">
        <v>91082</v>
      </c>
      <c r="B1361" s="622" t="s">
        <v>2537</v>
      </c>
      <c r="C1361" s="622" t="s">
        <v>72</v>
      </c>
      <c r="D1361" s="621">
        <v>111.92</v>
      </c>
    </row>
    <row r="1362" spans="1:4" ht="67.5">
      <c r="A1362" s="622">
        <v>91083</v>
      </c>
      <c r="B1362" s="622" t="s">
        <v>2538</v>
      </c>
      <c r="C1362" s="622" t="s">
        <v>72</v>
      </c>
      <c r="D1362" s="621">
        <v>103.41</v>
      </c>
    </row>
    <row r="1363" spans="1:4" ht="67.5">
      <c r="A1363" s="622">
        <v>91084</v>
      </c>
      <c r="B1363" s="622" t="s">
        <v>2539</v>
      </c>
      <c r="C1363" s="622" t="s">
        <v>72</v>
      </c>
      <c r="D1363" s="621">
        <v>118.97</v>
      </c>
    </row>
    <row r="1364" spans="1:4" ht="81">
      <c r="A1364" s="622">
        <v>91086</v>
      </c>
      <c r="B1364" s="622" t="s">
        <v>2540</v>
      </c>
      <c r="C1364" s="622" t="s">
        <v>72</v>
      </c>
      <c r="D1364" s="621">
        <v>85.37</v>
      </c>
    </row>
    <row r="1365" spans="1:4" ht="81">
      <c r="A1365" s="622">
        <v>91087</v>
      </c>
      <c r="B1365" s="622" t="s">
        <v>2541</v>
      </c>
      <c r="C1365" s="622" t="s">
        <v>72</v>
      </c>
      <c r="D1365" s="621">
        <v>94.4</v>
      </c>
    </row>
    <row r="1366" spans="1:4" ht="81">
      <c r="A1366" s="622">
        <v>91088</v>
      </c>
      <c r="B1366" s="622" t="s">
        <v>582</v>
      </c>
      <c r="C1366" s="622" t="s">
        <v>72</v>
      </c>
      <c r="D1366" s="621">
        <v>113.97</v>
      </c>
    </row>
    <row r="1367" spans="1:4" ht="81">
      <c r="A1367" s="622">
        <v>91089</v>
      </c>
      <c r="B1367" s="622" t="s">
        <v>583</v>
      </c>
      <c r="C1367" s="622" t="s">
        <v>72</v>
      </c>
      <c r="D1367" s="621">
        <v>123.12</v>
      </c>
    </row>
    <row r="1368" spans="1:4" ht="81">
      <c r="A1368" s="622">
        <v>91090</v>
      </c>
      <c r="B1368" s="622" t="s">
        <v>2542</v>
      </c>
      <c r="C1368" s="622" t="s">
        <v>72</v>
      </c>
      <c r="D1368" s="621">
        <v>93.64</v>
      </c>
    </row>
    <row r="1369" spans="1:4" ht="81">
      <c r="A1369" s="622">
        <v>91091</v>
      </c>
      <c r="B1369" s="622" t="s">
        <v>2543</v>
      </c>
      <c r="C1369" s="622" t="s">
        <v>72</v>
      </c>
      <c r="D1369" s="621">
        <v>103.81</v>
      </c>
    </row>
    <row r="1370" spans="1:4" ht="81">
      <c r="A1370" s="622">
        <v>91092</v>
      </c>
      <c r="B1370" s="622" t="s">
        <v>584</v>
      </c>
      <c r="C1370" s="622" t="s">
        <v>72</v>
      </c>
      <c r="D1370" s="621">
        <v>123.74</v>
      </c>
    </row>
    <row r="1371" spans="1:4" ht="81">
      <c r="A1371" s="622">
        <v>91093</v>
      </c>
      <c r="B1371" s="622" t="s">
        <v>585</v>
      </c>
      <c r="C1371" s="622" t="s">
        <v>72</v>
      </c>
      <c r="D1371" s="621">
        <v>134.16</v>
      </c>
    </row>
    <row r="1372" spans="1:4" ht="81">
      <c r="A1372" s="622">
        <v>91094</v>
      </c>
      <c r="B1372" s="622" t="s">
        <v>2544</v>
      </c>
      <c r="C1372" s="622" t="s">
        <v>72</v>
      </c>
      <c r="D1372" s="621">
        <v>89.61</v>
      </c>
    </row>
    <row r="1373" spans="1:4" ht="81">
      <c r="A1373" s="622">
        <v>91095</v>
      </c>
      <c r="B1373" s="622" t="s">
        <v>2545</v>
      </c>
      <c r="C1373" s="622" t="s">
        <v>72</v>
      </c>
      <c r="D1373" s="621">
        <v>104.75</v>
      </c>
    </row>
    <row r="1374" spans="1:4" ht="81">
      <c r="A1374" s="622">
        <v>91096</v>
      </c>
      <c r="B1374" s="622" t="s">
        <v>2546</v>
      </c>
      <c r="C1374" s="622" t="s">
        <v>72</v>
      </c>
      <c r="D1374" s="621">
        <v>91.81</v>
      </c>
    </row>
    <row r="1375" spans="1:4" ht="81">
      <c r="A1375" s="622">
        <v>91097</v>
      </c>
      <c r="B1375" s="622" t="s">
        <v>2547</v>
      </c>
      <c r="C1375" s="622" t="s">
        <v>72</v>
      </c>
      <c r="D1375" s="621">
        <v>106.85</v>
      </c>
    </row>
    <row r="1376" spans="1:4" ht="81">
      <c r="A1376" s="622">
        <v>91098</v>
      </c>
      <c r="B1376" s="622" t="s">
        <v>2548</v>
      </c>
      <c r="C1376" s="622" t="s">
        <v>72</v>
      </c>
      <c r="D1376" s="621">
        <v>100.21</v>
      </c>
    </row>
    <row r="1377" spans="1:4" ht="81">
      <c r="A1377" s="622">
        <v>91099</v>
      </c>
      <c r="B1377" s="622" t="s">
        <v>2549</v>
      </c>
      <c r="C1377" s="622" t="s">
        <v>72</v>
      </c>
      <c r="D1377" s="621">
        <v>116.29</v>
      </c>
    </row>
    <row r="1378" spans="1:4" ht="81">
      <c r="A1378" s="622">
        <v>91100</v>
      </c>
      <c r="B1378" s="622" t="s">
        <v>2550</v>
      </c>
      <c r="C1378" s="622" t="s">
        <v>72</v>
      </c>
      <c r="D1378" s="621">
        <v>106.03</v>
      </c>
    </row>
    <row r="1379" spans="1:4" ht="81">
      <c r="A1379" s="622">
        <v>91101</v>
      </c>
      <c r="B1379" s="622" t="s">
        <v>2551</v>
      </c>
      <c r="C1379" s="622" t="s">
        <v>72</v>
      </c>
      <c r="D1379" s="621">
        <v>122.05</v>
      </c>
    </row>
    <row r="1380" spans="1:4" ht="54">
      <c r="A1380" s="622">
        <v>93952</v>
      </c>
      <c r="B1380" s="622" t="s">
        <v>730</v>
      </c>
      <c r="C1380" s="622" t="s">
        <v>18</v>
      </c>
      <c r="D1380" s="621">
        <v>147.97999999999999</v>
      </c>
    </row>
    <row r="1381" spans="1:4" ht="67.5">
      <c r="A1381" s="622">
        <v>93953</v>
      </c>
      <c r="B1381" s="622" t="s">
        <v>3459</v>
      </c>
      <c r="C1381" s="622" t="s">
        <v>18</v>
      </c>
      <c r="D1381" s="621">
        <v>137.97999999999999</v>
      </c>
    </row>
    <row r="1382" spans="1:4" ht="67.5">
      <c r="A1382" s="622">
        <v>93954</v>
      </c>
      <c r="B1382" s="622" t="s">
        <v>3460</v>
      </c>
      <c r="C1382" s="622" t="s">
        <v>18</v>
      </c>
      <c r="D1382" s="621">
        <v>131.96</v>
      </c>
    </row>
    <row r="1383" spans="1:4" ht="67.5">
      <c r="A1383" s="622">
        <v>93955</v>
      </c>
      <c r="B1383" s="622" t="s">
        <v>731</v>
      </c>
      <c r="C1383" s="622" t="s">
        <v>18</v>
      </c>
      <c r="D1383" s="621">
        <v>127.7</v>
      </c>
    </row>
    <row r="1384" spans="1:4" ht="54">
      <c r="A1384" s="622">
        <v>93956</v>
      </c>
      <c r="B1384" s="622" t="s">
        <v>3461</v>
      </c>
      <c r="C1384" s="622" t="s">
        <v>18</v>
      </c>
      <c r="D1384" s="621">
        <v>124.34</v>
      </c>
    </row>
    <row r="1385" spans="1:4" ht="54">
      <c r="A1385" s="622">
        <v>93957</v>
      </c>
      <c r="B1385" s="622" t="s">
        <v>732</v>
      </c>
      <c r="C1385" s="622" t="s">
        <v>18</v>
      </c>
      <c r="D1385" s="621">
        <v>156.04</v>
      </c>
    </row>
    <row r="1386" spans="1:4" ht="67.5">
      <c r="A1386" s="622">
        <v>93958</v>
      </c>
      <c r="B1386" s="622" t="s">
        <v>3462</v>
      </c>
      <c r="C1386" s="622" t="s">
        <v>18</v>
      </c>
      <c r="D1386" s="621">
        <v>145.5</v>
      </c>
    </row>
    <row r="1387" spans="1:4" ht="67.5">
      <c r="A1387" s="622">
        <v>93959</v>
      </c>
      <c r="B1387" s="622" t="s">
        <v>3463</v>
      </c>
      <c r="C1387" s="622" t="s">
        <v>18</v>
      </c>
      <c r="D1387" s="621">
        <v>139.19999999999999</v>
      </c>
    </row>
    <row r="1388" spans="1:4" ht="67.5">
      <c r="A1388" s="622">
        <v>93960</v>
      </c>
      <c r="B1388" s="622" t="s">
        <v>733</v>
      </c>
      <c r="C1388" s="622" t="s">
        <v>18</v>
      </c>
      <c r="D1388" s="621">
        <v>134.75</v>
      </c>
    </row>
    <row r="1389" spans="1:4" ht="54">
      <c r="A1389" s="622">
        <v>93961</v>
      </c>
      <c r="B1389" s="622" t="s">
        <v>3464</v>
      </c>
      <c r="C1389" s="622" t="s">
        <v>18</v>
      </c>
      <c r="D1389" s="621">
        <v>131.28</v>
      </c>
    </row>
    <row r="1390" spans="1:4" ht="54">
      <c r="A1390" s="622">
        <v>93962</v>
      </c>
      <c r="B1390" s="622" t="s">
        <v>734</v>
      </c>
      <c r="C1390" s="622" t="s">
        <v>18</v>
      </c>
      <c r="D1390" s="621">
        <v>139.12</v>
      </c>
    </row>
    <row r="1391" spans="1:4" ht="67.5">
      <c r="A1391" s="622">
        <v>93963</v>
      </c>
      <c r="B1391" s="622" t="s">
        <v>3465</v>
      </c>
      <c r="C1391" s="622" t="s">
        <v>18</v>
      </c>
      <c r="D1391" s="621">
        <v>129.15</v>
      </c>
    </row>
    <row r="1392" spans="1:4" ht="67.5">
      <c r="A1392" s="622">
        <v>93964</v>
      </c>
      <c r="B1392" s="622" t="s">
        <v>3466</v>
      </c>
      <c r="C1392" s="622" t="s">
        <v>18</v>
      </c>
      <c r="D1392" s="621">
        <v>123.18</v>
      </c>
    </row>
    <row r="1393" spans="1:4" ht="67.5">
      <c r="A1393" s="622">
        <v>93965</v>
      </c>
      <c r="B1393" s="622" t="s">
        <v>3467</v>
      </c>
      <c r="C1393" s="622" t="s">
        <v>18</v>
      </c>
      <c r="D1393" s="621">
        <v>117.57</v>
      </c>
    </row>
    <row r="1394" spans="1:4" ht="54">
      <c r="A1394" s="622">
        <v>93966</v>
      </c>
      <c r="B1394" s="622" t="s">
        <v>3468</v>
      </c>
      <c r="C1394" s="622" t="s">
        <v>18</v>
      </c>
      <c r="D1394" s="621">
        <v>115.57</v>
      </c>
    </row>
    <row r="1395" spans="1:4" ht="54">
      <c r="A1395" s="622">
        <v>93967</v>
      </c>
      <c r="B1395" s="622" t="s">
        <v>735</v>
      </c>
      <c r="C1395" s="622" t="s">
        <v>18</v>
      </c>
      <c r="D1395" s="621">
        <v>147.19</v>
      </c>
    </row>
    <row r="1396" spans="1:4" ht="67.5">
      <c r="A1396" s="622">
        <v>93968</v>
      </c>
      <c r="B1396" s="622" t="s">
        <v>3469</v>
      </c>
      <c r="C1396" s="622" t="s">
        <v>18</v>
      </c>
      <c r="D1396" s="621">
        <v>136.66999999999999</v>
      </c>
    </row>
    <row r="1397" spans="1:4" ht="67.5">
      <c r="A1397" s="622">
        <v>93969</v>
      </c>
      <c r="B1397" s="622" t="s">
        <v>3470</v>
      </c>
      <c r="C1397" s="622" t="s">
        <v>18</v>
      </c>
      <c r="D1397" s="621">
        <v>130.38</v>
      </c>
    </row>
    <row r="1398" spans="1:4" ht="67.5">
      <c r="A1398" s="622">
        <v>93970</v>
      </c>
      <c r="B1398" s="622" t="s">
        <v>3471</v>
      </c>
      <c r="C1398" s="622" t="s">
        <v>18</v>
      </c>
      <c r="D1398" s="621">
        <v>125.95</v>
      </c>
    </row>
    <row r="1399" spans="1:4" ht="54">
      <c r="A1399" s="622">
        <v>93971</v>
      </c>
      <c r="B1399" s="622" t="s">
        <v>3472</v>
      </c>
      <c r="C1399" s="622" t="s">
        <v>18</v>
      </c>
      <c r="D1399" s="621">
        <v>119.27</v>
      </c>
    </row>
    <row r="1400" spans="1:4" ht="54">
      <c r="A1400" s="622">
        <v>95108</v>
      </c>
      <c r="B1400" s="622" t="s">
        <v>3743</v>
      </c>
      <c r="C1400" s="622" t="s">
        <v>49</v>
      </c>
      <c r="D1400" s="621">
        <v>21.1</v>
      </c>
    </row>
    <row r="1401" spans="1:4" ht="40.5">
      <c r="A1401" s="622">
        <v>100332</v>
      </c>
      <c r="B1401" s="622" t="s">
        <v>10380</v>
      </c>
      <c r="C1401" s="622" t="s">
        <v>72</v>
      </c>
      <c r="D1401" s="621">
        <v>570.51</v>
      </c>
    </row>
    <row r="1402" spans="1:4" ht="40.5">
      <c r="A1402" s="622">
        <v>100333</v>
      </c>
      <c r="B1402" s="622" t="s">
        <v>10381</v>
      </c>
      <c r="C1402" s="622" t="s">
        <v>72</v>
      </c>
      <c r="D1402" s="621">
        <v>362.72</v>
      </c>
    </row>
    <row r="1403" spans="1:4" ht="40.5">
      <c r="A1403" s="622">
        <v>100334</v>
      </c>
      <c r="B1403" s="622" t="s">
        <v>10382</v>
      </c>
      <c r="C1403" s="622" t="s">
        <v>72</v>
      </c>
      <c r="D1403" s="621">
        <v>457.73</v>
      </c>
    </row>
    <row r="1404" spans="1:4" ht="40.5">
      <c r="A1404" s="622">
        <v>100335</v>
      </c>
      <c r="B1404" s="622" t="s">
        <v>10383</v>
      </c>
      <c r="C1404" s="622" t="s">
        <v>72</v>
      </c>
      <c r="D1404" s="621">
        <v>301.89</v>
      </c>
    </row>
    <row r="1405" spans="1:4" ht="54">
      <c r="A1405" s="622">
        <v>100341</v>
      </c>
      <c r="B1405" s="622" t="s">
        <v>10384</v>
      </c>
      <c r="C1405" s="622" t="s">
        <v>72</v>
      </c>
      <c r="D1405" s="621">
        <v>23.2</v>
      </c>
    </row>
    <row r="1406" spans="1:4" ht="40.5">
      <c r="A1406" s="622">
        <v>100342</v>
      </c>
      <c r="B1406" s="622" t="s">
        <v>10385</v>
      </c>
      <c r="C1406" s="622" t="s">
        <v>21</v>
      </c>
      <c r="D1406" s="621">
        <v>9.09</v>
      </c>
    </row>
    <row r="1407" spans="1:4" ht="40.5">
      <c r="A1407" s="622">
        <v>100343</v>
      </c>
      <c r="B1407" s="622" t="s">
        <v>10386</v>
      </c>
      <c r="C1407" s="622" t="s">
        <v>21</v>
      </c>
      <c r="D1407" s="621">
        <v>8.3800000000000008</v>
      </c>
    </row>
    <row r="1408" spans="1:4" ht="40.5">
      <c r="A1408" s="622">
        <v>100344</v>
      </c>
      <c r="B1408" s="622" t="s">
        <v>10387</v>
      </c>
      <c r="C1408" s="622" t="s">
        <v>21</v>
      </c>
      <c r="D1408" s="621">
        <v>7.42</v>
      </c>
    </row>
    <row r="1409" spans="1:4" ht="40.5">
      <c r="A1409" s="622">
        <v>100345</v>
      </c>
      <c r="B1409" s="622" t="s">
        <v>10388</v>
      </c>
      <c r="C1409" s="622" t="s">
        <v>21</v>
      </c>
      <c r="D1409" s="621">
        <v>6.22</v>
      </c>
    </row>
    <row r="1410" spans="1:4" ht="40.5">
      <c r="A1410" s="622">
        <v>100346</v>
      </c>
      <c r="B1410" s="622" t="s">
        <v>10389</v>
      </c>
      <c r="C1410" s="622" t="s">
        <v>21</v>
      </c>
      <c r="D1410" s="621">
        <v>5.84</v>
      </c>
    </row>
    <row r="1411" spans="1:4" ht="40.5">
      <c r="A1411" s="622">
        <v>100347</v>
      </c>
      <c r="B1411" s="622" t="s">
        <v>10390</v>
      </c>
      <c r="C1411" s="622" t="s">
        <v>21</v>
      </c>
      <c r="D1411" s="621">
        <v>6.49</v>
      </c>
    </row>
    <row r="1412" spans="1:4" ht="40.5">
      <c r="A1412" s="622">
        <v>100348</v>
      </c>
      <c r="B1412" s="622" t="s">
        <v>10391</v>
      </c>
      <c r="C1412" s="622" t="s">
        <v>21</v>
      </c>
      <c r="D1412" s="621">
        <v>6.29</v>
      </c>
    </row>
    <row r="1413" spans="1:4" ht="40.5">
      <c r="A1413" s="622">
        <v>100349</v>
      </c>
      <c r="B1413" s="622" t="s">
        <v>10392</v>
      </c>
      <c r="C1413" s="622" t="s">
        <v>43</v>
      </c>
      <c r="D1413" s="621">
        <v>500.68</v>
      </c>
    </row>
    <row r="1414" spans="1:4" ht="54">
      <c r="A1414" s="622" t="s">
        <v>4464</v>
      </c>
      <c r="B1414" s="622" t="s">
        <v>4465</v>
      </c>
      <c r="C1414" s="622" t="s">
        <v>49</v>
      </c>
      <c r="D1414" s="621">
        <v>279.93</v>
      </c>
    </row>
    <row r="1415" spans="1:4" ht="54">
      <c r="A1415" s="622" t="s">
        <v>4498</v>
      </c>
      <c r="B1415" s="622" t="s">
        <v>4499</v>
      </c>
      <c r="C1415" s="622" t="s">
        <v>49</v>
      </c>
      <c r="D1415" s="621">
        <v>517.37</v>
      </c>
    </row>
    <row r="1416" spans="1:4" ht="67.5">
      <c r="A1416" s="622" t="s">
        <v>4511</v>
      </c>
      <c r="B1416" s="622" t="s">
        <v>4512</v>
      </c>
      <c r="C1416" s="622" t="s">
        <v>49</v>
      </c>
      <c r="D1416" s="621">
        <v>849.55</v>
      </c>
    </row>
    <row r="1417" spans="1:4" ht="67.5">
      <c r="A1417" s="622" t="s">
        <v>4513</v>
      </c>
      <c r="B1417" s="622" t="s">
        <v>4514</v>
      </c>
      <c r="C1417" s="622" t="s">
        <v>49</v>
      </c>
      <c r="D1417" s="621">
        <v>1275.24</v>
      </c>
    </row>
    <row r="1418" spans="1:4" ht="67.5">
      <c r="A1418" s="622" t="s">
        <v>4515</v>
      </c>
      <c r="B1418" s="622" t="s">
        <v>4516</v>
      </c>
      <c r="C1418" s="622" t="s">
        <v>49</v>
      </c>
      <c r="D1418" s="621">
        <v>1800.79</v>
      </c>
    </row>
    <row r="1419" spans="1:4" ht="67.5">
      <c r="A1419" s="622" t="s">
        <v>4517</v>
      </c>
      <c r="B1419" s="622" t="s">
        <v>4518</v>
      </c>
      <c r="C1419" s="622" t="s">
        <v>49</v>
      </c>
      <c r="D1419" s="621">
        <v>2431.27</v>
      </c>
    </row>
    <row r="1420" spans="1:4" ht="67.5">
      <c r="A1420" s="622" t="s">
        <v>4519</v>
      </c>
      <c r="B1420" s="622" t="s">
        <v>4520</v>
      </c>
      <c r="C1420" s="622" t="s">
        <v>49</v>
      </c>
      <c r="D1420" s="621">
        <v>731.49</v>
      </c>
    </row>
    <row r="1421" spans="1:4" ht="67.5">
      <c r="A1421" s="622" t="s">
        <v>4521</v>
      </c>
      <c r="B1421" s="622" t="s">
        <v>4522</v>
      </c>
      <c r="C1421" s="622" t="s">
        <v>49</v>
      </c>
      <c r="D1421" s="621">
        <v>1208.08</v>
      </c>
    </row>
    <row r="1422" spans="1:4" ht="67.5">
      <c r="A1422" s="622" t="s">
        <v>4523</v>
      </c>
      <c r="B1422" s="622" t="s">
        <v>4524</v>
      </c>
      <c r="C1422" s="622" t="s">
        <v>49</v>
      </c>
      <c r="D1422" s="621">
        <v>1816.29</v>
      </c>
    </row>
    <row r="1423" spans="1:4" ht="67.5">
      <c r="A1423" s="622" t="s">
        <v>4525</v>
      </c>
      <c r="B1423" s="622" t="s">
        <v>4526</v>
      </c>
      <c r="C1423" s="622" t="s">
        <v>49</v>
      </c>
      <c r="D1423" s="621">
        <v>2260.4699999999998</v>
      </c>
    </row>
    <row r="1424" spans="1:4" ht="67.5">
      <c r="A1424" s="622" t="s">
        <v>4500</v>
      </c>
      <c r="B1424" s="622" t="s">
        <v>809</v>
      </c>
      <c r="C1424" s="622" t="s">
        <v>49</v>
      </c>
      <c r="D1424" s="621">
        <v>3455.56</v>
      </c>
    </row>
    <row r="1425" spans="1:4" ht="67.5">
      <c r="A1425" s="622" t="s">
        <v>4501</v>
      </c>
      <c r="B1425" s="622" t="s">
        <v>4502</v>
      </c>
      <c r="C1425" s="622" t="s">
        <v>49</v>
      </c>
      <c r="D1425" s="621">
        <v>945.22</v>
      </c>
    </row>
    <row r="1426" spans="1:4" ht="67.5">
      <c r="A1426" s="622" t="s">
        <v>4503</v>
      </c>
      <c r="B1426" s="622" t="s">
        <v>4504</v>
      </c>
      <c r="C1426" s="622" t="s">
        <v>49</v>
      </c>
      <c r="D1426" s="621">
        <v>1566.13</v>
      </c>
    </row>
    <row r="1427" spans="1:4" ht="67.5">
      <c r="A1427" s="622" t="s">
        <v>4505</v>
      </c>
      <c r="B1427" s="622" t="s">
        <v>4506</v>
      </c>
      <c r="C1427" s="622" t="s">
        <v>49</v>
      </c>
      <c r="D1427" s="621">
        <v>2356.9499999999998</v>
      </c>
    </row>
    <row r="1428" spans="1:4" ht="67.5">
      <c r="A1428" s="622" t="s">
        <v>4507</v>
      </c>
      <c r="B1428" s="622" t="s">
        <v>4508</v>
      </c>
      <c r="C1428" s="622" t="s">
        <v>49</v>
      </c>
      <c r="D1428" s="621">
        <v>3325.67</v>
      </c>
    </row>
    <row r="1429" spans="1:4" ht="67.5">
      <c r="A1429" s="622" t="s">
        <v>4509</v>
      </c>
      <c r="B1429" s="622" t="s">
        <v>4510</v>
      </c>
      <c r="C1429" s="622" t="s">
        <v>49</v>
      </c>
      <c r="D1429" s="621">
        <v>4479.9799999999996</v>
      </c>
    </row>
    <row r="1430" spans="1:4" ht="54">
      <c r="A1430" s="622" t="s">
        <v>4656</v>
      </c>
      <c r="B1430" s="622" t="s">
        <v>4657</v>
      </c>
      <c r="C1430" s="622" t="s">
        <v>49</v>
      </c>
      <c r="D1430" s="621">
        <v>1359.7</v>
      </c>
    </row>
    <row r="1431" spans="1:4" ht="54">
      <c r="A1431" s="622">
        <v>83659</v>
      </c>
      <c r="B1431" s="622" t="s">
        <v>1348</v>
      </c>
      <c r="C1431" s="622" t="s">
        <v>49</v>
      </c>
      <c r="D1431" s="621">
        <v>713.95</v>
      </c>
    </row>
    <row r="1432" spans="1:4" ht="40.5">
      <c r="A1432" s="622">
        <v>83716</v>
      </c>
      <c r="B1432" s="622" t="s">
        <v>1352</v>
      </c>
      <c r="C1432" s="622" t="s">
        <v>49</v>
      </c>
      <c r="D1432" s="621">
        <v>279.2</v>
      </c>
    </row>
    <row r="1433" spans="1:4" ht="54">
      <c r="A1433" s="622">
        <v>97976</v>
      </c>
      <c r="B1433" s="622" t="s">
        <v>10393</v>
      </c>
      <c r="C1433" s="622" t="s">
        <v>49</v>
      </c>
      <c r="D1433" s="621">
        <v>810.43</v>
      </c>
    </row>
    <row r="1434" spans="1:4" ht="54">
      <c r="A1434" s="622">
        <v>97977</v>
      </c>
      <c r="B1434" s="622" t="s">
        <v>10394</v>
      </c>
      <c r="C1434" s="622" t="s">
        <v>49</v>
      </c>
      <c r="D1434" s="621">
        <v>1179.69</v>
      </c>
    </row>
    <row r="1435" spans="1:4" ht="67.5">
      <c r="A1435" s="622">
        <v>97980</v>
      </c>
      <c r="B1435" s="622" t="s">
        <v>10395</v>
      </c>
      <c r="C1435" s="622" t="s">
        <v>49</v>
      </c>
      <c r="D1435" s="621">
        <v>1508.47</v>
      </c>
    </row>
    <row r="1436" spans="1:4" ht="54">
      <c r="A1436" s="622">
        <v>97981</v>
      </c>
      <c r="B1436" s="622" t="s">
        <v>10396</v>
      </c>
      <c r="C1436" s="622" t="s">
        <v>18</v>
      </c>
      <c r="D1436" s="621">
        <v>901.71</v>
      </c>
    </row>
    <row r="1437" spans="1:4" ht="40.5">
      <c r="A1437" s="622">
        <v>97983</v>
      </c>
      <c r="B1437" s="622" t="s">
        <v>10397</v>
      </c>
      <c r="C1437" s="622" t="s">
        <v>18</v>
      </c>
      <c r="D1437" s="621">
        <v>368.77</v>
      </c>
    </row>
    <row r="1438" spans="1:4" ht="40.5">
      <c r="A1438" s="622">
        <v>97985</v>
      </c>
      <c r="B1438" s="622" t="s">
        <v>10398</v>
      </c>
      <c r="C1438" s="622" t="s">
        <v>18</v>
      </c>
      <c r="D1438" s="621">
        <v>1090.97</v>
      </c>
    </row>
    <row r="1439" spans="1:4" ht="40.5">
      <c r="A1439" s="622">
        <v>97987</v>
      </c>
      <c r="B1439" s="622" t="s">
        <v>10399</v>
      </c>
      <c r="C1439" s="622" t="s">
        <v>18</v>
      </c>
      <c r="D1439" s="621">
        <v>412.3</v>
      </c>
    </row>
    <row r="1440" spans="1:4" ht="67.5">
      <c r="A1440" s="622">
        <v>97988</v>
      </c>
      <c r="B1440" s="622" t="s">
        <v>10400</v>
      </c>
      <c r="C1440" s="622" t="s">
        <v>49</v>
      </c>
      <c r="D1440" s="621">
        <v>2185.38</v>
      </c>
    </row>
    <row r="1441" spans="1:4" ht="54">
      <c r="A1441" s="622">
        <v>97989</v>
      </c>
      <c r="B1441" s="622" t="s">
        <v>10401</v>
      </c>
      <c r="C1441" s="622" t="s">
        <v>18</v>
      </c>
      <c r="D1441" s="621">
        <v>1280.25</v>
      </c>
    </row>
    <row r="1442" spans="1:4" ht="40.5">
      <c r="A1442" s="622">
        <v>97991</v>
      </c>
      <c r="B1442" s="622" t="s">
        <v>10402</v>
      </c>
      <c r="C1442" s="622" t="s">
        <v>18</v>
      </c>
      <c r="D1442" s="621">
        <v>639.85</v>
      </c>
    </row>
    <row r="1443" spans="1:4" ht="67.5">
      <c r="A1443" s="622">
        <v>97992</v>
      </c>
      <c r="B1443" s="622" t="s">
        <v>10403</v>
      </c>
      <c r="C1443" s="622" t="s">
        <v>49</v>
      </c>
      <c r="D1443" s="621">
        <v>2777.51</v>
      </c>
    </row>
    <row r="1444" spans="1:4" ht="54">
      <c r="A1444" s="622">
        <v>97993</v>
      </c>
      <c r="B1444" s="622" t="s">
        <v>10404</v>
      </c>
      <c r="C1444" s="622" t="s">
        <v>18</v>
      </c>
      <c r="D1444" s="621">
        <v>1564.18</v>
      </c>
    </row>
    <row r="1445" spans="1:4" ht="54">
      <c r="A1445" s="622">
        <v>97994</v>
      </c>
      <c r="B1445" s="622" t="s">
        <v>10405</v>
      </c>
      <c r="C1445" s="622" t="s">
        <v>49</v>
      </c>
      <c r="D1445" s="621">
        <v>1906.37</v>
      </c>
    </row>
    <row r="1446" spans="1:4" ht="54">
      <c r="A1446" s="622">
        <v>97995</v>
      </c>
      <c r="B1446" s="622" t="s">
        <v>10406</v>
      </c>
      <c r="C1446" s="622" t="s">
        <v>18</v>
      </c>
      <c r="D1446" s="621">
        <v>973.49</v>
      </c>
    </row>
    <row r="1447" spans="1:4" ht="54">
      <c r="A1447" s="622">
        <v>97996</v>
      </c>
      <c r="B1447" s="622" t="s">
        <v>10407</v>
      </c>
      <c r="C1447" s="622" t="s">
        <v>49</v>
      </c>
      <c r="D1447" s="621">
        <v>2408.91</v>
      </c>
    </row>
    <row r="1448" spans="1:4" ht="54">
      <c r="A1448" s="622">
        <v>97997</v>
      </c>
      <c r="B1448" s="622" t="s">
        <v>10408</v>
      </c>
      <c r="C1448" s="622" t="s">
        <v>18</v>
      </c>
      <c r="D1448" s="621">
        <v>1166.03</v>
      </c>
    </row>
    <row r="1449" spans="1:4" ht="54">
      <c r="A1449" s="622">
        <v>97999</v>
      </c>
      <c r="B1449" s="622" t="s">
        <v>10409</v>
      </c>
      <c r="C1449" s="622" t="s">
        <v>18</v>
      </c>
      <c r="D1449" s="621">
        <v>1358.54</v>
      </c>
    </row>
    <row r="1450" spans="1:4" ht="54">
      <c r="A1450" s="622">
        <v>98001</v>
      </c>
      <c r="B1450" s="622" t="s">
        <v>10410</v>
      </c>
      <c r="C1450" s="622" t="s">
        <v>18</v>
      </c>
      <c r="D1450" s="621">
        <v>1551.06</v>
      </c>
    </row>
    <row r="1451" spans="1:4" ht="54">
      <c r="A1451" s="622">
        <v>98002</v>
      </c>
      <c r="B1451" s="622" t="s">
        <v>10411</v>
      </c>
      <c r="C1451" s="622" t="s">
        <v>49</v>
      </c>
      <c r="D1451" s="621">
        <v>3936.36</v>
      </c>
    </row>
    <row r="1452" spans="1:4" ht="54">
      <c r="A1452" s="622">
        <v>98003</v>
      </c>
      <c r="B1452" s="622" t="s">
        <v>10412</v>
      </c>
      <c r="C1452" s="622" t="s">
        <v>18</v>
      </c>
      <c r="D1452" s="621">
        <v>1743.62</v>
      </c>
    </row>
    <row r="1453" spans="1:4" ht="54">
      <c r="A1453" s="622">
        <v>98005</v>
      </c>
      <c r="B1453" s="622" t="s">
        <v>10413</v>
      </c>
      <c r="C1453" s="622" t="s">
        <v>18</v>
      </c>
      <c r="D1453" s="621">
        <v>1936.16</v>
      </c>
    </row>
    <row r="1454" spans="1:4" ht="54">
      <c r="A1454" s="622">
        <v>98006</v>
      </c>
      <c r="B1454" s="622" t="s">
        <v>10414</v>
      </c>
      <c r="C1454" s="622" t="s">
        <v>49</v>
      </c>
      <c r="D1454" s="621">
        <v>4946.41</v>
      </c>
    </row>
    <row r="1455" spans="1:4" ht="54">
      <c r="A1455" s="622">
        <v>98007</v>
      </c>
      <c r="B1455" s="622" t="s">
        <v>10415</v>
      </c>
      <c r="C1455" s="622" t="s">
        <v>18</v>
      </c>
      <c r="D1455" s="621">
        <v>2128.66</v>
      </c>
    </row>
    <row r="1456" spans="1:4" ht="54">
      <c r="A1456" s="622">
        <v>98008</v>
      </c>
      <c r="B1456" s="622" t="s">
        <v>10416</v>
      </c>
      <c r="C1456" s="622" t="s">
        <v>49</v>
      </c>
      <c r="D1456" s="621">
        <v>2985.51</v>
      </c>
    </row>
    <row r="1457" spans="1:4" ht="54">
      <c r="A1457" s="622">
        <v>98009</v>
      </c>
      <c r="B1457" s="622" t="s">
        <v>10417</v>
      </c>
      <c r="C1457" s="622" t="s">
        <v>18</v>
      </c>
      <c r="D1457" s="621">
        <v>1358.54</v>
      </c>
    </row>
    <row r="1458" spans="1:4" ht="54">
      <c r="A1458" s="622">
        <v>98010</v>
      </c>
      <c r="B1458" s="622" t="s">
        <v>10418</v>
      </c>
      <c r="C1458" s="622" t="s">
        <v>49</v>
      </c>
      <c r="D1458" s="621">
        <v>3633.97</v>
      </c>
    </row>
    <row r="1459" spans="1:4" ht="54">
      <c r="A1459" s="622">
        <v>98011</v>
      </c>
      <c r="B1459" s="622" t="s">
        <v>10419</v>
      </c>
      <c r="C1459" s="622" t="s">
        <v>18</v>
      </c>
      <c r="D1459" s="621">
        <v>1551.06</v>
      </c>
    </row>
    <row r="1460" spans="1:4" ht="54">
      <c r="A1460" s="622">
        <v>98012</v>
      </c>
      <c r="B1460" s="622" t="s">
        <v>10420</v>
      </c>
      <c r="C1460" s="622" t="s">
        <v>49</v>
      </c>
      <c r="D1460" s="621">
        <v>4266.74</v>
      </c>
    </row>
    <row r="1461" spans="1:4" ht="54">
      <c r="A1461" s="622">
        <v>98013</v>
      </c>
      <c r="B1461" s="622" t="s">
        <v>10421</v>
      </c>
      <c r="C1461" s="622" t="s">
        <v>18</v>
      </c>
      <c r="D1461" s="621">
        <v>1743.62</v>
      </c>
    </row>
    <row r="1462" spans="1:4" ht="54">
      <c r="A1462" s="622">
        <v>98014</v>
      </c>
      <c r="B1462" s="622" t="s">
        <v>10422</v>
      </c>
      <c r="C1462" s="622" t="s">
        <v>49</v>
      </c>
      <c r="D1462" s="621">
        <v>4899.43</v>
      </c>
    </row>
    <row r="1463" spans="1:4" ht="54">
      <c r="A1463" s="622">
        <v>98015</v>
      </c>
      <c r="B1463" s="622" t="s">
        <v>10423</v>
      </c>
      <c r="C1463" s="622" t="s">
        <v>18</v>
      </c>
      <c r="D1463" s="621">
        <v>1936.16</v>
      </c>
    </row>
    <row r="1464" spans="1:4" ht="54">
      <c r="A1464" s="622">
        <v>98016</v>
      </c>
      <c r="B1464" s="622" t="s">
        <v>10424</v>
      </c>
      <c r="C1464" s="622" t="s">
        <v>49</v>
      </c>
      <c r="D1464" s="621">
        <v>5532.23</v>
      </c>
    </row>
    <row r="1465" spans="1:4" ht="54">
      <c r="A1465" s="622">
        <v>98017</v>
      </c>
      <c r="B1465" s="622" t="s">
        <v>10425</v>
      </c>
      <c r="C1465" s="622" t="s">
        <v>18</v>
      </c>
      <c r="D1465" s="621">
        <v>2128.66</v>
      </c>
    </row>
    <row r="1466" spans="1:4" ht="54">
      <c r="A1466" s="622">
        <v>98018</v>
      </c>
      <c r="B1466" s="622" t="s">
        <v>10426</v>
      </c>
      <c r="C1466" s="622" t="s">
        <v>49</v>
      </c>
      <c r="D1466" s="621">
        <v>6164.97</v>
      </c>
    </row>
    <row r="1467" spans="1:4" ht="54">
      <c r="A1467" s="622">
        <v>98019</v>
      </c>
      <c r="B1467" s="622" t="s">
        <v>10427</v>
      </c>
      <c r="C1467" s="622" t="s">
        <v>18</v>
      </c>
      <c r="D1467" s="621">
        <v>2348</v>
      </c>
    </row>
    <row r="1468" spans="1:4" ht="54">
      <c r="A1468" s="622">
        <v>98020</v>
      </c>
      <c r="B1468" s="622" t="s">
        <v>10428</v>
      </c>
      <c r="C1468" s="622" t="s">
        <v>49</v>
      </c>
      <c r="D1468" s="621">
        <v>4401.1899999999996</v>
      </c>
    </row>
    <row r="1469" spans="1:4" ht="54">
      <c r="A1469" s="622">
        <v>98021</v>
      </c>
      <c r="B1469" s="622" t="s">
        <v>10429</v>
      </c>
      <c r="C1469" s="622" t="s">
        <v>18</v>
      </c>
      <c r="D1469" s="621">
        <v>1770.42</v>
      </c>
    </row>
    <row r="1470" spans="1:4" ht="54">
      <c r="A1470" s="622">
        <v>98022</v>
      </c>
      <c r="B1470" s="622" t="s">
        <v>10430</v>
      </c>
      <c r="C1470" s="622" t="s">
        <v>49</v>
      </c>
      <c r="D1470" s="621">
        <v>5155.28</v>
      </c>
    </row>
    <row r="1471" spans="1:4" ht="54">
      <c r="A1471" s="622">
        <v>98023</v>
      </c>
      <c r="B1471" s="622" t="s">
        <v>10431</v>
      </c>
      <c r="C1471" s="622" t="s">
        <v>18</v>
      </c>
      <c r="D1471" s="621">
        <v>1962.96</v>
      </c>
    </row>
    <row r="1472" spans="1:4" ht="54">
      <c r="A1472" s="622">
        <v>98024</v>
      </c>
      <c r="B1472" s="622" t="s">
        <v>10432</v>
      </c>
      <c r="C1472" s="622" t="s">
        <v>49</v>
      </c>
      <c r="D1472" s="621">
        <v>5945.2</v>
      </c>
    </row>
    <row r="1473" spans="1:4" ht="54">
      <c r="A1473" s="622">
        <v>98025</v>
      </c>
      <c r="B1473" s="622" t="s">
        <v>10433</v>
      </c>
      <c r="C1473" s="622" t="s">
        <v>18</v>
      </c>
      <c r="D1473" s="621">
        <v>2155.46</v>
      </c>
    </row>
    <row r="1474" spans="1:4" ht="54">
      <c r="A1474" s="622">
        <v>98026</v>
      </c>
      <c r="B1474" s="622" t="s">
        <v>10434</v>
      </c>
      <c r="C1474" s="622" t="s">
        <v>49</v>
      </c>
      <c r="D1474" s="621">
        <v>6703.7</v>
      </c>
    </row>
    <row r="1475" spans="1:4" ht="54">
      <c r="A1475" s="622">
        <v>98027</v>
      </c>
      <c r="B1475" s="622" t="s">
        <v>10435</v>
      </c>
      <c r="C1475" s="622" t="s">
        <v>18</v>
      </c>
      <c r="D1475" s="621">
        <v>2348</v>
      </c>
    </row>
    <row r="1476" spans="1:4" ht="54">
      <c r="A1476" s="622">
        <v>98028</v>
      </c>
      <c r="B1476" s="622" t="s">
        <v>10436</v>
      </c>
      <c r="C1476" s="622" t="s">
        <v>49</v>
      </c>
      <c r="D1476" s="621">
        <v>7462.19</v>
      </c>
    </row>
    <row r="1477" spans="1:4" ht="54">
      <c r="A1477" s="622">
        <v>98029</v>
      </c>
      <c r="B1477" s="622" t="s">
        <v>10437</v>
      </c>
      <c r="C1477" s="622" t="s">
        <v>18</v>
      </c>
      <c r="D1477" s="621">
        <v>2546.0500000000002</v>
      </c>
    </row>
    <row r="1478" spans="1:4" ht="54">
      <c r="A1478" s="622">
        <v>98030</v>
      </c>
      <c r="B1478" s="622" t="s">
        <v>10438</v>
      </c>
      <c r="C1478" s="622" t="s">
        <v>49</v>
      </c>
      <c r="D1478" s="621">
        <v>6097.19</v>
      </c>
    </row>
    <row r="1479" spans="1:4" ht="54">
      <c r="A1479" s="622">
        <v>98031</v>
      </c>
      <c r="B1479" s="622" t="s">
        <v>10439</v>
      </c>
      <c r="C1479" s="622" t="s">
        <v>18</v>
      </c>
      <c r="D1479" s="621">
        <v>2161.06</v>
      </c>
    </row>
    <row r="1480" spans="1:4" ht="54">
      <c r="A1480" s="622">
        <v>98032</v>
      </c>
      <c r="B1480" s="622" t="s">
        <v>10440</v>
      </c>
      <c r="C1480" s="622" t="s">
        <v>49</v>
      </c>
      <c r="D1480" s="621">
        <v>7012.21</v>
      </c>
    </row>
    <row r="1481" spans="1:4" ht="54">
      <c r="A1481" s="622">
        <v>98033</v>
      </c>
      <c r="B1481" s="622" t="s">
        <v>10441</v>
      </c>
      <c r="C1481" s="622" t="s">
        <v>18</v>
      </c>
      <c r="D1481" s="621">
        <v>2353.6</v>
      </c>
    </row>
    <row r="1482" spans="1:4" ht="54">
      <c r="A1482" s="622">
        <v>98034</v>
      </c>
      <c r="B1482" s="622" t="s">
        <v>10442</v>
      </c>
      <c r="C1482" s="622" t="s">
        <v>49</v>
      </c>
      <c r="D1482" s="621">
        <v>7927.24</v>
      </c>
    </row>
    <row r="1483" spans="1:4" ht="54">
      <c r="A1483" s="622">
        <v>98035</v>
      </c>
      <c r="B1483" s="622" t="s">
        <v>10443</v>
      </c>
      <c r="C1483" s="622" t="s">
        <v>18</v>
      </c>
      <c r="D1483" s="621">
        <v>2546.0500000000002</v>
      </c>
    </row>
    <row r="1484" spans="1:4" ht="54">
      <c r="A1484" s="622">
        <v>98036</v>
      </c>
      <c r="B1484" s="622" t="s">
        <v>10444</v>
      </c>
      <c r="C1484" s="622" t="s">
        <v>49</v>
      </c>
      <c r="D1484" s="621">
        <v>8842.2999999999993</v>
      </c>
    </row>
    <row r="1485" spans="1:4" ht="54">
      <c r="A1485" s="622">
        <v>98037</v>
      </c>
      <c r="B1485" s="622" t="s">
        <v>10445</v>
      </c>
      <c r="C1485" s="622" t="s">
        <v>18</v>
      </c>
      <c r="D1485" s="621">
        <v>2744.17</v>
      </c>
    </row>
    <row r="1486" spans="1:4" ht="54">
      <c r="A1486" s="622">
        <v>98038</v>
      </c>
      <c r="B1486" s="622" t="s">
        <v>10446</v>
      </c>
      <c r="C1486" s="622" t="s">
        <v>49</v>
      </c>
      <c r="D1486" s="621">
        <v>8112.94</v>
      </c>
    </row>
    <row r="1487" spans="1:4" ht="54">
      <c r="A1487" s="622">
        <v>98039</v>
      </c>
      <c r="B1487" s="622" t="s">
        <v>10447</v>
      </c>
      <c r="C1487" s="622" t="s">
        <v>18</v>
      </c>
      <c r="D1487" s="621">
        <v>2551.65</v>
      </c>
    </row>
    <row r="1488" spans="1:4" ht="54">
      <c r="A1488" s="622">
        <v>98040</v>
      </c>
      <c r="B1488" s="622" t="s">
        <v>10448</v>
      </c>
      <c r="C1488" s="622" t="s">
        <v>49</v>
      </c>
      <c r="D1488" s="621">
        <v>9167.75</v>
      </c>
    </row>
    <row r="1489" spans="1:4" ht="54">
      <c r="A1489" s="622">
        <v>98041</v>
      </c>
      <c r="B1489" s="622" t="s">
        <v>10449</v>
      </c>
      <c r="C1489" s="622" t="s">
        <v>18</v>
      </c>
      <c r="D1489" s="621">
        <v>2744.17</v>
      </c>
    </row>
    <row r="1490" spans="1:4" ht="54">
      <c r="A1490" s="622">
        <v>98042</v>
      </c>
      <c r="B1490" s="622" t="s">
        <v>10450</v>
      </c>
      <c r="C1490" s="622" t="s">
        <v>49</v>
      </c>
      <c r="D1490" s="621">
        <v>10222.629999999999</v>
      </c>
    </row>
    <row r="1491" spans="1:4" ht="54">
      <c r="A1491" s="622">
        <v>98043</v>
      </c>
      <c r="B1491" s="622" t="s">
        <v>10451</v>
      </c>
      <c r="C1491" s="622" t="s">
        <v>18</v>
      </c>
      <c r="D1491" s="621">
        <v>2942.29</v>
      </c>
    </row>
    <row r="1492" spans="1:4" ht="54">
      <c r="A1492" s="622">
        <v>98044</v>
      </c>
      <c r="B1492" s="622" t="s">
        <v>10452</v>
      </c>
      <c r="C1492" s="622" t="s">
        <v>49</v>
      </c>
      <c r="D1492" s="621">
        <v>10416.56</v>
      </c>
    </row>
    <row r="1493" spans="1:4" ht="54">
      <c r="A1493" s="622">
        <v>98045</v>
      </c>
      <c r="B1493" s="622" t="s">
        <v>10453</v>
      </c>
      <c r="C1493" s="622" t="s">
        <v>18</v>
      </c>
      <c r="D1493" s="621">
        <v>2942.29</v>
      </c>
    </row>
    <row r="1494" spans="1:4" ht="54">
      <c r="A1494" s="622">
        <v>98046</v>
      </c>
      <c r="B1494" s="622" t="s">
        <v>10454</v>
      </c>
      <c r="C1494" s="622" t="s">
        <v>49</v>
      </c>
      <c r="D1494" s="621">
        <v>11612.42</v>
      </c>
    </row>
    <row r="1495" spans="1:4" ht="54">
      <c r="A1495" s="622">
        <v>98047</v>
      </c>
      <c r="B1495" s="622" t="s">
        <v>10455</v>
      </c>
      <c r="C1495" s="622" t="s">
        <v>18</v>
      </c>
      <c r="D1495" s="621">
        <v>3140.41</v>
      </c>
    </row>
    <row r="1496" spans="1:4" ht="54">
      <c r="A1496" s="622">
        <v>98048</v>
      </c>
      <c r="B1496" s="622" t="s">
        <v>10456</v>
      </c>
      <c r="C1496" s="622" t="s">
        <v>49</v>
      </c>
      <c r="D1496" s="621">
        <v>13011.8</v>
      </c>
    </row>
    <row r="1497" spans="1:4" ht="54">
      <c r="A1497" s="622">
        <v>98049</v>
      </c>
      <c r="B1497" s="622" t="s">
        <v>10457</v>
      </c>
      <c r="C1497" s="622" t="s">
        <v>18</v>
      </c>
      <c r="D1497" s="621">
        <v>3283.77</v>
      </c>
    </row>
    <row r="1498" spans="1:4" ht="40.5">
      <c r="A1498" s="622">
        <v>98050</v>
      </c>
      <c r="B1498" s="622" t="s">
        <v>10458</v>
      </c>
      <c r="C1498" s="622" t="s">
        <v>18</v>
      </c>
      <c r="D1498" s="621">
        <v>199.97</v>
      </c>
    </row>
    <row r="1499" spans="1:4" ht="54">
      <c r="A1499" s="622">
        <v>98051</v>
      </c>
      <c r="B1499" s="622" t="s">
        <v>10459</v>
      </c>
      <c r="C1499" s="622" t="s">
        <v>18</v>
      </c>
      <c r="D1499" s="621">
        <v>709.89</v>
      </c>
    </row>
    <row r="1500" spans="1:4" ht="67.5">
      <c r="A1500" s="622">
        <v>98405</v>
      </c>
      <c r="B1500" s="622" t="s">
        <v>10460</v>
      </c>
      <c r="C1500" s="622" t="s">
        <v>49</v>
      </c>
      <c r="D1500" s="621">
        <v>1849.69</v>
      </c>
    </row>
    <row r="1501" spans="1:4" ht="54">
      <c r="A1501" s="622">
        <v>98406</v>
      </c>
      <c r="B1501" s="622" t="s">
        <v>10461</v>
      </c>
      <c r="C1501" s="622" t="s">
        <v>49</v>
      </c>
      <c r="D1501" s="621">
        <v>4441.33</v>
      </c>
    </row>
    <row r="1502" spans="1:4" ht="54">
      <c r="A1502" s="622">
        <v>98407</v>
      </c>
      <c r="B1502" s="622" t="s">
        <v>10462</v>
      </c>
      <c r="C1502" s="622" t="s">
        <v>49</v>
      </c>
      <c r="D1502" s="621">
        <v>2911.4</v>
      </c>
    </row>
    <row r="1503" spans="1:4" ht="54">
      <c r="A1503" s="622">
        <v>98408</v>
      </c>
      <c r="B1503" s="622" t="s">
        <v>10463</v>
      </c>
      <c r="C1503" s="622" t="s">
        <v>49</v>
      </c>
      <c r="D1503" s="621">
        <v>3413.89</v>
      </c>
    </row>
    <row r="1504" spans="1:4" ht="40.5">
      <c r="A1504" s="622">
        <v>98409</v>
      </c>
      <c r="B1504" s="622" t="s">
        <v>10464</v>
      </c>
      <c r="C1504" s="622" t="s">
        <v>18</v>
      </c>
      <c r="D1504" s="621">
        <v>304.64999999999998</v>
      </c>
    </row>
    <row r="1505" spans="1:4" ht="54">
      <c r="A1505" s="622">
        <v>98414</v>
      </c>
      <c r="B1505" s="622" t="s">
        <v>10465</v>
      </c>
      <c r="C1505" s="622" t="s">
        <v>49</v>
      </c>
      <c r="D1505" s="621">
        <v>910.81</v>
      </c>
    </row>
    <row r="1506" spans="1:4" ht="67.5">
      <c r="A1506" s="622">
        <v>98415</v>
      </c>
      <c r="B1506" s="622" t="s">
        <v>10466</v>
      </c>
      <c r="C1506" s="622" t="s">
        <v>49</v>
      </c>
      <c r="D1506" s="621">
        <v>910.81</v>
      </c>
    </row>
    <row r="1507" spans="1:4" ht="67.5">
      <c r="A1507" s="622">
        <v>98416</v>
      </c>
      <c r="B1507" s="622" t="s">
        <v>10467</v>
      </c>
      <c r="C1507" s="622" t="s">
        <v>49</v>
      </c>
      <c r="D1507" s="621">
        <v>1095.19</v>
      </c>
    </row>
    <row r="1508" spans="1:4" ht="67.5">
      <c r="A1508" s="622">
        <v>98417</v>
      </c>
      <c r="B1508" s="622" t="s">
        <v>10468</v>
      </c>
      <c r="C1508" s="622" t="s">
        <v>49</v>
      </c>
      <c r="D1508" s="621">
        <v>1279.58</v>
      </c>
    </row>
    <row r="1509" spans="1:4" ht="67.5">
      <c r="A1509" s="622">
        <v>98418</v>
      </c>
      <c r="B1509" s="622" t="s">
        <v>10469</v>
      </c>
      <c r="C1509" s="622" t="s">
        <v>49</v>
      </c>
      <c r="D1509" s="621">
        <v>1379.56</v>
      </c>
    </row>
    <row r="1510" spans="1:4" ht="67.5">
      <c r="A1510" s="622">
        <v>98419</v>
      </c>
      <c r="B1510" s="622" t="s">
        <v>10470</v>
      </c>
      <c r="C1510" s="622" t="s">
        <v>49</v>
      </c>
      <c r="D1510" s="621">
        <v>1479.55</v>
      </c>
    </row>
    <row r="1511" spans="1:4" ht="67.5">
      <c r="A1511" s="622">
        <v>98420</v>
      </c>
      <c r="B1511" s="622" t="s">
        <v>10471</v>
      </c>
      <c r="C1511" s="622" t="s">
        <v>49</v>
      </c>
      <c r="D1511" s="621">
        <v>1280</v>
      </c>
    </row>
    <row r="1512" spans="1:4" ht="81">
      <c r="A1512" s="622">
        <v>98421</v>
      </c>
      <c r="B1512" s="622" t="s">
        <v>10472</v>
      </c>
      <c r="C1512" s="622" t="s">
        <v>49</v>
      </c>
      <c r="D1512" s="621">
        <v>1464.38</v>
      </c>
    </row>
    <row r="1513" spans="1:4" ht="81">
      <c r="A1513" s="622">
        <v>98422</v>
      </c>
      <c r="B1513" s="622" t="s">
        <v>10473</v>
      </c>
      <c r="C1513" s="622" t="s">
        <v>49</v>
      </c>
      <c r="D1513" s="621">
        <v>1648.77</v>
      </c>
    </row>
    <row r="1514" spans="1:4" ht="81">
      <c r="A1514" s="622">
        <v>98423</v>
      </c>
      <c r="B1514" s="622" t="s">
        <v>10474</v>
      </c>
      <c r="C1514" s="622" t="s">
        <v>49</v>
      </c>
      <c r="D1514" s="621">
        <v>1748.75</v>
      </c>
    </row>
    <row r="1515" spans="1:4" ht="81">
      <c r="A1515" s="622">
        <v>98424</v>
      </c>
      <c r="B1515" s="622" t="s">
        <v>10475</v>
      </c>
      <c r="C1515" s="622" t="s">
        <v>49</v>
      </c>
      <c r="D1515" s="621">
        <v>1848.74</v>
      </c>
    </row>
    <row r="1516" spans="1:4" ht="67.5">
      <c r="A1516" s="622">
        <v>98425</v>
      </c>
      <c r="B1516" s="622" t="s">
        <v>10476</v>
      </c>
      <c r="C1516" s="622" t="s">
        <v>49</v>
      </c>
      <c r="D1516" s="621">
        <v>2185.38</v>
      </c>
    </row>
    <row r="1517" spans="1:4" ht="67.5">
      <c r="A1517" s="622">
        <v>98426</v>
      </c>
      <c r="B1517" s="622" t="s">
        <v>10477</v>
      </c>
      <c r="C1517" s="622" t="s">
        <v>49</v>
      </c>
      <c r="D1517" s="621">
        <v>2825.5</v>
      </c>
    </row>
    <row r="1518" spans="1:4" ht="67.5">
      <c r="A1518" s="622">
        <v>98427</v>
      </c>
      <c r="B1518" s="622" t="s">
        <v>10478</v>
      </c>
      <c r="C1518" s="622" t="s">
        <v>49</v>
      </c>
      <c r="D1518" s="621">
        <v>3465.63</v>
      </c>
    </row>
    <row r="1519" spans="1:4" ht="67.5">
      <c r="A1519" s="622">
        <v>98428</v>
      </c>
      <c r="B1519" s="622" t="s">
        <v>10479</v>
      </c>
      <c r="C1519" s="622" t="s">
        <v>49</v>
      </c>
      <c r="D1519" s="621">
        <v>3820.57</v>
      </c>
    </row>
    <row r="1520" spans="1:4" ht="67.5">
      <c r="A1520" s="622">
        <v>98429</v>
      </c>
      <c r="B1520" s="622" t="s">
        <v>10480</v>
      </c>
      <c r="C1520" s="622" t="s">
        <v>49</v>
      </c>
      <c r="D1520" s="621">
        <v>4175.5200000000004</v>
      </c>
    </row>
    <row r="1521" spans="1:4" ht="81">
      <c r="A1521" s="622">
        <v>98430</v>
      </c>
      <c r="B1521" s="622" t="s">
        <v>10481</v>
      </c>
      <c r="C1521" s="622" t="s">
        <v>49</v>
      </c>
      <c r="D1521" s="621">
        <v>2554.5700000000002</v>
      </c>
    </row>
    <row r="1522" spans="1:4" ht="81">
      <c r="A1522" s="622">
        <v>98431</v>
      </c>
      <c r="B1522" s="622" t="s">
        <v>10482</v>
      </c>
      <c r="C1522" s="622" t="s">
        <v>49</v>
      </c>
      <c r="D1522" s="621">
        <v>3194.69</v>
      </c>
    </row>
    <row r="1523" spans="1:4" ht="81">
      <c r="A1523" s="622">
        <v>98432</v>
      </c>
      <c r="B1523" s="622" t="s">
        <v>10483</v>
      </c>
      <c r="C1523" s="622" t="s">
        <v>49</v>
      </c>
      <c r="D1523" s="621">
        <v>3834.82</v>
      </c>
    </row>
    <row r="1524" spans="1:4" ht="81">
      <c r="A1524" s="622">
        <v>98433</v>
      </c>
      <c r="B1524" s="622" t="s">
        <v>10484</v>
      </c>
      <c r="C1524" s="622" t="s">
        <v>49</v>
      </c>
      <c r="D1524" s="621">
        <v>4189.76</v>
      </c>
    </row>
    <row r="1525" spans="1:4" ht="81">
      <c r="A1525" s="622">
        <v>98434</v>
      </c>
      <c r="B1525" s="622" t="s">
        <v>10485</v>
      </c>
      <c r="C1525" s="622" t="s">
        <v>49</v>
      </c>
      <c r="D1525" s="621">
        <v>4544.71</v>
      </c>
    </row>
    <row r="1526" spans="1:4" ht="40.5">
      <c r="A1526" s="622">
        <v>99240</v>
      </c>
      <c r="B1526" s="622" t="s">
        <v>10486</v>
      </c>
      <c r="C1526" s="622" t="s">
        <v>18</v>
      </c>
      <c r="D1526" s="621">
        <v>402.85</v>
      </c>
    </row>
    <row r="1527" spans="1:4" ht="54">
      <c r="A1527" s="622">
        <v>99241</v>
      </c>
      <c r="B1527" s="622" t="s">
        <v>10487</v>
      </c>
      <c r="C1527" s="622" t="s">
        <v>18</v>
      </c>
      <c r="D1527" s="621">
        <v>1309.01</v>
      </c>
    </row>
    <row r="1528" spans="1:4" ht="67.5">
      <c r="A1528" s="622">
        <v>99242</v>
      </c>
      <c r="B1528" s="622" t="s">
        <v>10488</v>
      </c>
      <c r="C1528" s="622" t="s">
        <v>49</v>
      </c>
      <c r="D1528" s="621">
        <v>2105.77</v>
      </c>
    </row>
    <row r="1529" spans="1:4" ht="54">
      <c r="A1529" s="622">
        <v>99243</v>
      </c>
      <c r="B1529" s="622" t="s">
        <v>10489</v>
      </c>
      <c r="C1529" s="622" t="s">
        <v>18</v>
      </c>
      <c r="D1529" s="621">
        <v>1216.46</v>
      </c>
    </row>
    <row r="1530" spans="1:4" ht="67.5">
      <c r="A1530" s="622">
        <v>99244</v>
      </c>
      <c r="B1530" s="622" t="s">
        <v>10490</v>
      </c>
      <c r="C1530" s="622" t="s">
        <v>49</v>
      </c>
      <c r="D1530" s="621">
        <v>3532.03</v>
      </c>
    </row>
    <row r="1531" spans="1:4" ht="40.5">
      <c r="A1531" s="622">
        <v>99246</v>
      </c>
      <c r="B1531" s="622" t="s">
        <v>10491</v>
      </c>
      <c r="C1531" s="622" t="s">
        <v>18</v>
      </c>
      <c r="D1531" s="621">
        <v>626.95000000000005</v>
      </c>
    </row>
    <row r="1532" spans="1:4" ht="54">
      <c r="A1532" s="622">
        <v>99247</v>
      </c>
      <c r="B1532" s="622" t="s">
        <v>10492</v>
      </c>
      <c r="C1532" s="622" t="s">
        <v>18</v>
      </c>
      <c r="D1532" s="621">
        <v>1494.24</v>
      </c>
    </row>
    <row r="1533" spans="1:4" ht="67.5">
      <c r="A1533" s="622">
        <v>99248</v>
      </c>
      <c r="B1533" s="622" t="s">
        <v>10493</v>
      </c>
      <c r="C1533" s="622" t="s">
        <v>49</v>
      </c>
      <c r="D1533" s="621">
        <v>2678.69</v>
      </c>
    </row>
    <row r="1534" spans="1:4" ht="54">
      <c r="A1534" s="622">
        <v>99249</v>
      </c>
      <c r="B1534" s="622" t="s">
        <v>10494</v>
      </c>
      <c r="C1534" s="622" t="s">
        <v>18</v>
      </c>
      <c r="D1534" s="621">
        <v>1490.45</v>
      </c>
    </row>
    <row r="1535" spans="1:4" ht="67.5">
      <c r="A1535" s="622">
        <v>99252</v>
      </c>
      <c r="B1535" s="622" t="s">
        <v>10495</v>
      </c>
      <c r="C1535" s="622" t="s">
        <v>49</v>
      </c>
      <c r="D1535" s="621">
        <v>1854.1</v>
      </c>
    </row>
    <row r="1536" spans="1:4" ht="54">
      <c r="A1536" s="622">
        <v>99254</v>
      </c>
      <c r="B1536" s="622" t="s">
        <v>10496</v>
      </c>
      <c r="C1536" s="622" t="s">
        <v>18</v>
      </c>
      <c r="D1536" s="621">
        <v>938.53</v>
      </c>
    </row>
    <row r="1537" spans="1:4" ht="67.5">
      <c r="A1537" s="622">
        <v>99256</v>
      </c>
      <c r="B1537" s="622" t="s">
        <v>10497</v>
      </c>
      <c r="C1537" s="622" t="s">
        <v>49</v>
      </c>
      <c r="D1537" s="621">
        <v>4146.3599999999997</v>
      </c>
    </row>
    <row r="1538" spans="1:4" ht="67.5">
      <c r="A1538" s="622">
        <v>99259</v>
      </c>
      <c r="B1538" s="622" t="s">
        <v>10498</v>
      </c>
      <c r="C1538" s="622" t="s">
        <v>49</v>
      </c>
      <c r="D1538" s="621">
        <v>2342.59</v>
      </c>
    </row>
    <row r="1539" spans="1:4" ht="54">
      <c r="A1539" s="622">
        <v>99261</v>
      </c>
      <c r="B1539" s="622" t="s">
        <v>10499</v>
      </c>
      <c r="C1539" s="622" t="s">
        <v>18</v>
      </c>
      <c r="D1539" s="621">
        <v>1123.78</v>
      </c>
    </row>
    <row r="1540" spans="1:4" ht="54">
      <c r="A1540" s="622">
        <v>99263</v>
      </c>
      <c r="B1540" s="622" t="s">
        <v>10500</v>
      </c>
      <c r="C1540" s="622" t="s">
        <v>18</v>
      </c>
      <c r="D1540" s="621">
        <v>1679.52</v>
      </c>
    </row>
    <row r="1541" spans="1:4" ht="67.5">
      <c r="A1541" s="622">
        <v>99265</v>
      </c>
      <c r="B1541" s="622" t="s">
        <v>10501</v>
      </c>
      <c r="C1541" s="622" t="s">
        <v>49</v>
      </c>
      <c r="D1541" s="621">
        <v>2831.03</v>
      </c>
    </row>
    <row r="1542" spans="1:4" ht="54">
      <c r="A1542" s="622">
        <v>99266</v>
      </c>
      <c r="B1542" s="622" t="s">
        <v>10502</v>
      </c>
      <c r="C1542" s="622" t="s">
        <v>18</v>
      </c>
      <c r="D1542" s="621">
        <v>1309.01</v>
      </c>
    </row>
    <row r="1543" spans="1:4" ht="67.5">
      <c r="A1543" s="622">
        <v>99267</v>
      </c>
      <c r="B1543" s="622" t="s">
        <v>10503</v>
      </c>
      <c r="C1543" s="622" t="s">
        <v>49</v>
      </c>
      <c r="D1543" s="621">
        <v>3319.47</v>
      </c>
    </row>
    <row r="1544" spans="1:4" ht="54">
      <c r="A1544" s="622">
        <v>99269</v>
      </c>
      <c r="B1544" s="622" t="s">
        <v>10504</v>
      </c>
      <c r="C1544" s="622" t="s">
        <v>18</v>
      </c>
      <c r="D1544" s="621">
        <v>1494.24</v>
      </c>
    </row>
    <row r="1545" spans="1:4" ht="67.5">
      <c r="A1545" s="622">
        <v>99271</v>
      </c>
      <c r="B1545" s="622" t="s">
        <v>10505</v>
      </c>
      <c r="C1545" s="622" t="s">
        <v>49</v>
      </c>
      <c r="D1545" s="621">
        <v>4760.62</v>
      </c>
    </row>
    <row r="1546" spans="1:4" ht="54">
      <c r="A1546" s="622">
        <v>99272</v>
      </c>
      <c r="B1546" s="622" t="s">
        <v>10506</v>
      </c>
      <c r="C1546" s="622" t="s">
        <v>49</v>
      </c>
      <c r="D1546" s="621">
        <v>776.79</v>
      </c>
    </row>
    <row r="1547" spans="1:4" ht="54">
      <c r="A1547" s="622">
        <v>99273</v>
      </c>
      <c r="B1547" s="622" t="s">
        <v>10507</v>
      </c>
      <c r="C1547" s="622" t="s">
        <v>49</v>
      </c>
      <c r="D1547" s="621">
        <v>1122.6199999999999</v>
      </c>
    </row>
    <row r="1548" spans="1:4" ht="67.5">
      <c r="A1548" s="622">
        <v>99274</v>
      </c>
      <c r="B1548" s="622" t="s">
        <v>10508</v>
      </c>
      <c r="C1548" s="622" t="s">
        <v>49</v>
      </c>
      <c r="D1548" s="621">
        <v>3827.89</v>
      </c>
    </row>
    <row r="1549" spans="1:4" ht="54">
      <c r="A1549" s="622">
        <v>99276</v>
      </c>
      <c r="B1549" s="622" t="s">
        <v>10509</v>
      </c>
      <c r="C1549" s="622" t="s">
        <v>18</v>
      </c>
      <c r="D1549" s="621">
        <v>1864.77</v>
      </c>
    </row>
    <row r="1550" spans="1:4" ht="54">
      <c r="A1550" s="622">
        <v>99277</v>
      </c>
      <c r="B1550" s="622" t="s">
        <v>10510</v>
      </c>
      <c r="C1550" s="622" t="s">
        <v>18</v>
      </c>
      <c r="D1550" s="621">
        <v>1679.52</v>
      </c>
    </row>
    <row r="1551" spans="1:4" ht="40.5">
      <c r="A1551" s="622">
        <v>99278</v>
      </c>
      <c r="B1551" s="622" t="s">
        <v>10511</v>
      </c>
      <c r="C1551" s="622" t="s">
        <v>18</v>
      </c>
      <c r="D1551" s="621">
        <v>298.92</v>
      </c>
    </row>
    <row r="1552" spans="1:4" ht="67.5">
      <c r="A1552" s="622">
        <v>99279</v>
      </c>
      <c r="B1552" s="622" t="s">
        <v>10512</v>
      </c>
      <c r="C1552" s="622" t="s">
        <v>49</v>
      </c>
      <c r="D1552" s="621">
        <v>4318.8100000000004</v>
      </c>
    </row>
    <row r="1553" spans="1:4" ht="67.5">
      <c r="A1553" s="622">
        <v>99280</v>
      </c>
      <c r="B1553" s="622" t="s">
        <v>10513</v>
      </c>
      <c r="C1553" s="622" t="s">
        <v>49</v>
      </c>
      <c r="D1553" s="621">
        <v>1447.96</v>
      </c>
    </row>
    <row r="1554" spans="1:4" ht="54">
      <c r="A1554" s="622">
        <v>99281</v>
      </c>
      <c r="B1554" s="622" t="s">
        <v>10514</v>
      </c>
      <c r="C1554" s="622" t="s">
        <v>18</v>
      </c>
      <c r="D1554" s="621">
        <v>1864.77</v>
      </c>
    </row>
    <row r="1555" spans="1:4" ht="54">
      <c r="A1555" s="622">
        <v>99282</v>
      </c>
      <c r="B1555" s="622" t="s">
        <v>10515</v>
      </c>
      <c r="C1555" s="622" t="s">
        <v>18</v>
      </c>
      <c r="D1555" s="621">
        <v>2077.1</v>
      </c>
    </row>
    <row r="1556" spans="1:4" ht="54">
      <c r="A1556" s="622">
        <v>99283</v>
      </c>
      <c r="B1556" s="622" t="s">
        <v>10516</v>
      </c>
      <c r="C1556" s="622" t="s">
        <v>18</v>
      </c>
      <c r="D1556" s="621">
        <v>851.14</v>
      </c>
    </row>
    <row r="1557" spans="1:4" ht="67.5">
      <c r="A1557" s="622">
        <v>99284</v>
      </c>
      <c r="B1557" s="622" t="s">
        <v>10517</v>
      </c>
      <c r="C1557" s="622" t="s">
        <v>49</v>
      </c>
      <c r="D1557" s="621">
        <v>5374.98</v>
      </c>
    </row>
    <row r="1558" spans="1:4" ht="67.5">
      <c r="A1558" s="622">
        <v>99286</v>
      </c>
      <c r="B1558" s="622" t="s">
        <v>10518</v>
      </c>
      <c r="C1558" s="622" t="s">
        <v>49</v>
      </c>
      <c r="D1558" s="621">
        <v>4809.84</v>
      </c>
    </row>
    <row r="1559" spans="1:4" ht="67.5">
      <c r="A1559" s="622">
        <v>99287</v>
      </c>
      <c r="B1559" s="622" t="s">
        <v>10519</v>
      </c>
      <c r="C1559" s="622" t="s">
        <v>49</v>
      </c>
      <c r="D1559" s="621">
        <v>6801.37</v>
      </c>
    </row>
    <row r="1560" spans="1:4" ht="40.5">
      <c r="A1560" s="622">
        <v>99288</v>
      </c>
      <c r="B1560" s="622" t="s">
        <v>10520</v>
      </c>
      <c r="C1560" s="622" t="s">
        <v>18</v>
      </c>
      <c r="D1560" s="621">
        <v>361.25</v>
      </c>
    </row>
    <row r="1561" spans="1:4" ht="54">
      <c r="A1561" s="622">
        <v>99289</v>
      </c>
      <c r="B1561" s="622" t="s">
        <v>10521</v>
      </c>
      <c r="C1561" s="622" t="s">
        <v>18</v>
      </c>
      <c r="D1561" s="621">
        <v>2049.9899999999998</v>
      </c>
    </row>
    <row r="1562" spans="1:4" ht="67.5">
      <c r="A1562" s="622">
        <v>99290</v>
      </c>
      <c r="B1562" s="622" t="s">
        <v>10522</v>
      </c>
      <c r="C1562" s="622" t="s">
        <v>49</v>
      </c>
      <c r="D1562" s="621">
        <v>2901.99</v>
      </c>
    </row>
    <row r="1563" spans="1:4" ht="54">
      <c r="A1563" s="622">
        <v>99291</v>
      </c>
      <c r="B1563" s="622" t="s">
        <v>10523</v>
      </c>
      <c r="C1563" s="622" t="s">
        <v>18</v>
      </c>
      <c r="D1563" s="621">
        <v>2049.9899999999998</v>
      </c>
    </row>
    <row r="1564" spans="1:4" ht="67.5">
      <c r="A1564" s="622">
        <v>99292</v>
      </c>
      <c r="B1564" s="622" t="s">
        <v>10524</v>
      </c>
      <c r="C1564" s="622" t="s">
        <v>49</v>
      </c>
      <c r="D1564" s="621">
        <v>1779.47</v>
      </c>
    </row>
    <row r="1565" spans="1:4" ht="40.5">
      <c r="A1565" s="622">
        <v>99293</v>
      </c>
      <c r="B1565" s="622" t="s">
        <v>10525</v>
      </c>
      <c r="C1565" s="622" t="s">
        <v>18</v>
      </c>
      <c r="D1565" s="621">
        <v>1033.8</v>
      </c>
    </row>
    <row r="1566" spans="1:4" ht="67.5">
      <c r="A1566" s="622">
        <v>99294</v>
      </c>
      <c r="B1566" s="622" t="s">
        <v>10526</v>
      </c>
      <c r="C1566" s="622" t="s">
        <v>49</v>
      </c>
      <c r="D1566" s="621">
        <v>5989.29</v>
      </c>
    </row>
    <row r="1567" spans="1:4" ht="54">
      <c r="A1567" s="622">
        <v>99296</v>
      </c>
      <c r="B1567" s="622" t="s">
        <v>10527</v>
      </c>
      <c r="C1567" s="622" t="s">
        <v>18</v>
      </c>
      <c r="D1567" s="621">
        <v>2262.35</v>
      </c>
    </row>
    <row r="1568" spans="1:4" ht="54">
      <c r="A1568" s="622">
        <v>99297</v>
      </c>
      <c r="B1568" s="622" t="s">
        <v>10528</v>
      </c>
      <c r="C1568" s="622" t="s">
        <v>18</v>
      </c>
      <c r="D1568" s="621">
        <v>2257.66</v>
      </c>
    </row>
    <row r="1569" spans="1:4" ht="67.5">
      <c r="A1569" s="622">
        <v>99298</v>
      </c>
      <c r="B1569" s="622" t="s">
        <v>10529</v>
      </c>
      <c r="C1569" s="622" t="s">
        <v>49</v>
      </c>
      <c r="D1569" s="621">
        <v>7687.23</v>
      </c>
    </row>
    <row r="1570" spans="1:4" ht="54">
      <c r="A1570" s="622">
        <v>99299</v>
      </c>
      <c r="B1570" s="622" t="s">
        <v>10530</v>
      </c>
      <c r="C1570" s="622" t="s">
        <v>18</v>
      </c>
      <c r="D1570" s="621">
        <v>2447.52</v>
      </c>
    </row>
    <row r="1571" spans="1:4" ht="67.5">
      <c r="A1571" s="622">
        <v>99300</v>
      </c>
      <c r="B1571" s="622" t="s">
        <v>10531</v>
      </c>
      <c r="C1571" s="622" t="s">
        <v>49</v>
      </c>
      <c r="D1571" s="621">
        <v>8573.1299999999992</v>
      </c>
    </row>
    <row r="1572" spans="1:4" ht="67.5">
      <c r="A1572" s="622">
        <v>99301</v>
      </c>
      <c r="B1572" s="622" t="s">
        <v>10532</v>
      </c>
      <c r="C1572" s="622" t="s">
        <v>49</v>
      </c>
      <c r="D1572" s="621">
        <v>4275.16</v>
      </c>
    </row>
    <row r="1573" spans="1:4" ht="54">
      <c r="A1573" s="622">
        <v>99302</v>
      </c>
      <c r="B1573" s="622" t="s">
        <v>10533</v>
      </c>
      <c r="C1573" s="622" t="s">
        <v>18</v>
      </c>
      <c r="D1573" s="621">
        <v>2637.44</v>
      </c>
    </row>
    <row r="1574" spans="1:4" ht="67.5">
      <c r="A1574" s="622">
        <v>99303</v>
      </c>
      <c r="B1574" s="622" t="s">
        <v>10534</v>
      </c>
      <c r="C1574" s="622" t="s">
        <v>49</v>
      </c>
      <c r="D1574" s="621">
        <v>7864.45</v>
      </c>
    </row>
    <row r="1575" spans="1:4" ht="54">
      <c r="A1575" s="622">
        <v>99304</v>
      </c>
      <c r="B1575" s="622" t="s">
        <v>10535</v>
      </c>
      <c r="C1575" s="622" t="s">
        <v>18</v>
      </c>
      <c r="D1575" s="621">
        <v>2452.1999999999998</v>
      </c>
    </row>
    <row r="1576" spans="1:4" ht="67.5">
      <c r="A1576" s="622">
        <v>99305</v>
      </c>
      <c r="B1576" s="622" t="s">
        <v>10536</v>
      </c>
      <c r="C1576" s="622" t="s">
        <v>49</v>
      </c>
      <c r="D1576" s="621">
        <v>8884.92</v>
      </c>
    </row>
    <row r="1577" spans="1:4" ht="54">
      <c r="A1577" s="622">
        <v>99306</v>
      </c>
      <c r="B1577" s="622" t="s">
        <v>10537</v>
      </c>
      <c r="C1577" s="622" t="s">
        <v>18</v>
      </c>
      <c r="D1577" s="621">
        <v>2637.44</v>
      </c>
    </row>
    <row r="1578" spans="1:4" ht="54">
      <c r="A1578" s="622">
        <v>99307</v>
      </c>
      <c r="B1578" s="622" t="s">
        <v>10538</v>
      </c>
      <c r="C1578" s="622" t="s">
        <v>18</v>
      </c>
      <c r="D1578" s="621">
        <v>1701.94</v>
      </c>
    </row>
    <row r="1579" spans="1:4" ht="67.5">
      <c r="A1579" s="622">
        <v>99308</v>
      </c>
      <c r="B1579" s="622" t="s">
        <v>10539</v>
      </c>
      <c r="C1579" s="622" t="s">
        <v>49</v>
      </c>
      <c r="D1579" s="621">
        <v>9905.4500000000007</v>
      </c>
    </row>
    <row r="1580" spans="1:4" ht="54">
      <c r="A1580" s="622">
        <v>99309</v>
      </c>
      <c r="B1580" s="622" t="s">
        <v>10540</v>
      </c>
      <c r="C1580" s="622" t="s">
        <v>18</v>
      </c>
      <c r="D1580" s="621">
        <v>2827.36</v>
      </c>
    </row>
    <row r="1581" spans="1:4" ht="67.5">
      <c r="A1581" s="622">
        <v>99310</v>
      </c>
      <c r="B1581" s="622" t="s">
        <v>10541</v>
      </c>
      <c r="C1581" s="622" t="s">
        <v>49</v>
      </c>
      <c r="D1581" s="621">
        <v>10090.24</v>
      </c>
    </row>
    <row r="1582" spans="1:4" ht="54">
      <c r="A1582" s="622">
        <v>99311</v>
      </c>
      <c r="B1582" s="622" t="s">
        <v>10542</v>
      </c>
      <c r="C1582" s="622" t="s">
        <v>18</v>
      </c>
      <c r="D1582" s="621">
        <v>2827.36</v>
      </c>
    </row>
    <row r="1583" spans="1:4" ht="67.5">
      <c r="A1583" s="622">
        <v>99312</v>
      </c>
      <c r="B1583" s="622" t="s">
        <v>10543</v>
      </c>
      <c r="C1583" s="622" t="s">
        <v>49</v>
      </c>
      <c r="D1583" s="621">
        <v>5006.75</v>
      </c>
    </row>
    <row r="1584" spans="1:4" ht="67.5">
      <c r="A1584" s="622">
        <v>99313</v>
      </c>
      <c r="B1584" s="622" t="s">
        <v>10544</v>
      </c>
      <c r="C1584" s="622" t="s">
        <v>49</v>
      </c>
      <c r="D1584" s="621">
        <v>11246.47</v>
      </c>
    </row>
    <row r="1585" spans="1:4" ht="54">
      <c r="A1585" s="622">
        <v>99314</v>
      </c>
      <c r="B1585" s="622" t="s">
        <v>10545</v>
      </c>
      <c r="C1585" s="622" t="s">
        <v>18</v>
      </c>
      <c r="D1585" s="621">
        <v>3017.29</v>
      </c>
    </row>
    <row r="1586" spans="1:4" ht="67.5">
      <c r="A1586" s="622">
        <v>99315</v>
      </c>
      <c r="B1586" s="622" t="s">
        <v>10546</v>
      </c>
      <c r="C1586" s="622" t="s">
        <v>49</v>
      </c>
      <c r="D1586" s="621">
        <v>12596.34</v>
      </c>
    </row>
    <row r="1587" spans="1:4" ht="54">
      <c r="A1587" s="622">
        <v>99317</v>
      </c>
      <c r="B1587" s="622" t="s">
        <v>10547</v>
      </c>
      <c r="C1587" s="622" t="s">
        <v>18</v>
      </c>
      <c r="D1587" s="621">
        <v>1887.19</v>
      </c>
    </row>
    <row r="1588" spans="1:4" ht="40.5">
      <c r="A1588" s="622">
        <v>99318</v>
      </c>
      <c r="B1588" s="622" t="s">
        <v>10548</v>
      </c>
      <c r="C1588" s="622" t="s">
        <v>18</v>
      </c>
      <c r="D1588" s="621">
        <v>197.39</v>
      </c>
    </row>
    <row r="1589" spans="1:4" ht="54">
      <c r="A1589" s="622">
        <v>99319</v>
      </c>
      <c r="B1589" s="622" t="s">
        <v>10549</v>
      </c>
      <c r="C1589" s="622" t="s">
        <v>18</v>
      </c>
      <c r="D1589" s="621">
        <v>667.59</v>
      </c>
    </row>
    <row r="1590" spans="1:4" ht="67.5">
      <c r="A1590" s="622">
        <v>99320</v>
      </c>
      <c r="B1590" s="622" t="s">
        <v>10550</v>
      </c>
      <c r="C1590" s="622" t="s">
        <v>49</v>
      </c>
      <c r="D1590" s="621">
        <v>5774.17</v>
      </c>
    </row>
    <row r="1591" spans="1:4" ht="54">
      <c r="A1591" s="622">
        <v>99321</v>
      </c>
      <c r="B1591" s="622" t="s">
        <v>10551</v>
      </c>
      <c r="C1591" s="622" t="s">
        <v>18</v>
      </c>
      <c r="D1591" s="621">
        <v>2072.41</v>
      </c>
    </row>
    <row r="1592" spans="1:4" ht="67.5">
      <c r="A1592" s="622">
        <v>99322</v>
      </c>
      <c r="B1592" s="622" t="s">
        <v>10552</v>
      </c>
      <c r="C1592" s="622" t="s">
        <v>49</v>
      </c>
      <c r="D1592" s="621">
        <v>6510.16</v>
      </c>
    </row>
    <row r="1593" spans="1:4" ht="54">
      <c r="A1593" s="622">
        <v>99323</v>
      </c>
      <c r="B1593" s="622" t="s">
        <v>10553</v>
      </c>
      <c r="C1593" s="622" t="s">
        <v>18</v>
      </c>
      <c r="D1593" s="621">
        <v>2257.66</v>
      </c>
    </row>
    <row r="1594" spans="1:4" ht="67.5">
      <c r="A1594" s="622">
        <v>99324</v>
      </c>
      <c r="B1594" s="622" t="s">
        <v>10554</v>
      </c>
      <c r="C1594" s="622" t="s">
        <v>49</v>
      </c>
      <c r="D1594" s="621">
        <v>7246.15</v>
      </c>
    </row>
    <row r="1595" spans="1:4" ht="54">
      <c r="A1595" s="622">
        <v>99325</v>
      </c>
      <c r="B1595" s="622" t="s">
        <v>10555</v>
      </c>
      <c r="C1595" s="622" t="s">
        <v>18</v>
      </c>
      <c r="D1595" s="621">
        <v>2447.52</v>
      </c>
    </row>
    <row r="1596" spans="1:4" ht="67.5">
      <c r="A1596" s="622">
        <v>99326</v>
      </c>
      <c r="B1596" s="622" t="s">
        <v>10556</v>
      </c>
      <c r="C1596" s="622" t="s">
        <v>49</v>
      </c>
      <c r="D1596" s="621">
        <v>5915.51</v>
      </c>
    </row>
    <row r="1597" spans="1:4" ht="54">
      <c r="A1597" s="622">
        <v>99327</v>
      </c>
      <c r="B1597" s="622" t="s">
        <v>10557</v>
      </c>
      <c r="C1597" s="622" t="s">
        <v>18</v>
      </c>
      <c r="D1597" s="621">
        <v>3161.39</v>
      </c>
    </row>
    <row r="1598" spans="1:4" ht="40.5">
      <c r="A1598" s="622">
        <v>94263</v>
      </c>
      <c r="B1598" s="622" t="s">
        <v>10558</v>
      </c>
      <c r="C1598" s="622" t="s">
        <v>18</v>
      </c>
      <c r="D1598" s="621">
        <v>23.89</v>
      </c>
    </row>
    <row r="1599" spans="1:4" ht="40.5">
      <c r="A1599" s="622">
        <v>94264</v>
      </c>
      <c r="B1599" s="622" t="s">
        <v>10559</v>
      </c>
      <c r="C1599" s="622" t="s">
        <v>18</v>
      </c>
      <c r="D1599" s="621">
        <v>26.47</v>
      </c>
    </row>
    <row r="1600" spans="1:4" ht="40.5">
      <c r="A1600" s="622">
        <v>94265</v>
      </c>
      <c r="B1600" s="622" t="s">
        <v>10560</v>
      </c>
      <c r="C1600" s="622" t="s">
        <v>18</v>
      </c>
      <c r="D1600" s="621">
        <v>31.72</v>
      </c>
    </row>
    <row r="1601" spans="1:4" ht="40.5">
      <c r="A1601" s="622">
        <v>94266</v>
      </c>
      <c r="B1601" s="622" t="s">
        <v>10561</v>
      </c>
      <c r="C1601" s="622" t="s">
        <v>18</v>
      </c>
      <c r="D1601" s="621">
        <v>34.68</v>
      </c>
    </row>
    <row r="1602" spans="1:4" ht="67.5">
      <c r="A1602" s="622">
        <v>94267</v>
      </c>
      <c r="B1602" s="622" t="s">
        <v>10562</v>
      </c>
      <c r="C1602" s="622" t="s">
        <v>18</v>
      </c>
      <c r="D1602" s="621">
        <v>37.81</v>
      </c>
    </row>
    <row r="1603" spans="1:4" ht="67.5">
      <c r="A1603" s="622">
        <v>94268</v>
      </c>
      <c r="B1603" s="622" t="s">
        <v>10563</v>
      </c>
      <c r="C1603" s="622" t="s">
        <v>18</v>
      </c>
      <c r="D1603" s="621">
        <v>41.07</v>
      </c>
    </row>
    <row r="1604" spans="1:4" ht="67.5">
      <c r="A1604" s="622">
        <v>94269</v>
      </c>
      <c r="B1604" s="622" t="s">
        <v>10564</v>
      </c>
      <c r="C1604" s="622" t="s">
        <v>18</v>
      </c>
      <c r="D1604" s="621">
        <v>54.36</v>
      </c>
    </row>
    <row r="1605" spans="1:4" ht="67.5">
      <c r="A1605" s="622">
        <v>94270</v>
      </c>
      <c r="B1605" s="622" t="s">
        <v>10565</v>
      </c>
      <c r="C1605" s="622" t="s">
        <v>18</v>
      </c>
      <c r="D1605" s="621">
        <v>58.91</v>
      </c>
    </row>
    <row r="1606" spans="1:4" ht="67.5">
      <c r="A1606" s="622">
        <v>94271</v>
      </c>
      <c r="B1606" s="622" t="s">
        <v>10566</v>
      </c>
      <c r="C1606" s="622" t="s">
        <v>18</v>
      </c>
      <c r="D1606" s="621">
        <v>66.36</v>
      </c>
    </row>
    <row r="1607" spans="1:4" ht="67.5">
      <c r="A1607" s="622">
        <v>94272</v>
      </c>
      <c r="B1607" s="622" t="s">
        <v>10567</v>
      </c>
      <c r="C1607" s="622" t="s">
        <v>18</v>
      </c>
      <c r="D1607" s="621">
        <v>72.42</v>
      </c>
    </row>
    <row r="1608" spans="1:4" ht="81">
      <c r="A1608" s="622">
        <v>94273</v>
      </c>
      <c r="B1608" s="622" t="s">
        <v>3515</v>
      </c>
      <c r="C1608" s="622" t="s">
        <v>18</v>
      </c>
      <c r="D1608" s="621">
        <v>39.049999999999997</v>
      </c>
    </row>
    <row r="1609" spans="1:4" ht="81">
      <c r="A1609" s="622">
        <v>94274</v>
      </c>
      <c r="B1609" s="622" t="s">
        <v>3516</v>
      </c>
      <c r="C1609" s="622" t="s">
        <v>18</v>
      </c>
      <c r="D1609" s="621">
        <v>41.91</v>
      </c>
    </row>
    <row r="1610" spans="1:4" ht="81">
      <c r="A1610" s="622">
        <v>94275</v>
      </c>
      <c r="B1610" s="622" t="s">
        <v>3517</v>
      </c>
      <c r="C1610" s="622" t="s">
        <v>18</v>
      </c>
      <c r="D1610" s="621">
        <v>37.53</v>
      </c>
    </row>
    <row r="1611" spans="1:4" ht="81">
      <c r="A1611" s="622">
        <v>94276</v>
      </c>
      <c r="B1611" s="622" t="s">
        <v>3518</v>
      </c>
      <c r="C1611" s="622" t="s">
        <v>18</v>
      </c>
      <c r="D1611" s="621">
        <v>40.39</v>
      </c>
    </row>
    <row r="1612" spans="1:4" ht="40.5">
      <c r="A1612" s="622">
        <v>94281</v>
      </c>
      <c r="B1612" s="622" t="s">
        <v>3519</v>
      </c>
      <c r="C1612" s="622" t="s">
        <v>18</v>
      </c>
      <c r="D1612" s="621">
        <v>37.590000000000003</v>
      </c>
    </row>
    <row r="1613" spans="1:4" ht="40.5">
      <c r="A1613" s="622">
        <v>94282</v>
      </c>
      <c r="B1613" s="622" t="s">
        <v>3520</v>
      </c>
      <c r="C1613" s="622" t="s">
        <v>18</v>
      </c>
      <c r="D1613" s="621">
        <v>46.3</v>
      </c>
    </row>
    <row r="1614" spans="1:4" ht="40.5">
      <c r="A1614" s="622">
        <v>94283</v>
      </c>
      <c r="B1614" s="622" t="s">
        <v>3521</v>
      </c>
      <c r="C1614" s="622" t="s">
        <v>18</v>
      </c>
      <c r="D1614" s="621">
        <v>49.1</v>
      </c>
    </row>
    <row r="1615" spans="1:4" ht="40.5">
      <c r="A1615" s="622">
        <v>94284</v>
      </c>
      <c r="B1615" s="622" t="s">
        <v>3522</v>
      </c>
      <c r="C1615" s="622" t="s">
        <v>18</v>
      </c>
      <c r="D1615" s="621">
        <v>57.8</v>
      </c>
    </row>
    <row r="1616" spans="1:4" ht="40.5">
      <c r="A1616" s="622">
        <v>94285</v>
      </c>
      <c r="B1616" s="622" t="s">
        <v>3523</v>
      </c>
      <c r="C1616" s="622" t="s">
        <v>18</v>
      </c>
      <c r="D1616" s="621">
        <v>60.2</v>
      </c>
    </row>
    <row r="1617" spans="1:4" ht="40.5">
      <c r="A1617" s="622">
        <v>94286</v>
      </c>
      <c r="B1617" s="622" t="s">
        <v>3524</v>
      </c>
      <c r="C1617" s="622" t="s">
        <v>18</v>
      </c>
      <c r="D1617" s="621">
        <v>68.900000000000006</v>
      </c>
    </row>
    <row r="1618" spans="1:4" ht="40.5">
      <c r="A1618" s="622">
        <v>94287</v>
      </c>
      <c r="B1618" s="622" t="s">
        <v>3525</v>
      </c>
      <c r="C1618" s="622" t="s">
        <v>18</v>
      </c>
      <c r="D1618" s="621">
        <v>29.2</v>
      </c>
    </row>
    <row r="1619" spans="1:4" ht="40.5">
      <c r="A1619" s="622">
        <v>94288</v>
      </c>
      <c r="B1619" s="622" t="s">
        <v>3526</v>
      </c>
      <c r="C1619" s="622" t="s">
        <v>18</v>
      </c>
      <c r="D1619" s="621">
        <v>36.81</v>
      </c>
    </row>
    <row r="1620" spans="1:4" ht="40.5">
      <c r="A1620" s="622">
        <v>94289</v>
      </c>
      <c r="B1620" s="622" t="s">
        <v>3527</v>
      </c>
      <c r="C1620" s="622" t="s">
        <v>18</v>
      </c>
      <c r="D1620" s="621">
        <v>37.4</v>
      </c>
    </row>
    <row r="1621" spans="1:4" ht="40.5">
      <c r="A1621" s="622">
        <v>94290</v>
      </c>
      <c r="B1621" s="622" t="s">
        <v>3528</v>
      </c>
      <c r="C1621" s="622" t="s">
        <v>18</v>
      </c>
      <c r="D1621" s="621">
        <v>45.02</v>
      </c>
    </row>
    <row r="1622" spans="1:4" ht="40.5">
      <c r="A1622" s="622">
        <v>94291</v>
      </c>
      <c r="B1622" s="622" t="s">
        <v>3529</v>
      </c>
      <c r="C1622" s="622" t="s">
        <v>18</v>
      </c>
      <c r="D1622" s="621">
        <v>45.25</v>
      </c>
    </row>
    <row r="1623" spans="1:4" ht="40.5">
      <c r="A1623" s="622">
        <v>94292</v>
      </c>
      <c r="B1623" s="622" t="s">
        <v>3530</v>
      </c>
      <c r="C1623" s="622" t="s">
        <v>18</v>
      </c>
      <c r="D1623" s="621">
        <v>52.85</v>
      </c>
    </row>
    <row r="1624" spans="1:4" ht="40.5">
      <c r="A1624" s="622">
        <v>94293</v>
      </c>
      <c r="B1624" s="622" t="s">
        <v>738</v>
      </c>
      <c r="C1624" s="622" t="s">
        <v>18</v>
      </c>
      <c r="D1624" s="621">
        <v>119.2</v>
      </c>
    </row>
    <row r="1625" spans="1:4" ht="40.5">
      <c r="A1625" s="622">
        <v>94294</v>
      </c>
      <c r="B1625" s="622" t="s">
        <v>3531</v>
      </c>
      <c r="C1625" s="622" t="s">
        <v>18</v>
      </c>
      <c r="D1625" s="621">
        <v>6.01</v>
      </c>
    </row>
    <row r="1626" spans="1:4" ht="54">
      <c r="A1626" s="622">
        <v>94037</v>
      </c>
      <c r="B1626" s="622" t="s">
        <v>736</v>
      </c>
      <c r="C1626" s="622" t="s">
        <v>72</v>
      </c>
      <c r="D1626" s="621">
        <v>14.18</v>
      </c>
    </row>
    <row r="1627" spans="1:4" ht="54">
      <c r="A1627" s="622">
        <v>94038</v>
      </c>
      <c r="B1627" s="622" t="s">
        <v>3473</v>
      </c>
      <c r="C1627" s="622" t="s">
        <v>72</v>
      </c>
      <c r="D1627" s="621">
        <v>19.850000000000001</v>
      </c>
    </row>
    <row r="1628" spans="1:4" ht="54">
      <c r="A1628" s="622">
        <v>94039</v>
      </c>
      <c r="B1628" s="622" t="s">
        <v>3474</v>
      </c>
      <c r="C1628" s="622" t="s">
        <v>72</v>
      </c>
      <c r="D1628" s="621">
        <v>11.12</v>
      </c>
    </row>
    <row r="1629" spans="1:4" ht="67.5">
      <c r="A1629" s="622">
        <v>94040</v>
      </c>
      <c r="B1629" s="622" t="s">
        <v>3475</v>
      </c>
      <c r="C1629" s="622" t="s">
        <v>72</v>
      </c>
      <c r="D1629" s="621">
        <v>16.829999999999998</v>
      </c>
    </row>
    <row r="1630" spans="1:4" ht="54">
      <c r="A1630" s="622">
        <v>94041</v>
      </c>
      <c r="B1630" s="622" t="s">
        <v>3476</v>
      </c>
      <c r="C1630" s="622" t="s">
        <v>72</v>
      </c>
      <c r="D1630" s="621">
        <v>8.4700000000000006</v>
      </c>
    </row>
    <row r="1631" spans="1:4" ht="67.5">
      <c r="A1631" s="622">
        <v>94042</v>
      </c>
      <c r="B1631" s="622" t="s">
        <v>3477</v>
      </c>
      <c r="C1631" s="622" t="s">
        <v>72</v>
      </c>
      <c r="D1631" s="621">
        <v>14.33</v>
      </c>
    </row>
    <row r="1632" spans="1:4" ht="54">
      <c r="A1632" s="622">
        <v>94043</v>
      </c>
      <c r="B1632" s="622" t="s">
        <v>3478</v>
      </c>
      <c r="C1632" s="622" t="s">
        <v>72</v>
      </c>
      <c r="D1632" s="621">
        <v>13.3</v>
      </c>
    </row>
    <row r="1633" spans="1:4" ht="54">
      <c r="A1633" s="622">
        <v>94044</v>
      </c>
      <c r="B1633" s="622" t="s">
        <v>3479</v>
      </c>
      <c r="C1633" s="622" t="s">
        <v>72</v>
      </c>
      <c r="D1633" s="621">
        <v>19</v>
      </c>
    </row>
    <row r="1634" spans="1:4" ht="54">
      <c r="A1634" s="622">
        <v>94045</v>
      </c>
      <c r="B1634" s="622" t="s">
        <v>3480</v>
      </c>
      <c r="C1634" s="622" t="s">
        <v>72</v>
      </c>
      <c r="D1634" s="621">
        <v>10.28</v>
      </c>
    </row>
    <row r="1635" spans="1:4" ht="67.5">
      <c r="A1635" s="622">
        <v>94046</v>
      </c>
      <c r="B1635" s="622" t="s">
        <v>3481</v>
      </c>
      <c r="C1635" s="622" t="s">
        <v>72</v>
      </c>
      <c r="D1635" s="621">
        <v>15.95</v>
      </c>
    </row>
    <row r="1636" spans="1:4" ht="54">
      <c r="A1636" s="622">
        <v>94047</v>
      </c>
      <c r="B1636" s="622" t="s">
        <v>3482</v>
      </c>
      <c r="C1636" s="622" t="s">
        <v>72</v>
      </c>
      <c r="D1636" s="621">
        <v>7.61</v>
      </c>
    </row>
    <row r="1637" spans="1:4" ht="67.5">
      <c r="A1637" s="622">
        <v>94048</v>
      </c>
      <c r="B1637" s="622" t="s">
        <v>3483</v>
      </c>
      <c r="C1637" s="622" t="s">
        <v>72</v>
      </c>
      <c r="D1637" s="621">
        <v>13.45</v>
      </c>
    </row>
    <row r="1638" spans="1:4" ht="54">
      <c r="A1638" s="622">
        <v>94049</v>
      </c>
      <c r="B1638" s="622" t="s">
        <v>3484</v>
      </c>
      <c r="C1638" s="622" t="s">
        <v>72</v>
      </c>
      <c r="D1638" s="621">
        <v>22.44</v>
      </c>
    </row>
    <row r="1639" spans="1:4" ht="54">
      <c r="A1639" s="622">
        <v>94050</v>
      </c>
      <c r="B1639" s="622" t="s">
        <v>3485</v>
      </c>
      <c r="C1639" s="622" t="s">
        <v>72</v>
      </c>
      <c r="D1639" s="621">
        <v>29.8</v>
      </c>
    </row>
    <row r="1640" spans="1:4" ht="54">
      <c r="A1640" s="622">
        <v>94051</v>
      </c>
      <c r="B1640" s="622" t="s">
        <v>737</v>
      </c>
      <c r="C1640" s="622" t="s">
        <v>72</v>
      </c>
      <c r="D1640" s="621">
        <v>18.260000000000002</v>
      </c>
    </row>
    <row r="1641" spans="1:4" ht="54">
      <c r="A1641" s="622">
        <v>94052</v>
      </c>
      <c r="B1641" s="622" t="s">
        <v>3486</v>
      </c>
      <c r="C1641" s="622" t="s">
        <v>72</v>
      </c>
      <c r="D1641" s="621">
        <v>25.5</v>
      </c>
    </row>
    <row r="1642" spans="1:4" ht="54">
      <c r="A1642" s="622">
        <v>94053</v>
      </c>
      <c r="B1642" s="622" t="s">
        <v>3487</v>
      </c>
      <c r="C1642" s="622" t="s">
        <v>72</v>
      </c>
      <c r="D1642" s="621">
        <v>15.36</v>
      </c>
    </row>
    <row r="1643" spans="1:4" ht="54">
      <c r="A1643" s="622">
        <v>94054</v>
      </c>
      <c r="B1643" s="622" t="s">
        <v>3488</v>
      </c>
      <c r="C1643" s="622" t="s">
        <v>72</v>
      </c>
      <c r="D1643" s="621">
        <v>22.75</v>
      </c>
    </row>
    <row r="1644" spans="1:4" ht="54">
      <c r="A1644" s="622">
        <v>94055</v>
      </c>
      <c r="B1644" s="622" t="s">
        <v>3489</v>
      </c>
      <c r="C1644" s="622" t="s">
        <v>72</v>
      </c>
      <c r="D1644" s="621">
        <v>21.3</v>
      </c>
    </row>
    <row r="1645" spans="1:4" ht="54">
      <c r="A1645" s="622">
        <v>94056</v>
      </c>
      <c r="B1645" s="622" t="s">
        <v>3490</v>
      </c>
      <c r="C1645" s="622" t="s">
        <v>72</v>
      </c>
      <c r="D1645" s="621">
        <v>28.68</v>
      </c>
    </row>
    <row r="1646" spans="1:4" ht="54">
      <c r="A1646" s="622">
        <v>94057</v>
      </c>
      <c r="B1646" s="622" t="s">
        <v>3491</v>
      </c>
      <c r="C1646" s="622" t="s">
        <v>72</v>
      </c>
      <c r="D1646" s="621">
        <v>17.149999999999999</v>
      </c>
    </row>
    <row r="1647" spans="1:4" ht="54">
      <c r="A1647" s="622">
        <v>94058</v>
      </c>
      <c r="B1647" s="622" t="s">
        <v>3492</v>
      </c>
      <c r="C1647" s="622" t="s">
        <v>72</v>
      </c>
      <c r="D1647" s="621">
        <v>24.37</v>
      </c>
    </row>
    <row r="1648" spans="1:4" ht="54">
      <c r="A1648" s="622">
        <v>94059</v>
      </c>
      <c r="B1648" s="622" t="s">
        <v>3493</v>
      </c>
      <c r="C1648" s="622" t="s">
        <v>72</v>
      </c>
      <c r="D1648" s="621">
        <v>14.24</v>
      </c>
    </row>
    <row r="1649" spans="1:4" ht="54">
      <c r="A1649" s="622">
        <v>94060</v>
      </c>
      <c r="B1649" s="622" t="s">
        <v>3494</v>
      </c>
      <c r="C1649" s="622" t="s">
        <v>72</v>
      </c>
      <c r="D1649" s="621">
        <v>21.62</v>
      </c>
    </row>
    <row r="1650" spans="1:4" ht="40.5">
      <c r="A1650" s="622">
        <v>73301</v>
      </c>
      <c r="B1650" s="622" t="s">
        <v>1319</v>
      </c>
      <c r="C1650" s="622" t="s">
        <v>43</v>
      </c>
      <c r="D1650" s="621">
        <v>9.69</v>
      </c>
    </row>
    <row r="1651" spans="1:4" ht="40.5">
      <c r="A1651" s="622">
        <v>83515</v>
      </c>
      <c r="B1651" s="622" t="s">
        <v>1343</v>
      </c>
      <c r="C1651" s="622" t="s">
        <v>43</v>
      </c>
      <c r="D1651" s="621">
        <v>15.86</v>
      </c>
    </row>
    <row r="1652" spans="1:4" ht="40.5">
      <c r="A1652" s="622">
        <v>83516</v>
      </c>
      <c r="B1652" s="622" t="s">
        <v>1344</v>
      </c>
      <c r="C1652" s="622" t="s">
        <v>43</v>
      </c>
      <c r="D1652" s="621">
        <v>18.309999999999999</v>
      </c>
    </row>
    <row r="1653" spans="1:4" ht="67.5">
      <c r="A1653" s="622">
        <v>90788</v>
      </c>
      <c r="B1653" s="622" t="s">
        <v>11909</v>
      </c>
      <c r="C1653" s="622" t="s">
        <v>49</v>
      </c>
      <c r="D1653" s="621">
        <v>568.16999999999996</v>
      </c>
    </row>
    <row r="1654" spans="1:4" ht="67.5">
      <c r="A1654" s="622">
        <v>90789</v>
      </c>
      <c r="B1654" s="622" t="s">
        <v>11910</v>
      </c>
      <c r="C1654" s="622" t="s">
        <v>49</v>
      </c>
      <c r="D1654" s="621">
        <v>586.87</v>
      </c>
    </row>
    <row r="1655" spans="1:4" ht="67.5">
      <c r="A1655" s="622">
        <v>90790</v>
      </c>
      <c r="B1655" s="622" t="s">
        <v>11911</v>
      </c>
      <c r="C1655" s="622" t="s">
        <v>49</v>
      </c>
      <c r="D1655" s="621">
        <v>591.54999999999995</v>
      </c>
    </row>
    <row r="1656" spans="1:4" ht="81">
      <c r="A1656" s="622">
        <v>90791</v>
      </c>
      <c r="B1656" s="622" t="s">
        <v>11912</v>
      </c>
      <c r="C1656" s="622" t="s">
        <v>49</v>
      </c>
      <c r="D1656" s="621">
        <v>631.48</v>
      </c>
    </row>
    <row r="1657" spans="1:4" ht="81">
      <c r="A1657" s="622">
        <v>90793</v>
      </c>
      <c r="B1657" s="622" t="s">
        <v>11913</v>
      </c>
      <c r="C1657" s="622" t="s">
        <v>49</v>
      </c>
      <c r="D1657" s="621">
        <v>672.61</v>
      </c>
    </row>
    <row r="1658" spans="1:4" ht="67.5">
      <c r="A1658" s="622">
        <v>90794</v>
      </c>
      <c r="B1658" s="622" t="s">
        <v>13734</v>
      </c>
      <c r="C1658" s="622" t="s">
        <v>49</v>
      </c>
      <c r="D1658" s="621">
        <v>599.71</v>
      </c>
    </row>
    <row r="1659" spans="1:4" ht="67.5">
      <c r="A1659" s="622">
        <v>90795</v>
      </c>
      <c r="B1659" s="622" t="s">
        <v>11914</v>
      </c>
      <c r="C1659" s="622" t="s">
        <v>49</v>
      </c>
      <c r="D1659" s="621">
        <v>622.13</v>
      </c>
    </row>
    <row r="1660" spans="1:4" ht="67.5">
      <c r="A1660" s="622">
        <v>90796</v>
      </c>
      <c r="B1660" s="622" t="s">
        <v>11915</v>
      </c>
      <c r="C1660" s="622" t="s">
        <v>49</v>
      </c>
      <c r="D1660" s="621">
        <v>630.55999999999995</v>
      </c>
    </row>
    <row r="1661" spans="1:4" ht="67.5">
      <c r="A1661" s="622">
        <v>90797</v>
      </c>
      <c r="B1661" s="622" t="s">
        <v>11916</v>
      </c>
      <c r="C1661" s="622" t="s">
        <v>49</v>
      </c>
      <c r="D1661" s="621">
        <v>668.42</v>
      </c>
    </row>
    <row r="1662" spans="1:4" ht="67.5">
      <c r="A1662" s="622">
        <v>90798</v>
      </c>
      <c r="B1662" s="622" t="s">
        <v>11917</v>
      </c>
      <c r="C1662" s="622" t="s">
        <v>49</v>
      </c>
      <c r="D1662" s="621">
        <v>672.75</v>
      </c>
    </row>
    <row r="1663" spans="1:4" ht="67.5">
      <c r="A1663" s="622">
        <v>90799</v>
      </c>
      <c r="B1663" s="622" t="s">
        <v>11918</v>
      </c>
      <c r="C1663" s="622" t="s">
        <v>49</v>
      </c>
      <c r="D1663" s="621">
        <v>694.01</v>
      </c>
    </row>
    <row r="1664" spans="1:4" ht="27">
      <c r="A1664" s="622">
        <v>90801</v>
      </c>
      <c r="B1664" s="622" t="s">
        <v>11919</v>
      </c>
      <c r="C1664" s="622" t="s">
        <v>49</v>
      </c>
      <c r="D1664" s="621">
        <v>183.35</v>
      </c>
    </row>
    <row r="1665" spans="1:4" ht="40.5">
      <c r="A1665" s="622">
        <v>90806</v>
      </c>
      <c r="B1665" s="622" t="s">
        <v>11920</v>
      </c>
      <c r="C1665" s="622" t="s">
        <v>49</v>
      </c>
      <c r="D1665" s="621">
        <v>244.96</v>
      </c>
    </row>
    <row r="1666" spans="1:4" ht="54">
      <c r="A1666" s="622">
        <v>90820</v>
      </c>
      <c r="B1666" s="622" t="s">
        <v>11921</v>
      </c>
      <c r="C1666" s="622" t="s">
        <v>49</v>
      </c>
      <c r="D1666" s="621">
        <v>339.86</v>
      </c>
    </row>
    <row r="1667" spans="1:4" ht="54">
      <c r="A1667" s="622">
        <v>90821</v>
      </c>
      <c r="B1667" s="622" t="s">
        <v>11922</v>
      </c>
      <c r="C1667" s="622" t="s">
        <v>49</v>
      </c>
      <c r="D1667" s="621">
        <v>372.9</v>
      </c>
    </row>
    <row r="1668" spans="1:4" ht="54">
      <c r="A1668" s="622">
        <v>90822</v>
      </c>
      <c r="B1668" s="622" t="s">
        <v>11923</v>
      </c>
      <c r="C1668" s="622" t="s">
        <v>49</v>
      </c>
      <c r="D1668" s="621">
        <v>366.52</v>
      </c>
    </row>
    <row r="1669" spans="1:4" ht="54">
      <c r="A1669" s="622">
        <v>90823</v>
      </c>
      <c r="B1669" s="622" t="s">
        <v>11924</v>
      </c>
      <c r="C1669" s="622" t="s">
        <v>49</v>
      </c>
      <c r="D1669" s="621">
        <v>386.91</v>
      </c>
    </row>
    <row r="1670" spans="1:4" ht="54">
      <c r="A1670" s="622">
        <v>90824</v>
      </c>
      <c r="B1670" s="622" t="s">
        <v>11925</v>
      </c>
      <c r="C1670" s="622" t="s">
        <v>49</v>
      </c>
      <c r="D1670" s="621">
        <v>393.93</v>
      </c>
    </row>
    <row r="1671" spans="1:4" ht="54">
      <c r="A1671" s="622">
        <v>90825</v>
      </c>
      <c r="B1671" s="622" t="s">
        <v>11926</v>
      </c>
      <c r="C1671" s="622" t="s">
        <v>49</v>
      </c>
      <c r="D1671" s="621">
        <v>424.12</v>
      </c>
    </row>
    <row r="1672" spans="1:4" ht="54">
      <c r="A1672" s="622">
        <v>90830</v>
      </c>
      <c r="B1672" s="622" t="s">
        <v>11927</v>
      </c>
      <c r="C1672" s="622" t="s">
        <v>49</v>
      </c>
      <c r="D1672" s="621">
        <v>90.97</v>
      </c>
    </row>
    <row r="1673" spans="1:4" ht="54">
      <c r="A1673" s="622">
        <v>90831</v>
      </c>
      <c r="B1673" s="622" t="s">
        <v>11928</v>
      </c>
      <c r="C1673" s="622" t="s">
        <v>49</v>
      </c>
      <c r="D1673" s="621">
        <v>71.290000000000006</v>
      </c>
    </row>
    <row r="1674" spans="1:4" ht="81">
      <c r="A1674" s="622">
        <v>90841</v>
      </c>
      <c r="B1674" s="622" t="s">
        <v>11929</v>
      </c>
      <c r="C1674" s="622" t="s">
        <v>49</v>
      </c>
      <c r="D1674" s="621">
        <v>711.4</v>
      </c>
    </row>
    <row r="1675" spans="1:4" ht="81">
      <c r="A1675" s="622">
        <v>90842</v>
      </c>
      <c r="B1675" s="622" t="s">
        <v>11930</v>
      </c>
      <c r="C1675" s="622" t="s">
        <v>49</v>
      </c>
      <c r="D1675" s="621">
        <v>751.89</v>
      </c>
    </row>
    <row r="1676" spans="1:4" ht="81">
      <c r="A1676" s="622">
        <v>90843</v>
      </c>
      <c r="B1676" s="622" t="s">
        <v>11931</v>
      </c>
      <c r="C1676" s="622" t="s">
        <v>49</v>
      </c>
      <c r="D1676" s="621">
        <v>760.05</v>
      </c>
    </row>
    <row r="1677" spans="1:4" ht="81">
      <c r="A1677" s="622">
        <v>90844</v>
      </c>
      <c r="B1677" s="622" t="s">
        <v>11932</v>
      </c>
      <c r="C1677" s="622" t="s">
        <v>49</v>
      </c>
      <c r="D1677" s="621">
        <v>781.59</v>
      </c>
    </row>
    <row r="1678" spans="1:4" ht="81">
      <c r="A1678" s="622">
        <v>90847</v>
      </c>
      <c r="B1678" s="622" t="s">
        <v>11933</v>
      </c>
      <c r="C1678" s="622" t="s">
        <v>49</v>
      </c>
      <c r="D1678" s="621">
        <v>640.11</v>
      </c>
    </row>
    <row r="1679" spans="1:4" ht="81">
      <c r="A1679" s="622">
        <v>90848</v>
      </c>
      <c r="B1679" s="622" t="s">
        <v>11934</v>
      </c>
      <c r="C1679" s="622" t="s">
        <v>49</v>
      </c>
      <c r="D1679" s="621">
        <v>674.3</v>
      </c>
    </row>
    <row r="1680" spans="1:4" ht="81">
      <c r="A1680" s="622">
        <v>90849</v>
      </c>
      <c r="B1680" s="622" t="s">
        <v>11935</v>
      </c>
      <c r="C1680" s="622" t="s">
        <v>49</v>
      </c>
      <c r="D1680" s="621">
        <v>669.08</v>
      </c>
    </row>
    <row r="1681" spans="1:4" ht="81">
      <c r="A1681" s="622">
        <v>90850</v>
      </c>
      <c r="B1681" s="622" t="s">
        <v>11936</v>
      </c>
      <c r="C1681" s="622" t="s">
        <v>49</v>
      </c>
      <c r="D1681" s="621">
        <v>690.62</v>
      </c>
    </row>
    <row r="1682" spans="1:4" ht="54">
      <c r="A1682" s="622">
        <v>91009</v>
      </c>
      <c r="B1682" s="622" t="s">
        <v>11937</v>
      </c>
      <c r="C1682" s="622" t="s">
        <v>49</v>
      </c>
      <c r="D1682" s="621">
        <v>349.12</v>
      </c>
    </row>
    <row r="1683" spans="1:4" ht="54">
      <c r="A1683" s="622">
        <v>91010</v>
      </c>
      <c r="B1683" s="622" t="s">
        <v>11938</v>
      </c>
      <c r="C1683" s="622" t="s">
        <v>49</v>
      </c>
      <c r="D1683" s="621">
        <v>271.32</v>
      </c>
    </row>
    <row r="1684" spans="1:4" ht="54">
      <c r="A1684" s="622">
        <v>91011</v>
      </c>
      <c r="B1684" s="622" t="s">
        <v>11939</v>
      </c>
      <c r="C1684" s="622" t="s">
        <v>49</v>
      </c>
      <c r="D1684" s="621">
        <v>401.23</v>
      </c>
    </row>
    <row r="1685" spans="1:4" ht="54">
      <c r="A1685" s="622">
        <v>91012</v>
      </c>
      <c r="B1685" s="622" t="s">
        <v>11940</v>
      </c>
      <c r="C1685" s="622" t="s">
        <v>49</v>
      </c>
      <c r="D1685" s="621">
        <v>379.78</v>
      </c>
    </row>
    <row r="1686" spans="1:4" ht="81">
      <c r="A1686" s="622">
        <v>91013</v>
      </c>
      <c r="B1686" s="622" t="s">
        <v>11941</v>
      </c>
      <c r="C1686" s="622" t="s">
        <v>49</v>
      </c>
      <c r="D1686" s="621">
        <v>649.37</v>
      </c>
    </row>
    <row r="1687" spans="1:4" ht="81">
      <c r="A1687" s="622">
        <v>91014</v>
      </c>
      <c r="B1687" s="622" t="s">
        <v>11942</v>
      </c>
      <c r="C1687" s="622" t="s">
        <v>49</v>
      </c>
      <c r="D1687" s="621">
        <v>572.72</v>
      </c>
    </row>
    <row r="1688" spans="1:4" ht="81">
      <c r="A1688" s="622">
        <v>91015</v>
      </c>
      <c r="B1688" s="622" t="s">
        <v>11943</v>
      </c>
      <c r="C1688" s="622" t="s">
        <v>49</v>
      </c>
      <c r="D1688" s="621">
        <v>703.79</v>
      </c>
    </row>
    <row r="1689" spans="1:4" ht="81">
      <c r="A1689" s="622">
        <v>91016</v>
      </c>
      <c r="B1689" s="622" t="s">
        <v>11944</v>
      </c>
      <c r="C1689" s="622" t="s">
        <v>49</v>
      </c>
      <c r="D1689" s="621">
        <v>683.49</v>
      </c>
    </row>
    <row r="1690" spans="1:4" ht="40.5">
      <c r="A1690" s="622">
        <v>91287</v>
      </c>
      <c r="B1690" s="622" t="s">
        <v>11945</v>
      </c>
      <c r="C1690" s="622" t="s">
        <v>49</v>
      </c>
      <c r="D1690" s="621">
        <v>145.69</v>
      </c>
    </row>
    <row r="1691" spans="1:4" ht="40.5">
      <c r="A1691" s="622">
        <v>91292</v>
      </c>
      <c r="B1691" s="622" t="s">
        <v>11946</v>
      </c>
      <c r="C1691" s="622" t="s">
        <v>49</v>
      </c>
      <c r="D1691" s="621">
        <v>207.3</v>
      </c>
    </row>
    <row r="1692" spans="1:4" ht="54">
      <c r="A1692" s="622">
        <v>91295</v>
      </c>
      <c r="B1692" s="622" t="s">
        <v>11947</v>
      </c>
      <c r="C1692" s="622" t="s">
        <v>49</v>
      </c>
      <c r="D1692" s="621">
        <v>324.23</v>
      </c>
    </row>
    <row r="1693" spans="1:4" ht="54">
      <c r="A1693" s="622">
        <v>91296</v>
      </c>
      <c r="B1693" s="622" t="s">
        <v>11948</v>
      </c>
      <c r="C1693" s="622" t="s">
        <v>49</v>
      </c>
      <c r="D1693" s="621">
        <v>345.82</v>
      </c>
    </row>
    <row r="1694" spans="1:4" ht="54">
      <c r="A1694" s="622">
        <v>91297</v>
      </c>
      <c r="B1694" s="622" t="s">
        <v>11949</v>
      </c>
      <c r="C1694" s="622" t="s">
        <v>49</v>
      </c>
      <c r="D1694" s="621">
        <v>403.77</v>
      </c>
    </row>
    <row r="1695" spans="1:4" ht="40.5">
      <c r="A1695" s="622">
        <v>91298</v>
      </c>
      <c r="B1695" s="622" t="s">
        <v>11950</v>
      </c>
      <c r="C1695" s="622" t="s">
        <v>49</v>
      </c>
      <c r="D1695" s="621">
        <v>590.29999999999995</v>
      </c>
    </row>
    <row r="1696" spans="1:4" ht="54">
      <c r="A1696" s="622">
        <v>91299</v>
      </c>
      <c r="B1696" s="622" t="s">
        <v>11951</v>
      </c>
      <c r="C1696" s="622" t="s">
        <v>49</v>
      </c>
      <c r="D1696" s="621">
        <v>822.34</v>
      </c>
    </row>
    <row r="1697" spans="1:4" ht="54">
      <c r="A1697" s="622">
        <v>91304</v>
      </c>
      <c r="B1697" s="622" t="s">
        <v>11952</v>
      </c>
      <c r="C1697" s="622" t="s">
        <v>49</v>
      </c>
      <c r="D1697" s="621">
        <v>68.95</v>
      </c>
    </row>
    <row r="1698" spans="1:4" ht="54">
      <c r="A1698" s="622">
        <v>91305</v>
      </c>
      <c r="B1698" s="622" t="s">
        <v>11953</v>
      </c>
      <c r="C1698" s="622" t="s">
        <v>49</v>
      </c>
      <c r="D1698" s="621">
        <v>52.05</v>
      </c>
    </row>
    <row r="1699" spans="1:4" ht="54">
      <c r="A1699" s="622">
        <v>91306</v>
      </c>
      <c r="B1699" s="622" t="s">
        <v>11954</v>
      </c>
      <c r="C1699" s="622" t="s">
        <v>49</v>
      </c>
      <c r="D1699" s="621">
        <v>77.59</v>
      </c>
    </row>
    <row r="1700" spans="1:4" ht="54">
      <c r="A1700" s="622">
        <v>91307</v>
      </c>
      <c r="B1700" s="622" t="s">
        <v>11955</v>
      </c>
      <c r="C1700" s="622" t="s">
        <v>49</v>
      </c>
      <c r="D1700" s="621">
        <v>54.64</v>
      </c>
    </row>
    <row r="1701" spans="1:4" ht="81">
      <c r="A1701" s="622">
        <v>91312</v>
      </c>
      <c r="B1701" s="622" t="s">
        <v>11956</v>
      </c>
      <c r="C1701" s="622" t="s">
        <v>49</v>
      </c>
      <c r="D1701" s="621">
        <v>645.66999999999996</v>
      </c>
    </row>
    <row r="1702" spans="1:4" ht="81">
      <c r="A1702" s="622">
        <v>91313</v>
      </c>
      <c r="B1702" s="622" t="s">
        <v>11957</v>
      </c>
      <c r="C1702" s="622" t="s">
        <v>49</v>
      </c>
      <c r="D1702" s="621">
        <v>682.27</v>
      </c>
    </row>
    <row r="1703" spans="1:4" ht="81">
      <c r="A1703" s="622">
        <v>91314</v>
      </c>
      <c r="B1703" s="622" t="s">
        <v>11958</v>
      </c>
      <c r="C1703" s="622" t="s">
        <v>49</v>
      </c>
      <c r="D1703" s="621">
        <v>691.17</v>
      </c>
    </row>
    <row r="1704" spans="1:4" ht="81">
      <c r="A1704" s="622">
        <v>91315</v>
      </c>
      <c r="B1704" s="622" t="s">
        <v>11959</v>
      </c>
      <c r="C1704" s="622" t="s">
        <v>49</v>
      </c>
      <c r="D1704" s="621">
        <v>712.52</v>
      </c>
    </row>
    <row r="1705" spans="1:4" ht="81">
      <c r="A1705" s="622">
        <v>91318</v>
      </c>
      <c r="B1705" s="622" t="s">
        <v>11960</v>
      </c>
      <c r="C1705" s="622" t="s">
        <v>49</v>
      </c>
      <c r="D1705" s="621">
        <v>593.62</v>
      </c>
    </row>
    <row r="1706" spans="1:4" ht="81">
      <c r="A1706" s="622">
        <v>91319</v>
      </c>
      <c r="B1706" s="622" t="s">
        <v>11961</v>
      </c>
      <c r="C1706" s="622" t="s">
        <v>49</v>
      </c>
      <c r="D1706" s="621">
        <v>627.63</v>
      </c>
    </row>
    <row r="1707" spans="1:4" ht="81">
      <c r="A1707" s="622">
        <v>91320</v>
      </c>
      <c r="B1707" s="622" t="s">
        <v>11962</v>
      </c>
      <c r="C1707" s="622" t="s">
        <v>49</v>
      </c>
      <c r="D1707" s="621">
        <v>622.22</v>
      </c>
    </row>
    <row r="1708" spans="1:4" ht="81">
      <c r="A1708" s="622">
        <v>91321</v>
      </c>
      <c r="B1708" s="622" t="s">
        <v>11963</v>
      </c>
      <c r="C1708" s="622" t="s">
        <v>49</v>
      </c>
      <c r="D1708" s="621">
        <v>643.57000000000005</v>
      </c>
    </row>
    <row r="1709" spans="1:4" ht="81">
      <c r="A1709" s="622">
        <v>91324</v>
      </c>
      <c r="B1709" s="622" t="s">
        <v>11964</v>
      </c>
      <c r="C1709" s="622" t="s">
        <v>49</v>
      </c>
      <c r="D1709" s="621">
        <v>602.88</v>
      </c>
    </row>
    <row r="1710" spans="1:4" ht="81">
      <c r="A1710" s="622">
        <v>91325</v>
      </c>
      <c r="B1710" s="622" t="s">
        <v>11965</v>
      </c>
      <c r="C1710" s="622" t="s">
        <v>49</v>
      </c>
      <c r="D1710" s="621">
        <v>526.04999999999995</v>
      </c>
    </row>
    <row r="1711" spans="1:4" ht="81">
      <c r="A1711" s="622">
        <v>91326</v>
      </c>
      <c r="B1711" s="622" t="s">
        <v>11966</v>
      </c>
      <c r="C1711" s="622" t="s">
        <v>49</v>
      </c>
      <c r="D1711" s="621">
        <v>656.93</v>
      </c>
    </row>
    <row r="1712" spans="1:4" ht="81">
      <c r="A1712" s="622">
        <v>91327</v>
      </c>
      <c r="B1712" s="622" t="s">
        <v>11967</v>
      </c>
      <c r="C1712" s="622" t="s">
        <v>49</v>
      </c>
      <c r="D1712" s="621">
        <v>636.44000000000005</v>
      </c>
    </row>
    <row r="1713" spans="1:4" ht="81">
      <c r="A1713" s="622">
        <v>91328</v>
      </c>
      <c r="B1713" s="622" t="s">
        <v>11968</v>
      </c>
      <c r="C1713" s="622" t="s">
        <v>49</v>
      </c>
      <c r="D1713" s="621">
        <v>624.48</v>
      </c>
    </row>
    <row r="1714" spans="1:4" ht="81">
      <c r="A1714" s="622">
        <v>91329</v>
      </c>
      <c r="B1714" s="622" t="s">
        <v>11969</v>
      </c>
      <c r="C1714" s="622" t="s">
        <v>49</v>
      </c>
      <c r="D1714" s="621">
        <v>577.99</v>
      </c>
    </row>
    <row r="1715" spans="1:4" ht="81">
      <c r="A1715" s="622">
        <v>91330</v>
      </c>
      <c r="B1715" s="622" t="s">
        <v>11970</v>
      </c>
      <c r="C1715" s="622" t="s">
        <v>49</v>
      </c>
      <c r="D1715" s="621">
        <v>647.22</v>
      </c>
    </row>
    <row r="1716" spans="1:4" ht="81">
      <c r="A1716" s="622">
        <v>91331</v>
      </c>
      <c r="B1716" s="622" t="s">
        <v>11971</v>
      </c>
      <c r="C1716" s="622" t="s">
        <v>49</v>
      </c>
      <c r="D1716" s="621">
        <v>600.54999999999995</v>
      </c>
    </row>
    <row r="1717" spans="1:4" ht="81">
      <c r="A1717" s="622">
        <v>91332</v>
      </c>
      <c r="B1717" s="622" t="s">
        <v>11972</v>
      </c>
      <c r="C1717" s="622" t="s">
        <v>49</v>
      </c>
      <c r="D1717" s="621">
        <v>706.33</v>
      </c>
    </row>
    <row r="1718" spans="1:4" ht="81">
      <c r="A1718" s="622">
        <v>91333</v>
      </c>
      <c r="B1718" s="622" t="s">
        <v>11973</v>
      </c>
      <c r="C1718" s="622" t="s">
        <v>49</v>
      </c>
      <c r="D1718" s="621">
        <v>659.47</v>
      </c>
    </row>
    <row r="1719" spans="1:4" ht="67.5">
      <c r="A1719" s="622">
        <v>91334</v>
      </c>
      <c r="B1719" s="622" t="s">
        <v>11974</v>
      </c>
      <c r="C1719" s="622" t="s">
        <v>49</v>
      </c>
      <c r="D1719" s="621">
        <v>892.86</v>
      </c>
    </row>
    <row r="1720" spans="1:4" ht="67.5">
      <c r="A1720" s="622">
        <v>91335</v>
      </c>
      <c r="B1720" s="622" t="s">
        <v>11975</v>
      </c>
      <c r="C1720" s="622" t="s">
        <v>49</v>
      </c>
      <c r="D1720" s="621">
        <v>846</v>
      </c>
    </row>
    <row r="1721" spans="1:4" ht="81">
      <c r="A1721" s="622">
        <v>91336</v>
      </c>
      <c r="B1721" s="622" t="s">
        <v>11976</v>
      </c>
      <c r="C1721" s="622" t="s">
        <v>49</v>
      </c>
      <c r="D1721" s="621">
        <v>1124.9000000000001</v>
      </c>
    </row>
    <row r="1722" spans="1:4" ht="81">
      <c r="A1722" s="622">
        <v>91337</v>
      </c>
      <c r="B1722" s="622" t="s">
        <v>11977</v>
      </c>
      <c r="C1722" s="622" t="s">
        <v>49</v>
      </c>
      <c r="D1722" s="621">
        <v>1078.04</v>
      </c>
    </row>
    <row r="1723" spans="1:4" ht="40.5">
      <c r="A1723" s="622">
        <v>100659</v>
      </c>
      <c r="B1723" s="622" t="s">
        <v>11978</v>
      </c>
      <c r="C1723" s="622" t="s">
        <v>18</v>
      </c>
      <c r="D1723" s="621">
        <v>5.76</v>
      </c>
    </row>
    <row r="1724" spans="1:4" ht="40.5">
      <c r="A1724" s="622">
        <v>100660</v>
      </c>
      <c r="B1724" s="622" t="s">
        <v>11979</v>
      </c>
      <c r="C1724" s="622" t="s">
        <v>18</v>
      </c>
      <c r="D1724" s="621">
        <v>4.84</v>
      </c>
    </row>
    <row r="1725" spans="1:4" ht="67.5">
      <c r="A1725" s="622">
        <v>100675</v>
      </c>
      <c r="B1725" s="622" t="s">
        <v>11980</v>
      </c>
      <c r="C1725" s="622" t="s">
        <v>49</v>
      </c>
      <c r="D1725" s="621">
        <v>648.53</v>
      </c>
    </row>
    <row r="1726" spans="1:4" ht="27">
      <c r="A1726" s="622">
        <v>100676</v>
      </c>
      <c r="B1726" s="622" t="s">
        <v>11981</v>
      </c>
      <c r="C1726" s="622" t="s">
        <v>49</v>
      </c>
      <c r="D1726" s="621">
        <v>121.3</v>
      </c>
    </row>
    <row r="1727" spans="1:4" ht="81">
      <c r="A1727" s="622">
        <v>100678</v>
      </c>
      <c r="B1727" s="622" t="s">
        <v>11982</v>
      </c>
      <c r="C1727" s="622" t="s">
        <v>49</v>
      </c>
      <c r="D1727" s="621">
        <v>720.66</v>
      </c>
    </row>
    <row r="1728" spans="1:4" ht="81">
      <c r="A1728" s="622">
        <v>100679</v>
      </c>
      <c r="B1728" s="622" t="s">
        <v>11983</v>
      </c>
      <c r="C1728" s="622" t="s">
        <v>49</v>
      </c>
      <c r="D1728" s="621">
        <v>654.92999999999995</v>
      </c>
    </row>
    <row r="1729" spans="1:4" ht="81">
      <c r="A1729" s="622">
        <v>100680</v>
      </c>
      <c r="B1729" s="622" t="s">
        <v>11984</v>
      </c>
      <c r="C1729" s="622" t="s">
        <v>49</v>
      </c>
      <c r="D1729" s="621">
        <v>650.30999999999995</v>
      </c>
    </row>
    <row r="1730" spans="1:4" ht="81">
      <c r="A1730" s="622">
        <v>100681</v>
      </c>
      <c r="B1730" s="622" t="s">
        <v>11985</v>
      </c>
      <c r="C1730" s="622" t="s">
        <v>49</v>
      </c>
      <c r="D1730" s="621">
        <v>724.81</v>
      </c>
    </row>
    <row r="1731" spans="1:4" ht="81">
      <c r="A1731" s="622">
        <v>100682</v>
      </c>
      <c r="B1731" s="622" t="s">
        <v>11986</v>
      </c>
      <c r="C1731" s="622" t="s">
        <v>49</v>
      </c>
      <c r="D1731" s="621">
        <v>655.19000000000005</v>
      </c>
    </row>
    <row r="1732" spans="1:4" ht="81">
      <c r="A1732" s="622">
        <v>100683</v>
      </c>
      <c r="B1732" s="622" t="s">
        <v>11987</v>
      </c>
      <c r="C1732" s="622" t="s">
        <v>49</v>
      </c>
      <c r="D1732" s="621">
        <v>794.76</v>
      </c>
    </row>
    <row r="1733" spans="1:4" ht="81">
      <c r="A1733" s="622">
        <v>100684</v>
      </c>
      <c r="B1733" s="622" t="s">
        <v>11988</v>
      </c>
      <c r="C1733" s="622" t="s">
        <v>49</v>
      </c>
      <c r="D1733" s="621">
        <v>725.88</v>
      </c>
    </row>
    <row r="1734" spans="1:4" ht="81">
      <c r="A1734" s="622">
        <v>100685</v>
      </c>
      <c r="B1734" s="622" t="s">
        <v>11989</v>
      </c>
      <c r="C1734" s="622" t="s">
        <v>49</v>
      </c>
      <c r="D1734" s="621">
        <v>774.46</v>
      </c>
    </row>
    <row r="1735" spans="1:4" ht="81">
      <c r="A1735" s="622">
        <v>100686</v>
      </c>
      <c r="B1735" s="622" t="s">
        <v>11990</v>
      </c>
      <c r="C1735" s="622" t="s">
        <v>49</v>
      </c>
      <c r="D1735" s="621">
        <v>705.39</v>
      </c>
    </row>
    <row r="1736" spans="1:4" ht="81">
      <c r="A1736" s="622">
        <v>100687</v>
      </c>
      <c r="B1736" s="622" t="s">
        <v>11991</v>
      </c>
      <c r="C1736" s="622" t="s">
        <v>49</v>
      </c>
      <c r="D1736" s="621">
        <v>695.77</v>
      </c>
    </row>
    <row r="1737" spans="1:4" ht="81">
      <c r="A1737" s="622">
        <v>100688</v>
      </c>
      <c r="B1737" s="622" t="s">
        <v>11992</v>
      </c>
      <c r="C1737" s="622" t="s">
        <v>49</v>
      </c>
      <c r="D1737" s="621">
        <v>630.04</v>
      </c>
    </row>
    <row r="1738" spans="1:4" ht="81">
      <c r="A1738" s="622">
        <v>100689</v>
      </c>
      <c r="B1738" s="622" t="s">
        <v>11993</v>
      </c>
      <c r="C1738" s="622" t="s">
        <v>49</v>
      </c>
      <c r="D1738" s="621">
        <v>797.3</v>
      </c>
    </row>
    <row r="1739" spans="1:4" ht="81">
      <c r="A1739" s="622">
        <v>100690</v>
      </c>
      <c r="B1739" s="622" t="s">
        <v>11994</v>
      </c>
      <c r="C1739" s="622" t="s">
        <v>49</v>
      </c>
      <c r="D1739" s="621">
        <v>728.42</v>
      </c>
    </row>
    <row r="1740" spans="1:4" ht="81">
      <c r="A1740" s="622">
        <v>100691</v>
      </c>
      <c r="B1740" s="622" t="s">
        <v>11995</v>
      </c>
      <c r="C1740" s="622" t="s">
        <v>49</v>
      </c>
      <c r="D1740" s="621">
        <v>983.83</v>
      </c>
    </row>
    <row r="1741" spans="1:4" ht="81">
      <c r="A1741" s="622">
        <v>100692</v>
      </c>
      <c r="B1741" s="622" t="s">
        <v>11996</v>
      </c>
      <c r="C1741" s="622" t="s">
        <v>49</v>
      </c>
      <c r="D1741" s="621">
        <v>914.95</v>
      </c>
    </row>
    <row r="1742" spans="1:4" ht="81">
      <c r="A1742" s="622">
        <v>100693</v>
      </c>
      <c r="B1742" s="622" t="s">
        <v>11997</v>
      </c>
      <c r="C1742" s="622" t="s">
        <v>49</v>
      </c>
      <c r="D1742" s="621">
        <v>1215.8699999999999</v>
      </c>
    </row>
    <row r="1743" spans="1:4" ht="81">
      <c r="A1743" s="622">
        <v>100694</v>
      </c>
      <c r="B1743" s="622" t="s">
        <v>11998</v>
      </c>
      <c r="C1743" s="622" t="s">
        <v>49</v>
      </c>
      <c r="D1743" s="621">
        <v>1146.99</v>
      </c>
    </row>
    <row r="1744" spans="1:4" ht="54">
      <c r="A1744" s="622">
        <v>100695</v>
      </c>
      <c r="B1744" s="622" t="s">
        <v>11999</v>
      </c>
      <c r="C1744" s="622" t="s">
        <v>49</v>
      </c>
      <c r="D1744" s="621">
        <v>41.76</v>
      </c>
    </row>
    <row r="1745" spans="1:4" ht="54">
      <c r="A1745" s="622">
        <v>100696</v>
      </c>
      <c r="B1745" s="622" t="s">
        <v>12000</v>
      </c>
      <c r="C1745" s="622" t="s">
        <v>49</v>
      </c>
      <c r="D1745" s="621">
        <v>46.44</v>
      </c>
    </row>
    <row r="1746" spans="1:4" ht="54">
      <c r="A1746" s="622">
        <v>100697</v>
      </c>
      <c r="B1746" s="622" t="s">
        <v>12001</v>
      </c>
      <c r="C1746" s="622" t="s">
        <v>49</v>
      </c>
      <c r="D1746" s="621">
        <v>51.17</v>
      </c>
    </row>
    <row r="1747" spans="1:4" ht="54">
      <c r="A1747" s="622">
        <v>100698</v>
      </c>
      <c r="B1747" s="622" t="s">
        <v>12002</v>
      </c>
      <c r="C1747" s="622" t="s">
        <v>49</v>
      </c>
      <c r="D1747" s="621">
        <v>55.88</v>
      </c>
    </row>
    <row r="1748" spans="1:4" ht="54">
      <c r="A1748" s="622">
        <v>100699</v>
      </c>
      <c r="B1748" s="622" t="s">
        <v>12003</v>
      </c>
      <c r="C1748" s="622" t="s">
        <v>49</v>
      </c>
      <c r="D1748" s="621">
        <v>66.760000000000005</v>
      </c>
    </row>
    <row r="1749" spans="1:4" ht="54">
      <c r="A1749" s="622">
        <v>100700</v>
      </c>
      <c r="B1749" s="622" t="s">
        <v>12004</v>
      </c>
      <c r="C1749" s="622" t="s">
        <v>49</v>
      </c>
      <c r="D1749" s="621">
        <v>774.68</v>
      </c>
    </row>
    <row r="1750" spans="1:4" ht="81">
      <c r="A1750" s="622">
        <v>100712</v>
      </c>
      <c r="B1750" s="622" t="s">
        <v>12005</v>
      </c>
      <c r="C1750" s="622" t="s">
        <v>49</v>
      </c>
      <c r="D1750" s="621">
        <v>580.69000000000005</v>
      </c>
    </row>
    <row r="1751" spans="1:4" ht="81">
      <c r="A1751" s="622">
        <v>100665</v>
      </c>
      <c r="B1751" s="622" t="s">
        <v>12006</v>
      </c>
      <c r="C1751" s="622" t="s">
        <v>72</v>
      </c>
      <c r="D1751" s="621">
        <v>696.53</v>
      </c>
    </row>
    <row r="1752" spans="1:4" ht="81">
      <c r="A1752" s="622">
        <v>100666</v>
      </c>
      <c r="B1752" s="622" t="s">
        <v>12007</v>
      </c>
      <c r="C1752" s="622" t="s">
        <v>72</v>
      </c>
      <c r="D1752" s="621">
        <v>549.29999999999995</v>
      </c>
    </row>
    <row r="1753" spans="1:4" ht="81">
      <c r="A1753" s="622">
        <v>100667</v>
      </c>
      <c r="B1753" s="622" t="s">
        <v>12008</v>
      </c>
      <c r="C1753" s="622" t="s">
        <v>72</v>
      </c>
      <c r="D1753" s="621">
        <v>904.66</v>
      </c>
    </row>
    <row r="1754" spans="1:4" ht="67.5">
      <c r="A1754" s="622">
        <v>100668</v>
      </c>
      <c r="B1754" s="622" t="s">
        <v>12009</v>
      </c>
      <c r="C1754" s="622" t="s">
        <v>72</v>
      </c>
      <c r="D1754" s="621">
        <v>1082.05</v>
      </c>
    </row>
    <row r="1755" spans="1:4" ht="67.5">
      <c r="A1755" s="622">
        <v>100669</v>
      </c>
      <c r="B1755" s="622" t="s">
        <v>12010</v>
      </c>
      <c r="C1755" s="622" t="s">
        <v>72</v>
      </c>
      <c r="D1755" s="621">
        <v>647.77</v>
      </c>
    </row>
    <row r="1756" spans="1:4" ht="81">
      <c r="A1756" s="622">
        <v>100670</v>
      </c>
      <c r="B1756" s="622" t="s">
        <v>12011</v>
      </c>
      <c r="C1756" s="622" t="s">
        <v>72</v>
      </c>
      <c r="D1756" s="621">
        <v>869.6</v>
      </c>
    </row>
    <row r="1757" spans="1:4" ht="81">
      <c r="A1757" s="622">
        <v>100671</v>
      </c>
      <c r="B1757" s="622" t="s">
        <v>12012</v>
      </c>
      <c r="C1757" s="622" t="s">
        <v>72</v>
      </c>
      <c r="D1757" s="621">
        <v>1081.1500000000001</v>
      </c>
    </row>
    <row r="1758" spans="1:4" ht="81">
      <c r="A1758" s="622">
        <v>100672</v>
      </c>
      <c r="B1758" s="622" t="s">
        <v>12013</v>
      </c>
      <c r="C1758" s="622" t="s">
        <v>72</v>
      </c>
      <c r="D1758" s="621">
        <v>695.14</v>
      </c>
    </row>
    <row r="1759" spans="1:4" ht="27">
      <c r="A1759" s="622">
        <v>100701</v>
      </c>
      <c r="B1759" s="622" t="s">
        <v>12014</v>
      </c>
      <c r="C1759" s="622" t="s">
        <v>72</v>
      </c>
      <c r="D1759" s="621">
        <v>453.85</v>
      </c>
    </row>
    <row r="1760" spans="1:4" ht="67.5">
      <c r="A1760" s="622">
        <v>94559</v>
      </c>
      <c r="B1760" s="622" t="s">
        <v>12015</v>
      </c>
      <c r="C1760" s="622" t="s">
        <v>72</v>
      </c>
      <c r="D1760" s="621">
        <v>574.92999999999995</v>
      </c>
    </row>
    <row r="1761" spans="1:4" ht="67.5">
      <c r="A1761" s="622">
        <v>94560</v>
      </c>
      <c r="B1761" s="622" t="s">
        <v>12016</v>
      </c>
      <c r="C1761" s="622" t="s">
        <v>72</v>
      </c>
      <c r="D1761" s="621">
        <v>529.12</v>
      </c>
    </row>
    <row r="1762" spans="1:4" ht="67.5">
      <c r="A1762" s="622">
        <v>94562</v>
      </c>
      <c r="B1762" s="622" t="s">
        <v>12017</v>
      </c>
      <c r="C1762" s="622" t="s">
        <v>72</v>
      </c>
      <c r="D1762" s="621">
        <v>554.86</v>
      </c>
    </row>
    <row r="1763" spans="1:4" ht="81">
      <c r="A1763" s="622">
        <v>94563</v>
      </c>
      <c r="B1763" s="622" t="s">
        <v>12018</v>
      </c>
      <c r="C1763" s="622" t="s">
        <v>72</v>
      </c>
      <c r="D1763" s="621">
        <v>698.07</v>
      </c>
    </row>
    <row r="1764" spans="1:4" ht="27">
      <c r="A1764" s="622">
        <v>94587</v>
      </c>
      <c r="B1764" s="622" t="s">
        <v>12019</v>
      </c>
      <c r="C1764" s="622" t="s">
        <v>18</v>
      </c>
      <c r="D1764" s="621">
        <v>41.83</v>
      </c>
    </row>
    <row r="1765" spans="1:4" ht="27">
      <c r="A1765" s="622">
        <v>94588</v>
      </c>
      <c r="B1765" s="622" t="s">
        <v>12020</v>
      </c>
      <c r="C1765" s="622" t="s">
        <v>18</v>
      </c>
      <c r="D1765" s="621">
        <v>36.75</v>
      </c>
    </row>
    <row r="1766" spans="1:4" ht="81">
      <c r="A1766" s="622">
        <v>99837</v>
      </c>
      <c r="B1766" s="622" t="s">
        <v>10568</v>
      </c>
      <c r="C1766" s="622" t="s">
        <v>18</v>
      </c>
      <c r="D1766" s="621">
        <v>355.95</v>
      </c>
    </row>
    <row r="1767" spans="1:4" ht="81">
      <c r="A1767" s="622">
        <v>99839</v>
      </c>
      <c r="B1767" s="622" t="s">
        <v>10569</v>
      </c>
      <c r="C1767" s="622" t="s">
        <v>18</v>
      </c>
      <c r="D1767" s="621">
        <v>305.70999999999998</v>
      </c>
    </row>
    <row r="1768" spans="1:4" ht="40.5">
      <c r="A1768" s="622">
        <v>99841</v>
      </c>
      <c r="B1768" s="622" t="s">
        <v>10570</v>
      </c>
      <c r="C1768" s="622" t="s">
        <v>18</v>
      </c>
      <c r="D1768" s="621">
        <v>777.92</v>
      </c>
    </row>
    <row r="1769" spans="1:4" ht="27">
      <c r="A1769" s="622">
        <v>99855</v>
      </c>
      <c r="B1769" s="622" t="s">
        <v>10571</v>
      </c>
      <c r="C1769" s="622" t="s">
        <v>18</v>
      </c>
      <c r="D1769" s="621">
        <v>64.94</v>
      </c>
    </row>
    <row r="1770" spans="1:4" ht="27">
      <c r="A1770" s="622">
        <v>99857</v>
      </c>
      <c r="B1770" s="622" t="s">
        <v>10572</v>
      </c>
      <c r="C1770" s="622" t="s">
        <v>18</v>
      </c>
      <c r="D1770" s="621">
        <v>57.31</v>
      </c>
    </row>
    <row r="1771" spans="1:4" ht="40.5">
      <c r="A1771" s="622">
        <v>99861</v>
      </c>
      <c r="B1771" s="622" t="s">
        <v>10573</v>
      </c>
      <c r="C1771" s="622" t="s">
        <v>72</v>
      </c>
      <c r="D1771" s="621">
        <v>392.4</v>
      </c>
    </row>
    <row r="1772" spans="1:4" ht="40.5">
      <c r="A1772" s="622">
        <v>99862</v>
      </c>
      <c r="B1772" s="622" t="s">
        <v>10574</v>
      </c>
      <c r="C1772" s="622" t="s">
        <v>72</v>
      </c>
      <c r="D1772" s="621">
        <v>377.32</v>
      </c>
    </row>
    <row r="1773" spans="1:4" ht="40.5">
      <c r="A1773" s="622">
        <v>73665</v>
      </c>
      <c r="B1773" s="622" t="s">
        <v>1328</v>
      </c>
      <c r="C1773" s="622" t="s">
        <v>18</v>
      </c>
      <c r="D1773" s="621">
        <v>58.2</v>
      </c>
    </row>
    <row r="1774" spans="1:4" ht="27">
      <c r="A1774" s="622" t="s">
        <v>4648</v>
      </c>
      <c r="B1774" s="622" t="s">
        <v>837</v>
      </c>
      <c r="C1774" s="622" t="s">
        <v>18</v>
      </c>
      <c r="D1774" s="621">
        <v>232.48</v>
      </c>
    </row>
    <row r="1775" spans="1:4" ht="27">
      <c r="A1775" s="622">
        <v>90838</v>
      </c>
      <c r="B1775" s="622" t="s">
        <v>12021</v>
      </c>
      <c r="C1775" s="622" t="s">
        <v>49</v>
      </c>
      <c r="D1775" s="621">
        <v>1009.54</v>
      </c>
    </row>
    <row r="1776" spans="1:4" ht="40.5">
      <c r="A1776" s="622">
        <v>91338</v>
      </c>
      <c r="B1776" s="622" t="s">
        <v>12022</v>
      </c>
      <c r="C1776" s="622" t="s">
        <v>72</v>
      </c>
      <c r="D1776" s="621">
        <v>701.05</v>
      </c>
    </row>
    <row r="1777" spans="1:4" ht="40.5">
      <c r="A1777" s="622">
        <v>91341</v>
      </c>
      <c r="B1777" s="622" t="s">
        <v>12023</v>
      </c>
      <c r="C1777" s="622" t="s">
        <v>72</v>
      </c>
      <c r="D1777" s="621">
        <v>511.82</v>
      </c>
    </row>
    <row r="1778" spans="1:4" ht="54">
      <c r="A1778" s="622">
        <v>94805</v>
      </c>
      <c r="B1778" s="622" t="s">
        <v>12024</v>
      </c>
      <c r="C1778" s="622" t="s">
        <v>49</v>
      </c>
      <c r="D1778" s="621">
        <v>819.57</v>
      </c>
    </row>
    <row r="1779" spans="1:4" ht="54">
      <c r="A1779" s="622">
        <v>94806</v>
      </c>
      <c r="B1779" s="622" t="s">
        <v>12025</v>
      </c>
      <c r="C1779" s="622" t="s">
        <v>49</v>
      </c>
      <c r="D1779" s="621">
        <v>472.74</v>
      </c>
    </row>
    <row r="1780" spans="1:4" ht="40.5">
      <c r="A1780" s="622">
        <v>94807</v>
      </c>
      <c r="B1780" s="622" t="s">
        <v>12026</v>
      </c>
      <c r="C1780" s="622" t="s">
        <v>49</v>
      </c>
      <c r="D1780" s="621">
        <v>570.32000000000005</v>
      </c>
    </row>
    <row r="1781" spans="1:4" ht="40.5">
      <c r="A1781" s="622">
        <v>100702</v>
      </c>
      <c r="B1781" s="622" t="s">
        <v>12027</v>
      </c>
      <c r="C1781" s="622" t="s">
        <v>72</v>
      </c>
      <c r="D1781" s="621">
        <v>422.4</v>
      </c>
    </row>
    <row r="1782" spans="1:4" ht="67.5">
      <c r="A1782" s="622">
        <v>84885</v>
      </c>
      <c r="B1782" s="622" t="s">
        <v>1367</v>
      </c>
      <c r="C1782" s="622" t="s">
        <v>49</v>
      </c>
      <c r="D1782" s="621">
        <v>599.15</v>
      </c>
    </row>
    <row r="1783" spans="1:4" ht="27">
      <c r="A1783" s="622">
        <v>84886</v>
      </c>
      <c r="B1783" s="622" t="s">
        <v>225</v>
      </c>
      <c r="C1783" s="622" t="s">
        <v>49</v>
      </c>
      <c r="D1783" s="621">
        <v>1099.01</v>
      </c>
    </row>
    <row r="1784" spans="1:4" ht="27">
      <c r="A1784" s="622">
        <v>100703</v>
      </c>
      <c r="B1784" s="622" t="s">
        <v>12028</v>
      </c>
      <c r="C1784" s="622" t="s">
        <v>49</v>
      </c>
      <c r="D1784" s="621">
        <v>20.94</v>
      </c>
    </row>
    <row r="1785" spans="1:4" ht="40.5">
      <c r="A1785" s="622">
        <v>100704</v>
      </c>
      <c r="B1785" s="622" t="s">
        <v>12029</v>
      </c>
      <c r="C1785" s="622" t="s">
        <v>49</v>
      </c>
      <c r="D1785" s="621">
        <v>169.33</v>
      </c>
    </row>
    <row r="1786" spans="1:4" ht="27">
      <c r="A1786" s="622">
        <v>100705</v>
      </c>
      <c r="B1786" s="622" t="s">
        <v>12030</v>
      </c>
      <c r="C1786" s="622" t="s">
        <v>49</v>
      </c>
      <c r="D1786" s="621">
        <v>51.92</v>
      </c>
    </row>
    <row r="1787" spans="1:4" ht="27">
      <c r="A1787" s="622">
        <v>100706</v>
      </c>
      <c r="B1787" s="622" t="s">
        <v>12031</v>
      </c>
      <c r="C1787" s="622" t="s">
        <v>49</v>
      </c>
      <c r="D1787" s="621">
        <v>97.49</v>
      </c>
    </row>
    <row r="1788" spans="1:4" ht="13.5">
      <c r="A1788" s="622">
        <v>100707</v>
      </c>
      <c r="B1788" s="622" t="s">
        <v>12032</v>
      </c>
      <c r="C1788" s="622" t="s">
        <v>49</v>
      </c>
      <c r="D1788" s="621">
        <v>53.36</v>
      </c>
    </row>
    <row r="1789" spans="1:4" ht="13.5">
      <c r="A1789" s="622">
        <v>100708</v>
      </c>
      <c r="B1789" s="622" t="s">
        <v>12033</v>
      </c>
      <c r="C1789" s="622" t="s">
        <v>49</v>
      </c>
      <c r="D1789" s="621">
        <v>69.88</v>
      </c>
    </row>
    <row r="1790" spans="1:4" ht="40.5">
      <c r="A1790" s="622">
        <v>100709</v>
      </c>
      <c r="B1790" s="622" t="s">
        <v>12034</v>
      </c>
      <c r="C1790" s="622" t="s">
        <v>49</v>
      </c>
      <c r="D1790" s="621">
        <v>34.270000000000003</v>
      </c>
    </row>
    <row r="1791" spans="1:4" ht="27">
      <c r="A1791" s="622">
        <v>100710</v>
      </c>
      <c r="B1791" s="622" t="s">
        <v>12035</v>
      </c>
      <c r="C1791" s="622" t="s">
        <v>49</v>
      </c>
      <c r="D1791" s="621">
        <v>87.15</v>
      </c>
    </row>
    <row r="1792" spans="1:4" ht="13.5">
      <c r="A1792" s="622">
        <v>72116</v>
      </c>
      <c r="B1792" s="622" t="s">
        <v>128</v>
      </c>
      <c r="C1792" s="622" t="s">
        <v>72</v>
      </c>
      <c r="D1792" s="621">
        <v>106.69</v>
      </c>
    </row>
    <row r="1793" spans="1:4" ht="13.5">
      <c r="A1793" s="622">
        <v>72117</v>
      </c>
      <c r="B1793" s="622" t="s">
        <v>129</v>
      </c>
      <c r="C1793" s="622" t="s">
        <v>72</v>
      </c>
      <c r="D1793" s="621">
        <v>136.81</v>
      </c>
    </row>
    <row r="1794" spans="1:4" ht="40.5">
      <c r="A1794" s="622">
        <v>72118</v>
      </c>
      <c r="B1794" s="622" t="s">
        <v>1283</v>
      </c>
      <c r="C1794" s="622" t="s">
        <v>72</v>
      </c>
      <c r="D1794" s="621">
        <v>212.3</v>
      </c>
    </row>
    <row r="1795" spans="1:4" ht="40.5">
      <c r="A1795" s="622">
        <v>72119</v>
      </c>
      <c r="B1795" s="622" t="s">
        <v>1284</v>
      </c>
      <c r="C1795" s="622" t="s">
        <v>72</v>
      </c>
      <c r="D1795" s="621">
        <v>269.10000000000002</v>
      </c>
    </row>
    <row r="1796" spans="1:4" ht="40.5">
      <c r="A1796" s="622">
        <v>72120</v>
      </c>
      <c r="B1796" s="622" t="s">
        <v>1285</v>
      </c>
      <c r="C1796" s="622" t="s">
        <v>72</v>
      </c>
      <c r="D1796" s="621">
        <v>341.49</v>
      </c>
    </row>
    <row r="1797" spans="1:4" ht="13.5">
      <c r="A1797" s="622">
        <v>72122</v>
      </c>
      <c r="B1797" s="622" t="s">
        <v>130</v>
      </c>
      <c r="C1797" s="622" t="s">
        <v>72</v>
      </c>
      <c r="D1797" s="621">
        <v>117.54</v>
      </c>
    </row>
    <row r="1798" spans="1:4" ht="13.5">
      <c r="A1798" s="622">
        <v>72123</v>
      </c>
      <c r="B1798" s="622" t="s">
        <v>131</v>
      </c>
      <c r="C1798" s="622" t="s">
        <v>72</v>
      </c>
      <c r="D1798" s="621">
        <v>312.38</v>
      </c>
    </row>
    <row r="1799" spans="1:4" ht="27">
      <c r="A1799" s="622" t="s">
        <v>4494</v>
      </c>
      <c r="B1799" s="622" t="s">
        <v>4495</v>
      </c>
      <c r="C1799" s="622" t="s">
        <v>49</v>
      </c>
      <c r="D1799" s="621">
        <v>2059.5300000000002</v>
      </c>
    </row>
    <row r="1800" spans="1:4" ht="27">
      <c r="A1800" s="622" t="s">
        <v>4590</v>
      </c>
      <c r="B1800" s="622" t="s">
        <v>827</v>
      </c>
      <c r="C1800" s="622" t="s">
        <v>72</v>
      </c>
      <c r="D1800" s="621">
        <v>402.92</v>
      </c>
    </row>
    <row r="1801" spans="1:4" ht="40.5">
      <c r="A1801" s="622" t="s">
        <v>4591</v>
      </c>
      <c r="B1801" s="622" t="s">
        <v>4592</v>
      </c>
      <c r="C1801" s="622" t="s">
        <v>72</v>
      </c>
      <c r="D1801" s="621">
        <v>433.47</v>
      </c>
    </row>
    <row r="1802" spans="1:4" ht="13.5">
      <c r="A1802" s="622">
        <v>84957</v>
      </c>
      <c r="B1802" s="622" t="s">
        <v>226</v>
      </c>
      <c r="C1802" s="622" t="s">
        <v>72</v>
      </c>
      <c r="D1802" s="621">
        <v>164.03</v>
      </c>
    </row>
    <row r="1803" spans="1:4" ht="13.5">
      <c r="A1803" s="622">
        <v>84959</v>
      </c>
      <c r="B1803" s="622" t="s">
        <v>227</v>
      </c>
      <c r="C1803" s="622" t="s">
        <v>72</v>
      </c>
      <c r="D1803" s="621">
        <v>191.87</v>
      </c>
    </row>
    <row r="1804" spans="1:4" ht="13.5">
      <c r="A1804" s="622">
        <v>85001</v>
      </c>
      <c r="B1804" s="622" t="s">
        <v>228</v>
      </c>
      <c r="C1804" s="622" t="s">
        <v>72</v>
      </c>
      <c r="D1804" s="621">
        <v>182.59</v>
      </c>
    </row>
    <row r="1805" spans="1:4" ht="13.5">
      <c r="A1805" s="622">
        <v>85002</v>
      </c>
      <c r="B1805" s="622" t="s">
        <v>229</v>
      </c>
      <c r="C1805" s="622" t="s">
        <v>72</v>
      </c>
      <c r="D1805" s="621">
        <v>256.81</v>
      </c>
    </row>
    <row r="1806" spans="1:4" ht="13.5">
      <c r="A1806" s="622">
        <v>85004</v>
      </c>
      <c r="B1806" s="622" t="s">
        <v>230</v>
      </c>
      <c r="C1806" s="622" t="s">
        <v>72</v>
      </c>
      <c r="D1806" s="621">
        <v>126.92</v>
      </c>
    </row>
    <row r="1807" spans="1:4" ht="27">
      <c r="A1807" s="622">
        <v>85005</v>
      </c>
      <c r="B1807" s="622" t="s">
        <v>231</v>
      </c>
      <c r="C1807" s="622" t="s">
        <v>72</v>
      </c>
      <c r="D1807" s="621">
        <v>369.73</v>
      </c>
    </row>
    <row r="1808" spans="1:4" ht="54">
      <c r="A1808" s="622">
        <v>94569</v>
      </c>
      <c r="B1808" s="622" t="s">
        <v>12036</v>
      </c>
      <c r="C1808" s="622" t="s">
        <v>72</v>
      </c>
      <c r="D1808" s="621">
        <v>416.44</v>
      </c>
    </row>
    <row r="1809" spans="1:4" ht="67.5">
      <c r="A1809" s="622">
        <v>94570</v>
      </c>
      <c r="B1809" s="622" t="s">
        <v>12037</v>
      </c>
      <c r="C1809" s="622" t="s">
        <v>72</v>
      </c>
      <c r="D1809" s="621">
        <v>261.05</v>
      </c>
    </row>
    <row r="1810" spans="1:4" ht="67.5">
      <c r="A1810" s="622">
        <v>94572</v>
      </c>
      <c r="B1810" s="622" t="s">
        <v>12038</v>
      </c>
      <c r="C1810" s="622" t="s">
        <v>72</v>
      </c>
      <c r="D1810" s="621">
        <v>391.22</v>
      </c>
    </row>
    <row r="1811" spans="1:4" ht="67.5">
      <c r="A1811" s="622">
        <v>94573</v>
      </c>
      <c r="B1811" s="622" t="s">
        <v>12039</v>
      </c>
      <c r="C1811" s="622" t="s">
        <v>72</v>
      </c>
      <c r="D1811" s="621">
        <v>301.45</v>
      </c>
    </row>
    <row r="1812" spans="1:4" ht="81">
      <c r="A1812" s="622">
        <v>94580</v>
      </c>
      <c r="B1812" s="622" t="s">
        <v>12040</v>
      </c>
      <c r="C1812" s="622" t="s">
        <v>72</v>
      </c>
      <c r="D1812" s="621">
        <v>442.14</v>
      </c>
    </row>
    <row r="1813" spans="1:4" ht="54">
      <c r="A1813" s="622">
        <v>100674</v>
      </c>
      <c r="B1813" s="622" t="s">
        <v>12041</v>
      </c>
      <c r="C1813" s="622" t="s">
        <v>72</v>
      </c>
      <c r="D1813" s="621">
        <v>287.04000000000002</v>
      </c>
    </row>
    <row r="1814" spans="1:4" ht="67.5">
      <c r="A1814" s="622">
        <v>97751</v>
      </c>
      <c r="B1814" s="622" t="s">
        <v>5186</v>
      </c>
      <c r="C1814" s="622" t="s">
        <v>43</v>
      </c>
      <c r="D1814" s="621">
        <v>579.91</v>
      </c>
    </row>
    <row r="1815" spans="1:4" ht="67.5">
      <c r="A1815" s="622">
        <v>97752</v>
      </c>
      <c r="B1815" s="622" t="s">
        <v>5187</v>
      </c>
      <c r="C1815" s="622" t="s">
        <v>43</v>
      </c>
      <c r="D1815" s="621">
        <v>553.27</v>
      </c>
    </row>
    <row r="1816" spans="1:4" ht="67.5">
      <c r="A1816" s="622">
        <v>97753</v>
      </c>
      <c r="B1816" s="622" t="s">
        <v>5188</v>
      </c>
      <c r="C1816" s="622" t="s">
        <v>43</v>
      </c>
      <c r="D1816" s="621">
        <v>516.02</v>
      </c>
    </row>
    <row r="1817" spans="1:4" ht="67.5">
      <c r="A1817" s="622">
        <v>97754</v>
      </c>
      <c r="B1817" s="622" t="s">
        <v>5189</v>
      </c>
      <c r="C1817" s="622" t="s">
        <v>43</v>
      </c>
      <c r="D1817" s="621">
        <v>491.57</v>
      </c>
    </row>
    <row r="1818" spans="1:4" ht="67.5">
      <c r="A1818" s="622">
        <v>97755</v>
      </c>
      <c r="B1818" s="622" t="s">
        <v>5190</v>
      </c>
      <c r="C1818" s="622" t="s">
        <v>43</v>
      </c>
      <c r="D1818" s="621">
        <v>561.05999999999995</v>
      </c>
    </row>
    <row r="1819" spans="1:4" ht="67.5">
      <c r="A1819" s="622">
        <v>97756</v>
      </c>
      <c r="B1819" s="622" t="s">
        <v>5191</v>
      </c>
      <c r="C1819" s="622" t="s">
        <v>43</v>
      </c>
      <c r="D1819" s="621">
        <v>537.57000000000005</v>
      </c>
    </row>
    <row r="1820" spans="1:4" ht="67.5">
      <c r="A1820" s="622">
        <v>97757</v>
      </c>
      <c r="B1820" s="622" t="s">
        <v>5192</v>
      </c>
      <c r="C1820" s="622" t="s">
        <v>43</v>
      </c>
      <c r="D1820" s="621">
        <v>497.54</v>
      </c>
    </row>
    <row r="1821" spans="1:4" ht="67.5">
      <c r="A1821" s="622">
        <v>97758</v>
      </c>
      <c r="B1821" s="622" t="s">
        <v>5193</v>
      </c>
      <c r="C1821" s="622" t="s">
        <v>43</v>
      </c>
      <c r="D1821" s="621">
        <v>467.27</v>
      </c>
    </row>
    <row r="1822" spans="1:4" ht="67.5">
      <c r="A1822" s="622">
        <v>97759</v>
      </c>
      <c r="B1822" s="622" t="s">
        <v>5194</v>
      </c>
      <c r="C1822" s="622" t="s">
        <v>43</v>
      </c>
      <c r="D1822" s="621">
        <v>558.33000000000004</v>
      </c>
    </row>
    <row r="1823" spans="1:4" ht="67.5">
      <c r="A1823" s="622">
        <v>97760</v>
      </c>
      <c r="B1823" s="622" t="s">
        <v>5195</v>
      </c>
      <c r="C1823" s="622" t="s">
        <v>43</v>
      </c>
      <c r="D1823" s="621">
        <v>527.45000000000005</v>
      </c>
    </row>
    <row r="1824" spans="1:4" ht="67.5">
      <c r="A1824" s="622">
        <v>97761</v>
      </c>
      <c r="B1824" s="622" t="s">
        <v>5196</v>
      </c>
      <c r="C1824" s="622" t="s">
        <v>43</v>
      </c>
      <c r="D1824" s="621">
        <v>483.06</v>
      </c>
    </row>
    <row r="1825" spans="1:4" ht="67.5">
      <c r="A1825" s="622">
        <v>97762</v>
      </c>
      <c r="B1825" s="622" t="s">
        <v>5197</v>
      </c>
      <c r="C1825" s="622" t="s">
        <v>43</v>
      </c>
      <c r="D1825" s="621">
        <v>449.11</v>
      </c>
    </row>
    <row r="1826" spans="1:4" ht="67.5">
      <c r="A1826" s="622">
        <v>97763</v>
      </c>
      <c r="B1826" s="622" t="s">
        <v>5198</v>
      </c>
      <c r="C1826" s="622" t="s">
        <v>43</v>
      </c>
      <c r="D1826" s="621">
        <v>518.41999999999996</v>
      </c>
    </row>
    <row r="1827" spans="1:4" ht="67.5">
      <c r="A1827" s="622">
        <v>97764</v>
      </c>
      <c r="B1827" s="622" t="s">
        <v>5199</v>
      </c>
      <c r="C1827" s="622" t="s">
        <v>43</v>
      </c>
      <c r="D1827" s="621">
        <v>499.06</v>
      </c>
    </row>
    <row r="1828" spans="1:4" ht="67.5">
      <c r="A1828" s="622">
        <v>97765</v>
      </c>
      <c r="B1828" s="622" t="s">
        <v>5200</v>
      </c>
      <c r="C1828" s="622" t="s">
        <v>43</v>
      </c>
      <c r="D1828" s="621">
        <v>472.89</v>
      </c>
    </row>
    <row r="1829" spans="1:4" ht="67.5">
      <c r="A1829" s="622">
        <v>97766</v>
      </c>
      <c r="B1829" s="622" t="s">
        <v>5201</v>
      </c>
      <c r="C1829" s="622" t="s">
        <v>43</v>
      </c>
      <c r="D1829" s="621">
        <v>456.4</v>
      </c>
    </row>
    <row r="1830" spans="1:4" ht="67.5">
      <c r="A1830" s="622">
        <v>97767</v>
      </c>
      <c r="B1830" s="622" t="s">
        <v>5202</v>
      </c>
      <c r="C1830" s="622" t="s">
        <v>43</v>
      </c>
      <c r="D1830" s="621">
        <v>473.52</v>
      </c>
    </row>
    <row r="1831" spans="1:4" ht="67.5">
      <c r="A1831" s="622">
        <v>97768</v>
      </c>
      <c r="B1831" s="622" t="s">
        <v>5203</v>
      </c>
      <c r="C1831" s="622" t="s">
        <v>43</v>
      </c>
      <c r="D1831" s="621">
        <v>462.56</v>
      </c>
    </row>
    <row r="1832" spans="1:4" ht="67.5">
      <c r="A1832" s="622">
        <v>97769</v>
      </c>
      <c r="B1832" s="622" t="s">
        <v>5204</v>
      </c>
      <c r="C1832" s="622" t="s">
        <v>43</v>
      </c>
      <c r="D1832" s="621">
        <v>439.61</v>
      </c>
    </row>
    <row r="1833" spans="1:4" ht="67.5">
      <c r="A1833" s="622">
        <v>97770</v>
      </c>
      <c r="B1833" s="622" t="s">
        <v>5205</v>
      </c>
      <c r="C1833" s="622" t="s">
        <v>43</v>
      </c>
      <c r="D1833" s="621">
        <v>420.36</v>
      </c>
    </row>
    <row r="1834" spans="1:4" ht="67.5">
      <c r="A1834" s="622">
        <v>97771</v>
      </c>
      <c r="B1834" s="622" t="s">
        <v>5206</v>
      </c>
      <c r="C1834" s="622" t="s">
        <v>43</v>
      </c>
      <c r="D1834" s="621">
        <v>455.62</v>
      </c>
    </row>
    <row r="1835" spans="1:4" ht="67.5">
      <c r="A1835" s="622">
        <v>97772</v>
      </c>
      <c r="B1835" s="622" t="s">
        <v>5207</v>
      </c>
      <c r="C1835" s="622" t="s">
        <v>43</v>
      </c>
      <c r="D1835" s="621">
        <v>440.39</v>
      </c>
    </row>
    <row r="1836" spans="1:4" ht="67.5">
      <c r="A1836" s="622">
        <v>97773</v>
      </c>
      <c r="B1836" s="622" t="s">
        <v>5208</v>
      </c>
      <c r="C1836" s="622" t="s">
        <v>43</v>
      </c>
      <c r="D1836" s="621">
        <v>416.57</v>
      </c>
    </row>
    <row r="1837" spans="1:4" ht="67.5">
      <c r="A1837" s="622">
        <v>97774</v>
      </c>
      <c r="B1837" s="622" t="s">
        <v>5209</v>
      </c>
      <c r="C1837" s="622" t="s">
        <v>43</v>
      </c>
      <c r="D1837" s="621">
        <v>395.78</v>
      </c>
    </row>
    <row r="1838" spans="1:4" ht="67.5">
      <c r="A1838" s="622">
        <v>97775</v>
      </c>
      <c r="B1838" s="622" t="s">
        <v>5210</v>
      </c>
      <c r="C1838" s="622" t="s">
        <v>43</v>
      </c>
      <c r="D1838" s="621">
        <v>686.97</v>
      </c>
    </row>
    <row r="1839" spans="1:4" ht="67.5">
      <c r="A1839" s="622">
        <v>97776</v>
      </c>
      <c r="B1839" s="622" t="s">
        <v>5211</v>
      </c>
      <c r="C1839" s="622" t="s">
        <v>43</v>
      </c>
      <c r="D1839" s="621">
        <v>658.19</v>
      </c>
    </row>
    <row r="1840" spans="1:4" ht="67.5">
      <c r="A1840" s="622">
        <v>97777</v>
      </c>
      <c r="B1840" s="622" t="s">
        <v>5212</v>
      </c>
      <c r="C1840" s="622" t="s">
        <v>43</v>
      </c>
      <c r="D1840" s="621">
        <v>618.27</v>
      </c>
    </row>
    <row r="1841" spans="1:4" ht="67.5">
      <c r="A1841" s="622">
        <v>97778</v>
      </c>
      <c r="B1841" s="622" t="s">
        <v>5213</v>
      </c>
      <c r="C1841" s="622" t="s">
        <v>43</v>
      </c>
      <c r="D1841" s="621">
        <v>592.48</v>
      </c>
    </row>
    <row r="1842" spans="1:4" ht="81">
      <c r="A1842" s="622">
        <v>97779</v>
      </c>
      <c r="B1842" s="622" t="s">
        <v>5214</v>
      </c>
      <c r="C1842" s="622" t="s">
        <v>43</v>
      </c>
      <c r="D1842" s="621">
        <v>654.63</v>
      </c>
    </row>
    <row r="1843" spans="1:4" ht="81">
      <c r="A1843" s="622">
        <v>97780</v>
      </c>
      <c r="B1843" s="622" t="s">
        <v>5215</v>
      </c>
      <c r="C1843" s="622" t="s">
        <v>43</v>
      </c>
      <c r="D1843" s="621">
        <v>630.64</v>
      </c>
    </row>
    <row r="1844" spans="1:4" ht="81">
      <c r="A1844" s="622">
        <v>97781</v>
      </c>
      <c r="B1844" s="622" t="s">
        <v>5216</v>
      </c>
      <c r="C1844" s="622" t="s">
        <v>43</v>
      </c>
      <c r="D1844" s="621">
        <v>587.87</v>
      </c>
    </row>
    <row r="1845" spans="1:4" ht="81">
      <c r="A1845" s="622">
        <v>97782</v>
      </c>
      <c r="B1845" s="622" t="s">
        <v>5217</v>
      </c>
      <c r="C1845" s="622" t="s">
        <v>43</v>
      </c>
      <c r="D1845" s="621">
        <v>554.78</v>
      </c>
    </row>
    <row r="1846" spans="1:4" ht="67.5">
      <c r="A1846" s="622">
        <v>97783</v>
      </c>
      <c r="B1846" s="622" t="s">
        <v>5218</v>
      </c>
      <c r="C1846" s="622" t="s">
        <v>43</v>
      </c>
      <c r="D1846" s="621">
        <v>650.72</v>
      </c>
    </row>
    <row r="1847" spans="1:4" ht="67.5">
      <c r="A1847" s="622">
        <v>97784</v>
      </c>
      <c r="B1847" s="622" t="s">
        <v>5219</v>
      </c>
      <c r="C1847" s="622" t="s">
        <v>43</v>
      </c>
      <c r="D1847" s="621">
        <v>617.66999999999996</v>
      </c>
    </row>
    <row r="1848" spans="1:4" ht="67.5">
      <c r="A1848" s="622">
        <v>97785</v>
      </c>
      <c r="B1848" s="622" t="s">
        <v>5220</v>
      </c>
      <c r="C1848" s="622" t="s">
        <v>43</v>
      </c>
      <c r="D1848" s="621">
        <v>569.70000000000005</v>
      </c>
    </row>
    <row r="1849" spans="1:4" ht="67.5">
      <c r="A1849" s="622">
        <v>97786</v>
      </c>
      <c r="B1849" s="622" t="s">
        <v>5221</v>
      </c>
      <c r="C1849" s="622" t="s">
        <v>43</v>
      </c>
      <c r="D1849" s="621">
        <v>532.03</v>
      </c>
    </row>
    <row r="1850" spans="1:4" ht="67.5">
      <c r="A1850" s="622">
        <v>97787</v>
      </c>
      <c r="B1850" s="622" t="s">
        <v>5222</v>
      </c>
      <c r="C1850" s="622" t="s">
        <v>43</v>
      </c>
      <c r="D1850" s="621">
        <v>625.48</v>
      </c>
    </row>
    <row r="1851" spans="1:4" ht="67.5">
      <c r="A1851" s="622">
        <v>97788</v>
      </c>
      <c r="B1851" s="622" t="s">
        <v>5223</v>
      </c>
      <c r="C1851" s="622" t="s">
        <v>43</v>
      </c>
      <c r="D1851" s="621">
        <v>603.98</v>
      </c>
    </row>
    <row r="1852" spans="1:4" ht="67.5">
      <c r="A1852" s="622">
        <v>97789</v>
      </c>
      <c r="B1852" s="622" t="s">
        <v>5224</v>
      </c>
      <c r="C1852" s="622" t="s">
        <v>43</v>
      </c>
      <c r="D1852" s="621">
        <v>575.14</v>
      </c>
    </row>
    <row r="1853" spans="1:4" ht="67.5">
      <c r="A1853" s="622">
        <v>97790</v>
      </c>
      <c r="B1853" s="622" t="s">
        <v>5225</v>
      </c>
      <c r="C1853" s="622" t="s">
        <v>43</v>
      </c>
      <c r="D1853" s="621">
        <v>557.30999999999995</v>
      </c>
    </row>
    <row r="1854" spans="1:4" ht="81">
      <c r="A1854" s="622">
        <v>97791</v>
      </c>
      <c r="B1854" s="622" t="s">
        <v>5226</v>
      </c>
      <c r="C1854" s="622" t="s">
        <v>43</v>
      </c>
      <c r="D1854" s="621">
        <v>567.09</v>
      </c>
    </row>
    <row r="1855" spans="1:4" ht="81">
      <c r="A1855" s="622">
        <v>97792</v>
      </c>
      <c r="B1855" s="622" t="s">
        <v>5227</v>
      </c>
      <c r="C1855" s="622" t="s">
        <v>43</v>
      </c>
      <c r="D1855" s="621">
        <v>555.63</v>
      </c>
    </row>
    <row r="1856" spans="1:4" ht="81">
      <c r="A1856" s="622">
        <v>97793</v>
      </c>
      <c r="B1856" s="622" t="s">
        <v>5228</v>
      </c>
      <c r="C1856" s="622" t="s">
        <v>43</v>
      </c>
      <c r="D1856" s="621">
        <v>529.94000000000005</v>
      </c>
    </row>
    <row r="1857" spans="1:4" ht="81">
      <c r="A1857" s="622">
        <v>97794</v>
      </c>
      <c r="B1857" s="622" t="s">
        <v>5229</v>
      </c>
      <c r="C1857" s="622" t="s">
        <v>43</v>
      </c>
      <c r="D1857" s="621">
        <v>507.87</v>
      </c>
    </row>
    <row r="1858" spans="1:4" ht="67.5">
      <c r="A1858" s="622">
        <v>97795</v>
      </c>
      <c r="B1858" s="622" t="s">
        <v>5230</v>
      </c>
      <c r="C1858" s="622" t="s">
        <v>43</v>
      </c>
      <c r="D1858" s="621">
        <v>548.01</v>
      </c>
    </row>
    <row r="1859" spans="1:4" ht="67.5">
      <c r="A1859" s="622">
        <v>97796</v>
      </c>
      <c r="B1859" s="622" t="s">
        <v>5231</v>
      </c>
      <c r="C1859" s="622" t="s">
        <v>43</v>
      </c>
      <c r="D1859" s="621">
        <v>530.61</v>
      </c>
    </row>
    <row r="1860" spans="1:4" ht="67.5">
      <c r="A1860" s="622">
        <v>97797</v>
      </c>
      <c r="B1860" s="622" t="s">
        <v>5232</v>
      </c>
      <c r="C1860" s="622" t="s">
        <v>43</v>
      </c>
      <c r="D1860" s="621">
        <v>503.21</v>
      </c>
    </row>
    <row r="1861" spans="1:4" ht="67.5">
      <c r="A1861" s="622">
        <v>97798</v>
      </c>
      <c r="B1861" s="622" t="s">
        <v>5233</v>
      </c>
      <c r="C1861" s="622" t="s">
        <v>43</v>
      </c>
      <c r="D1861" s="621">
        <v>478.7</v>
      </c>
    </row>
    <row r="1862" spans="1:4" ht="40.5">
      <c r="A1862" s="622">
        <v>97799</v>
      </c>
      <c r="B1862" s="622" t="s">
        <v>5234</v>
      </c>
      <c r="C1862" s="622" t="s">
        <v>43</v>
      </c>
      <c r="D1862" s="621">
        <v>515.76</v>
      </c>
    </row>
    <row r="1863" spans="1:4" ht="54">
      <c r="A1863" s="622">
        <v>97800</v>
      </c>
      <c r="B1863" s="622" t="s">
        <v>5235</v>
      </c>
      <c r="C1863" s="622" t="s">
        <v>43</v>
      </c>
      <c r="D1863" s="621">
        <v>623.55999999999995</v>
      </c>
    </row>
    <row r="1864" spans="1:4" ht="27">
      <c r="A1864" s="622">
        <v>95601</v>
      </c>
      <c r="B1864" s="622" t="s">
        <v>768</v>
      </c>
      <c r="C1864" s="622" t="s">
        <v>49</v>
      </c>
      <c r="D1864" s="621">
        <v>12.69</v>
      </c>
    </row>
    <row r="1865" spans="1:4" ht="40.5">
      <c r="A1865" s="622">
        <v>95602</v>
      </c>
      <c r="B1865" s="622" t="s">
        <v>769</v>
      </c>
      <c r="C1865" s="622" t="s">
        <v>49</v>
      </c>
      <c r="D1865" s="621">
        <v>16.260000000000002</v>
      </c>
    </row>
    <row r="1866" spans="1:4" ht="40.5">
      <c r="A1866" s="622">
        <v>95603</v>
      </c>
      <c r="B1866" s="622" t="s">
        <v>770</v>
      </c>
      <c r="C1866" s="622" t="s">
        <v>49</v>
      </c>
      <c r="D1866" s="621">
        <v>21.35</v>
      </c>
    </row>
    <row r="1867" spans="1:4" ht="40.5">
      <c r="A1867" s="622">
        <v>95604</v>
      </c>
      <c r="B1867" s="622" t="s">
        <v>771</v>
      </c>
      <c r="C1867" s="622" t="s">
        <v>49</v>
      </c>
      <c r="D1867" s="621">
        <v>28.11</v>
      </c>
    </row>
    <row r="1868" spans="1:4" ht="40.5">
      <c r="A1868" s="622">
        <v>95605</v>
      </c>
      <c r="B1868" s="622" t="s">
        <v>772</v>
      </c>
      <c r="C1868" s="622" t="s">
        <v>49</v>
      </c>
      <c r="D1868" s="621">
        <v>44.08</v>
      </c>
    </row>
    <row r="1869" spans="1:4" ht="27">
      <c r="A1869" s="622">
        <v>95607</v>
      </c>
      <c r="B1869" s="622" t="s">
        <v>3944</v>
      </c>
      <c r="C1869" s="622" t="s">
        <v>49</v>
      </c>
      <c r="D1869" s="621">
        <v>5.31</v>
      </c>
    </row>
    <row r="1870" spans="1:4" ht="27">
      <c r="A1870" s="622">
        <v>95608</v>
      </c>
      <c r="B1870" s="622" t="s">
        <v>3945</v>
      </c>
      <c r="C1870" s="622" t="s">
        <v>49</v>
      </c>
      <c r="D1870" s="621">
        <v>6.11</v>
      </c>
    </row>
    <row r="1871" spans="1:4" ht="27">
      <c r="A1871" s="622">
        <v>95609</v>
      </c>
      <c r="B1871" s="622" t="s">
        <v>3946</v>
      </c>
      <c r="C1871" s="622" t="s">
        <v>49</v>
      </c>
      <c r="D1871" s="621">
        <v>6.82</v>
      </c>
    </row>
    <row r="1872" spans="1:4" ht="40.5">
      <c r="A1872" s="622">
        <v>98228</v>
      </c>
      <c r="B1872" s="622" t="s">
        <v>10132</v>
      </c>
      <c r="C1872" s="622" t="s">
        <v>18</v>
      </c>
      <c r="D1872" s="621">
        <v>46.55</v>
      </c>
    </row>
    <row r="1873" spans="1:4" ht="40.5">
      <c r="A1873" s="622">
        <v>98229</v>
      </c>
      <c r="B1873" s="622" t="s">
        <v>10133</v>
      </c>
      <c r="C1873" s="622" t="s">
        <v>18</v>
      </c>
      <c r="D1873" s="621">
        <v>62.58</v>
      </c>
    </row>
    <row r="1874" spans="1:4" ht="40.5">
      <c r="A1874" s="622">
        <v>98230</v>
      </c>
      <c r="B1874" s="622" t="s">
        <v>10134</v>
      </c>
      <c r="C1874" s="622" t="s">
        <v>18</v>
      </c>
      <c r="D1874" s="621">
        <v>83.71</v>
      </c>
    </row>
    <row r="1875" spans="1:4" ht="54">
      <c r="A1875" s="622">
        <v>100651</v>
      </c>
      <c r="B1875" s="622" t="s">
        <v>12042</v>
      </c>
      <c r="C1875" s="622" t="s">
        <v>18</v>
      </c>
      <c r="D1875" s="621">
        <v>97.32</v>
      </c>
    </row>
    <row r="1876" spans="1:4" ht="54">
      <c r="A1876" s="622">
        <v>100652</v>
      </c>
      <c r="B1876" s="622" t="s">
        <v>12043</v>
      </c>
      <c r="C1876" s="622" t="s">
        <v>18</v>
      </c>
      <c r="D1876" s="621">
        <v>196.89</v>
      </c>
    </row>
    <row r="1877" spans="1:4" ht="54">
      <c r="A1877" s="622">
        <v>100653</v>
      </c>
      <c r="B1877" s="622" t="s">
        <v>12044</v>
      </c>
      <c r="C1877" s="622" t="s">
        <v>18</v>
      </c>
      <c r="D1877" s="621">
        <v>336.25</v>
      </c>
    </row>
    <row r="1878" spans="1:4" ht="54">
      <c r="A1878" s="622">
        <v>100654</v>
      </c>
      <c r="B1878" s="622" t="s">
        <v>12045</v>
      </c>
      <c r="C1878" s="622" t="s">
        <v>18</v>
      </c>
      <c r="D1878" s="621">
        <v>447.14</v>
      </c>
    </row>
    <row r="1879" spans="1:4" ht="54">
      <c r="A1879" s="622">
        <v>100655</v>
      </c>
      <c r="B1879" s="622" t="s">
        <v>12046</v>
      </c>
      <c r="C1879" s="622" t="s">
        <v>18</v>
      </c>
      <c r="D1879" s="621">
        <v>523.6</v>
      </c>
    </row>
    <row r="1880" spans="1:4" ht="54">
      <c r="A1880" s="622">
        <v>100656</v>
      </c>
      <c r="B1880" s="622" t="s">
        <v>12047</v>
      </c>
      <c r="C1880" s="622" t="s">
        <v>18</v>
      </c>
      <c r="D1880" s="621">
        <v>62.18</v>
      </c>
    </row>
    <row r="1881" spans="1:4" ht="54">
      <c r="A1881" s="622">
        <v>100657</v>
      </c>
      <c r="B1881" s="622" t="s">
        <v>12048</v>
      </c>
      <c r="C1881" s="622" t="s">
        <v>18</v>
      </c>
      <c r="D1881" s="621">
        <v>80.069999999999993</v>
      </c>
    </row>
    <row r="1882" spans="1:4" ht="54">
      <c r="A1882" s="622">
        <v>100658</v>
      </c>
      <c r="B1882" s="622" t="s">
        <v>12049</v>
      </c>
      <c r="C1882" s="622" t="s">
        <v>18</v>
      </c>
      <c r="D1882" s="621">
        <v>184.56</v>
      </c>
    </row>
    <row r="1883" spans="1:4" ht="40.5">
      <c r="A1883" s="622">
        <v>100889</v>
      </c>
      <c r="B1883" s="622" t="s">
        <v>13735</v>
      </c>
      <c r="C1883" s="622" t="s">
        <v>21</v>
      </c>
      <c r="D1883" s="621">
        <v>8.59</v>
      </c>
    </row>
    <row r="1884" spans="1:4" ht="40.5">
      <c r="A1884" s="622">
        <v>100890</v>
      </c>
      <c r="B1884" s="622" t="s">
        <v>13736</v>
      </c>
      <c r="C1884" s="622" t="s">
        <v>21</v>
      </c>
      <c r="D1884" s="621">
        <v>8.4700000000000006</v>
      </c>
    </row>
    <row r="1885" spans="1:4" ht="40.5">
      <c r="A1885" s="622">
        <v>100892</v>
      </c>
      <c r="B1885" s="622" t="s">
        <v>13737</v>
      </c>
      <c r="C1885" s="622" t="s">
        <v>21</v>
      </c>
      <c r="D1885" s="621">
        <v>8.17</v>
      </c>
    </row>
    <row r="1886" spans="1:4" ht="40.5">
      <c r="A1886" s="622">
        <v>100893</v>
      </c>
      <c r="B1886" s="622" t="s">
        <v>13738</v>
      </c>
      <c r="C1886" s="622" t="s">
        <v>21</v>
      </c>
      <c r="D1886" s="621">
        <v>8.06</v>
      </c>
    </row>
    <row r="1887" spans="1:4" ht="40.5">
      <c r="A1887" s="622">
        <v>100894</v>
      </c>
      <c r="B1887" s="622" t="s">
        <v>13739</v>
      </c>
      <c r="C1887" s="622" t="s">
        <v>21</v>
      </c>
      <c r="D1887" s="621">
        <v>7.99</v>
      </c>
    </row>
    <row r="1888" spans="1:4" ht="67.5">
      <c r="A1888" s="622">
        <v>100896</v>
      </c>
      <c r="B1888" s="622" t="s">
        <v>13740</v>
      </c>
      <c r="C1888" s="622" t="s">
        <v>18</v>
      </c>
      <c r="D1888" s="621">
        <v>43.72</v>
      </c>
    </row>
    <row r="1889" spans="1:4" ht="67.5">
      <c r="A1889" s="622">
        <v>100897</v>
      </c>
      <c r="B1889" s="622" t="s">
        <v>13741</v>
      </c>
      <c r="C1889" s="622" t="s">
        <v>18</v>
      </c>
      <c r="D1889" s="621">
        <v>90.18</v>
      </c>
    </row>
    <row r="1890" spans="1:4" ht="67.5">
      <c r="A1890" s="622">
        <v>100898</v>
      </c>
      <c r="B1890" s="622" t="s">
        <v>13742</v>
      </c>
      <c r="C1890" s="622" t="s">
        <v>18</v>
      </c>
      <c r="D1890" s="621">
        <v>180.74</v>
      </c>
    </row>
    <row r="1891" spans="1:4" ht="54">
      <c r="A1891" s="622">
        <v>100899</v>
      </c>
      <c r="B1891" s="622" t="s">
        <v>13743</v>
      </c>
      <c r="C1891" s="622" t="s">
        <v>18</v>
      </c>
      <c r="D1891" s="621">
        <v>59.56</v>
      </c>
    </row>
    <row r="1892" spans="1:4" ht="54">
      <c r="A1892" s="622">
        <v>100900</v>
      </c>
      <c r="B1892" s="622" t="s">
        <v>13744</v>
      </c>
      <c r="C1892" s="622" t="s">
        <v>18</v>
      </c>
      <c r="D1892" s="621">
        <v>209.62</v>
      </c>
    </row>
    <row r="1893" spans="1:4" ht="40.5">
      <c r="A1893" s="622">
        <v>100929</v>
      </c>
      <c r="B1893" s="622" t="s">
        <v>13745</v>
      </c>
      <c r="C1893" s="622" t="s">
        <v>18</v>
      </c>
      <c r="D1893" s="621">
        <v>158.18</v>
      </c>
    </row>
    <row r="1894" spans="1:4" ht="40.5">
      <c r="A1894" s="622">
        <v>100930</v>
      </c>
      <c r="B1894" s="622" t="s">
        <v>13746</v>
      </c>
      <c r="C1894" s="622" t="s">
        <v>18</v>
      </c>
      <c r="D1894" s="621">
        <v>235.67</v>
      </c>
    </row>
    <row r="1895" spans="1:4" ht="40.5">
      <c r="A1895" s="622">
        <v>100931</v>
      </c>
      <c r="B1895" s="622" t="s">
        <v>13747</v>
      </c>
      <c r="C1895" s="622" t="s">
        <v>18</v>
      </c>
      <c r="D1895" s="621">
        <v>303.05</v>
      </c>
    </row>
    <row r="1896" spans="1:4" ht="40.5">
      <c r="A1896" s="622">
        <v>100932</v>
      </c>
      <c r="B1896" s="622" t="s">
        <v>13748</v>
      </c>
      <c r="C1896" s="622" t="s">
        <v>18</v>
      </c>
      <c r="D1896" s="621">
        <v>404.94</v>
      </c>
    </row>
    <row r="1897" spans="1:4" ht="40.5">
      <c r="A1897" s="622">
        <v>100933</v>
      </c>
      <c r="B1897" s="622" t="s">
        <v>13749</v>
      </c>
      <c r="C1897" s="622" t="s">
        <v>18</v>
      </c>
      <c r="D1897" s="621">
        <v>202.47</v>
      </c>
    </row>
    <row r="1898" spans="1:4" ht="40.5">
      <c r="A1898" s="622">
        <v>100934</v>
      </c>
      <c r="B1898" s="622" t="s">
        <v>13750</v>
      </c>
      <c r="C1898" s="622" t="s">
        <v>18</v>
      </c>
      <c r="D1898" s="621">
        <v>291.02</v>
      </c>
    </row>
    <row r="1899" spans="1:4" ht="40.5">
      <c r="A1899" s="622">
        <v>100935</v>
      </c>
      <c r="B1899" s="622" t="s">
        <v>13751</v>
      </c>
      <c r="C1899" s="622" t="s">
        <v>18</v>
      </c>
      <c r="D1899" s="621">
        <v>372.66</v>
      </c>
    </row>
    <row r="1900" spans="1:4" ht="40.5">
      <c r="A1900" s="622">
        <v>100936</v>
      </c>
      <c r="B1900" s="622" t="s">
        <v>13752</v>
      </c>
      <c r="C1900" s="622" t="s">
        <v>18</v>
      </c>
      <c r="D1900" s="621">
        <v>486.13</v>
      </c>
    </row>
    <row r="1901" spans="1:4" ht="27">
      <c r="A1901" s="622">
        <v>95240</v>
      </c>
      <c r="B1901" s="622" t="s">
        <v>10575</v>
      </c>
      <c r="C1901" s="622" t="s">
        <v>72</v>
      </c>
      <c r="D1901" s="621">
        <v>12.13</v>
      </c>
    </row>
    <row r="1902" spans="1:4" ht="27">
      <c r="A1902" s="622">
        <v>95241</v>
      </c>
      <c r="B1902" s="622" t="s">
        <v>10576</v>
      </c>
      <c r="C1902" s="622" t="s">
        <v>72</v>
      </c>
      <c r="D1902" s="621">
        <v>20.239999999999998</v>
      </c>
    </row>
    <row r="1903" spans="1:4" ht="27">
      <c r="A1903" s="622">
        <v>96616</v>
      </c>
      <c r="B1903" s="622" t="s">
        <v>4208</v>
      </c>
      <c r="C1903" s="622" t="s">
        <v>43</v>
      </c>
      <c r="D1903" s="621">
        <v>421.96</v>
      </c>
    </row>
    <row r="1904" spans="1:4" ht="40.5">
      <c r="A1904" s="622">
        <v>96617</v>
      </c>
      <c r="B1904" s="622" t="s">
        <v>4209</v>
      </c>
      <c r="C1904" s="622" t="s">
        <v>72</v>
      </c>
      <c r="D1904" s="621">
        <v>12.63</v>
      </c>
    </row>
    <row r="1905" spans="1:4" ht="40.5">
      <c r="A1905" s="622">
        <v>96619</v>
      </c>
      <c r="B1905" s="622" t="s">
        <v>4210</v>
      </c>
      <c r="C1905" s="622" t="s">
        <v>72</v>
      </c>
      <c r="D1905" s="621">
        <v>21.08</v>
      </c>
    </row>
    <row r="1906" spans="1:4" ht="27">
      <c r="A1906" s="622">
        <v>96620</v>
      </c>
      <c r="B1906" s="622" t="s">
        <v>4211</v>
      </c>
      <c r="C1906" s="622" t="s">
        <v>43</v>
      </c>
      <c r="D1906" s="621">
        <v>405.17</v>
      </c>
    </row>
    <row r="1907" spans="1:4" ht="40.5">
      <c r="A1907" s="622">
        <v>96621</v>
      </c>
      <c r="B1907" s="622" t="s">
        <v>4212</v>
      </c>
      <c r="C1907" s="622" t="s">
        <v>43</v>
      </c>
      <c r="D1907" s="621">
        <v>167.39</v>
      </c>
    </row>
    <row r="1908" spans="1:4" ht="40.5">
      <c r="A1908" s="622">
        <v>96622</v>
      </c>
      <c r="B1908" s="622" t="s">
        <v>4213</v>
      </c>
      <c r="C1908" s="622" t="s">
        <v>43</v>
      </c>
      <c r="D1908" s="621">
        <v>117.92</v>
      </c>
    </row>
    <row r="1909" spans="1:4" ht="40.5">
      <c r="A1909" s="622">
        <v>96623</v>
      </c>
      <c r="B1909" s="622" t="s">
        <v>4214</v>
      </c>
      <c r="C1909" s="622" t="s">
        <v>43</v>
      </c>
      <c r="D1909" s="621">
        <v>155.88999999999999</v>
      </c>
    </row>
    <row r="1910" spans="1:4" ht="40.5">
      <c r="A1910" s="622">
        <v>96624</v>
      </c>
      <c r="B1910" s="622" t="s">
        <v>10577</v>
      </c>
      <c r="C1910" s="622" t="s">
        <v>43</v>
      </c>
      <c r="D1910" s="621">
        <v>113.86</v>
      </c>
    </row>
    <row r="1911" spans="1:4" ht="27">
      <c r="A1911" s="622">
        <v>97082</v>
      </c>
      <c r="B1911" s="622" t="s">
        <v>4952</v>
      </c>
      <c r="C1911" s="622" t="s">
        <v>43</v>
      </c>
      <c r="D1911" s="621">
        <v>41.73</v>
      </c>
    </row>
    <row r="1912" spans="1:4" ht="40.5">
      <c r="A1912" s="622">
        <v>97083</v>
      </c>
      <c r="B1912" s="622" t="s">
        <v>4953</v>
      </c>
      <c r="C1912" s="622" t="s">
        <v>72</v>
      </c>
      <c r="D1912" s="621">
        <v>2.21</v>
      </c>
    </row>
    <row r="1913" spans="1:4" ht="40.5">
      <c r="A1913" s="622">
        <v>97084</v>
      </c>
      <c r="B1913" s="622" t="s">
        <v>4954</v>
      </c>
      <c r="C1913" s="622" t="s">
        <v>72</v>
      </c>
      <c r="D1913" s="621">
        <v>0.45</v>
      </c>
    </row>
    <row r="1914" spans="1:4" ht="40.5">
      <c r="A1914" s="622">
        <v>97086</v>
      </c>
      <c r="B1914" s="622" t="s">
        <v>4955</v>
      </c>
      <c r="C1914" s="622" t="s">
        <v>72</v>
      </c>
      <c r="D1914" s="621">
        <v>74.81</v>
      </c>
    </row>
    <row r="1915" spans="1:4" ht="54">
      <c r="A1915" s="622">
        <v>97094</v>
      </c>
      <c r="B1915" s="622" t="s">
        <v>4956</v>
      </c>
      <c r="C1915" s="622" t="s">
        <v>43</v>
      </c>
      <c r="D1915" s="621">
        <v>523.67999999999995</v>
      </c>
    </row>
    <row r="1916" spans="1:4" ht="54">
      <c r="A1916" s="622">
        <v>97095</v>
      </c>
      <c r="B1916" s="622" t="s">
        <v>4957</v>
      </c>
      <c r="C1916" s="622" t="s">
        <v>43</v>
      </c>
      <c r="D1916" s="621">
        <v>491.99</v>
      </c>
    </row>
    <row r="1917" spans="1:4" ht="54">
      <c r="A1917" s="622">
        <v>97096</v>
      </c>
      <c r="B1917" s="622" t="s">
        <v>4958</v>
      </c>
      <c r="C1917" s="622" t="s">
        <v>43</v>
      </c>
      <c r="D1917" s="621">
        <v>475.71</v>
      </c>
    </row>
    <row r="1918" spans="1:4" ht="27">
      <c r="A1918" s="622">
        <v>97097</v>
      </c>
      <c r="B1918" s="622" t="s">
        <v>13753</v>
      </c>
      <c r="C1918" s="622" t="s">
        <v>72</v>
      </c>
      <c r="D1918" s="621">
        <v>26.37</v>
      </c>
    </row>
    <row r="1919" spans="1:4" ht="40.5">
      <c r="A1919" s="622">
        <v>100322</v>
      </c>
      <c r="B1919" s="622" t="s">
        <v>10578</v>
      </c>
      <c r="C1919" s="622" t="s">
        <v>43</v>
      </c>
      <c r="D1919" s="621">
        <v>113.86</v>
      </c>
    </row>
    <row r="1920" spans="1:4" ht="40.5">
      <c r="A1920" s="622">
        <v>100323</v>
      </c>
      <c r="B1920" s="622" t="s">
        <v>10579</v>
      </c>
      <c r="C1920" s="622" t="s">
        <v>43</v>
      </c>
      <c r="D1920" s="621">
        <v>94.08</v>
      </c>
    </row>
    <row r="1921" spans="1:4" ht="40.5">
      <c r="A1921" s="622">
        <v>100324</v>
      </c>
      <c r="B1921" s="622" t="s">
        <v>10580</v>
      </c>
      <c r="C1921" s="622" t="s">
        <v>43</v>
      </c>
      <c r="D1921" s="621">
        <v>113.86</v>
      </c>
    </row>
    <row r="1922" spans="1:4" ht="54">
      <c r="A1922" s="622">
        <v>90996</v>
      </c>
      <c r="B1922" s="622" t="s">
        <v>2510</v>
      </c>
      <c r="C1922" s="622" t="s">
        <v>72</v>
      </c>
      <c r="D1922" s="621">
        <v>11.19</v>
      </c>
    </row>
    <row r="1923" spans="1:4" ht="54">
      <c r="A1923" s="622">
        <v>90997</v>
      </c>
      <c r="B1923" s="622" t="s">
        <v>2511</v>
      </c>
      <c r="C1923" s="622" t="s">
        <v>72</v>
      </c>
      <c r="D1923" s="621">
        <v>15.16</v>
      </c>
    </row>
    <row r="1924" spans="1:4" ht="40.5">
      <c r="A1924" s="622">
        <v>90998</v>
      </c>
      <c r="B1924" s="622" t="s">
        <v>2512</v>
      </c>
      <c r="C1924" s="622" t="s">
        <v>72</v>
      </c>
      <c r="D1924" s="621">
        <v>18.27</v>
      </c>
    </row>
    <row r="1925" spans="1:4" ht="54">
      <c r="A1925" s="622">
        <v>91000</v>
      </c>
      <c r="B1925" s="622" t="s">
        <v>2514</v>
      </c>
      <c r="C1925" s="622" t="s">
        <v>72</v>
      </c>
      <c r="D1925" s="621">
        <v>13.98</v>
      </c>
    </row>
    <row r="1926" spans="1:4" ht="54">
      <c r="A1926" s="622">
        <v>91002</v>
      </c>
      <c r="B1926" s="622" t="s">
        <v>2516</v>
      </c>
      <c r="C1926" s="622" t="s">
        <v>72</v>
      </c>
      <c r="D1926" s="621">
        <v>12.87</v>
      </c>
    </row>
    <row r="1927" spans="1:4" ht="54">
      <c r="A1927" s="622">
        <v>91003</v>
      </c>
      <c r="B1927" s="622" t="s">
        <v>2517</v>
      </c>
      <c r="C1927" s="622" t="s">
        <v>72</v>
      </c>
      <c r="D1927" s="621">
        <v>14.87</v>
      </c>
    </row>
    <row r="1928" spans="1:4" ht="54">
      <c r="A1928" s="622">
        <v>91004</v>
      </c>
      <c r="B1928" s="622" t="s">
        <v>2518</v>
      </c>
      <c r="C1928" s="622" t="s">
        <v>72</v>
      </c>
      <c r="D1928" s="621">
        <v>11.79</v>
      </c>
    </row>
    <row r="1929" spans="1:4" ht="40.5">
      <c r="A1929" s="622">
        <v>91005</v>
      </c>
      <c r="B1929" s="622" t="s">
        <v>2519</v>
      </c>
      <c r="C1929" s="622" t="s">
        <v>72</v>
      </c>
      <c r="D1929" s="621">
        <v>14.11</v>
      </c>
    </row>
    <row r="1930" spans="1:4" ht="54">
      <c r="A1930" s="622">
        <v>91006</v>
      </c>
      <c r="B1930" s="622" t="s">
        <v>2520</v>
      </c>
      <c r="C1930" s="622" t="s">
        <v>72</v>
      </c>
      <c r="D1930" s="621">
        <v>10.9</v>
      </c>
    </row>
    <row r="1931" spans="1:4" ht="54">
      <c r="A1931" s="622">
        <v>91007</v>
      </c>
      <c r="B1931" s="622" t="s">
        <v>2521</v>
      </c>
      <c r="C1931" s="622" t="s">
        <v>72</v>
      </c>
      <c r="D1931" s="621">
        <v>9.8000000000000007</v>
      </c>
    </row>
    <row r="1932" spans="1:4" ht="54">
      <c r="A1932" s="622">
        <v>91008</v>
      </c>
      <c r="B1932" s="622" t="s">
        <v>2522</v>
      </c>
      <c r="C1932" s="622" t="s">
        <v>72</v>
      </c>
      <c r="D1932" s="621">
        <v>11.81</v>
      </c>
    </row>
    <row r="1933" spans="1:4" ht="40.5">
      <c r="A1933" s="622">
        <v>92263</v>
      </c>
      <c r="B1933" s="622" t="s">
        <v>2823</v>
      </c>
      <c r="C1933" s="622" t="s">
        <v>72</v>
      </c>
      <c r="D1933" s="621">
        <v>99.73</v>
      </c>
    </row>
    <row r="1934" spans="1:4" ht="54">
      <c r="A1934" s="622">
        <v>92264</v>
      </c>
      <c r="B1934" s="622" t="s">
        <v>2824</v>
      </c>
      <c r="C1934" s="622" t="s">
        <v>72</v>
      </c>
      <c r="D1934" s="621">
        <v>121.04</v>
      </c>
    </row>
    <row r="1935" spans="1:4" ht="40.5">
      <c r="A1935" s="622">
        <v>92265</v>
      </c>
      <c r="B1935" s="622" t="s">
        <v>2825</v>
      </c>
      <c r="C1935" s="622" t="s">
        <v>72</v>
      </c>
      <c r="D1935" s="621">
        <v>75.819999999999993</v>
      </c>
    </row>
    <row r="1936" spans="1:4" ht="40.5">
      <c r="A1936" s="622">
        <v>92266</v>
      </c>
      <c r="B1936" s="622" t="s">
        <v>2826</v>
      </c>
      <c r="C1936" s="622" t="s">
        <v>72</v>
      </c>
      <c r="D1936" s="621">
        <v>94.82</v>
      </c>
    </row>
    <row r="1937" spans="1:4" ht="40.5">
      <c r="A1937" s="622">
        <v>92267</v>
      </c>
      <c r="B1937" s="622" t="s">
        <v>2827</v>
      </c>
      <c r="C1937" s="622" t="s">
        <v>72</v>
      </c>
      <c r="D1937" s="621">
        <v>28.61</v>
      </c>
    </row>
    <row r="1938" spans="1:4" ht="40.5">
      <c r="A1938" s="622">
        <v>92268</v>
      </c>
      <c r="B1938" s="622" t="s">
        <v>2828</v>
      </c>
      <c r="C1938" s="622" t="s">
        <v>72</v>
      </c>
      <c r="D1938" s="621">
        <v>45.36</v>
      </c>
    </row>
    <row r="1939" spans="1:4" ht="40.5">
      <c r="A1939" s="622">
        <v>92269</v>
      </c>
      <c r="B1939" s="622" t="s">
        <v>2829</v>
      </c>
      <c r="C1939" s="622" t="s">
        <v>72</v>
      </c>
      <c r="D1939" s="621">
        <v>65.989999999999995</v>
      </c>
    </row>
    <row r="1940" spans="1:4" ht="27">
      <c r="A1940" s="622">
        <v>92270</v>
      </c>
      <c r="B1940" s="622" t="s">
        <v>2830</v>
      </c>
      <c r="C1940" s="622" t="s">
        <v>72</v>
      </c>
      <c r="D1940" s="621">
        <v>51.39</v>
      </c>
    </row>
    <row r="1941" spans="1:4" ht="27">
      <c r="A1941" s="622">
        <v>92271</v>
      </c>
      <c r="B1941" s="622" t="s">
        <v>2831</v>
      </c>
      <c r="C1941" s="622" t="s">
        <v>72</v>
      </c>
      <c r="D1941" s="621">
        <v>32.42</v>
      </c>
    </row>
    <row r="1942" spans="1:4" ht="27">
      <c r="A1942" s="622">
        <v>92272</v>
      </c>
      <c r="B1942" s="622" t="s">
        <v>651</v>
      </c>
      <c r="C1942" s="622" t="s">
        <v>18</v>
      </c>
      <c r="D1942" s="621">
        <v>22.25</v>
      </c>
    </row>
    <row r="1943" spans="1:4" ht="27">
      <c r="A1943" s="622">
        <v>92273</v>
      </c>
      <c r="B1943" s="622" t="s">
        <v>652</v>
      </c>
      <c r="C1943" s="622" t="s">
        <v>18</v>
      </c>
      <c r="D1943" s="621">
        <v>9.9</v>
      </c>
    </row>
    <row r="1944" spans="1:4" ht="67.5">
      <c r="A1944" s="622">
        <v>92408</v>
      </c>
      <c r="B1944" s="622" t="s">
        <v>2884</v>
      </c>
      <c r="C1944" s="622" t="s">
        <v>72</v>
      </c>
      <c r="D1944" s="621">
        <v>137.47</v>
      </c>
    </row>
    <row r="1945" spans="1:4" ht="67.5">
      <c r="A1945" s="622">
        <v>92409</v>
      </c>
      <c r="B1945" s="622" t="s">
        <v>2885</v>
      </c>
      <c r="C1945" s="622" t="s">
        <v>72</v>
      </c>
      <c r="D1945" s="621">
        <v>129.33000000000001</v>
      </c>
    </row>
    <row r="1946" spans="1:4" ht="67.5">
      <c r="A1946" s="622">
        <v>92410</v>
      </c>
      <c r="B1946" s="622" t="s">
        <v>2886</v>
      </c>
      <c r="C1946" s="622" t="s">
        <v>72</v>
      </c>
      <c r="D1946" s="621">
        <v>96.97</v>
      </c>
    </row>
    <row r="1947" spans="1:4" ht="67.5">
      <c r="A1947" s="622">
        <v>92411</v>
      </c>
      <c r="B1947" s="622" t="s">
        <v>2887</v>
      </c>
      <c r="C1947" s="622" t="s">
        <v>72</v>
      </c>
      <c r="D1947" s="621">
        <v>89.77</v>
      </c>
    </row>
    <row r="1948" spans="1:4" ht="67.5">
      <c r="A1948" s="622">
        <v>92412</v>
      </c>
      <c r="B1948" s="622" t="s">
        <v>2888</v>
      </c>
      <c r="C1948" s="622" t="s">
        <v>72</v>
      </c>
      <c r="D1948" s="621">
        <v>65.930000000000007</v>
      </c>
    </row>
    <row r="1949" spans="1:4" ht="67.5">
      <c r="A1949" s="622">
        <v>92413</v>
      </c>
      <c r="B1949" s="622" t="s">
        <v>2889</v>
      </c>
      <c r="C1949" s="622" t="s">
        <v>72</v>
      </c>
      <c r="D1949" s="621">
        <v>60.38</v>
      </c>
    </row>
    <row r="1950" spans="1:4" ht="81">
      <c r="A1950" s="622">
        <v>92414</v>
      </c>
      <c r="B1950" s="622" t="s">
        <v>2890</v>
      </c>
      <c r="C1950" s="622" t="s">
        <v>72</v>
      </c>
      <c r="D1950" s="621">
        <v>93.13</v>
      </c>
    </row>
    <row r="1951" spans="1:4" ht="81">
      <c r="A1951" s="622">
        <v>92415</v>
      </c>
      <c r="B1951" s="622" t="s">
        <v>2891</v>
      </c>
      <c r="C1951" s="622" t="s">
        <v>72</v>
      </c>
      <c r="D1951" s="621">
        <v>85.93</v>
      </c>
    </row>
    <row r="1952" spans="1:4" ht="81">
      <c r="A1952" s="622">
        <v>92416</v>
      </c>
      <c r="B1952" s="622" t="s">
        <v>2892</v>
      </c>
      <c r="C1952" s="622" t="s">
        <v>72</v>
      </c>
      <c r="D1952" s="621">
        <v>107.91</v>
      </c>
    </row>
    <row r="1953" spans="1:4" ht="81">
      <c r="A1953" s="622">
        <v>92417</v>
      </c>
      <c r="B1953" s="622" t="s">
        <v>2893</v>
      </c>
      <c r="C1953" s="622" t="s">
        <v>72</v>
      </c>
      <c r="D1953" s="621">
        <v>100.74</v>
      </c>
    </row>
    <row r="1954" spans="1:4" ht="81">
      <c r="A1954" s="622">
        <v>92418</v>
      </c>
      <c r="B1954" s="622" t="s">
        <v>2894</v>
      </c>
      <c r="C1954" s="622" t="s">
        <v>72</v>
      </c>
      <c r="D1954" s="621">
        <v>60.04</v>
      </c>
    </row>
    <row r="1955" spans="1:4" ht="81">
      <c r="A1955" s="622">
        <v>92419</v>
      </c>
      <c r="B1955" s="622" t="s">
        <v>2895</v>
      </c>
      <c r="C1955" s="622" t="s">
        <v>72</v>
      </c>
      <c r="D1955" s="621">
        <v>54.53</v>
      </c>
    </row>
    <row r="1956" spans="1:4" ht="81">
      <c r="A1956" s="622">
        <v>92420</v>
      </c>
      <c r="B1956" s="622" t="s">
        <v>2896</v>
      </c>
      <c r="C1956" s="622" t="s">
        <v>72</v>
      </c>
      <c r="D1956" s="621">
        <v>71.41</v>
      </c>
    </row>
    <row r="1957" spans="1:4" ht="81">
      <c r="A1957" s="622">
        <v>92421</v>
      </c>
      <c r="B1957" s="622" t="s">
        <v>2897</v>
      </c>
      <c r="C1957" s="622" t="s">
        <v>72</v>
      </c>
      <c r="D1957" s="621">
        <v>65.89</v>
      </c>
    </row>
    <row r="1958" spans="1:4" ht="81">
      <c r="A1958" s="622">
        <v>92422</v>
      </c>
      <c r="B1958" s="622" t="s">
        <v>2898</v>
      </c>
      <c r="C1958" s="622" t="s">
        <v>72</v>
      </c>
      <c r="D1958" s="621">
        <v>49.51</v>
      </c>
    </row>
    <row r="1959" spans="1:4" ht="81">
      <c r="A1959" s="622">
        <v>92423</v>
      </c>
      <c r="B1959" s="622" t="s">
        <v>2899</v>
      </c>
      <c r="C1959" s="622" t="s">
        <v>72</v>
      </c>
      <c r="D1959" s="621">
        <v>44.72</v>
      </c>
    </row>
    <row r="1960" spans="1:4" ht="81">
      <c r="A1960" s="622">
        <v>92424</v>
      </c>
      <c r="B1960" s="622" t="s">
        <v>2900</v>
      </c>
      <c r="C1960" s="622" t="s">
        <v>72</v>
      </c>
      <c r="D1960" s="621">
        <v>59.41</v>
      </c>
    </row>
    <row r="1961" spans="1:4" ht="81">
      <c r="A1961" s="622">
        <v>92425</v>
      </c>
      <c r="B1961" s="622" t="s">
        <v>2901</v>
      </c>
      <c r="C1961" s="622" t="s">
        <v>72</v>
      </c>
      <c r="D1961" s="621">
        <v>54.61</v>
      </c>
    </row>
    <row r="1962" spans="1:4" ht="81">
      <c r="A1962" s="622">
        <v>92426</v>
      </c>
      <c r="B1962" s="622" t="s">
        <v>2902</v>
      </c>
      <c r="C1962" s="622" t="s">
        <v>72</v>
      </c>
      <c r="D1962" s="621">
        <v>44.2</v>
      </c>
    </row>
    <row r="1963" spans="1:4" ht="81">
      <c r="A1963" s="622">
        <v>92427</v>
      </c>
      <c r="B1963" s="622" t="s">
        <v>2903</v>
      </c>
      <c r="C1963" s="622" t="s">
        <v>72</v>
      </c>
      <c r="D1963" s="621">
        <v>39.76</v>
      </c>
    </row>
    <row r="1964" spans="1:4" ht="81">
      <c r="A1964" s="622">
        <v>92428</v>
      </c>
      <c r="B1964" s="622" t="s">
        <v>2904</v>
      </c>
      <c r="C1964" s="622" t="s">
        <v>72</v>
      </c>
      <c r="D1964" s="621">
        <v>53.36</v>
      </c>
    </row>
    <row r="1965" spans="1:4" ht="81">
      <c r="A1965" s="622">
        <v>92429</v>
      </c>
      <c r="B1965" s="622" t="s">
        <v>2905</v>
      </c>
      <c r="C1965" s="622" t="s">
        <v>72</v>
      </c>
      <c r="D1965" s="621">
        <v>48.93</v>
      </c>
    </row>
    <row r="1966" spans="1:4" ht="81">
      <c r="A1966" s="622">
        <v>92430</v>
      </c>
      <c r="B1966" s="622" t="s">
        <v>2906</v>
      </c>
      <c r="C1966" s="622" t="s">
        <v>72</v>
      </c>
      <c r="D1966" s="621">
        <v>41.02</v>
      </c>
    </row>
    <row r="1967" spans="1:4" ht="81">
      <c r="A1967" s="622">
        <v>92431</v>
      </c>
      <c r="B1967" s="622" t="s">
        <v>2907</v>
      </c>
      <c r="C1967" s="622" t="s">
        <v>72</v>
      </c>
      <c r="D1967" s="621">
        <v>36.799999999999997</v>
      </c>
    </row>
    <row r="1968" spans="1:4" ht="81">
      <c r="A1968" s="622">
        <v>92432</v>
      </c>
      <c r="B1968" s="622" t="s">
        <v>2908</v>
      </c>
      <c r="C1968" s="622" t="s">
        <v>72</v>
      </c>
      <c r="D1968" s="621">
        <v>49.71</v>
      </c>
    </row>
    <row r="1969" spans="1:4" ht="81">
      <c r="A1969" s="622">
        <v>92433</v>
      </c>
      <c r="B1969" s="622" t="s">
        <v>2909</v>
      </c>
      <c r="C1969" s="622" t="s">
        <v>72</v>
      </c>
      <c r="D1969" s="621">
        <v>45.49</v>
      </c>
    </row>
    <row r="1970" spans="1:4" ht="81">
      <c r="A1970" s="622">
        <v>92434</v>
      </c>
      <c r="B1970" s="622" t="s">
        <v>2910</v>
      </c>
      <c r="C1970" s="622" t="s">
        <v>72</v>
      </c>
      <c r="D1970" s="621">
        <v>39.08</v>
      </c>
    </row>
    <row r="1971" spans="1:4" ht="81">
      <c r="A1971" s="622">
        <v>92435</v>
      </c>
      <c r="B1971" s="622" t="s">
        <v>2911</v>
      </c>
      <c r="C1971" s="622" t="s">
        <v>72</v>
      </c>
      <c r="D1971" s="621">
        <v>35</v>
      </c>
    </row>
    <row r="1972" spans="1:4" ht="81">
      <c r="A1972" s="622">
        <v>92436</v>
      </c>
      <c r="B1972" s="622" t="s">
        <v>2912</v>
      </c>
      <c r="C1972" s="622" t="s">
        <v>72</v>
      </c>
      <c r="D1972" s="621">
        <v>47.47</v>
      </c>
    </row>
    <row r="1973" spans="1:4" ht="81">
      <c r="A1973" s="622">
        <v>92437</v>
      </c>
      <c r="B1973" s="622" t="s">
        <v>2913</v>
      </c>
      <c r="C1973" s="622" t="s">
        <v>72</v>
      </c>
      <c r="D1973" s="621">
        <v>43.4</v>
      </c>
    </row>
    <row r="1974" spans="1:4" ht="81">
      <c r="A1974" s="622">
        <v>92438</v>
      </c>
      <c r="B1974" s="622" t="s">
        <v>2914</v>
      </c>
      <c r="C1974" s="622" t="s">
        <v>72</v>
      </c>
      <c r="D1974" s="621">
        <v>37.68</v>
      </c>
    </row>
    <row r="1975" spans="1:4" ht="81">
      <c r="A1975" s="622">
        <v>92439</v>
      </c>
      <c r="B1975" s="622" t="s">
        <v>2915</v>
      </c>
      <c r="C1975" s="622" t="s">
        <v>72</v>
      </c>
      <c r="D1975" s="621">
        <v>33.700000000000003</v>
      </c>
    </row>
    <row r="1976" spans="1:4" ht="81">
      <c r="A1976" s="622">
        <v>92440</v>
      </c>
      <c r="B1976" s="622" t="s">
        <v>2916</v>
      </c>
      <c r="C1976" s="622" t="s">
        <v>72</v>
      </c>
      <c r="D1976" s="621">
        <v>45.84</v>
      </c>
    </row>
    <row r="1977" spans="1:4" ht="81">
      <c r="A1977" s="622">
        <v>92441</v>
      </c>
      <c r="B1977" s="622" t="s">
        <v>2917</v>
      </c>
      <c r="C1977" s="622" t="s">
        <v>72</v>
      </c>
      <c r="D1977" s="621">
        <v>41.9</v>
      </c>
    </row>
    <row r="1978" spans="1:4" ht="81">
      <c r="A1978" s="622">
        <v>92442</v>
      </c>
      <c r="B1978" s="622" t="s">
        <v>2918</v>
      </c>
      <c r="C1978" s="622" t="s">
        <v>72</v>
      </c>
      <c r="D1978" s="621">
        <v>34.799999999999997</v>
      </c>
    </row>
    <row r="1979" spans="1:4" ht="81">
      <c r="A1979" s="622">
        <v>92443</v>
      </c>
      <c r="B1979" s="622" t="s">
        <v>2919</v>
      </c>
      <c r="C1979" s="622" t="s">
        <v>72</v>
      </c>
      <c r="D1979" s="621">
        <v>30.96</v>
      </c>
    </row>
    <row r="1980" spans="1:4" ht="81">
      <c r="A1980" s="622">
        <v>92444</v>
      </c>
      <c r="B1980" s="622" t="s">
        <v>2920</v>
      </c>
      <c r="C1980" s="622" t="s">
        <v>72</v>
      </c>
      <c r="D1980" s="621">
        <v>42.7</v>
      </c>
    </row>
    <row r="1981" spans="1:4" ht="81">
      <c r="A1981" s="622">
        <v>92445</v>
      </c>
      <c r="B1981" s="622" t="s">
        <v>2921</v>
      </c>
      <c r="C1981" s="622" t="s">
        <v>72</v>
      </c>
      <c r="D1981" s="621">
        <v>38.85</v>
      </c>
    </row>
    <row r="1982" spans="1:4" ht="54">
      <c r="A1982" s="622">
        <v>92446</v>
      </c>
      <c r="B1982" s="622" t="s">
        <v>2922</v>
      </c>
      <c r="C1982" s="622" t="s">
        <v>72</v>
      </c>
      <c r="D1982" s="621">
        <v>126.05</v>
      </c>
    </row>
    <row r="1983" spans="1:4" ht="54">
      <c r="A1983" s="622">
        <v>92447</v>
      </c>
      <c r="B1983" s="622" t="s">
        <v>2923</v>
      </c>
      <c r="C1983" s="622" t="s">
        <v>72</v>
      </c>
      <c r="D1983" s="621">
        <v>93.09</v>
      </c>
    </row>
    <row r="1984" spans="1:4" ht="54">
      <c r="A1984" s="622">
        <v>92448</v>
      </c>
      <c r="B1984" s="622" t="s">
        <v>2924</v>
      </c>
      <c r="C1984" s="622" t="s">
        <v>72</v>
      </c>
      <c r="D1984" s="621">
        <v>77.42</v>
      </c>
    </row>
    <row r="1985" spans="1:4" ht="54">
      <c r="A1985" s="622">
        <v>92449</v>
      </c>
      <c r="B1985" s="622" t="s">
        <v>2925</v>
      </c>
      <c r="C1985" s="622" t="s">
        <v>72</v>
      </c>
      <c r="D1985" s="621">
        <v>166.5</v>
      </c>
    </row>
    <row r="1986" spans="1:4" ht="54">
      <c r="A1986" s="622">
        <v>92450</v>
      </c>
      <c r="B1986" s="622" t="s">
        <v>2926</v>
      </c>
      <c r="C1986" s="622" t="s">
        <v>72</v>
      </c>
      <c r="D1986" s="621">
        <v>222.65</v>
      </c>
    </row>
    <row r="1987" spans="1:4" ht="54">
      <c r="A1987" s="622">
        <v>92451</v>
      </c>
      <c r="B1987" s="622" t="s">
        <v>2927</v>
      </c>
      <c r="C1987" s="622" t="s">
        <v>72</v>
      </c>
      <c r="D1987" s="621">
        <v>113.82</v>
      </c>
    </row>
    <row r="1988" spans="1:4" ht="54">
      <c r="A1988" s="622">
        <v>92452</v>
      </c>
      <c r="B1988" s="622" t="s">
        <v>2928</v>
      </c>
      <c r="C1988" s="622" t="s">
        <v>72</v>
      </c>
      <c r="D1988" s="621">
        <v>106.68</v>
      </c>
    </row>
    <row r="1989" spans="1:4" ht="54">
      <c r="A1989" s="622">
        <v>92453</v>
      </c>
      <c r="B1989" s="622" t="s">
        <v>2929</v>
      </c>
      <c r="C1989" s="622" t="s">
        <v>72</v>
      </c>
      <c r="D1989" s="621">
        <v>143.11000000000001</v>
      </c>
    </row>
    <row r="1990" spans="1:4" ht="54">
      <c r="A1990" s="622">
        <v>92454</v>
      </c>
      <c r="B1990" s="622" t="s">
        <v>2930</v>
      </c>
      <c r="C1990" s="622" t="s">
        <v>72</v>
      </c>
      <c r="D1990" s="621">
        <v>203.33</v>
      </c>
    </row>
    <row r="1991" spans="1:4" ht="54">
      <c r="A1991" s="622">
        <v>92455</v>
      </c>
      <c r="B1991" s="622" t="s">
        <v>2931</v>
      </c>
      <c r="C1991" s="622" t="s">
        <v>72</v>
      </c>
      <c r="D1991" s="621">
        <v>93.6</v>
      </c>
    </row>
    <row r="1992" spans="1:4" ht="54">
      <c r="A1992" s="622">
        <v>92456</v>
      </c>
      <c r="B1992" s="622" t="s">
        <v>2932</v>
      </c>
      <c r="C1992" s="622" t="s">
        <v>72</v>
      </c>
      <c r="D1992" s="621">
        <v>87.1</v>
      </c>
    </row>
    <row r="1993" spans="1:4" ht="54">
      <c r="A1993" s="622">
        <v>92457</v>
      </c>
      <c r="B1993" s="622" t="s">
        <v>2933</v>
      </c>
      <c r="C1993" s="622" t="s">
        <v>72</v>
      </c>
      <c r="D1993" s="621">
        <v>123.95</v>
      </c>
    </row>
    <row r="1994" spans="1:4" ht="54">
      <c r="A1994" s="622">
        <v>92458</v>
      </c>
      <c r="B1994" s="622" t="s">
        <v>2934</v>
      </c>
      <c r="C1994" s="622" t="s">
        <v>72</v>
      </c>
      <c r="D1994" s="621">
        <v>191.09</v>
      </c>
    </row>
    <row r="1995" spans="1:4" ht="54">
      <c r="A1995" s="622">
        <v>92459</v>
      </c>
      <c r="B1995" s="622" t="s">
        <v>2935</v>
      </c>
      <c r="C1995" s="622" t="s">
        <v>72</v>
      </c>
      <c r="D1995" s="621">
        <v>79.16</v>
      </c>
    </row>
    <row r="1996" spans="1:4" ht="54">
      <c r="A1996" s="622">
        <v>92460</v>
      </c>
      <c r="B1996" s="622" t="s">
        <v>2936</v>
      </c>
      <c r="C1996" s="622" t="s">
        <v>72</v>
      </c>
      <c r="D1996" s="621">
        <v>71.03</v>
      </c>
    </row>
    <row r="1997" spans="1:4" ht="54">
      <c r="A1997" s="622">
        <v>92461</v>
      </c>
      <c r="B1997" s="622" t="s">
        <v>2937</v>
      </c>
      <c r="C1997" s="622" t="s">
        <v>72</v>
      </c>
      <c r="D1997" s="621">
        <v>114.08</v>
      </c>
    </row>
    <row r="1998" spans="1:4" ht="54">
      <c r="A1998" s="622">
        <v>92462</v>
      </c>
      <c r="B1998" s="622" t="s">
        <v>2938</v>
      </c>
      <c r="C1998" s="622" t="s">
        <v>72</v>
      </c>
      <c r="D1998" s="621">
        <v>183.35</v>
      </c>
    </row>
    <row r="1999" spans="1:4" ht="54">
      <c r="A1999" s="622">
        <v>92463</v>
      </c>
      <c r="B1999" s="622" t="s">
        <v>2939</v>
      </c>
      <c r="C1999" s="622" t="s">
        <v>72</v>
      </c>
      <c r="D1999" s="621">
        <v>71.53</v>
      </c>
    </row>
    <row r="2000" spans="1:4" ht="54">
      <c r="A2000" s="622">
        <v>92464</v>
      </c>
      <c r="B2000" s="622" t="s">
        <v>2940</v>
      </c>
      <c r="C2000" s="622" t="s">
        <v>72</v>
      </c>
      <c r="D2000" s="621">
        <v>67.510000000000005</v>
      </c>
    </row>
    <row r="2001" spans="1:4" ht="54">
      <c r="A2001" s="622">
        <v>92465</v>
      </c>
      <c r="B2001" s="622" t="s">
        <v>2941</v>
      </c>
      <c r="C2001" s="622" t="s">
        <v>72</v>
      </c>
      <c r="D2001" s="621">
        <v>90.01</v>
      </c>
    </row>
    <row r="2002" spans="1:4" ht="54">
      <c r="A2002" s="622">
        <v>92466</v>
      </c>
      <c r="B2002" s="622" t="s">
        <v>2942</v>
      </c>
      <c r="C2002" s="622" t="s">
        <v>72</v>
      </c>
      <c r="D2002" s="621">
        <v>178.22</v>
      </c>
    </row>
    <row r="2003" spans="1:4" ht="54">
      <c r="A2003" s="622">
        <v>92467</v>
      </c>
      <c r="B2003" s="622" t="s">
        <v>2943</v>
      </c>
      <c r="C2003" s="622" t="s">
        <v>72</v>
      </c>
      <c r="D2003" s="621">
        <v>58.01</v>
      </c>
    </row>
    <row r="2004" spans="1:4" ht="54">
      <c r="A2004" s="622">
        <v>92468</v>
      </c>
      <c r="B2004" s="622" t="s">
        <v>2944</v>
      </c>
      <c r="C2004" s="622" t="s">
        <v>72</v>
      </c>
      <c r="D2004" s="621">
        <v>62.59</v>
      </c>
    </row>
    <row r="2005" spans="1:4" ht="54">
      <c r="A2005" s="622">
        <v>92469</v>
      </c>
      <c r="B2005" s="622" t="s">
        <v>2945</v>
      </c>
      <c r="C2005" s="622" t="s">
        <v>72</v>
      </c>
      <c r="D2005" s="621">
        <v>81.760000000000005</v>
      </c>
    </row>
    <row r="2006" spans="1:4" ht="54">
      <c r="A2006" s="622">
        <v>92470</v>
      </c>
      <c r="B2006" s="622" t="s">
        <v>2946</v>
      </c>
      <c r="C2006" s="622" t="s">
        <v>72</v>
      </c>
      <c r="D2006" s="621">
        <v>173.95</v>
      </c>
    </row>
    <row r="2007" spans="1:4" ht="54">
      <c r="A2007" s="622">
        <v>92471</v>
      </c>
      <c r="B2007" s="622" t="s">
        <v>2947</v>
      </c>
      <c r="C2007" s="622" t="s">
        <v>72</v>
      </c>
      <c r="D2007" s="621">
        <v>52.76</v>
      </c>
    </row>
    <row r="2008" spans="1:4" ht="54">
      <c r="A2008" s="622">
        <v>92472</v>
      </c>
      <c r="B2008" s="622" t="s">
        <v>2948</v>
      </c>
      <c r="C2008" s="622" t="s">
        <v>72</v>
      </c>
      <c r="D2008" s="621">
        <v>58.85</v>
      </c>
    </row>
    <row r="2009" spans="1:4" ht="54">
      <c r="A2009" s="622">
        <v>92473</v>
      </c>
      <c r="B2009" s="622" t="s">
        <v>2949</v>
      </c>
      <c r="C2009" s="622" t="s">
        <v>72</v>
      </c>
      <c r="D2009" s="621">
        <v>75.08</v>
      </c>
    </row>
    <row r="2010" spans="1:4" ht="54">
      <c r="A2010" s="622">
        <v>92474</v>
      </c>
      <c r="B2010" s="622" t="s">
        <v>2950</v>
      </c>
      <c r="C2010" s="622" t="s">
        <v>72</v>
      </c>
      <c r="D2010" s="621">
        <v>170.28</v>
      </c>
    </row>
    <row r="2011" spans="1:4" ht="54">
      <c r="A2011" s="622">
        <v>92475</v>
      </c>
      <c r="B2011" s="622" t="s">
        <v>2951</v>
      </c>
      <c r="C2011" s="622" t="s">
        <v>72</v>
      </c>
      <c r="D2011" s="621">
        <v>48.49</v>
      </c>
    </row>
    <row r="2012" spans="1:4" ht="54">
      <c r="A2012" s="622">
        <v>92476</v>
      </c>
      <c r="B2012" s="622" t="s">
        <v>2952</v>
      </c>
      <c r="C2012" s="622" t="s">
        <v>72</v>
      </c>
      <c r="D2012" s="621">
        <v>55.69</v>
      </c>
    </row>
    <row r="2013" spans="1:4" ht="54">
      <c r="A2013" s="622">
        <v>92477</v>
      </c>
      <c r="B2013" s="622" t="s">
        <v>2953</v>
      </c>
      <c r="C2013" s="622" t="s">
        <v>72</v>
      </c>
      <c r="D2013" s="621">
        <v>60.81</v>
      </c>
    </row>
    <row r="2014" spans="1:4" ht="54">
      <c r="A2014" s="622">
        <v>92478</v>
      </c>
      <c r="B2014" s="622" t="s">
        <v>2954</v>
      </c>
      <c r="C2014" s="622" t="s">
        <v>72</v>
      </c>
      <c r="D2014" s="621">
        <v>163.03</v>
      </c>
    </row>
    <row r="2015" spans="1:4" ht="54">
      <c r="A2015" s="622">
        <v>92479</v>
      </c>
      <c r="B2015" s="622" t="s">
        <v>2955</v>
      </c>
      <c r="C2015" s="622" t="s">
        <v>72</v>
      </c>
      <c r="D2015" s="621">
        <v>39.380000000000003</v>
      </c>
    </row>
    <row r="2016" spans="1:4" ht="54">
      <c r="A2016" s="622">
        <v>92480</v>
      </c>
      <c r="B2016" s="622" t="s">
        <v>2956</v>
      </c>
      <c r="C2016" s="622" t="s">
        <v>72</v>
      </c>
      <c r="D2016" s="621">
        <v>49.35</v>
      </c>
    </row>
    <row r="2017" spans="1:4" ht="54">
      <c r="A2017" s="622">
        <v>92481</v>
      </c>
      <c r="B2017" s="622" t="s">
        <v>670</v>
      </c>
      <c r="C2017" s="622" t="s">
        <v>72</v>
      </c>
      <c r="D2017" s="621">
        <v>156.56</v>
      </c>
    </row>
    <row r="2018" spans="1:4" ht="54">
      <c r="A2018" s="622">
        <v>92482</v>
      </c>
      <c r="B2018" s="622" t="s">
        <v>2957</v>
      </c>
      <c r="C2018" s="622" t="s">
        <v>72</v>
      </c>
      <c r="D2018" s="621">
        <v>147.07</v>
      </c>
    </row>
    <row r="2019" spans="1:4" ht="54">
      <c r="A2019" s="622">
        <v>92483</v>
      </c>
      <c r="B2019" s="622" t="s">
        <v>671</v>
      </c>
      <c r="C2019" s="622" t="s">
        <v>72</v>
      </c>
      <c r="D2019" s="621">
        <v>122.75</v>
      </c>
    </row>
    <row r="2020" spans="1:4" ht="54">
      <c r="A2020" s="622">
        <v>92484</v>
      </c>
      <c r="B2020" s="622" t="s">
        <v>2958</v>
      </c>
      <c r="C2020" s="622" t="s">
        <v>72</v>
      </c>
      <c r="D2020" s="621">
        <v>114.37</v>
      </c>
    </row>
    <row r="2021" spans="1:4" ht="54">
      <c r="A2021" s="622">
        <v>92485</v>
      </c>
      <c r="B2021" s="622" t="s">
        <v>672</v>
      </c>
      <c r="C2021" s="622" t="s">
        <v>72</v>
      </c>
      <c r="D2021" s="621">
        <v>90.13</v>
      </c>
    </row>
    <row r="2022" spans="1:4" ht="54">
      <c r="A2022" s="622">
        <v>92486</v>
      </c>
      <c r="B2022" s="622" t="s">
        <v>2959</v>
      </c>
      <c r="C2022" s="622" t="s">
        <v>72</v>
      </c>
      <c r="D2022" s="621">
        <v>83.69</v>
      </c>
    </row>
    <row r="2023" spans="1:4" ht="67.5">
      <c r="A2023" s="622">
        <v>92487</v>
      </c>
      <c r="B2023" s="622" t="s">
        <v>2960</v>
      </c>
      <c r="C2023" s="622" t="s">
        <v>72</v>
      </c>
      <c r="D2023" s="621">
        <v>68.63</v>
      </c>
    </row>
    <row r="2024" spans="1:4" ht="67.5">
      <c r="A2024" s="622">
        <v>92488</v>
      </c>
      <c r="B2024" s="622" t="s">
        <v>2961</v>
      </c>
      <c r="C2024" s="622" t="s">
        <v>72</v>
      </c>
      <c r="D2024" s="621">
        <v>66.41</v>
      </c>
    </row>
    <row r="2025" spans="1:4" ht="67.5">
      <c r="A2025" s="622">
        <v>92489</v>
      </c>
      <c r="B2025" s="622" t="s">
        <v>2962</v>
      </c>
      <c r="C2025" s="622" t="s">
        <v>72</v>
      </c>
      <c r="D2025" s="621">
        <v>38.78</v>
      </c>
    </row>
    <row r="2026" spans="1:4" ht="67.5">
      <c r="A2026" s="622">
        <v>92490</v>
      </c>
      <c r="B2026" s="622" t="s">
        <v>2963</v>
      </c>
      <c r="C2026" s="622" t="s">
        <v>72</v>
      </c>
      <c r="D2026" s="621">
        <v>36.74</v>
      </c>
    </row>
    <row r="2027" spans="1:4" ht="67.5">
      <c r="A2027" s="622">
        <v>92491</v>
      </c>
      <c r="B2027" s="622" t="s">
        <v>2964</v>
      </c>
      <c r="C2027" s="622" t="s">
        <v>72</v>
      </c>
      <c r="D2027" s="621">
        <v>66.3</v>
      </c>
    </row>
    <row r="2028" spans="1:4" ht="67.5">
      <c r="A2028" s="622">
        <v>92492</v>
      </c>
      <c r="B2028" s="622" t="s">
        <v>2965</v>
      </c>
      <c r="C2028" s="622" t="s">
        <v>72</v>
      </c>
      <c r="D2028" s="621">
        <v>64.180000000000007</v>
      </c>
    </row>
    <row r="2029" spans="1:4" ht="67.5">
      <c r="A2029" s="622">
        <v>92493</v>
      </c>
      <c r="B2029" s="622" t="s">
        <v>2966</v>
      </c>
      <c r="C2029" s="622" t="s">
        <v>72</v>
      </c>
      <c r="D2029" s="621">
        <v>34.5</v>
      </c>
    </row>
    <row r="2030" spans="1:4" ht="67.5">
      <c r="A2030" s="622">
        <v>92494</v>
      </c>
      <c r="B2030" s="622" t="s">
        <v>2967</v>
      </c>
      <c r="C2030" s="622" t="s">
        <v>72</v>
      </c>
      <c r="D2030" s="621">
        <v>34.83</v>
      </c>
    </row>
    <row r="2031" spans="1:4" ht="67.5">
      <c r="A2031" s="622">
        <v>92495</v>
      </c>
      <c r="B2031" s="622" t="s">
        <v>2968</v>
      </c>
      <c r="C2031" s="622" t="s">
        <v>72</v>
      </c>
      <c r="D2031" s="621">
        <v>64.709999999999994</v>
      </c>
    </row>
    <row r="2032" spans="1:4" ht="67.5">
      <c r="A2032" s="622">
        <v>92496</v>
      </c>
      <c r="B2032" s="622" t="s">
        <v>2969</v>
      </c>
      <c r="C2032" s="622" t="s">
        <v>72</v>
      </c>
      <c r="D2032" s="621">
        <v>62.67</v>
      </c>
    </row>
    <row r="2033" spans="1:4" ht="67.5">
      <c r="A2033" s="622">
        <v>92497</v>
      </c>
      <c r="B2033" s="622" t="s">
        <v>2970</v>
      </c>
      <c r="C2033" s="622" t="s">
        <v>72</v>
      </c>
      <c r="D2033" s="621">
        <v>35.450000000000003</v>
      </c>
    </row>
    <row r="2034" spans="1:4" ht="67.5">
      <c r="A2034" s="622">
        <v>92498</v>
      </c>
      <c r="B2034" s="622" t="s">
        <v>2971</v>
      </c>
      <c r="C2034" s="622" t="s">
        <v>72</v>
      </c>
      <c r="D2034" s="621">
        <v>33.56</v>
      </c>
    </row>
    <row r="2035" spans="1:4" ht="67.5">
      <c r="A2035" s="622">
        <v>92499</v>
      </c>
      <c r="B2035" s="622" t="s">
        <v>2972</v>
      </c>
      <c r="C2035" s="622" t="s">
        <v>72</v>
      </c>
      <c r="D2035" s="621">
        <v>63.77</v>
      </c>
    </row>
    <row r="2036" spans="1:4" ht="67.5">
      <c r="A2036" s="622">
        <v>92500</v>
      </c>
      <c r="B2036" s="622" t="s">
        <v>2973</v>
      </c>
      <c r="C2036" s="622" t="s">
        <v>72</v>
      </c>
      <c r="D2036" s="621">
        <v>61.79</v>
      </c>
    </row>
    <row r="2037" spans="1:4" ht="67.5">
      <c r="A2037" s="622">
        <v>92501</v>
      </c>
      <c r="B2037" s="622" t="s">
        <v>2974</v>
      </c>
      <c r="C2037" s="622" t="s">
        <v>72</v>
      </c>
      <c r="D2037" s="621">
        <v>34.67</v>
      </c>
    </row>
    <row r="2038" spans="1:4" ht="67.5">
      <c r="A2038" s="622">
        <v>92502</v>
      </c>
      <c r="B2038" s="622" t="s">
        <v>2975</v>
      </c>
      <c r="C2038" s="622" t="s">
        <v>72</v>
      </c>
      <c r="D2038" s="621">
        <v>32.83</v>
      </c>
    </row>
    <row r="2039" spans="1:4" ht="67.5">
      <c r="A2039" s="622">
        <v>92503</v>
      </c>
      <c r="B2039" s="622" t="s">
        <v>2976</v>
      </c>
      <c r="C2039" s="622" t="s">
        <v>72</v>
      </c>
      <c r="D2039" s="621">
        <v>62.24</v>
      </c>
    </row>
    <row r="2040" spans="1:4" ht="67.5">
      <c r="A2040" s="622">
        <v>92504</v>
      </c>
      <c r="B2040" s="622" t="s">
        <v>2977</v>
      </c>
      <c r="C2040" s="622" t="s">
        <v>72</v>
      </c>
      <c r="D2040" s="621">
        <v>37.549999999999997</v>
      </c>
    </row>
    <row r="2041" spans="1:4" ht="67.5">
      <c r="A2041" s="622">
        <v>92505</v>
      </c>
      <c r="B2041" s="622" t="s">
        <v>2978</v>
      </c>
      <c r="C2041" s="622" t="s">
        <v>72</v>
      </c>
      <c r="D2041" s="621">
        <v>33.36</v>
      </c>
    </row>
    <row r="2042" spans="1:4" ht="67.5">
      <c r="A2042" s="622">
        <v>92506</v>
      </c>
      <c r="B2042" s="622" t="s">
        <v>2979</v>
      </c>
      <c r="C2042" s="622" t="s">
        <v>72</v>
      </c>
      <c r="D2042" s="621">
        <v>31.58</v>
      </c>
    </row>
    <row r="2043" spans="1:4" ht="67.5">
      <c r="A2043" s="622">
        <v>92507</v>
      </c>
      <c r="B2043" s="622" t="s">
        <v>2980</v>
      </c>
      <c r="C2043" s="622" t="s">
        <v>72</v>
      </c>
      <c r="D2043" s="621">
        <v>69.27</v>
      </c>
    </row>
    <row r="2044" spans="1:4" ht="67.5">
      <c r="A2044" s="622">
        <v>92508</v>
      </c>
      <c r="B2044" s="622" t="s">
        <v>2981</v>
      </c>
      <c r="C2044" s="622" t="s">
        <v>72</v>
      </c>
      <c r="D2044" s="621">
        <v>67.5</v>
      </c>
    </row>
    <row r="2045" spans="1:4" ht="67.5">
      <c r="A2045" s="622">
        <v>92509</v>
      </c>
      <c r="B2045" s="622" t="s">
        <v>2982</v>
      </c>
      <c r="C2045" s="622" t="s">
        <v>72</v>
      </c>
      <c r="D2045" s="621">
        <v>36.26</v>
      </c>
    </row>
    <row r="2046" spans="1:4" ht="67.5">
      <c r="A2046" s="622">
        <v>92510</v>
      </c>
      <c r="B2046" s="622" t="s">
        <v>2983</v>
      </c>
      <c r="C2046" s="622" t="s">
        <v>72</v>
      </c>
      <c r="D2046" s="621">
        <v>34.619999999999997</v>
      </c>
    </row>
    <row r="2047" spans="1:4" ht="67.5">
      <c r="A2047" s="622">
        <v>92511</v>
      </c>
      <c r="B2047" s="622" t="s">
        <v>2984</v>
      </c>
      <c r="C2047" s="622" t="s">
        <v>72</v>
      </c>
      <c r="D2047" s="621">
        <v>56.53</v>
      </c>
    </row>
    <row r="2048" spans="1:4" ht="67.5">
      <c r="A2048" s="622">
        <v>92512</v>
      </c>
      <c r="B2048" s="622" t="s">
        <v>2985</v>
      </c>
      <c r="C2048" s="622" t="s">
        <v>72</v>
      </c>
      <c r="D2048" s="621">
        <v>55.17</v>
      </c>
    </row>
    <row r="2049" spans="1:4" ht="67.5">
      <c r="A2049" s="622">
        <v>92513</v>
      </c>
      <c r="B2049" s="622" t="s">
        <v>2986</v>
      </c>
      <c r="C2049" s="622" t="s">
        <v>72</v>
      </c>
      <c r="D2049" s="621">
        <v>25.9</v>
      </c>
    </row>
    <row r="2050" spans="1:4" ht="67.5">
      <c r="A2050" s="622">
        <v>92514</v>
      </c>
      <c r="B2050" s="622" t="s">
        <v>2987</v>
      </c>
      <c r="C2050" s="622" t="s">
        <v>72</v>
      </c>
      <c r="D2050" s="621">
        <v>24.64</v>
      </c>
    </row>
    <row r="2051" spans="1:4" ht="67.5">
      <c r="A2051" s="622">
        <v>92515</v>
      </c>
      <c r="B2051" s="622" t="s">
        <v>2988</v>
      </c>
      <c r="C2051" s="622" t="s">
        <v>72</v>
      </c>
      <c r="D2051" s="621">
        <v>51.14</v>
      </c>
    </row>
    <row r="2052" spans="1:4" ht="67.5">
      <c r="A2052" s="622">
        <v>92516</v>
      </c>
      <c r="B2052" s="622" t="s">
        <v>2989</v>
      </c>
      <c r="C2052" s="622" t="s">
        <v>72</v>
      </c>
      <c r="D2052" s="621">
        <v>49.97</v>
      </c>
    </row>
    <row r="2053" spans="1:4" ht="67.5">
      <c r="A2053" s="622">
        <v>92517</v>
      </c>
      <c r="B2053" s="622" t="s">
        <v>2990</v>
      </c>
      <c r="C2053" s="622" t="s">
        <v>72</v>
      </c>
      <c r="D2053" s="621">
        <v>21.58</v>
      </c>
    </row>
    <row r="2054" spans="1:4" ht="67.5">
      <c r="A2054" s="622">
        <v>92518</v>
      </c>
      <c r="B2054" s="622" t="s">
        <v>2991</v>
      </c>
      <c r="C2054" s="622" t="s">
        <v>72</v>
      </c>
      <c r="D2054" s="621">
        <v>20.48</v>
      </c>
    </row>
    <row r="2055" spans="1:4" ht="67.5">
      <c r="A2055" s="622">
        <v>92519</v>
      </c>
      <c r="B2055" s="622" t="s">
        <v>2992</v>
      </c>
      <c r="C2055" s="622" t="s">
        <v>72</v>
      </c>
      <c r="D2055" s="621">
        <v>48.41</v>
      </c>
    </row>
    <row r="2056" spans="1:4" ht="67.5">
      <c r="A2056" s="622">
        <v>92520</v>
      </c>
      <c r="B2056" s="622" t="s">
        <v>2993</v>
      </c>
      <c r="C2056" s="622" t="s">
        <v>72</v>
      </c>
      <c r="D2056" s="621">
        <v>47.32</v>
      </c>
    </row>
    <row r="2057" spans="1:4" ht="67.5">
      <c r="A2057" s="622">
        <v>92521</v>
      </c>
      <c r="B2057" s="622" t="s">
        <v>2994</v>
      </c>
      <c r="C2057" s="622" t="s">
        <v>72</v>
      </c>
      <c r="D2057" s="621">
        <v>19.36</v>
      </c>
    </row>
    <row r="2058" spans="1:4" ht="67.5">
      <c r="A2058" s="622">
        <v>92522</v>
      </c>
      <c r="B2058" s="622" t="s">
        <v>2995</v>
      </c>
      <c r="C2058" s="622" t="s">
        <v>72</v>
      </c>
      <c r="D2058" s="621">
        <v>18.34</v>
      </c>
    </row>
    <row r="2059" spans="1:4" ht="67.5">
      <c r="A2059" s="622">
        <v>92523</v>
      </c>
      <c r="B2059" s="622" t="s">
        <v>2996</v>
      </c>
      <c r="C2059" s="622" t="s">
        <v>72</v>
      </c>
      <c r="D2059" s="621">
        <v>48.18</v>
      </c>
    </row>
    <row r="2060" spans="1:4" ht="67.5">
      <c r="A2060" s="622">
        <v>92524</v>
      </c>
      <c r="B2060" s="622" t="s">
        <v>2997</v>
      </c>
      <c r="C2060" s="622" t="s">
        <v>72</v>
      </c>
      <c r="D2060" s="621">
        <v>47.14</v>
      </c>
    </row>
    <row r="2061" spans="1:4" ht="67.5">
      <c r="A2061" s="622">
        <v>92525</v>
      </c>
      <c r="B2061" s="622" t="s">
        <v>2998</v>
      </c>
      <c r="C2061" s="622" t="s">
        <v>72</v>
      </c>
      <c r="D2061" s="621">
        <v>19.45</v>
      </c>
    </row>
    <row r="2062" spans="1:4" ht="67.5">
      <c r="A2062" s="622">
        <v>92526</v>
      </c>
      <c r="B2062" s="622" t="s">
        <v>2999</v>
      </c>
      <c r="C2062" s="622" t="s">
        <v>72</v>
      </c>
      <c r="D2062" s="621">
        <v>18.47</v>
      </c>
    </row>
    <row r="2063" spans="1:4" ht="67.5">
      <c r="A2063" s="622">
        <v>92527</v>
      </c>
      <c r="B2063" s="622" t="s">
        <v>3000</v>
      </c>
      <c r="C2063" s="622" t="s">
        <v>72</v>
      </c>
      <c r="D2063" s="621">
        <v>47.03</v>
      </c>
    </row>
    <row r="2064" spans="1:4" ht="67.5">
      <c r="A2064" s="622">
        <v>92528</v>
      </c>
      <c r="B2064" s="622" t="s">
        <v>3001</v>
      </c>
      <c r="C2064" s="622" t="s">
        <v>72</v>
      </c>
      <c r="D2064" s="621">
        <v>46.02</v>
      </c>
    </row>
    <row r="2065" spans="1:4" ht="67.5">
      <c r="A2065" s="622">
        <v>92529</v>
      </c>
      <c r="B2065" s="622" t="s">
        <v>3002</v>
      </c>
      <c r="C2065" s="622" t="s">
        <v>72</v>
      </c>
      <c r="D2065" s="621">
        <v>18.5</v>
      </c>
    </row>
    <row r="2066" spans="1:4" ht="67.5">
      <c r="A2066" s="622">
        <v>92530</v>
      </c>
      <c r="B2066" s="622" t="s">
        <v>3003</v>
      </c>
      <c r="C2066" s="622" t="s">
        <v>72</v>
      </c>
      <c r="D2066" s="621">
        <v>17.55</v>
      </c>
    </row>
    <row r="2067" spans="1:4" ht="67.5">
      <c r="A2067" s="622">
        <v>92531</v>
      </c>
      <c r="B2067" s="622" t="s">
        <v>3004</v>
      </c>
      <c r="C2067" s="622" t="s">
        <v>72</v>
      </c>
      <c r="D2067" s="621">
        <v>46.15</v>
      </c>
    </row>
    <row r="2068" spans="1:4" ht="67.5">
      <c r="A2068" s="622">
        <v>92532</v>
      </c>
      <c r="B2068" s="622" t="s">
        <v>3005</v>
      </c>
      <c r="C2068" s="622" t="s">
        <v>72</v>
      </c>
      <c r="D2068" s="621">
        <v>45.16</v>
      </c>
    </row>
    <row r="2069" spans="1:4" ht="67.5">
      <c r="A2069" s="622">
        <v>92533</v>
      </c>
      <c r="B2069" s="622" t="s">
        <v>3006</v>
      </c>
      <c r="C2069" s="622" t="s">
        <v>72</v>
      </c>
      <c r="D2069" s="621">
        <v>17.77</v>
      </c>
    </row>
    <row r="2070" spans="1:4" ht="67.5">
      <c r="A2070" s="622">
        <v>92534</v>
      </c>
      <c r="B2070" s="622" t="s">
        <v>3007</v>
      </c>
      <c r="C2070" s="622" t="s">
        <v>72</v>
      </c>
      <c r="D2070" s="621">
        <v>16.88</v>
      </c>
    </row>
    <row r="2071" spans="1:4" ht="67.5">
      <c r="A2071" s="622">
        <v>92535</v>
      </c>
      <c r="B2071" s="622" t="s">
        <v>3008</v>
      </c>
      <c r="C2071" s="622" t="s">
        <v>72</v>
      </c>
      <c r="D2071" s="621">
        <v>44.56</v>
      </c>
    </row>
    <row r="2072" spans="1:4" ht="67.5">
      <c r="A2072" s="622">
        <v>92536</v>
      </c>
      <c r="B2072" s="622" t="s">
        <v>3009</v>
      </c>
      <c r="C2072" s="622" t="s">
        <v>72</v>
      </c>
      <c r="D2072" s="621">
        <v>43.61</v>
      </c>
    </row>
    <row r="2073" spans="1:4" ht="67.5">
      <c r="A2073" s="622">
        <v>92537</v>
      </c>
      <c r="B2073" s="622" t="s">
        <v>3010</v>
      </c>
      <c r="C2073" s="622" t="s">
        <v>72</v>
      </c>
      <c r="D2073" s="621">
        <v>16.37</v>
      </c>
    </row>
    <row r="2074" spans="1:4" ht="67.5">
      <c r="A2074" s="622">
        <v>92538</v>
      </c>
      <c r="B2074" s="622" t="s">
        <v>3011</v>
      </c>
      <c r="C2074" s="622" t="s">
        <v>72</v>
      </c>
      <c r="D2074" s="621">
        <v>15.49</v>
      </c>
    </row>
    <row r="2075" spans="1:4" ht="40.5">
      <c r="A2075" s="622">
        <v>95934</v>
      </c>
      <c r="B2075" s="622" t="s">
        <v>4056</v>
      </c>
      <c r="C2075" s="622" t="s">
        <v>72</v>
      </c>
      <c r="D2075" s="621">
        <v>120.12</v>
      </c>
    </row>
    <row r="2076" spans="1:4" ht="40.5">
      <c r="A2076" s="622">
        <v>95935</v>
      </c>
      <c r="B2076" s="622" t="s">
        <v>4057</v>
      </c>
      <c r="C2076" s="622" t="s">
        <v>72</v>
      </c>
      <c r="D2076" s="621">
        <v>98.65</v>
      </c>
    </row>
    <row r="2077" spans="1:4" ht="40.5">
      <c r="A2077" s="622">
        <v>95936</v>
      </c>
      <c r="B2077" s="622" t="s">
        <v>4058</v>
      </c>
      <c r="C2077" s="622" t="s">
        <v>72</v>
      </c>
      <c r="D2077" s="621">
        <v>87.23</v>
      </c>
    </row>
    <row r="2078" spans="1:4" ht="40.5">
      <c r="A2078" s="622">
        <v>95937</v>
      </c>
      <c r="B2078" s="622" t="s">
        <v>893</v>
      </c>
      <c r="C2078" s="622" t="s">
        <v>72</v>
      </c>
      <c r="D2078" s="621">
        <v>231.73</v>
      </c>
    </row>
    <row r="2079" spans="1:4" ht="40.5">
      <c r="A2079" s="622">
        <v>95938</v>
      </c>
      <c r="B2079" s="622" t="s">
        <v>894</v>
      </c>
      <c r="C2079" s="622" t="s">
        <v>72</v>
      </c>
      <c r="D2079" s="621">
        <v>193.44</v>
      </c>
    </row>
    <row r="2080" spans="1:4" ht="54">
      <c r="A2080" s="622">
        <v>95939</v>
      </c>
      <c r="B2080" s="622" t="s">
        <v>4059</v>
      </c>
      <c r="C2080" s="622" t="s">
        <v>72</v>
      </c>
      <c r="D2080" s="621">
        <v>151.07</v>
      </c>
    </row>
    <row r="2081" spans="1:4" ht="54">
      <c r="A2081" s="622">
        <v>95940</v>
      </c>
      <c r="B2081" s="622" t="s">
        <v>4060</v>
      </c>
      <c r="C2081" s="622" t="s">
        <v>72</v>
      </c>
      <c r="D2081" s="621">
        <v>124.14</v>
      </c>
    </row>
    <row r="2082" spans="1:4" ht="54">
      <c r="A2082" s="622">
        <v>95941</v>
      </c>
      <c r="B2082" s="622" t="s">
        <v>4061</v>
      </c>
      <c r="C2082" s="622" t="s">
        <v>72</v>
      </c>
      <c r="D2082" s="621">
        <v>109.05</v>
      </c>
    </row>
    <row r="2083" spans="1:4" ht="54">
      <c r="A2083" s="622">
        <v>95942</v>
      </c>
      <c r="B2083" s="622" t="s">
        <v>4062</v>
      </c>
      <c r="C2083" s="622" t="s">
        <v>72</v>
      </c>
      <c r="D2083" s="621">
        <v>99.61</v>
      </c>
    </row>
    <row r="2084" spans="1:4" ht="40.5">
      <c r="A2084" s="622">
        <v>96252</v>
      </c>
      <c r="B2084" s="622" t="s">
        <v>4126</v>
      </c>
      <c r="C2084" s="622" t="s">
        <v>72</v>
      </c>
      <c r="D2084" s="621">
        <v>148.72999999999999</v>
      </c>
    </row>
    <row r="2085" spans="1:4" ht="54">
      <c r="A2085" s="622">
        <v>96257</v>
      </c>
      <c r="B2085" s="622" t="s">
        <v>4127</v>
      </c>
      <c r="C2085" s="622" t="s">
        <v>72</v>
      </c>
      <c r="D2085" s="621">
        <v>125.16</v>
      </c>
    </row>
    <row r="2086" spans="1:4" ht="54">
      <c r="A2086" s="622">
        <v>96258</v>
      </c>
      <c r="B2086" s="622" t="s">
        <v>4128</v>
      </c>
      <c r="C2086" s="622" t="s">
        <v>72</v>
      </c>
      <c r="D2086" s="621">
        <v>117.08</v>
      </c>
    </row>
    <row r="2087" spans="1:4" ht="54">
      <c r="A2087" s="622">
        <v>96259</v>
      </c>
      <c r="B2087" s="622" t="s">
        <v>4129</v>
      </c>
      <c r="C2087" s="622" t="s">
        <v>72</v>
      </c>
      <c r="D2087" s="621">
        <v>140.74</v>
      </c>
    </row>
    <row r="2088" spans="1:4" ht="40.5">
      <c r="A2088" s="622">
        <v>96529</v>
      </c>
      <c r="B2088" s="622" t="s">
        <v>4177</v>
      </c>
      <c r="C2088" s="622" t="s">
        <v>72</v>
      </c>
      <c r="D2088" s="621">
        <v>183.47</v>
      </c>
    </row>
    <row r="2089" spans="1:4" ht="40.5">
      <c r="A2089" s="622">
        <v>96530</v>
      </c>
      <c r="B2089" s="622" t="s">
        <v>4178</v>
      </c>
      <c r="C2089" s="622" t="s">
        <v>72</v>
      </c>
      <c r="D2089" s="621">
        <v>88.71</v>
      </c>
    </row>
    <row r="2090" spans="1:4" ht="40.5">
      <c r="A2090" s="622">
        <v>96531</v>
      </c>
      <c r="B2090" s="622" t="s">
        <v>4179</v>
      </c>
      <c r="C2090" s="622" t="s">
        <v>72</v>
      </c>
      <c r="D2090" s="621">
        <v>66.83</v>
      </c>
    </row>
    <row r="2091" spans="1:4" ht="40.5">
      <c r="A2091" s="622">
        <v>96532</v>
      </c>
      <c r="B2091" s="622" t="s">
        <v>4180</v>
      </c>
      <c r="C2091" s="622" t="s">
        <v>72</v>
      </c>
      <c r="D2091" s="621">
        <v>120.8</v>
      </c>
    </row>
    <row r="2092" spans="1:4" ht="40.5">
      <c r="A2092" s="622">
        <v>96533</v>
      </c>
      <c r="B2092" s="622" t="s">
        <v>4181</v>
      </c>
      <c r="C2092" s="622" t="s">
        <v>72</v>
      </c>
      <c r="D2092" s="621">
        <v>57.86</v>
      </c>
    </row>
    <row r="2093" spans="1:4" ht="40.5">
      <c r="A2093" s="622">
        <v>96534</v>
      </c>
      <c r="B2093" s="622" t="s">
        <v>4182</v>
      </c>
      <c r="C2093" s="622" t="s">
        <v>72</v>
      </c>
      <c r="D2093" s="621">
        <v>49.58</v>
      </c>
    </row>
    <row r="2094" spans="1:4" ht="40.5">
      <c r="A2094" s="622">
        <v>96535</v>
      </c>
      <c r="B2094" s="622" t="s">
        <v>4183</v>
      </c>
      <c r="C2094" s="622" t="s">
        <v>72</v>
      </c>
      <c r="D2094" s="621">
        <v>88.19</v>
      </c>
    </row>
    <row r="2095" spans="1:4" ht="40.5">
      <c r="A2095" s="622">
        <v>96536</v>
      </c>
      <c r="B2095" s="622" t="s">
        <v>4184</v>
      </c>
      <c r="C2095" s="622" t="s">
        <v>72</v>
      </c>
      <c r="D2095" s="621">
        <v>41.83</v>
      </c>
    </row>
    <row r="2096" spans="1:4" ht="54">
      <c r="A2096" s="622">
        <v>96537</v>
      </c>
      <c r="B2096" s="622" t="s">
        <v>4185</v>
      </c>
      <c r="C2096" s="622" t="s">
        <v>72</v>
      </c>
      <c r="D2096" s="621">
        <v>112.72</v>
      </c>
    </row>
    <row r="2097" spans="1:4" ht="40.5">
      <c r="A2097" s="622">
        <v>96538</v>
      </c>
      <c r="B2097" s="622" t="s">
        <v>4186</v>
      </c>
      <c r="C2097" s="622" t="s">
        <v>72</v>
      </c>
      <c r="D2097" s="621">
        <v>175.14</v>
      </c>
    </row>
    <row r="2098" spans="1:4" ht="54">
      <c r="A2098" s="622">
        <v>96539</v>
      </c>
      <c r="B2098" s="622" t="s">
        <v>4187</v>
      </c>
      <c r="C2098" s="622" t="s">
        <v>72</v>
      </c>
      <c r="D2098" s="621">
        <v>78.64</v>
      </c>
    </row>
    <row r="2099" spans="1:4" ht="54">
      <c r="A2099" s="622">
        <v>96540</v>
      </c>
      <c r="B2099" s="622" t="s">
        <v>4188</v>
      </c>
      <c r="C2099" s="622" t="s">
        <v>72</v>
      </c>
      <c r="D2099" s="621">
        <v>80.45</v>
      </c>
    </row>
    <row r="2100" spans="1:4" ht="40.5">
      <c r="A2100" s="622">
        <v>96541</v>
      </c>
      <c r="B2100" s="622" t="s">
        <v>4189</v>
      </c>
      <c r="C2100" s="622" t="s">
        <v>72</v>
      </c>
      <c r="D2100" s="621">
        <v>124.13</v>
      </c>
    </row>
    <row r="2101" spans="1:4" ht="54">
      <c r="A2101" s="622">
        <v>96542</v>
      </c>
      <c r="B2101" s="622" t="s">
        <v>4190</v>
      </c>
      <c r="C2101" s="622" t="s">
        <v>72</v>
      </c>
      <c r="D2101" s="621">
        <v>59.29</v>
      </c>
    </row>
    <row r="2102" spans="1:4" ht="40.5">
      <c r="A2102" s="622">
        <v>96543</v>
      </c>
      <c r="B2102" s="622" t="s">
        <v>4191</v>
      </c>
      <c r="C2102" s="622" t="s">
        <v>21</v>
      </c>
      <c r="D2102" s="621">
        <v>11.46</v>
      </c>
    </row>
    <row r="2103" spans="1:4" ht="54">
      <c r="A2103" s="622">
        <v>97747</v>
      </c>
      <c r="B2103" s="622" t="s">
        <v>5185</v>
      </c>
      <c r="C2103" s="622" t="s">
        <v>72</v>
      </c>
      <c r="D2103" s="621">
        <v>130.52000000000001</v>
      </c>
    </row>
    <row r="2104" spans="1:4" ht="27">
      <c r="A2104" s="622">
        <v>89996</v>
      </c>
      <c r="B2104" s="622" t="s">
        <v>2315</v>
      </c>
      <c r="C2104" s="622" t="s">
        <v>21</v>
      </c>
      <c r="D2104" s="621">
        <v>6.81</v>
      </c>
    </row>
    <row r="2105" spans="1:4" ht="27">
      <c r="A2105" s="622">
        <v>89997</v>
      </c>
      <c r="B2105" s="622" t="s">
        <v>2316</v>
      </c>
      <c r="C2105" s="622" t="s">
        <v>21</v>
      </c>
      <c r="D2105" s="621">
        <v>5.51</v>
      </c>
    </row>
    <row r="2106" spans="1:4" ht="27">
      <c r="A2106" s="622">
        <v>89998</v>
      </c>
      <c r="B2106" s="622" t="s">
        <v>2317</v>
      </c>
      <c r="C2106" s="622" t="s">
        <v>21</v>
      </c>
      <c r="D2106" s="621">
        <v>6.44</v>
      </c>
    </row>
    <row r="2107" spans="1:4" ht="27">
      <c r="A2107" s="622">
        <v>89999</v>
      </c>
      <c r="B2107" s="622" t="s">
        <v>2318</v>
      </c>
      <c r="C2107" s="622" t="s">
        <v>21</v>
      </c>
      <c r="D2107" s="621">
        <v>9.6</v>
      </c>
    </row>
    <row r="2108" spans="1:4" ht="27">
      <c r="A2108" s="622">
        <v>90000</v>
      </c>
      <c r="B2108" s="622" t="s">
        <v>2319</v>
      </c>
      <c r="C2108" s="622" t="s">
        <v>21</v>
      </c>
      <c r="D2108" s="621">
        <v>7.77</v>
      </c>
    </row>
    <row r="2109" spans="1:4" ht="40.5">
      <c r="A2109" s="622">
        <v>91593</v>
      </c>
      <c r="B2109" s="622" t="s">
        <v>10581</v>
      </c>
      <c r="C2109" s="622" t="s">
        <v>21</v>
      </c>
      <c r="D2109" s="621">
        <v>7.65</v>
      </c>
    </row>
    <row r="2110" spans="1:4" ht="54">
      <c r="A2110" s="622">
        <v>91594</v>
      </c>
      <c r="B2110" s="622" t="s">
        <v>10582</v>
      </c>
      <c r="C2110" s="622" t="s">
        <v>21</v>
      </c>
      <c r="D2110" s="621">
        <v>7.92</v>
      </c>
    </row>
    <row r="2111" spans="1:4" ht="40.5">
      <c r="A2111" s="622">
        <v>91595</v>
      </c>
      <c r="B2111" s="622" t="s">
        <v>10583</v>
      </c>
      <c r="C2111" s="622" t="s">
        <v>21</v>
      </c>
      <c r="D2111" s="621">
        <v>8.3699999999999992</v>
      </c>
    </row>
    <row r="2112" spans="1:4" ht="40.5">
      <c r="A2112" s="622">
        <v>91596</v>
      </c>
      <c r="B2112" s="622" t="s">
        <v>10584</v>
      </c>
      <c r="C2112" s="622" t="s">
        <v>21</v>
      </c>
      <c r="D2112" s="621">
        <v>7.86</v>
      </c>
    </row>
    <row r="2113" spans="1:4" ht="40.5">
      <c r="A2113" s="622">
        <v>91597</v>
      </c>
      <c r="B2113" s="622" t="s">
        <v>10585</v>
      </c>
      <c r="C2113" s="622" t="s">
        <v>21</v>
      </c>
      <c r="D2113" s="621">
        <v>5.57</v>
      </c>
    </row>
    <row r="2114" spans="1:4" ht="40.5">
      <c r="A2114" s="622">
        <v>91598</v>
      </c>
      <c r="B2114" s="622" t="s">
        <v>10586</v>
      </c>
      <c r="C2114" s="622" t="s">
        <v>21</v>
      </c>
      <c r="D2114" s="621">
        <v>7.7</v>
      </c>
    </row>
    <row r="2115" spans="1:4" ht="40.5">
      <c r="A2115" s="622">
        <v>91599</v>
      </c>
      <c r="B2115" s="622" t="s">
        <v>10587</v>
      </c>
      <c r="C2115" s="622" t="s">
        <v>21</v>
      </c>
      <c r="D2115" s="621">
        <v>5.82</v>
      </c>
    </row>
    <row r="2116" spans="1:4" ht="40.5">
      <c r="A2116" s="622">
        <v>91600</v>
      </c>
      <c r="B2116" s="622" t="s">
        <v>10588</v>
      </c>
      <c r="C2116" s="622" t="s">
        <v>21</v>
      </c>
      <c r="D2116" s="621">
        <v>9.5500000000000007</v>
      </c>
    </row>
    <row r="2117" spans="1:4" ht="40.5">
      <c r="A2117" s="622">
        <v>91601</v>
      </c>
      <c r="B2117" s="622" t="s">
        <v>10589</v>
      </c>
      <c r="C2117" s="622" t="s">
        <v>21</v>
      </c>
      <c r="D2117" s="621">
        <v>7.76</v>
      </c>
    </row>
    <row r="2118" spans="1:4" ht="40.5">
      <c r="A2118" s="622">
        <v>91602</v>
      </c>
      <c r="B2118" s="622" t="s">
        <v>10590</v>
      </c>
      <c r="C2118" s="622" t="s">
        <v>21</v>
      </c>
      <c r="D2118" s="621">
        <v>7.11</v>
      </c>
    </row>
    <row r="2119" spans="1:4" ht="40.5">
      <c r="A2119" s="622">
        <v>91603</v>
      </c>
      <c r="B2119" s="622" t="s">
        <v>10591</v>
      </c>
      <c r="C2119" s="622" t="s">
        <v>21</v>
      </c>
      <c r="D2119" s="621">
        <v>6.72</v>
      </c>
    </row>
    <row r="2120" spans="1:4" ht="54">
      <c r="A2120" s="622">
        <v>92759</v>
      </c>
      <c r="B2120" s="622" t="s">
        <v>3126</v>
      </c>
      <c r="C2120" s="622" t="s">
        <v>21</v>
      </c>
      <c r="D2120" s="621">
        <v>9.52</v>
      </c>
    </row>
    <row r="2121" spans="1:4" ht="54">
      <c r="A2121" s="622">
        <v>92760</v>
      </c>
      <c r="B2121" s="622" t="s">
        <v>3127</v>
      </c>
      <c r="C2121" s="622" t="s">
        <v>21</v>
      </c>
      <c r="D2121" s="621">
        <v>8.83</v>
      </c>
    </row>
    <row r="2122" spans="1:4" ht="54">
      <c r="A2122" s="622">
        <v>92761</v>
      </c>
      <c r="B2122" s="622" t="s">
        <v>3128</v>
      </c>
      <c r="C2122" s="622" t="s">
        <v>21</v>
      </c>
      <c r="D2122" s="621">
        <v>8.17</v>
      </c>
    </row>
    <row r="2123" spans="1:4" ht="54">
      <c r="A2123" s="622">
        <v>92762</v>
      </c>
      <c r="B2123" s="622" t="s">
        <v>3129</v>
      </c>
      <c r="C2123" s="622" t="s">
        <v>21</v>
      </c>
      <c r="D2123" s="621">
        <v>7.27</v>
      </c>
    </row>
    <row r="2124" spans="1:4" ht="54">
      <c r="A2124" s="622">
        <v>92763</v>
      </c>
      <c r="B2124" s="622" t="s">
        <v>3130</v>
      </c>
      <c r="C2124" s="622" t="s">
        <v>21</v>
      </c>
      <c r="D2124" s="621">
        <v>6.1</v>
      </c>
    </row>
    <row r="2125" spans="1:4" ht="54">
      <c r="A2125" s="622">
        <v>92764</v>
      </c>
      <c r="B2125" s="622" t="s">
        <v>3131</v>
      </c>
      <c r="C2125" s="622" t="s">
        <v>21</v>
      </c>
      <c r="D2125" s="621">
        <v>5.76</v>
      </c>
    </row>
    <row r="2126" spans="1:4" ht="54">
      <c r="A2126" s="622">
        <v>92765</v>
      </c>
      <c r="B2126" s="622" t="s">
        <v>3132</v>
      </c>
      <c r="C2126" s="622" t="s">
        <v>21</v>
      </c>
      <c r="D2126" s="621">
        <v>6.43</v>
      </c>
    </row>
    <row r="2127" spans="1:4" ht="54">
      <c r="A2127" s="622">
        <v>92766</v>
      </c>
      <c r="B2127" s="622" t="s">
        <v>3133</v>
      </c>
      <c r="C2127" s="622" t="s">
        <v>21</v>
      </c>
      <c r="D2127" s="621">
        <v>6.26</v>
      </c>
    </row>
    <row r="2128" spans="1:4" ht="54">
      <c r="A2128" s="622">
        <v>92767</v>
      </c>
      <c r="B2128" s="622" t="s">
        <v>3134</v>
      </c>
      <c r="C2128" s="622" t="s">
        <v>21</v>
      </c>
      <c r="D2128" s="621">
        <v>9.68</v>
      </c>
    </row>
    <row r="2129" spans="1:4" ht="54">
      <c r="A2129" s="622">
        <v>92768</v>
      </c>
      <c r="B2129" s="622" t="s">
        <v>3135</v>
      </c>
      <c r="C2129" s="622" t="s">
        <v>21</v>
      </c>
      <c r="D2129" s="621">
        <v>8.52</v>
      </c>
    </row>
    <row r="2130" spans="1:4" ht="54">
      <c r="A2130" s="622">
        <v>92769</v>
      </c>
      <c r="B2130" s="622" t="s">
        <v>3136</v>
      </c>
      <c r="C2130" s="622" t="s">
        <v>21</v>
      </c>
      <c r="D2130" s="621">
        <v>8.06</v>
      </c>
    </row>
    <row r="2131" spans="1:4" ht="54">
      <c r="A2131" s="622">
        <v>92770</v>
      </c>
      <c r="B2131" s="622" t="s">
        <v>3137</v>
      </c>
      <c r="C2131" s="622" t="s">
        <v>21</v>
      </c>
      <c r="D2131" s="621">
        <v>7.59</v>
      </c>
    </row>
    <row r="2132" spans="1:4" ht="54">
      <c r="A2132" s="622">
        <v>92771</v>
      </c>
      <c r="B2132" s="622" t="s">
        <v>3138</v>
      </c>
      <c r="C2132" s="622" t="s">
        <v>21</v>
      </c>
      <c r="D2132" s="621">
        <v>6.8</v>
      </c>
    </row>
    <row r="2133" spans="1:4" ht="54">
      <c r="A2133" s="622">
        <v>92772</v>
      </c>
      <c r="B2133" s="622" t="s">
        <v>3139</v>
      </c>
      <c r="C2133" s="622" t="s">
        <v>21</v>
      </c>
      <c r="D2133" s="621">
        <v>5.74</v>
      </c>
    </row>
    <row r="2134" spans="1:4" ht="54">
      <c r="A2134" s="622">
        <v>92773</v>
      </c>
      <c r="B2134" s="622" t="s">
        <v>3140</v>
      </c>
      <c r="C2134" s="622" t="s">
        <v>21</v>
      </c>
      <c r="D2134" s="621">
        <v>5.51</v>
      </c>
    </row>
    <row r="2135" spans="1:4" ht="54">
      <c r="A2135" s="622">
        <v>92774</v>
      </c>
      <c r="B2135" s="622" t="s">
        <v>3141</v>
      </c>
      <c r="C2135" s="622" t="s">
        <v>21</v>
      </c>
      <c r="D2135" s="621">
        <v>6.26</v>
      </c>
    </row>
    <row r="2136" spans="1:4" ht="54">
      <c r="A2136" s="622">
        <v>92775</v>
      </c>
      <c r="B2136" s="622" t="s">
        <v>3142</v>
      </c>
      <c r="C2136" s="622" t="s">
        <v>21</v>
      </c>
      <c r="D2136" s="621">
        <v>11.52</v>
      </c>
    </row>
    <row r="2137" spans="1:4" ht="54">
      <c r="A2137" s="622">
        <v>92776</v>
      </c>
      <c r="B2137" s="622" t="s">
        <v>3143</v>
      </c>
      <c r="C2137" s="622" t="s">
        <v>21</v>
      </c>
      <c r="D2137" s="621">
        <v>10.35</v>
      </c>
    </row>
    <row r="2138" spans="1:4" ht="54">
      <c r="A2138" s="622">
        <v>92777</v>
      </c>
      <c r="B2138" s="622" t="s">
        <v>3144</v>
      </c>
      <c r="C2138" s="622" t="s">
        <v>21</v>
      </c>
      <c r="D2138" s="621">
        <v>9.31</v>
      </c>
    </row>
    <row r="2139" spans="1:4" ht="54">
      <c r="A2139" s="622">
        <v>92778</v>
      </c>
      <c r="B2139" s="622" t="s">
        <v>3145</v>
      </c>
      <c r="C2139" s="622" t="s">
        <v>21</v>
      </c>
      <c r="D2139" s="621">
        <v>8.1300000000000008</v>
      </c>
    </row>
    <row r="2140" spans="1:4" ht="54">
      <c r="A2140" s="622">
        <v>92779</v>
      </c>
      <c r="B2140" s="622" t="s">
        <v>3146</v>
      </c>
      <c r="C2140" s="622" t="s">
        <v>21</v>
      </c>
      <c r="D2140" s="621">
        <v>6.72</v>
      </c>
    </row>
    <row r="2141" spans="1:4" ht="54">
      <c r="A2141" s="622">
        <v>92780</v>
      </c>
      <c r="B2141" s="622" t="s">
        <v>3147</v>
      </c>
      <c r="C2141" s="622" t="s">
        <v>21</v>
      </c>
      <c r="D2141" s="621">
        <v>6.18</v>
      </c>
    </row>
    <row r="2142" spans="1:4" ht="54">
      <c r="A2142" s="622">
        <v>92781</v>
      </c>
      <c r="B2142" s="622" t="s">
        <v>3148</v>
      </c>
      <c r="C2142" s="622" t="s">
        <v>21</v>
      </c>
      <c r="D2142" s="621">
        <v>6.72</v>
      </c>
    </row>
    <row r="2143" spans="1:4" ht="54">
      <c r="A2143" s="622">
        <v>92782</v>
      </c>
      <c r="B2143" s="622" t="s">
        <v>3149</v>
      </c>
      <c r="C2143" s="622" t="s">
        <v>21</v>
      </c>
      <c r="D2143" s="621">
        <v>6.43</v>
      </c>
    </row>
    <row r="2144" spans="1:4" ht="54">
      <c r="A2144" s="622">
        <v>92783</v>
      </c>
      <c r="B2144" s="622" t="s">
        <v>3150</v>
      </c>
      <c r="C2144" s="622" t="s">
        <v>21</v>
      </c>
      <c r="D2144" s="621">
        <v>11.37</v>
      </c>
    </row>
    <row r="2145" spans="1:4" ht="54">
      <c r="A2145" s="622">
        <v>92784</v>
      </c>
      <c r="B2145" s="622" t="s">
        <v>3151</v>
      </c>
      <c r="C2145" s="622" t="s">
        <v>21</v>
      </c>
      <c r="D2145" s="621">
        <v>9.89</v>
      </c>
    </row>
    <row r="2146" spans="1:4" ht="54">
      <c r="A2146" s="622">
        <v>92785</v>
      </c>
      <c r="B2146" s="622" t="s">
        <v>3152</v>
      </c>
      <c r="C2146" s="622" t="s">
        <v>21</v>
      </c>
      <c r="D2146" s="621">
        <v>9.1</v>
      </c>
    </row>
    <row r="2147" spans="1:4" ht="54">
      <c r="A2147" s="622">
        <v>92786</v>
      </c>
      <c r="B2147" s="622" t="s">
        <v>3153</v>
      </c>
      <c r="C2147" s="622" t="s">
        <v>21</v>
      </c>
      <c r="D2147" s="621">
        <v>8.36</v>
      </c>
    </row>
    <row r="2148" spans="1:4" ht="54">
      <c r="A2148" s="622">
        <v>92787</v>
      </c>
      <c r="B2148" s="622" t="s">
        <v>3154</v>
      </c>
      <c r="C2148" s="622" t="s">
        <v>21</v>
      </c>
      <c r="D2148" s="621">
        <v>7.37</v>
      </c>
    </row>
    <row r="2149" spans="1:4" ht="54">
      <c r="A2149" s="622">
        <v>92788</v>
      </c>
      <c r="B2149" s="622" t="s">
        <v>3155</v>
      </c>
      <c r="C2149" s="622" t="s">
        <v>21</v>
      </c>
      <c r="D2149" s="621">
        <v>6.14</v>
      </c>
    </row>
    <row r="2150" spans="1:4" ht="54">
      <c r="A2150" s="622">
        <v>92789</v>
      </c>
      <c r="B2150" s="622" t="s">
        <v>3156</v>
      </c>
      <c r="C2150" s="622" t="s">
        <v>21</v>
      </c>
      <c r="D2150" s="621">
        <v>5.77</v>
      </c>
    </row>
    <row r="2151" spans="1:4" ht="54">
      <c r="A2151" s="622">
        <v>92790</v>
      </c>
      <c r="B2151" s="622" t="s">
        <v>3157</v>
      </c>
      <c r="C2151" s="622" t="s">
        <v>21</v>
      </c>
      <c r="D2151" s="621">
        <v>6.41</v>
      </c>
    </row>
    <row r="2152" spans="1:4" ht="40.5">
      <c r="A2152" s="622">
        <v>92791</v>
      </c>
      <c r="B2152" s="622" t="s">
        <v>3158</v>
      </c>
      <c r="C2152" s="622" t="s">
        <v>21</v>
      </c>
      <c r="D2152" s="621">
        <v>6.61</v>
      </c>
    </row>
    <row r="2153" spans="1:4" ht="40.5">
      <c r="A2153" s="622">
        <v>92792</v>
      </c>
      <c r="B2153" s="622" t="s">
        <v>3159</v>
      </c>
      <c r="C2153" s="622" t="s">
        <v>21</v>
      </c>
      <c r="D2153" s="621">
        <v>6.53</v>
      </c>
    </row>
    <row r="2154" spans="1:4" ht="40.5">
      <c r="A2154" s="622">
        <v>92793</v>
      </c>
      <c r="B2154" s="622" t="s">
        <v>3160</v>
      </c>
      <c r="C2154" s="622" t="s">
        <v>21</v>
      </c>
      <c r="D2154" s="621">
        <v>6.39</v>
      </c>
    </row>
    <row r="2155" spans="1:4" ht="40.5">
      <c r="A2155" s="622">
        <v>92794</v>
      </c>
      <c r="B2155" s="622" t="s">
        <v>3161</v>
      </c>
      <c r="C2155" s="622" t="s">
        <v>21</v>
      </c>
      <c r="D2155" s="621">
        <v>5.86</v>
      </c>
    </row>
    <row r="2156" spans="1:4" ht="40.5">
      <c r="A2156" s="622">
        <v>92795</v>
      </c>
      <c r="B2156" s="622" t="s">
        <v>3162</v>
      </c>
      <c r="C2156" s="622" t="s">
        <v>21</v>
      </c>
      <c r="D2156" s="621">
        <v>5</v>
      </c>
    </row>
    <row r="2157" spans="1:4" ht="40.5">
      <c r="A2157" s="622">
        <v>92796</v>
      </c>
      <c r="B2157" s="622" t="s">
        <v>3163</v>
      </c>
      <c r="C2157" s="622" t="s">
        <v>21</v>
      </c>
      <c r="D2157" s="621">
        <v>4.93</v>
      </c>
    </row>
    <row r="2158" spans="1:4" ht="40.5">
      <c r="A2158" s="622">
        <v>92797</v>
      </c>
      <c r="B2158" s="622" t="s">
        <v>3164</v>
      </c>
      <c r="C2158" s="622" t="s">
        <v>21</v>
      </c>
      <c r="D2158" s="621">
        <v>5.79</v>
      </c>
    </row>
    <row r="2159" spans="1:4" ht="40.5">
      <c r="A2159" s="622">
        <v>92798</v>
      </c>
      <c r="B2159" s="622" t="s">
        <v>3165</v>
      </c>
      <c r="C2159" s="622" t="s">
        <v>21</v>
      </c>
      <c r="D2159" s="621">
        <v>5.77</v>
      </c>
    </row>
    <row r="2160" spans="1:4" ht="27">
      <c r="A2160" s="622">
        <v>92799</v>
      </c>
      <c r="B2160" s="622" t="s">
        <v>3166</v>
      </c>
      <c r="C2160" s="622" t="s">
        <v>21</v>
      </c>
      <c r="D2160" s="621">
        <v>6.94</v>
      </c>
    </row>
    <row r="2161" spans="1:4" ht="27">
      <c r="A2161" s="622">
        <v>92800</v>
      </c>
      <c r="B2161" s="622" t="s">
        <v>3167</v>
      </c>
      <c r="C2161" s="622" t="s">
        <v>21</v>
      </c>
      <c r="D2161" s="621">
        <v>6.25</v>
      </c>
    </row>
    <row r="2162" spans="1:4" ht="27">
      <c r="A2162" s="622">
        <v>92801</v>
      </c>
      <c r="B2162" s="622" t="s">
        <v>3168</v>
      </c>
      <c r="C2162" s="622" t="s">
        <v>21</v>
      </c>
      <c r="D2162" s="621">
        <v>6.31</v>
      </c>
    </row>
    <row r="2163" spans="1:4" ht="27">
      <c r="A2163" s="622">
        <v>92802</v>
      </c>
      <c r="B2163" s="622" t="s">
        <v>3169</v>
      </c>
      <c r="C2163" s="622" t="s">
        <v>21</v>
      </c>
      <c r="D2163" s="621">
        <v>6.27</v>
      </c>
    </row>
    <row r="2164" spans="1:4" ht="27">
      <c r="A2164" s="622">
        <v>92803</v>
      </c>
      <c r="B2164" s="622" t="s">
        <v>3170</v>
      </c>
      <c r="C2164" s="622" t="s">
        <v>21</v>
      </c>
      <c r="D2164" s="621">
        <v>5.78</v>
      </c>
    </row>
    <row r="2165" spans="1:4" ht="27">
      <c r="A2165" s="622">
        <v>92804</v>
      </c>
      <c r="B2165" s="622" t="s">
        <v>3171</v>
      </c>
      <c r="C2165" s="622" t="s">
        <v>21</v>
      </c>
      <c r="D2165" s="621">
        <v>4.95</v>
      </c>
    </row>
    <row r="2166" spans="1:4" ht="27">
      <c r="A2166" s="622">
        <v>92805</v>
      </c>
      <c r="B2166" s="622" t="s">
        <v>3172</v>
      </c>
      <c r="C2166" s="622" t="s">
        <v>21</v>
      </c>
      <c r="D2166" s="621">
        <v>4.91</v>
      </c>
    </row>
    <row r="2167" spans="1:4" ht="27">
      <c r="A2167" s="622">
        <v>92806</v>
      </c>
      <c r="B2167" s="622" t="s">
        <v>3173</v>
      </c>
      <c r="C2167" s="622" t="s">
        <v>21</v>
      </c>
      <c r="D2167" s="621">
        <v>5.78</v>
      </c>
    </row>
    <row r="2168" spans="1:4" ht="27">
      <c r="A2168" s="622">
        <v>92875</v>
      </c>
      <c r="B2168" s="622" t="s">
        <v>3231</v>
      </c>
      <c r="C2168" s="622" t="s">
        <v>21</v>
      </c>
      <c r="D2168" s="621">
        <v>6.02</v>
      </c>
    </row>
    <row r="2169" spans="1:4" ht="27">
      <c r="A2169" s="622">
        <v>92876</v>
      </c>
      <c r="B2169" s="622" t="s">
        <v>3232</v>
      </c>
      <c r="C2169" s="622" t="s">
        <v>21</v>
      </c>
      <c r="D2169" s="621">
        <v>5.82</v>
      </c>
    </row>
    <row r="2170" spans="1:4" ht="27">
      <c r="A2170" s="622">
        <v>92877</v>
      </c>
      <c r="B2170" s="622" t="s">
        <v>3233</v>
      </c>
      <c r="C2170" s="622" t="s">
        <v>21</v>
      </c>
      <c r="D2170" s="621">
        <v>6.27</v>
      </c>
    </row>
    <row r="2171" spans="1:4" ht="27">
      <c r="A2171" s="622">
        <v>92878</v>
      </c>
      <c r="B2171" s="622" t="s">
        <v>3234</v>
      </c>
      <c r="C2171" s="622" t="s">
        <v>21</v>
      </c>
      <c r="D2171" s="621">
        <v>6.16</v>
      </c>
    </row>
    <row r="2172" spans="1:4" ht="27">
      <c r="A2172" s="622">
        <v>92879</v>
      </c>
      <c r="B2172" s="622" t="s">
        <v>3235</v>
      </c>
      <c r="C2172" s="622" t="s">
        <v>21</v>
      </c>
      <c r="D2172" s="621">
        <v>6.09</v>
      </c>
    </row>
    <row r="2173" spans="1:4" ht="27">
      <c r="A2173" s="622">
        <v>92880</v>
      </c>
      <c r="B2173" s="622" t="s">
        <v>3236</v>
      </c>
      <c r="C2173" s="622" t="s">
        <v>21</v>
      </c>
      <c r="D2173" s="621">
        <v>6.23</v>
      </c>
    </row>
    <row r="2174" spans="1:4" ht="27">
      <c r="A2174" s="622">
        <v>92881</v>
      </c>
      <c r="B2174" s="622" t="s">
        <v>3237</v>
      </c>
      <c r="C2174" s="622" t="s">
        <v>21</v>
      </c>
      <c r="D2174" s="621">
        <v>6.21</v>
      </c>
    </row>
    <row r="2175" spans="1:4" ht="27">
      <c r="A2175" s="622">
        <v>92882</v>
      </c>
      <c r="B2175" s="622" t="s">
        <v>3238</v>
      </c>
      <c r="C2175" s="622" t="s">
        <v>21</v>
      </c>
      <c r="D2175" s="621">
        <v>8.32</v>
      </c>
    </row>
    <row r="2176" spans="1:4" ht="27">
      <c r="A2176" s="622">
        <v>92883</v>
      </c>
      <c r="B2176" s="622" t="s">
        <v>3239</v>
      </c>
      <c r="C2176" s="622" t="s">
        <v>21</v>
      </c>
      <c r="D2176" s="621">
        <v>7.6</v>
      </c>
    </row>
    <row r="2177" spans="1:4" ht="27">
      <c r="A2177" s="622">
        <v>92884</v>
      </c>
      <c r="B2177" s="622" t="s">
        <v>3240</v>
      </c>
      <c r="C2177" s="622" t="s">
        <v>21</v>
      </c>
      <c r="D2177" s="621">
        <v>7.68</v>
      </c>
    </row>
    <row r="2178" spans="1:4" ht="27">
      <c r="A2178" s="622">
        <v>92885</v>
      </c>
      <c r="B2178" s="622" t="s">
        <v>3241</v>
      </c>
      <c r="C2178" s="622" t="s">
        <v>21</v>
      </c>
      <c r="D2178" s="621">
        <v>7.26</v>
      </c>
    </row>
    <row r="2179" spans="1:4" ht="27">
      <c r="A2179" s="622">
        <v>92886</v>
      </c>
      <c r="B2179" s="622" t="s">
        <v>3242</v>
      </c>
      <c r="C2179" s="622" t="s">
        <v>21</v>
      </c>
      <c r="D2179" s="621">
        <v>6.92</v>
      </c>
    </row>
    <row r="2180" spans="1:4" ht="27">
      <c r="A2180" s="622">
        <v>92887</v>
      </c>
      <c r="B2180" s="622" t="s">
        <v>3243</v>
      </c>
      <c r="C2180" s="622" t="s">
        <v>21</v>
      </c>
      <c r="D2180" s="621">
        <v>6.87</v>
      </c>
    </row>
    <row r="2181" spans="1:4" ht="27">
      <c r="A2181" s="622">
        <v>92888</v>
      </c>
      <c r="B2181" s="622" t="s">
        <v>3244</v>
      </c>
      <c r="C2181" s="622" t="s">
        <v>21</v>
      </c>
      <c r="D2181" s="621">
        <v>6.7</v>
      </c>
    </row>
    <row r="2182" spans="1:4" ht="54">
      <c r="A2182" s="622">
        <v>92915</v>
      </c>
      <c r="B2182" s="622" t="s">
        <v>4708</v>
      </c>
      <c r="C2182" s="622" t="s">
        <v>21</v>
      </c>
      <c r="D2182" s="621">
        <v>10.53</v>
      </c>
    </row>
    <row r="2183" spans="1:4" ht="54">
      <c r="A2183" s="622">
        <v>92916</v>
      </c>
      <c r="B2183" s="622" t="s">
        <v>4709</v>
      </c>
      <c r="C2183" s="622" t="s">
        <v>21</v>
      </c>
      <c r="D2183" s="621">
        <v>9.59</v>
      </c>
    </row>
    <row r="2184" spans="1:4" ht="54">
      <c r="A2184" s="622">
        <v>92917</v>
      </c>
      <c r="B2184" s="622" t="s">
        <v>4710</v>
      </c>
      <c r="C2184" s="622" t="s">
        <v>21</v>
      </c>
      <c r="D2184" s="621">
        <v>8.75</v>
      </c>
    </row>
    <row r="2185" spans="1:4" ht="54">
      <c r="A2185" s="622">
        <v>92919</v>
      </c>
      <c r="B2185" s="622" t="s">
        <v>4711</v>
      </c>
      <c r="C2185" s="622" t="s">
        <v>21</v>
      </c>
      <c r="D2185" s="621">
        <v>7.7</v>
      </c>
    </row>
    <row r="2186" spans="1:4" ht="54">
      <c r="A2186" s="622">
        <v>92921</v>
      </c>
      <c r="B2186" s="622" t="s">
        <v>4712</v>
      </c>
      <c r="C2186" s="622" t="s">
        <v>21</v>
      </c>
      <c r="D2186" s="621">
        <v>6.41</v>
      </c>
    </row>
    <row r="2187" spans="1:4" ht="54">
      <c r="A2187" s="622">
        <v>92922</v>
      </c>
      <c r="B2187" s="622" t="s">
        <v>4713</v>
      </c>
      <c r="C2187" s="622" t="s">
        <v>21</v>
      </c>
      <c r="D2187" s="621">
        <v>5.97</v>
      </c>
    </row>
    <row r="2188" spans="1:4" ht="54">
      <c r="A2188" s="622">
        <v>92923</v>
      </c>
      <c r="B2188" s="622" t="s">
        <v>4714</v>
      </c>
      <c r="C2188" s="622" t="s">
        <v>21</v>
      </c>
      <c r="D2188" s="621">
        <v>6.57</v>
      </c>
    </row>
    <row r="2189" spans="1:4" ht="54">
      <c r="A2189" s="622">
        <v>92924</v>
      </c>
      <c r="B2189" s="622" t="s">
        <v>4715</v>
      </c>
      <c r="C2189" s="622" t="s">
        <v>21</v>
      </c>
      <c r="D2189" s="621">
        <v>6.35</v>
      </c>
    </row>
    <row r="2190" spans="1:4" ht="40.5">
      <c r="A2190" s="622">
        <v>95445</v>
      </c>
      <c r="B2190" s="622" t="s">
        <v>3918</v>
      </c>
      <c r="C2190" s="622" t="s">
        <v>21</v>
      </c>
      <c r="D2190" s="621">
        <v>5.29</v>
      </c>
    </row>
    <row r="2191" spans="1:4" ht="40.5">
      <c r="A2191" s="622">
        <v>95446</v>
      </c>
      <c r="B2191" s="622" t="s">
        <v>3919</v>
      </c>
      <c r="C2191" s="622" t="s">
        <v>21</v>
      </c>
      <c r="D2191" s="621">
        <v>5.7</v>
      </c>
    </row>
    <row r="2192" spans="1:4" ht="40.5">
      <c r="A2192" s="622">
        <v>95448</v>
      </c>
      <c r="B2192" s="622" t="s">
        <v>13754</v>
      </c>
      <c r="C2192" s="622" t="s">
        <v>21</v>
      </c>
      <c r="D2192" s="621">
        <v>6.34</v>
      </c>
    </row>
    <row r="2193" spans="1:4" ht="40.5">
      <c r="A2193" s="622">
        <v>95576</v>
      </c>
      <c r="B2193" s="622" t="s">
        <v>5103</v>
      </c>
      <c r="C2193" s="622" t="s">
        <v>21</v>
      </c>
      <c r="D2193" s="621">
        <v>8.2899999999999991</v>
      </c>
    </row>
    <row r="2194" spans="1:4" ht="40.5">
      <c r="A2194" s="622">
        <v>95577</v>
      </c>
      <c r="B2194" s="622" t="s">
        <v>3931</v>
      </c>
      <c r="C2194" s="622" t="s">
        <v>21</v>
      </c>
      <c r="D2194" s="621">
        <v>7.44</v>
      </c>
    </row>
    <row r="2195" spans="1:4" ht="40.5">
      <c r="A2195" s="622">
        <v>95578</v>
      </c>
      <c r="B2195" s="622" t="s">
        <v>5104</v>
      </c>
      <c r="C2195" s="622" t="s">
        <v>21</v>
      </c>
      <c r="D2195" s="621">
        <v>6.32</v>
      </c>
    </row>
    <row r="2196" spans="1:4" ht="40.5">
      <c r="A2196" s="622">
        <v>95579</v>
      </c>
      <c r="B2196" s="622" t="s">
        <v>3932</v>
      </c>
      <c r="C2196" s="622" t="s">
        <v>21</v>
      </c>
      <c r="D2196" s="621">
        <v>6</v>
      </c>
    </row>
    <row r="2197" spans="1:4" ht="40.5">
      <c r="A2197" s="622">
        <v>95580</v>
      </c>
      <c r="B2197" s="622" t="s">
        <v>3933</v>
      </c>
      <c r="C2197" s="622" t="s">
        <v>21</v>
      </c>
      <c r="D2197" s="621">
        <v>6.71</v>
      </c>
    </row>
    <row r="2198" spans="1:4" ht="40.5">
      <c r="A2198" s="622">
        <v>95581</v>
      </c>
      <c r="B2198" s="622" t="s">
        <v>3934</v>
      </c>
      <c r="C2198" s="622" t="s">
        <v>21</v>
      </c>
      <c r="D2198" s="621">
        <v>6.56</v>
      </c>
    </row>
    <row r="2199" spans="1:4" ht="40.5">
      <c r="A2199" s="622">
        <v>95582</v>
      </c>
      <c r="B2199" s="622" t="s">
        <v>13755</v>
      </c>
      <c r="C2199" s="622" t="s">
        <v>21</v>
      </c>
      <c r="D2199" s="621">
        <v>7.02</v>
      </c>
    </row>
    <row r="2200" spans="1:4" ht="40.5">
      <c r="A2200" s="622">
        <v>95583</v>
      </c>
      <c r="B2200" s="622" t="s">
        <v>3935</v>
      </c>
      <c r="C2200" s="622" t="s">
        <v>21</v>
      </c>
      <c r="D2200" s="621">
        <v>10.88</v>
      </c>
    </row>
    <row r="2201" spans="1:4" ht="40.5">
      <c r="A2201" s="622">
        <v>95584</v>
      </c>
      <c r="B2201" s="622" t="s">
        <v>3936</v>
      </c>
      <c r="C2201" s="622" t="s">
        <v>21</v>
      </c>
      <c r="D2201" s="621">
        <v>9.27</v>
      </c>
    </row>
    <row r="2202" spans="1:4" ht="54">
      <c r="A2202" s="622">
        <v>95585</v>
      </c>
      <c r="B2202" s="622" t="s">
        <v>5105</v>
      </c>
      <c r="C2202" s="622" t="s">
        <v>21</v>
      </c>
      <c r="D2202" s="621">
        <v>8.64</v>
      </c>
    </row>
    <row r="2203" spans="1:4" ht="40.5">
      <c r="A2203" s="622">
        <v>95586</v>
      </c>
      <c r="B2203" s="622" t="s">
        <v>3937</v>
      </c>
      <c r="C2203" s="622" t="s">
        <v>21</v>
      </c>
      <c r="D2203" s="621">
        <v>7.7</v>
      </c>
    </row>
    <row r="2204" spans="1:4" ht="54">
      <c r="A2204" s="622">
        <v>95587</v>
      </c>
      <c r="B2204" s="622" t="s">
        <v>5106</v>
      </c>
      <c r="C2204" s="622" t="s">
        <v>21</v>
      </c>
      <c r="D2204" s="621">
        <v>6.55</v>
      </c>
    </row>
    <row r="2205" spans="1:4" ht="40.5">
      <c r="A2205" s="622">
        <v>95588</v>
      </c>
      <c r="B2205" s="622" t="s">
        <v>3938</v>
      </c>
      <c r="C2205" s="622" t="s">
        <v>21</v>
      </c>
      <c r="D2205" s="621">
        <v>6.18</v>
      </c>
    </row>
    <row r="2206" spans="1:4" ht="40.5">
      <c r="A2206" s="622">
        <v>95589</v>
      </c>
      <c r="B2206" s="622" t="s">
        <v>3939</v>
      </c>
      <c r="C2206" s="622" t="s">
        <v>21</v>
      </c>
      <c r="D2206" s="621">
        <v>6.85</v>
      </c>
    </row>
    <row r="2207" spans="1:4" ht="40.5">
      <c r="A2207" s="622">
        <v>95590</v>
      </c>
      <c r="B2207" s="622" t="s">
        <v>3940</v>
      </c>
      <c r="C2207" s="622" t="s">
        <v>21</v>
      </c>
      <c r="D2207" s="621">
        <v>6.67</v>
      </c>
    </row>
    <row r="2208" spans="1:4" ht="40.5">
      <c r="A2208" s="622">
        <v>95591</v>
      </c>
      <c r="B2208" s="622" t="s">
        <v>13756</v>
      </c>
      <c r="C2208" s="622" t="s">
        <v>21</v>
      </c>
      <c r="D2208" s="621">
        <v>7.09</v>
      </c>
    </row>
    <row r="2209" spans="1:4" ht="40.5">
      <c r="A2209" s="622">
        <v>95592</v>
      </c>
      <c r="B2209" s="622" t="s">
        <v>3941</v>
      </c>
      <c r="C2209" s="622" t="s">
        <v>21</v>
      </c>
      <c r="D2209" s="621">
        <v>13.27</v>
      </c>
    </row>
    <row r="2210" spans="1:4" ht="40.5">
      <c r="A2210" s="622">
        <v>95593</v>
      </c>
      <c r="B2210" s="622" t="s">
        <v>3942</v>
      </c>
      <c r="C2210" s="622" t="s">
        <v>21</v>
      </c>
      <c r="D2210" s="621">
        <v>10.75</v>
      </c>
    </row>
    <row r="2211" spans="1:4" ht="54">
      <c r="A2211" s="622">
        <v>95943</v>
      </c>
      <c r="B2211" s="622" t="s">
        <v>4063</v>
      </c>
      <c r="C2211" s="622" t="s">
        <v>21</v>
      </c>
      <c r="D2211" s="621">
        <v>13.94</v>
      </c>
    </row>
    <row r="2212" spans="1:4" ht="54">
      <c r="A2212" s="622">
        <v>95944</v>
      </c>
      <c r="B2212" s="622" t="s">
        <v>4064</v>
      </c>
      <c r="C2212" s="622" t="s">
        <v>21</v>
      </c>
      <c r="D2212" s="621">
        <v>12.6</v>
      </c>
    </row>
    <row r="2213" spans="1:4" ht="54">
      <c r="A2213" s="622">
        <v>95945</v>
      </c>
      <c r="B2213" s="622" t="s">
        <v>4065</v>
      </c>
      <c r="C2213" s="622" t="s">
        <v>21</v>
      </c>
      <c r="D2213" s="621">
        <v>10.11</v>
      </c>
    </row>
    <row r="2214" spans="1:4" ht="54">
      <c r="A2214" s="622">
        <v>95946</v>
      </c>
      <c r="B2214" s="622" t="s">
        <v>4066</v>
      </c>
      <c r="C2214" s="622" t="s">
        <v>21</v>
      </c>
      <c r="D2214" s="621">
        <v>7.99</v>
      </c>
    </row>
    <row r="2215" spans="1:4" ht="54">
      <c r="A2215" s="622">
        <v>95947</v>
      </c>
      <c r="B2215" s="622" t="s">
        <v>4067</v>
      </c>
      <c r="C2215" s="622" t="s">
        <v>21</v>
      </c>
      <c r="D2215" s="621">
        <v>6.11</v>
      </c>
    </row>
    <row r="2216" spans="1:4" ht="54">
      <c r="A2216" s="622">
        <v>95948</v>
      </c>
      <c r="B2216" s="622" t="s">
        <v>4068</v>
      </c>
      <c r="C2216" s="622" t="s">
        <v>21</v>
      </c>
      <c r="D2216" s="621">
        <v>5.35</v>
      </c>
    </row>
    <row r="2217" spans="1:4" ht="40.5">
      <c r="A2217" s="622">
        <v>96544</v>
      </c>
      <c r="B2217" s="622" t="s">
        <v>4192</v>
      </c>
      <c r="C2217" s="622" t="s">
        <v>21</v>
      </c>
      <c r="D2217" s="621">
        <v>10.31</v>
      </c>
    </row>
    <row r="2218" spans="1:4" ht="40.5">
      <c r="A2218" s="622">
        <v>96545</v>
      </c>
      <c r="B2218" s="622" t="s">
        <v>4193</v>
      </c>
      <c r="C2218" s="622" t="s">
        <v>21</v>
      </c>
      <c r="D2218" s="621">
        <v>9.33</v>
      </c>
    </row>
    <row r="2219" spans="1:4" ht="40.5">
      <c r="A2219" s="622">
        <v>96546</v>
      </c>
      <c r="B2219" s="622" t="s">
        <v>4194</v>
      </c>
      <c r="C2219" s="622" t="s">
        <v>21</v>
      </c>
      <c r="D2219" s="621">
        <v>8.18</v>
      </c>
    </row>
    <row r="2220" spans="1:4" ht="40.5">
      <c r="A2220" s="622">
        <v>96547</v>
      </c>
      <c r="B2220" s="622" t="s">
        <v>4195</v>
      </c>
      <c r="C2220" s="622" t="s">
        <v>21</v>
      </c>
      <c r="D2220" s="621">
        <v>6.83</v>
      </c>
    </row>
    <row r="2221" spans="1:4" ht="40.5">
      <c r="A2221" s="622">
        <v>96548</v>
      </c>
      <c r="B2221" s="622" t="s">
        <v>4196</v>
      </c>
      <c r="C2221" s="622" t="s">
        <v>21</v>
      </c>
      <c r="D2221" s="621">
        <v>6.34</v>
      </c>
    </row>
    <row r="2222" spans="1:4" ht="40.5">
      <c r="A2222" s="622">
        <v>96549</v>
      </c>
      <c r="B2222" s="622" t="s">
        <v>4197</v>
      </c>
      <c r="C2222" s="622" t="s">
        <v>21</v>
      </c>
      <c r="D2222" s="621">
        <v>6.9</v>
      </c>
    </row>
    <row r="2223" spans="1:4" ht="40.5">
      <c r="A2223" s="622">
        <v>96550</v>
      </c>
      <c r="B2223" s="622" t="s">
        <v>4198</v>
      </c>
      <c r="C2223" s="622" t="s">
        <v>21</v>
      </c>
      <c r="D2223" s="621">
        <v>6.64</v>
      </c>
    </row>
    <row r="2224" spans="1:4" ht="40.5">
      <c r="A2224" s="622">
        <v>100066</v>
      </c>
      <c r="B2224" s="622" t="s">
        <v>10592</v>
      </c>
      <c r="C2224" s="622" t="s">
        <v>21</v>
      </c>
      <c r="D2224" s="621">
        <v>7.78</v>
      </c>
    </row>
    <row r="2225" spans="1:4" ht="40.5">
      <c r="A2225" s="622">
        <v>100067</v>
      </c>
      <c r="B2225" s="622" t="s">
        <v>10593</v>
      </c>
      <c r="C2225" s="622" t="s">
        <v>21</v>
      </c>
      <c r="D2225" s="621">
        <v>7.57</v>
      </c>
    </row>
    <row r="2226" spans="1:4" ht="40.5">
      <c r="A2226" s="622">
        <v>100068</v>
      </c>
      <c r="B2226" s="622" t="s">
        <v>10594</v>
      </c>
      <c r="C2226" s="622" t="s">
        <v>21</v>
      </c>
      <c r="D2226" s="621">
        <v>5.75</v>
      </c>
    </row>
    <row r="2227" spans="1:4" ht="27">
      <c r="A2227" s="622">
        <v>89993</v>
      </c>
      <c r="B2227" s="622" t="s">
        <v>490</v>
      </c>
      <c r="C2227" s="622" t="s">
        <v>43</v>
      </c>
      <c r="D2227" s="621">
        <v>602.04</v>
      </c>
    </row>
    <row r="2228" spans="1:4" ht="40.5">
      <c r="A2228" s="622">
        <v>89994</v>
      </c>
      <c r="B2228" s="622" t="s">
        <v>2313</v>
      </c>
      <c r="C2228" s="622" t="s">
        <v>43</v>
      </c>
      <c r="D2228" s="621">
        <v>507.98</v>
      </c>
    </row>
    <row r="2229" spans="1:4" ht="27">
      <c r="A2229" s="622">
        <v>89995</v>
      </c>
      <c r="B2229" s="622" t="s">
        <v>2314</v>
      </c>
      <c r="C2229" s="622" t="s">
        <v>43</v>
      </c>
      <c r="D2229" s="621">
        <v>577.99</v>
      </c>
    </row>
    <row r="2230" spans="1:4" ht="54">
      <c r="A2230" s="622">
        <v>90278</v>
      </c>
      <c r="B2230" s="622" t="s">
        <v>2340</v>
      </c>
      <c r="C2230" s="622" t="s">
        <v>43</v>
      </c>
      <c r="D2230" s="621">
        <v>294.27</v>
      </c>
    </row>
    <row r="2231" spans="1:4" ht="54">
      <c r="A2231" s="622">
        <v>90279</v>
      </c>
      <c r="B2231" s="622" t="s">
        <v>2341</v>
      </c>
      <c r="C2231" s="622" t="s">
        <v>43</v>
      </c>
      <c r="D2231" s="621">
        <v>312.45</v>
      </c>
    </row>
    <row r="2232" spans="1:4" ht="54">
      <c r="A2232" s="622">
        <v>90280</v>
      </c>
      <c r="B2232" s="622" t="s">
        <v>2342</v>
      </c>
      <c r="C2232" s="622" t="s">
        <v>43</v>
      </c>
      <c r="D2232" s="621">
        <v>346.33</v>
      </c>
    </row>
    <row r="2233" spans="1:4" ht="54">
      <c r="A2233" s="622">
        <v>90281</v>
      </c>
      <c r="B2233" s="622" t="s">
        <v>2343</v>
      </c>
      <c r="C2233" s="622" t="s">
        <v>43</v>
      </c>
      <c r="D2233" s="621">
        <v>393.77</v>
      </c>
    </row>
    <row r="2234" spans="1:4" ht="40.5">
      <c r="A2234" s="622">
        <v>90282</v>
      </c>
      <c r="B2234" s="622" t="s">
        <v>2344</v>
      </c>
      <c r="C2234" s="622" t="s">
        <v>43</v>
      </c>
      <c r="D2234" s="621">
        <v>298.69</v>
      </c>
    </row>
    <row r="2235" spans="1:4" ht="40.5">
      <c r="A2235" s="622">
        <v>90283</v>
      </c>
      <c r="B2235" s="622" t="s">
        <v>2345</v>
      </c>
      <c r="C2235" s="622" t="s">
        <v>43</v>
      </c>
      <c r="D2235" s="621">
        <v>318.07</v>
      </c>
    </row>
    <row r="2236" spans="1:4" ht="40.5">
      <c r="A2236" s="622">
        <v>90284</v>
      </c>
      <c r="B2236" s="622" t="s">
        <v>2346</v>
      </c>
      <c r="C2236" s="622" t="s">
        <v>43</v>
      </c>
      <c r="D2236" s="621">
        <v>352.68</v>
      </c>
    </row>
    <row r="2237" spans="1:4" ht="40.5">
      <c r="A2237" s="622">
        <v>90285</v>
      </c>
      <c r="B2237" s="622" t="s">
        <v>2347</v>
      </c>
      <c r="C2237" s="622" t="s">
        <v>43</v>
      </c>
      <c r="D2237" s="621">
        <v>402.87</v>
      </c>
    </row>
    <row r="2238" spans="1:4" ht="67.5">
      <c r="A2238" s="622">
        <v>90853</v>
      </c>
      <c r="B2238" s="622" t="s">
        <v>10595</v>
      </c>
      <c r="C2238" s="622" t="s">
        <v>43</v>
      </c>
      <c r="D2238" s="621">
        <v>498.14</v>
      </c>
    </row>
    <row r="2239" spans="1:4" ht="67.5">
      <c r="A2239" s="622">
        <v>90854</v>
      </c>
      <c r="B2239" s="622" t="s">
        <v>10596</v>
      </c>
      <c r="C2239" s="622" t="s">
        <v>43</v>
      </c>
      <c r="D2239" s="621">
        <v>483.31</v>
      </c>
    </row>
    <row r="2240" spans="1:4" ht="67.5">
      <c r="A2240" s="622">
        <v>90855</v>
      </c>
      <c r="B2240" s="622" t="s">
        <v>10597</v>
      </c>
      <c r="C2240" s="622" t="s">
        <v>43</v>
      </c>
      <c r="D2240" s="621">
        <v>525.78</v>
      </c>
    </row>
    <row r="2241" spans="1:4" ht="67.5">
      <c r="A2241" s="622">
        <v>90856</v>
      </c>
      <c r="B2241" s="622" t="s">
        <v>10598</v>
      </c>
      <c r="C2241" s="622" t="s">
        <v>43</v>
      </c>
      <c r="D2241" s="621">
        <v>501.36</v>
      </c>
    </row>
    <row r="2242" spans="1:4" ht="67.5">
      <c r="A2242" s="622">
        <v>90857</v>
      </c>
      <c r="B2242" s="622" t="s">
        <v>10599</v>
      </c>
      <c r="C2242" s="622" t="s">
        <v>43</v>
      </c>
      <c r="D2242" s="621">
        <v>485.45</v>
      </c>
    </row>
    <row r="2243" spans="1:4" ht="67.5">
      <c r="A2243" s="622">
        <v>90858</v>
      </c>
      <c r="B2243" s="622" t="s">
        <v>10600</v>
      </c>
      <c r="C2243" s="622" t="s">
        <v>43</v>
      </c>
      <c r="D2243" s="621">
        <v>540.6</v>
      </c>
    </row>
    <row r="2244" spans="1:4" ht="67.5">
      <c r="A2244" s="622">
        <v>90859</v>
      </c>
      <c r="B2244" s="622" t="s">
        <v>10601</v>
      </c>
      <c r="C2244" s="622" t="s">
        <v>43</v>
      </c>
      <c r="D2244" s="621">
        <v>476.05</v>
      </c>
    </row>
    <row r="2245" spans="1:4" ht="67.5">
      <c r="A2245" s="622">
        <v>90860</v>
      </c>
      <c r="B2245" s="622" t="s">
        <v>10602</v>
      </c>
      <c r="C2245" s="622" t="s">
        <v>43</v>
      </c>
      <c r="D2245" s="621">
        <v>480.53</v>
      </c>
    </row>
    <row r="2246" spans="1:4" ht="67.5">
      <c r="A2246" s="622">
        <v>90861</v>
      </c>
      <c r="B2246" s="622" t="s">
        <v>10603</v>
      </c>
      <c r="C2246" s="622" t="s">
        <v>43</v>
      </c>
      <c r="D2246" s="621">
        <v>490.04</v>
      </c>
    </row>
    <row r="2247" spans="1:4" ht="54">
      <c r="A2247" s="622">
        <v>90862</v>
      </c>
      <c r="B2247" s="622" t="s">
        <v>10604</v>
      </c>
      <c r="C2247" s="622" t="s">
        <v>43</v>
      </c>
      <c r="D2247" s="621">
        <v>448.19</v>
      </c>
    </row>
    <row r="2248" spans="1:4" ht="67.5">
      <c r="A2248" s="622">
        <v>92718</v>
      </c>
      <c r="B2248" s="622" t="s">
        <v>3100</v>
      </c>
      <c r="C2248" s="622" t="s">
        <v>43</v>
      </c>
      <c r="D2248" s="621">
        <v>545.26</v>
      </c>
    </row>
    <row r="2249" spans="1:4" ht="67.5">
      <c r="A2249" s="622">
        <v>92719</v>
      </c>
      <c r="B2249" s="622" t="s">
        <v>3101</v>
      </c>
      <c r="C2249" s="622" t="s">
        <v>43</v>
      </c>
      <c r="D2249" s="621">
        <v>426.87</v>
      </c>
    </row>
    <row r="2250" spans="1:4" ht="67.5">
      <c r="A2250" s="622">
        <v>92720</v>
      </c>
      <c r="B2250" s="622" t="s">
        <v>3102</v>
      </c>
      <c r="C2250" s="622" t="s">
        <v>43</v>
      </c>
      <c r="D2250" s="621">
        <v>489.82</v>
      </c>
    </row>
    <row r="2251" spans="1:4" ht="54">
      <c r="A2251" s="622">
        <v>92721</v>
      </c>
      <c r="B2251" s="622" t="s">
        <v>3103</v>
      </c>
      <c r="C2251" s="622" t="s">
        <v>43</v>
      </c>
      <c r="D2251" s="621">
        <v>419.64</v>
      </c>
    </row>
    <row r="2252" spans="1:4" ht="54">
      <c r="A2252" s="622">
        <v>92722</v>
      </c>
      <c r="B2252" s="622" t="s">
        <v>3104</v>
      </c>
      <c r="C2252" s="622" t="s">
        <v>43</v>
      </c>
      <c r="D2252" s="621">
        <v>486.8</v>
      </c>
    </row>
    <row r="2253" spans="1:4" ht="67.5">
      <c r="A2253" s="622">
        <v>92723</v>
      </c>
      <c r="B2253" s="622" t="s">
        <v>3105</v>
      </c>
      <c r="C2253" s="622" t="s">
        <v>43</v>
      </c>
      <c r="D2253" s="621">
        <v>471.42</v>
      </c>
    </row>
    <row r="2254" spans="1:4" ht="67.5">
      <c r="A2254" s="622">
        <v>92724</v>
      </c>
      <c r="B2254" s="622" t="s">
        <v>3106</v>
      </c>
      <c r="C2254" s="622" t="s">
        <v>43</v>
      </c>
      <c r="D2254" s="621">
        <v>468.79</v>
      </c>
    </row>
    <row r="2255" spans="1:4" ht="67.5">
      <c r="A2255" s="622">
        <v>92725</v>
      </c>
      <c r="B2255" s="622" t="s">
        <v>3107</v>
      </c>
      <c r="C2255" s="622" t="s">
        <v>43</v>
      </c>
      <c r="D2255" s="621">
        <v>467.67</v>
      </c>
    </row>
    <row r="2256" spans="1:4" ht="67.5">
      <c r="A2256" s="622">
        <v>92726</v>
      </c>
      <c r="B2256" s="622" t="s">
        <v>3108</v>
      </c>
      <c r="C2256" s="622" t="s">
        <v>43</v>
      </c>
      <c r="D2256" s="621">
        <v>465.81</v>
      </c>
    </row>
    <row r="2257" spans="1:4" ht="94.5">
      <c r="A2257" s="622">
        <v>92727</v>
      </c>
      <c r="B2257" s="622" t="s">
        <v>3109</v>
      </c>
      <c r="C2257" s="622" t="s">
        <v>43</v>
      </c>
      <c r="D2257" s="621">
        <v>486.94</v>
      </c>
    </row>
    <row r="2258" spans="1:4" ht="81">
      <c r="A2258" s="622">
        <v>92728</v>
      </c>
      <c r="B2258" s="622" t="s">
        <v>3110</v>
      </c>
      <c r="C2258" s="622" t="s">
        <v>43</v>
      </c>
      <c r="D2258" s="621">
        <v>468.03</v>
      </c>
    </row>
    <row r="2259" spans="1:4" ht="81">
      <c r="A2259" s="622">
        <v>92729</v>
      </c>
      <c r="B2259" s="622" t="s">
        <v>10605</v>
      </c>
      <c r="C2259" s="622" t="s">
        <v>43</v>
      </c>
      <c r="D2259" s="621">
        <v>460.03</v>
      </c>
    </row>
    <row r="2260" spans="1:4" ht="81">
      <c r="A2260" s="622">
        <v>92730</v>
      </c>
      <c r="B2260" s="622" t="s">
        <v>3111</v>
      </c>
      <c r="C2260" s="622" t="s">
        <v>43</v>
      </c>
      <c r="D2260" s="621">
        <v>446.69</v>
      </c>
    </row>
    <row r="2261" spans="1:4" ht="81">
      <c r="A2261" s="622">
        <v>92731</v>
      </c>
      <c r="B2261" s="622" t="s">
        <v>3112</v>
      </c>
      <c r="C2261" s="622" t="s">
        <v>43</v>
      </c>
      <c r="D2261" s="621">
        <v>462.2</v>
      </c>
    </row>
    <row r="2262" spans="1:4" ht="81">
      <c r="A2262" s="622">
        <v>92732</v>
      </c>
      <c r="B2262" s="622" t="s">
        <v>3113</v>
      </c>
      <c r="C2262" s="622" t="s">
        <v>43</v>
      </c>
      <c r="D2262" s="621">
        <v>449.22</v>
      </c>
    </row>
    <row r="2263" spans="1:4" ht="94.5">
      <c r="A2263" s="622">
        <v>92733</v>
      </c>
      <c r="B2263" s="622" t="s">
        <v>3114</v>
      </c>
      <c r="C2263" s="622" t="s">
        <v>43</v>
      </c>
      <c r="D2263" s="621">
        <v>443.7</v>
      </c>
    </row>
    <row r="2264" spans="1:4" ht="81">
      <c r="A2264" s="622">
        <v>92734</v>
      </c>
      <c r="B2264" s="622" t="s">
        <v>3115</v>
      </c>
      <c r="C2264" s="622" t="s">
        <v>43</v>
      </c>
      <c r="D2264" s="621">
        <v>434.57</v>
      </c>
    </row>
    <row r="2265" spans="1:4" ht="81">
      <c r="A2265" s="622">
        <v>92735</v>
      </c>
      <c r="B2265" s="622" t="s">
        <v>3116</v>
      </c>
      <c r="C2265" s="622" t="s">
        <v>43</v>
      </c>
      <c r="D2265" s="621">
        <v>439.49</v>
      </c>
    </row>
    <row r="2266" spans="1:4" ht="81">
      <c r="A2266" s="622">
        <v>92736</v>
      </c>
      <c r="B2266" s="622" t="s">
        <v>3117</v>
      </c>
      <c r="C2266" s="622" t="s">
        <v>43</v>
      </c>
      <c r="D2266" s="621">
        <v>429.66</v>
      </c>
    </row>
    <row r="2267" spans="1:4" ht="94.5">
      <c r="A2267" s="622">
        <v>92739</v>
      </c>
      <c r="B2267" s="622" t="s">
        <v>3118</v>
      </c>
      <c r="C2267" s="622" t="s">
        <v>43</v>
      </c>
      <c r="D2267" s="621">
        <v>415.41</v>
      </c>
    </row>
    <row r="2268" spans="1:4" ht="81">
      <c r="A2268" s="622">
        <v>92740</v>
      </c>
      <c r="B2268" s="622" t="s">
        <v>3119</v>
      </c>
      <c r="C2268" s="622" t="s">
        <v>43</v>
      </c>
      <c r="D2268" s="621">
        <v>410.54</v>
      </c>
    </row>
    <row r="2269" spans="1:4" ht="67.5">
      <c r="A2269" s="622">
        <v>92741</v>
      </c>
      <c r="B2269" s="622" t="s">
        <v>3120</v>
      </c>
      <c r="C2269" s="622" t="s">
        <v>43</v>
      </c>
      <c r="D2269" s="621">
        <v>590.37</v>
      </c>
    </row>
    <row r="2270" spans="1:4" ht="81">
      <c r="A2270" s="622">
        <v>92742</v>
      </c>
      <c r="B2270" s="622" t="s">
        <v>3121</v>
      </c>
      <c r="C2270" s="622" t="s">
        <v>43</v>
      </c>
      <c r="D2270" s="621">
        <v>779.32</v>
      </c>
    </row>
    <row r="2271" spans="1:4" ht="40.5">
      <c r="A2271" s="622">
        <v>92873</v>
      </c>
      <c r="B2271" s="622" t="s">
        <v>79</v>
      </c>
      <c r="C2271" s="622" t="s">
        <v>43</v>
      </c>
      <c r="D2271" s="621">
        <v>146.37</v>
      </c>
    </row>
    <row r="2272" spans="1:4" ht="40.5">
      <c r="A2272" s="622">
        <v>92874</v>
      </c>
      <c r="B2272" s="622" t="s">
        <v>3230</v>
      </c>
      <c r="C2272" s="622" t="s">
        <v>43</v>
      </c>
      <c r="D2272" s="621">
        <v>24.3</v>
      </c>
    </row>
    <row r="2273" spans="1:4" ht="40.5">
      <c r="A2273" s="622">
        <v>94962</v>
      </c>
      <c r="B2273" s="622" t="s">
        <v>3722</v>
      </c>
      <c r="C2273" s="622" t="s">
        <v>43</v>
      </c>
      <c r="D2273" s="621">
        <v>255.85</v>
      </c>
    </row>
    <row r="2274" spans="1:4" ht="40.5">
      <c r="A2274" s="622">
        <v>94963</v>
      </c>
      <c r="B2274" s="622" t="s">
        <v>3723</v>
      </c>
      <c r="C2274" s="622" t="s">
        <v>43</v>
      </c>
      <c r="D2274" s="621">
        <v>284.2</v>
      </c>
    </row>
    <row r="2275" spans="1:4" ht="40.5">
      <c r="A2275" s="622">
        <v>94964</v>
      </c>
      <c r="B2275" s="622" t="s">
        <v>749</v>
      </c>
      <c r="C2275" s="622" t="s">
        <v>43</v>
      </c>
      <c r="D2275" s="621">
        <v>310.89</v>
      </c>
    </row>
    <row r="2276" spans="1:4" ht="40.5">
      <c r="A2276" s="622">
        <v>94965</v>
      </c>
      <c r="B2276" s="622" t="s">
        <v>3724</v>
      </c>
      <c r="C2276" s="622" t="s">
        <v>43</v>
      </c>
      <c r="D2276" s="621">
        <v>323.66000000000003</v>
      </c>
    </row>
    <row r="2277" spans="1:4" ht="40.5">
      <c r="A2277" s="622">
        <v>94966</v>
      </c>
      <c r="B2277" s="622" t="s">
        <v>3725</v>
      </c>
      <c r="C2277" s="622" t="s">
        <v>43</v>
      </c>
      <c r="D2277" s="621">
        <v>334.99</v>
      </c>
    </row>
    <row r="2278" spans="1:4" ht="40.5">
      <c r="A2278" s="622">
        <v>94967</v>
      </c>
      <c r="B2278" s="622" t="s">
        <v>3726</v>
      </c>
      <c r="C2278" s="622" t="s">
        <v>43</v>
      </c>
      <c r="D2278" s="621">
        <v>381.92</v>
      </c>
    </row>
    <row r="2279" spans="1:4" ht="40.5">
      <c r="A2279" s="622">
        <v>94968</v>
      </c>
      <c r="B2279" s="622" t="s">
        <v>3727</v>
      </c>
      <c r="C2279" s="622" t="s">
        <v>43</v>
      </c>
      <c r="D2279" s="621">
        <v>254.25</v>
      </c>
    </row>
    <row r="2280" spans="1:4" ht="40.5">
      <c r="A2280" s="622">
        <v>94969</v>
      </c>
      <c r="B2280" s="622" t="s">
        <v>3728</v>
      </c>
      <c r="C2280" s="622" t="s">
        <v>43</v>
      </c>
      <c r="D2280" s="621">
        <v>280.41000000000003</v>
      </c>
    </row>
    <row r="2281" spans="1:4" ht="40.5">
      <c r="A2281" s="622">
        <v>94970</v>
      </c>
      <c r="B2281" s="622" t="s">
        <v>750</v>
      </c>
      <c r="C2281" s="622" t="s">
        <v>43</v>
      </c>
      <c r="D2281" s="621">
        <v>303.31</v>
      </c>
    </row>
    <row r="2282" spans="1:4" ht="40.5">
      <c r="A2282" s="622">
        <v>94971</v>
      </c>
      <c r="B2282" s="622" t="s">
        <v>3729</v>
      </c>
      <c r="C2282" s="622" t="s">
        <v>43</v>
      </c>
      <c r="D2282" s="621">
        <v>319.95</v>
      </c>
    </row>
    <row r="2283" spans="1:4" ht="40.5">
      <c r="A2283" s="622">
        <v>94972</v>
      </c>
      <c r="B2283" s="622" t="s">
        <v>3730</v>
      </c>
      <c r="C2283" s="622" t="s">
        <v>43</v>
      </c>
      <c r="D2283" s="621">
        <v>331.1</v>
      </c>
    </row>
    <row r="2284" spans="1:4" ht="40.5">
      <c r="A2284" s="622">
        <v>94973</v>
      </c>
      <c r="B2284" s="622" t="s">
        <v>3731</v>
      </c>
      <c r="C2284" s="622" t="s">
        <v>43</v>
      </c>
      <c r="D2284" s="621">
        <v>377.12</v>
      </c>
    </row>
    <row r="2285" spans="1:4" ht="40.5">
      <c r="A2285" s="622">
        <v>94974</v>
      </c>
      <c r="B2285" s="622" t="s">
        <v>3732</v>
      </c>
      <c r="C2285" s="622" t="s">
        <v>43</v>
      </c>
      <c r="D2285" s="621">
        <v>351.82</v>
      </c>
    </row>
    <row r="2286" spans="1:4" ht="40.5">
      <c r="A2286" s="622">
        <v>94975</v>
      </c>
      <c r="B2286" s="622" t="s">
        <v>3733</v>
      </c>
      <c r="C2286" s="622" t="s">
        <v>43</v>
      </c>
      <c r="D2286" s="621">
        <v>378.3</v>
      </c>
    </row>
    <row r="2287" spans="1:4" ht="54">
      <c r="A2287" s="622">
        <v>96555</v>
      </c>
      <c r="B2287" s="622" t="s">
        <v>4199</v>
      </c>
      <c r="C2287" s="622" t="s">
        <v>43</v>
      </c>
      <c r="D2287" s="621">
        <v>459.12</v>
      </c>
    </row>
    <row r="2288" spans="1:4" ht="40.5">
      <c r="A2288" s="622">
        <v>96556</v>
      </c>
      <c r="B2288" s="622" t="s">
        <v>4200</v>
      </c>
      <c r="C2288" s="622" t="s">
        <v>43</v>
      </c>
      <c r="D2288" s="621">
        <v>516.33000000000004</v>
      </c>
    </row>
    <row r="2289" spans="1:4" ht="54">
      <c r="A2289" s="622">
        <v>96557</v>
      </c>
      <c r="B2289" s="622" t="s">
        <v>4201</v>
      </c>
      <c r="C2289" s="622" t="s">
        <v>43</v>
      </c>
      <c r="D2289" s="621">
        <v>516.1</v>
      </c>
    </row>
    <row r="2290" spans="1:4" ht="40.5">
      <c r="A2290" s="622">
        <v>96558</v>
      </c>
      <c r="B2290" s="622" t="s">
        <v>4202</v>
      </c>
      <c r="C2290" s="622" t="s">
        <v>43</v>
      </c>
      <c r="D2290" s="621">
        <v>521.29999999999995</v>
      </c>
    </row>
    <row r="2291" spans="1:4" ht="54">
      <c r="A2291" s="622">
        <v>99235</v>
      </c>
      <c r="B2291" s="622" t="s">
        <v>10606</v>
      </c>
      <c r="C2291" s="622" t="s">
        <v>43</v>
      </c>
      <c r="D2291" s="621">
        <v>463.67</v>
      </c>
    </row>
    <row r="2292" spans="1:4" ht="81">
      <c r="A2292" s="622">
        <v>99431</v>
      </c>
      <c r="B2292" s="622" t="s">
        <v>10607</v>
      </c>
      <c r="C2292" s="622" t="s">
        <v>43</v>
      </c>
      <c r="D2292" s="621">
        <v>547.67999999999995</v>
      </c>
    </row>
    <row r="2293" spans="1:4" ht="81">
      <c r="A2293" s="622">
        <v>99432</v>
      </c>
      <c r="B2293" s="622" t="s">
        <v>10608</v>
      </c>
      <c r="C2293" s="622" t="s">
        <v>43</v>
      </c>
      <c r="D2293" s="621">
        <v>522</v>
      </c>
    </row>
    <row r="2294" spans="1:4" ht="81">
      <c r="A2294" s="622">
        <v>99433</v>
      </c>
      <c r="B2294" s="622" t="s">
        <v>10609</v>
      </c>
      <c r="C2294" s="622" t="s">
        <v>43</v>
      </c>
      <c r="D2294" s="621">
        <v>577.1</v>
      </c>
    </row>
    <row r="2295" spans="1:4" ht="81">
      <c r="A2295" s="622">
        <v>99434</v>
      </c>
      <c r="B2295" s="622" t="s">
        <v>10610</v>
      </c>
      <c r="C2295" s="622" t="s">
        <v>43</v>
      </c>
      <c r="D2295" s="621">
        <v>550.9</v>
      </c>
    </row>
    <row r="2296" spans="1:4" ht="81">
      <c r="A2296" s="622">
        <v>99435</v>
      </c>
      <c r="B2296" s="622" t="s">
        <v>10611</v>
      </c>
      <c r="C2296" s="622" t="s">
        <v>43</v>
      </c>
      <c r="D2296" s="621">
        <v>533.65</v>
      </c>
    </row>
    <row r="2297" spans="1:4" ht="81">
      <c r="A2297" s="622">
        <v>99436</v>
      </c>
      <c r="B2297" s="622" t="s">
        <v>10612</v>
      </c>
      <c r="C2297" s="622" t="s">
        <v>43</v>
      </c>
      <c r="D2297" s="621">
        <v>591.91999999999996</v>
      </c>
    </row>
    <row r="2298" spans="1:4" ht="67.5">
      <c r="A2298" s="622">
        <v>99437</v>
      </c>
      <c r="B2298" s="622" t="s">
        <v>10613</v>
      </c>
      <c r="C2298" s="622" t="s">
        <v>43</v>
      </c>
      <c r="D2298" s="621">
        <v>492.39</v>
      </c>
    </row>
    <row r="2299" spans="1:4" ht="67.5">
      <c r="A2299" s="622">
        <v>99438</v>
      </c>
      <c r="B2299" s="622" t="s">
        <v>10614</v>
      </c>
      <c r="C2299" s="622" t="s">
        <v>43</v>
      </c>
      <c r="D2299" s="621">
        <v>496.87</v>
      </c>
    </row>
    <row r="2300" spans="1:4" ht="67.5">
      <c r="A2300" s="622">
        <v>99439</v>
      </c>
      <c r="B2300" s="622" t="s">
        <v>10615</v>
      </c>
      <c r="C2300" s="622" t="s">
        <v>43</v>
      </c>
      <c r="D2300" s="621">
        <v>538.69000000000005</v>
      </c>
    </row>
    <row r="2301" spans="1:4" ht="54">
      <c r="A2301" s="622" t="s">
        <v>4619</v>
      </c>
      <c r="B2301" s="622" t="s">
        <v>4620</v>
      </c>
      <c r="C2301" s="622" t="s">
        <v>72</v>
      </c>
      <c r="D2301" s="621">
        <v>88.01</v>
      </c>
    </row>
    <row r="2302" spans="1:4" ht="54">
      <c r="A2302" s="622" t="s">
        <v>4621</v>
      </c>
      <c r="B2302" s="622" t="s">
        <v>4622</v>
      </c>
      <c r="C2302" s="622" t="s">
        <v>72</v>
      </c>
      <c r="D2302" s="621">
        <v>97.03</v>
      </c>
    </row>
    <row r="2303" spans="1:4" ht="54">
      <c r="A2303" s="622" t="s">
        <v>4623</v>
      </c>
      <c r="B2303" s="622" t="s">
        <v>4624</v>
      </c>
      <c r="C2303" s="622" t="s">
        <v>72</v>
      </c>
      <c r="D2303" s="621">
        <v>117.02</v>
      </c>
    </row>
    <row r="2304" spans="1:4" ht="54">
      <c r="A2304" s="622" t="s">
        <v>4625</v>
      </c>
      <c r="B2304" s="622" t="s">
        <v>4626</v>
      </c>
      <c r="C2304" s="622" t="s">
        <v>72</v>
      </c>
      <c r="D2304" s="621">
        <v>135.68</v>
      </c>
    </row>
    <row r="2305" spans="1:4" ht="54">
      <c r="A2305" s="622" t="s">
        <v>4649</v>
      </c>
      <c r="B2305" s="622" t="s">
        <v>4650</v>
      </c>
      <c r="C2305" s="622" t="s">
        <v>72</v>
      </c>
      <c r="D2305" s="621">
        <v>79.040000000000006</v>
      </c>
    </row>
    <row r="2306" spans="1:4" ht="54">
      <c r="A2306" s="622" t="s">
        <v>4651</v>
      </c>
      <c r="B2306" s="622" t="s">
        <v>4652</v>
      </c>
      <c r="C2306" s="622" t="s">
        <v>72</v>
      </c>
      <c r="D2306" s="621">
        <v>86.14</v>
      </c>
    </row>
    <row r="2307" spans="1:4" ht="13.5">
      <c r="A2307" s="622">
        <v>83518</v>
      </c>
      <c r="B2307" s="622" t="s">
        <v>192</v>
      </c>
      <c r="C2307" s="622" t="s">
        <v>43</v>
      </c>
      <c r="D2307" s="621">
        <v>329.35</v>
      </c>
    </row>
    <row r="2308" spans="1:4" ht="27">
      <c r="A2308" s="622">
        <v>98576</v>
      </c>
      <c r="B2308" s="622" t="s">
        <v>10616</v>
      </c>
      <c r="C2308" s="622" t="s">
        <v>18</v>
      </c>
      <c r="D2308" s="621">
        <v>15.61</v>
      </c>
    </row>
    <row r="2309" spans="1:4" ht="27">
      <c r="A2309" s="622">
        <v>93182</v>
      </c>
      <c r="B2309" s="622" t="s">
        <v>693</v>
      </c>
      <c r="C2309" s="622" t="s">
        <v>18</v>
      </c>
      <c r="D2309" s="621">
        <v>21.72</v>
      </c>
    </row>
    <row r="2310" spans="1:4" ht="27">
      <c r="A2310" s="622">
        <v>93183</v>
      </c>
      <c r="B2310" s="622" t="s">
        <v>694</v>
      </c>
      <c r="C2310" s="622" t="s">
        <v>18</v>
      </c>
      <c r="D2310" s="621">
        <v>27.42</v>
      </c>
    </row>
    <row r="2311" spans="1:4" ht="27">
      <c r="A2311" s="622">
        <v>93184</v>
      </c>
      <c r="B2311" s="622" t="s">
        <v>695</v>
      </c>
      <c r="C2311" s="622" t="s">
        <v>18</v>
      </c>
      <c r="D2311" s="621">
        <v>16.510000000000002</v>
      </c>
    </row>
    <row r="2312" spans="1:4" ht="27">
      <c r="A2312" s="622">
        <v>93185</v>
      </c>
      <c r="B2312" s="622" t="s">
        <v>696</v>
      </c>
      <c r="C2312" s="622" t="s">
        <v>18</v>
      </c>
      <c r="D2312" s="621">
        <v>26.97</v>
      </c>
    </row>
    <row r="2313" spans="1:4" ht="27">
      <c r="A2313" s="622">
        <v>93186</v>
      </c>
      <c r="B2313" s="622" t="s">
        <v>3335</v>
      </c>
      <c r="C2313" s="622" t="s">
        <v>18</v>
      </c>
      <c r="D2313" s="621">
        <v>38.75</v>
      </c>
    </row>
    <row r="2314" spans="1:4" ht="27">
      <c r="A2314" s="622">
        <v>93187</v>
      </c>
      <c r="B2314" s="622" t="s">
        <v>3336</v>
      </c>
      <c r="C2314" s="622" t="s">
        <v>18</v>
      </c>
      <c r="D2314" s="621">
        <v>43.86</v>
      </c>
    </row>
    <row r="2315" spans="1:4" ht="27">
      <c r="A2315" s="622">
        <v>93188</v>
      </c>
      <c r="B2315" s="622" t="s">
        <v>3337</v>
      </c>
      <c r="C2315" s="622" t="s">
        <v>18</v>
      </c>
      <c r="D2315" s="621">
        <v>38.299999999999997</v>
      </c>
    </row>
    <row r="2316" spans="1:4" ht="27">
      <c r="A2316" s="622">
        <v>93189</v>
      </c>
      <c r="B2316" s="622" t="s">
        <v>3338</v>
      </c>
      <c r="C2316" s="622" t="s">
        <v>18</v>
      </c>
      <c r="D2316" s="621">
        <v>44.5</v>
      </c>
    </row>
    <row r="2317" spans="1:4" ht="40.5">
      <c r="A2317" s="622">
        <v>93190</v>
      </c>
      <c r="B2317" s="622" t="s">
        <v>3339</v>
      </c>
      <c r="C2317" s="622" t="s">
        <v>18</v>
      </c>
      <c r="D2317" s="621">
        <v>29.55</v>
      </c>
    </row>
    <row r="2318" spans="1:4" ht="40.5">
      <c r="A2318" s="622">
        <v>93191</v>
      </c>
      <c r="B2318" s="622" t="s">
        <v>3340</v>
      </c>
      <c r="C2318" s="622" t="s">
        <v>18</v>
      </c>
      <c r="D2318" s="621">
        <v>30.31</v>
      </c>
    </row>
    <row r="2319" spans="1:4" ht="40.5">
      <c r="A2319" s="622">
        <v>93192</v>
      </c>
      <c r="B2319" s="622" t="s">
        <v>3341</v>
      </c>
      <c r="C2319" s="622" t="s">
        <v>18</v>
      </c>
      <c r="D2319" s="621">
        <v>33.46</v>
      </c>
    </row>
    <row r="2320" spans="1:4" ht="40.5">
      <c r="A2320" s="622">
        <v>93193</v>
      </c>
      <c r="B2320" s="622" t="s">
        <v>3342</v>
      </c>
      <c r="C2320" s="622" t="s">
        <v>18</v>
      </c>
      <c r="D2320" s="621">
        <v>30.98</v>
      </c>
    </row>
    <row r="2321" spans="1:4" ht="27">
      <c r="A2321" s="622">
        <v>93194</v>
      </c>
      <c r="B2321" s="622" t="s">
        <v>3343</v>
      </c>
      <c r="C2321" s="622" t="s">
        <v>18</v>
      </c>
      <c r="D2321" s="621">
        <v>21.41</v>
      </c>
    </row>
    <row r="2322" spans="1:4" ht="27">
      <c r="A2322" s="622">
        <v>93195</v>
      </c>
      <c r="B2322" s="622" t="s">
        <v>3344</v>
      </c>
      <c r="C2322" s="622" t="s">
        <v>18</v>
      </c>
      <c r="D2322" s="621">
        <v>25.36</v>
      </c>
    </row>
    <row r="2323" spans="1:4" ht="27">
      <c r="A2323" s="622">
        <v>93196</v>
      </c>
      <c r="B2323" s="622" t="s">
        <v>3345</v>
      </c>
      <c r="C2323" s="622" t="s">
        <v>18</v>
      </c>
      <c r="D2323" s="621">
        <v>36.79</v>
      </c>
    </row>
    <row r="2324" spans="1:4" ht="40.5">
      <c r="A2324" s="622">
        <v>93197</v>
      </c>
      <c r="B2324" s="622" t="s">
        <v>697</v>
      </c>
      <c r="C2324" s="622" t="s">
        <v>18</v>
      </c>
      <c r="D2324" s="621">
        <v>40.79</v>
      </c>
    </row>
    <row r="2325" spans="1:4" ht="40.5">
      <c r="A2325" s="622">
        <v>93198</v>
      </c>
      <c r="B2325" s="622" t="s">
        <v>3346</v>
      </c>
      <c r="C2325" s="622" t="s">
        <v>18</v>
      </c>
      <c r="D2325" s="621">
        <v>26.54</v>
      </c>
    </row>
    <row r="2326" spans="1:4" ht="40.5">
      <c r="A2326" s="622">
        <v>93199</v>
      </c>
      <c r="B2326" s="622" t="s">
        <v>3347</v>
      </c>
      <c r="C2326" s="622" t="s">
        <v>18</v>
      </c>
      <c r="D2326" s="621">
        <v>26.15</v>
      </c>
    </row>
    <row r="2327" spans="1:4" ht="40.5">
      <c r="A2327" s="622">
        <v>93200</v>
      </c>
      <c r="B2327" s="622" t="s">
        <v>698</v>
      </c>
      <c r="C2327" s="622" t="s">
        <v>18</v>
      </c>
      <c r="D2327" s="621">
        <v>2</v>
      </c>
    </row>
    <row r="2328" spans="1:4" ht="40.5">
      <c r="A2328" s="622">
        <v>93201</v>
      </c>
      <c r="B2328" s="622" t="s">
        <v>699</v>
      </c>
      <c r="C2328" s="622" t="s">
        <v>18</v>
      </c>
      <c r="D2328" s="621">
        <v>4.21</v>
      </c>
    </row>
    <row r="2329" spans="1:4" ht="27">
      <c r="A2329" s="622">
        <v>93202</v>
      </c>
      <c r="B2329" s="622" t="s">
        <v>3348</v>
      </c>
      <c r="C2329" s="622" t="s">
        <v>18</v>
      </c>
      <c r="D2329" s="621">
        <v>16.71</v>
      </c>
    </row>
    <row r="2330" spans="1:4" ht="40.5">
      <c r="A2330" s="622">
        <v>93203</v>
      </c>
      <c r="B2330" s="622" t="s">
        <v>5100</v>
      </c>
      <c r="C2330" s="622" t="s">
        <v>18</v>
      </c>
      <c r="D2330" s="621">
        <v>12.6</v>
      </c>
    </row>
    <row r="2331" spans="1:4" ht="27">
      <c r="A2331" s="622">
        <v>93204</v>
      </c>
      <c r="B2331" s="622" t="s">
        <v>3349</v>
      </c>
      <c r="C2331" s="622" t="s">
        <v>18</v>
      </c>
      <c r="D2331" s="621">
        <v>29.74</v>
      </c>
    </row>
    <row r="2332" spans="1:4" ht="40.5">
      <c r="A2332" s="622">
        <v>93205</v>
      </c>
      <c r="B2332" s="622" t="s">
        <v>3350</v>
      </c>
      <c r="C2332" s="622" t="s">
        <v>18</v>
      </c>
      <c r="D2332" s="621">
        <v>23.29</v>
      </c>
    </row>
    <row r="2333" spans="1:4" ht="27">
      <c r="A2333" s="622">
        <v>85233</v>
      </c>
      <c r="B2333" s="622" t="s">
        <v>232</v>
      </c>
      <c r="C2333" s="622" t="s">
        <v>43</v>
      </c>
      <c r="D2333" s="621">
        <v>2190.31</v>
      </c>
    </row>
    <row r="2334" spans="1:4" ht="54">
      <c r="A2334" s="622">
        <v>95952</v>
      </c>
      <c r="B2334" s="622" t="s">
        <v>895</v>
      </c>
      <c r="C2334" s="622" t="s">
        <v>43</v>
      </c>
      <c r="D2334" s="621">
        <v>1494.48</v>
      </c>
    </row>
    <row r="2335" spans="1:4" ht="67.5">
      <c r="A2335" s="622">
        <v>95953</v>
      </c>
      <c r="B2335" s="622" t="s">
        <v>4069</v>
      </c>
      <c r="C2335" s="622" t="s">
        <v>43</v>
      </c>
      <c r="D2335" s="621">
        <v>2395.14</v>
      </c>
    </row>
    <row r="2336" spans="1:4" ht="67.5">
      <c r="A2336" s="622">
        <v>95954</v>
      </c>
      <c r="B2336" s="622" t="s">
        <v>896</v>
      </c>
      <c r="C2336" s="622" t="s">
        <v>43</v>
      </c>
      <c r="D2336" s="621">
        <v>1700.36</v>
      </c>
    </row>
    <row r="2337" spans="1:4" ht="54">
      <c r="A2337" s="622">
        <v>95955</v>
      </c>
      <c r="B2337" s="622" t="s">
        <v>897</v>
      </c>
      <c r="C2337" s="622" t="s">
        <v>43</v>
      </c>
      <c r="D2337" s="621">
        <v>2092.9699999999998</v>
      </c>
    </row>
    <row r="2338" spans="1:4" ht="67.5">
      <c r="A2338" s="622">
        <v>95956</v>
      </c>
      <c r="B2338" s="622" t="s">
        <v>4070</v>
      </c>
      <c r="C2338" s="622" t="s">
        <v>43</v>
      </c>
      <c r="D2338" s="621">
        <v>1634.28</v>
      </c>
    </row>
    <row r="2339" spans="1:4" ht="54">
      <c r="A2339" s="622">
        <v>95957</v>
      </c>
      <c r="B2339" s="622" t="s">
        <v>898</v>
      </c>
      <c r="C2339" s="622" t="s">
        <v>43</v>
      </c>
      <c r="D2339" s="621">
        <v>2085.8200000000002</v>
      </c>
    </row>
    <row r="2340" spans="1:4" ht="40.5">
      <c r="A2340" s="622">
        <v>95969</v>
      </c>
      <c r="B2340" s="622" t="s">
        <v>4072</v>
      </c>
      <c r="C2340" s="622" t="s">
        <v>43</v>
      </c>
      <c r="D2340" s="621">
        <v>2062.17</v>
      </c>
    </row>
    <row r="2341" spans="1:4" ht="40.5">
      <c r="A2341" s="622">
        <v>97733</v>
      </c>
      <c r="B2341" s="622" t="s">
        <v>10617</v>
      </c>
      <c r="C2341" s="622" t="s">
        <v>43</v>
      </c>
      <c r="D2341" s="621">
        <v>2232.31</v>
      </c>
    </row>
    <row r="2342" spans="1:4" ht="40.5">
      <c r="A2342" s="622">
        <v>97734</v>
      </c>
      <c r="B2342" s="622" t="s">
        <v>10618</v>
      </c>
      <c r="C2342" s="622" t="s">
        <v>43</v>
      </c>
      <c r="D2342" s="621">
        <v>1947.66</v>
      </c>
    </row>
    <row r="2343" spans="1:4" ht="40.5">
      <c r="A2343" s="622">
        <v>97735</v>
      </c>
      <c r="B2343" s="622" t="s">
        <v>10619</v>
      </c>
      <c r="C2343" s="622" t="s">
        <v>43</v>
      </c>
      <c r="D2343" s="621">
        <v>1612.13</v>
      </c>
    </row>
    <row r="2344" spans="1:4" ht="40.5">
      <c r="A2344" s="622">
        <v>97736</v>
      </c>
      <c r="B2344" s="622" t="s">
        <v>10620</v>
      </c>
      <c r="C2344" s="622" t="s">
        <v>43</v>
      </c>
      <c r="D2344" s="621">
        <v>1002.98</v>
      </c>
    </row>
    <row r="2345" spans="1:4" ht="40.5">
      <c r="A2345" s="622">
        <v>97737</v>
      </c>
      <c r="B2345" s="622" t="s">
        <v>10621</v>
      </c>
      <c r="C2345" s="622" t="s">
        <v>43</v>
      </c>
      <c r="D2345" s="621">
        <v>2202.64</v>
      </c>
    </row>
    <row r="2346" spans="1:4" ht="54">
      <c r="A2346" s="622">
        <v>97738</v>
      </c>
      <c r="B2346" s="622" t="s">
        <v>10622</v>
      </c>
      <c r="C2346" s="622" t="s">
        <v>43</v>
      </c>
      <c r="D2346" s="621">
        <v>3043.76</v>
      </c>
    </row>
    <row r="2347" spans="1:4" ht="40.5">
      <c r="A2347" s="622">
        <v>97739</v>
      </c>
      <c r="B2347" s="622" t="s">
        <v>10623</v>
      </c>
      <c r="C2347" s="622" t="s">
        <v>43</v>
      </c>
      <c r="D2347" s="621">
        <v>1852.88</v>
      </c>
    </row>
    <row r="2348" spans="1:4" ht="40.5">
      <c r="A2348" s="622">
        <v>97740</v>
      </c>
      <c r="B2348" s="622" t="s">
        <v>10624</v>
      </c>
      <c r="C2348" s="622" t="s">
        <v>43</v>
      </c>
      <c r="D2348" s="621">
        <v>1336.29</v>
      </c>
    </row>
    <row r="2349" spans="1:4" ht="40.5">
      <c r="A2349" s="622">
        <v>98615</v>
      </c>
      <c r="B2349" s="622" t="s">
        <v>10625</v>
      </c>
      <c r="C2349" s="622" t="s">
        <v>72</v>
      </c>
      <c r="D2349" s="621">
        <v>92.99</v>
      </c>
    </row>
    <row r="2350" spans="1:4" ht="40.5">
      <c r="A2350" s="622">
        <v>98616</v>
      </c>
      <c r="B2350" s="622" t="s">
        <v>10626</v>
      </c>
      <c r="C2350" s="622" t="s">
        <v>72</v>
      </c>
      <c r="D2350" s="621">
        <v>75.099999999999994</v>
      </c>
    </row>
    <row r="2351" spans="1:4" ht="40.5">
      <c r="A2351" s="622">
        <v>98617</v>
      </c>
      <c r="B2351" s="622" t="s">
        <v>10627</v>
      </c>
      <c r="C2351" s="622" t="s">
        <v>72</v>
      </c>
      <c r="D2351" s="621">
        <v>70.319999999999993</v>
      </c>
    </row>
    <row r="2352" spans="1:4" ht="40.5">
      <c r="A2352" s="622">
        <v>98618</v>
      </c>
      <c r="B2352" s="622" t="s">
        <v>10628</v>
      </c>
      <c r="C2352" s="622" t="s">
        <v>72</v>
      </c>
      <c r="D2352" s="621">
        <v>96.05</v>
      </c>
    </row>
    <row r="2353" spans="1:4" ht="40.5">
      <c r="A2353" s="622">
        <v>98619</v>
      </c>
      <c r="B2353" s="622" t="s">
        <v>10629</v>
      </c>
      <c r="C2353" s="622" t="s">
        <v>72</v>
      </c>
      <c r="D2353" s="621">
        <v>88.79</v>
      </c>
    </row>
    <row r="2354" spans="1:4" ht="40.5">
      <c r="A2354" s="622">
        <v>98620</v>
      </c>
      <c r="B2354" s="622" t="s">
        <v>10630</v>
      </c>
      <c r="C2354" s="622" t="s">
        <v>72</v>
      </c>
      <c r="D2354" s="621">
        <v>85.13</v>
      </c>
    </row>
    <row r="2355" spans="1:4" ht="40.5">
      <c r="A2355" s="622">
        <v>98621</v>
      </c>
      <c r="B2355" s="622" t="s">
        <v>10631</v>
      </c>
      <c r="C2355" s="622" t="s">
        <v>72</v>
      </c>
      <c r="D2355" s="621">
        <v>110.72</v>
      </c>
    </row>
    <row r="2356" spans="1:4" ht="40.5">
      <c r="A2356" s="622">
        <v>98622</v>
      </c>
      <c r="B2356" s="622" t="s">
        <v>10632</v>
      </c>
      <c r="C2356" s="622" t="s">
        <v>72</v>
      </c>
      <c r="D2356" s="621">
        <v>104.87</v>
      </c>
    </row>
    <row r="2357" spans="1:4" ht="40.5">
      <c r="A2357" s="622">
        <v>98623</v>
      </c>
      <c r="B2357" s="622" t="s">
        <v>10633</v>
      </c>
      <c r="C2357" s="622" t="s">
        <v>72</v>
      </c>
      <c r="D2357" s="621">
        <v>101.89</v>
      </c>
    </row>
    <row r="2358" spans="1:4" ht="40.5">
      <c r="A2358" s="622">
        <v>98624</v>
      </c>
      <c r="B2358" s="622" t="s">
        <v>10634</v>
      </c>
      <c r="C2358" s="622" t="s">
        <v>72</v>
      </c>
      <c r="D2358" s="621">
        <v>126.28</v>
      </c>
    </row>
    <row r="2359" spans="1:4" ht="40.5">
      <c r="A2359" s="622">
        <v>98625</v>
      </c>
      <c r="B2359" s="622" t="s">
        <v>10635</v>
      </c>
      <c r="C2359" s="622" t="s">
        <v>72</v>
      </c>
      <c r="D2359" s="621">
        <v>121.32</v>
      </c>
    </row>
    <row r="2360" spans="1:4" ht="40.5">
      <c r="A2360" s="622">
        <v>98626</v>
      </c>
      <c r="B2360" s="622" t="s">
        <v>10636</v>
      </c>
      <c r="C2360" s="622" t="s">
        <v>72</v>
      </c>
      <c r="D2360" s="621">
        <v>118.75</v>
      </c>
    </row>
    <row r="2361" spans="1:4" ht="27">
      <c r="A2361" s="622">
        <v>98655</v>
      </c>
      <c r="B2361" s="622" t="s">
        <v>10637</v>
      </c>
      <c r="C2361" s="622" t="s">
        <v>18</v>
      </c>
      <c r="D2361" s="621">
        <v>399.42</v>
      </c>
    </row>
    <row r="2362" spans="1:4" ht="27">
      <c r="A2362" s="622">
        <v>98656</v>
      </c>
      <c r="B2362" s="622" t="s">
        <v>10638</v>
      </c>
      <c r="C2362" s="622" t="s">
        <v>18</v>
      </c>
      <c r="D2362" s="621">
        <v>404.93</v>
      </c>
    </row>
    <row r="2363" spans="1:4" ht="27">
      <c r="A2363" s="622">
        <v>98657</v>
      </c>
      <c r="B2363" s="622" t="s">
        <v>10639</v>
      </c>
      <c r="C2363" s="622" t="s">
        <v>18</v>
      </c>
      <c r="D2363" s="621">
        <v>410.45</v>
      </c>
    </row>
    <row r="2364" spans="1:4" ht="27">
      <c r="A2364" s="622">
        <v>98658</v>
      </c>
      <c r="B2364" s="622" t="s">
        <v>10640</v>
      </c>
      <c r="C2364" s="622" t="s">
        <v>18</v>
      </c>
      <c r="D2364" s="621">
        <v>415.96</v>
      </c>
    </row>
    <row r="2365" spans="1:4" ht="27">
      <c r="A2365" s="622">
        <v>98659</v>
      </c>
      <c r="B2365" s="622" t="s">
        <v>10641</v>
      </c>
      <c r="C2365" s="622" t="s">
        <v>18</v>
      </c>
      <c r="D2365" s="621">
        <v>426.99</v>
      </c>
    </row>
    <row r="2366" spans="1:4" ht="27">
      <c r="A2366" s="622">
        <v>98746</v>
      </c>
      <c r="B2366" s="622" t="s">
        <v>10642</v>
      </c>
      <c r="C2366" s="622" t="s">
        <v>18</v>
      </c>
      <c r="D2366" s="621">
        <v>36.549999999999997</v>
      </c>
    </row>
    <row r="2367" spans="1:4" ht="27">
      <c r="A2367" s="622">
        <v>98749</v>
      </c>
      <c r="B2367" s="622" t="s">
        <v>10643</v>
      </c>
      <c r="C2367" s="622" t="s">
        <v>18</v>
      </c>
      <c r="D2367" s="621">
        <v>41.96</v>
      </c>
    </row>
    <row r="2368" spans="1:4" ht="27">
      <c r="A2368" s="622">
        <v>98750</v>
      </c>
      <c r="B2368" s="622" t="s">
        <v>10644</v>
      </c>
      <c r="C2368" s="622" t="s">
        <v>18</v>
      </c>
      <c r="D2368" s="621">
        <v>48.34</v>
      </c>
    </row>
    <row r="2369" spans="1:4" ht="27">
      <c r="A2369" s="622">
        <v>98751</v>
      </c>
      <c r="B2369" s="622" t="s">
        <v>10645</v>
      </c>
      <c r="C2369" s="622" t="s">
        <v>18</v>
      </c>
      <c r="D2369" s="621">
        <v>64.930000000000007</v>
      </c>
    </row>
    <row r="2370" spans="1:4" ht="27">
      <c r="A2370" s="622">
        <v>98752</v>
      </c>
      <c r="B2370" s="622" t="s">
        <v>10646</v>
      </c>
      <c r="C2370" s="622" t="s">
        <v>18</v>
      </c>
      <c r="D2370" s="621">
        <v>84.66</v>
      </c>
    </row>
    <row r="2371" spans="1:4" ht="27">
      <c r="A2371" s="622">
        <v>98753</v>
      </c>
      <c r="B2371" s="622" t="s">
        <v>10647</v>
      </c>
      <c r="C2371" s="622" t="s">
        <v>18</v>
      </c>
      <c r="D2371" s="621">
        <v>109</v>
      </c>
    </row>
    <row r="2372" spans="1:4" ht="67.5">
      <c r="A2372" s="622">
        <v>100763</v>
      </c>
      <c r="B2372" s="622" t="s">
        <v>13757</v>
      </c>
      <c r="C2372" s="622" t="s">
        <v>21</v>
      </c>
      <c r="D2372" s="621">
        <v>10.06</v>
      </c>
    </row>
    <row r="2373" spans="1:4" ht="67.5">
      <c r="A2373" s="622">
        <v>100764</v>
      </c>
      <c r="B2373" s="622" t="s">
        <v>13758</v>
      </c>
      <c r="C2373" s="622" t="s">
        <v>21</v>
      </c>
      <c r="D2373" s="621">
        <v>10.02</v>
      </c>
    </row>
    <row r="2374" spans="1:4" ht="67.5">
      <c r="A2374" s="622">
        <v>100765</v>
      </c>
      <c r="B2374" s="622" t="s">
        <v>13759</v>
      </c>
      <c r="C2374" s="622" t="s">
        <v>21</v>
      </c>
      <c r="D2374" s="621">
        <v>9.2799999999999994</v>
      </c>
    </row>
    <row r="2375" spans="1:4" ht="67.5">
      <c r="A2375" s="622">
        <v>100766</v>
      </c>
      <c r="B2375" s="622" t="s">
        <v>13760</v>
      </c>
      <c r="C2375" s="622" t="s">
        <v>21</v>
      </c>
      <c r="D2375" s="621">
        <v>9.49</v>
      </c>
    </row>
    <row r="2376" spans="1:4" ht="81">
      <c r="A2376" s="622">
        <v>100767</v>
      </c>
      <c r="B2376" s="622" t="s">
        <v>13761</v>
      </c>
      <c r="C2376" s="622" t="s">
        <v>21</v>
      </c>
      <c r="D2376" s="621">
        <v>9.49</v>
      </c>
    </row>
    <row r="2377" spans="1:4" ht="81">
      <c r="A2377" s="622">
        <v>100768</v>
      </c>
      <c r="B2377" s="622" t="s">
        <v>13762</v>
      </c>
      <c r="C2377" s="622" t="s">
        <v>21</v>
      </c>
      <c r="D2377" s="621">
        <v>12.37</v>
      </c>
    </row>
    <row r="2378" spans="1:4" ht="81">
      <c r="A2378" s="622">
        <v>100769</v>
      </c>
      <c r="B2378" s="622" t="s">
        <v>13763</v>
      </c>
      <c r="C2378" s="622" t="s">
        <v>21</v>
      </c>
      <c r="D2378" s="621">
        <v>14.49</v>
      </c>
    </row>
    <row r="2379" spans="1:4" ht="81">
      <c r="A2379" s="622">
        <v>100770</v>
      </c>
      <c r="B2379" s="622" t="s">
        <v>13764</v>
      </c>
      <c r="C2379" s="622" t="s">
        <v>21</v>
      </c>
      <c r="D2379" s="621">
        <v>14.22</v>
      </c>
    </row>
    <row r="2380" spans="1:4" ht="81">
      <c r="A2380" s="622">
        <v>100771</v>
      </c>
      <c r="B2380" s="622" t="s">
        <v>13765</v>
      </c>
      <c r="C2380" s="622" t="s">
        <v>21</v>
      </c>
      <c r="D2380" s="621">
        <v>16.059999999999999</v>
      </c>
    </row>
    <row r="2381" spans="1:4" ht="81">
      <c r="A2381" s="622">
        <v>100772</v>
      </c>
      <c r="B2381" s="622" t="s">
        <v>13766</v>
      </c>
      <c r="C2381" s="622" t="s">
        <v>21</v>
      </c>
      <c r="D2381" s="621">
        <v>9.67</v>
      </c>
    </row>
    <row r="2382" spans="1:4" ht="67.5">
      <c r="A2382" s="622">
        <v>100773</v>
      </c>
      <c r="B2382" s="622" t="s">
        <v>13767</v>
      </c>
      <c r="C2382" s="622" t="s">
        <v>21</v>
      </c>
      <c r="D2382" s="621">
        <v>13.07</v>
      </c>
    </row>
    <row r="2383" spans="1:4" ht="67.5">
      <c r="A2383" s="622">
        <v>100774</v>
      </c>
      <c r="B2383" s="622" t="s">
        <v>13768</v>
      </c>
      <c r="C2383" s="622" t="s">
        <v>21</v>
      </c>
      <c r="D2383" s="621">
        <v>7.27</v>
      </c>
    </row>
    <row r="2384" spans="1:4" ht="67.5">
      <c r="A2384" s="622">
        <v>100775</v>
      </c>
      <c r="B2384" s="622" t="s">
        <v>13769</v>
      </c>
      <c r="C2384" s="622" t="s">
        <v>21</v>
      </c>
      <c r="D2384" s="621">
        <v>8.6</v>
      </c>
    </row>
    <row r="2385" spans="1:4" ht="67.5">
      <c r="A2385" s="622">
        <v>100776</v>
      </c>
      <c r="B2385" s="622" t="s">
        <v>13770</v>
      </c>
      <c r="C2385" s="622" t="s">
        <v>21</v>
      </c>
      <c r="D2385" s="621">
        <v>13.13</v>
      </c>
    </row>
    <row r="2386" spans="1:4" ht="67.5">
      <c r="A2386" s="622">
        <v>100777</v>
      </c>
      <c r="B2386" s="622" t="s">
        <v>13771</v>
      </c>
      <c r="C2386" s="622" t="s">
        <v>21</v>
      </c>
      <c r="D2386" s="621">
        <v>9.32</v>
      </c>
    </row>
    <row r="2387" spans="1:4" ht="67.5">
      <c r="A2387" s="622">
        <v>100778</v>
      </c>
      <c r="B2387" s="622" t="s">
        <v>13772</v>
      </c>
      <c r="C2387" s="622" t="s">
        <v>21</v>
      </c>
      <c r="D2387" s="621">
        <v>6.08</v>
      </c>
    </row>
    <row r="2388" spans="1:4" ht="40.5">
      <c r="A2388" s="622">
        <v>98560</v>
      </c>
      <c r="B2388" s="622" t="s">
        <v>10648</v>
      </c>
      <c r="C2388" s="622" t="s">
        <v>72</v>
      </c>
      <c r="D2388" s="621">
        <v>32.03</v>
      </c>
    </row>
    <row r="2389" spans="1:4" ht="40.5">
      <c r="A2389" s="622">
        <v>98561</v>
      </c>
      <c r="B2389" s="622" t="s">
        <v>10649</v>
      </c>
      <c r="C2389" s="622" t="s">
        <v>72</v>
      </c>
      <c r="D2389" s="621">
        <v>28.4</v>
      </c>
    </row>
    <row r="2390" spans="1:4" ht="54">
      <c r="A2390" s="622">
        <v>98562</v>
      </c>
      <c r="B2390" s="622" t="s">
        <v>10650</v>
      </c>
      <c r="C2390" s="622" t="s">
        <v>72</v>
      </c>
      <c r="D2390" s="621">
        <v>28.38</v>
      </c>
    </row>
    <row r="2391" spans="1:4" ht="40.5">
      <c r="A2391" s="622">
        <v>98555</v>
      </c>
      <c r="B2391" s="622" t="s">
        <v>10651</v>
      </c>
      <c r="C2391" s="622" t="s">
        <v>72</v>
      </c>
      <c r="D2391" s="621">
        <v>19.059999999999999</v>
      </c>
    </row>
    <row r="2392" spans="1:4" ht="54">
      <c r="A2392" s="622">
        <v>98556</v>
      </c>
      <c r="B2392" s="622" t="s">
        <v>10652</v>
      </c>
      <c r="C2392" s="622" t="s">
        <v>72</v>
      </c>
      <c r="D2392" s="621">
        <v>35.58</v>
      </c>
    </row>
    <row r="2393" spans="1:4" ht="54">
      <c r="A2393" s="622">
        <v>98558</v>
      </c>
      <c r="B2393" s="622" t="s">
        <v>10653</v>
      </c>
      <c r="C2393" s="622" t="s">
        <v>49</v>
      </c>
      <c r="D2393" s="621">
        <v>5.45</v>
      </c>
    </row>
    <row r="2394" spans="1:4" ht="27">
      <c r="A2394" s="622">
        <v>98559</v>
      </c>
      <c r="B2394" s="622" t="s">
        <v>10654</v>
      </c>
      <c r="C2394" s="622" t="s">
        <v>18</v>
      </c>
      <c r="D2394" s="621">
        <v>3.21</v>
      </c>
    </row>
    <row r="2395" spans="1:4" ht="40.5">
      <c r="A2395" s="622">
        <v>98546</v>
      </c>
      <c r="B2395" s="622" t="s">
        <v>10655</v>
      </c>
      <c r="C2395" s="622" t="s">
        <v>72</v>
      </c>
      <c r="D2395" s="621">
        <v>74.06</v>
      </c>
    </row>
    <row r="2396" spans="1:4" ht="54">
      <c r="A2396" s="622">
        <v>98547</v>
      </c>
      <c r="B2396" s="622" t="s">
        <v>10656</v>
      </c>
      <c r="C2396" s="622" t="s">
        <v>72</v>
      </c>
      <c r="D2396" s="621">
        <v>136.63</v>
      </c>
    </row>
    <row r="2397" spans="1:4" ht="27">
      <c r="A2397" s="622">
        <v>98553</v>
      </c>
      <c r="B2397" s="622" t="s">
        <v>13773</v>
      </c>
      <c r="C2397" s="622" t="s">
        <v>72</v>
      </c>
      <c r="D2397" s="621">
        <v>94.13</v>
      </c>
    </row>
    <row r="2398" spans="1:4" ht="40.5">
      <c r="A2398" s="622">
        <v>98554</v>
      </c>
      <c r="B2398" s="622" t="s">
        <v>13774</v>
      </c>
      <c r="C2398" s="622" t="s">
        <v>72</v>
      </c>
      <c r="D2398" s="621">
        <v>32.14</v>
      </c>
    </row>
    <row r="2399" spans="1:4" ht="27">
      <c r="A2399" s="622">
        <v>98557</v>
      </c>
      <c r="B2399" s="622" t="s">
        <v>10657</v>
      </c>
      <c r="C2399" s="622" t="s">
        <v>72</v>
      </c>
      <c r="D2399" s="621">
        <v>31.7</v>
      </c>
    </row>
    <row r="2400" spans="1:4" ht="40.5">
      <c r="A2400" s="622">
        <v>98563</v>
      </c>
      <c r="B2400" s="622" t="s">
        <v>10658</v>
      </c>
      <c r="C2400" s="622" t="s">
        <v>72</v>
      </c>
      <c r="D2400" s="621">
        <v>23.18</v>
      </c>
    </row>
    <row r="2401" spans="1:4" ht="40.5">
      <c r="A2401" s="622">
        <v>98564</v>
      </c>
      <c r="B2401" s="622" t="s">
        <v>10659</v>
      </c>
      <c r="C2401" s="622" t="s">
        <v>72</v>
      </c>
      <c r="D2401" s="621">
        <v>31.63</v>
      </c>
    </row>
    <row r="2402" spans="1:4" ht="40.5">
      <c r="A2402" s="622">
        <v>98565</v>
      </c>
      <c r="B2402" s="622" t="s">
        <v>10660</v>
      </c>
      <c r="C2402" s="622" t="s">
        <v>72</v>
      </c>
      <c r="D2402" s="621">
        <v>33.340000000000003</v>
      </c>
    </row>
    <row r="2403" spans="1:4" ht="40.5">
      <c r="A2403" s="622">
        <v>98566</v>
      </c>
      <c r="B2403" s="622" t="s">
        <v>10661</v>
      </c>
      <c r="C2403" s="622" t="s">
        <v>72</v>
      </c>
      <c r="D2403" s="621">
        <v>41.78</v>
      </c>
    </row>
    <row r="2404" spans="1:4" ht="40.5">
      <c r="A2404" s="622">
        <v>98567</v>
      </c>
      <c r="B2404" s="622" t="s">
        <v>10662</v>
      </c>
      <c r="C2404" s="622" t="s">
        <v>72</v>
      </c>
      <c r="D2404" s="621">
        <v>43</v>
      </c>
    </row>
    <row r="2405" spans="1:4" ht="40.5">
      <c r="A2405" s="622">
        <v>98568</v>
      </c>
      <c r="B2405" s="622" t="s">
        <v>10663</v>
      </c>
      <c r="C2405" s="622" t="s">
        <v>72</v>
      </c>
      <c r="D2405" s="621">
        <v>51.44</v>
      </c>
    </row>
    <row r="2406" spans="1:4" ht="40.5">
      <c r="A2406" s="622">
        <v>98569</v>
      </c>
      <c r="B2406" s="622" t="s">
        <v>10664</v>
      </c>
      <c r="C2406" s="622" t="s">
        <v>72</v>
      </c>
      <c r="D2406" s="621">
        <v>53.16</v>
      </c>
    </row>
    <row r="2407" spans="1:4" ht="40.5">
      <c r="A2407" s="622">
        <v>98570</v>
      </c>
      <c r="B2407" s="622" t="s">
        <v>10665</v>
      </c>
      <c r="C2407" s="622" t="s">
        <v>72</v>
      </c>
      <c r="D2407" s="621">
        <v>61.62</v>
      </c>
    </row>
    <row r="2408" spans="1:4" ht="27">
      <c r="A2408" s="622">
        <v>98571</v>
      </c>
      <c r="B2408" s="622" t="s">
        <v>10666</v>
      </c>
      <c r="C2408" s="622" t="s">
        <v>72</v>
      </c>
      <c r="D2408" s="621">
        <v>30.07</v>
      </c>
    </row>
    <row r="2409" spans="1:4" ht="27">
      <c r="A2409" s="622">
        <v>98572</v>
      </c>
      <c r="B2409" s="622" t="s">
        <v>10667</v>
      </c>
      <c r="C2409" s="622" t="s">
        <v>72</v>
      </c>
      <c r="D2409" s="621">
        <v>37.04</v>
      </c>
    </row>
    <row r="2410" spans="1:4" ht="27">
      <c r="A2410" s="622">
        <v>98573</v>
      </c>
      <c r="B2410" s="622" t="s">
        <v>10668</v>
      </c>
      <c r="C2410" s="622" t="s">
        <v>72</v>
      </c>
      <c r="D2410" s="621">
        <v>45.22</v>
      </c>
    </row>
    <row r="2411" spans="1:4" ht="54">
      <c r="A2411" s="622">
        <v>91831</v>
      </c>
      <c r="B2411" s="622" t="s">
        <v>2661</v>
      </c>
      <c r="C2411" s="622" t="s">
        <v>18</v>
      </c>
      <c r="D2411" s="621">
        <v>5.28</v>
      </c>
    </row>
    <row r="2412" spans="1:4" ht="54">
      <c r="A2412" s="622">
        <v>91833</v>
      </c>
      <c r="B2412" s="622" t="s">
        <v>10669</v>
      </c>
      <c r="C2412" s="622" t="s">
        <v>18</v>
      </c>
      <c r="D2412" s="621">
        <v>5.57</v>
      </c>
    </row>
    <row r="2413" spans="1:4" ht="54">
      <c r="A2413" s="622">
        <v>91834</v>
      </c>
      <c r="B2413" s="622" t="s">
        <v>2662</v>
      </c>
      <c r="C2413" s="622" t="s">
        <v>18</v>
      </c>
      <c r="D2413" s="621">
        <v>5.88</v>
      </c>
    </row>
    <row r="2414" spans="1:4" ht="54">
      <c r="A2414" s="622">
        <v>91835</v>
      </c>
      <c r="B2414" s="622" t="s">
        <v>10670</v>
      </c>
      <c r="C2414" s="622" t="s">
        <v>18</v>
      </c>
      <c r="D2414" s="621">
        <v>6.62</v>
      </c>
    </row>
    <row r="2415" spans="1:4" ht="54">
      <c r="A2415" s="622">
        <v>91836</v>
      </c>
      <c r="B2415" s="622" t="s">
        <v>2663</v>
      </c>
      <c r="C2415" s="622" t="s">
        <v>18</v>
      </c>
      <c r="D2415" s="621">
        <v>7.53</v>
      </c>
    </row>
    <row r="2416" spans="1:4" ht="54">
      <c r="A2416" s="622">
        <v>91837</v>
      </c>
      <c r="B2416" s="622" t="s">
        <v>10671</v>
      </c>
      <c r="C2416" s="622" t="s">
        <v>18</v>
      </c>
      <c r="D2416" s="621">
        <v>9.26</v>
      </c>
    </row>
    <row r="2417" spans="1:4" ht="54">
      <c r="A2417" s="622">
        <v>91839</v>
      </c>
      <c r="B2417" s="622" t="s">
        <v>10672</v>
      </c>
      <c r="C2417" s="622" t="s">
        <v>18</v>
      </c>
      <c r="D2417" s="621">
        <v>7.42</v>
      </c>
    </row>
    <row r="2418" spans="1:4" ht="54">
      <c r="A2418" s="622">
        <v>91840</v>
      </c>
      <c r="B2418" s="622" t="s">
        <v>10673</v>
      </c>
      <c r="C2418" s="622" t="s">
        <v>18</v>
      </c>
      <c r="D2418" s="621">
        <v>9.35</v>
      </c>
    </row>
    <row r="2419" spans="1:4" ht="54">
      <c r="A2419" s="622">
        <v>91841</v>
      </c>
      <c r="B2419" s="622" t="s">
        <v>10674</v>
      </c>
      <c r="C2419" s="622" t="s">
        <v>18</v>
      </c>
      <c r="D2419" s="621">
        <v>8.82</v>
      </c>
    </row>
    <row r="2420" spans="1:4" ht="54">
      <c r="A2420" s="622">
        <v>91842</v>
      </c>
      <c r="B2420" s="622" t="s">
        <v>2664</v>
      </c>
      <c r="C2420" s="622" t="s">
        <v>18</v>
      </c>
      <c r="D2420" s="621">
        <v>3.65</v>
      </c>
    </row>
    <row r="2421" spans="1:4" ht="54">
      <c r="A2421" s="622">
        <v>91843</v>
      </c>
      <c r="B2421" s="622" t="s">
        <v>10675</v>
      </c>
      <c r="C2421" s="622" t="s">
        <v>18</v>
      </c>
      <c r="D2421" s="621">
        <v>3.94</v>
      </c>
    </row>
    <row r="2422" spans="1:4" ht="54">
      <c r="A2422" s="622">
        <v>91844</v>
      </c>
      <c r="B2422" s="622" t="s">
        <v>2665</v>
      </c>
      <c r="C2422" s="622" t="s">
        <v>18</v>
      </c>
      <c r="D2422" s="621">
        <v>4.25</v>
      </c>
    </row>
    <row r="2423" spans="1:4" ht="54">
      <c r="A2423" s="622">
        <v>91845</v>
      </c>
      <c r="B2423" s="622" t="s">
        <v>10676</v>
      </c>
      <c r="C2423" s="622" t="s">
        <v>18</v>
      </c>
      <c r="D2423" s="621">
        <v>4.99</v>
      </c>
    </row>
    <row r="2424" spans="1:4" ht="40.5">
      <c r="A2424" s="622">
        <v>91846</v>
      </c>
      <c r="B2424" s="622" t="s">
        <v>2666</v>
      </c>
      <c r="C2424" s="622" t="s">
        <v>18</v>
      </c>
      <c r="D2424" s="621">
        <v>5.91</v>
      </c>
    </row>
    <row r="2425" spans="1:4" ht="54">
      <c r="A2425" s="622">
        <v>91847</v>
      </c>
      <c r="B2425" s="622" t="s">
        <v>10677</v>
      </c>
      <c r="C2425" s="622" t="s">
        <v>18</v>
      </c>
      <c r="D2425" s="621">
        <v>7.64</v>
      </c>
    </row>
    <row r="2426" spans="1:4" ht="40.5">
      <c r="A2426" s="622">
        <v>91849</v>
      </c>
      <c r="B2426" s="622" t="s">
        <v>10678</v>
      </c>
      <c r="C2426" s="622" t="s">
        <v>18</v>
      </c>
      <c r="D2426" s="621">
        <v>5.8</v>
      </c>
    </row>
    <row r="2427" spans="1:4" ht="54">
      <c r="A2427" s="622">
        <v>91850</v>
      </c>
      <c r="B2427" s="622" t="s">
        <v>10679</v>
      </c>
      <c r="C2427" s="622" t="s">
        <v>18</v>
      </c>
      <c r="D2427" s="621">
        <v>7.76</v>
      </c>
    </row>
    <row r="2428" spans="1:4" ht="54">
      <c r="A2428" s="622">
        <v>91851</v>
      </c>
      <c r="B2428" s="622" t="s">
        <v>10680</v>
      </c>
      <c r="C2428" s="622" t="s">
        <v>18</v>
      </c>
      <c r="D2428" s="621">
        <v>7.23</v>
      </c>
    </row>
    <row r="2429" spans="1:4" ht="54">
      <c r="A2429" s="622">
        <v>91852</v>
      </c>
      <c r="B2429" s="622" t="s">
        <v>2667</v>
      </c>
      <c r="C2429" s="622" t="s">
        <v>18</v>
      </c>
      <c r="D2429" s="621">
        <v>5.41</v>
      </c>
    </row>
    <row r="2430" spans="1:4" ht="54">
      <c r="A2430" s="622">
        <v>91853</v>
      </c>
      <c r="B2430" s="622" t="s">
        <v>10681</v>
      </c>
      <c r="C2430" s="622" t="s">
        <v>18</v>
      </c>
      <c r="D2430" s="621">
        <v>5.67</v>
      </c>
    </row>
    <row r="2431" spans="1:4" ht="54">
      <c r="A2431" s="622">
        <v>91854</v>
      </c>
      <c r="B2431" s="622" t="s">
        <v>2668</v>
      </c>
      <c r="C2431" s="622" t="s">
        <v>18</v>
      </c>
      <c r="D2431" s="621">
        <v>6</v>
      </c>
    </row>
    <row r="2432" spans="1:4" ht="54">
      <c r="A2432" s="622">
        <v>91855</v>
      </c>
      <c r="B2432" s="622" t="s">
        <v>10682</v>
      </c>
      <c r="C2432" s="622" t="s">
        <v>18</v>
      </c>
      <c r="D2432" s="621">
        <v>6.68</v>
      </c>
    </row>
    <row r="2433" spans="1:4" ht="54">
      <c r="A2433" s="622">
        <v>91856</v>
      </c>
      <c r="B2433" s="622" t="s">
        <v>2669</v>
      </c>
      <c r="C2433" s="622" t="s">
        <v>18</v>
      </c>
      <c r="D2433" s="621">
        <v>7.58</v>
      </c>
    </row>
    <row r="2434" spans="1:4" ht="54">
      <c r="A2434" s="622">
        <v>91857</v>
      </c>
      <c r="B2434" s="622" t="s">
        <v>10683</v>
      </c>
      <c r="C2434" s="622" t="s">
        <v>18</v>
      </c>
      <c r="D2434" s="621">
        <v>9.18</v>
      </c>
    </row>
    <row r="2435" spans="1:4" ht="54">
      <c r="A2435" s="622">
        <v>91859</v>
      </c>
      <c r="B2435" s="622" t="s">
        <v>10684</v>
      </c>
      <c r="C2435" s="622" t="s">
        <v>18</v>
      </c>
      <c r="D2435" s="621">
        <v>7.48</v>
      </c>
    </row>
    <row r="2436" spans="1:4" ht="54">
      <c r="A2436" s="622">
        <v>91860</v>
      </c>
      <c r="B2436" s="622" t="s">
        <v>10685</v>
      </c>
      <c r="C2436" s="622" t="s">
        <v>18</v>
      </c>
      <c r="D2436" s="621">
        <v>9.35</v>
      </c>
    </row>
    <row r="2437" spans="1:4" ht="54">
      <c r="A2437" s="622">
        <v>91861</v>
      </c>
      <c r="B2437" s="622" t="s">
        <v>10686</v>
      </c>
      <c r="C2437" s="622" t="s">
        <v>18</v>
      </c>
      <c r="D2437" s="621">
        <v>8.86</v>
      </c>
    </row>
    <row r="2438" spans="1:4" ht="54">
      <c r="A2438" s="622">
        <v>91862</v>
      </c>
      <c r="B2438" s="622" t="s">
        <v>2670</v>
      </c>
      <c r="C2438" s="622" t="s">
        <v>18</v>
      </c>
      <c r="D2438" s="621">
        <v>6.31</v>
      </c>
    </row>
    <row r="2439" spans="1:4" ht="54">
      <c r="A2439" s="622">
        <v>91863</v>
      </c>
      <c r="B2439" s="622" t="s">
        <v>2671</v>
      </c>
      <c r="C2439" s="622" t="s">
        <v>18</v>
      </c>
      <c r="D2439" s="621">
        <v>7.35</v>
      </c>
    </row>
    <row r="2440" spans="1:4" ht="54">
      <c r="A2440" s="622">
        <v>91864</v>
      </c>
      <c r="B2440" s="622" t="s">
        <v>2672</v>
      </c>
      <c r="C2440" s="622" t="s">
        <v>18</v>
      </c>
      <c r="D2440" s="621">
        <v>9.52</v>
      </c>
    </row>
    <row r="2441" spans="1:4" ht="54">
      <c r="A2441" s="622">
        <v>91865</v>
      </c>
      <c r="B2441" s="622" t="s">
        <v>2673</v>
      </c>
      <c r="C2441" s="622" t="s">
        <v>18</v>
      </c>
      <c r="D2441" s="621">
        <v>11.73</v>
      </c>
    </row>
    <row r="2442" spans="1:4" ht="54">
      <c r="A2442" s="622">
        <v>91866</v>
      </c>
      <c r="B2442" s="622" t="s">
        <v>2674</v>
      </c>
      <c r="C2442" s="622" t="s">
        <v>18</v>
      </c>
      <c r="D2442" s="621">
        <v>4.7699999999999996</v>
      </c>
    </row>
    <row r="2443" spans="1:4" ht="54">
      <c r="A2443" s="622">
        <v>91867</v>
      </c>
      <c r="B2443" s="622" t="s">
        <v>2675</v>
      </c>
      <c r="C2443" s="622" t="s">
        <v>18</v>
      </c>
      <c r="D2443" s="621">
        <v>5.83</v>
      </c>
    </row>
    <row r="2444" spans="1:4" ht="40.5">
      <c r="A2444" s="622">
        <v>91868</v>
      </c>
      <c r="B2444" s="622" t="s">
        <v>2676</v>
      </c>
      <c r="C2444" s="622" t="s">
        <v>18</v>
      </c>
      <c r="D2444" s="621">
        <v>8</v>
      </c>
    </row>
    <row r="2445" spans="1:4" ht="54">
      <c r="A2445" s="622">
        <v>91869</v>
      </c>
      <c r="B2445" s="622" t="s">
        <v>2677</v>
      </c>
      <c r="C2445" s="622" t="s">
        <v>18</v>
      </c>
      <c r="D2445" s="621">
        <v>10.199999999999999</v>
      </c>
    </row>
    <row r="2446" spans="1:4" ht="54">
      <c r="A2446" s="622">
        <v>91870</v>
      </c>
      <c r="B2446" s="622" t="s">
        <v>2678</v>
      </c>
      <c r="C2446" s="622" t="s">
        <v>18</v>
      </c>
      <c r="D2446" s="621">
        <v>6.95</v>
      </c>
    </row>
    <row r="2447" spans="1:4" ht="54">
      <c r="A2447" s="622">
        <v>91871</v>
      </c>
      <c r="B2447" s="622" t="s">
        <v>2679</v>
      </c>
      <c r="C2447" s="622" t="s">
        <v>18</v>
      </c>
      <c r="D2447" s="621">
        <v>8.0299999999999994</v>
      </c>
    </row>
    <row r="2448" spans="1:4" ht="54">
      <c r="A2448" s="622">
        <v>91872</v>
      </c>
      <c r="B2448" s="622" t="s">
        <v>2680</v>
      </c>
      <c r="C2448" s="622" t="s">
        <v>18</v>
      </c>
      <c r="D2448" s="621">
        <v>10.210000000000001</v>
      </c>
    </row>
    <row r="2449" spans="1:4" ht="54">
      <c r="A2449" s="622">
        <v>91873</v>
      </c>
      <c r="B2449" s="622" t="s">
        <v>2681</v>
      </c>
      <c r="C2449" s="622" t="s">
        <v>18</v>
      </c>
      <c r="D2449" s="621">
        <v>12.37</v>
      </c>
    </row>
    <row r="2450" spans="1:4" ht="40.5">
      <c r="A2450" s="622">
        <v>93008</v>
      </c>
      <c r="B2450" s="622" t="s">
        <v>3308</v>
      </c>
      <c r="C2450" s="622" t="s">
        <v>18</v>
      </c>
      <c r="D2450" s="621">
        <v>9.7799999999999994</v>
      </c>
    </row>
    <row r="2451" spans="1:4" ht="27">
      <c r="A2451" s="622">
        <v>93009</v>
      </c>
      <c r="B2451" s="622" t="s">
        <v>3309</v>
      </c>
      <c r="C2451" s="622" t="s">
        <v>18</v>
      </c>
      <c r="D2451" s="621">
        <v>14.24</v>
      </c>
    </row>
    <row r="2452" spans="1:4" ht="40.5">
      <c r="A2452" s="622">
        <v>93010</v>
      </c>
      <c r="B2452" s="622" t="s">
        <v>3310</v>
      </c>
      <c r="C2452" s="622" t="s">
        <v>18</v>
      </c>
      <c r="D2452" s="621">
        <v>19.66</v>
      </c>
    </row>
    <row r="2453" spans="1:4" ht="27">
      <c r="A2453" s="622">
        <v>93011</v>
      </c>
      <c r="B2453" s="622" t="s">
        <v>3311</v>
      </c>
      <c r="C2453" s="622" t="s">
        <v>18</v>
      </c>
      <c r="D2453" s="621">
        <v>23.93</v>
      </c>
    </row>
    <row r="2454" spans="1:4" ht="27">
      <c r="A2454" s="622">
        <v>93012</v>
      </c>
      <c r="B2454" s="622" t="s">
        <v>3312</v>
      </c>
      <c r="C2454" s="622" t="s">
        <v>18</v>
      </c>
      <c r="D2454" s="621">
        <v>35.869999999999997</v>
      </c>
    </row>
    <row r="2455" spans="1:4" ht="40.5">
      <c r="A2455" s="622">
        <v>95726</v>
      </c>
      <c r="B2455" s="622" t="s">
        <v>3999</v>
      </c>
      <c r="C2455" s="622" t="s">
        <v>18</v>
      </c>
      <c r="D2455" s="621">
        <v>4.3899999999999997</v>
      </c>
    </row>
    <row r="2456" spans="1:4" ht="40.5">
      <c r="A2456" s="622">
        <v>95727</v>
      </c>
      <c r="B2456" s="622" t="s">
        <v>4000</v>
      </c>
      <c r="C2456" s="622" t="s">
        <v>18</v>
      </c>
      <c r="D2456" s="621">
        <v>4.95</v>
      </c>
    </row>
    <row r="2457" spans="1:4" ht="40.5">
      <c r="A2457" s="622">
        <v>95728</v>
      </c>
      <c r="B2457" s="622" t="s">
        <v>4001</v>
      </c>
      <c r="C2457" s="622" t="s">
        <v>18</v>
      </c>
      <c r="D2457" s="621">
        <v>6.15</v>
      </c>
    </row>
    <row r="2458" spans="1:4" ht="40.5">
      <c r="A2458" s="622">
        <v>95729</v>
      </c>
      <c r="B2458" s="622" t="s">
        <v>4002</v>
      </c>
      <c r="C2458" s="622" t="s">
        <v>18</v>
      </c>
      <c r="D2458" s="621">
        <v>5.78</v>
      </c>
    </row>
    <row r="2459" spans="1:4" ht="40.5">
      <c r="A2459" s="622">
        <v>95730</v>
      </c>
      <c r="B2459" s="622" t="s">
        <v>4003</v>
      </c>
      <c r="C2459" s="622" t="s">
        <v>18</v>
      </c>
      <c r="D2459" s="621">
        <v>6.35</v>
      </c>
    </row>
    <row r="2460" spans="1:4" ht="40.5">
      <c r="A2460" s="622">
        <v>95731</v>
      </c>
      <c r="B2460" s="622" t="s">
        <v>4004</v>
      </c>
      <c r="C2460" s="622" t="s">
        <v>18</v>
      </c>
      <c r="D2460" s="621">
        <v>7.54</v>
      </c>
    </row>
    <row r="2461" spans="1:4" ht="40.5">
      <c r="A2461" s="622">
        <v>95732</v>
      </c>
      <c r="B2461" s="622" t="s">
        <v>4005</v>
      </c>
      <c r="C2461" s="622" t="s">
        <v>49</v>
      </c>
      <c r="D2461" s="621">
        <v>3.27</v>
      </c>
    </row>
    <row r="2462" spans="1:4" ht="40.5">
      <c r="A2462" s="622">
        <v>95745</v>
      </c>
      <c r="B2462" s="622" t="s">
        <v>4011</v>
      </c>
      <c r="C2462" s="622" t="s">
        <v>18</v>
      </c>
      <c r="D2462" s="621">
        <v>16.309999999999999</v>
      </c>
    </row>
    <row r="2463" spans="1:4" ht="40.5">
      <c r="A2463" s="622">
        <v>95746</v>
      </c>
      <c r="B2463" s="622" t="s">
        <v>4012</v>
      </c>
      <c r="C2463" s="622" t="s">
        <v>18</v>
      </c>
      <c r="D2463" s="621">
        <v>20.27</v>
      </c>
    </row>
    <row r="2464" spans="1:4" ht="54">
      <c r="A2464" s="622">
        <v>95747</v>
      </c>
      <c r="B2464" s="622" t="s">
        <v>4013</v>
      </c>
      <c r="C2464" s="622" t="s">
        <v>18</v>
      </c>
      <c r="D2464" s="621">
        <v>33.85</v>
      </c>
    </row>
    <row r="2465" spans="1:4" ht="54">
      <c r="A2465" s="622">
        <v>95748</v>
      </c>
      <c r="B2465" s="622" t="s">
        <v>888</v>
      </c>
      <c r="C2465" s="622" t="s">
        <v>18</v>
      </c>
      <c r="D2465" s="621">
        <v>36.4</v>
      </c>
    </row>
    <row r="2466" spans="1:4" ht="54">
      <c r="A2466" s="622">
        <v>95749</v>
      </c>
      <c r="B2466" s="622" t="s">
        <v>4014</v>
      </c>
      <c r="C2466" s="622" t="s">
        <v>18</v>
      </c>
      <c r="D2466" s="621">
        <v>20.83</v>
      </c>
    </row>
    <row r="2467" spans="1:4" ht="40.5">
      <c r="A2467" s="622">
        <v>95750</v>
      </c>
      <c r="B2467" s="622" t="s">
        <v>4015</v>
      </c>
      <c r="C2467" s="622" t="s">
        <v>18</v>
      </c>
      <c r="D2467" s="621">
        <v>24.69</v>
      </c>
    </row>
    <row r="2468" spans="1:4" ht="54">
      <c r="A2468" s="622">
        <v>95751</v>
      </c>
      <c r="B2468" s="622" t="s">
        <v>4016</v>
      </c>
      <c r="C2468" s="622" t="s">
        <v>18</v>
      </c>
      <c r="D2468" s="621">
        <v>38.119999999999997</v>
      </c>
    </row>
    <row r="2469" spans="1:4" ht="54">
      <c r="A2469" s="622">
        <v>95752</v>
      </c>
      <c r="B2469" s="622" t="s">
        <v>4017</v>
      </c>
      <c r="C2469" s="622" t="s">
        <v>18</v>
      </c>
      <c r="D2469" s="621">
        <v>40.53</v>
      </c>
    </row>
    <row r="2470" spans="1:4" ht="40.5">
      <c r="A2470" s="622">
        <v>97667</v>
      </c>
      <c r="B2470" s="622" t="s">
        <v>10687</v>
      </c>
      <c r="C2470" s="622" t="s">
        <v>18</v>
      </c>
      <c r="D2470" s="621">
        <v>6</v>
      </c>
    </row>
    <row r="2471" spans="1:4" ht="40.5">
      <c r="A2471" s="622">
        <v>97668</v>
      </c>
      <c r="B2471" s="622" t="s">
        <v>10688</v>
      </c>
      <c r="C2471" s="622" t="s">
        <v>18</v>
      </c>
      <c r="D2471" s="621">
        <v>9.15</v>
      </c>
    </row>
    <row r="2472" spans="1:4" ht="27">
      <c r="A2472" s="622">
        <v>97669</v>
      </c>
      <c r="B2472" s="622" t="s">
        <v>10689</v>
      </c>
      <c r="C2472" s="622" t="s">
        <v>18</v>
      </c>
      <c r="D2472" s="621">
        <v>14.43</v>
      </c>
    </row>
    <row r="2473" spans="1:4" ht="27">
      <c r="A2473" s="622">
        <v>97670</v>
      </c>
      <c r="B2473" s="622" t="s">
        <v>10690</v>
      </c>
      <c r="C2473" s="622" t="s">
        <v>18</v>
      </c>
      <c r="D2473" s="621">
        <v>18.690000000000001</v>
      </c>
    </row>
    <row r="2474" spans="1:4" ht="54">
      <c r="A2474" s="622">
        <v>91874</v>
      </c>
      <c r="B2474" s="622" t="s">
        <v>2682</v>
      </c>
      <c r="C2474" s="622" t="s">
        <v>49</v>
      </c>
      <c r="D2474" s="621">
        <v>3.27</v>
      </c>
    </row>
    <row r="2475" spans="1:4" ht="54">
      <c r="A2475" s="622">
        <v>91875</v>
      </c>
      <c r="B2475" s="622" t="s">
        <v>2683</v>
      </c>
      <c r="C2475" s="622" t="s">
        <v>49</v>
      </c>
      <c r="D2475" s="621">
        <v>4.34</v>
      </c>
    </row>
    <row r="2476" spans="1:4" ht="54">
      <c r="A2476" s="622">
        <v>91876</v>
      </c>
      <c r="B2476" s="622" t="s">
        <v>2684</v>
      </c>
      <c r="C2476" s="622" t="s">
        <v>49</v>
      </c>
      <c r="D2476" s="621">
        <v>5.72</v>
      </c>
    </row>
    <row r="2477" spans="1:4" ht="54">
      <c r="A2477" s="622">
        <v>91877</v>
      </c>
      <c r="B2477" s="622" t="s">
        <v>602</v>
      </c>
      <c r="C2477" s="622" t="s">
        <v>49</v>
      </c>
      <c r="D2477" s="621">
        <v>7.59</v>
      </c>
    </row>
    <row r="2478" spans="1:4" ht="54">
      <c r="A2478" s="622">
        <v>91878</v>
      </c>
      <c r="B2478" s="622" t="s">
        <v>2685</v>
      </c>
      <c r="C2478" s="622" t="s">
        <v>49</v>
      </c>
      <c r="D2478" s="621">
        <v>4.22</v>
      </c>
    </row>
    <row r="2479" spans="1:4" ht="54">
      <c r="A2479" s="622">
        <v>91879</v>
      </c>
      <c r="B2479" s="622" t="s">
        <v>2686</v>
      </c>
      <c r="C2479" s="622" t="s">
        <v>49</v>
      </c>
      <c r="D2479" s="621">
        <v>5.26</v>
      </c>
    </row>
    <row r="2480" spans="1:4" ht="54">
      <c r="A2480" s="622">
        <v>91880</v>
      </c>
      <c r="B2480" s="622" t="s">
        <v>2687</v>
      </c>
      <c r="C2480" s="622" t="s">
        <v>49</v>
      </c>
      <c r="D2480" s="621">
        <v>6.66</v>
      </c>
    </row>
    <row r="2481" spans="1:4" ht="54">
      <c r="A2481" s="622">
        <v>91881</v>
      </c>
      <c r="B2481" s="622" t="s">
        <v>603</v>
      </c>
      <c r="C2481" s="622" t="s">
        <v>49</v>
      </c>
      <c r="D2481" s="621">
        <v>8.5299999999999994</v>
      </c>
    </row>
    <row r="2482" spans="1:4" ht="54">
      <c r="A2482" s="622">
        <v>91882</v>
      </c>
      <c r="B2482" s="622" t="s">
        <v>2688</v>
      </c>
      <c r="C2482" s="622" t="s">
        <v>49</v>
      </c>
      <c r="D2482" s="621">
        <v>5.23</v>
      </c>
    </row>
    <row r="2483" spans="1:4" ht="54">
      <c r="A2483" s="622">
        <v>91884</v>
      </c>
      <c r="B2483" s="622" t="s">
        <v>2689</v>
      </c>
      <c r="C2483" s="622" t="s">
        <v>49</v>
      </c>
      <c r="D2483" s="621">
        <v>6.04</v>
      </c>
    </row>
    <row r="2484" spans="1:4" ht="54">
      <c r="A2484" s="622">
        <v>91885</v>
      </c>
      <c r="B2484" s="622" t="s">
        <v>2690</v>
      </c>
      <c r="C2484" s="622" t="s">
        <v>49</v>
      </c>
      <c r="D2484" s="621">
        <v>7.12</v>
      </c>
    </row>
    <row r="2485" spans="1:4" ht="54">
      <c r="A2485" s="622">
        <v>91886</v>
      </c>
      <c r="B2485" s="622" t="s">
        <v>2691</v>
      </c>
      <c r="C2485" s="622" t="s">
        <v>49</v>
      </c>
      <c r="D2485" s="621">
        <v>8.64</v>
      </c>
    </row>
    <row r="2486" spans="1:4" ht="54">
      <c r="A2486" s="622">
        <v>91887</v>
      </c>
      <c r="B2486" s="622" t="s">
        <v>2692</v>
      </c>
      <c r="C2486" s="622" t="s">
        <v>49</v>
      </c>
      <c r="D2486" s="621">
        <v>6.01</v>
      </c>
    </row>
    <row r="2487" spans="1:4" ht="54">
      <c r="A2487" s="622">
        <v>91889</v>
      </c>
      <c r="B2487" s="622" t="s">
        <v>2693</v>
      </c>
      <c r="C2487" s="622" t="s">
        <v>49</v>
      </c>
      <c r="D2487" s="621">
        <v>5.8</v>
      </c>
    </row>
    <row r="2488" spans="1:4" ht="54">
      <c r="A2488" s="622">
        <v>91890</v>
      </c>
      <c r="B2488" s="622" t="s">
        <v>2694</v>
      </c>
      <c r="C2488" s="622" t="s">
        <v>49</v>
      </c>
      <c r="D2488" s="621">
        <v>7.18</v>
      </c>
    </row>
    <row r="2489" spans="1:4" ht="54">
      <c r="A2489" s="622">
        <v>91892</v>
      </c>
      <c r="B2489" s="622" t="s">
        <v>2695</v>
      </c>
      <c r="C2489" s="622" t="s">
        <v>49</v>
      </c>
      <c r="D2489" s="621">
        <v>8.58</v>
      </c>
    </row>
    <row r="2490" spans="1:4" ht="54">
      <c r="A2490" s="622">
        <v>91893</v>
      </c>
      <c r="B2490" s="622" t="s">
        <v>2696</v>
      </c>
      <c r="C2490" s="622" t="s">
        <v>49</v>
      </c>
      <c r="D2490" s="621">
        <v>9.7899999999999991</v>
      </c>
    </row>
    <row r="2491" spans="1:4" ht="54">
      <c r="A2491" s="622">
        <v>91895</v>
      </c>
      <c r="B2491" s="622" t="s">
        <v>10691</v>
      </c>
      <c r="C2491" s="622" t="s">
        <v>49</v>
      </c>
      <c r="D2491" s="621">
        <v>11.21</v>
      </c>
    </row>
    <row r="2492" spans="1:4" ht="54">
      <c r="A2492" s="622">
        <v>91896</v>
      </c>
      <c r="B2492" s="622" t="s">
        <v>604</v>
      </c>
      <c r="C2492" s="622" t="s">
        <v>49</v>
      </c>
      <c r="D2492" s="621">
        <v>11.97</v>
      </c>
    </row>
    <row r="2493" spans="1:4" ht="54">
      <c r="A2493" s="622">
        <v>91898</v>
      </c>
      <c r="B2493" s="622" t="s">
        <v>2697</v>
      </c>
      <c r="C2493" s="622" t="s">
        <v>49</v>
      </c>
      <c r="D2493" s="621">
        <v>13.49</v>
      </c>
    </row>
    <row r="2494" spans="1:4" ht="54">
      <c r="A2494" s="622">
        <v>91899</v>
      </c>
      <c r="B2494" s="622" t="s">
        <v>2698</v>
      </c>
      <c r="C2494" s="622" t="s">
        <v>49</v>
      </c>
      <c r="D2494" s="621">
        <v>7.38</v>
      </c>
    </row>
    <row r="2495" spans="1:4" ht="54">
      <c r="A2495" s="622">
        <v>91901</v>
      </c>
      <c r="B2495" s="622" t="s">
        <v>2699</v>
      </c>
      <c r="C2495" s="622" t="s">
        <v>49</v>
      </c>
      <c r="D2495" s="621">
        <v>7.17</v>
      </c>
    </row>
    <row r="2496" spans="1:4" ht="54">
      <c r="A2496" s="622">
        <v>91902</v>
      </c>
      <c r="B2496" s="622" t="s">
        <v>2700</v>
      </c>
      <c r="C2496" s="622" t="s">
        <v>49</v>
      </c>
      <c r="D2496" s="621">
        <v>8.5500000000000007</v>
      </c>
    </row>
    <row r="2497" spans="1:4" ht="54">
      <c r="A2497" s="622">
        <v>91904</v>
      </c>
      <c r="B2497" s="622" t="s">
        <v>2701</v>
      </c>
      <c r="C2497" s="622" t="s">
        <v>49</v>
      </c>
      <c r="D2497" s="621">
        <v>9.9499999999999993</v>
      </c>
    </row>
    <row r="2498" spans="1:4" ht="54">
      <c r="A2498" s="622">
        <v>91905</v>
      </c>
      <c r="B2498" s="622" t="s">
        <v>2702</v>
      </c>
      <c r="C2498" s="622" t="s">
        <v>49</v>
      </c>
      <c r="D2498" s="621">
        <v>11.16</v>
      </c>
    </row>
    <row r="2499" spans="1:4" ht="54">
      <c r="A2499" s="622">
        <v>91907</v>
      </c>
      <c r="B2499" s="622" t="s">
        <v>10692</v>
      </c>
      <c r="C2499" s="622" t="s">
        <v>49</v>
      </c>
      <c r="D2499" s="621">
        <v>12.58</v>
      </c>
    </row>
    <row r="2500" spans="1:4" ht="54">
      <c r="A2500" s="622">
        <v>91908</v>
      </c>
      <c r="B2500" s="622" t="s">
        <v>2703</v>
      </c>
      <c r="C2500" s="622" t="s">
        <v>49</v>
      </c>
      <c r="D2500" s="621">
        <v>13.37</v>
      </c>
    </row>
    <row r="2501" spans="1:4" ht="54">
      <c r="A2501" s="622">
        <v>91910</v>
      </c>
      <c r="B2501" s="622" t="s">
        <v>2704</v>
      </c>
      <c r="C2501" s="622" t="s">
        <v>49</v>
      </c>
      <c r="D2501" s="621">
        <v>14.89</v>
      </c>
    </row>
    <row r="2502" spans="1:4" ht="54">
      <c r="A2502" s="622">
        <v>91911</v>
      </c>
      <c r="B2502" s="622" t="s">
        <v>2705</v>
      </c>
      <c r="C2502" s="622" t="s">
        <v>49</v>
      </c>
      <c r="D2502" s="621">
        <v>8.9600000000000009</v>
      </c>
    </row>
    <row r="2503" spans="1:4" ht="54">
      <c r="A2503" s="622">
        <v>91913</v>
      </c>
      <c r="B2503" s="622" t="s">
        <v>605</v>
      </c>
      <c r="C2503" s="622" t="s">
        <v>49</v>
      </c>
      <c r="D2503" s="621">
        <v>8.75</v>
      </c>
    </row>
    <row r="2504" spans="1:4" ht="54">
      <c r="A2504" s="622">
        <v>91914</v>
      </c>
      <c r="B2504" s="622" t="s">
        <v>2706</v>
      </c>
      <c r="C2504" s="622" t="s">
        <v>49</v>
      </c>
      <c r="D2504" s="621">
        <v>9.76</v>
      </c>
    </row>
    <row r="2505" spans="1:4" ht="54">
      <c r="A2505" s="622">
        <v>91916</v>
      </c>
      <c r="B2505" s="622" t="s">
        <v>606</v>
      </c>
      <c r="C2505" s="622" t="s">
        <v>49</v>
      </c>
      <c r="D2505" s="621">
        <v>11.16</v>
      </c>
    </row>
    <row r="2506" spans="1:4" ht="54">
      <c r="A2506" s="622">
        <v>91917</v>
      </c>
      <c r="B2506" s="622" t="s">
        <v>2707</v>
      </c>
      <c r="C2506" s="622" t="s">
        <v>49</v>
      </c>
      <c r="D2506" s="621">
        <v>11.88</v>
      </c>
    </row>
    <row r="2507" spans="1:4" ht="54">
      <c r="A2507" s="622">
        <v>91919</v>
      </c>
      <c r="B2507" s="622" t="s">
        <v>10693</v>
      </c>
      <c r="C2507" s="622" t="s">
        <v>49</v>
      </c>
      <c r="D2507" s="621">
        <v>13.3</v>
      </c>
    </row>
    <row r="2508" spans="1:4" ht="54">
      <c r="A2508" s="622">
        <v>91920</v>
      </c>
      <c r="B2508" s="622" t="s">
        <v>607</v>
      </c>
      <c r="C2508" s="622" t="s">
        <v>49</v>
      </c>
      <c r="D2508" s="621">
        <v>13.54</v>
      </c>
    </row>
    <row r="2509" spans="1:4" ht="54">
      <c r="A2509" s="622">
        <v>91922</v>
      </c>
      <c r="B2509" s="622" t="s">
        <v>2708</v>
      </c>
      <c r="C2509" s="622" t="s">
        <v>49</v>
      </c>
      <c r="D2509" s="621">
        <v>15.06</v>
      </c>
    </row>
    <row r="2510" spans="1:4" ht="40.5">
      <c r="A2510" s="622">
        <v>93013</v>
      </c>
      <c r="B2510" s="622" t="s">
        <v>689</v>
      </c>
      <c r="C2510" s="622" t="s">
        <v>49</v>
      </c>
      <c r="D2510" s="621">
        <v>9.83</v>
      </c>
    </row>
    <row r="2511" spans="1:4" ht="40.5">
      <c r="A2511" s="622">
        <v>93014</v>
      </c>
      <c r="B2511" s="622" t="s">
        <v>3313</v>
      </c>
      <c r="C2511" s="622" t="s">
        <v>49</v>
      </c>
      <c r="D2511" s="621">
        <v>12.08</v>
      </c>
    </row>
    <row r="2512" spans="1:4" ht="40.5">
      <c r="A2512" s="622">
        <v>93015</v>
      </c>
      <c r="B2512" s="622" t="s">
        <v>690</v>
      </c>
      <c r="C2512" s="622" t="s">
        <v>49</v>
      </c>
      <c r="D2512" s="621">
        <v>18.2</v>
      </c>
    </row>
    <row r="2513" spans="1:4" ht="40.5">
      <c r="A2513" s="622">
        <v>93016</v>
      </c>
      <c r="B2513" s="622" t="s">
        <v>3314</v>
      </c>
      <c r="C2513" s="622" t="s">
        <v>49</v>
      </c>
      <c r="D2513" s="621">
        <v>22.09</v>
      </c>
    </row>
    <row r="2514" spans="1:4" ht="40.5">
      <c r="A2514" s="622">
        <v>93017</v>
      </c>
      <c r="B2514" s="622" t="s">
        <v>3315</v>
      </c>
      <c r="C2514" s="622" t="s">
        <v>49</v>
      </c>
      <c r="D2514" s="621">
        <v>33.1</v>
      </c>
    </row>
    <row r="2515" spans="1:4" ht="40.5">
      <c r="A2515" s="622">
        <v>93018</v>
      </c>
      <c r="B2515" s="622" t="s">
        <v>3316</v>
      </c>
      <c r="C2515" s="622" t="s">
        <v>49</v>
      </c>
      <c r="D2515" s="621">
        <v>15.03</v>
      </c>
    </row>
    <row r="2516" spans="1:4" ht="40.5">
      <c r="A2516" s="622">
        <v>93020</v>
      </c>
      <c r="B2516" s="622" t="s">
        <v>3317</v>
      </c>
      <c r="C2516" s="622" t="s">
        <v>49</v>
      </c>
      <c r="D2516" s="621">
        <v>19.22</v>
      </c>
    </row>
    <row r="2517" spans="1:4" ht="40.5">
      <c r="A2517" s="622">
        <v>93022</v>
      </c>
      <c r="B2517" s="622" t="s">
        <v>3318</v>
      </c>
      <c r="C2517" s="622" t="s">
        <v>49</v>
      </c>
      <c r="D2517" s="621">
        <v>31.91</v>
      </c>
    </row>
    <row r="2518" spans="1:4" ht="40.5">
      <c r="A2518" s="622">
        <v>93024</v>
      </c>
      <c r="B2518" s="622" t="s">
        <v>3319</v>
      </c>
      <c r="C2518" s="622" t="s">
        <v>49</v>
      </c>
      <c r="D2518" s="621">
        <v>33.57</v>
      </c>
    </row>
    <row r="2519" spans="1:4" ht="40.5">
      <c r="A2519" s="622">
        <v>93026</v>
      </c>
      <c r="B2519" s="622" t="s">
        <v>3320</v>
      </c>
      <c r="C2519" s="622" t="s">
        <v>49</v>
      </c>
      <c r="D2519" s="621">
        <v>54.65</v>
      </c>
    </row>
    <row r="2520" spans="1:4" ht="40.5">
      <c r="A2520" s="622">
        <v>95733</v>
      </c>
      <c r="B2520" s="622" t="s">
        <v>4006</v>
      </c>
      <c r="C2520" s="622" t="s">
        <v>49</v>
      </c>
      <c r="D2520" s="621">
        <v>4.26</v>
      </c>
    </row>
    <row r="2521" spans="1:4" ht="40.5">
      <c r="A2521" s="622">
        <v>95734</v>
      </c>
      <c r="B2521" s="622" t="s">
        <v>4007</v>
      </c>
      <c r="C2521" s="622" t="s">
        <v>49</v>
      </c>
      <c r="D2521" s="621">
        <v>5.65</v>
      </c>
    </row>
    <row r="2522" spans="1:4" ht="40.5">
      <c r="A2522" s="622">
        <v>95735</v>
      </c>
      <c r="B2522" s="622" t="s">
        <v>4008</v>
      </c>
      <c r="C2522" s="622" t="s">
        <v>49</v>
      </c>
      <c r="D2522" s="621">
        <v>4.72</v>
      </c>
    </row>
    <row r="2523" spans="1:4" ht="40.5">
      <c r="A2523" s="622">
        <v>95736</v>
      </c>
      <c r="B2523" s="622" t="s">
        <v>4009</v>
      </c>
      <c r="C2523" s="622" t="s">
        <v>49</v>
      </c>
      <c r="D2523" s="621">
        <v>5.54</v>
      </c>
    </row>
    <row r="2524" spans="1:4" ht="40.5">
      <c r="A2524" s="622">
        <v>95738</v>
      </c>
      <c r="B2524" s="622" t="s">
        <v>4010</v>
      </c>
      <c r="C2524" s="622" t="s">
        <v>49</v>
      </c>
      <c r="D2524" s="621">
        <v>6.69</v>
      </c>
    </row>
    <row r="2525" spans="1:4" ht="54">
      <c r="A2525" s="622">
        <v>95753</v>
      </c>
      <c r="B2525" s="622" t="s">
        <v>4018</v>
      </c>
      <c r="C2525" s="622" t="s">
        <v>49</v>
      </c>
      <c r="D2525" s="621">
        <v>5.15</v>
      </c>
    </row>
    <row r="2526" spans="1:4" ht="54">
      <c r="A2526" s="622">
        <v>95754</v>
      </c>
      <c r="B2526" s="622" t="s">
        <v>4019</v>
      </c>
      <c r="C2526" s="622" t="s">
        <v>49</v>
      </c>
      <c r="D2526" s="621">
        <v>6.4</v>
      </c>
    </row>
    <row r="2527" spans="1:4" ht="54">
      <c r="A2527" s="622">
        <v>95755</v>
      </c>
      <c r="B2527" s="622" t="s">
        <v>4020</v>
      </c>
      <c r="C2527" s="622" t="s">
        <v>49</v>
      </c>
      <c r="D2527" s="621">
        <v>9.2899999999999991</v>
      </c>
    </row>
    <row r="2528" spans="1:4" ht="54">
      <c r="A2528" s="622">
        <v>95756</v>
      </c>
      <c r="B2528" s="622" t="s">
        <v>4021</v>
      </c>
      <c r="C2528" s="622" t="s">
        <v>49</v>
      </c>
      <c r="D2528" s="621">
        <v>12.41</v>
      </c>
    </row>
    <row r="2529" spans="1:4" ht="54">
      <c r="A2529" s="622">
        <v>95757</v>
      </c>
      <c r="B2529" s="622" t="s">
        <v>4022</v>
      </c>
      <c r="C2529" s="622" t="s">
        <v>49</v>
      </c>
      <c r="D2529" s="621">
        <v>7.66</v>
      </c>
    </row>
    <row r="2530" spans="1:4" ht="54">
      <c r="A2530" s="622">
        <v>95758</v>
      </c>
      <c r="B2530" s="622" t="s">
        <v>4023</v>
      </c>
      <c r="C2530" s="622" t="s">
        <v>49</v>
      </c>
      <c r="D2530" s="621">
        <v>8.6199999999999992</v>
      </c>
    </row>
    <row r="2531" spans="1:4" ht="54">
      <c r="A2531" s="622">
        <v>95759</v>
      </c>
      <c r="B2531" s="622" t="s">
        <v>4024</v>
      </c>
      <c r="C2531" s="622" t="s">
        <v>49</v>
      </c>
      <c r="D2531" s="621">
        <v>11.09</v>
      </c>
    </row>
    <row r="2532" spans="1:4" ht="54">
      <c r="A2532" s="622">
        <v>95760</v>
      </c>
      <c r="B2532" s="622" t="s">
        <v>4025</v>
      </c>
      <c r="C2532" s="622" t="s">
        <v>49</v>
      </c>
      <c r="D2532" s="621">
        <v>13.74</v>
      </c>
    </row>
    <row r="2533" spans="1:4" ht="54">
      <c r="A2533" s="622">
        <v>97559</v>
      </c>
      <c r="B2533" s="622" t="s">
        <v>10694</v>
      </c>
      <c r="C2533" s="622" t="s">
        <v>49</v>
      </c>
      <c r="D2533" s="621">
        <v>7.03</v>
      </c>
    </row>
    <row r="2534" spans="1:4" ht="54">
      <c r="A2534" s="622">
        <v>97562</v>
      </c>
      <c r="B2534" s="622" t="s">
        <v>10695</v>
      </c>
      <c r="C2534" s="622" t="s">
        <v>49</v>
      </c>
      <c r="D2534" s="621">
        <v>8.4</v>
      </c>
    </row>
    <row r="2535" spans="1:4" ht="54">
      <c r="A2535" s="622">
        <v>97564</v>
      </c>
      <c r="B2535" s="622" t="s">
        <v>10696</v>
      </c>
      <c r="C2535" s="622" t="s">
        <v>49</v>
      </c>
      <c r="D2535" s="621">
        <v>9.61</v>
      </c>
    </row>
    <row r="2536" spans="1:4" ht="54">
      <c r="A2536" s="622">
        <v>91924</v>
      </c>
      <c r="B2536" s="622" t="s">
        <v>2709</v>
      </c>
      <c r="C2536" s="622" t="s">
        <v>18</v>
      </c>
      <c r="D2536" s="621">
        <v>1.84</v>
      </c>
    </row>
    <row r="2537" spans="1:4" ht="54">
      <c r="A2537" s="622">
        <v>91925</v>
      </c>
      <c r="B2537" s="622" t="s">
        <v>2710</v>
      </c>
      <c r="C2537" s="622" t="s">
        <v>18</v>
      </c>
      <c r="D2537" s="621">
        <v>2.57</v>
      </c>
    </row>
    <row r="2538" spans="1:4" ht="54">
      <c r="A2538" s="622">
        <v>91926</v>
      </c>
      <c r="B2538" s="622" t="s">
        <v>2711</v>
      </c>
      <c r="C2538" s="622" t="s">
        <v>18</v>
      </c>
      <c r="D2538" s="621">
        <v>2.64</v>
      </c>
    </row>
    <row r="2539" spans="1:4" ht="54">
      <c r="A2539" s="622">
        <v>91927</v>
      </c>
      <c r="B2539" s="622" t="s">
        <v>2712</v>
      </c>
      <c r="C2539" s="622" t="s">
        <v>18</v>
      </c>
      <c r="D2539" s="621">
        <v>3.43</v>
      </c>
    </row>
    <row r="2540" spans="1:4" ht="40.5">
      <c r="A2540" s="622">
        <v>91928</v>
      </c>
      <c r="B2540" s="622" t="s">
        <v>2713</v>
      </c>
      <c r="C2540" s="622" t="s">
        <v>18</v>
      </c>
      <c r="D2540" s="621">
        <v>4.26</v>
      </c>
    </row>
    <row r="2541" spans="1:4" ht="40.5">
      <c r="A2541" s="622">
        <v>91929</v>
      </c>
      <c r="B2541" s="622" t="s">
        <v>2714</v>
      </c>
      <c r="C2541" s="622" t="s">
        <v>18</v>
      </c>
      <c r="D2541" s="621">
        <v>4.84</v>
      </c>
    </row>
    <row r="2542" spans="1:4" ht="40.5">
      <c r="A2542" s="622">
        <v>91930</v>
      </c>
      <c r="B2542" s="622" t="s">
        <v>2715</v>
      </c>
      <c r="C2542" s="622" t="s">
        <v>18</v>
      </c>
      <c r="D2542" s="621">
        <v>5.83</v>
      </c>
    </row>
    <row r="2543" spans="1:4" ht="40.5">
      <c r="A2543" s="622">
        <v>91931</v>
      </c>
      <c r="B2543" s="622" t="s">
        <v>2716</v>
      </c>
      <c r="C2543" s="622" t="s">
        <v>18</v>
      </c>
      <c r="D2543" s="621">
        <v>6.5</v>
      </c>
    </row>
    <row r="2544" spans="1:4" ht="40.5">
      <c r="A2544" s="622">
        <v>91932</v>
      </c>
      <c r="B2544" s="622" t="s">
        <v>2717</v>
      </c>
      <c r="C2544" s="622" t="s">
        <v>18</v>
      </c>
      <c r="D2544" s="621">
        <v>9.58</v>
      </c>
    </row>
    <row r="2545" spans="1:4" ht="40.5">
      <c r="A2545" s="622">
        <v>91933</v>
      </c>
      <c r="B2545" s="622" t="s">
        <v>2718</v>
      </c>
      <c r="C2545" s="622" t="s">
        <v>18</v>
      </c>
      <c r="D2545" s="621">
        <v>10.210000000000001</v>
      </c>
    </row>
    <row r="2546" spans="1:4" ht="40.5">
      <c r="A2546" s="622">
        <v>91934</v>
      </c>
      <c r="B2546" s="622" t="s">
        <v>2719</v>
      </c>
      <c r="C2546" s="622" t="s">
        <v>18</v>
      </c>
      <c r="D2546" s="621">
        <v>14.63</v>
      </c>
    </row>
    <row r="2547" spans="1:4" ht="40.5">
      <c r="A2547" s="622">
        <v>91935</v>
      </c>
      <c r="B2547" s="622" t="s">
        <v>2720</v>
      </c>
      <c r="C2547" s="622" t="s">
        <v>18</v>
      </c>
      <c r="D2547" s="621">
        <v>15.56</v>
      </c>
    </row>
    <row r="2548" spans="1:4" ht="40.5">
      <c r="A2548" s="622">
        <v>92979</v>
      </c>
      <c r="B2548" s="622" t="s">
        <v>3284</v>
      </c>
      <c r="C2548" s="622" t="s">
        <v>18</v>
      </c>
      <c r="D2548" s="621">
        <v>6.38</v>
      </c>
    </row>
    <row r="2549" spans="1:4" ht="40.5">
      <c r="A2549" s="622">
        <v>92980</v>
      </c>
      <c r="B2549" s="622" t="s">
        <v>3285</v>
      </c>
      <c r="C2549" s="622" t="s">
        <v>18</v>
      </c>
      <c r="D2549" s="621">
        <v>6.93</v>
      </c>
    </row>
    <row r="2550" spans="1:4" ht="40.5">
      <c r="A2550" s="622">
        <v>92981</v>
      </c>
      <c r="B2550" s="622" t="s">
        <v>3286</v>
      </c>
      <c r="C2550" s="622" t="s">
        <v>18</v>
      </c>
      <c r="D2550" s="621">
        <v>9.8000000000000007</v>
      </c>
    </row>
    <row r="2551" spans="1:4" ht="40.5">
      <c r="A2551" s="622">
        <v>92982</v>
      </c>
      <c r="B2551" s="622" t="s">
        <v>3287</v>
      </c>
      <c r="C2551" s="622" t="s">
        <v>18</v>
      </c>
      <c r="D2551" s="621">
        <v>10.6</v>
      </c>
    </row>
    <row r="2552" spans="1:4" ht="40.5">
      <c r="A2552" s="622">
        <v>92983</v>
      </c>
      <c r="B2552" s="622" t="s">
        <v>3288</v>
      </c>
      <c r="C2552" s="622" t="s">
        <v>18</v>
      </c>
      <c r="D2552" s="621">
        <v>16.95</v>
      </c>
    </row>
    <row r="2553" spans="1:4" ht="40.5">
      <c r="A2553" s="622">
        <v>92984</v>
      </c>
      <c r="B2553" s="622" t="s">
        <v>3289</v>
      </c>
      <c r="C2553" s="622" t="s">
        <v>18</v>
      </c>
      <c r="D2553" s="621">
        <v>17.39</v>
      </c>
    </row>
    <row r="2554" spans="1:4" ht="40.5">
      <c r="A2554" s="622">
        <v>92985</v>
      </c>
      <c r="B2554" s="622" t="s">
        <v>3290</v>
      </c>
      <c r="C2554" s="622" t="s">
        <v>18</v>
      </c>
      <c r="D2554" s="621">
        <v>22.82</v>
      </c>
    </row>
    <row r="2555" spans="1:4" ht="40.5">
      <c r="A2555" s="622">
        <v>92986</v>
      </c>
      <c r="B2555" s="622" t="s">
        <v>3291</v>
      </c>
      <c r="C2555" s="622" t="s">
        <v>18</v>
      </c>
      <c r="D2555" s="621">
        <v>23.49</v>
      </c>
    </row>
    <row r="2556" spans="1:4" ht="40.5">
      <c r="A2556" s="622">
        <v>92987</v>
      </c>
      <c r="B2556" s="622" t="s">
        <v>3292</v>
      </c>
      <c r="C2556" s="622" t="s">
        <v>18</v>
      </c>
      <c r="D2556" s="621">
        <v>32.82</v>
      </c>
    </row>
    <row r="2557" spans="1:4" ht="40.5">
      <c r="A2557" s="622">
        <v>92988</v>
      </c>
      <c r="B2557" s="622" t="s">
        <v>3293</v>
      </c>
      <c r="C2557" s="622" t="s">
        <v>18</v>
      </c>
      <c r="D2557" s="621">
        <v>32.9</v>
      </c>
    </row>
    <row r="2558" spans="1:4" ht="40.5">
      <c r="A2558" s="622">
        <v>92989</v>
      </c>
      <c r="B2558" s="622" t="s">
        <v>3294</v>
      </c>
      <c r="C2558" s="622" t="s">
        <v>18</v>
      </c>
      <c r="D2558" s="621">
        <v>45.59</v>
      </c>
    </row>
    <row r="2559" spans="1:4" ht="40.5">
      <c r="A2559" s="622">
        <v>92990</v>
      </c>
      <c r="B2559" s="622" t="s">
        <v>3295</v>
      </c>
      <c r="C2559" s="622" t="s">
        <v>18</v>
      </c>
      <c r="D2559" s="621">
        <v>45.06</v>
      </c>
    </row>
    <row r="2560" spans="1:4" ht="40.5">
      <c r="A2560" s="622">
        <v>92991</v>
      </c>
      <c r="B2560" s="622" t="s">
        <v>3296</v>
      </c>
      <c r="C2560" s="622" t="s">
        <v>18</v>
      </c>
      <c r="D2560" s="621">
        <v>59.45</v>
      </c>
    </row>
    <row r="2561" spans="1:4" ht="40.5">
      <c r="A2561" s="622">
        <v>92992</v>
      </c>
      <c r="B2561" s="622" t="s">
        <v>3297</v>
      </c>
      <c r="C2561" s="622" t="s">
        <v>18</v>
      </c>
      <c r="D2561" s="621">
        <v>59.49</v>
      </c>
    </row>
    <row r="2562" spans="1:4" ht="40.5">
      <c r="A2562" s="622">
        <v>92993</v>
      </c>
      <c r="B2562" s="622" t="s">
        <v>3298</v>
      </c>
      <c r="C2562" s="622" t="s">
        <v>18</v>
      </c>
      <c r="D2562" s="621">
        <v>76.2</v>
      </c>
    </row>
    <row r="2563" spans="1:4" ht="40.5">
      <c r="A2563" s="622">
        <v>92994</v>
      </c>
      <c r="B2563" s="622" t="s">
        <v>3299</v>
      </c>
      <c r="C2563" s="622" t="s">
        <v>18</v>
      </c>
      <c r="D2563" s="621">
        <v>76.959999999999994</v>
      </c>
    </row>
    <row r="2564" spans="1:4" ht="40.5">
      <c r="A2564" s="622">
        <v>92995</v>
      </c>
      <c r="B2564" s="622" t="s">
        <v>3300</v>
      </c>
      <c r="C2564" s="622" t="s">
        <v>18</v>
      </c>
      <c r="D2564" s="621">
        <v>94.79</v>
      </c>
    </row>
    <row r="2565" spans="1:4" ht="40.5">
      <c r="A2565" s="622">
        <v>92996</v>
      </c>
      <c r="B2565" s="622" t="s">
        <v>3301</v>
      </c>
      <c r="C2565" s="622" t="s">
        <v>18</v>
      </c>
      <c r="D2565" s="621">
        <v>95.05</v>
      </c>
    </row>
    <row r="2566" spans="1:4" ht="40.5">
      <c r="A2566" s="622">
        <v>92997</v>
      </c>
      <c r="B2566" s="622" t="s">
        <v>3302</v>
      </c>
      <c r="C2566" s="622" t="s">
        <v>18</v>
      </c>
      <c r="D2566" s="621">
        <v>115.15</v>
      </c>
    </row>
    <row r="2567" spans="1:4" ht="40.5">
      <c r="A2567" s="622">
        <v>92998</v>
      </c>
      <c r="B2567" s="622" t="s">
        <v>3303</v>
      </c>
      <c r="C2567" s="622" t="s">
        <v>18</v>
      </c>
      <c r="D2567" s="621">
        <v>116.26</v>
      </c>
    </row>
    <row r="2568" spans="1:4" ht="40.5">
      <c r="A2568" s="622">
        <v>92999</v>
      </c>
      <c r="B2568" s="622" t="s">
        <v>3304</v>
      </c>
      <c r="C2568" s="622" t="s">
        <v>18</v>
      </c>
      <c r="D2568" s="621">
        <v>151.63</v>
      </c>
    </row>
    <row r="2569" spans="1:4" ht="40.5">
      <c r="A2569" s="622">
        <v>93000</v>
      </c>
      <c r="B2569" s="622" t="s">
        <v>3305</v>
      </c>
      <c r="C2569" s="622" t="s">
        <v>18</v>
      </c>
      <c r="D2569" s="621">
        <v>152.56</v>
      </c>
    </row>
    <row r="2570" spans="1:4" ht="40.5">
      <c r="A2570" s="622">
        <v>93001</v>
      </c>
      <c r="B2570" s="622" t="s">
        <v>3306</v>
      </c>
      <c r="C2570" s="622" t="s">
        <v>18</v>
      </c>
      <c r="D2570" s="621">
        <v>185.18</v>
      </c>
    </row>
    <row r="2571" spans="1:4" ht="40.5">
      <c r="A2571" s="622">
        <v>93002</v>
      </c>
      <c r="B2571" s="622" t="s">
        <v>3307</v>
      </c>
      <c r="C2571" s="622" t="s">
        <v>18</v>
      </c>
      <c r="D2571" s="621">
        <v>190.33</v>
      </c>
    </row>
    <row r="2572" spans="1:4" ht="27">
      <c r="A2572" s="622">
        <v>83446</v>
      </c>
      <c r="B2572" s="622" t="s">
        <v>187</v>
      </c>
      <c r="C2572" s="622" t="s">
        <v>49</v>
      </c>
      <c r="D2572" s="621">
        <v>146.69</v>
      </c>
    </row>
    <row r="2573" spans="1:4" ht="27">
      <c r="A2573" s="622">
        <v>91936</v>
      </c>
      <c r="B2573" s="622" t="s">
        <v>2721</v>
      </c>
      <c r="C2573" s="622" t="s">
        <v>49</v>
      </c>
      <c r="D2573" s="621">
        <v>9.02</v>
      </c>
    </row>
    <row r="2574" spans="1:4" ht="27">
      <c r="A2574" s="622">
        <v>91937</v>
      </c>
      <c r="B2574" s="622" t="s">
        <v>2722</v>
      </c>
      <c r="C2574" s="622" t="s">
        <v>49</v>
      </c>
      <c r="D2574" s="621">
        <v>7.68</v>
      </c>
    </row>
    <row r="2575" spans="1:4" ht="40.5">
      <c r="A2575" s="622">
        <v>91939</v>
      </c>
      <c r="B2575" s="622" t="s">
        <v>2723</v>
      </c>
      <c r="C2575" s="622" t="s">
        <v>49</v>
      </c>
      <c r="D2575" s="621">
        <v>19.02</v>
      </c>
    </row>
    <row r="2576" spans="1:4" ht="40.5">
      <c r="A2576" s="622">
        <v>91940</v>
      </c>
      <c r="B2576" s="622" t="s">
        <v>2724</v>
      </c>
      <c r="C2576" s="622" t="s">
        <v>49</v>
      </c>
      <c r="D2576" s="621">
        <v>10.119999999999999</v>
      </c>
    </row>
    <row r="2577" spans="1:4" ht="40.5">
      <c r="A2577" s="622">
        <v>91941</v>
      </c>
      <c r="B2577" s="622" t="s">
        <v>2725</v>
      </c>
      <c r="C2577" s="622" t="s">
        <v>49</v>
      </c>
      <c r="D2577" s="621">
        <v>6.79</v>
      </c>
    </row>
    <row r="2578" spans="1:4" ht="40.5">
      <c r="A2578" s="622">
        <v>91942</v>
      </c>
      <c r="B2578" s="622" t="s">
        <v>2726</v>
      </c>
      <c r="C2578" s="622" t="s">
        <v>49</v>
      </c>
      <c r="D2578" s="621">
        <v>23.35</v>
      </c>
    </row>
    <row r="2579" spans="1:4" ht="40.5">
      <c r="A2579" s="622">
        <v>91943</v>
      </c>
      <c r="B2579" s="622" t="s">
        <v>2727</v>
      </c>
      <c r="C2579" s="622" t="s">
        <v>49</v>
      </c>
      <c r="D2579" s="621">
        <v>13.11</v>
      </c>
    </row>
    <row r="2580" spans="1:4" ht="40.5">
      <c r="A2580" s="622">
        <v>91944</v>
      </c>
      <c r="B2580" s="622" t="s">
        <v>2728</v>
      </c>
      <c r="C2580" s="622" t="s">
        <v>49</v>
      </c>
      <c r="D2580" s="621">
        <v>9.2799999999999994</v>
      </c>
    </row>
    <row r="2581" spans="1:4" ht="40.5">
      <c r="A2581" s="622">
        <v>92865</v>
      </c>
      <c r="B2581" s="622" t="s">
        <v>680</v>
      </c>
      <c r="C2581" s="622" t="s">
        <v>49</v>
      </c>
      <c r="D2581" s="621">
        <v>7.16</v>
      </c>
    </row>
    <row r="2582" spans="1:4" ht="40.5">
      <c r="A2582" s="622">
        <v>92866</v>
      </c>
      <c r="B2582" s="622" t="s">
        <v>681</v>
      </c>
      <c r="C2582" s="622" t="s">
        <v>49</v>
      </c>
      <c r="D2582" s="621">
        <v>5.8</v>
      </c>
    </row>
    <row r="2583" spans="1:4" ht="40.5">
      <c r="A2583" s="622">
        <v>92867</v>
      </c>
      <c r="B2583" s="622" t="s">
        <v>682</v>
      </c>
      <c r="C2583" s="622" t="s">
        <v>49</v>
      </c>
      <c r="D2583" s="621">
        <v>18.52</v>
      </c>
    </row>
    <row r="2584" spans="1:4" ht="40.5">
      <c r="A2584" s="622">
        <v>92868</v>
      </c>
      <c r="B2584" s="622" t="s">
        <v>3226</v>
      </c>
      <c r="C2584" s="622" t="s">
        <v>49</v>
      </c>
      <c r="D2584" s="621">
        <v>9.6199999999999992</v>
      </c>
    </row>
    <row r="2585" spans="1:4" ht="40.5">
      <c r="A2585" s="622">
        <v>92869</v>
      </c>
      <c r="B2585" s="622" t="s">
        <v>3227</v>
      </c>
      <c r="C2585" s="622" t="s">
        <v>49</v>
      </c>
      <c r="D2585" s="621">
        <v>6.29</v>
      </c>
    </row>
    <row r="2586" spans="1:4" ht="40.5">
      <c r="A2586" s="622">
        <v>92870</v>
      </c>
      <c r="B2586" s="622" t="s">
        <v>683</v>
      </c>
      <c r="C2586" s="622" t="s">
        <v>49</v>
      </c>
      <c r="D2586" s="621">
        <v>22.5</v>
      </c>
    </row>
    <row r="2587" spans="1:4" ht="40.5">
      <c r="A2587" s="622">
        <v>92871</v>
      </c>
      <c r="B2587" s="622" t="s">
        <v>3228</v>
      </c>
      <c r="C2587" s="622" t="s">
        <v>49</v>
      </c>
      <c r="D2587" s="621">
        <v>12.26</v>
      </c>
    </row>
    <row r="2588" spans="1:4" ht="40.5">
      <c r="A2588" s="622">
        <v>92872</v>
      </c>
      <c r="B2588" s="622" t="s">
        <v>3229</v>
      </c>
      <c r="C2588" s="622" t="s">
        <v>49</v>
      </c>
      <c r="D2588" s="621">
        <v>8.43</v>
      </c>
    </row>
    <row r="2589" spans="1:4" ht="54">
      <c r="A2589" s="622">
        <v>95777</v>
      </c>
      <c r="B2589" s="622" t="s">
        <v>4026</v>
      </c>
      <c r="C2589" s="622" t="s">
        <v>49</v>
      </c>
      <c r="D2589" s="621">
        <v>18.39</v>
      </c>
    </row>
    <row r="2590" spans="1:4" ht="54">
      <c r="A2590" s="622">
        <v>95778</v>
      </c>
      <c r="B2590" s="622" t="s">
        <v>4027</v>
      </c>
      <c r="C2590" s="622" t="s">
        <v>49</v>
      </c>
      <c r="D2590" s="621">
        <v>18.809999999999999</v>
      </c>
    </row>
    <row r="2591" spans="1:4" ht="54">
      <c r="A2591" s="622">
        <v>95779</v>
      </c>
      <c r="B2591" s="622" t="s">
        <v>4028</v>
      </c>
      <c r="C2591" s="622" t="s">
        <v>49</v>
      </c>
      <c r="D2591" s="621">
        <v>17.420000000000002</v>
      </c>
    </row>
    <row r="2592" spans="1:4" ht="54">
      <c r="A2592" s="622">
        <v>95780</v>
      </c>
      <c r="B2592" s="622" t="s">
        <v>4029</v>
      </c>
      <c r="C2592" s="622" t="s">
        <v>49</v>
      </c>
      <c r="D2592" s="621">
        <v>20.77</v>
      </c>
    </row>
    <row r="2593" spans="1:4" ht="54">
      <c r="A2593" s="622">
        <v>95781</v>
      </c>
      <c r="B2593" s="622" t="s">
        <v>4030</v>
      </c>
      <c r="C2593" s="622" t="s">
        <v>49</v>
      </c>
      <c r="D2593" s="621">
        <v>21.08</v>
      </c>
    </row>
    <row r="2594" spans="1:4" ht="40.5">
      <c r="A2594" s="622">
        <v>95782</v>
      </c>
      <c r="B2594" s="622" t="s">
        <v>889</v>
      </c>
      <c r="C2594" s="622" t="s">
        <v>49</v>
      </c>
      <c r="D2594" s="621">
        <v>21.88</v>
      </c>
    </row>
    <row r="2595" spans="1:4" ht="54">
      <c r="A2595" s="622">
        <v>95785</v>
      </c>
      <c r="B2595" s="622" t="s">
        <v>4031</v>
      </c>
      <c r="C2595" s="622" t="s">
        <v>49</v>
      </c>
      <c r="D2595" s="621">
        <v>24.76</v>
      </c>
    </row>
    <row r="2596" spans="1:4" ht="54">
      <c r="A2596" s="622">
        <v>95787</v>
      </c>
      <c r="B2596" s="622" t="s">
        <v>890</v>
      </c>
      <c r="C2596" s="622" t="s">
        <v>49</v>
      </c>
      <c r="D2596" s="621">
        <v>18.71</v>
      </c>
    </row>
    <row r="2597" spans="1:4" ht="54">
      <c r="A2597" s="622">
        <v>95789</v>
      </c>
      <c r="B2597" s="622" t="s">
        <v>891</v>
      </c>
      <c r="C2597" s="622" t="s">
        <v>49</v>
      </c>
      <c r="D2597" s="621">
        <v>22.89</v>
      </c>
    </row>
    <row r="2598" spans="1:4" ht="54">
      <c r="A2598" s="622">
        <v>95791</v>
      </c>
      <c r="B2598" s="622" t="s">
        <v>892</v>
      </c>
      <c r="C2598" s="622" t="s">
        <v>49</v>
      </c>
      <c r="D2598" s="621">
        <v>29.12</v>
      </c>
    </row>
    <row r="2599" spans="1:4" ht="54">
      <c r="A2599" s="622">
        <v>95795</v>
      </c>
      <c r="B2599" s="622" t="s">
        <v>4032</v>
      </c>
      <c r="C2599" s="622" t="s">
        <v>49</v>
      </c>
      <c r="D2599" s="621">
        <v>21.59</v>
      </c>
    </row>
    <row r="2600" spans="1:4" ht="54">
      <c r="A2600" s="622">
        <v>95796</v>
      </c>
      <c r="B2600" s="622" t="s">
        <v>4033</v>
      </c>
      <c r="C2600" s="622" t="s">
        <v>49</v>
      </c>
      <c r="D2600" s="621">
        <v>26.92</v>
      </c>
    </row>
    <row r="2601" spans="1:4" ht="54">
      <c r="A2601" s="622">
        <v>95797</v>
      </c>
      <c r="B2601" s="622" t="s">
        <v>4034</v>
      </c>
      <c r="C2601" s="622" t="s">
        <v>49</v>
      </c>
      <c r="D2601" s="621">
        <v>33.880000000000003</v>
      </c>
    </row>
    <row r="2602" spans="1:4" ht="54">
      <c r="A2602" s="622">
        <v>95801</v>
      </c>
      <c r="B2602" s="622" t="s">
        <v>4035</v>
      </c>
      <c r="C2602" s="622" t="s">
        <v>49</v>
      </c>
      <c r="D2602" s="621">
        <v>25.81</v>
      </c>
    </row>
    <row r="2603" spans="1:4" ht="54">
      <c r="A2603" s="622">
        <v>95802</v>
      </c>
      <c r="B2603" s="622" t="s">
        <v>4036</v>
      </c>
      <c r="C2603" s="622" t="s">
        <v>49</v>
      </c>
      <c r="D2603" s="621">
        <v>28.74</v>
      </c>
    </row>
    <row r="2604" spans="1:4" ht="54">
      <c r="A2604" s="622">
        <v>95803</v>
      </c>
      <c r="B2604" s="622" t="s">
        <v>4037</v>
      </c>
      <c r="C2604" s="622" t="s">
        <v>49</v>
      </c>
      <c r="D2604" s="621">
        <v>37.619999999999997</v>
      </c>
    </row>
    <row r="2605" spans="1:4" ht="40.5">
      <c r="A2605" s="622">
        <v>95804</v>
      </c>
      <c r="B2605" s="622" t="s">
        <v>4038</v>
      </c>
      <c r="C2605" s="622" t="s">
        <v>49</v>
      </c>
      <c r="D2605" s="621">
        <v>16.66</v>
      </c>
    </row>
    <row r="2606" spans="1:4" ht="40.5">
      <c r="A2606" s="622">
        <v>95805</v>
      </c>
      <c r="B2606" s="622" t="s">
        <v>4039</v>
      </c>
      <c r="C2606" s="622" t="s">
        <v>49</v>
      </c>
      <c r="D2606" s="621">
        <v>16.8</v>
      </c>
    </row>
    <row r="2607" spans="1:4" ht="40.5">
      <c r="A2607" s="622">
        <v>95806</v>
      </c>
      <c r="B2607" s="622" t="s">
        <v>4040</v>
      </c>
      <c r="C2607" s="622" t="s">
        <v>49</v>
      </c>
      <c r="D2607" s="621">
        <v>17.350000000000001</v>
      </c>
    </row>
    <row r="2608" spans="1:4" ht="40.5">
      <c r="A2608" s="622">
        <v>95807</v>
      </c>
      <c r="B2608" s="622" t="s">
        <v>4041</v>
      </c>
      <c r="C2608" s="622" t="s">
        <v>49</v>
      </c>
      <c r="D2608" s="621">
        <v>19.14</v>
      </c>
    </row>
    <row r="2609" spans="1:4" ht="40.5">
      <c r="A2609" s="622">
        <v>95808</v>
      </c>
      <c r="B2609" s="622" t="s">
        <v>4042</v>
      </c>
      <c r="C2609" s="622" t="s">
        <v>49</v>
      </c>
      <c r="D2609" s="621">
        <v>19.600000000000001</v>
      </c>
    </row>
    <row r="2610" spans="1:4" ht="40.5">
      <c r="A2610" s="622">
        <v>95809</v>
      </c>
      <c r="B2610" s="622" t="s">
        <v>4043</v>
      </c>
      <c r="C2610" s="622" t="s">
        <v>49</v>
      </c>
      <c r="D2610" s="621">
        <v>21.54</v>
      </c>
    </row>
    <row r="2611" spans="1:4" ht="40.5">
      <c r="A2611" s="622">
        <v>95810</v>
      </c>
      <c r="B2611" s="622" t="s">
        <v>4044</v>
      </c>
      <c r="C2611" s="622" t="s">
        <v>49</v>
      </c>
      <c r="D2611" s="621">
        <v>10.46</v>
      </c>
    </row>
    <row r="2612" spans="1:4" ht="40.5">
      <c r="A2612" s="622">
        <v>95811</v>
      </c>
      <c r="B2612" s="622" t="s">
        <v>4045</v>
      </c>
      <c r="C2612" s="622" t="s">
        <v>49</v>
      </c>
      <c r="D2612" s="621">
        <v>10.91</v>
      </c>
    </row>
    <row r="2613" spans="1:4" ht="40.5">
      <c r="A2613" s="622">
        <v>95812</v>
      </c>
      <c r="B2613" s="622" t="s">
        <v>4046</v>
      </c>
      <c r="C2613" s="622" t="s">
        <v>49</v>
      </c>
      <c r="D2613" s="621">
        <v>12.84</v>
      </c>
    </row>
    <row r="2614" spans="1:4" ht="40.5">
      <c r="A2614" s="622">
        <v>95813</v>
      </c>
      <c r="B2614" s="622" t="s">
        <v>4047</v>
      </c>
      <c r="C2614" s="622" t="s">
        <v>49</v>
      </c>
      <c r="D2614" s="621">
        <v>12.59</v>
      </c>
    </row>
    <row r="2615" spans="1:4" ht="40.5">
      <c r="A2615" s="622">
        <v>95814</v>
      </c>
      <c r="B2615" s="622" t="s">
        <v>4048</v>
      </c>
      <c r="C2615" s="622" t="s">
        <v>49</v>
      </c>
      <c r="D2615" s="621">
        <v>13.28</v>
      </c>
    </row>
    <row r="2616" spans="1:4" ht="40.5">
      <c r="A2616" s="622">
        <v>95815</v>
      </c>
      <c r="B2616" s="622" t="s">
        <v>4049</v>
      </c>
      <c r="C2616" s="622" t="s">
        <v>49</v>
      </c>
      <c r="D2616" s="621">
        <v>17</v>
      </c>
    </row>
    <row r="2617" spans="1:4" ht="40.5">
      <c r="A2617" s="622">
        <v>95816</v>
      </c>
      <c r="B2617" s="622" t="s">
        <v>4050</v>
      </c>
      <c r="C2617" s="622" t="s">
        <v>49</v>
      </c>
      <c r="D2617" s="621">
        <v>23.57</v>
      </c>
    </row>
    <row r="2618" spans="1:4" ht="40.5">
      <c r="A2618" s="622">
        <v>95817</v>
      </c>
      <c r="B2618" s="622" t="s">
        <v>4051</v>
      </c>
      <c r="C2618" s="622" t="s">
        <v>49</v>
      </c>
      <c r="D2618" s="621">
        <v>24.19</v>
      </c>
    </row>
    <row r="2619" spans="1:4" ht="40.5">
      <c r="A2619" s="622">
        <v>95818</v>
      </c>
      <c r="B2619" s="622" t="s">
        <v>4052</v>
      </c>
      <c r="C2619" s="622" t="s">
        <v>49</v>
      </c>
      <c r="D2619" s="621">
        <v>29.19</v>
      </c>
    </row>
    <row r="2620" spans="1:4" ht="54">
      <c r="A2620" s="622">
        <v>97886</v>
      </c>
      <c r="B2620" s="622" t="s">
        <v>10697</v>
      </c>
      <c r="C2620" s="622" t="s">
        <v>49</v>
      </c>
      <c r="D2620" s="621">
        <v>119.01</v>
      </c>
    </row>
    <row r="2621" spans="1:4" ht="54">
      <c r="A2621" s="622">
        <v>97887</v>
      </c>
      <c r="B2621" s="622" t="s">
        <v>10698</v>
      </c>
      <c r="C2621" s="622" t="s">
        <v>49</v>
      </c>
      <c r="D2621" s="621">
        <v>187.82</v>
      </c>
    </row>
    <row r="2622" spans="1:4" ht="54">
      <c r="A2622" s="622">
        <v>97888</v>
      </c>
      <c r="B2622" s="622" t="s">
        <v>10699</v>
      </c>
      <c r="C2622" s="622" t="s">
        <v>49</v>
      </c>
      <c r="D2622" s="621">
        <v>362.13</v>
      </c>
    </row>
    <row r="2623" spans="1:4" ht="54">
      <c r="A2623" s="622">
        <v>97889</v>
      </c>
      <c r="B2623" s="622" t="s">
        <v>10700</v>
      </c>
      <c r="C2623" s="622" t="s">
        <v>49</v>
      </c>
      <c r="D2623" s="621">
        <v>485.52</v>
      </c>
    </row>
    <row r="2624" spans="1:4" ht="54">
      <c r="A2624" s="622">
        <v>97890</v>
      </c>
      <c r="B2624" s="622" t="s">
        <v>10701</v>
      </c>
      <c r="C2624" s="622" t="s">
        <v>49</v>
      </c>
      <c r="D2624" s="621">
        <v>558.99</v>
      </c>
    </row>
    <row r="2625" spans="1:4" ht="54">
      <c r="A2625" s="622">
        <v>97891</v>
      </c>
      <c r="B2625" s="622" t="s">
        <v>10702</v>
      </c>
      <c r="C2625" s="622" t="s">
        <v>49</v>
      </c>
      <c r="D2625" s="621">
        <v>142.91</v>
      </c>
    </row>
    <row r="2626" spans="1:4" ht="54">
      <c r="A2626" s="622">
        <v>97892</v>
      </c>
      <c r="B2626" s="622" t="s">
        <v>10703</v>
      </c>
      <c r="C2626" s="622" t="s">
        <v>49</v>
      </c>
      <c r="D2626" s="621">
        <v>267.16000000000003</v>
      </c>
    </row>
    <row r="2627" spans="1:4" ht="54">
      <c r="A2627" s="622">
        <v>97893</v>
      </c>
      <c r="B2627" s="622" t="s">
        <v>10704</v>
      </c>
      <c r="C2627" s="622" t="s">
        <v>49</v>
      </c>
      <c r="D2627" s="621">
        <v>364.41</v>
      </c>
    </row>
    <row r="2628" spans="1:4" ht="54">
      <c r="A2628" s="622">
        <v>97894</v>
      </c>
      <c r="B2628" s="622" t="s">
        <v>10705</v>
      </c>
      <c r="C2628" s="622" t="s">
        <v>49</v>
      </c>
      <c r="D2628" s="621">
        <v>412.22</v>
      </c>
    </row>
    <row r="2629" spans="1:4" ht="27">
      <c r="A2629" s="622">
        <v>68066</v>
      </c>
      <c r="B2629" s="622" t="s">
        <v>127</v>
      </c>
      <c r="C2629" s="622" t="s">
        <v>49</v>
      </c>
      <c r="D2629" s="621">
        <v>122.81</v>
      </c>
    </row>
    <row r="2630" spans="1:4" ht="27">
      <c r="A2630" s="622">
        <v>72319</v>
      </c>
      <c r="B2630" s="622" t="s">
        <v>1300</v>
      </c>
      <c r="C2630" s="622" t="s">
        <v>49</v>
      </c>
      <c r="D2630" s="621">
        <v>4244.91</v>
      </c>
    </row>
    <row r="2631" spans="1:4" ht="40.5">
      <c r="A2631" s="622">
        <v>72341</v>
      </c>
      <c r="B2631" s="622" t="s">
        <v>144</v>
      </c>
      <c r="C2631" s="622" t="s">
        <v>49</v>
      </c>
      <c r="D2631" s="621">
        <v>210.53</v>
      </c>
    </row>
    <row r="2632" spans="1:4" ht="40.5">
      <c r="A2632" s="622">
        <v>72343</v>
      </c>
      <c r="B2632" s="622" t="s">
        <v>145</v>
      </c>
      <c r="C2632" s="622" t="s">
        <v>49</v>
      </c>
      <c r="D2632" s="621">
        <v>250.22</v>
      </c>
    </row>
    <row r="2633" spans="1:4" ht="40.5">
      <c r="A2633" s="622">
        <v>72344</v>
      </c>
      <c r="B2633" s="622" t="s">
        <v>146</v>
      </c>
      <c r="C2633" s="622" t="s">
        <v>49</v>
      </c>
      <c r="D2633" s="621">
        <v>400.03</v>
      </c>
    </row>
    <row r="2634" spans="1:4" ht="40.5">
      <c r="A2634" s="622">
        <v>72345</v>
      </c>
      <c r="B2634" s="622" t="s">
        <v>147</v>
      </c>
      <c r="C2634" s="622" t="s">
        <v>49</v>
      </c>
      <c r="D2634" s="621">
        <v>1170.2</v>
      </c>
    </row>
    <row r="2635" spans="1:4" ht="40.5">
      <c r="A2635" s="622" t="s">
        <v>4593</v>
      </c>
      <c r="B2635" s="622" t="s">
        <v>4594</v>
      </c>
      <c r="C2635" s="622" t="s">
        <v>49</v>
      </c>
      <c r="D2635" s="621">
        <v>12.54</v>
      </c>
    </row>
    <row r="2636" spans="1:4" ht="40.5">
      <c r="A2636" s="622" t="s">
        <v>4597</v>
      </c>
      <c r="B2636" s="622" t="s">
        <v>4598</v>
      </c>
      <c r="C2636" s="622" t="s">
        <v>49</v>
      </c>
      <c r="D2636" s="621">
        <v>19.48</v>
      </c>
    </row>
    <row r="2637" spans="1:4" ht="40.5">
      <c r="A2637" s="622" t="s">
        <v>4599</v>
      </c>
      <c r="B2637" s="622" t="s">
        <v>4600</v>
      </c>
      <c r="C2637" s="622" t="s">
        <v>49</v>
      </c>
      <c r="D2637" s="621">
        <v>57.91</v>
      </c>
    </row>
    <row r="2638" spans="1:4" ht="40.5">
      <c r="A2638" s="622" t="s">
        <v>4601</v>
      </c>
      <c r="B2638" s="622" t="s">
        <v>4602</v>
      </c>
      <c r="C2638" s="622" t="s">
        <v>49</v>
      </c>
      <c r="D2638" s="621">
        <v>81.88</v>
      </c>
    </row>
    <row r="2639" spans="1:4" ht="40.5">
      <c r="A2639" s="622" t="s">
        <v>4603</v>
      </c>
      <c r="B2639" s="622" t="s">
        <v>4604</v>
      </c>
      <c r="C2639" s="622" t="s">
        <v>49</v>
      </c>
      <c r="D2639" s="621">
        <v>110.02</v>
      </c>
    </row>
    <row r="2640" spans="1:4" ht="40.5">
      <c r="A2640" s="622" t="s">
        <v>4605</v>
      </c>
      <c r="B2640" s="622" t="s">
        <v>4606</v>
      </c>
      <c r="C2640" s="622" t="s">
        <v>49</v>
      </c>
      <c r="D2640" s="621">
        <v>316.25</v>
      </c>
    </row>
    <row r="2641" spans="1:4" ht="27">
      <c r="A2641" s="622" t="s">
        <v>4607</v>
      </c>
      <c r="B2641" s="622" t="s">
        <v>4608</v>
      </c>
      <c r="C2641" s="622" t="s">
        <v>49</v>
      </c>
      <c r="D2641" s="621">
        <v>821.39</v>
      </c>
    </row>
    <row r="2642" spans="1:4" ht="40.5">
      <c r="A2642" s="622" t="s">
        <v>4609</v>
      </c>
      <c r="B2642" s="622" t="s">
        <v>4610</v>
      </c>
      <c r="C2642" s="622" t="s">
        <v>49</v>
      </c>
      <c r="D2642" s="621">
        <v>1123.4100000000001</v>
      </c>
    </row>
    <row r="2643" spans="1:4" ht="40.5">
      <c r="A2643" s="622" t="s">
        <v>4611</v>
      </c>
      <c r="B2643" s="622" t="s">
        <v>4612</v>
      </c>
      <c r="C2643" s="622" t="s">
        <v>49</v>
      </c>
      <c r="D2643" s="621">
        <v>1841.78</v>
      </c>
    </row>
    <row r="2644" spans="1:4" ht="40.5">
      <c r="A2644" s="622" t="s">
        <v>4595</v>
      </c>
      <c r="B2644" s="622" t="s">
        <v>4596</v>
      </c>
      <c r="C2644" s="622" t="s">
        <v>49</v>
      </c>
      <c r="D2644" s="621">
        <v>495.76</v>
      </c>
    </row>
    <row r="2645" spans="1:4" ht="54">
      <c r="A2645" s="622" t="s">
        <v>4613</v>
      </c>
      <c r="B2645" s="622" t="s">
        <v>828</v>
      </c>
      <c r="C2645" s="622" t="s">
        <v>49</v>
      </c>
      <c r="D2645" s="621">
        <v>56.66</v>
      </c>
    </row>
    <row r="2646" spans="1:4" ht="67.5">
      <c r="A2646" s="622" t="s">
        <v>4614</v>
      </c>
      <c r="B2646" s="622" t="s">
        <v>41</v>
      </c>
      <c r="C2646" s="622" t="s">
        <v>49</v>
      </c>
      <c r="D2646" s="621">
        <v>429.57</v>
      </c>
    </row>
    <row r="2647" spans="1:4" ht="67.5">
      <c r="A2647" s="622" t="s">
        <v>4615</v>
      </c>
      <c r="B2647" s="622" t="s">
        <v>42</v>
      </c>
      <c r="C2647" s="622" t="s">
        <v>49</v>
      </c>
      <c r="D2647" s="621">
        <v>493.04</v>
      </c>
    </row>
    <row r="2648" spans="1:4" ht="67.5">
      <c r="A2648" s="622" t="s">
        <v>4616</v>
      </c>
      <c r="B2648" s="622" t="s">
        <v>829</v>
      </c>
      <c r="C2648" s="622" t="s">
        <v>49</v>
      </c>
      <c r="D2648" s="621">
        <v>567.37</v>
      </c>
    </row>
    <row r="2649" spans="1:4" ht="67.5">
      <c r="A2649" s="622" t="s">
        <v>4617</v>
      </c>
      <c r="B2649" s="622" t="s">
        <v>830</v>
      </c>
      <c r="C2649" s="622" t="s">
        <v>49</v>
      </c>
      <c r="D2649" s="621">
        <v>795.39</v>
      </c>
    </row>
    <row r="2650" spans="1:4" ht="67.5">
      <c r="A2650" s="622" t="s">
        <v>4618</v>
      </c>
      <c r="B2650" s="622" t="s">
        <v>831</v>
      </c>
      <c r="C2650" s="622" t="s">
        <v>49</v>
      </c>
      <c r="D2650" s="621">
        <v>1152.47</v>
      </c>
    </row>
    <row r="2651" spans="1:4" ht="67.5">
      <c r="A2651" s="622">
        <v>83463</v>
      </c>
      <c r="B2651" s="622" t="s">
        <v>1340</v>
      </c>
      <c r="C2651" s="622" t="s">
        <v>49</v>
      </c>
      <c r="D2651" s="621">
        <v>333.57</v>
      </c>
    </row>
    <row r="2652" spans="1:4" ht="54">
      <c r="A2652" s="622">
        <v>84402</v>
      </c>
      <c r="B2652" s="622" t="s">
        <v>1363</v>
      </c>
      <c r="C2652" s="622" t="s">
        <v>49</v>
      </c>
      <c r="D2652" s="621">
        <v>65.650000000000006</v>
      </c>
    </row>
    <row r="2653" spans="1:4" ht="40.5">
      <c r="A2653" s="622">
        <v>93653</v>
      </c>
      <c r="B2653" s="622" t="s">
        <v>715</v>
      </c>
      <c r="C2653" s="622" t="s">
        <v>49</v>
      </c>
      <c r="D2653" s="621">
        <v>9.7100000000000009</v>
      </c>
    </row>
    <row r="2654" spans="1:4" ht="40.5">
      <c r="A2654" s="622">
        <v>93654</v>
      </c>
      <c r="B2654" s="622" t="s">
        <v>716</v>
      </c>
      <c r="C2654" s="622" t="s">
        <v>49</v>
      </c>
      <c r="D2654" s="621">
        <v>10.130000000000001</v>
      </c>
    </row>
    <row r="2655" spans="1:4" ht="40.5">
      <c r="A2655" s="622">
        <v>93655</v>
      </c>
      <c r="B2655" s="622" t="s">
        <v>717</v>
      </c>
      <c r="C2655" s="622" t="s">
        <v>49</v>
      </c>
      <c r="D2655" s="621">
        <v>10.92</v>
      </c>
    </row>
    <row r="2656" spans="1:4" ht="40.5">
      <c r="A2656" s="622">
        <v>93656</v>
      </c>
      <c r="B2656" s="622" t="s">
        <v>718</v>
      </c>
      <c r="C2656" s="622" t="s">
        <v>49</v>
      </c>
      <c r="D2656" s="621">
        <v>10.92</v>
      </c>
    </row>
    <row r="2657" spans="1:4" ht="40.5">
      <c r="A2657" s="622">
        <v>93657</v>
      </c>
      <c r="B2657" s="622" t="s">
        <v>719</v>
      </c>
      <c r="C2657" s="622" t="s">
        <v>49</v>
      </c>
      <c r="D2657" s="621">
        <v>11.9</v>
      </c>
    </row>
    <row r="2658" spans="1:4" ht="40.5">
      <c r="A2658" s="622">
        <v>93658</v>
      </c>
      <c r="B2658" s="622" t="s">
        <v>720</v>
      </c>
      <c r="C2658" s="622" t="s">
        <v>49</v>
      </c>
      <c r="D2658" s="621">
        <v>17.239999999999998</v>
      </c>
    </row>
    <row r="2659" spans="1:4" ht="40.5">
      <c r="A2659" s="622">
        <v>93659</v>
      </c>
      <c r="B2659" s="622" t="s">
        <v>721</v>
      </c>
      <c r="C2659" s="622" t="s">
        <v>49</v>
      </c>
      <c r="D2659" s="621">
        <v>19.21</v>
      </c>
    </row>
    <row r="2660" spans="1:4" ht="40.5">
      <c r="A2660" s="622">
        <v>93660</v>
      </c>
      <c r="B2660" s="622" t="s">
        <v>3449</v>
      </c>
      <c r="C2660" s="622" t="s">
        <v>49</v>
      </c>
      <c r="D2660" s="621">
        <v>48.96</v>
      </c>
    </row>
    <row r="2661" spans="1:4" ht="40.5">
      <c r="A2661" s="622">
        <v>93661</v>
      </c>
      <c r="B2661" s="622" t="s">
        <v>3450</v>
      </c>
      <c r="C2661" s="622" t="s">
        <v>49</v>
      </c>
      <c r="D2661" s="621">
        <v>49.78</v>
      </c>
    </row>
    <row r="2662" spans="1:4" ht="40.5">
      <c r="A2662" s="622">
        <v>93662</v>
      </c>
      <c r="B2662" s="622" t="s">
        <v>3451</v>
      </c>
      <c r="C2662" s="622" t="s">
        <v>49</v>
      </c>
      <c r="D2662" s="621">
        <v>51.42</v>
      </c>
    </row>
    <row r="2663" spans="1:4" ht="40.5">
      <c r="A2663" s="622">
        <v>93663</v>
      </c>
      <c r="B2663" s="622" t="s">
        <v>3452</v>
      </c>
      <c r="C2663" s="622" t="s">
        <v>49</v>
      </c>
      <c r="D2663" s="621">
        <v>51.42</v>
      </c>
    </row>
    <row r="2664" spans="1:4" ht="40.5">
      <c r="A2664" s="622">
        <v>93664</v>
      </c>
      <c r="B2664" s="622" t="s">
        <v>3453</v>
      </c>
      <c r="C2664" s="622" t="s">
        <v>49</v>
      </c>
      <c r="D2664" s="621">
        <v>53.34</v>
      </c>
    </row>
    <row r="2665" spans="1:4" ht="40.5">
      <c r="A2665" s="622">
        <v>93665</v>
      </c>
      <c r="B2665" s="622" t="s">
        <v>3454</v>
      </c>
      <c r="C2665" s="622" t="s">
        <v>49</v>
      </c>
      <c r="D2665" s="621">
        <v>55.69</v>
      </c>
    </row>
    <row r="2666" spans="1:4" ht="40.5">
      <c r="A2666" s="622">
        <v>93666</v>
      </c>
      <c r="B2666" s="622" t="s">
        <v>3455</v>
      </c>
      <c r="C2666" s="622" t="s">
        <v>49</v>
      </c>
      <c r="D2666" s="621">
        <v>59.64</v>
      </c>
    </row>
    <row r="2667" spans="1:4" ht="40.5">
      <c r="A2667" s="622">
        <v>93667</v>
      </c>
      <c r="B2667" s="622" t="s">
        <v>722</v>
      </c>
      <c r="C2667" s="622" t="s">
        <v>49</v>
      </c>
      <c r="D2667" s="621">
        <v>60.98</v>
      </c>
    </row>
    <row r="2668" spans="1:4" ht="40.5">
      <c r="A2668" s="622">
        <v>93668</v>
      </c>
      <c r="B2668" s="622" t="s">
        <v>723</v>
      </c>
      <c r="C2668" s="622" t="s">
        <v>49</v>
      </c>
      <c r="D2668" s="621">
        <v>62.22</v>
      </c>
    </row>
    <row r="2669" spans="1:4" ht="40.5">
      <c r="A2669" s="622">
        <v>93669</v>
      </c>
      <c r="B2669" s="622" t="s">
        <v>724</v>
      </c>
      <c r="C2669" s="622" t="s">
        <v>49</v>
      </c>
      <c r="D2669" s="621">
        <v>64.66</v>
      </c>
    </row>
    <row r="2670" spans="1:4" ht="40.5">
      <c r="A2670" s="622">
        <v>93670</v>
      </c>
      <c r="B2670" s="622" t="s">
        <v>725</v>
      </c>
      <c r="C2670" s="622" t="s">
        <v>49</v>
      </c>
      <c r="D2670" s="621">
        <v>64.66</v>
      </c>
    </row>
    <row r="2671" spans="1:4" ht="40.5">
      <c r="A2671" s="622">
        <v>93671</v>
      </c>
      <c r="B2671" s="622" t="s">
        <v>726</v>
      </c>
      <c r="C2671" s="622" t="s">
        <v>49</v>
      </c>
      <c r="D2671" s="621">
        <v>67.56</v>
      </c>
    </row>
    <row r="2672" spans="1:4" ht="40.5">
      <c r="A2672" s="622">
        <v>93672</v>
      </c>
      <c r="B2672" s="622" t="s">
        <v>727</v>
      </c>
      <c r="C2672" s="622" t="s">
        <v>49</v>
      </c>
      <c r="D2672" s="621">
        <v>72.150000000000006</v>
      </c>
    </row>
    <row r="2673" spans="1:4" ht="40.5">
      <c r="A2673" s="622">
        <v>93673</v>
      </c>
      <c r="B2673" s="622" t="s">
        <v>728</v>
      </c>
      <c r="C2673" s="622" t="s">
        <v>49</v>
      </c>
      <c r="D2673" s="621">
        <v>78.069999999999993</v>
      </c>
    </row>
    <row r="2674" spans="1:4" ht="40.5">
      <c r="A2674" s="622">
        <v>97359</v>
      </c>
      <c r="B2674" s="622" t="s">
        <v>13775</v>
      </c>
      <c r="C2674" s="622" t="s">
        <v>49</v>
      </c>
      <c r="D2674" s="621">
        <v>2581.15</v>
      </c>
    </row>
    <row r="2675" spans="1:4" ht="40.5">
      <c r="A2675" s="622">
        <v>97360</v>
      </c>
      <c r="B2675" s="622" t="s">
        <v>13776</v>
      </c>
      <c r="C2675" s="622" t="s">
        <v>49</v>
      </c>
      <c r="D2675" s="621">
        <v>4979.3900000000003</v>
      </c>
    </row>
    <row r="2676" spans="1:4" ht="40.5">
      <c r="A2676" s="622">
        <v>97361</v>
      </c>
      <c r="B2676" s="622" t="s">
        <v>13777</v>
      </c>
      <c r="C2676" s="622" t="s">
        <v>49</v>
      </c>
      <c r="D2676" s="621">
        <v>6639.19</v>
      </c>
    </row>
    <row r="2677" spans="1:4" ht="40.5">
      <c r="A2677" s="622">
        <v>91945</v>
      </c>
      <c r="B2677" s="622" t="s">
        <v>608</v>
      </c>
      <c r="C2677" s="622" t="s">
        <v>49</v>
      </c>
      <c r="D2677" s="621">
        <v>6.22</v>
      </c>
    </row>
    <row r="2678" spans="1:4" ht="54">
      <c r="A2678" s="622">
        <v>91946</v>
      </c>
      <c r="B2678" s="622" t="s">
        <v>609</v>
      </c>
      <c r="C2678" s="622" t="s">
        <v>49</v>
      </c>
      <c r="D2678" s="621">
        <v>5.15</v>
      </c>
    </row>
    <row r="2679" spans="1:4" ht="54">
      <c r="A2679" s="622">
        <v>91947</v>
      </c>
      <c r="B2679" s="622" t="s">
        <v>610</v>
      </c>
      <c r="C2679" s="622" t="s">
        <v>49</v>
      </c>
      <c r="D2679" s="621">
        <v>4.49</v>
      </c>
    </row>
    <row r="2680" spans="1:4" ht="40.5">
      <c r="A2680" s="622">
        <v>91949</v>
      </c>
      <c r="B2680" s="622" t="s">
        <v>611</v>
      </c>
      <c r="C2680" s="622" t="s">
        <v>49</v>
      </c>
      <c r="D2680" s="621">
        <v>9.44</v>
      </c>
    </row>
    <row r="2681" spans="1:4" ht="54">
      <c r="A2681" s="622">
        <v>91950</v>
      </c>
      <c r="B2681" s="622" t="s">
        <v>612</v>
      </c>
      <c r="C2681" s="622" t="s">
        <v>49</v>
      </c>
      <c r="D2681" s="621">
        <v>8.15</v>
      </c>
    </row>
    <row r="2682" spans="1:4" ht="54">
      <c r="A2682" s="622">
        <v>91951</v>
      </c>
      <c r="B2682" s="622" t="s">
        <v>613</v>
      </c>
      <c r="C2682" s="622" t="s">
        <v>49</v>
      </c>
      <c r="D2682" s="621">
        <v>7.38</v>
      </c>
    </row>
    <row r="2683" spans="1:4" ht="40.5">
      <c r="A2683" s="622">
        <v>91952</v>
      </c>
      <c r="B2683" s="622" t="s">
        <v>2729</v>
      </c>
      <c r="C2683" s="622" t="s">
        <v>49</v>
      </c>
      <c r="D2683" s="621">
        <v>11.83</v>
      </c>
    </row>
    <row r="2684" spans="1:4" ht="40.5">
      <c r="A2684" s="622">
        <v>91953</v>
      </c>
      <c r="B2684" s="622" t="s">
        <v>614</v>
      </c>
      <c r="C2684" s="622" t="s">
        <v>49</v>
      </c>
      <c r="D2684" s="621">
        <v>16.98</v>
      </c>
    </row>
    <row r="2685" spans="1:4" ht="40.5">
      <c r="A2685" s="622">
        <v>91954</v>
      </c>
      <c r="B2685" s="622" t="s">
        <v>2730</v>
      </c>
      <c r="C2685" s="622" t="s">
        <v>49</v>
      </c>
      <c r="D2685" s="621">
        <v>15.91</v>
      </c>
    </row>
    <row r="2686" spans="1:4" ht="40.5">
      <c r="A2686" s="622">
        <v>91955</v>
      </c>
      <c r="B2686" s="622" t="s">
        <v>615</v>
      </c>
      <c r="C2686" s="622" t="s">
        <v>49</v>
      </c>
      <c r="D2686" s="621">
        <v>21.06</v>
      </c>
    </row>
    <row r="2687" spans="1:4" ht="54">
      <c r="A2687" s="622">
        <v>91956</v>
      </c>
      <c r="B2687" s="622" t="s">
        <v>2731</v>
      </c>
      <c r="C2687" s="622" t="s">
        <v>49</v>
      </c>
      <c r="D2687" s="621">
        <v>25.75</v>
      </c>
    </row>
    <row r="2688" spans="1:4" ht="54">
      <c r="A2688" s="622">
        <v>91957</v>
      </c>
      <c r="B2688" s="622" t="s">
        <v>2732</v>
      </c>
      <c r="C2688" s="622" t="s">
        <v>49</v>
      </c>
      <c r="D2688" s="621">
        <v>30.9</v>
      </c>
    </row>
    <row r="2689" spans="1:4" ht="40.5">
      <c r="A2689" s="622">
        <v>91958</v>
      </c>
      <c r="B2689" s="622" t="s">
        <v>2733</v>
      </c>
      <c r="C2689" s="622" t="s">
        <v>49</v>
      </c>
      <c r="D2689" s="621">
        <v>21.7</v>
      </c>
    </row>
    <row r="2690" spans="1:4" ht="40.5">
      <c r="A2690" s="622">
        <v>91959</v>
      </c>
      <c r="B2690" s="622" t="s">
        <v>616</v>
      </c>
      <c r="C2690" s="622" t="s">
        <v>49</v>
      </c>
      <c r="D2690" s="621">
        <v>26.85</v>
      </c>
    </row>
    <row r="2691" spans="1:4" ht="40.5">
      <c r="A2691" s="622">
        <v>91960</v>
      </c>
      <c r="B2691" s="622" t="s">
        <v>617</v>
      </c>
      <c r="C2691" s="622" t="s">
        <v>49</v>
      </c>
      <c r="D2691" s="621">
        <v>29.83</v>
      </c>
    </row>
    <row r="2692" spans="1:4" ht="40.5">
      <c r="A2692" s="622">
        <v>91961</v>
      </c>
      <c r="B2692" s="622" t="s">
        <v>618</v>
      </c>
      <c r="C2692" s="622" t="s">
        <v>49</v>
      </c>
      <c r="D2692" s="621">
        <v>34.979999999999997</v>
      </c>
    </row>
    <row r="2693" spans="1:4" ht="54">
      <c r="A2693" s="622">
        <v>91962</v>
      </c>
      <c r="B2693" s="622" t="s">
        <v>2734</v>
      </c>
      <c r="C2693" s="622" t="s">
        <v>49</v>
      </c>
      <c r="D2693" s="621">
        <v>39.700000000000003</v>
      </c>
    </row>
    <row r="2694" spans="1:4" ht="54">
      <c r="A2694" s="622">
        <v>91963</v>
      </c>
      <c r="B2694" s="622" t="s">
        <v>2735</v>
      </c>
      <c r="C2694" s="622" t="s">
        <v>49</v>
      </c>
      <c r="D2694" s="621">
        <v>44.85</v>
      </c>
    </row>
    <row r="2695" spans="1:4" ht="54">
      <c r="A2695" s="622">
        <v>91964</v>
      </c>
      <c r="B2695" s="622" t="s">
        <v>2736</v>
      </c>
      <c r="C2695" s="622" t="s">
        <v>49</v>
      </c>
      <c r="D2695" s="621">
        <v>35.619999999999997</v>
      </c>
    </row>
    <row r="2696" spans="1:4" ht="54">
      <c r="A2696" s="622">
        <v>91965</v>
      </c>
      <c r="B2696" s="622" t="s">
        <v>2737</v>
      </c>
      <c r="C2696" s="622" t="s">
        <v>49</v>
      </c>
      <c r="D2696" s="621">
        <v>40.770000000000003</v>
      </c>
    </row>
    <row r="2697" spans="1:4" ht="40.5">
      <c r="A2697" s="622">
        <v>91966</v>
      </c>
      <c r="B2697" s="622" t="s">
        <v>2738</v>
      </c>
      <c r="C2697" s="622" t="s">
        <v>49</v>
      </c>
      <c r="D2697" s="621">
        <v>31.59</v>
      </c>
    </row>
    <row r="2698" spans="1:4" ht="40.5">
      <c r="A2698" s="622">
        <v>91967</v>
      </c>
      <c r="B2698" s="622" t="s">
        <v>619</v>
      </c>
      <c r="C2698" s="622" t="s">
        <v>49</v>
      </c>
      <c r="D2698" s="621">
        <v>36.74</v>
      </c>
    </row>
    <row r="2699" spans="1:4" ht="40.5">
      <c r="A2699" s="622">
        <v>91968</v>
      </c>
      <c r="B2699" s="622" t="s">
        <v>620</v>
      </c>
      <c r="C2699" s="622" t="s">
        <v>49</v>
      </c>
      <c r="D2699" s="621">
        <v>43.75</v>
      </c>
    </row>
    <row r="2700" spans="1:4" ht="40.5">
      <c r="A2700" s="622">
        <v>91969</v>
      </c>
      <c r="B2700" s="622" t="s">
        <v>621</v>
      </c>
      <c r="C2700" s="622" t="s">
        <v>49</v>
      </c>
      <c r="D2700" s="621">
        <v>48.9</v>
      </c>
    </row>
    <row r="2701" spans="1:4" ht="54">
      <c r="A2701" s="622">
        <v>91970</v>
      </c>
      <c r="B2701" s="622" t="s">
        <v>2739</v>
      </c>
      <c r="C2701" s="622" t="s">
        <v>49</v>
      </c>
      <c r="D2701" s="621">
        <v>45.73</v>
      </c>
    </row>
    <row r="2702" spans="1:4" ht="54">
      <c r="A2702" s="622">
        <v>91971</v>
      </c>
      <c r="B2702" s="622" t="s">
        <v>2740</v>
      </c>
      <c r="C2702" s="622" t="s">
        <v>49</v>
      </c>
      <c r="D2702" s="621">
        <v>53.88</v>
      </c>
    </row>
    <row r="2703" spans="1:4" ht="54">
      <c r="A2703" s="622">
        <v>91972</v>
      </c>
      <c r="B2703" s="622" t="s">
        <v>2741</v>
      </c>
      <c r="C2703" s="622" t="s">
        <v>49</v>
      </c>
      <c r="D2703" s="621">
        <v>49.81</v>
      </c>
    </row>
    <row r="2704" spans="1:4" ht="54">
      <c r="A2704" s="622">
        <v>91973</v>
      </c>
      <c r="B2704" s="622" t="s">
        <v>2742</v>
      </c>
      <c r="C2704" s="622" t="s">
        <v>49</v>
      </c>
      <c r="D2704" s="621">
        <v>57.96</v>
      </c>
    </row>
    <row r="2705" spans="1:4" ht="40.5">
      <c r="A2705" s="622">
        <v>91974</v>
      </c>
      <c r="B2705" s="622" t="s">
        <v>2743</v>
      </c>
      <c r="C2705" s="622" t="s">
        <v>49</v>
      </c>
      <c r="D2705" s="621">
        <v>41.66</v>
      </c>
    </row>
    <row r="2706" spans="1:4" ht="40.5">
      <c r="A2706" s="622">
        <v>91975</v>
      </c>
      <c r="B2706" s="622" t="s">
        <v>622</v>
      </c>
      <c r="C2706" s="622" t="s">
        <v>49</v>
      </c>
      <c r="D2706" s="621">
        <v>49.81</v>
      </c>
    </row>
    <row r="2707" spans="1:4" ht="40.5">
      <c r="A2707" s="622">
        <v>91976</v>
      </c>
      <c r="B2707" s="622" t="s">
        <v>2744</v>
      </c>
      <c r="C2707" s="622" t="s">
        <v>49</v>
      </c>
      <c r="D2707" s="621">
        <v>61.48</v>
      </c>
    </row>
    <row r="2708" spans="1:4" ht="40.5">
      <c r="A2708" s="622">
        <v>91977</v>
      </c>
      <c r="B2708" s="622" t="s">
        <v>623</v>
      </c>
      <c r="C2708" s="622" t="s">
        <v>49</v>
      </c>
      <c r="D2708" s="621">
        <v>69.63</v>
      </c>
    </row>
    <row r="2709" spans="1:4" ht="40.5">
      <c r="A2709" s="622">
        <v>91978</v>
      </c>
      <c r="B2709" s="622" t="s">
        <v>4696</v>
      </c>
      <c r="C2709" s="622" t="s">
        <v>49</v>
      </c>
      <c r="D2709" s="621">
        <v>25.15</v>
      </c>
    </row>
    <row r="2710" spans="1:4" ht="40.5">
      <c r="A2710" s="622">
        <v>91979</v>
      </c>
      <c r="B2710" s="622" t="s">
        <v>4697</v>
      </c>
      <c r="C2710" s="622" t="s">
        <v>49</v>
      </c>
      <c r="D2710" s="621">
        <v>30.3</v>
      </c>
    </row>
    <row r="2711" spans="1:4" ht="40.5">
      <c r="A2711" s="622">
        <v>91980</v>
      </c>
      <c r="B2711" s="622" t="s">
        <v>4698</v>
      </c>
      <c r="C2711" s="622" t="s">
        <v>49</v>
      </c>
      <c r="D2711" s="621">
        <v>24.36</v>
      </c>
    </row>
    <row r="2712" spans="1:4" ht="40.5">
      <c r="A2712" s="622">
        <v>91981</v>
      </c>
      <c r="B2712" s="622" t="s">
        <v>4699</v>
      </c>
      <c r="C2712" s="622" t="s">
        <v>49</v>
      </c>
      <c r="D2712" s="621">
        <v>29.51</v>
      </c>
    </row>
    <row r="2713" spans="1:4" ht="40.5">
      <c r="A2713" s="622">
        <v>91982</v>
      </c>
      <c r="B2713" s="622" t="s">
        <v>4700</v>
      </c>
      <c r="C2713" s="622" t="s">
        <v>49</v>
      </c>
      <c r="D2713" s="621">
        <v>57.29</v>
      </c>
    </row>
    <row r="2714" spans="1:4" ht="40.5">
      <c r="A2714" s="622">
        <v>91983</v>
      </c>
      <c r="B2714" s="622" t="s">
        <v>4701</v>
      </c>
      <c r="C2714" s="622" t="s">
        <v>49</v>
      </c>
      <c r="D2714" s="621">
        <v>62.44</v>
      </c>
    </row>
    <row r="2715" spans="1:4" ht="40.5">
      <c r="A2715" s="622">
        <v>91984</v>
      </c>
      <c r="B2715" s="622" t="s">
        <v>4702</v>
      </c>
      <c r="C2715" s="622" t="s">
        <v>49</v>
      </c>
      <c r="D2715" s="621">
        <v>11.11</v>
      </c>
    </row>
    <row r="2716" spans="1:4" ht="40.5">
      <c r="A2716" s="622">
        <v>91985</v>
      </c>
      <c r="B2716" s="622" t="s">
        <v>4703</v>
      </c>
      <c r="C2716" s="622" t="s">
        <v>49</v>
      </c>
      <c r="D2716" s="621">
        <v>16.260000000000002</v>
      </c>
    </row>
    <row r="2717" spans="1:4" ht="40.5">
      <c r="A2717" s="622">
        <v>91986</v>
      </c>
      <c r="B2717" s="622" t="s">
        <v>4704</v>
      </c>
      <c r="C2717" s="622" t="s">
        <v>49</v>
      </c>
      <c r="D2717" s="621">
        <v>23.49</v>
      </c>
    </row>
    <row r="2718" spans="1:4" ht="40.5">
      <c r="A2718" s="622">
        <v>91987</v>
      </c>
      <c r="B2718" s="622" t="s">
        <v>4705</v>
      </c>
      <c r="C2718" s="622" t="s">
        <v>49</v>
      </c>
      <c r="D2718" s="621">
        <v>28.64</v>
      </c>
    </row>
    <row r="2719" spans="1:4" ht="40.5">
      <c r="A2719" s="622">
        <v>91988</v>
      </c>
      <c r="B2719" s="622" t="s">
        <v>4706</v>
      </c>
      <c r="C2719" s="622" t="s">
        <v>49</v>
      </c>
      <c r="D2719" s="621">
        <v>13.75</v>
      </c>
    </row>
    <row r="2720" spans="1:4" ht="40.5">
      <c r="A2720" s="622">
        <v>91989</v>
      </c>
      <c r="B2720" s="622" t="s">
        <v>4707</v>
      </c>
      <c r="C2720" s="622" t="s">
        <v>49</v>
      </c>
      <c r="D2720" s="621">
        <v>18.899999999999999</v>
      </c>
    </row>
    <row r="2721" spans="1:4" ht="40.5">
      <c r="A2721" s="622">
        <v>91990</v>
      </c>
      <c r="B2721" s="622" t="s">
        <v>80</v>
      </c>
      <c r="C2721" s="622" t="s">
        <v>49</v>
      </c>
      <c r="D2721" s="621">
        <v>21.31</v>
      </c>
    </row>
    <row r="2722" spans="1:4" ht="40.5">
      <c r="A2722" s="622">
        <v>91991</v>
      </c>
      <c r="B2722" s="622" t="s">
        <v>624</v>
      </c>
      <c r="C2722" s="622" t="s">
        <v>49</v>
      </c>
      <c r="D2722" s="621">
        <v>22.74</v>
      </c>
    </row>
    <row r="2723" spans="1:4" ht="40.5">
      <c r="A2723" s="622">
        <v>91992</v>
      </c>
      <c r="B2723" s="622" t="s">
        <v>2745</v>
      </c>
      <c r="C2723" s="622" t="s">
        <v>49</v>
      </c>
      <c r="D2723" s="621">
        <v>26.46</v>
      </c>
    </row>
    <row r="2724" spans="1:4" ht="40.5">
      <c r="A2724" s="622">
        <v>91993</v>
      </c>
      <c r="B2724" s="622" t="s">
        <v>2746</v>
      </c>
      <c r="C2724" s="622" t="s">
        <v>49</v>
      </c>
      <c r="D2724" s="621">
        <v>27.89</v>
      </c>
    </row>
    <row r="2725" spans="1:4" ht="40.5">
      <c r="A2725" s="622">
        <v>91994</v>
      </c>
      <c r="B2725" s="622" t="s">
        <v>625</v>
      </c>
      <c r="C2725" s="622" t="s">
        <v>49</v>
      </c>
      <c r="D2725" s="621">
        <v>15.17</v>
      </c>
    </row>
    <row r="2726" spans="1:4" ht="40.5">
      <c r="A2726" s="622">
        <v>91995</v>
      </c>
      <c r="B2726" s="622" t="s">
        <v>626</v>
      </c>
      <c r="C2726" s="622" t="s">
        <v>49</v>
      </c>
      <c r="D2726" s="621">
        <v>16.600000000000001</v>
      </c>
    </row>
    <row r="2727" spans="1:4" ht="40.5">
      <c r="A2727" s="622">
        <v>91996</v>
      </c>
      <c r="B2727" s="622" t="s">
        <v>2747</v>
      </c>
      <c r="C2727" s="622" t="s">
        <v>49</v>
      </c>
      <c r="D2727" s="621">
        <v>20.32</v>
      </c>
    </row>
    <row r="2728" spans="1:4" ht="40.5">
      <c r="A2728" s="622">
        <v>91997</v>
      </c>
      <c r="B2728" s="622" t="s">
        <v>2748</v>
      </c>
      <c r="C2728" s="622" t="s">
        <v>49</v>
      </c>
      <c r="D2728" s="621">
        <v>21.75</v>
      </c>
    </row>
    <row r="2729" spans="1:4" ht="40.5">
      <c r="A2729" s="622">
        <v>91998</v>
      </c>
      <c r="B2729" s="622" t="s">
        <v>627</v>
      </c>
      <c r="C2729" s="622" t="s">
        <v>49</v>
      </c>
      <c r="D2729" s="621">
        <v>12.77</v>
      </c>
    </row>
    <row r="2730" spans="1:4" ht="40.5">
      <c r="A2730" s="622">
        <v>91999</v>
      </c>
      <c r="B2730" s="622" t="s">
        <v>628</v>
      </c>
      <c r="C2730" s="622" t="s">
        <v>49</v>
      </c>
      <c r="D2730" s="621">
        <v>14.2</v>
      </c>
    </row>
    <row r="2731" spans="1:4" ht="40.5">
      <c r="A2731" s="622">
        <v>92000</v>
      </c>
      <c r="B2731" s="622" t="s">
        <v>2749</v>
      </c>
      <c r="C2731" s="622" t="s">
        <v>49</v>
      </c>
      <c r="D2731" s="621">
        <v>17.920000000000002</v>
      </c>
    </row>
    <row r="2732" spans="1:4" ht="40.5">
      <c r="A2732" s="622">
        <v>92001</v>
      </c>
      <c r="B2732" s="622" t="s">
        <v>2750</v>
      </c>
      <c r="C2732" s="622" t="s">
        <v>49</v>
      </c>
      <c r="D2732" s="621">
        <v>19.350000000000001</v>
      </c>
    </row>
    <row r="2733" spans="1:4" ht="40.5">
      <c r="A2733" s="622">
        <v>92002</v>
      </c>
      <c r="B2733" s="622" t="s">
        <v>2751</v>
      </c>
      <c r="C2733" s="622" t="s">
        <v>49</v>
      </c>
      <c r="D2733" s="621">
        <v>28.35</v>
      </c>
    </row>
    <row r="2734" spans="1:4" ht="40.5">
      <c r="A2734" s="622">
        <v>92003</v>
      </c>
      <c r="B2734" s="622" t="s">
        <v>2752</v>
      </c>
      <c r="C2734" s="622" t="s">
        <v>49</v>
      </c>
      <c r="D2734" s="621">
        <v>31.21</v>
      </c>
    </row>
    <row r="2735" spans="1:4" ht="40.5">
      <c r="A2735" s="622">
        <v>92004</v>
      </c>
      <c r="B2735" s="622" t="s">
        <v>2753</v>
      </c>
      <c r="C2735" s="622" t="s">
        <v>49</v>
      </c>
      <c r="D2735" s="621">
        <v>33.5</v>
      </c>
    </row>
    <row r="2736" spans="1:4" ht="40.5">
      <c r="A2736" s="622">
        <v>92005</v>
      </c>
      <c r="B2736" s="622" t="s">
        <v>2754</v>
      </c>
      <c r="C2736" s="622" t="s">
        <v>49</v>
      </c>
      <c r="D2736" s="621">
        <v>36.36</v>
      </c>
    </row>
    <row r="2737" spans="1:4" ht="40.5">
      <c r="A2737" s="622">
        <v>92006</v>
      </c>
      <c r="B2737" s="622" t="s">
        <v>2755</v>
      </c>
      <c r="C2737" s="622" t="s">
        <v>49</v>
      </c>
      <c r="D2737" s="621">
        <v>23.57</v>
      </c>
    </row>
    <row r="2738" spans="1:4" ht="40.5">
      <c r="A2738" s="622">
        <v>92007</v>
      </c>
      <c r="B2738" s="622" t="s">
        <v>2756</v>
      </c>
      <c r="C2738" s="622" t="s">
        <v>49</v>
      </c>
      <c r="D2738" s="621">
        <v>26.43</v>
      </c>
    </row>
    <row r="2739" spans="1:4" ht="40.5">
      <c r="A2739" s="622">
        <v>92008</v>
      </c>
      <c r="B2739" s="622" t="s">
        <v>2757</v>
      </c>
      <c r="C2739" s="622" t="s">
        <v>49</v>
      </c>
      <c r="D2739" s="621">
        <v>28.72</v>
      </c>
    </row>
    <row r="2740" spans="1:4" ht="40.5">
      <c r="A2740" s="622">
        <v>92009</v>
      </c>
      <c r="B2740" s="622" t="s">
        <v>2758</v>
      </c>
      <c r="C2740" s="622" t="s">
        <v>49</v>
      </c>
      <c r="D2740" s="621">
        <v>31.58</v>
      </c>
    </row>
    <row r="2741" spans="1:4" ht="40.5">
      <c r="A2741" s="622">
        <v>92010</v>
      </c>
      <c r="B2741" s="622" t="s">
        <v>2759</v>
      </c>
      <c r="C2741" s="622" t="s">
        <v>49</v>
      </c>
      <c r="D2741" s="621">
        <v>41.53</v>
      </c>
    </row>
    <row r="2742" spans="1:4" ht="40.5">
      <c r="A2742" s="622">
        <v>92011</v>
      </c>
      <c r="B2742" s="622" t="s">
        <v>2760</v>
      </c>
      <c r="C2742" s="622" t="s">
        <v>49</v>
      </c>
      <c r="D2742" s="621">
        <v>45.82</v>
      </c>
    </row>
    <row r="2743" spans="1:4" ht="40.5">
      <c r="A2743" s="622">
        <v>92012</v>
      </c>
      <c r="B2743" s="622" t="s">
        <v>2761</v>
      </c>
      <c r="C2743" s="622" t="s">
        <v>49</v>
      </c>
      <c r="D2743" s="621">
        <v>46.68</v>
      </c>
    </row>
    <row r="2744" spans="1:4" ht="40.5">
      <c r="A2744" s="622">
        <v>92013</v>
      </c>
      <c r="B2744" s="622" t="s">
        <v>2762</v>
      </c>
      <c r="C2744" s="622" t="s">
        <v>49</v>
      </c>
      <c r="D2744" s="621">
        <v>50.97</v>
      </c>
    </row>
    <row r="2745" spans="1:4" ht="40.5">
      <c r="A2745" s="622">
        <v>92014</v>
      </c>
      <c r="B2745" s="622" t="s">
        <v>2763</v>
      </c>
      <c r="C2745" s="622" t="s">
        <v>49</v>
      </c>
      <c r="D2745" s="621">
        <v>34.36</v>
      </c>
    </row>
    <row r="2746" spans="1:4" ht="40.5">
      <c r="A2746" s="622">
        <v>92015</v>
      </c>
      <c r="B2746" s="622" t="s">
        <v>2764</v>
      </c>
      <c r="C2746" s="622" t="s">
        <v>49</v>
      </c>
      <c r="D2746" s="621">
        <v>38.65</v>
      </c>
    </row>
    <row r="2747" spans="1:4" ht="40.5">
      <c r="A2747" s="622">
        <v>92016</v>
      </c>
      <c r="B2747" s="622" t="s">
        <v>2765</v>
      </c>
      <c r="C2747" s="622" t="s">
        <v>49</v>
      </c>
      <c r="D2747" s="621">
        <v>39.51</v>
      </c>
    </row>
    <row r="2748" spans="1:4" ht="40.5">
      <c r="A2748" s="622">
        <v>92017</v>
      </c>
      <c r="B2748" s="622" t="s">
        <v>2766</v>
      </c>
      <c r="C2748" s="622" t="s">
        <v>49</v>
      </c>
      <c r="D2748" s="621">
        <v>43.8</v>
      </c>
    </row>
    <row r="2749" spans="1:4" ht="40.5">
      <c r="A2749" s="622">
        <v>92018</v>
      </c>
      <c r="B2749" s="622" t="s">
        <v>2767</v>
      </c>
      <c r="C2749" s="622" t="s">
        <v>49</v>
      </c>
      <c r="D2749" s="621">
        <v>45.48</v>
      </c>
    </row>
    <row r="2750" spans="1:4" ht="40.5">
      <c r="A2750" s="622">
        <v>92019</v>
      </c>
      <c r="B2750" s="622" t="s">
        <v>2768</v>
      </c>
      <c r="C2750" s="622" t="s">
        <v>49</v>
      </c>
      <c r="D2750" s="621">
        <v>53.63</v>
      </c>
    </row>
    <row r="2751" spans="1:4" ht="40.5">
      <c r="A2751" s="622">
        <v>92020</v>
      </c>
      <c r="B2751" s="622" t="s">
        <v>2769</v>
      </c>
      <c r="C2751" s="622" t="s">
        <v>49</v>
      </c>
      <c r="D2751" s="621">
        <v>67.22</v>
      </c>
    </row>
    <row r="2752" spans="1:4" ht="40.5">
      <c r="A2752" s="622">
        <v>92021</v>
      </c>
      <c r="B2752" s="622" t="s">
        <v>2770</v>
      </c>
      <c r="C2752" s="622" t="s">
        <v>49</v>
      </c>
      <c r="D2752" s="621">
        <v>75.37</v>
      </c>
    </row>
    <row r="2753" spans="1:4" ht="54">
      <c r="A2753" s="622">
        <v>92022</v>
      </c>
      <c r="B2753" s="622" t="s">
        <v>629</v>
      </c>
      <c r="C2753" s="622" t="s">
        <v>49</v>
      </c>
      <c r="D2753" s="621">
        <v>25.01</v>
      </c>
    </row>
    <row r="2754" spans="1:4" ht="54">
      <c r="A2754" s="622">
        <v>92023</v>
      </c>
      <c r="B2754" s="622" t="s">
        <v>2771</v>
      </c>
      <c r="C2754" s="622" t="s">
        <v>49</v>
      </c>
      <c r="D2754" s="621">
        <v>30.16</v>
      </c>
    </row>
    <row r="2755" spans="1:4" ht="54">
      <c r="A2755" s="622">
        <v>92024</v>
      </c>
      <c r="B2755" s="622" t="s">
        <v>2772</v>
      </c>
      <c r="C2755" s="622" t="s">
        <v>49</v>
      </c>
      <c r="D2755" s="621">
        <v>38.22</v>
      </c>
    </row>
    <row r="2756" spans="1:4" ht="54">
      <c r="A2756" s="622">
        <v>92025</v>
      </c>
      <c r="B2756" s="622" t="s">
        <v>2773</v>
      </c>
      <c r="C2756" s="622" t="s">
        <v>49</v>
      </c>
      <c r="D2756" s="621">
        <v>43.37</v>
      </c>
    </row>
    <row r="2757" spans="1:4" ht="54">
      <c r="A2757" s="622">
        <v>92026</v>
      </c>
      <c r="B2757" s="622" t="s">
        <v>2774</v>
      </c>
      <c r="C2757" s="622" t="s">
        <v>49</v>
      </c>
      <c r="D2757" s="621">
        <v>34.880000000000003</v>
      </c>
    </row>
    <row r="2758" spans="1:4" ht="54">
      <c r="A2758" s="622">
        <v>92027</v>
      </c>
      <c r="B2758" s="622" t="s">
        <v>2775</v>
      </c>
      <c r="C2758" s="622" t="s">
        <v>49</v>
      </c>
      <c r="D2758" s="621">
        <v>40.03</v>
      </c>
    </row>
    <row r="2759" spans="1:4" ht="54">
      <c r="A2759" s="622">
        <v>92028</v>
      </c>
      <c r="B2759" s="622" t="s">
        <v>2776</v>
      </c>
      <c r="C2759" s="622" t="s">
        <v>49</v>
      </c>
      <c r="D2759" s="621">
        <v>29.09</v>
      </c>
    </row>
    <row r="2760" spans="1:4" ht="54">
      <c r="A2760" s="622">
        <v>92029</v>
      </c>
      <c r="B2760" s="622" t="s">
        <v>2777</v>
      </c>
      <c r="C2760" s="622" t="s">
        <v>49</v>
      </c>
      <c r="D2760" s="621">
        <v>34.24</v>
      </c>
    </row>
    <row r="2761" spans="1:4" ht="54">
      <c r="A2761" s="622">
        <v>92030</v>
      </c>
      <c r="B2761" s="622" t="s">
        <v>2778</v>
      </c>
      <c r="C2761" s="622" t="s">
        <v>49</v>
      </c>
      <c r="D2761" s="621">
        <v>42.27</v>
      </c>
    </row>
    <row r="2762" spans="1:4" ht="54">
      <c r="A2762" s="622">
        <v>92031</v>
      </c>
      <c r="B2762" s="622" t="s">
        <v>2779</v>
      </c>
      <c r="C2762" s="622" t="s">
        <v>49</v>
      </c>
      <c r="D2762" s="621">
        <v>47.42</v>
      </c>
    </row>
    <row r="2763" spans="1:4" ht="54">
      <c r="A2763" s="622">
        <v>92032</v>
      </c>
      <c r="B2763" s="622" t="s">
        <v>2780</v>
      </c>
      <c r="C2763" s="622" t="s">
        <v>49</v>
      </c>
      <c r="D2763" s="621">
        <v>43.01</v>
      </c>
    </row>
    <row r="2764" spans="1:4" ht="54">
      <c r="A2764" s="622">
        <v>92033</v>
      </c>
      <c r="B2764" s="622" t="s">
        <v>2781</v>
      </c>
      <c r="C2764" s="622" t="s">
        <v>49</v>
      </c>
      <c r="D2764" s="621">
        <v>48.16</v>
      </c>
    </row>
    <row r="2765" spans="1:4" ht="54">
      <c r="A2765" s="622">
        <v>92034</v>
      </c>
      <c r="B2765" s="622" t="s">
        <v>2782</v>
      </c>
      <c r="C2765" s="622" t="s">
        <v>49</v>
      </c>
      <c r="D2765" s="621">
        <v>38.96</v>
      </c>
    </row>
    <row r="2766" spans="1:4" ht="54">
      <c r="A2766" s="622">
        <v>92035</v>
      </c>
      <c r="B2766" s="622" t="s">
        <v>2783</v>
      </c>
      <c r="C2766" s="622" t="s">
        <v>49</v>
      </c>
      <c r="D2766" s="621">
        <v>44.11</v>
      </c>
    </row>
    <row r="2767" spans="1:4" ht="27">
      <c r="A2767" s="622">
        <v>72278</v>
      </c>
      <c r="B2767" s="622" t="s">
        <v>136</v>
      </c>
      <c r="C2767" s="622" t="s">
        <v>49</v>
      </c>
      <c r="D2767" s="621">
        <v>63.44</v>
      </c>
    </row>
    <row r="2768" spans="1:4" ht="27">
      <c r="A2768" s="622">
        <v>72280</v>
      </c>
      <c r="B2768" s="622" t="s">
        <v>137</v>
      </c>
      <c r="C2768" s="622" t="s">
        <v>49</v>
      </c>
      <c r="D2768" s="621">
        <v>39.630000000000003</v>
      </c>
    </row>
    <row r="2769" spans="1:4" ht="54">
      <c r="A2769" s="622">
        <v>97583</v>
      </c>
      <c r="B2769" s="622" t="s">
        <v>13778</v>
      </c>
      <c r="C2769" s="622" t="s">
        <v>49</v>
      </c>
      <c r="D2769" s="621">
        <v>42.63</v>
      </c>
    </row>
    <row r="2770" spans="1:4" ht="54">
      <c r="A2770" s="622">
        <v>97584</v>
      </c>
      <c r="B2770" s="622" t="s">
        <v>13779</v>
      </c>
      <c r="C2770" s="622" t="s">
        <v>49</v>
      </c>
      <c r="D2770" s="621">
        <v>58.69</v>
      </c>
    </row>
    <row r="2771" spans="1:4" ht="54">
      <c r="A2771" s="622">
        <v>97585</v>
      </c>
      <c r="B2771" s="622" t="s">
        <v>13780</v>
      </c>
      <c r="C2771" s="622" t="s">
        <v>49</v>
      </c>
      <c r="D2771" s="621">
        <v>56.88</v>
      </c>
    </row>
    <row r="2772" spans="1:4" ht="54">
      <c r="A2772" s="622">
        <v>97586</v>
      </c>
      <c r="B2772" s="622" t="s">
        <v>13781</v>
      </c>
      <c r="C2772" s="622" t="s">
        <v>49</v>
      </c>
      <c r="D2772" s="621">
        <v>76.27</v>
      </c>
    </row>
    <row r="2773" spans="1:4" ht="54">
      <c r="A2773" s="622">
        <v>97587</v>
      </c>
      <c r="B2773" s="622" t="s">
        <v>13782</v>
      </c>
      <c r="C2773" s="622" t="s">
        <v>49</v>
      </c>
      <c r="D2773" s="621">
        <v>136.55000000000001</v>
      </c>
    </row>
    <row r="2774" spans="1:4" ht="54">
      <c r="A2774" s="622">
        <v>97589</v>
      </c>
      <c r="B2774" s="622" t="s">
        <v>13783</v>
      </c>
      <c r="C2774" s="622" t="s">
        <v>49</v>
      </c>
      <c r="D2774" s="621">
        <v>24.51</v>
      </c>
    </row>
    <row r="2775" spans="1:4" ht="54">
      <c r="A2775" s="622">
        <v>97590</v>
      </c>
      <c r="B2775" s="622" t="s">
        <v>13784</v>
      </c>
      <c r="C2775" s="622" t="s">
        <v>49</v>
      </c>
      <c r="D2775" s="621">
        <v>51.31</v>
      </c>
    </row>
    <row r="2776" spans="1:4" ht="54">
      <c r="A2776" s="622">
        <v>97591</v>
      </c>
      <c r="B2776" s="622" t="s">
        <v>13785</v>
      </c>
      <c r="C2776" s="622" t="s">
        <v>49</v>
      </c>
      <c r="D2776" s="621">
        <v>68.16</v>
      </c>
    </row>
    <row r="2777" spans="1:4" ht="40.5">
      <c r="A2777" s="622">
        <v>97592</v>
      </c>
      <c r="B2777" s="622" t="s">
        <v>13786</v>
      </c>
      <c r="C2777" s="622" t="s">
        <v>49</v>
      </c>
      <c r="D2777" s="621">
        <v>29.09</v>
      </c>
    </row>
    <row r="2778" spans="1:4" ht="40.5">
      <c r="A2778" s="622">
        <v>97593</v>
      </c>
      <c r="B2778" s="622" t="s">
        <v>13787</v>
      </c>
      <c r="C2778" s="622" t="s">
        <v>49</v>
      </c>
      <c r="D2778" s="621">
        <v>71.28</v>
      </c>
    </row>
    <row r="2779" spans="1:4" ht="40.5">
      <c r="A2779" s="622">
        <v>97594</v>
      </c>
      <c r="B2779" s="622" t="s">
        <v>13788</v>
      </c>
      <c r="C2779" s="622" t="s">
        <v>49</v>
      </c>
      <c r="D2779" s="621">
        <v>67.73</v>
      </c>
    </row>
    <row r="2780" spans="1:4" ht="40.5">
      <c r="A2780" s="622">
        <v>97595</v>
      </c>
      <c r="B2780" s="622" t="s">
        <v>13789</v>
      </c>
      <c r="C2780" s="622" t="s">
        <v>49</v>
      </c>
      <c r="D2780" s="621">
        <v>51.67</v>
      </c>
    </row>
    <row r="2781" spans="1:4" ht="40.5">
      <c r="A2781" s="622">
        <v>97596</v>
      </c>
      <c r="B2781" s="622" t="s">
        <v>13790</v>
      </c>
      <c r="C2781" s="622" t="s">
        <v>49</v>
      </c>
      <c r="D2781" s="621">
        <v>37.200000000000003</v>
      </c>
    </row>
    <row r="2782" spans="1:4" ht="40.5">
      <c r="A2782" s="622">
        <v>97597</v>
      </c>
      <c r="B2782" s="622" t="s">
        <v>13791</v>
      </c>
      <c r="C2782" s="622" t="s">
        <v>49</v>
      </c>
      <c r="D2782" s="621">
        <v>35.54</v>
      </c>
    </row>
    <row r="2783" spans="1:4" ht="40.5">
      <c r="A2783" s="622">
        <v>97598</v>
      </c>
      <c r="B2783" s="622" t="s">
        <v>13792</v>
      </c>
      <c r="C2783" s="622" t="s">
        <v>49</v>
      </c>
      <c r="D2783" s="621">
        <v>33.69</v>
      </c>
    </row>
    <row r="2784" spans="1:4" ht="40.5">
      <c r="A2784" s="622">
        <v>97599</v>
      </c>
      <c r="B2784" s="622" t="s">
        <v>13793</v>
      </c>
      <c r="C2784" s="622" t="s">
        <v>49</v>
      </c>
      <c r="D2784" s="621">
        <v>21.92</v>
      </c>
    </row>
    <row r="2785" spans="1:4" ht="27">
      <c r="A2785" s="622">
        <v>97609</v>
      </c>
      <c r="B2785" s="622" t="s">
        <v>13794</v>
      </c>
      <c r="C2785" s="622" t="s">
        <v>49</v>
      </c>
      <c r="D2785" s="621">
        <v>12.73</v>
      </c>
    </row>
    <row r="2786" spans="1:4" ht="27">
      <c r="A2786" s="622">
        <v>97610</v>
      </c>
      <c r="B2786" s="622" t="s">
        <v>13795</v>
      </c>
      <c r="C2786" s="622" t="s">
        <v>49</v>
      </c>
      <c r="D2786" s="621">
        <v>13.65</v>
      </c>
    </row>
    <row r="2787" spans="1:4" ht="27">
      <c r="A2787" s="622">
        <v>97611</v>
      </c>
      <c r="B2787" s="622" t="s">
        <v>13796</v>
      </c>
      <c r="C2787" s="622" t="s">
        <v>49</v>
      </c>
      <c r="D2787" s="621">
        <v>14.97</v>
      </c>
    </row>
    <row r="2788" spans="1:4" ht="27">
      <c r="A2788" s="622">
        <v>97612</v>
      </c>
      <c r="B2788" s="622" t="s">
        <v>13797</v>
      </c>
      <c r="C2788" s="622" t="s">
        <v>49</v>
      </c>
      <c r="D2788" s="621">
        <v>16.14</v>
      </c>
    </row>
    <row r="2789" spans="1:4" ht="40.5">
      <c r="A2789" s="622">
        <v>97613</v>
      </c>
      <c r="B2789" s="622" t="s">
        <v>13798</v>
      </c>
      <c r="C2789" s="622" t="s">
        <v>49</v>
      </c>
      <c r="D2789" s="621">
        <v>20.03</v>
      </c>
    </row>
    <row r="2790" spans="1:4" ht="40.5">
      <c r="A2790" s="622">
        <v>97614</v>
      </c>
      <c r="B2790" s="622" t="s">
        <v>13799</v>
      </c>
      <c r="C2790" s="622" t="s">
        <v>49</v>
      </c>
      <c r="D2790" s="621">
        <v>34.07</v>
      </c>
    </row>
    <row r="2791" spans="1:4" ht="40.5">
      <c r="A2791" s="622">
        <v>97615</v>
      </c>
      <c r="B2791" s="622" t="s">
        <v>13800</v>
      </c>
      <c r="C2791" s="622" t="s">
        <v>49</v>
      </c>
      <c r="D2791" s="621">
        <v>30.15</v>
      </c>
    </row>
    <row r="2792" spans="1:4" ht="40.5">
      <c r="A2792" s="622">
        <v>97616</v>
      </c>
      <c r="B2792" s="622" t="s">
        <v>13801</v>
      </c>
      <c r="C2792" s="622" t="s">
        <v>49</v>
      </c>
      <c r="D2792" s="621">
        <v>33.909999999999997</v>
      </c>
    </row>
    <row r="2793" spans="1:4" ht="40.5">
      <c r="A2793" s="622">
        <v>97617</v>
      </c>
      <c r="B2793" s="622" t="s">
        <v>13802</v>
      </c>
      <c r="C2793" s="622" t="s">
        <v>49</v>
      </c>
      <c r="D2793" s="621">
        <v>33.729999999999997</v>
      </c>
    </row>
    <row r="2794" spans="1:4" ht="40.5">
      <c r="A2794" s="622">
        <v>97618</v>
      </c>
      <c r="B2794" s="622" t="s">
        <v>13803</v>
      </c>
      <c r="C2794" s="622" t="s">
        <v>49</v>
      </c>
      <c r="D2794" s="621">
        <v>31.8</v>
      </c>
    </row>
    <row r="2795" spans="1:4" ht="27">
      <c r="A2795" s="622">
        <v>100902</v>
      </c>
      <c r="B2795" s="622" t="s">
        <v>13804</v>
      </c>
      <c r="C2795" s="622" t="s">
        <v>49</v>
      </c>
      <c r="D2795" s="621">
        <v>20.65</v>
      </c>
    </row>
    <row r="2796" spans="1:4" ht="27">
      <c r="A2796" s="622">
        <v>100903</v>
      </c>
      <c r="B2796" s="622" t="s">
        <v>13805</v>
      </c>
      <c r="C2796" s="622" t="s">
        <v>49</v>
      </c>
      <c r="D2796" s="621">
        <v>24.71</v>
      </c>
    </row>
    <row r="2797" spans="1:4" ht="54">
      <c r="A2797" s="622">
        <v>100904</v>
      </c>
      <c r="B2797" s="622" t="s">
        <v>13806</v>
      </c>
      <c r="C2797" s="622" t="s">
        <v>49</v>
      </c>
      <c r="D2797" s="621">
        <v>42.63</v>
      </c>
    </row>
    <row r="2798" spans="1:4" ht="54">
      <c r="A2798" s="622">
        <v>100905</v>
      </c>
      <c r="B2798" s="622" t="s">
        <v>13807</v>
      </c>
      <c r="C2798" s="622" t="s">
        <v>49</v>
      </c>
      <c r="D2798" s="621">
        <v>113.77</v>
      </c>
    </row>
    <row r="2799" spans="1:4" ht="54">
      <c r="A2799" s="622">
        <v>100906</v>
      </c>
      <c r="B2799" s="622" t="s">
        <v>13808</v>
      </c>
      <c r="C2799" s="622" t="s">
        <v>49</v>
      </c>
      <c r="D2799" s="621">
        <v>152.55000000000001</v>
      </c>
    </row>
    <row r="2800" spans="1:4" ht="40.5">
      <c r="A2800" s="622">
        <v>100919</v>
      </c>
      <c r="B2800" s="622" t="s">
        <v>13809</v>
      </c>
      <c r="C2800" s="622" t="s">
        <v>49</v>
      </c>
      <c r="D2800" s="621">
        <v>38.659999999999997</v>
      </c>
    </row>
    <row r="2801" spans="1:4" ht="40.5">
      <c r="A2801" s="622">
        <v>100920</v>
      </c>
      <c r="B2801" s="622" t="s">
        <v>13810</v>
      </c>
      <c r="C2801" s="622" t="s">
        <v>49</v>
      </c>
      <c r="D2801" s="621">
        <v>64.569999999999993</v>
      </c>
    </row>
    <row r="2802" spans="1:4" ht="40.5">
      <c r="A2802" s="622">
        <v>100921</v>
      </c>
      <c r="B2802" s="622" t="s">
        <v>13811</v>
      </c>
      <c r="C2802" s="622" t="s">
        <v>49</v>
      </c>
      <c r="D2802" s="621">
        <v>35.619999999999997</v>
      </c>
    </row>
    <row r="2803" spans="1:4" ht="40.5">
      <c r="A2803" s="622">
        <v>100922</v>
      </c>
      <c r="B2803" s="622" t="s">
        <v>13812</v>
      </c>
      <c r="C2803" s="622" t="s">
        <v>49</v>
      </c>
      <c r="D2803" s="621">
        <v>25.43</v>
      </c>
    </row>
    <row r="2804" spans="1:4" ht="40.5">
      <c r="A2804" s="622">
        <v>100923</v>
      </c>
      <c r="B2804" s="622" t="s">
        <v>13813</v>
      </c>
      <c r="C2804" s="622" t="s">
        <v>49</v>
      </c>
      <c r="D2804" s="621">
        <v>28.89</v>
      </c>
    </row>
    <row r="2805" spans="1:4" ht="40.5">
      <c r="A2805" s="622">
        <v>72941</v>
      </c>
      <c r="B2805" s="622" t="s">
        <v>1317</v>
      </c>
      <c r="C2805" s="622" t="s">
        <v>49</v>
      </c>
      <c r="D2805" s="621">
        <v>126.33</v>
      </c>
    </row>
    <row r="2806" spans="1:4" ht="27">
      <c r="A2806" s="622">
        <v>73624</v>
      </c>
      <c r="B2806" s="622" t="s">
        <v>178</v>
      </c>
      <c r="C2806" s="622" t="s">
        <v>49</v>
      </c>
      <c r="D2806" s="621">
        <v>73.25</v>
      </c>
    </row>
    <row r="2807" spans="1:4" ht="54">
      <c r="A2807" s="622" t="s">
        <v>4443</v>
      </c>
      <c r="B2807" s="622" t="s">
        <v>780</v>
      </c>
      <c r="C2807" s="622" t="s">
        <v>49</v>
      </c>
      <c r="D2807" s="621">
        <v>9.36</v>
      </c>
    </row>
    <row r="2808" spans="1:4" ht="40.5">
      <c r="A2808" s="622" t="s">
        <v>4444</v>
      </c>
      <c r="B2808" s="622" t="s">
        <v>781</v>
      </c>
      <c r="C2808" s="622" t="s">
        <v>49</v>
      </c>
      <c r="D2808" s="621">
        <v>9.7200000000000006</v>
      </c>
    </row>
    <row r="2809" spans="1:4" ht="40.5">
      <c r="A2809" s="622" t="s">
        <v>4445</v>
      </c>
      <c r="B2809" s="622" t="s">
        <v>4446</v>
      </c>
      <c r="C2809" s="622" t="s">
        <v>49</v>
      </c>
      <c r="D2809" s="621">
        <v>6.88</v>
      </c>
    </row>
    <row r="2810" spans="1:4" ht="40.5">
      <c r="A2810" s="622" t="s">
        <v>4447</v>
      </c>
      <c r="B2810" s="622" t="s">
        <v>4448</v>
      </c>
      <c r="C2810" s="622" t="s">
        <v>49</v>
      </c>
      <c r="D2810" s="621">
        <v>4.3</v>
      </c>
    </row>
    <row r="2811" spans="1:4" ht="40.5">
      <c r="A2811" s="622" t="s">
        <v>4449</v>
      </c>
      <c r="B2811" s="622" t="s">
        <v>4450</v>
      </c>
      <c r="C2811" s="622" t="s">
        <v>49</v>
      </c>
      <c r="D2811" s="621">
        <v>3.89</v>
      </c>
    </row>
    <row r="2812" spans="1:4" ht="27">
      <c r="A2812" s="622" t="s">
        <v>4456</v>
      </c>
      <c r="B2812" s="622" t="s">
        <v>4457</v>
      </c>
      <c r="C2812" s="622" t="s">
        <v>49</v>
      </c>
      <c r="D2812" s="621">
        <v>26.54</v>
      </c>
    </row>
    <row r="2813" spans="1:4" ht="40.5">
      <c r="A2813" s="622" t="s">
        <v>4458</v>
      </c>
      <c r="B2813" s="622" t="s">
        <v>4459</v>
      </c>
      <c r="C2813" s="622" t="s">
        <v>49</v>
      </c>
      <c r="D2813" s="621">
        <v>81.709999999999994</v>
      </c>
    </row>
    <row r="2814" spans="1:4" ht="27">
      <c r="A2814" s="622">
        <v>88543</v>
      </c>
      <c r="B2814" s="622" t="s">
        <v>1705</v>
      </c>
      <c r="C2814" s="622" t="s">
        <v>49</v>
      </c>
      <c r="D2814" s="621">
        <v>140.91</v>
      </c>
    </row>
    <row r="2815" spans="1:4" ht="27">
      <c r="A2815" s="622">
        <v>88544</v>
      </c>
      <c r="B2815" s="622" t="s">
        <v>1706</v>
      </c>
      <c r="C2815" s="622" t="s">
        <v>49</v>
      </c>
      <c r="D2815" s="621">
        <v>86.35</v>
      </c>
    </row>
    <row r="2816" spans="1:4" ht="27">
      <c r="A2816" s="622">
        <v>88545</v>
      </c>
      <c r="B2816" s="622" t="s">
        <v>1707</v>
      </c>
      <c r="C2816" s="622" t="s">
        <v>49</v>
      </c>
      <c r="D2816" s="621">
        <v>162.56</v>
      </c>
    </row>
    <row r="2817" spans="1:4" ht="67.5">
      <c r="A2817" s="622">
        <v>100578</v>
      </c>
      <c r="B2817" s="622" t="s">
        <v>11769</v>
      </c>
      <c r="C2817" s="622" t="s">
        <v>49</v>
      </c>
      <c r="D2817" s="621">
        <v>267.17</v>
      </c>
    </row>
    <row r="2818" spans="1:4" ht="67.5">
      <c r="A2818" s="622">
        <v>100579</v>
      </c>
      <c r="B2818" s="622" t="s">
        <v>11770</v>
      </c>
      <c r="C2818" s="622" t="s">
        <v>49</v>
      </c>
      <c r="D2818" s="621">
        <v>292.52</v>
      </c>
    </row>
    <row r="2819" spans="1:4" ht="67.5">
      <c r="A2819" s="622">
        <v>100580</v>
      </c>
      <c r="B2819" s="622" t="s">
        <v>11771</v>
      </c>
      <c r="C2819" s="622" t="s">
        <v>49</v>
      </c>
      <c r="D2819" s="621">
        <v>324.07</v>
      </c>
    </row>
    <row r="2820" spans="1:4" ht="67.5">
      <c r="A2820" s="622">
        <v>100581</v>
      </c>
      <c r="B2820" s="622" t="s">
        <v>11772</v>
      </c>
      <c r="C2820" s="622" t="s">
        <v>49</v>
      </c>
      <c r="D2820" s="621">
        <v>305.07</v>
      </c>
    </row>
    <row r="2821" spans="1:4" ht="67.5">
      <c r="A2821" s="622">
        <v>100582</v>
      </c>
      <c r="B2821" s="622" t="s">
        <v>11773</v>
      </c>
      <c r="C2821" s="622" t="s">
        <v>49</v>
      </c>
      <c r="D2821" s="621">
        <v>361.97</v>
      </c>
    </row>
    <row r="2822" spans="1:4" ht="67.5">
      <c r="A2822" s="622">
        <v>100583</v>
      </c>
      <c r="B2822" s="622" t="s">
        <v>11774</v>
      </c>
      <c r="C2822" s="622" t="s">
        <v>49</v>
      </c>
      <c r="D2822" s="621">
        <v>318.63</v>
      </c>
    </row>
    <row r="2823" spans="1:4" ht="67.5">
      <c r="A2823" s="622">
        <v>100584</v>
      </c>
      <c r="B2823" s="622" t="s">
        <v>11775</v>
      </c>
      <c r="C2823" s="622" t="s">
        <v>49</v>
      </c>
      <c r="D2823" s="621">
        <v>352.83</v>
      </c>
    </row>
    <row r="2824" spans="1:4" ht="67.5">
      <c r="A2824" s="622">
        <v>100585</v>
      </c>
      <c r="B2824" s="622" t="s">
        <v>11776</v>
      </c>
      <c r="C2824" s="622" t="s">
        <v>49</v>
      </c>
      <c r="D2824" s="621">
        <v>344.9</v>
      </c>
    </row>
    <row r="2825" spans="1:4" ht="67.5">
      <c r="A2825" s="622">
        <v>100586</v>
      </c>
      <c r="B2825" s="622" t="s">
        <v>11777</v>
      </c>
      <c r="C2825" s="622" t="s">
        <v>49</v>
      </c>
      <c r="D2825" s="621">
        <v>399.38</v>
      </c>
    </row>
    <row r="2826" spans="1:4" ht="67.5">
      <c r="A2826" s="622">
        <v>100587</v>
      </c>
      <c r="B2826" s="622" t="s">
        <v>11778</v>
      </c>
      <c r="C2826" s="622" t="s">
        <v>49</v>
      </c>
      <c r="D2826" s="621">
        <v>372.25</v>
      </c>
    </row>
    <row r="2827" spans="1:4" ht="67.5">
      <c r="A2827" s="622">
        <v>100588</v>
      </c>
      <c r="B2827" s="622" t="s">
        <v>11779</v>
      </c>
      <c r="C2827" s="622" t="s">
        <v>49</v>
      </c>
      <c r="D2827" s="621">
        <v>414.6</v>
      </c>
    </row>
    <row r="2828" spans="1:4" ht="67.5">
      <c r="A2828" s="622">
        <v>100589</v>
      </c>
      <c r="B2828" s="622" t="s">
        <v>11780</v>
      </c>
      <c r="C2828" s="622" t="s">
        <v>49</v>
      </c>
      <c r="D2828" s="621">
        <v>415.36</v>
      </c>
    </row>
    <row r="2829" spans="1:4" ht="67.5">
      <c r="A2829" s="622">
        <v>100590</v>
      </c>
      <c r="B2829" s="622" t="s">
        <v>11781</v>
      </c>
      <c r="C2829" s="622" t="s">
        <v>49</v>
      </c>
      <c r="D2829" s="621">
        <v>457.25</v>
      </c>
    </row>
    <row r="2830" spans="1:4" ht="67.5">
      <c r="A2830" s="622">
        <v>100591</v>
      </c>
      <c r="B2830" s="622" t="s">
        <v>11782</v>
      </c>
      <c r="C2830" s="622" t="s">
        <v>49</v>
      </c>
      <c r="D2830" s="621">
        <v>410.67</v>
      </c>
    </row>
    <row r="2831" spans="1:4" ht="67.5">
      <c r="A2831" s="622">
        <v>100592</v>
      </c>
      <c r="B2831" s="622" t="s">
        <v>11783</v>
      </c>
      <c r="C2831" s="622" t="s">
        <v>49</v>
      </c>
      <c r="D2831" s="621">
        <v>445.39</v>
      </c>
    </row>
    <row r="2832" spans="1:4" ht="67.5">
      <c r="A2832" s="622">
        <v>100593</v>
      </c>
      <c r="B2832" s="622" t="s">
        <v>11784</v>
      </c>
      <c r="C2832" s="622" t="s">
        <v>49</v>
      </c>
      <c r="D2832" s="621">
        <v>439.91</v>
      </c>
    </row>
    <row r="2833" spans="1:4" ht="67.5">
      <c r="A2833" s="622">
        <v>100594</v>
      </c>
      <c r="B2833" s="622" t="s">
        <v>11785</v>
      </c>
      <c r="C2833" s="622" t="s">
        <v>49</v>
      </c>
      <c r="D2833" s="621">
        <v>498.72</v>
      </c>
    </row>
    <row r="2834" spans="1:4" ht="67.5">
      <c r="A2834" s="622">
        <v>100595</v>
      </c>
      <c r="B2834" s="622" t="s">
        <v>11786</v>
      </c>
      <c r="C2834" s="622" t="s">
        <v>49</v>
      </c>
      <c r="D2834" s="621">
        <v>527.67999999999995</v>
      </c>
    </row>
    <row r="2835" spans="1:4" ht="67.5">
      <c r="A2835" s="622">
        <v>100596</v>
      </c>
      <c r="B2835" s="622" t="s">
        <v>11787</v>
      </c>
      <c r="C2835" s="622" t="s">
        <v>49</v>
      </c>
      <c r="D2835" s="621">
        <v>606.98</v>
      </c>
    </row>
    <row r="2836" spans="1:4" ht="67.5">
      <c r="A2836" s="622">
        <v>100597</v>
      </c>
      <c r="B2836" s="622" t="s">
        <v>11788</v>
      </c>
      <c r="C2836" s="622" t="s">
        <v>49</v>
      </c>
      <c r="D2836" s="621">
        <v>613.16999999999996</v>
      </c>
    </row>
    <row r="2837" spans="1:4" ht="67.5">
      <c r="A2837" s="622">
        <v>100598</v>
      </c>
      <c r="B2837" s="622" t="s">
        <v>11789</v>
      </c>
      <c r="C2837" s="622" t="s">
        <v>49</v>
      </c>
      <c r="D2837" s="621">
        <v>678.54</v>
      </c>
    </row>
    <row r="2838" spans="1:4" ht="67.5">
      <c r="A2838" s="622">
        <v>100599</v>
      </c>
      <c r="B2838" s="622" t="s">
        <v>11790</v>
      </c>
      <c r="C2838" s="622" t="s">
        <v>49</v>
      </c>
      <c r="D2838" s="621">
        <v>281.02999999999997</v>
      </c>
    </row>
    <row r="2839" spans="1:4" ht="67.5">
      <c r="A2839" s="622">
        <v>100600</v>
      </c>
      <c r="B2839" s="622" t="s">
        <v>11791</v>
      </c>
      <c r="C2839" s="622" t="s">
        <v>49</v>
      </c>
      <c r="D2839" s="621">
        <v>342.38</v>
      </c>
    </row>
    <row r="2840" spans="1:4" ht="67.5">
      <c r="A2840" s="622">
        <v>100601</v>
      </c>
      <c r="B2840" s="622" t="s">
        <v>11792</v>
      </c>
      <c r="C2840" s="622" t="s">
        <v>49</v>
      </c>
      <c r="D2840" s="621">
        <v>447.09</v>
      </c>
    </row>
    <row r="2841" spans="1:4" ht="67.5">
      <c r="A2841" s="622">
        <v>100602</v>
      </c>
      <c r="B2841" s="622" t="s">
        <v>11793</v>
      </c>
      <c r="C2841" s="622" t="s">
        <v>49</v>
      </c>
      <c r="D2841" s="621">
        <v>577.67999999999995</v>
      </c>
    </row>
    <row r="2842" spans="1:4" ht="67.5">
      <c r="A2842" s="622">
        <v>100603</v>
      </c>
      <c r="B2842" s="622" t="s">
        <v>11794</v>
      </c>
      <c r="C2842" s="622" t="s">
        <v>49</v>
      </c>
      <c r="D2842" s="621">
        <v>913.24</v>
      </c>
    </row>
    <row r="2843" spans="1:4" ht="67.5">
      <c r="A2843" s="622">
        <v>100604</v>
      </c>
      <c r="B2843" s="622" t="s">
        <v>11795</v>
      </c>
      <c r="C2843" s="622" t="s">
        <v>49</v>
      </c>
      <c r="D2843" s="621">
        <v>361.42</v>
      </c>
    </row>
    <row r="2844" spans="1:4" ht="67.5">
      <c r="A2844" s="622">
        <v>100605</v>
      </c>
      <c r="B2844" s="622" t="s">
        <v>11796</v>
      </c>
      <c r="C2844" s="622" t="s">
        <v>49</v>
      </c>
      <c r="D2844" s="621">
        <v>602.47</v>
      </c>
    </row>
    <row r="2845" spans="1:4" ht="67.5">
      <c r="A2845" s="622">
        <v>100606</v>
      </c>
      <c r="B2845" s="622" t="s">
        <v>11797</v>
      </c>
      <c r="C2845" s="622" t="s">
        <v>49</v>
      </c>
      <c r="D2845" s="621">
        <v>945.45</v>
      </c>
    </row>
    <row r="2846" spans="1:4" ht="67.5">
      <c r="A2846" s="622">
        <v>100607</v>
      </c>
      <c r="B2846" s="622" t="s">
        <v>11798</v>
      </c>
      <c r="C2846" s="622" t="s">
        <v>49</v>
      </c>
      <c r="D2846" s="621">
        <v>370.35</v>
      </c>
    </row>
    <row r="2847" spans="1:4" ht="67.5">
      <c r="A2847" s="622">
        <v>100608</v>
      </c>
      <c r="B2847" s="622" t="s">
        <v>11799</v>
      </c>
      <c r="C2847" s="622" t="s">
        <v>49</v>
      </c>
      <c r="D2847" s="621">
        <v>614.67999999999995</v>
      </c>
    </row>
    <row r="2848" spans="1:4" ht="67.5">
      <c r="A2848" s="622">
        <v>100609</v>
      </c>
      <c r="B2848" s="622" t="s">
        <v>11800</v>
      </c>
      <c r="C2848" s="622" t="s">
        <v>49</v>
      </c>
      <c r="D2848" s="621">
        <v>962.81</v>
      </c>
    </row>
    <row r="2849" spans="1:4" ht="67.5">
      <c r="A2849" s="622">
        <v>100610</v>
      </c>
      <c r="B2849" s="622" t="s">
        <v>11801</v>
      </c>
      <c r="C2849" s="622" t="s">
        <v>49</v>
      </c>
      <c r="D2849" s="621">
        <v>379.23</v>
      </c>
    </row>
    <row r="2850" spans="1:4" ht="67.5">
      <c r="A2850" s="622">
        <v>100611</v>
      </c>
      <c r="B2850" s="622" t="s">
        <v>11802</v>
      </c>
      <c r="C2850" s="622" t="s">
        <v>49</v>
      </c>
      <c r="D2850" s="621">
        <v>489.02</v>
      </c>
    </row>
    <row r="2851" spans="1:4" ht="67.5">
      <c r="A2851" s="622">
        <v>100612</v>
      </c>
      <c r="B2851" s="622" t="s">
        <v>11803</v>
      </c>
      <c r="C2851" s="622" t="s">
        <v>49</v>
      </c>
      <c r="D2851" s="621">
        <v>626.58000000000004</v>
      </c>
    </row>
    <row r="2852" spans="1:4" ht="67.5">
      <c r="A2852" s="622">
        <v>100613</v>
      </c>
      <c r="B2852" s="622" t="s">
        <v>11804</v>
      </c>
      <c r="C2852" s="622" t="s">
        <v>49</v>
      </c>
      <c r="D2852" s="621">
        <v>979.71</v>
      </c>
    </row>
    <row r="2853" spans="1:4" ht="67.5">
      <c r="A2853" s="622">
        <v>100614</v>
      </c>
      <c r="B2853" s="622" t="s">
        <v>11805</v>
      </c>
      <c r="C2853" s="622" t="s">
        <v>49</v>
      </c>
      <c r="D2853" s="621">
        <v>509.51</v>
      </c>
    </row>
    <row r="2854" spans="1:4" ht="67.5">
      <c r="A2854" s="622">
        <v>100615</v>
      </c>
      <c r="B2854" s="622" t="s">
        <v>11806</v>
      </c>
      <c r="C2854" s="622" t="s">
        <v>49</v>
      </c>
      <c r="D2854" s="621">
        <v>650.16</v>
      </c>
    </row>
    <row r="2855" spans="1:4" ht="67.5">
      <c r="A2855" s="622">
        <v>100616</v>
      </c>
      <c r="B2855" s="622" t="s">
        <v>11807</v>
      </c>
      <c r="C2855" s="622" t="s">
        <v>49</v>
      </c>
      <c r="D2855" s="621">
        <v>1015.38</v>
      </c>
    </row>
    <row r="2856" spans="1:4" ht="67.5">
      <c r="A2856" s="622">
        <v>100617</v>
      </c>
      <c r="B2856" s="622" t="s">
        <v>11808</v>
      </c>
      <c r="C2856" s="622" t="s">
        <v>49</v>
      </c>
      <c r="D2856" s="621">
        <v>673.6</v>
      </c>
    </row>
    <row r="2857" spans="1:4" ht="81">
      <c r="A2857" s="622">
        <v>100618</v>
      </c>
      <c r="B2857" s="622" t="s">
        <v>11809</v>
      </c>
      <c r="C2857" s="622" t="s">
        <v>49</v>
      </c>
      <c r="D2857" s="621">
        <v>1054.8599999999999</v>
      </c>
    </row>
    <row r="2858" spans="1:4" ht="40.5">
      <c r="A2858" s="622">
        <v>100619</v>
      </c>
      <c r="B2858" s="622" t="s">
        <v>11810</v>
      </c>
      <c r="C2858" s="622" t="s">
        <v>49</v>
      </c>
      <c r="D2858" s="621">
        <v>343.79</v>
      </c>
    </row>
    <row r="2859" spans="1:4" ht="54">
      <c r="A2859" s="622">
        <v>100620</v>
      </c>
      <c r="B2859" s="622" t="s">
        <v>11811</v>
      </c>
      <c r="C2859" s="622" t="s">
        <v>49</v>
      </c>
      <c r="D2859" s="621">
        <v>2078.23</v>
      </c>
    </row>
    <row r="2860" spans="1:4" ht="54">
      <c r="A2860" s="622">
        <v>100621</v>
      </c>
      <c r="B2860" s="622" t="s">
        <v>11812</v>
      </c>
      <c r="C2860" s="622" t="s">
        <v>49</v>
      </c>
      <c r="D2860" s="621">
        <v>2330.7800000000002</v>
      </c>
    </row>
    <row r="2861" spans="1:4" ht="54">
      <c r="A2861" s="622">
        <v>100622</v>
      </c>
      <c r="B2861" s="622" t="s">
        <v>11813</v>
      </c>
      <c r="C2861" s="622" t="s">
        <v>49</v>
      </c>
      <c r="D2861" s="621">
        <v>1380.15</v>
      </c>
    </row>
    <row r="2862" spans="1:4" ht="54">
      <c r="A2862" s="622">
        <v>100623</v>
      </c>
      <c r="B2862" s="622" t="s">
        <v>11814</v>
      </c>
      <c r="C2862" s="622" t="s">
        <v>49</v>
      </c>
      <c r="D2862" s="621">
        <v>1479.16</v>
      </c>
    </row>
    <row r="2863" spans="1:4" ht="27">
      <c r="A2863" s="622">
        <v>72281</v>
      </c>
      <c r="B2863" s="622" t="s">
        <v>138</v>
      </c>
      <c r="C2863" s="622" t="s">
        <v>49</v>
      </c>
      <c r="D2863" s="621">
        <v>100.8</v>
      </c>
    </row>
    <row r="2864" spans="1:4" ht="27">
      <c r="A2864" s="622">
        <v>72282</v>
      </c>
      <c r="B2864" s="622" t="s">
        <v>1298</v>
      </c>
      <c r="C2864" s="622" t="s">
        <v>49</v>
      </c>
      <c r="D2864" s="621">
        <v>138.15</v>
      </c>
    </row>
    <row r="2865" spans="1:4" ht="27">
      <c r="A2865" s="622" t="s">
        <v>4472</v>
      </c>
      <c r="B2865" s="622" t="s">
        <v>786</v>
      </c>
      <c r="C2865" s="622" t="s">
        <v>49</v>
      </c>
      <c r="D2865" s="621">
        <v>27.5</v>
      </c>
    </row>
    <row r="2866" spans="1:4" ht="27">
      <c r="A2866" s="622" t="s">
        <v>4473</v>
      </c>
      <c r="B2866" s="622" t="s">
        <v>787</v>
      </c>
      <c r="C2866" s="622" t="s">
        <v>49</v>
      </c>
      <c r="D2866" s="621">
        <v>36.19</v>
      </c>
    </row>
    <row r="2867" spans="1:4" ht="27">
      <c r="A2867" s="622" t="s">
        <v>4474</v>
      </c>
      <c r="B2867" s="622" t="s">
        <v>788</v>
      </c>
      <c r="C2867" s="622" t="s">
        <v>49</v>
      </c>
      <c r="D2867" s="621">
        <v>17.739999999999998</v>
      </c>
    </row>
    <row r="2868" spans="1:4" ht="27">
      <c r="A2868" s="622" t="s">
        <v>4475</v>
      </c>
      <c r="B2868" s="622" t="s">
        <v>789</v>
      </c>
      <c r="C2868" s="622" t="s">
        <v>49</v>
      </c>
      <c r="D2868" s="621">
        <v>22.91</v>
      </c>
    </row>
    <row r="2869" spans="1:4" ht="27">
      <c r="A2869" s="622" t="s">
        <v>4476</v>
      </c>
      <c r="B2869" s="622" t="s">
        <v>790</v>
      </c>
      <c r="C2869" s="622" t="s">
        <v>49</v>
      </c>
      <c r="D2869" s="621">
        <v>40.42</v>
      </c>
    </row>
    <row r="2870" spans="1:4" ht="27">
      <c r="A2870" s="622" t="s">
        <v>4477</v>
      </c>
      <c r="B2870" s="622" t="s">
        <v>791</v>
      </c>
      <c r="C2870" s="622" t="s">
        <v>49</v>
      </c>
      <c r="D2870" s="621">
        <v>32.630000000000003</v>
      </c>
    </row>
    <row r="2871" spans="1:4" ht="27">
      <c r="A2871" s="622" t="s">
        <v>4478</v>
      </c>
      <c r="B2871" s="622" t="s">
        <v>792</v>
      </c>
      <c r="C2871" s="622" t="s">
        <v>49</v>
      </c>
      <c r="D2871" s="621">
        <v>37.15</v>
      </c>
    </row>
    <row r="2872" spans="1:4" ht="27">
      <c r="A2872" s="622" t="s">
        <v>4479</v>
      </c>
      <c r="B2872" s="622" t="s">
        <v>793</v>
      </c>
      <c r="C2872" s="622" t="s">
        <v>49</v>
      </c>
      <c r="D2872" s="621">
        <v>42.71</v>
      </c>
    </row>
    <row r="2873" spans="1:4" ht="67.5">
      <c r="A2873" s="622" t="s">
        <v>4660</v>
      </c>
      <c r="B2873" s="622" t="s">
        <v>4661</v>
      </c>
      <c r="C2873" s="622" t="s">
        <v>49</v>
      </c>
      <c r="D2873" s="621">
        <v>124.85</v>
      </c>
    </row>
    <row r="2874" spans="1:4" ht="27">
      <c r="A2874" s="622" t="s">
        <v>4666</v>
      </c>
      <c r="B2874" s="622" t="s">
        <v>840</v>
      </c>
      <c r="C2874" s="622" t="s">
        <v>49</v>
      </c>
      <c r="D2874" s="621">
        <v>245.99</v>
      </c>
    </row>
    <row r="2875" spans="1:4" ht="40.5">
      <c r="A2875" s="622">
        <v>83399</v>
      </c>
      <c r="B2875" s="622" t="s">
        <v>1337</v>
      </c>
      <c r="C2875" s="622" t="s">
        <v>49</v>
      </c>
      <c r="D2875" s="621">
        <v>28.62</v>
      </c>
    </row>
    <row r="2876" spans="1:4" ht="54">
      <c r="A2876" s="622">
        <v>83400</v>
      </c>
      <c r="B2876" s="622" t="s">
        <v>1338</v>
      </c>
      <c r="C2876" s="622" t="s">
        <v>49</v>
      </c>
      <c r="D2876" s="621">
        <v>90.32</v>
      </c>
    </row>
    <row r="2877" spans="1:4" ht="40.5">
      <c r="A2877" s="622">
        <v>83401</v>
      </c>
      <c r="B2877" s="622" t="s">
        <v>1339</v>
      </c>
      <c r="C2877" s="622" t="s">
        <v>49</v>
      </c>
      <c r="D2877" s="621">
        <v>90.32</v>
      </c>
    </row>
    <row r="2878" spans="1:4" ht="27">
      <c r="A2878" s="622">
        <v>83402</v>
      </c>
      <c r="B2878" s="622" t="s">
        <v>186</v>
      </c>
      <c r="C2878" s="622" t="s">
        <v>49</v>
      </c>
      <c r="D2878" s="621">
        <v>51.04</v>
      </c>
    </row>
    <row r="2879" spans="1:4" ht="54">
      <c r="A2879" s="622">
        <v>83475</v>
      </c>
      <c r="B2879" s="622" t="s">
        <v>188</v>
      </c>
      <c r="C2879" s="622" t="s">
        <v>49</v>
      </c>
      <c r="D2879" s="621">
        <v>365.64</v>
      </c>
    </row>
    <row r="2880" spans="1:4" ht="40.5">
      <c r="A2880" s="622">
        <v>83478</v>
      </c>
      <c r="B2880" s="622" t="s">
        <v>1341</v>
      </c>
      <c r="C2880" s="622" t="s">
        <v>49</v>
      </c>
      <c r="D2880" s="621">
        <v>261.68</v>
      </c>
    </row>
    <row r="2881" spans="1:4" ht="40.5">
      <c r="A2881" s="622">
        <v>83479</v>
      </c>
      <c r="B2881" s="622" t="s">
        <v>1342</v>
      </c>
      <c r="C2881" s="622" t="s">
        <v>49</v>
      </c>
      <c r="D2881" s="621">
        <v>103.04</v>
      </c>
    </row>
    <row r="2882" spans="1:4" ht="27">
      <c r="A2882" s="622">
        <v>83480</v>
      </c>
      <c r="B2882" s="622" t="s">
        <v>189</v>
      </c>
      <c r="C2882" s="622" t="s">
        <v>49</v>
      </c>
      <c r="D2882" s="621">
        <v>80.489999999999995</v>
      </c>
    </row>
    <row r="2883" spans="1:4" ht="27">
      <c r="A2883" s="622">
        <v>83481</v>
      </c>
      <c r="B2883" s="622" t="s">
        <v>190</v>
      </c>
      <c r="C2883" s="622" t="s">
        <v>49</v>
      </c>
      <c r="D2883" s="621">
        <v>90.95</v>
      </c>
    </row>
    <row r="2884" spans="1:4" ht="54">
      <c r="A2884" s="622">
        <v>97600</v>
      </c>
      <c r="B2884" s="622" t="s">
        <v>13814</v>
      </c>
      <c r="C2884" s="622" t="s">
        <v>49</v>
      </c>
      <c r="D2884" s="621">
        <v>188.73</v>
      </c>
    </row>
    <row r="2885" spans="1:4" ht="54">
      <c r="A2885" s="622">
        <v>97601</v>
      </c>
      <c r="B2885" s="622" t="s">
        <v>13815</v>
      </c>
      <c r="C2885" s="622" t="s">
        <v>49</v>
      </c>
      <c r="D2885" s="621">
        <v>199.19</v>
      </c>
    </row>
    <row r="2886" spans="1:4" ht="54">
      <c r="A2886" s="622">
        <v>97605</v>
      </c>
      <c r="B2886" s="622" t="s">
        <v>13816</v>
      </c>
      <c r="C2886" s="622" t="s">
        <v>49</v>
      </c>
      <c r="D2886" s="621">
        <v>49.18</v>
      </c>
    </row>
    <row r="2887" spans="1:4" ht="54">
      <c r="A2887" s="622">
        <v>97606</v>
      </c>
      <c r="B2887" s="622" t="s">
        <v>13817</v>
      </c>
      <c r="C2887" s="622" t="s">
        <v>49</v>
      </c>
      <c r="D2887" s="621">
        <v>51.42</v>
      </c>
    </row>
    <row r="2888" spans="1:4" ht="54">
      <c r="A2888" s="622">
        <v>97607</v>
      </c>
      <c r="B2888" s="622" t="s">
        <v>13818</v>
      </c>
      <c r="C2888" s="622" t="s">
        <v>49</v>
      </c>
      <c r="D2888" s="621">
        <v>58.62</v>
      </c>
    </row>
    <row r="2889" spans="1:4" ht="54">
      <c r="A2889" s="622">
        <v>97608</v>
      </c>
      <c r="B2889" s="622" t="s">
        <v>13819</v>
      </c>
      <c r="C2889" s="622" t="s">
        <v>49</v>
      </c>
      <c r="D2889" s="621">
        <v>60.86</v>
      </c>
    </row>
    <row r="2890" spans="1:4" ht="40.5">
      <c r="A2890" s="622" t="s">
        <v>4527</v>
      </c>
      <c r="B2890" s="622" t="s">
        <v>810</v>
      </c>
      <c r="C2890" s="622" t="s">
        <v>49</v>
      </c>
      <c r="D2890" s="621">
        <v>6665.5</v>
      </c>
    </row>
    <row r="2891" spans="1:4" ht="40.5">
      <c r="A2891" s="622" t="s">
        <v>4529</v>
      </c>
      <c r="B2891" s="622" t="s">
        <v>811</v>
      </c>
      <c r="C2891" s="622" t="s">
        <v>49</v>
      </c>
      <c r="D2891" s="621">
        <v>8237.01</v>
      </c>
    </row>
    <row r="2892" spans="1:4" ht="40.5">
      <c r="A2892" s="622" t="s">
        <v>4530</v>
      </c>
      <c r="B2892" s="622" t="s">
        <v>4531</v>
      </c>
      <c r="C2892" s="622" t="s">
        <v>49</v>
      </c>
      <c r="D2892" s="621">
        <v>10383.82</v>
      </c>
    </row>
    <row r="2893" spans="1:4" ht="40.5">
      <c r="A2893" s="622" t="s">
        <v>4532</v>
      </c>
      <c r="B2893" s="622" t="s">
        <v>4533</v>
      </c>
      <c r="C2893" s="622" t="s">
        <v>49</v>
      </c>
      <c r="D2893" s="621">
        <v>14543.76</v>
      </c>
    </row>
    <row r="2894" spans="1:4" ht="40.5">
      <c r="A2894" s="622" t="s">
        <v>4534</v>
      </c>
      <c r="B2894" s="622" t="s">
        <v>4535</v>
      </c>
      <c r="C2894" s="622" t="s">
        <v>49</v>
      </c>
      <c r="D2894" s="621">
        <v>16965</v>
      </c>
    </row>
    <row r="2895" spans="1:4" ht="40.5">
      <c r="A2895" s="622" t="s">
        <v>4536</v>
      </c>
      <c r="B2895" s="622" t="s">
        <v>4537</v>
      </c>
      <c r="C2895" s="622" t="s">
        <v>49</v>
      </c>
      <c r="D2895" s="621">
        <v>27617.79</v>
      </c>
    </row>
    <row r="2896" spans="1:4" ht="40.5">
      <c r="A2896" s="622" t="s">
        <v>4538</v>
      </c>
      <c r="B2896" s="622" t="s">
        <v>812</v>
      </c>
      <c r="C2896" s="622" t="s">
        <v>49</v>
      </c>
      <c r="D2896" s="621">
        <v>4601.9799999999996</v>
      </c>
    </row>
    <row r="2897" spans="1:4" ht="40.5">
      <c r="A2897" s="622" t="s">
        <v>4539</v>
      </c>
      <c r="B2897" s="622" t="s">
        <v>813</v>
      </c>
      <c r="C2897" s="622" t="s">
        <v>49</v>
      </c>
      <c r="D2897" s="621">
        <v>5152.76</v>
      </c>
    </row>
    <row r="2898" spans="1:4" ht="40.5">
      <c r="A2898" s="622" t="s">
        <v>4540</v>
      </c>
      <c r="B2898" s="622" t="s">
        <v>4541</v>
      </c>
      <c r="C2898" s="622" t="s">
        <v>49</v>
      </c>
      <c r="D2898" s="621">
        <v>37844.129999999997</v>
      </c>
    </row>
    <row r="2899" spans="1:4" ht="40.5">
      <c r="A2899" s="622" t="s">
        <v>4528</v>
      </c>
      <c r="B2899" s="622" t="s">
        <v>814</v>
      </c>
      <c r="C2899" s="622" t="s">
        <v>49</v>
      </c>
      <c r="D2899" s="621">
        <v>52937.36</v>
      </c>
    </row>
    <row r="2900" spans="1:4" ht="67.5">
      <c r="A2900" s="622">
        <v>93128</v>
      </c>
      <c r="B2900" s="622" t="s">
        <v>3321</v>
      </c>
      <c r="C2900" s="622" t="s">
        <v>49</v>
      </c>
      <c r="D2900" s="621">
        <v>97.06</v>
      </c>
    </row>
    <row r="2901" spans="1:4" ht="67.5">
      <c r="A2901" s="622">
        <v>93137</v>
      </c>
      <c r="B2901" s="622" t="s">
        <v>3322</v>
      </c>
      <c r="C2901" s="622" t="s">
        <v>49</v>
      </c>
      <c r="D2901" s="621">
        <v>114.66</v>
      </c>
    </row>
    <row r="2902" spans="1:4" ht="67.5">
      <c r="A2902" s="622">
        <v>93138</v>
      </c>
      <c r="B2902" s="622" t="s">
        <v>3323</v>
      </c>
      <c r="C2902" s="622" t="s">
        <v>49</v>
      </c>
      <c r="D2902" s="621">
        <v>108.87</v>
      </c>
    </row>
    <row r="2903" spans="1:4" ht="67.5">
      <c r="A2903" s="622">
        <v>93139</v>
      </c>
      <c r="B2903" s="622" t="s">
        <v>3324</v>
      </c>
      <c r="C2903" s="622" t="s">
        <v>49</v>
      </c>
      <c r="D2903" s="621">
        <v>138.25</v>
      </c>
    </row>
    <row r="2904" spans="1:4" ht="67.5">
      <c r="A2904" s="622">
        <v>93140</v>
      </c>
      <c r="B2904" s="622" t="s">
        <v>3325</v>
      </c>
      <c r="C2904" s="622" t="s">
        <v>49</v>
      </c>
      <c r="D2904" s="621">
        <v>130.30000000000001</v>
      </c>
    </row>
    <row r="2905" spans="1:4" ht="40.5">
      <c r="A2905" s="622">
        <v>93141</v>
      </c>
      <c r="B2905" s="622" t="s">
        <v>691</v>
      </c>
      <c r="C2905" s="622" t="s">
        <v>49</v>
      </c>
      <c r="D2905" s="621">
        <v>118.21</v>
      </c>
    </row>
    <row r="2906" spans="1:4" ht="54">
      <c r="A2906" s="622">
        <v>93142</v>
      </c>
      <c r="B2906" s="622" t="s">
        <v>3326</v>
      </c>
      <c r="C2906" s="622" t="s">
        <v>49</v>
      </c>
      <c r="D2906" s="621">
        <v>131.38999999999999</v>
      </c>
    </row>
    <row r="2907" spans="1:4" ht="40.5">
      <c r="A2907" s="622">
        <v>93143</v>
      </c>
      <c r="B2907" s="622" t="s">
        <v>692</v>
      </c>
      <c r="C2907" s="622" t="s">
        <v>49</v>
      </c>
      <c r="D2907" s="621">
        <v>119.64</v>
      </c>
    </row>
    <row r="2908" spans="1:4" ht="54">
      <c r="A2908" s="622">
        <v>93144</v>
      </c>
      <c r="B2908" s="622" t="s">
        <v>3327</v>
      </c>
      <c r="C2908" s="622" t="s">
        <v>49</v>
      </c>
      <c r="D2908" s="621">
        <v>154.83000000000001</v>
      </c>
    </row>
    <row r="2909" spans="1:4" ht="67.5">
      <c r="A2909" s="622">
        <v>93145</v>
      </c>
      <c r="B2909" s="622" t="s">
        <v>3328</v>
      </c>
      <c r="C2909" s="622" t="s">
        <v>49</v>
      </c>
      <c r="D2909" s="621">
        <v>143.5</v>
      </c>
    </row>
    <row r="2910" spans="1:4" ht="67.5">
      <c r="A2910" s="622">
        <v>93146</v>
      </c>
      <c r="B2910" s="622" t="s">
        <v>3329</v>
      </c>
      <c r="C2910" s="622" t="s">
        <v>49</v>
      </c>
      <c r="D2910" s="621">
        <v>155.31</v>
      </c>
    </row>
    <row r="2911" spans="1:4" ht="81">
      <c r="A2911" s="622">
        <v>93147</v>
      </c>
      <c r="B2911" s="622" t="s">
        <v>3330</v>
      </c>
      <c r="C2911" s="622" t="s">
        <v>49</v>
      </c>
      <c r="D2911" s="621">
        <v>176.77</v>
      </c>
    </row>
    <row r="2912" spans="1:4" ht="40.5">
      <c r="A2912" s="622">
        <v>96971</v>
      </c>
      <c r="B2912" s="622" t="s">
        <v>5107</v>
      </c>
      <c r="C2912" s="622" t="s">
        <v>18</v>
      </c>
      <c r="D2912" s="621">
        <v>21.73</v>
      </c>
    </row>
    <row r="2913" spans="1:4" ht="40.5">
      <c r="A2913" s="622">
        <v>96972</v>
      </c>
      <c r="B2913" s="622" t="s">
        <v>5108</v>
      </c>
      <c r="C2913" s="622" t="s">
        <v>18</v>
      </c>
      <c r="D2913" s="621">
        <v>29.56</v>
      </c>
    </row>
    <row r="2914" spans="1:4" ht="40.5">
      <c r="A2914" s="622">
        <v>96973</v>
      </c>
      <c r="B2914" s="622" t="s">
        <v>5109</v>
      </c>
      <c r="C2914" s="622" t="s">
        <v>18</v>
      </c>
      <c r="D2914" s="621">
        <v>37.07</v>
      </c>
    </row>
    <row r="2915" spans="1:4" ht="40.5">
      <c r="A2915" s="622">
        <v>96974</v>
      </c>
      <c r="B2915" s="622" t="s">
        <v>5110</v>
      </c>
      <c r="C2915" s="622" t="s">
        <v>18</v>
      </c>
      <c r="D2915" s="621">
        <v>46.96</v>
      </c>
    </row>
    <row r="2916" spans="1:4" ht="40.5">
      <c r="A2916" s="622">
        <v>96975</v>
      </c>
      <c r="B2916" s="622" t="s">
        <v>5111</v>
      </c>
      <c r="C2916" s="622" t="s">
        <v>18</v>
      </c>
      <c r="D2916" s="621">
        <v>60.08</v>
      </c>
    </row>
    <row r="2917" spans="1:4" ht="40.5">
      <c r="A2917" s="622">
        <v>96976</v>
      </c>
      <c r="B2917" s="622" t="s">
        <v>5112</v>
      </c>
      <c r="C2917" s="622" t="s">
        <v>18</v>
      </c>
      <c r="D2917" s="621">
        <v>77.48</v>
      </c>
    </row>
    <row r="2918" spans="1:4" ht="40.5">
      <c r="A2918" s="622">
        <v>96977</v>
      </c>
      <c r="B2918" s="622" t="s">
        <v>5113</v>
      </c>
      <c r="C2918" s="622" t="s">
        <v>18</v>
      </c>
      <c r="D2918" s="621">
        <v>29.07</v>
      </c>
    </row>
    <row r="2919" spans="1:4" ht="40.5">
      <c r="A2919" s="622">
        <v>96978</v>
      </c>
      <c r="B2919" s="622" t="s">
        <v>5114</v>
      </c>
      <c r="C2919" s="622" t="s">
        <v>18</v>
      </c>
      <c r="D2919" s="621">
        <v>40.729999999999997</v>
      </c>
    </row>
    <row r="2920" spans="1:4" ht="40.5">
      <c r="A2920" s="622">
        <v>96979</v>
      </c>
      <c r="B2920" s="622" t="s">
        <v>5115</v>
      </c>
      <c r="C2920" s="622" t="s">
        <v>18</v>
      </c>
      <c r="D2920" s="621">
        <v>57.04</v>
      </c>
    </row>
    <row r="2921" spans="1:4" ht="27">
      <c r="A2921" s="622">
        <v>96984</v>
      </c>
      <c r="B2921" s="622" t="s">
        <v>5117</v>
      </c>
      <c r="C2921" s="622" t="s">
        <v>49</v>
      </c>
      <c r="D2921" s="621">
        <v>37.46</v>
      </c>
    </row>
    <row r="2922" spans="1:4" ht="27">
      <c r="A2922" s="622">
        <v>96985</v>
      </c>
      <c r="B2922" s="622" t="s">
        <v>5118</v>
      </c>
      <c r="C2922" s="622" t="s">
        <v>49</v>
      </c>
      <c r="D2922" s="621">
        <v>43.15</v>
      </c>
    </row>
    <row r="2923" spans="1:4" ht="27">
      <c r="A2923" s="622">
        <v>96986</v>
      </c>
      <c r="B2923" s="622" t="s">
        <v>5119</v>
      </c>
      <c r="C2923" s="622" t="s">
        <v>49</v>
      </c>
      <c r="D2923" s="621">
        <v>64.53</v>
      </c>
    </row>
    <row r="2924" spans="1:4" ht="27">
      <c r="A2924" s="622">
        <v>96987</v>
      </c>
      <c r="B2924" s="622" t="s">
        <v>5120</v>
      </c>
      <c r="C2924" s="622" t="s">
        <v>49</v>
      </c>
      <c r="D2924" s="621">
        <v>103.4</v>
      </c>
    </row>
    <row r="2925" spans="1:4" ht="27">
      <c r="A2925" s="622">
        <v>96988</v>
      </c>
      <c r="B2925" s="622" t="s">
        <v>5121</v>
      </c>
      <c r="C2925" s="622" t="s">
        <v>49</v>
      </c>
      <c r="D2925" s="621">
        <v>157.22</v>
      </c>
    </row>
    <row r="2926" spans="1:4" ht="27">
      <c r="A2926" s="622">
        <v>96989</v>
      </c>
      <c r="B2926" s="622" t="s">
        <v>5122</v>
      </c>
      <c r="C2926" s="622" t="s">
        <v>49</v>
      </c>
      <c r="D2926" s="621">
        <v>103.39</v>
      </c>
    </row>
    <row r="2927" spans="1:4" ht="27">
      <c r="A2927" s="622">
        <v>98463</v>
      </c>
      <c r="B2927" s="622" t="s">
        <v>5116</v>
      </c>
      <c r="C2927" s="622" t="s">
        <v>49</v>
      </c>
      <c r="D2927" s="621">
        <v>19.27</v>
      </c>
    </row>
    <row r="2928" spans="1:4" ht="27">
      <c r="A2928" s="622">
        <v>88547</v>
      </c>
      <c r="B2928" s="622" t="s">
        <v>350</v>
      </c>
      <c r="C2928" s="622" t="s">
        <v>49</v>
      </c>
      <c r="D2928" s="621">
        <v>65.900000000000006</v>
      </c>
    </row>
    <row r="2929" spans="1:4" ht="67.5">
      <c r="A2929" s="622">
        <v>72283</v>
      </c>
      <c r="B2929" s="622" t="s">
        <v>1299</v>
      </c>
      <c r="C2929" s="622" t="s">
        <v>49</v>
      </c>
      <c r="D2929" s="621">
        <v>848.24</v>
      </c>
    </row>
    <row r="2930" spans="1:4" ht="27">
      <c r="A2930" s="622">
        <v>72287</v>
      </c>
      <c r="B2930" s="622" t="s">
        <v>140</v>
      </c>
      <c r="C2930" s="622" t="s">
        <v>49</v>
      </c>
      <c r="D2930" s="621">
        <v>208.92</v>
      </c>
    </row>
    <row r="2931" spans="1:4" ht="27">
      <c r="A2931" s="622">
        <v>72288</v>
      </c>
      <c r="B2931" s="622" t="s">
        <v>13820</v>
      </c>
      <c r="C2931" s="622" t="s">
        <v>49</v>
      </c>
      <c r="D2931" s="621">
        <v>259.81</v>
      </c>
    </row>
    <row r="2932" spans="1:4" ht="27">
      <c r="A2932" s="622">
        <v>72553</v>
      </c>
      <c r="B2932" s="622" t="s">
        <v>149</v>
      </c>
      <c r="C2932" s="622" t="s">
        <v>49</v>
      </c>
      <c r="D2932" s="621">
        <v>140.81</v>
      </c>
    </row>
    <row r="2933" spans="1:4" ht="27">
      <c r="A2933" s="622">
        <v>72554</v>
      </c>
      <c r="B2933" s="622" t="s">
        <v>150</v>
      </c>
      <c r="C2933" s="622" t="s">
        <v>49</v>
      </c>
      <c r="D2933" s="621">
        <v>473.58</v>
      </c>
    </row>
    <row r="2934" spans="1:4" ht="27">
      <c r="A2934" s="622" t="s">
        <v>4453</v>
      </c>
      <c r="B2934" s="622" t="s">
        <v>782</v>
      </c>
      <c r="C2934" s="622" t="s">
        <v>49</v>
      </c>
      <c r="D2934" s="621">
        <v>146.79</v>
      </c>
    </row>
    <row r="2935" spans="1:4" ht="40.5">
      <c r="A2935" s="622" t="s">
        <v>4454</v>
      </c>
      <c r="B2935" s="622" t="s">
        <v>4455</v>
      </c>
      <c r="C2935" s="622" t="s">
        <v>49</v>
      </c>
      <c r="D2935" s="621">
        <v>151.24</v>
      </c>
    </row>
    <row r="2936" spans="1:4" ht="27">
      <c r="A2936" s="622">
        <v>83633</v>
      </c>
      <c r="B2936" s="622" t="s">
        <v>193</v>
      </c>
      <c r="C2936" s="622" t="s">
        <v>49</v>
      </c>
      <c r="D2936" s="621">
        <v>1891.85</v>
      </c>
    </row>
    <row r="2937" spans="1:4" ht="27">
      <c r="A2937" s="622">
        <v>83634</v>
      </c>
      <c r="B2937" s="622" t="s">
        <v>1345</v>
      </c>
      <c r="C2937" s="622" t="s">
        <v>49</v>
      </c>
      <c r="D2937" s="621">
        <v>443.9</v>
      </c>
    </row>
    <row r="2938" spans="1:4" ht="27">
      <c r="A2938" s="622">
        <v>83635</v>
      </c>
      <c r="B2938" s="622" t="s">
        <v>194</v>
      </c>
      <c r="C2938" s="622" t="s">
        <v>49</v>
      </c>
      <c r="D2938" s="621">
        <v>170.56</v>
      </c>
    </row>
    <row r="2939" spans="1:4" ht="81">
      <c r="A2939" s="622">
        <v>96765</v>
      </c>
      <c r="B2939" s="622" t="s">
        <v>10706</v>
      </c>
      <c r="C2939" s="622" t="s">
        <v>49</v>
      </c>
      <c r="D2939" s="621">
        <v>997.61</v>
      </c>
    </row>
    <row r="2940" spans="1:4" ht="40.5">
      <c r="A2940" s="622" t="s">
        <v>4437</v>
      </c>
      <c r="B2940" s="622" t="s">
        <v>4438</v>
      </c>
      <c r="C2940" s="622" t="s">
        <v>49</v>
      </c>
      <c r="D2940" s="621">
        <v>172.18</v>
      </c>
    </row>
    <row r="2941" spans="1:4" ht="40.5">
      <c r="A2941" s="622" t="s">
        <v>4439</v>
      </c>
      <c r="B2941" s="622" t="s">
        <v>4440</v>
      </c>
      <c r="C2941" s="622" t="s">
        <v>49</v>
      </c>
      <c r="D2941" s="621">
        <v>316.97000000000003</v>
      </c>
    </row>
    <row r="2942" spans="1:4" ht="40.5">
      <c r="A2942" s="622" t="s">
        <v>4441</v>
      </c>
      <c r="B2942" s="622" t="s">
        <v>4442</v>
      </c>
      <c r="C2942" s="622" t="s">
        <v>49</v>
      </c>
      <c r="D2942" s="621">
        <v>1031.69</v>
      </c>
    </row>
    <row r="2943" spans="1:4" ht="27">
      <c r="A2943" s="622">
        <v>84796</v>
      </c>
      <c r="B2943" s="622" t="s">
        <v>1365</v>
      </c>
      <c r="C2943" s="622" t="s">
        <v>49</v>
      </c>
      <c r="D2943" s="621">
        <v>465.99</v>
      </c>
    </row>
    <row r="2944" spans="1:4" ht="27">
      <c r="A2944" s="622">
        <v>84798</v>
      </c>
      <c r="B2944" s="622" t="s">
        <v>1366</v>
      </c>
      <c r="C2944" s="622" t="s">
        <v>49</v>
      </c>
      <c r="D2944" s="621">
        <v>210.84</v>
      </c>
    </row>
    <row r="2945" spans="1:4" ht="40.5">
      <c r="A2945" s="622">
        <v>98261</v>
      </c>
      <c r="B2945" s="622" t="s">
        <v>11815</v>
      </c>
      <c r="C2945" s="622" t="s">
        <v>18</v>
      </c>
      <c r="D2945" s="621">
        <v>2.66</v>
      </c>
    </row>
    <row r="2946" spans="1:4" ht="54">
      <c r="A2946" s="622">
        <v>98262</v>
      </c>
      <c r="B2946" s="622" t="s">
        <v>11816</v>
      </c>
      <c r="C2946" s="622" t="s">
        <v>18</v>
      </c>
      <c r="D2946" s="621">
        <v>3.24</v>
      </c>
    </row>
    <row r="2947" spans="1:4" ht="54">
      <c r="A2947" s="622">
        <v>98263</v>
      </c>
      <c r="B2947" s="622" t="s">
        <v>11817</v>
      </c>
      <c r="C2947" s="622" t="s">
        <v>18</v>
      </c>
      <c r="D2947" s="621">
        <v>3.97</v>
      </c>
    </row>
    <row r="2948" spans="1:4" ht="54">
      <c r="A2948" s="622">
        <v>98264</v>
      </c>
      <c r="B2948" s="622" t="s">
        <v>11818</v>
      </c>
      <c r="C2948" s="622" t="s">
        <v>18</v>
      </c>
      <c r="D2948" s="621">
        <v>4.53</v>
      </c>
    </row>
    <row r="2949" spans="1:4" ht="54">
      <c r="A2949" s="622">
        <v>98265</v>
      </c>
      <c r="B2949" s="622" t="s">
        <v>11819</v>
      </c>
      <c r="C2949" s="622" t="s">
        <v>18</v>
      </c>
      <c r="D2949" s="621">
        <v>5.38</v>
      </c>
    </row>
    <row r="2950" spans="1:4" ht="54">
      <c r="A2950" s="622">
        <v>98266</v>
      </c>
      <c r="B2950" s="622" t="s">
        <v>11820</v>
      </c>
      <c r="C2950" s="622" t="s">
        <v>18</v>
      </c>
      <c r="D2950" s="621">
        <v>5.86</v>
      </c>
    </row>
    <row r="2951" spans="1:4" ht="40.5">
      <c r="A2951" s="622">
        <v>98267</v>
      </c>
      <c r="B2951" s="622" t="s">
        <v>11821</v>
      </c>
      <c r="C2951" s="622" t="s">
        <v>18</v>
      </c>
      <c r="D2951" s="621">
        <v>9.98</v>
      </c>
    </row>
    <row r="2952" spans="1:4" ht="40.5">
      <c r="A2952" s="622">
        <v>98268</v>
      </c>
      <c r="B2952" s="622" t="s">
        <v>11822</v>
      </c>
      <c r="C2952" s="622" t="s">
        <v>18</v>
      </c>
      <c r="D2952" s="621">
        <v>16.95</v>
      </c>
    </row>
    <row r="2953" spans="1:4" ht="40.5">
      <c r="A2953" s="622">
        <v>98269</v>
      </c>
      <c r="B2953" s="622" t="s">
        <v>11823</v>
      </c>
      <c r="C2953" s="622" t="s">
        <v>18</v>
      </c>
      <c r="D2953" s="621">
        <v>22.18</v>
      </c>
    </row>
    <row r="2954" spans="1:4" ht="40.5">
      <c r="A2954" s="622">
        <v>98270</v>
      </c>
      <c r="B2954" s="622" t="s">
        <v>11824</v>
      </c>
      <c r="C2954" s="622" t="s">
        <v>18</v>
      </c>
      <c r="D2954" s="621">
        <v>36.9</v>
      </c>
    </row>
    <row r="2955" spans="1:4" ht="40.5">
      <c r="A2955" s="622">
        <v>98271</v>
      </c>
      <c r="B2955" s="622" t="s">
        <v>11825</v>
      </c>
      <c r="C2955" s="622" t="s">
        <v>18</v>
      </c>
      <c r="D2955" s="621">
        <v>58.05</v>
      </c>
    </row>
    <row r="2956" spans="1:4" ht="40.5">
      <c r="A2956" s="622">
        <v>98272</v>
      </c>
      <c r="B2956" s="622" t="s">
        <v>11826</v>
      </c>
      <c r="C2956" s="622" t="s">
        <v>18</v>
      </c>
      <c r="D2956" s="621">
        <v>138.05000000000001</v>
      </c>
    </row>
    <row r="2957" spans="1:4" ht="40.5">
      <c r="A2957" s="622">
        <v>98273</v>
      </c>
      <c r="B2957" s="622" t="s">
        <v>11827</v>
      </c>
      <c r="C2957" s="622" t="s">
        <v>18</v>
      </c>
      <c r="D2957" s="621">
        <v>2.56</v>
      </c>
    </row>
    <row r="2958" spans="1:4" ht="40.5">
      <c r="A2958" s="622">
        <v>98274</v>
      </c>
      <c r="B2958" s="622" t="s">
        <v>11828</v>
      </c>
      <c r="C2958" s="622" t="s">
        <v>18</v>
      </c>
      <c r="D2958" s="621">
        <v>3.41</v>
      </c>
    </row>
    <row r="2959" spans="1:4" ht="40.5">
      <c r="A2959" s="622">
        <v>98275</v>
      </c>
      <c r="B2959" s="622" t="s">
        <v>11829</v>
      </c>
      <c r="C2959" s="622" t="s">
        <v>18</v>
      </c>
      <c r="D2959" s="621">
        <v>3.89</v>
      </c>
    </row>
    <row r="2960" spans="1:4" ht="40.5">
      <c r="A2960" s="622">
        <v>98276</v>
      </c>
      <c r="B2960" s="622" t="s">
        <v>11830</v>
      </c>
      <c r="C2960" s="622" t="s">
        <v>18</v>
      </c>
      <c r="D2960" s="621">
        <v>8.02</v>
      </c>
    </row>
    <row r="2961" spans="1:4" ht="40.5">
      <c r="A2961" s="622">
        <v>98277</v>
      </c>
      <c r="B2961" s="622" t="s">
        <v>11831</v>
      </c>
      <c r="C2961" s="622" t="s">
        <v>18</v>
      </c>
      <c r="D2961" s="621">
        <v>14.97</v>
      </c>
    </row>
    <row r="2962" spans="1:4" ht="40.5">
      <c r="A2962" s="622">
        <v>98278</v>
      </c>
      <c r="B2962" s="622" t="s">
        <v>11832</v>
      </c>
      <c r="C2962" s="622" t="s">
        <v>18</v>
      </c>
      <c r="D2962" s="621">
        <v>20.21</v>
      </c>
    </row>
    <row r="2963" spans="1:4" ht="40.5">
      <c r="A2963" s="622">
        <v>98279</v>
      </c>
      <c r="B2963" s="622" t="s">
        <v>11833</v>
      </c>
      <c r="C2963" s="622" t="s">
        <v>18</v>
      </c>
      <c r="D2963" s="621">
        <v>34.93</v>
      </c>
    </row>
    <row r="2964" spans="1:4" ht="54">
      <c r="A2964" s="622">
        <v>98280</v>
      </c>
      <c r="B2964" s="622" t="s">
        <v>11834</v>
      </c>
      <c r="C2964" s="622" t="s">
        <v>18</v>
      </c>
      <c r="D2964" s="621">
        <v>5.2</v>
      </c>
    </row>
    <row r="2965" spans="1:4" ht="54">
      <c r="A2965" s="622">
        <v>98281</v>
      </c>
      <c r="B2965" s="622" t="s">
        <v>11835</v>
      </c>
      <c r="C2965" s="622" t="s">
        <v>18</v>
      </c>
      <c r="D2965" s="621">
        <v>5.78</v>
      </c>
    </row>
    <row r="2966" spans="1:4" ht="54">
      <c r="A2966" s="622">
        <v>98282</v>
      </c>
      <c r="B2966" s="622" t="s">
        <v>11836</v>
      </c>
      <c r="C2966" s="622" t="s">
        <v>18</v>
      </c>
      <c r="D2966" s="621">
        <v>6.5</v>
      </c>
    </row>
    <row r="2967" spans="1:4" ht="54">
      <c r="A2967" s="622">
        <v>98283</v>
      </c>
      <c r="B2967" s="622" t="s">
        <v>11837</v>
      </c>
      <c r="C2967" s="622" t="s">
        <v>18</v>
      </c>
      <c r="D2967" s="621">
        <v>7.06</v>
      </c>
    </row>
    <row r="2968" spans="1:4" ht="54">
      <c r="A2968" s="622">
        <v>98284</v>
      </c>
      <c r="B2968" s="622" t="s">
        <v>11838</v>
      </c>
      <c r="C2968" s="622" t="s">
        <v>18</v>
      </c>
      <c r="D2968" s="621">
        <v>7.91</v>
      </c>
    </row>
    <row r="2969" spans="1:4" ht="54">
      <c r="A2969" s="622">
        <v>98285</v>
      </c>
      <c r="B2969" s="622" t="s">
        <v>11839</v>
      </c>
      <c r="C2969" s="622" t="s">
        <v>18</v>
      </c>
      <c r="D2969" s="621">
        <v>8.4</v>
      </c>
    </row>
    <row r="2970" spans="1:4" ht="40.5">
      <c r="A2970" s="622">
        <v>98286</v>
      </c>
      <c r="B2970" s="622" t="s">
        <v>11840</v>
      </c>
      <c r="C2970" s="622" t="s">
        <v>18</v>
      </c>
      <c r="D2970" s="621">
        <v>12.52</v>
      </c>
    </row>
    <row r="2971" spans="1:4" ht="54">
      <c r="A2971" s="622">
        <v>98287</v>
      </c>
      <c r="B2971" s="622" t="s">
        <v>11841</v>
      </c>
      <c r="C2971" s="622" t="s">
        <v>18</v>
      </c>
      <c r="D2971" s="621">
        <v>1.1499999999999999</v>
      </c>
    </row>
    <row r="2972" spans="1:4" ht="54">
      <c r="A2972" s="622">
        <v>98288</v>
      </c>
      <c r="B2972" s="622" t="s">
        <v>11842</v>
      </c>
      <c r="C2972" s="622" t="s">
        <v>18</v>
      </c>
      <c r="D2972" s="621">
        <v>1.73</v>
      </c>
    </row>
    <row r="2973" spans="1:4" ht="54">
      <c r="A2973" s="622">
        <v>98289</v>
      </c>
      <c r="B2973" s="622" t="s">
        <v>11843</v>
      </c>
      <c r="C2973" s="622" t="s">
        <v>18</v>
      </c>
      <c r="D2973" s="621">
        <v>2.44</v>
      </c>
    </row>
    <row r="2974" spans="1:4" ht="54">
      <c r="A2974" s="622">
        <v>98290</v>
      </c>
      <c r="B2974" s="622" t="s">
        <v>11844</v>
      </c>
      <c r="C2974" s="622" t="s">
        <v>18</v>
      </c>
      <c r="D2974" s="621">
        <v>3</v>
      </c>
    </row>
    <row r="2975" spans="1:4" ht="54">
      <c r="A2975" s="622">
        <v>98291</v>
      </c>
      <c r="B2975" s="622" t="s">
        <v>11845</v>
      </c>
      <c r="C2975" s="622" t="s">
        <v>18</v>
      </c>
      <c r="D2975" s="621">
        <v>3.86</v>
      </c>
    </row>
    <row r="2976" spans="1:4" ht="54">
      <c r="A2976" s="622">
        <v>98292</v>
      </c>
      <c r="B2976" s="622" t="s">
        <v>11846</v>
      </c>
      <c r="C2976" s="622" t="s">
        <v>18</v>
      </c>
      <c r="D2976" s="621">
        <v>4.3499999999999996</v>
      </c>
    </row>
    <row r="2977" spans="1:4" ht="40.5">
      <c r="A2977" s="622">
        <v>98293</v>
      </c>
      <c r="B2977" s="622" t="s">
        <v>11847</v>
      </c>
      <c r="C2977" s="622" t="s">
        <v>18</v>
      </c>
      <c r="D2977" s="621">
        <v>8.4700000000000006</v>
      </c>
    </row>
    <row r="2978" spans="1:4" ht="40.5">
      <c r="A2978" s="622">
        <v>98400</v>
      </c>
      <c r="B2978" s="622" t="s">
        <v>11848</v>
      </c>
      <c r="C2978" s="622" t="s">
        <v>18</v>
      </c>
      <c r="D2978" s="621">
        <v>12.07</v>
      </c>
    </row>
    <row r="2979" spans="1:4" ht="40.5">
      <c r="A2979" s="622">
        <v>98401</v>
      </c>
      <c r="B2979" s="622" t="s">
        <v>11849</v>
      </c>
      <c r="C2979" s="622" t="s">
        <v>18</v>
      </c>
      <c r="D2979" s="621">
        <v>19.21</v>
      </c>
    </row>
    <row r="2980" spans="1:4" ht="40.5">
      <c r="A2980" s="622">
        <v>98402</v>
      </c>
      <c r="B2980" s="622" t="s">
        <v>11850</v>
      </c>
      <c r="C2980" s="622" t="s">
        <v>18</v>
      </c>
      <c r="D2980" s="621">
        <v>25.18</v>
      </c>
    </row>
    <row r="2981" spans="1:4" ht="40.5">
      <c r="A2981" s="622">
        <v>100556</v>
      </c>
      <c r="B2981" s="622" t="s">
        <v>11851</v>
      </c>
      <c r="C2981" s="622" t="s">
        <v>49</v>
      </c>
      <c r="D2981" s="621">
        <v>28.16</v>
      </c>
    </row>
    <row r="2982" spans="1:4" ht="40.5">
      <c r="A2982" s="622">
        <v>100557</v>
      </c>
      <c r="B2982" s="622" t="s">
        <v>11852</v>
      </c>
      <c r="C2982" s="622" t="s">
        <v>49</v>
      </c>
      <c r="D2982" s="621">
        <v>348.87</v>
      </c>
    </row>
    <row r="2983" spans="1:4" ht="54">
      <c r="A2983" s="622">
        <v>100560</v>
      </c>
      <c r="B2983" s="622" t="s">
        <v>11853</v>
      </c>
      <c r="C2983" s="622" t="s">
        <v>49</v>
      </c>
      <c r="D2983" s="621">
        <v>76.47</v>
      </c>
    </row>
    <row r="2984" spans="1:4" ht="54">
      <c r="A2984" s="622">
        <v>100561</v>
      </c>
      <c r="B2984" s="622" t="s">
        <v>11854</v>
      </c>
      <c r="C2984" s="622" t="s">
        <v>49</v>
      </c>
      <c r="D2984" s="621">
        <v>139.12</v>
      </c>
    </row>
    <row r="2985" spans="1:4" ht="54">
      <c r="A2985" s="622">
        <v>100562</v>
      </c>
      <c r="B2985" s="622" t="s">
        <v>11855</v>
      </c>
      <c r="C2985" s="622" t="s">
        <v>49</v>
      </c>
      <c r="D2985" s="621">
        <v>214.92</v>
      </c>
    </row>
    <row r="2986" spans="1:4" ht="54">
      <c r="A2986" s="622">
        <v>100563</v>
      </c>
      <c r="B2986" s="622" t="s">
        <v>11856</v>
      </c>
      <c r="C2986" s="622" t="s">
        <v>49</v>
      </c>
      <c r="D2986" s="621">
        <v>309.41000000000003</v>
      </c>
    </row>
    <row r="2987" spans="1:4" ht="27">
      <c r="A2987" s="622">
        <v>98397</v>
      </c>
      <c r="B2987" s="622" t="s">
        <v>10135</v>
      </c>
      <c r="C2987" s="622" t="s">
        <v>72</v>
      </c>
      <c r="D2987" s="621">
        <v>7.97</v>
      </c>
    </row>
    <row r="2988" spans="1:4" ht="40.5">
      <c r="A2988" s="622" t="s">
        <v>4569</v>
      </c>
      <c r="B2988" s="622" t="s">
        <v>4570</v>
      </c>
      <c r="C2988" s="622" t="s">
        <v>49</v>
      </c>
      <c r="D2988" s="621">
        <v>5070.4799999999996</v>
      </c>
    </row>
    <row r="2989" spans="1:4" ht="27">
      <c r="A2989" s="622">
        <v>85120</v>
      </c>
      <c r="B2989" s="622" t="s">
        <v>1368</v>
      </c>
      <c r="C2989" s="622" t="s">
        <v>49</v>
      </c>
      <c r="D2989" s="621">
        <v>118.36</v>
      </c>
    </row>
    <row r="2990" spans="1:4" ht="27">
      <c r="A2990" s="622">
        <v>83486</v>
      </c>
      <c r="B2990" s="622" t="s">
        <v>191</v>
      </c>
      <c r="C2990" s="622" t="s">
        <v>49</v>
      </c>
      <c r="D2990" s="621">
        <v>1229.45</v>
      </c>
    </row>
    <row r="2991" spans="1:4" ht="67.5">
      <c r="A2991" s="622">
        <v>83643</v>
      </c>
      <c r="B2991" s="622" t="s">
        <v>1346</v>
      </c>
      <c r="C2991" s="622" t="s">
        <v>49</v>
      </c>
      <c r="D2991" s="621">
        <v>3692.97</v>
      </c>
    </row>
    <row r="2992" spans="1:4" ht="13.5">
      <c r="A2992" s="622">
        <v>83644</v>
      </c>
      <c r="B2992" s="622" t="s">
        <v>195</v>
      </c>
      <c r="C2992" s="622" t="s">
        <v>49</v>
      </c>
      <c r="D2992" s="621">
        <v>5373.23</v>
      </c>
    </row>
    <row r="2993" spans="1:4" ht="13.5">
      <c r="A2993" s="622">
        <v>83645</v>
      </c>
      <c r="B2993" s="622" t="s">
        <v>196</v>
      </c>
      <c r="C2993" s="622" t="s">
        <v>49</v>
      </c>
      <c r="D2993" s="621">
        <v>1683.69</v>
      </c>
    </row>
    <row r="2994" spans="1:4" ht="27">
      <c r="A2994" s="622">
        <v>83646</v>
      </c>
      <c r="B2994" s="622" t="s">
        <v>197</v>
      </c>
      <c r="C2994" s="622" t="s">
        <v>49</v>
      </c>
      <c r="D2994" s="621">
        <v>1960.12</v>
      </c>
    </row>
    <row r="2995" spans="1:4" ht="13.5">
      <c r="A2995" s="622">
        <v>83647</v>
      </c>
      <c r="B2995" s="622" t="s">
        <v>198</v>
      </c>
      <c r="C2995" s="622" t="s">
        <v>49</v>
      </c>
      <c r="D2995" s="621">
        <v>1270.01</v>
      </c>
    </row>
    <row r="2996" spans="1:4" ht="13.5">
      <c r="A2996" s="622">
        <v>83648</v>
      </c>
      <c r="B2996" s="622" t="s">
        <v>199</v>
      </c>
      <c r="C2996" s="622" t="s">
        <v>49</v>
      </c>
      <c r="D2996" s="621">
        <v>802.66</v>
      </c>
    </row>
    <row r="2997" spans="1:4" ht="27">
      <c r="A2997" s="622">
        <v>83649</v>
      </c>
      <c r="B2997" s="622" t="s">
        <v>200</v>
      </c>
      <c r="C2997" s="622" t="s">
        <v>49</v>
      </c>
      <c r="D2997" s="621">
        <v>4851.8900000000003</v>
      </c>
    </row>
    <row r="2998" spans="1:4" ht="27">
      <c r="A2998" s="622">
        <v>83650</v>
      </c>
      <c r="B2998" s="622" t="s">
        <v>201</v>
      </c>
      <c r="C2998" s="622" t="s">
        <v>49</v>
      </c>
      <c r="D2998" s="621">
        <v>4024.53</v>
      </c>
    </row>
    <row r="2999" spans="1:4" ht="40.5">
      <c r="A2999" s="622">
        <v>98294</v>
      </c>
      <c r="B2999" s="622" t="s">
        <v>11857</v>
      </c>
      <c r="C2999" s="622" t="s">
        <v>18</v>
      </c>
      <c r="D2999" s="621">
        <v>1.64</v>
      </c>
    </row>
    <row r="3000" spans="1:4" ht="40.5">
      <c r="A3000" s="622">
        <v>98295</v>
      </c>
      <c r="B3000" s="622" t="s">
        <v>11858</v>
      </c>
      <c r="C3000" s="622" t="s">
        <v>18</v>
      </c>
      <c r="D3000" s="621">
        <v>1.18</v>
      </c>
    </row>
    <row r="3001" spans="1:4" ht="40.5">
      <c r="A3001" s="622">
        <v>98296</v>
      </c>
      <c r="B3001" s="622" t="s">
        <v>11859</v>
      </c>
      <c r="C3001" s="622" t="s">
        <v>18</v>
      </c>
      <c r="D3001" s="621">
        <v>2.52</v>
      </c>
    </row>
    <row r="3002" spans="1:4" ht="40.5">
      <c r="A3002" s="622">
        <v>98297</v>
      </c>
      <c r="B3002" s="622" t="s">
        <v>11860</v>
      </c>
      <c r="C3002" s="622" t="s">
        <v>18</v>
      </c>
      <c r="D3002" s="621">
        <v>1.79</v>
      </c>
    </row>
    <row r="3003" spans="1:4" ht="27">
      <c r="A3003" s="622">
        <v>98301</v>
      </c>
      <c r="B3003" s="622" t="s">
        <v>11861</v>
      </c>
      <c r="C3003" s="622" t="s">
        <v>49</v>
      </c>
      <c r="D3003" s="621">
        <v>371.81</v>
      </c>
    </row>
    <row r="3004" spans="1:4" ht="27">
      <c r="A3004" s="622">
        <v>98302</v>
      </c>
      <c r="B3004" s="622" t="s">
        <v>11862</v>
      </c>
      <c r="C3004" s="622" t="s">
        <v>49</v>
      </c>
      <c r="D3004" s="621">
        <v>497.37</v>
      </c>
    </row>
    <row r="3005" spans="1:4" ht="27">
      <c r="A3005" s="622">
        <v>98304</v>
      </c>
      <c r="B3005" s="622" t="s">
        <v>11863</v>
      </c>
      <c r="C3005" s="622" t="s">
        <v>49</v>
      </c>
      <c r="D3005" s="621">
        <v>800.31</v>
      </c>
    </row>
    <row r="3006" spans="1:4" ht="27">
      <c r="A3006" s="622">
        <v>98307</v>
      </c>
      <c r="B3006" s="622" t="s">
        <v>11864</v>
      </c>
      <c r="C3006" s="622" t="s">
        <v>49</v>
      </c>
      <c r="D3006" s="621">
        <v>30.07</v>
      </c>
    </row>
    <row r="3007" spans="1:4" ht="27">
      <c r="A3007" s="622">
        <v>98308</v>
      </c>
      <c r="B3007" s="622" t="s">
        <v>11865</v>
      </c>
      <c r="C3007" s="622" t="s">
        <v>49</v>
      </c>
      <c r="D3007" s="621">
        <v>19.95</v>
      </c>
    </row>
    <row r="3008" spans="1:4" ht="27">
      <c r="A3008" s="622">
        <v>98593</v>
      </c>
      <c r="B3008" s="622" t="s">
        <v>11866</v>
      </c>
      <c r="C3008" s="622" t="s">
        <v>49</v>
      </c>
      <c r="D3008" s="621">
        <v>650.35</v>
      </c>
    </row>
    <row r="3009" spans="1:4" ht="40.5">
      <c r="A3009" s="622">
        <v>89355</v>
      </c>
      <c r="B3009" s="622" t="s">
        <v>380</v>
      </c>
      <c r="C3009" s="622" t="s">
        <v>18</v>
      </c>
      <c r="D3009" s="621">
        <v>12.46</v>
      </c>
    </row>
    <row r="3010" spans="1:4" ht="40.5">
      <c r="A3010" s="622">
        <v>89356</v>
      </c>
      <c r="B3010" s="622" t="s">
        <v>381</v>
      </c>
      <c r="C3010" s="622" t="s">
        <v>18</v>
      </c>
      <c r="D3010" s="621">
        <v>14.7</v>
      </c>
    </row>
    <row r="3011" spans="1:4" ht="40.5">
      <c r="A3011" s="622">
        <v>89357</v>
      </c>
      <c r="B3011" s="622" t="s">
        <v>382</v>
      </c>
      <c r="C3011" s="622" t="s">
        <v>18</v>
      </c>
      <c r="D3011" s="621">
        <v>20.5</v>
      </c>
    </row>
    <row r="3012" spans="1:4" ht="40.5">
      <c r="A3012" s="622">
        <v>89401</v>
      </c>
      <c r="B3012" s="622" t="s">
        <v>1894</v>
      </c>
      <c r="C3012" s="622" t="s">
        <v>18</v>
      </c>
      <c r="D3012" s="621">
        <v>5.29</v>
      </c>
    </row>
    <row r="3013" spans="1:4" ht="40.5">
      <c r="A3013" s="622">
        <v>89402</v>
      </c>
      <c r="B3013" s="622" t="s">
        <v>1895</v>
      </c>
      <c r="C3013" s="622" t="s">
        <v>18</v>
      </c>
      <c r="D3013" s="621">
        <v>6.45</v>
      </c>
    </row>
    <row r="3014" spans="1:4" ht="40.5">
      <c r="A3014" s="622">
        <v>89403</v>
      </c>
      <c r="B3014" s="622" t="s">
        <v>1896</v>
      </c>
      <c r="C3014" s="622" t="s">
        <v>18</v>
      </c>
      <c r="D3014" s="621">
        <v>10.62</v>
      </c>
    </row>
    <row r="3015" spans="1:4" ht="40.5">
      <c r="A3015" s="622">
        <v>89446</v>
      </c>
      <c r="B3015" s="622" t="s">
        <v>1933</v>
      </c>
      <c r="C3015" s="622" t="s">
        <v>18</v>
      </c>
      <c r="D3015" s="621">
        <v>3.31</v>
      </c>
    </row>
    <row r="3016" spans="1:4" ht="40.5">
      <c r="A3016" s="622">
        <v>89447</v>
      </c>
      <c r="B3016" s="622" t="s">
        <v>1934</v>
      </c>
      <c r="C3016" s="622" t="s">
        <v>18</v>
      </c>
      <c r="D3016" s="621">
        <v>6.93</v>
      </c>
    </row>
    <row r="3017" spans="1:4" ht="40.5">
      <c r="A3017" s="622">
        <v>89448</v>
      </c>
      <c r="B3017" s="622" t="s">
        <v>1935</v>
      </c>
      <c r="C3017" s="622" t="s">
        <v>18</v>
      </c>
      <c r="D3017" s="621">
        <v>9.94</v>
      </c>
    </row>
    <row r="3018" spans="1:4" ht="40.5">
      <c r="A3018" s="622">
        <v>89449</v>
      </c>
      <c r="B3018" s="622" t="s">
        <v>1936</v>
      </c>
      <c r="C3018" s="622" t="s">
        <v>18</v>
      </c>
      <c r="D3018" s="621">
        <v>11.44</v>
      </c>
    </row>
    <row r="3019" spans="1:4" ht="40.5">
      <c r="A3019" s="622">
        <v>89450</v>
      </c>
      <c r="B3019" s="622" t="s">
        <v>1937</v>
      </c>
      <c r="C3019" s="622" t="s">
        <v>18</v>
      </c>
      <c r="D3019" s="621">
        <v>18.850000000000001</v>
      </c>
    </row>
    <row r="3020" spans="1:4" ht="40.5">
      <c r="A3020" s="622">
        <v>89451</v>
      </c>
      <c r="B3020" s="622" t="s">
        <v>1938</v>
      </c>
      <c r="C3020" s="622" t="s">
        <v>18</v>
      </c>
      <c r="D3020" s="621">
        <v>31.09</v>
      </c>
    </row>
    <row r="3021" spans="1:4" ht="40.5">
      <c r="A3021" s="622">
        <v>89452</v>
      </c>
      <c r="B3021" s="622" t="s">
        <v>1939</v>
      </c>
      <c r="C3021" s="622" t="s">
        <v>18</v>
      </c>
      <c r="D3021" s="621">
        <v>38.67</v>
      </c>
    </row>
    <row r="3022" spans="1:4" ht="40.5">
      <c r="A3022" s="622">
        <v>89508</v>
      </c>
      <c r="B3022" s="622" t="s">
        <v>1975</v>
      </c>
      <c r="C3022" s="622" t="s">
        <v>18</v>
      </c>
      <c r="D3022" s="621">
        <v>13.29</v>
      </c>
    </row>
    <row r="3023" spans="1:4" ht="40.5">
      <c r="A3023" s="622">
        <v>89509</v>
      </c>
      <c r="B3023" s="622" t="s">
        <v>1976</v>
      </c>
      <c r="C3023" s="622" t="s">
        <v>18</v>
      </c>
      <c r="D3023" s="621">
        <v>19.059999999999999</v>
      </c>
    </row>
    <row r="3024" spans="1:4" ht="40.5">
      <c r="A3024" s="622">
        <v>89511</v>
      </c>
      <c r="B3024" s="622" t="s">
        <v>1977</v>
      </c>
      <c r="C3024" s="622" t="s">
        <v>18</v>
      </c>
      <c r="D3024" s="621">
        <v>29.09</v>
      </c>
    </row>
    <row r="3025" spans="1:4" ht="40.5">
      <c r="A3025" s="622">
        <v>89512</v>
      </c>
      <c r="B3025" s="622" t="s">
        <v>1978</v>
      </c>
      <c r="C3025" s="622" t="s">
        <v>18</v>
      </c>
      <c r="D3025" s="621">
        <v>45.62</v>
      </c>
    </row>
    <row r="3026" spans="1:4" ht="40.5">
      <c r="A3026" s="622">
        <v>89576</v>
      </c>
      <c r="B3026" s="622" t="s">
        <v>2011</v>
      </c>
      <c r="C3026" s="622" t="s">
        <v>18</v>
      </c>
      <c r="D3026" s="621">
        <v>15.98</v>
      </c>
    </row>
    <row r="3027" spans="1:4" ht="40.5">
      <c r="A3027" s="622">
        <v>89578</v>
      </c>
      <c r="B3027" s="622" t="s">
        <v>2012</v>
      </c>
      <c r="C3027" s="622" t="s">
        <v>18</v>
      </c>
      <c r="D3027" s="621">
        <v>27.45</v>
      </c>
    </row>
    <row r="3028" spans="1:4" ht="40.5">
      <c r="A3028" s="622">
        <v>89580</v>
      </c>
      <c r="B3028" s="622" t="s">
        <v>2014</v>
      </c>
      <c r="C3028" s="622" t="s">
        <v>18</v>
      </c>
      <c r="D3028" s="621">
        <v>53.67</v>
      </c>
    </row>
    <row r="3029" spans="1:4" ht="40.5">
      <c r="A3029" s="622">
        <v>89633</v>
      </c>
      <c r="B3029" s="622" t="s">
        <v>456</v>
      </c>
      <c r="C3029" s="622" t="s">
        <v>18</v>
      </c>
      <c r="D3029" s="621">
        <v>19.21</v>
      </c>
    </row>
    <row r="3030" spans="1:4" ht="40.5">
      <c r="A3030" s="622">
        <v>89634</v>
      </c>
      <c r="B3030" s="622" t="s">
        <v>457</v>
      </c>
      <c r="C3030" s="622" t="s">
        <v>18</v>
      </c>
      <c r="D3030" s="621">
        <v>29.78</v>
      </c>
    </row>
    <row r="3031" spans="1:4" ht="40.5">
      <c r="A3031" s="622">
        <v>89635</v>
      </c>
      <c r="B3031" s="622" t="s">
        <v>458</v>
      </c>
      <c r="C3031" s="622" t="s">
        <v>18</v>
      </c>
      <c r="D3031" s="621">
        <v>43.23</v>
      </c>
    </row>
    <row r="3032" spans="1:4" ht="40.5">
      <c r="A3032" s="622">
        <v>89636</v>
      </c>
      <c r="B3032" s="622" t="s">
        <v>2051</v>
      </c>
      <c r="C3032" s="622" t="s">
        <v>18</v>
      </c>
      <c r="D3032" s="621">
        <v>52.76</v>
      </c>
    </row>
    <row r="3033" spans="1:4" ht="54">
      <c r="A3033" s="622">
        <v>89711</v>
      </c>
      <c r="B3033" s="622" t="s">
        <v>2117</v>
      </c>
      <c r="C3033" s="622" t="s">
        <v>18</v>
      </c>
      <c r="D3033" s="621">
        <v>13.06</v>
      </c>
    </row>
    <row r="3034" spans="1:4" ht="54">
      <c r="A3034" s="622">
        <v>89712</v>
      </c>
      <c r="B3034" s="622" t="s">
        <v>2118</v>
      </c>
      <c r="C3034" s="622" t="s">
        <v>18</v>
      </c>
      <c r="D3034" s="621">
        <v>20.02</v>
      </c>
    </row>
    <row r="3035" spans="1:4" ht="54">
      <c r="A3035" s="622">
        <v>89713</v>
      </c>
      <c r="B3035" s="622" t="s">
        <v>2119</v>
      </c>
      <c r="C3035" s="622" t="s">
        <v>18</v>
      </c>
      <c r="D3035" s="621">
        <v>31.03</v>
      </c>
    </row>
    <row r="3036" spans="1:4" ht="54">
      <c r="A3036" s="622">
        <v>89714</v>
      </c>
      <c r="B3036" s="622" t="s">
        <v>2120</v>
      </c>
      <c r="C3036" s="622" t="s">
        <v>18</v>
      </c>
      <c r="D3036" s="621">
        <v>40.28</v>
      </c>
    </row>
    <row r="3037" spans="1:4" ht="40.5">
      <c r="A3037" s="622">
        <v>89716</v>
      </c>
      <c r="B3037" s="622" t="s">
        <v>2121</v>
      </c>
      <c r="C3037" s="622" t="s">
        <v>18</v>
      </c>
      <c r="D3037" s="621">
        <v>22.3</v>
      </c>
    </row>
    <row r="3038" spans="1:4" ht="40.5">
      <c r="A3038" s="622">
        <v>89717</v>
      </c>
      <c r="B3038" s="622" t="s">
        <v>2122</v>
      </c>
      <c r="C3038" s="622" t="s">
        <v>18</v>
      </c>
      <c r="D3038" s="621">
        <v>34.44</v>
      </c>
    </row>
    <row r="3039" spans="1:4" ht="40.5">
      <c r="A3039" s="622">
        <v>89770</v>
      </c>
      <c r="B3039" s="622" t="s">
        <v>2166</v>
      </c>
      <c r="C3039" s="622" t="s">
        <v>18</v>
      </c>
      <c r="D3039" s="621">
        <v>38.520000000000003</v>
      </c>
    </row>
    <row r="3040" spans="1:4" ht="40.5">
      <c r="A3040" s="622">
        <v>89771</v>
      </c>
      <c r="B3040" s="622" t="s">
        <v>2167</v>
      </c>
      <c r="C3040" s="622" t="s">
        <v>18</v>
      </c>
      <c r="D3040" s="621">
        <v>52.68</v>
      </c>
    </row>
    <row r="3041" spans="1:4" ht="40.5">
      <c r="A3041" s="622">
        <v>89773</v>
      </c>
      <c r="B3041" s="622" t="s">
        <v>2169</v>
      </c>
      <c r="C3041" s="622" t="s">
        <v>18</v>
      </c>
      <c r="D3041" s="621">
        <v>122.8</v>
      </c>
    </row>
    <row r="3042" spans="1:4" ht="40.5">
      <c r="A3042" s="622">
        <v>89775</v>
      </c>
      <c r="B3042" s="622" t="s">
        <v>2171</v>
      </c>
      <c r="C3042" s="622" t="s">
        <v>18</v>
      </c>
      <c r="D3042" s="621">
        <v>194.12</v>
      </c>
    </row>
    <row r="3043" spans="1:4" ht="40.5">
      <c r="A3043" s="622">
        <v>89798</v>
      </c>
      <c r="B3043" s="622" t="s">
        <v>2193</v>
      </c>
      <c r="C3043" s="622" t="s">
        <v>18</v>
      </c>
      <c r="D3043" s="621">
        <v>7.97</v>
      </c>
    </row>
    <row r="3044" spans="1:4" ht="40.5">
      <c r="A3044" s="622">
        <v>89799</v>
      </c>
      <c r="B3044" s="622" t="s">
        <v>2194</v>
      </c>
      <c r="C3044" s="622" t="s">
        <v>18</v>
      </c>
      <c r="D3044" s="621">
        <v>13.35</v>
      </c>
    </row>
    <row r="3045" spans="1:4" ht="40.5">
      <c r="A3045" s="622">
        <v>89800</v>
      </c>
      <c r="B3045" s="622" t="s">
        <v>2195</v>
      </c>
      <c r="C3045" s="622" t="s">
        <v>18</v>
      </c>
      <c r="D3045" s="621">
        <v>16.79</v>
      </c>
    </row>
    <row r="3046" spans="1:4" ht="40.5">
      <c r="A3046" s="622">
        <v>89848</v>
      </c>
      <c r="B3046" s="622" t="s">
        <v>2242</v>
      </c>
      <c r="C3046" s="622" t="s">
        <v>18</v>
      </c>
      <c r="D3046" s="621">
        <v>20.76</v>
      </c>
    </row>
    <row r="3047" spans="1:4" ht="40.5">
      <c r="A3047" s="622">
        <v>89849</v>
      </c>
      <c r="B3047" s="622" t="s">
        <v>2243</v>
      </c>
      <c r="C3047" s="622" t="s">
        <v>18</v>
      </c>
      <c r="D3047" s="621">
        <v>39.31</v>
      </c>
    </row>
    <row r="3048" spans="1:4" ht="40.5">
      <c r="A3048" s="622">
        <v>89865</v>
      </c>
      <c r="B3048" s="622" t="s">
        <v>474</v>
      </c>
      <c r="C3048" s="622" t="s">
        <v>18</v>
      </c>
      <c r="D3048" s="621">
        <v>8.9</v>
      </c>
    </row>
    <row r="3049" spans="1:4" ht="81">
      <c r="A3049" s="622">
        <v>91784</v>
      </c>
      <c r="B3049" s="622" t="s">
        <v>598</v>
      </c>
      <c r="C3049" s="622" t="s">
        <v>18</v>
      </c>
      <c r="D3049" s="621">
        <v>30.44</v>
      </c>
    </row>
    <row r="3050" spans="1:4" ht="81">
      <c r="A3050" s="622">
        <v>91785</v>
      </c>
      <c r="B3050" s="622" t="s">
        <v>599</v>
      </c>
      <c r="C3050" s="622" t="s">
        <v>18</v>
      </c>
      <c r="D3050" s="621">
        <v>30.18</v>
      </c>
    </row>
    <row r="3051" spans="1:4" ht="81">
      <c r="A3051" s="622">
        <v>91786</v>
      </c>
      <c r="B3051" s="622" t="s">
        <v>2650</v>
      </c>
      <c r="C3051" s="622" t="s">
        <v>18</v>
      </c>
      <c r="D3051" s="621">
        <v>20.399999999999999</v>
      </c>
    </row>
    <row r="3052" spans="1:4" ht="67.5">
      <c r="A3052" s="622">
        <v>91787</v>
      </c>
      <c r="B3052" s="622" t="s">
        <v>2651</v>
      </c>
      <c r="C3052" s="622" t="s">
        <v>18</v>
      </c>
      <c r="D3052" s="621">
        <v>22.29</v>
      </c>
    </row>
    <row r="3053" spans="1:4" ht="67.5">
      <c r="A3053" s="622">
        <v>91788</v>
      </c>
      <c r="B3053" s="622" t="s">
        <v>2652</v>
      </c>
      <c r="C3053" s="622" t="s">
        <v>18</v>
      </c>
      <c r="D3053" s="621">
        <v>28.64</v>
      </c>
    </row>
    <row r="3054" spans="1:4" ht="81">
      <c r="A3054" s="622">
        <v>91789</v>
      </c>
      <c r="B3054" s="622" t="s">
        <v>600</v>
      </c>
      <c r="C3054" s="622" t="s">
        <v>18</v>
      </c>
      <c r="D3054" s="621">
        <v>29.96</v>
      </c>
    </row>
    <row r="3055" spans="1:4" ht="81">
      <c r="A3055" s="622">
        <v>91790</v>
      </c>
      <c r="B3055" s="622" t="s">
        <v>2653</v>
      </c>
      <c r="C3055" s="622" t="s">
        <v>18</v>
      </c>
      <c r="D3055" s="621">
        <v>45.59</v>
      </c>
    </row>
    <row r="3056" spans="1:4" ht="67.5">
      <c r="A3056" s="622">
        <v>91791</v>
      </c>
      <c r="B3056" s="622" t="s">
        <v>601</v>
      </c>
      <c r="C3056" s="622" t="s">
        <v>18</v>
      </c>
      <c r="D3056" s="621">
        <v>57.49</v>
      </c>
    </row>
    <row r="3057" spans="1:4" ht="81">
      <c r="A3057" s="622">
        <v>91792</v>
      </c>
      <c r="B3057" s="622" t="s">
        <v>2654</v>
      </c>
      <c r="C3057" s="622" t="s">
        <v>18</v>
      </c>
      <c r="D3057" s="621">
        <v>40.270000000000003</v>
      </c>
    </row>
    <row r="3058" spans="1:4" ht="81">
      <c r="A3058" s="622">
        <v>91793</v>
      </c>
      <c r="B3058" s="622" t="s">
        <v>2655</v>
      </c>
      <c r="C3058" s="622" t="s">
        <v>18</v>
      </c>
      <c r="D3058" s="621">
        <v>61.62</v>
      </c>
    </row>
    <row r="3059" spans="1:4" ht="81">
      <c r="A3059" s="622">
        <v>91794</v>
      </c>
      <c r="B3059" s="622" t="s">
        <v>2656</v>
      </c>
      <c r="C3059" s="622" t="s">
        <v>18</v>
      </c>
      <c r="D3059" s="621">
        <v>27.92</v>
      </c>
    </row>
    <row r="3060" spans="1:4" ht="81">
      <c r="A3060" s="622">
        <v>91795</v>
      </c>
      <c r="B3060" s="622" t="s">
        <v>2657</v>
      </c>
      <c r="C3060" s="622" t="s">
        <v>18</v>
      </c>
      <c r="D3060" s="621">
        <v>47.59</v>
      </c>
    </row>
    <row r="3061" spans="1:4" ht="67.5">
      <c r="A3061" s="622">
        <v>91796</v>
      </c>
      <c r="B3061" s="622" t="s">
        <v>2658</v>
      </c>
      <c r="C3061" s="622" t="s">
        <v>18</v>
      </c>
      <c r="D3061" s="621">
        <v>49.04</v>
      </c>
    </row>
    <row r="3062" spans="1:4" ht="40.5">
      <c r="A3062" s="622">
        <v>92275</v>
      </c>
      <c r="B3062" s="622" t="s">
        <v>10707</v>
      </c>
      <c r="C3062" s="622" t="s">
        <v>18</v>
      </c>
      <c r="D3062" s="621">
        <v>35.53</v>
      </c>
    </row>
    <row r="3063" spans="1:4" ht="40.5">
      <c r="A3063" s="622">
        <v>92276</v>
      </c>
      <c r="B3063" s="622" t="s">
        <v>10708</v>
      </c>
      <c r="C3063" s="622" t="s">
        <v>18</v>
      </c>
      <c r="D3063" s="621">
        <v>44.98</v>
      </c>
    </row>
    <row r="3064" spans="1:4" ht="40.5">
      <c r="A3064" s="622">
        <v>92277</v>
      </c>
      <c r="B3064" s="622" t="s">
        <v>10709</v>
      </c>
      <c r="C3064" s="622" t="s">
        <v>18</v>
      </c>
      <c r="D3064" s="621">
        <v>64.84</v>
      </c>
    </row>
    <row r="3065" spans="1:4" ht="40.5">
      <c r="A3065" s="622">
        <v>92278</v>
      </c>
      <c r="B3065" s="622" t="s">
        <v>10710</v>
      </c>
      <c r="C3065" s="622" t="s">
        <v>18</v>
      </c>
      <c r="D3065" s="621">
        <v>87.16</v>
      </c>
    </row>
    <row r="3066" spans="1:4" ht="40.5">
      <c r="A3066" s="622">
        <v>92279</v>
      </c>
      <c r="B3066" s="622" t="s">
        <v>10711</v>
      </c>
      <c r="C3066" s="622" t="s">
        <v>18</v>
      </c>
      <c r="D3066" s="621">
        <v>125.9</v>
      </c>
    </row>
    <row r="3067" spans="1:4" ht="40.5">
      <c r="A3067" s="622">
        <v>92280</v>
      </c>
      <c r="B3067" s="622" t="s">
        <v>10712</v>
      </c>
      <c r="C3067" s="622" t="s">
        <v>18</v>
      </c>
      <c r="D3067" s="621">
        <v>176.67</v>
      </c>
    </row>
    <row r="3068" spans="1:4" ht="40.5">
      <c r="A3068" s="622">
        <v>92281</v>
      </c>
      <c r="B3068" s="622" t="s">
        <v>10713</v>
      </c>
      <c r="C3068" s="622" t="s">
        <v>18</v>
      </c>
      <c r="D3068" s="621">
        <v>107.15</v>
      </c>
    </row>
    <row r="3069" spans="1:4" ht="40.5">
      <c r="A3069" s="622">
        <v>92282</v>
      </c>
      <c r="B3069" s="622" t="s">
        <v>10714</v>
      </c>
      <c r="C3069" s="622" t="s">
        <v>18</v>
      </c>
      <c r="D3069" s="621">
        <v>119.51</v>
      </c>
    </row>
    <row r="3070" spans="1:4" ht="40.5">
      <c r="A3070" s="622">
        <v>92283</v>
      </c>
      <c r="B3070" s="622" t="s">
        <v>10715</v>
      </c>
      <c r="C3070" s="622" t="s">
        <v>18</v>
      </c>
      <c r="D3070" s="621">
        <v>159.1</v>
      </c>
    </row>
    <row r="3071" spans="1:4" ht="40.5">
      <c r="A3071" s="622">
        <v>92284</v>
      </c>
      <c r="B3071" s="622" t="s">
        <v>10716</v>
      </c>
      <c r="C3071" s="622" t="s">
        <v>18</v>
      </c>
      <c r="D3071" s="621">
        <v>194.67</v>
      </c>
    </row>
    <row r="3072" spans="1:4" ht="40.5">
      <c r="A3072" s="622">
        <v>92285</v>
      </c>
      <c r="B3072" s="622" t="s">
        <v>10717</v>
      </c>
      <c r="C3072" s="622" t="s">
        <v>18</v>
      </c>
      <c r="D3072" s="621">
        <v>254.4</v>
      </c>
    </row>
    <row r="3073" spans="1:4" ht="40.5">
      <c r="A3073" s="622">
        <v>92286</v>
      </c>
      <c r="B3073" s="622" t="s">
        <v>10718</v>
      </c>
      <c r="C3073" s="622" t="s">
        <v>18</v>
      </c>
      <c r="D3073" s="621">
        <v>306.98</v>
      </c>
    </row>
    <row r="3074" spans="1:4" ht="54">
      <c r="A3074" s="622">
        <v>92305</v>
      </c>
      <c r="B3074" s="622" t="s">
        <v>10719</v>
      </c>
      <c r="C3074" s="622" t="s">
        <v>18</v>
      </c>
      <c r="D3074" s="621">
        <v>23.74</v>
      </c>
    </row>
    <row r="3075" spans="1:4" ht="54">
      <c r="A3075" s="622">
        <v>92306</v>
      </c>
      <c r="B3075" s="622" t="s">
        <v>10720</v>
      </c>
      <c r="C3075" s="622" t="s">
        <v>18</v>
      </c>
      <c r="D3075" s="621">
        <v>38.6</v>
      </c>
    </row>
    <row r="3076" spans="1:4" ht="54">
      <c r="A3076" s="622">
        <v>92307</v>
      </c>
      <c r="B3076" s="622" t="s">
        <v>10721</v>
      </c>
      <c r="C3076" s="622" t="s">
        <v>18</v>
      </c>
      <c r="D3076" s="621">
        <v>48.27</v>
      </c>
    </row>
    <row r="3077" spans="1:4" ht="54">
      <c r="A3077" s="622">
        <v>92308</v>
      </c>
      <c r="B3077" s="622" t="s">
        <v>10722</v>
      </c>
      <c r="C3077" s="622" t="s">
        <v>18</v>
      </c>
      <c r="D3077" s="621">
        <v>40.31</v>
      </c>
    </row>
    <row r="3078" spans="1:4" ht="54">
      <c r="A3078" s="622">
        <v>92309</v>
      </c>
      <c r="B3078" s="622" t="s">
        <v>10723</v>
      </c>
      <c r="C3078" s="622" t="s">
        <v>18</v>
      </c>
      <c r="D3078" s="621">
        <v>111.78</v>
      </c>
    </row>
    <row r="3079" spans="1:4" ht="54">
      <c r="A3079" s="622">
        <v>92310</v>
      </c>
      <c r="B3079" s="622" t="s">
        <v>10724</v>
      </c>
      <c r="C3079" s="622" t="s">
        <v>18</v>
      </c>
      <c r="D3079" s="621">
        <v>124.39</v>
      </c>
    </row>
    <row r="3080" spans="1:4" ht="40.5">
      <c r="A3080" s="622">
        <v>92320</v>
      </c>
      <c r="B3080" s="622" t="s">
        <v>10725</v>
      </c>
      <c r="C3080" s="622" t="s">
        <v>18</v>
      </c>
      <c r="D3080" s="621">
        <v>30.48</v>
      </c>
    </row>
    <row r="3081" spans="1:4" ht="40.5">
      <c r="A3081" s="622">
        <v>92321</v>
      </c>
      <c r="B3081" s="622" t="s">
        <v>10726</v>
      </c>
      <c r="C3081" s="622" t="s">
        <v>18</v>
      </c>
      <c r="D3081" s="621">
        <v>50.19</v>
      </c>
    </row>
    <row r="3082" spans="1:4" ht="40.5">
      <c r="A3082" s="622">
        <v>92322</v>
      </c>
      <c r="B3082" s="622" t="s">
        <v>10727</v>
      </c>
      <c r="C3082" s="622" t="s">
        <v>18</v>
      </c>
      <c r="D3082" s="621">
        <v>64.08</v>
      </c>
    </row>
    <row r="3083" spans="1:4" ht="40.5">
      <c r="A3083" s="622">
        <v>92323</v>
      </c>
      <c r="B3083" s="622" t="s">
        <v>10728</v>
      </c>
      <c r="C3083" s="622" t="s">
        <v>18</v>
      </c>
      <c r="D3083" s="621">
        <v>45.45</v>
      </c>
    </row>
    <row r="3084" spans="1:4" ht="40.5">
      <c r="A3084" s="622">
        <v>92324</v>
      </c>
      <c r="B3084" s="622" t="s">
        <v>10729</v>
      </c>
      <c r="C3084" s="622" t="s">
        <v>18</v>
      </c>
      <c r="D3084" s="621">
        <v>121.75</v>
      </c>
    </row>
    <row r="3085" spans="1:4" ht="40.5">
      <c r="A3085" s="622">
        <v>92325</v>
      </c>
      <c r="B3085" s="622" t="s">
        <v>10730</v>
      </c>
      <c r="C3085" s="622" t="s">
        <v>18</v>
      </c>
      <c r="D3085" s="621">
        <v>138.55000000000001</v>
      </c>
    </row>
    <row r="3086" spans="1:4" ht="54">
      <c r="A3086" s="622">
        <v>92335</v>
      </c>
      <c r="B3086" s="622" t="s">
        <v>2832</v>
      </c>
      <c r="C3086" s="622" t="s">
        <v>18</v>
      </c>
      <c r="D3086" s="621">
        <v>53.39</v>
      </c>
    </row>
    <row r="3087" spans="1:4" ht="54">
      <c r="A3087" s="622">
        <v>92336</v>
      </c>
      <c r="B3087" s="622" t="s">
        <v>2833</v>
      </c>
      <c r="C3087" s="622" t="s">
        <v>18</v>
      </c>
      <c r="D3087" s="621">
        <v>65.55</v>
      </c>
    </row>
    <row r="3088" spans="1:4" ht="54">
      <c r="A3088" s="622">
        <v>92337</v>
      </c>
      <c r="B3088" s="622" t="s">
        <v>2834</v>
      </c>
      <c r="C3088" s="622" t="s">
        <v>18</v>
      </c>
      <c r="D3088" s="621">
        <v>86.13</v>
      </c>
    </row>
    <row r="3089" spans="1:4" ht="40.5">
      <c r="A3089" s="622">
        <v>92338</v>
      </c>
      <c r="B3089" s="622" t="s">
        <v>653</v>
      </c>
      <c r="C3089" s="622" t="s">
        <v>18</v>
      </c>
      <c r="D3089" s="621">
        <v>72.790000000000006</v>
      </c>
    </row>
    <row r="3090" spans="1:4" ht="54">
      <c r="A3090" s="622">
        <v>92339</v>
      </c>
      <c r="B3090" s="622" t="s">
        <v>2835</v>
      </c>
      <c r="C3090" s="622" t="s">
        <v>18</v>
      </c>
      <c r="D3090" s="621">
        <v>108.35</v>
      </c>
    </row>
    <row r="3091" spans="1:4" ht="54">
      <c r="A3091" s="622">
        <v>92341</v>
      </c>
      <c r="B3091" s="622" t="s">
        <v>2836</v>
      </c>
      <c r="C3091" s="622" t="s">
        <v>18</v>
      </c>
      <c r="D3091" s="621">
        <v>60.13</v>
      </c>
    </row>
    <row r="3092" spans="1:4" ht="54">
      <c r="A3092" s="622">
        <v>92342</v>
      </c>
      <c r="B3092" s="622" t="s">
        <v>2837</v>
      </c>
      <c r="C3092" s="622" t="s">
        <v>18</v>
      </c>
      <c r="D3092" s="621">
        <v>72.33</v>
      </c>
    </row>
    <row r="3093" spans="1:4" ht="54">
      <c r="A3093" s="622">
        <v>92343</v>
      </c>
      <c r="B3093" s="622" t="s">
        <v>2838</v>
      </c>
      <c r="C3093" s="622" t="s">
        <v>18</v>
      </c>
      <c r="D3093" s="621">
        <v>92.97</v>
      </c>
    </row>
    <row r="3094" spans="1:4" ht="54">
      <c r="A3094" s="622">
        <v>92361</v>
      </c>
      <c r="B3094" s="622" t="s">
        <v>2845</v>
      </c>
      <c r="C3094" s="622" t="s">
        <v>18</v>
      </c>
      <c r="D3094" s="621">
        <v>58.98</v>
      </c>
    </row>
    <row r="3095" spans="1:4" ht="54">
      <c r="A3095" s="622">
        <v>92362</v>
      </c>
      <c r="B3095" s="622" t="s">
        <v>2846</v>
      </c>
      <c r="C3095" s="622" t="s">
        <v>18</v>
      </c>
      <c r="D3095" s="621">
        <v>94</v>
      </c>
    </row>
    <row r="3096" spans="1:4" ht="67.5">
      <c r="A3096" s="622">
        <v>92364</v>
      </c>
      <c r="B3096" s="622" t="s">
        <v>2847</v>
      </c>
      <c r="C3096" s="622" t="s">
        <v>18</v>
      </c>
      <c r="D3096" s="621">
        <v>32.49</v>
      </c>
    </row>
    <row r="3097" spans="1:4" ht="67.5">
      <c r="A3097" s="622">
        <v>92365</v>
      </c>
      <c r="B3097" s="622" t="s">
        <v>2848</v>
      </c>
      <c r="C3097" s="622" t="s">
        <v>18</v>
      </c>
      <c r="D3097" s="621">
        <v>37.36</v>
      </c>
    </row>
    <row r="3098" spans="1:4" ht="67.5">
      <c r="A3098" s="622">
        <v>92366</v>
      </c>
      <c r="B3098" s="622" t="s">
        <v>2849</v>
      </c>
      <c r="C3098" s="622" t="s">
        <v>18</v>
      </c>
      <c r="D3098" s="621">
        <v>51.81</v>
      </c>
    </row>
    <row r="3099" spans="1:4" ht="67.5">
      <c r="A3099" s="622">
        <v>92367</v>
      </c>
      <c r="B3099" s="622" t="s">
        <v>2850</v>
      </c>
      <c r="C3099" s="622" t="s">
        <v>18</v>
      </c>
      <c r="D3099" s="621">
        <v>63.61</v>
      </c>
    </row>
    <row r="3100" spans="1:4" ht="67.5">
      <c r="A3100" s="622">
        <v>92368</v>
      </c>
      <c r="B3100" s="622" t="s">
        <v>2851</v>
      </c>
      <c r="C3100" s="622" t="s">
        <v>18</v>
      </c>
      <c r="D3100" s="621">
        <v>83.92</v>
      </c>
    </row>
    <row r="3101" spans="1:4" ht="54">
      <c r="A3101" s="622">
        <v>92648</v>
      </c>
      <c r="B3101" s="622" t="s">
        <v>3043</v>
      </c>
      <c r="C3101" s="622" t="s">
        <v>18</v>
      </c>
      <c r="D3101" s="621">
        <v>50.48</v>
      </c>
    </row>
    <row r="3102" spans="1:4" ht="54">
      <c r="A3102" s="622">
        <v>92649</v>
      </c>
      <c r="B3102" s="622" t="s">
        <v>3044</v>
      </c>
      <c r="C3102" s="622" t="s">
        <v>18</v>
      </c>
      <c r="D3102" s="621">
        <v>61.47</v>
      </c>
    </row>
    <row r="3103" spans="1:4" ht="54">
      <c r="A3103" s="622">
        <v>92650</v>
      </c>
      <c r="B3103" s="622" t="s">
        <v>3045</v>
      </c>
      <c r="C3103" s="622" t="s">
        <v>18</v>
      </c>
      <c r="D3103" s="621">
        <v>96.48</v>
      </c>
    </row>
    <row r="3104" spans="1:4" ht="67.5">
      <c r="A3104" s="622">
        <v>92652</v>
      </c>
      <c r="B3104" s="622" t="s">
        <v>3046</v>
      </c>
      <c r="C3104" s="622" t="s">
        <v>18</v>
      </c>
      <c r="D3104" s="621">
        <v>35.57</v>
      </c>
    </row>
    <row r="3105" spans="1:4" ht="67.5">
      <c r="A3105" s="622">
        <v>92653</v>
      </c>
      <c r="B3105" s="622" t="s">
        <v>3047</v>
      </c>
      <c r="C3105" s="622" t="s">
        <v>18</v>
      </c>
      <c r="D3105" s="621">
        <v>40.46</v>
      </c>
    </row>
    <row r="3106" spans="1:4" ht="67.5">
      <c r="A3106" s="622">
        <v>92654</v>
      </c>
      <c r="B3106" s="622" t="s">
        <v>3048</v>
      </c>
      <c r="C3106" s="622" t="s">
        <v>18</v>
      </c>
      <c r="D3106" s="621">
        <v>54.91</v>
      </c>
    </row>
    <row r="3107" spans="1:4" ht="67.5">
      <c r="A3107" s="622">
        <v>92655</v>
      </c>
      <c r="B3107" s="622" t="s">
        <v>3049</v>
      </c>
      <c r="C3107" s="622" t="s">
        <v>18</v>
      </c>
      <c r="D3107" s="621">
        <v>66.78</v>
      </c>
    </row>
    <row r="3108" spans="1:4" ht="67.5">
      <c r="A3108" s="622">
        <v>92656</v>
      </c>
      <c r="B3108" s="622" t="s">
        <v>3050</v>
      </c>
      <c r="C3108" s="622" t="s">
        <v>18</v>
      </c>
      <c r="D3108" s="621">
        <v>87.08</v>
      </c>
    </row>
    <row r="3109" spans="1:4" ht="54">
      <c r="A3109" s="622">
        <v>92687</v>
      </c>
      <c r="B3109" s="622" t="s">
        <v>674</v>
      </c>
      <c r="C3109" s="622" t="s">
        <v>18</v>
      </c>
      <c r="D3109" s="621">
        <v>16.809999999999999</v>
      </c>
    </row>
    <row r="3110" spans="1:4" ht="54">
      <c r="A3110" s="622">
        <v>92688</v>
      </c>
      <c r="B3110" s="622" t="s">
        <v>675</v>
      </c>
      <c r="C3110" s="622" t="s">
        <v>18</v>
      </c>
      <c r="D3110" s="621">
        <v>23.74</v>
      </c>
    </row>
    <row r="3111" spans="1:4" ht="54">
      <c r="A3111" s="622">
        <v>92689</v>
      </c>
      <c r="B3111" s="622" t="s">
        <v>3081</v>
      </c>
      <c r="C3111" s="622" t="s">
        <v>18</v>
      </c>
      <c r="D3111" s="621">
        <v>25.27</v>
      </c>
    </row>
    <row r="3112" spans="1:4" ht="54">
      <c r="A3112" s="622">
        <v>92690</v>
      </c>
      <c r="B3112" s="622" t="s">
        <v>3082</v>
      </c>
      <c r="C3112" s="622" t="s">
        <v>18</v>
      </c>
      <c r="D3112" s="621">
        <v>36.5</v>
      </c>
    </row>
    <row r="3113" spans="1:4" ht="81">
      <c r="A3113" s="622">
        <v>94462</v>
      </c>
      <c r="B3113" s="622" t="s">
        <v>3553</v>
      </c>
      <c r="C3113" s="622" t="s">
        <v>18</v>
      </c>
      <c r="D3113" s="621">
        <v>59.86</v>
      </c>
    </row>
    <row r="3114" spans="1:4" ht="81">
      <c r="A3114" s="622">
        <v>94463</v>
      </c>
      <c r="B3114" s="622" t="s">
        <v>3554</v>
      </c>
      <c r="C3114" s="622" t="s">
        <v>18</v>
      </c>
      <c r="D3114" s="621">
        <v>69.87</v>
      </c>
    </row>
    <row r="3115" spans="1:4" ht="81">
      <c r="A3115" s="622">
        <v>94464</v>
      </c>
      <c r="B3115" s="622" t="s">
        <v>3555</v>
      </c>
      <c r="C3115" s="622" t="s">
        <v>18</v>
      </c>
      <c r="D3115" s="621">
        <v>98.13</v>
      </c>
    </row>
    <row r="3116" spans="1:4" ht="67.5">
      <c r="A3116" s="622">
        <v>94602</v>
      </c>
      <c r="B3116" s="622" t="s">
        <v>10731</v>
      </c>
      <c r="C3116" s="622" t="s">
        <v>18</v>
      </c>
      <c r="D3116" s="621">
        <v>136.19</v>
      </c>
    </row>
    <row r="3117" spans="1:4" ht="67.5">
      <c r="A3117" s="622">
        <v>94603</v>
      </c>
      <c r="B3117" s="622" t="s">
        <v>10732</v>
      </c>
      <c r="C3117" s="622" t="s">
        <v>18</v>
      </c>
      <c r="D3117" s="621">
        <v>183.03</v>
      </c>
    </row>
    <row r="3118" spans="1:4" ht="67.5">
      <c r="A3118" s="622">
        <v>94604</v>
      </c>
      <c r="B3118" s="622" t="s">
        <v>10733</v>
      </c>
      <c r="C3118" s="622" t="s">
        <v>18</v>
      </c>
      <c r="D3118" s="621">
        <v>250.12</v>
      </c>
    </row>
    <row r="3119" spans="1:4" ht="67.5">
      <c r="A3119" s="622">
        <v>94605</v>
      </c>
      <c r="B3119" s="622" t="s">
        <v>10734</v>
      </c>
      <c r="C3119" s="622" t="s">
        <v>18</v>
      </c>
      <c r="D3119" s="621">
        <v>357.66</v>
      </c>
    </row>
    <row r="3120" spans="1:4" ht="54">
      <c r="A3120" s="622">
        <v>94648</v>
      </c>
      <c r="B3120" s="622" t="s">
        <v>3588</v>
      </c>
      <c r="C3120" s="622" t="s">
        <v>18</v>
      </c>
      <c r="D3120" s="621">
        <v>6.96</v>
      </c>
    </row>
    <row r="3121" spans="1:4" ht="54">
      <c r="A3121" s="622">
        <v>94649</v>
      </c>
      <c r="B3121" s="622" t="s">
        <v>3589</v>
      </c>
      <c r="C3121" s="622" t="s">
        <v>18</v>
      </c>
      <c r="D3121" s="621">
        <v>10.4</v>
      </c>
    </row>
    <row r="3122" spans="1:4" ht="54">
      <c r="A3122" s="622">
        <v>94650</v>
      </c>
      <c r="B3122" s="622" t="s">
        <v>3590</v>
      </c>
      <c r="C3122" s="622" t="s">
        <v>18</v>
      </c>
      <c r="D3122" s="621">
        <v>14.89</v>
      </c>
    </row>
    <row r="3123" spans="1:4" ht="54">
      <c r="A3123" s="622">
        <v>94651</v>
      </c>
      <c r="B3123" s="622" t="s">
        <v>3591</v>
      </c>
      <c r="C3123" s="622" t="s">
        <v>18</v>
      </c>
      <c r="D3123" s="621">
        <v>16.18</v>
      </c>
    </row>
    <row r="3124" spans="1:4" ht="54">
      <c r="A3124" s="622">
        <v>94652</v>
      </c>
      <c r="B3124" s="622" t="s">
        <v>3592</v>
      </c>
      <c r="C3124" s="622" t="s">
        <v>18</v>
      </c>
      <c r="D3124" s="621">
        <v>26.32</v>
      </c>
    </row>
    <row r="3125" spans="1:4" ht="54">
      <c r="A3125" s="622">
        <v>94653</v>
      </c>
      <c r="B3125" s="622" t="s">
        <v>3593</v>
      </c>
      <c r="C3125" s="622" t="s">
        <v>18</v>
      </c>
      <c r="D3125" s="621">
        <v>37.520000000000003</v>
      </c>
    </row>
    <row r="3126" spans="1:4" ht="54">
      <c r="A3126" s="622">
        <v>94654</v>
      </c>
      <c r="B3126" s="622" t="s">
        <v>3594</v>
      </c>
      <c r="C3126" s="622" t="s">
        <v>18</v>
      </c>
      <c r="D3126" s="621">
        <v>50.08</v>
      </c>
    </row>
    <row r="3127" spans="1:4" ht="54">
      <c r="A3127" s="622">
        <v>94655</v>
      </c>
      <c r="B3127" s="622" t="s">
        <v>3595</v>
      </c>
      <c r="C3127" s="622" t="s">
        <v>18</v>
      </c>
      <c r="D3127" s="621">
        <v>70.03</v>
      </c>
    </row>
    <row r="3128" spans="1:4" ht="54">
      <c r="A3128" s="622">
        <v>94716</v>
      </c>
      <c r="B3128" s="622" t="s">
        <v>3654</v>
      </c>
      <c r="C3128" s="622" t="s">
        <v>18</v>
      </c>
      <c r="D3128" s="621">
        <v>22.35</v>
      </c>
    </row>
    <row r="3129" spans="1:4" ht="54">
      <c r="A3129" s="622">
        <v>94717</v>
      </c>
      <c r="B3129" s="622" t="s">
        <v>3655</v>
      </c>
      <c r="C3129" s="622" t="s">
        <v>18</v>
      </c>
      <c r="D3129" s="621">
        <v>33.51</v>
      </c>
    </row>
    <row r="3130" spans="1:4" ht="54">
      <c r="A3130" s="622">
        <v>94718</v>
      </c>
      <c r="B3130" s="622" t="s">
        <v>3656</v>
      </c>
      <c r="C3130" s="622" t="s">
        <v>18</v>
      </c>
      <c r="D3130" s="621">
        <v>41.33</v>
      </c>
    </row>
    <row r="3131" spans="1:4" ht="54">
      <c r="A3131" s="622">
        <v>94719</v>
      </c>
      <c r="B3131" s="622" t="s">
        <v>3657</v>
      </c>
      <c r="C3131" s="622" t="s">
        <v>18</v>
      </c>
      <c r="D3131" s="621">
        <v>54.73</v>
      </c>
    </row>
    <row r="3132" spans="1:4" ht="54">
      <c r="A3132" s="622">
        <v>94720</v>
      </c>
      <c r="B3132" s="622" t="s">
        <v>3658</v>
      </c>
      <c r="C3132" s="622" t="s">
        <v>18</v>
      </c>
      <c r="D3132" s="621">
        <v>82.2</v>
      </c>
    </row>
    <row r="3133" spans="1:4" ht="54">
      <c r="A3133" s="622">
        <v>94721</v>
      </c>
      <c r="B3133" s="622" t="s">
        <v>3659</v>
      </c>
      <c r="C3133" s="622" t="s">
        <v>18</v>
      </c>
      <c r="D3133" s="621">
        <v>121.45</v>
      </c>
    </row>
    <row r="3134" spans="1:4" ht="54">
      <c r="A3134" s="622">
        <v>94722</v>
      </c>
      <c r="B3134" s="622" t="s">
        <v>3660</v>
      </c>
      <c r="C3134" s="622" t="s">
        <v>18</v>
      </c>
      <c r="D3134" s="621">
        <v>210.77</v>
      </c>
    </row>
    <row r="3135" spans="1:4" ht="54">
      <c r="A3135" s="622">
        <v>95697</v>
      </c>
      <c r="B3135" s="622" t="s">
        <v>10735</v>
      </c>
      <c r="C3135" s="622" t="s">
        <v>18</v>
      </c>
      <c r="D3135" s="621">
        <v>47.99</v>
      </c>
    </row>
    <row r="3136" spans="1:4" ht="40.5">
      <c r="A3136" s="622">
        <v>96635</v>
      </c>
      <c r="B3136" s="622" t="s">
        <v>4215</v>
      </c>
      <c r="C3136" s="622" t="s">
        <v>18</v>
      </c>
      <c r="D3136" s="621">
        <v>21.08</v>
      </c>
    </row>
    <row r="3137" spans="1:4" ht="40.5">
      <c r="A3137" s="622">
        <v>96636</v>
      </c>
      <c r="B3137" s="622" t="s">
        <v>4216</v>
      </c>
      <c r="C3137" s="622" t="s">
        <v>18</v>
      </c>
      <c r="D3137" s="621">
        <v>22.22</v>
      </c>
    </row>
    <row r="3138" spans="1:4" ht="40.5">
      <c r="A3138" s="622">
        <v>96644</v>
      </c>
      <c r="B3138" s="622" t="s">
        <v>4224</v>
      </c>
      <c r="C3138" s="622" t="s">
        <v>18</v>
      </c>
      <c r="D3138" s="621">
        <v>14.08</v>
      </c>
    </row>
    <row r="3139" spans="1:4" ht="40.5">
      <c r="A3139" s="622">
        <v>96645</v>
      </c>
      <c r="B3139" s="622" t="s">
        <v>4225</v>
      </c>
      <c r="C3139" s="622" t="s">
        <v>18</v>
      </c>
      <c r="D3139" s="621">
        <v>18.18</v>
      </c>
    </row>
    <row r="3140" spans="1:4" ht="40.5">
      <c r="A3140" s="622">
        <v>96646</v>
      </c>
      <c r="B3140" s="622" t="s">
        <v>4226</v>
      </c>
      <c r="C3140" s="622" t="s">
        <v>18</v>
      </c>
      <c r="D3140" s="621">
        <v>28.17</v>
      </c>
    </row>
    <row r="3141" spans="1:4" ht="40.5">
      <c r="A3141" s="622">
        <v>96647</v>
      </c>
      <c r="B3141" s="622" t="s">
        <v>4227</v>
      </c>
      <c r="C3141" s="622" t="s">
        <v>18</v>
      </c>
      <c r="D3141" s="621">
        <v>12.81</v>
      </c>
    </row>
    <row r="3142" spans="1:4" ht="40.5">
      <c r="A3142" s="622">
        <v>96648</v>
      </c>
      <c r="B3142" s="622" t="s">
        <v>4228</v>
      </c>
      <c r="C3142" s="622" t="s">
        <v>18</v>
      </c>
      <c r="D3142" s="621">
        <v>23.18</v>
      </c>
    </row>
    <row r="3143" spans="1:4" ht="40.5">
      <c r="A3143" s="622">
        <v>96649</v>
      </c>
      <c r="B3143" s="622" t="s">
        <v>4229</v>
      </c>
      <c r="C3143" s="622" t="s">
        <v>18</v>
      </c>
      <c r="D3143" s="621">
        <v>34.03</v>
      </c>
    </row>
    <row r="3144" spans="1:4" ht="40.5">
      <c r="A3144" s="622">
        <v>96668</v>
      </c>
      <c r="B3144" s="622" t="s">
        <v>4248</v>
      </c>
      <c r="C3144" s="622" t="s">
        <v>18</v>
      </c>
      <c r="D3144" s="621">
        <v>9.1999999999999993</v>
      </c>
    </row>
    <row r="3145" spans="1:4" ht="40.5">
      <c r="A3145" s="622">
        <v>96669</v>
      </c>
      <c r="B3145" s="622" t="s">
        <v>4249</v>
      </c>
      <c r="C3145" s="622" t="s">
        <v>18</v>
      </c>
      <c r="D3145" s="621">
        <v>11.44</v>
      </c>
    </row>
    <row r="3146" spans="1:4" ht="40.5">
      <c r="A3146" s="622">
        <v>96670</v>
      </c>
      <c r="B3146" s="622" t="s">
        <v>4250</v>
      </c>
      <c r="C3146" s="622" t="s">
        <v>18</v>
      </c>
      <c r="D3146" s="621">
        <v>17.38</v>
      </c>
    </row>
    <row r="3147" spans="1:4" ht="40.5">
      <c r="A3147" s="622">
        <v>96671</v>
      </c>
      <c r="B3147" s="622" t="s">
        <v>4251</v>
      </c>
      <c r="C3147" s="622" t="s">
        <v>18</v>
      </c>
      <c r="D3147" s="621">
        <v>23.25</v>
      </c>
    </row>
    <row r="3148" spans="1:4" ht="40.5">
      <c r="A3148" s="622">
        <v>96672</v>
      </c>
      <c r="B3148" s="622" t="s">
        <v>4252</v>
      </c>
      <c r="C3148" s="622" t="s">
        <v>18</v>
      </c>
      <c r="D3148" s="621">
        <v>34.119999999999997</v>
      </c>
    </row>
    <row r="3149" spans="1:4" ht="40.5">
      <c r="A3149" s="622">
        <v>96673</v>
      </c>
      <c r="B3149" s="622" t="s">
        <v>4253</v>
      </c>
      <c r="C3149" s="622" t="s">
        <v>18</v>
      </c>
      <c r="D3149" s="621">
        <v>55.82</v>
      </c>
    </row>
    <row r="3150" spans="1:4" ht="40.5">
      <c r="A3150" s="622">
        <v>96674</v>
      </c>
      <c r="B3150" s="622" t="s">
        <v>4254</v>
      </c>
      <c r="C3150" s="622" t="s">
        <v>18</v>
      </c>
      <c r="D3150" s="621">
        <v>78.41</v>
      </c>
    </row>
    <row r="3151" spans="1:4" ht="40.5">
      <c r="A3151" s="622">
        <v>96675</v>
      </c>
      <c r="B3151" s="622" t="s">
        <v>4255</v>
      </c>
      <c r="C3151" s="622" t="s">
        <v>18</v>
      </c>
      <c r="D3151" s="621">
        <v>136.44</v>
      </c>
    </row>
    <row r="3152" spans="1:4" ht="40.5">
      <c r="A3152" s="622">
        <v>96676</v>
      </c>
      <c r="B3152" s="622" t="s">
        <v>4256</v>
      </c>
      <c r="C3152" s="622" t="s">
        <v>18</v>
      </c>
      <c r="D3152" s="621">
        <v>9.17</v>
      </c>
    </row>
    <row r="3153" spans="1:4" ht="40.5">
      <c r="A3153" s="622">
        <v>96677</v>
      </c>
      <c r="B3153" s="622" t="s">
        <v>4257</v>
      </c>
      <c r="C3153" s="622" t="s">
        <v>18</v>
      </c>
      <c r="D3153" s="621">
        <v>15.14</v>
      </c>
    </row>
    <row r="3154" spans="1:4" ht="40.5">
      <c r="A3154" s="622">
        <v>96678</v>
      </c>
      <c r="B3154" s="622" t="s">
        <v>4258</v>
      </c>
      <c r="C3154" s="622" t="s">
        <v>18</v>
      </c>
      <c r="D3154" s="621">
        <v>21.05</v>
      </c>
    </row>
    <row r="3155" spans="1:4" ht="40.5">
      <c r="A3155" s="622">
        <v>96679</v>
      </c>
      <c r="B3155" s="622" t="s">
        <v>4259</v>
      </c>
      <c r="C3155" s="622" t="s">
        <v>18</v>
      </c>
      <c r="D3155" s="621">
        <v>30.71</v>
      </c>
    </row>
    <row r="3156" spans="1:4" ht="40.5">
      <c r="A3156" s="622">
        <v>96680</v>
      </c>
      <c r="B3156" s="622" t="s">
        <v>4260</v>
      </c>
      <c r="C3156" s="622" t="s">
        <v>18</v>
      </c>
      <c r="D3156" s="621">
        <v>41.32</v>
      </c>
    </row>
    <row r="3157" spans="1:4" ht="40.5">
      <c r="A3157" s="622">
        <v>96681</v>
      </c>
      <c r="B3157" s="622" t="s">
        <v>4261</v>
      </c>
      <c r="C3157" s="622" t="s">
        <v>18</v>
      </c>
      <c r="D3157" s="621">
        <v>77.28</v>
      </c>
    </row>
    <row r="3158" spans="1:4" ht="40.5">
      <c r="A3158" s="622">
        <v>96682</v>
      </c>
      <c r="B3158" s="622" t="s">
        <v>4262</v>
      </c>
      <c r="C3158" s="622" t="s">
        <v>18</v>
      </c>
      <c r="D3158" s="621">
        <v>114.02</v>
      </c>
    </row>
    <row r="3159" spans="1:4" ht="40.5">
      <c r="A3159" s="622">
        <v>96683</v>
      </c>
      <c r="B3159" s="622" t="s">
        <v>4263</v>
      </c>
      <c r="C3159" s="622" t="s">
        <v>18</v>
      </c>
      <c r="D3159" s="621">
        <v>156</v>
      </c>
    </row>
    <row r="3160" spans="1:4" ht="54">
      <c r="A3160" s="622">
        <v>96718</v>
      </c>
      <c r="B3160" s="622" t="s">
        <v>4298</v>
      </c>
      <c r="C3160" s="622" t="s">
        <v>18</v>
      </c>
      <c r="D3160" s="621">
        <v>6.06</v>
      </c>
    </row>
    <row r="3161" spans="1:4" ht="54">
      <c r="A3161" s="622">
        <v>96719</v>
      </c>
      <c r="B3161" s="622" t="s">
        <v>4299</v>
      </c>
      <c r="C3161" s="622" t="s">
        <v>18</v>
      </c>
      <c r="D3161" s="621">
        <v>12.08</v>
      </c>
    </row>
    <row r="3162" spans="1:4" ht="54">
      <c r="A3162" s="622">
        <v>96720</v>
      </c>
      <c r="B3162" s="622" t="s">
        <v>4300</v>
      </c>
      <c r="C3162" s="622" t="s">
        <v>18</v>
      </c>
      <c r="D3162" s="621">
        <v>14.7</v>
      </c>
    </row>
    <row r="3163" spans="1:4" ht="54">
      <c r="A3163" s="622">
        <v>96721</v>
      </c>
      <c r="B3163" s="622" t="s">
        <v>4301</v>
      </c>
      <c r="C3163" s="622" t="s">
        <v>18</v>
      </c>
      <c r="D3163" s="621">
        <v>19.86</v>
      </c>
    </row>
    <row r="3164" spans="1:4" ht="54">
      <c r="A3164" s="622">
        <v>96722</v>
      </c>
      <c r="B3164" s="622" t="s">
        <v>4302</v>
      </c>
      <c r="C3164" s="622" t="s">
        <v>18</v>
      </c>
      <c r="D3164" s="621">
        <v>27.07</v>
      </c>
    </row>
    <row r="3165" spans="1:4" ht="54">
      <c r="A3165" s="622">
        <v>96723</v>
      </c>
      <c r="B3165" s="622" t="s">
        <v>4303</v>
      </c>
      <c r="C3165" s="622" t="s">
        <v>18</v>
      </c>
      <c r="D3165" s="621">
        <v>36.1</v>
      </c>
    </row>
    <row r="3166" spans="1:4" ht="54">
      <c r="A3166" s="622">
        <v>96724</v>
      </c>
      <c r="B3166" s="622" t="s">
        <v>4304</v>
      </c>
      <c r="C3166" s="622" t="s">
        <v>18</v>
      </c>
      <c r="D3166" s="621">
        <v>58.94</v>
      </c>
    </row>
    <row r="3167" spans="1:4" ht="54">
      <c r="A3167" s="622">
        <v>96725</v>
      </c>
      <c r="B3167" s="622" t="s">
        <v>4305</v>
      </c>
      <c r="C3167" s="622" t="s">
        <v>18</v>
      </c>
      <c r="D3167" s="621">
        <v>77.77</v>
      </c>
    </row>
    <row r="3168" spans="1:4" ht="54">
      <c r="A3168" s="622">
        <v>96726</v>
      </c>
      <c r="B3168" s="622" t="s">
        <v>4306</v>
      </c>
      <c r="C3168" s="622" t="s">
        <v>18</v>
      </c>
      <c r="D3168" s="621">
        <v>126.85</v>
      </c>
    </row>
    <row r="3169" spans="1:4" ht="54">
      <c r="A3169" s="622">
        <v>96727</v>
      </c>
      <c r="B3169" s="622" t="s">
        <v>4307</v>
      </c>
      <c r="C3169" s="622" t="s">
        <v>18</v>
      </c>
      <c r="D3169" s="621">
        <v>10.37</v>
      </c>
    </row>
    <row r="3170" spans="1:4" ht="54">
      <c r="A3170" s="622">
        <v>96728</v>
      </c>
      <c r="B3170" s="622" t="s">
        <v>4308</v>
      </c>
      <c r="C3170" s="622" t="s">
        <v>18</v>
      </c>
      <c r="D3170" s="621">
        <v>12.46</v>
      </c>
    </row>
    <row r="3171" spans="1:4" ht="54">
      <c r="A3171" s="622">
        <v>96729</v>
      </c>
      <c r="B3171" s="622" t="s">
        <v>4309</v>
      </c>
      <c r="C3171" s="622" t="s">
        <v>18</v>
      </c>
      <c r="D3171" s="621">
        <v>18.93</v>
      </c>
    </row>
    <row r="3172" spans="1:4" ht="54">
      <c r="A3172" s="622">
        <v>96730</v>
      </c>
      <c r="B3172" s="622" t="s">
        <v>4310</v>
      </c>
      <c r="C3172" s="622" t="s">
        <v>18</v>
      </c>
      <c r="D3172" s="621">
        <v>24</v>
      </c>
    </row>
    <row r="3173" spans="1:4" ht="54">
      <c r="A3173" s="622">
        <v>96731</v>
      </c>
      <c r="B3173" s="622" t="s">
        <v>4311</v>
      </c>
      <c r="C3173" s="622" t="s">
        <v>18</v>
      </c>
      <c r="D3173" s="621">
        <v>35.1</v>
      </c>
    </row>
    <row r="3174" spans="1:4" ht="54">
      <c r="A3174" s="622">
        <v>96732</v>
      </c>
      <c r="B3174" s="622" t="s">
        <v>4312</v>
      </c>
      <c r="C3174" s="622" t="s">
        <v>18</v>
      </c>
      <c r="D3174" s="621">
        <v>43.66</v>
      </c>
    </row>
    <row r="3175" spans="1:4" ht="54">
      <c r="A3175" s="622">
        <v>96733</v>
      </c>
      <c r="B3175" s="622" t="s">
        <v>4313</v>
      </c>
      <c r="C3175" s="622" t="s">
        <v>18</v>
      </c>
      <c r="D3175" s="621">
        <v>80.260000000000005</v>
      </c>
    </row>
    <row r="3176" spans="1:4" ht="54">
      <c r="A3176" s="622">
        <v>96734</v>
      </c>
      <c r="B3176" s="622" t="s">
        <v>4314</v>
      </c>
      <c r="C3176" s="622" t="s">
        <v>18</v>
      </c>
      <c r="D3176" s="621">
        <v>111.8</v>
      </c>
    </row>
    <row r="3177" spans="1:4" ht="54">
      <c r="A3177" s="622">
        <v>96735</v>
      </c>
      <c r="B3177" s="622" t="s">
        <v>4315</v>
      </c>
      <c r="C3177" s="622" t="s">
        <v>18</v>
      </c>
      <c r="D3177" s="621">
        <v>145.57</v>
      </c>
    </row>
    <row r="3178" spans="1:4" ht="40.5">
      <c r="A3178" s="622">
        <v>96794</v>
      </c>
      <c r="B3178" s="622" t="s">
        <v>4345</v>
      </c>
      <c r="C3178" s="622" t="s">
        <v>18</v>
      </c>
      <c r="D3178" s="621">
        <v>6.07</v>
      </c>
    </row>
    <row r="3179" spans="1:4" ht="40.5">
      <c r="A3179" s="622">
        <v>96795</v>
      </c>
      <c r="B3179" s="622" t="s">
        <v>4346</v>
      </c>
      <c r="C3179" s="622" t="s">
        <v>18</v>
      </c>
      <c r="D3179" s="621">
        <v>7.71</v>
      </c>
    </row>
    <row r="3180" spans="1:4" ht="40.5">
      <c r="A3180" s="622">
        <v>96796</v>
      </c>
      <c r="B3180" s="622" t="s">
        <v>4347</v>
      </c>
      <c r="C3180" s="622" t="s">
        <v>18</v>
      </c>
      <c r="D3180" s="621">
        <v>10.79</v>
      </c>
    </row>
    <row r="3181" spans="1:4" ht="40.5">
      <c r="A3181" s="622">
        <v>96797</v>
      </c>
      <c r="B3181" s="622" t="s">
        <v>4348</v>
      </c>
      <c r="C3181" s="622" t="s">
        <v>18</v>
      </c>
      <c r="D3181" s="621">
        <v>16.25</v>
      </c>
    </row>
    <row r="3182" spans="1:4" ht="40.5">
      <c r="A3182" s="622">
        <v>96798</v>
      </c>
      <c r="B3182" s="622" t="s">
        <v>4349</v>
      </c>
      <c r="C3182" s="622" t="s">
        <v>18</v>
      </c>
      <c r="D3182" s="621">
        <v>6.16</v>
      </c>
    </row>
    <row r="3183" spans="1:4" ht="40.5">
      <c r="A3183" s="622">
        <v>96799</v>
      </c>
      <c r="B3183" s="622" t="s">
        <v>4350</v>
      </c>
      <c r="C3183" s="622" t="s">
        <v>18</v>
      </c>
      <c r="D3183" s="621">
        <v>8.26</v>
      </c>
    </row>
    <row r="3184" spans="1:4" ht="40.5">
      <c r="A3184" s="622">
        <v>96800</v>
      </c>
      <c r="B3184" s="622" t="s">
        <v>4351</v>
      </c>
      <c r="C3184" s="622" t="s">
        <v>18</v>
      </c>
      <c r="D3184" s="621">
        <v>11.93</v>
      </c>
    </row>
    <row r="3185" spans="1:4" ht="40.5">
      <c r="A3185" s="622">
        <v>96801</v>
      </c>
      <c r="B3185" s="622" t="s">
        <v>4352</v>
      </c>
      <c r="C3185" s="622" t="s">
        <v>18</v>
      </c>
      <c r="D3185" s="621">
        <v>18.21</v>
      </c>
    </row>
    <row r="3186" spans="1:4" ht="67.5">
      <c r="A3186" s="622">
        <v>97327</v>
      </c>
      <c r="B3186" s="622" t="s">
        <v>10736</v>
      </c>
      <c r="C3186" s="622" t="s">
        <v>18</v>
      </c>
      <c r="D3186" s="621">
        <v>19.32</v>
      </c>
    </row>
    <row r="3187" spans="1:4" ht="67.5">
      <c r="A3187" s="622">
        <v>97328</v>
      </c>
      <c r="B3187" s="622" t="s">
        <v>10737</v>
      </c>
      <c r="C3187" s="622" t="s">
        <v>18</v>
      </c>
      <c r="D3187" s="621">
        <v>34.090000000000003</v>
      </c>
    </row>
    <row r="3188" spans="1:4" ht="67.5">
      <c r="A3188" s="622">
        <v>97329</v>
      </c>
      <c r="B3188" s="622" t="s">
        <v>10738</v>
      </c>
      <c r="C3188" s="622" t="s">
        <v>18</v>
      </c>
      <c r="D3188" s="621">
        <v>42.35</v>
      </c>
    </row>
    <row r="3189" spans="1:4" ht="67.5">
      <c r="A3189" s="622">
        <v>97330</v>
      </c>
      <c r="B3189" s="622" t="s">
        <v>10739</v>
      </c>
      <c r="C3189" s="622" t="s">
        <v>18</v>
      </c>
      <c r="D3189" s="621">
        <v>51.61</v>
      </c>
    </row>
    <row r="3190" spans="1:4" ht="67.5">
      <c r="A3190" s="622">
        <v>97331</v>
      </c>
      <c r="B3190" s="622" t="s">
        <v>10740</v>
      </c>
      <c r="C3190" s="622" t="s">
        <v>18</v>
      </c>
      <c r="D3190" s="621">
        <v>19.53</v>
      </c>
    </row>
    <row r="3191" spans="1:4" ht="67.5">
      <c r="A3191" s="622">
        <v>97332</v>
      </c>
      <c r="B3191" s="622" t="s">
        <v>10741</v>
      </c>
      <c r="C3191" s="622" t="s">
        <v>18</v>
      </c>
      <c r="D3191" s="621">
        <v>34.340000000000003</v>
      </c>
    </row>
    <row r="3192" spans="1:4" ht="67.5">
      <c r="A3192" s="622">
        <v>97333</v>
      </c>
      <c r="B3192" s="622" t="s">
        <v>10742</v>
      </c>
      <c r="C3192" s="622" t="s">
        <v>18</v>
      </c>
      <c r="D3192" s="621">
        <v>42.67</v>
      </c>
    </row>
    <row r="3193" spans="1:4" ht="67.5">
      <c r="A3193" s="622">
        <v>97334</v>
      </c>
      <c r="B3193" s="622" t="s">
        <v>10743</v>
      </c>
      <c r="C3193" s="622" t="s">
        <v>18</v>
      </c>
      <c r="D3193" s="621">
        <v>51.97</v>
      </c>
    </row>
    <row r="3194" spans="1:4" ht="40.5">
      <c r="A3194" s="622">
        <v>97335</v>
      </c>
      <c r="B3194" s="622" t="s">
        <v>10744</v>
      </c>
      <c r="C3194" s="622" t="s">
        <v>18</v>
      </c>
      <c r="D3194" s="621">
        <v>51.07</v>
      </c>
    </row>
    <row r="3195" spans="1:4" ht="40.5">
      <c r="A3195" s="622">
        <v>97336</v>
      </c>
      <c r="B3195" s="622" t="s">
        <v>10745</v>
      </c>
      <c r="C3195" s="622" t="s">
        <v>18</v>
      </c>
      <c r="D3195" s="621">
        <v>64.849999999999994</v>
      </c>
    </row>
    <row r="3196" spans="1:4" ht="40.5">
      <c r="A3196" s="622">
        <v>97337</v>
      </c>
      <c r="B3196" s="622" t="s">
        <v>10746</v>
      </c>
      <c r="C3196" s="622" t="s">
        <v>18</v>
      </c>
      <c r="D3196" s="621">
        <v>97.37</v>
      </c>
    </row>
    <row r="3197" spans="1:4" ht="40.5">
      <c r="A3197" s="622">
        <v>97338</v>
      </c>
      <c r="B3197" s="622" t="s">
        <v>10747</v>
      </c>
      <c r="C3197" s="622" t="s">
        <v>18</v>
      </c>
      <c r="D3197" s="621">
        <v>117.05</v>
      </c>
    </row>
    <row r="3198" spans="1:4" ht="40.5">
      <c r="A3198" s="622">
        <v>97339</v>
      </c>
      <c r="B3198" s="622" t="s">
        <v>10748</v>
      </c>
      <c r="C3198" s="622" t="s">
        <v>18</v>
      </c>
      <c r="D3198" s="621">
        <v>125.9</v>
      </c>
    </row>
    <row r="3199" spans="1:4" ht="40.5">
      <c r="A3199" s="622">
        <v>97340</v>
      </c>
      <c r="B3199" s="622" t="s">
        <v>10749</v>
      </c>
      <c r="C3199" s="622" t="s">
        <v>18</v>
      </c>
      <c r="D3199" s="621">
        <v>126.43</v>
      </c>
    </row>
    <row r="3200" spans="1:4" ht="54">
      <c r="A3200" s="622">
        <v>97341</v>
      </c>
      <c r="B3200" s="622" t="s">
        <v>10750</v>
      </c>
      <c r="C3200" s="622" t="s">
        <v>18</v>
      </c>
      <c r="D3200" s="621">
        <v>34.6</v>
      </c>
    </row>
    <row r="3201" spans="1:4" ht="54">
      <c r="A3201" s="622">
        <v>97342</v>
      </c>
      <c r="B3201" s="622" t="s">
        <v>10751</v>
      </c>
      <c r="C3201" s="622" t="s">
        <v>18</v>
      </c>
      <c r="D3201" s="621">
        <v>54.14</v>
      </c>
    </row>
    <row r="3202" spans="1:4" ht="54">
      <c r="A3202" s="622">
        <v>97343</v>
      </c>
      <c r="B3202" s="622" t="s">
        <v>10752</v>
      </c>
      <c r="C3202" s="622" t="s">
        <v>18</v>
      </c>
      <c r="D3202" s="621">
        <v>68.14</v>
      </c>
    </row>
    <row r="3203" spans="1:4" ht="40.5">
      <c r="A3203" s="622">
        <v>97344</v>
      </c>
      <c r="B3203" s="622" t="s">
        <v>10753</v>
      </c>
      <c r="C3203" s="622" t="s">
        <v>18</v>
      </c>
      <c r="D3203" s="621">
        <v>41.34</v>
      </c>
    </row>
    <row r="3204" spans="1:4" ht="40.5">
      <c r="A3204" s="622">
        <v>97345</v>
      </c>
      <c r="B3204" s="622" t="s">
        <v>10754</v>
      </c>
      <c r="C3204" s="622" t="s">
        <v>18</v>
      </c>
      <c r="D3204" s="621">
        <v>65.73</v>
      </c>
    </row>
    <row r="3205" spans="1:4" ht="40.5">
      <c r="A3205" s="622">
        <v>97346</v>
      </c>
      <c r="B3205" s="622" t="s">
        <v>10755</v>
      </c>
      <c r="C3205" s="622" t="s">
        <v>18</v>
      </c>
      <c r="D3205" s="621">
        <v>83.95</v>
      </c>
    </row>
    <row r="3206" spans="1:4" ht="40.5">
      <c r="A3206" s="622">
        <v>97347</v>
      </c>
      <c r="B3206" s="622" t="s">
        <v>10756</v>
      </c>
      <c r="C3206" s="622" t="s">
        <v>18</v>
      </c>
      <c r="D3206" s="621">
        <v>61.5</v>
      </c>
    </row>
    <row r="3207" spans="1:4" ht="40.5">
      <c r="A3207" s="622">
        <v>97348</v>
      </c>
      <c r="B3207" s="622" t="s">
        <v>10757</v>
      </c>
      <c r="C3207" s="622" t="s">
        <v>18</v>
      </c>
      <c r="D3207" s="621">
        <v>84.9</v>
      </c>
    </row>
    <row r="3208" spans="1:4" ht="40.5">
      <c r="A3208" s="622">
        <v>97349</v>
      </c>
      <c r="B3208" s="622" t="s">
        <v>10758</v>
      </c>
      <c r="C3208" s="622" t="s">
        <v>18</v>
      </c>
      <c r="D3208" s="621">
        <v>122.34</v>
      </c>
    </row>
    <row r="3209" spans="1:4" ht="40.5">
      <c r="A3209" s="622">
        <v>97350</v>
      </c>
      <c r="B3209" s="622" t="s">
        <v>10759</v>
      </c>
      <c r="C3209" s="622" t="s">
        <v>18</v>
      </c>
      <c r="D3209" s="621">
        <v>148.55000000000001</v>
      </c>
    </row>
    <row r="3210" spans="1:4" ht="40.5">
      <c r="A3210" s="622">
        <v>97351</v>
      </c>
      <c r="B3210" s="622" t="s">
        <v>10760</v>
      </c>
      <c r="C3210" s="622" t="s">
        <v>18</v>
      </c>
      <c r="D3210" s="621">
        <v>205.35</v>
      </c>
    </row>
    <row r="3211" spans="1:4" ht="40.5">
      <c r="A3211" s="622">
        <v>97352</v>
      </c>
      <c r="B3211" s="622" t="s">
        <v>10761</v>
      </c>
      <c r="C3211" s="622" t="s">
        <v>18</v>
      </c>
      <c r="D3211" s="621">
        <v>266.08</v>
      </c>
    </row>
    <row r="3212" spans="1:4" ht="54">
      <c r="A3212" s="622">
        <v>97353</v>
      </c>
      <c r="B3212" s="622" t="s">
        <v>10762</v>
      </c>
      <c r="C3212" s="622" t="s">
        <v>18</v>
      </c>
      <c r="D3212" s="621">
        <v>40.770000000000003</v>
      </c>
    </row>
    <row r="3213" spans="1:4" ht="54">
      <c r="A3213" s="622">
        <v>97354</v>
      </c>
      <c r="B3213" s="622" t="s">
        <v>10763</v>
      </c>
      <c r="C3213" s="622" t="s">
        <v>18</v>
      </c>
      <c r="D3213" s="621">
        <v>64.569999999999993</v>
      </c>
    </row>
    <row r="3214" spans="1:4" ht="54">
      <c r="A3214" s="622">
        <v>97355</v>
      </c>
      <c r="B3214" s="622" t="s">
        <v>10764</v>
      </c>
      <c r="C3214" s="622" t="s">
        <v>18</v>
      </c>
      <c r="D3214" s="621">
        <v>88.19</v>
      </c>
    </row>
    <row r="3215" spans="1:4" ht="40.5">
      <c r="A3215" s="622">
        <v>97356</v>
      </c>
      <c r="B3215" s="622" t="s">
        <v>10765</v>
      </c>
      <c r="C3215" s="622" t="s">
        <v>18</v>
      </c>
      <c r="D3215" s="621">
        <v>47.51</v>
      </c>
    </row>
    <row r="3216" spans="1:4" ht="40.5">
      <c r="A3216" s="622">
        <v>97357</v>
      </c>
      <c r="B3216" s="622" t="s">
        <v>10766</v>
      </c>
      <c r="C3216" s="622" t="s">
        <v>18</v>
      </c>
      <c r="D3216" s="621">
        <v>76.16</v>
      </c>
    </row>
    <row r="3217" spans="1:4" ht="40.5">
      <c r="A3217" s="622">
        <v>97358</v>
      </c>
      <c r="B3217" s="622" t="s">
        <v>10767</v>
      </c>
      <c r="C3217" s="622" t="s">
        <v>18</v>
      </c>
      <c r="D3217" s="621">
        <v>104</v>
      </c>
    </row>
    <row r="3218" spans="1:4" ht="67.5">
      <c r="A3218" s="622">
        <v>97498</v>
      </c>
      <c r="B3218" s="622" t="s">
        <v>10768</v>
      </c>
      <c r="C3218" s="622" t="s">
        <v>18</v>
      </c>
      <c r="D3218" s="621">
        <v>26.45</v>
      </c>
    </row>
    <row r="3219" spans="1:4" ht="67.5">
      <c r="A3219" s="622">
        <v>97535</v>
      </c>
      <c r="B3219" s="622" t="s">
        <v>10769</v>
      </c>
      <c r="C3219" s="622" t="s">
        <v>18</v>
      </c>
      <c r="D3219" s="621">
        <v>29.52</v>
      </c>
    </row>
    <row r="3220" spans="1:4" ht="54">
      <c r="A3220" s="622">
        <v>97536</v>
      </c>
      <c r="B3220" s="622" t="s">
        <v>10770</v>
      </c>
      <c r="C3220" s="622" t="s">
        <v>18</v>
      </c>
      <c r="D3220" s="621">
        <v>36.58</v>
      </c>
    </row>
    <row r="3221" spans="1:4" ht="54">
      <c r="A3221" s="622">
        <v>100788</v>
      </c>
      <c r="B3221" s="622" t="s">
        <v>13821</v>
      </c>
      <c r="C3221" s="622" t="s">
        <v>49</v>
      </c>
      <c r="D3221" s="621">
        <v>434.24</v>
      </c>
    </row>
    <row r="3222" spans="1:4" ht="40.5">
      <c r="A3222" s="622">
        <v>100791</v>
      </c>
      <c r="B3222" s="622" t="s">
        <v>13822</v>
      </c>
      <c r="C3222" s="622" t="s">
        <v>18</v>
      </c>
      <c r="D3222" s="621">
        <v>12.7</v>
      </c>
    </row>
    <row r="3223" spans="1:4" ht="40.5">
      <c r="A3223" s="622">
        <v>100792</v>
      </c>
      <c r="B3223" s="622" t="s">
        <v>13823</v>
      </c>
      <c r="C3223" s="622" t="s">
        <v>18</v>
      </c>
      <c r="D3223" s="621">
        <v>18.55</v>
      </c>
    </row>
    <row r="3224" spans="1:4" ht="40.5">
      <c r="A3224" s="622">
        <v>100793</v>
      </c>
      <c r="B3224" s="622" t="s">
        <v>13824</v>
      </c>
      <c r="C3224" s="622" t="s">
        <v>18</v>
      </c>
      <c r="D3224" s="621">
        <v>24.57</v>
      </c>
    </row>
    <row r="3225" spans="1:4" ht="40.5">
      <c r="A3225" s="622">
        <v>100794</v>
      </c>
      <c r="B3225" s="622" t="s">
        <v>13825</v>
      </c>
      <c r="C3225" s="622" t="s">
        <v>18</v>
      </c>
      <c r="D3225" s="621">
        <v>33.11</v>
      </c>
    </row>
    <row r="3226" spans="1:4" ht="40.5">
      <c r="A3226" s="622">
        <v>100803</v>
      </c>
      <c r="B3226" s="622" t="s">
        <v>13826</v>
      </c>
      <c r="C3226" s="622" t="s">
        <v>18</v>
      </c>
      <c r="D3226" s="621">
        <v>12.06</v>
      </c>
    </row>
    <row r="3227" spans="1:4" ht="40.5">
      <c r="A3227" s="622">
        <v>100804</v>
      </c>
      <c r="B3227" s="622" t="s">
        <v>13827</v>
      </c>
      <c r="C3227" s="622" t="s">
        <v>18</v>
      </c>
      <c r="D3227" s="621">
        <v>17.77</v>
      </c>
    </row>
    <row r="3228" spans="1:4" ht="40.5">
      <c r="A3228" s="622">
        <v>100805</v>
      </c>
      <c r="B3228" s="622" t="s">
        <v>13828</v>
      </c>
      <c r="C3228" s="622" t="s">
        <v>18</v>
      </c>
      <c r="D3228" s="621">
        <v>23.65</v>
      </c>
    </row>
    <row r="3229" spans="1:4" ht="40.5">
      <c r="A3229" s="622">
        <v>100806</v>
      </c>
      <c r="B3229" s="622" t="s">
        <v>13829</v>
      </c>
      <c r="C3229" s="622" t="s">
        <v>18</v>
      </c>
      <c r="D3229" s="621">
        <v>31.98</v>
      </c>
    </row>
    <row r="3230" spans="1:4" ht="27">
      <c r="A3230" s="622">
        <v>72306</v>
      </c>
      <c r="B3230" s="622" t="s">
        <v>141</v>
      </c>
      <c r="C3230" s="622" t="s">
        <v>49</v>
      </c>
      <c r="D3230" s="621">
        <v>152.75</v>
      </c>
    </row>
    <row r="3231" spans="1:4" ht="27">
      <c r="A3231" s="622">
        <v>72307</v>
      </c>
      <c r="B3231" s="622" t="s">
        <v>142</v>
      </c>
      <c r="C3231" s="622" t="s">
        <v>49</v>
      </c>
      <c r="D3231" s="621">
        <v>213.67</v>
      </c>
    </row>
    <row r="3232" spans="1:4" ht="27">
      <c r="A3232" s="622">
        <v>72313</v>
      </c>
      <c r="B3232" s="622" t="s">
        <v>143</v>
      </c>
      <c r="C3232" s="622" t="s">
        <v>49</v>
      </c>
      <c r="D3232" s="621">
        <v>495.95</v>
      </c>
    </row>
    <row r="3233" spans="1:4" ht="27">
      <c r="A3233" s="622">
        <v>72482</v>
      </c>
      <c r="B3233" s="622" t="s">
        <v>148</v>
      </c>
      <c r="C3233" s="622" t="s">
        <v>49</v>
      </c>
      <c r="D3233" s="621">
        <v>213.99</v>
      </c>
    </row>
    <row r="3234" spans="1:4" ht="27">
      <c r="A3234" s="622">
        <v>72619</v>
      </c>
      <c r="B3234" s="622" t="s">
        <v>151</v>
      </c>
      <c r="C3234" s="622" t="s">
        <v>49</v>
      </c>
      <c r="D3234" s="621">
        <v>89.32</v>
      </c>
    </row>
    <row r="3235" spans="1:4" ht="27">
      <c r="A3235" s="622">
        <v>72620</v>
      </c>
      <c r="B3235" s="622" t="s">
        <v>152</v>
      </c>
      <c r="C3235" s="622" t="s">
        <v>49</v>
      </c>
      <c r="D3235" s="621">
        <v>155.38999999999999</v>
      </c>
    </row>
    <row r="3236" spans="1:4" ht="27">
      <c r="A3236" s="622">
        <v>72621</v>
      </c>
      <c r="B3236" s="622" t="s">
        <v>153</v>
      </c>
      <c r="C3236" s="622" t="s">
        <v>49</v>
      </c>
      <c r="D3236" s="621">
        <v>249.09</v>
      </c>
    </row>
    <row r="3237" spans="1:4" ht="27">
      <c r="A3237" s="622">
        <v>72667</v>
      </c>
      <c r="B3237" s="622" t="s">
        <v>154</v>
      </c>
      <c r="C3237" s="622" t="s">
        <v>49</v>
      </c>
      <c r="D3237" s="621">
        <v>124.09</v>
      </c>
    </row>
    <row r="3238" spans="1:4" ht="27">
      <c r="A3238" s="622">
        <v>72668</v>
      </c>
      <c r="B3238" s="622" t="s">
        <v>155</v>
      </c>
      <c r="C3238" s="622" t="s">
        <v>49</v>
      </c>
      <c r="D3238" s="621">
        <v>123.39</v>
      </c>
    </row>
    <row r="3239" spans="1:4" ht="27">
      <c r="A3239" s="622">
        <v>72669</v>
      </c>
      <c r="B3239" s="622" t="s">
        <v>156</v>
      </c>
      <c r="C3239" s="622" t="s">
        <v>49</v>
      </c>
      <c r="D3239" s="621">
        <v>127.37</v>
      </c>
    </row>
    <row r="3240" spans="1:4" ht="27">
      <c r="A3240" s="622">
        <v>72681</v>
      </c>
      <c r="B3240" s="622" t="s">
        <v>157</v>
      </c>
      <c r="C3240" s="622" t="s">
        <v>49</v>
      </c>
      <c r="D3240" s="621">
        <v>86.76</v>
      </c>
    </row>
    <row r="3241" spans="1:4" ht="27">
      <c r="A3241" s="622">
        <v>72682</v>
      </c>
      <c r="B3241" s="622" t="s">
        <v>158</v>
      </c>
      <c r="C3241" s="622" t="s">
        <v>49</v>
      </c>
      <c r="D3241" s="621">
        <v>173.72</v>
      </c>
    </row>
    <row r="3242" spans="1:4" ht="27">
      <c r="A3242" s="622">
        <v>72683</v>
      </c>
      <c r="B3242" s="622" t="s">
        <v>159</v>
      </c>
      <c r="C3242" s="622" t="s">
        <v>49</v>
      </c>
      <c r="D3242" s="621">
        <v>278.56</v>
      </c>
    </row>
    <row r="3243" spans="1:4" ht="27">
      <c r="A3243" s="622">
        <v>72719</v>
      </c>
      <c r="B3243" s="622" t="s">
        <v>160</v>
      </c>
      <c r="C3243" s="622" t="s">
        <v>49</v>
      </c>
      <c r="D3243" s="621">
        <v>191.41</v>
      </c>
    </row>
    <row r="3244" spans="1:4" ht="27">
      <c r="A3244" s="622">
        <v>72720</v>
      </c>
      <c r="B3244" s="622" t="s">
        <v>161</v>
      </c>
      <c r="C3244" s="622" t="s">
        <v>49</v>
      </c>
      <c r="D3244" s="621">
        <v>263.08999999999997</v>
      </c>
    </row>
    <row r="3245" spans="1:4" ht="27">
      <c r="A3245" s="622">
        <v>72721</v>
      </c>
      <c r="B3245" s="622" t="s">
        <v>162</v>
      </c>
      <c r="C3245" s="622" t="s">
        <v>49</v>
      </c>
      <c r="D3245" s="621">
        <v>567.48</v>
      </c>
    </row>
    <row r="3246" spans="1:4" ht="40.5">
      <c r="A3246" s="622">
        <v>89358</v>
      </c>
      <c r="B3246" s="622" t="s">
        <v>1863</v>
      </c>
      <c r="C3246" s="622" t="s">
        <v>49</v>
      </c>
      <c r="D3246" s="621">
        <v>5.4</v>
      </c>
    </row>
    <row r="3247" spans="1:4" ht="40.5">
      <c r="A3247" s="622">
        <v>89359</v>
      </c>
      <c r="B3247" s="622" t="s">
        <v>1864</v>
      </c>
      <c r="C3247" s="622" t="s">
        <v>49</v>
      </c>
      <c r="D3247" s="621">
        <v>5.65</v>
      </c>
    </row>
    <row r="3248" spans="1:4" ht="40.5">
      <c r="A3248" s="622">
        <v>89360</v>
      </c>
      <c r="B3248" s="622" t="s">
        <v>1865</v>
      </c>
      <c r="C3248" s="622" t="s">
        <v>49</v>
      </c>
      <c r="D3248" s="621">
        <v>6.72</v>
      </c>
    </row>
    <row r="3249" spans="1:4" ht="40.5">
      <c r="A3249" s="622">
        <v>89361</v>
      </c>
      <c r="B3249" s="622" t="s">
        <v>1866</v>
      </c>
      <c r="C3249" s="622" t="s">
        <v>49</v>
      </c>
      <c r="D3249" s="621">
        <v>6.3</v>
      </c>
    </row>
    <row r="3250" spans="1:4" ht="40.5">
      <c r="A3250" s="622">
        <v>89362</v>
      </c>
      <c r="B3250" s="622" t="s">
        <v>1867</v>
      </c>
      <c r="C3250" s="622" t="s">
        <v>49</v>
      </c>
      <c r="D3250" s="621">
        <v>6.45</v>
      </c>
    </row>
    <row r="3251" spans="1:4" ht="40.5">
      <c r="A3251" s="622">
        <v>89363</v>
      </c>
      <c r="B3251" s="622" t="s">
        <v>1868</v>
      </c>
      <c r="C3251" s="622" t="s">
        <v>49</v>
      </c>
      <c r="D3251" s="621">
        <v>7</v>
      </c>
    </row>
    <row r="3252" spans="1:4" ht="40.5">
      <c r="A3252" s="622">
        <v>89364</v>
      </c>
      <c r="B3252" s="622" t="s">
        <v>1869</v>
      </c>
      <c r="C3252" s="622" t="s">
        <v>49</v>
      </c>
      <c r="D3252" s="621">
        <v>8.1199999999999992</v>
      </c>
    </row>
    <row r="3253" spans="1:4" ht="40.5">
      <c r="A3253" s="622">
        <v>89365</v>
      </c>
      <c r="B3253" s="622" t="s">
        <v>1870</v>
      </c>
      <c r="C3253" s="622" t="s">
        <v>49</v>
      </c>
      <c r="D3253" s="621">
        <v>7.62</v>
      </c>
    </row>
    <row r="3254" spans="1:4" ht="54">
      <c r="A3254" s="622">
        <v>89366</v>
      </c>
      <c r="B3254" s="622" t="s">
        <v>1871</v>
      </c>
      <c r="C3254" s="622" t="s">
        <v>49</v>
      </c>
      <c r="D3254" s="621">
        <v>11.1</v>
      </c>
    </row>
    <row r="3255" spans="1:4" ht="40.5">
      <c r="A3255" s="622">
        <v>89367</v>
      </c>
      <c r="B3255" s="622" t="s">
        <v>1872</v>
      </c>
      <c r="C3255" s="622" t="s">
        <v>49</v>
      </c>
      <c r="D3255" s="621">
        <v>8.8000000000000007</v>
      </c>
    </row>
    <row r="3256" spans="1:4" ht="40.5">
      <c r="A3256" s="622">
        <v>89368</v>
      </c>
      <c r="B3256" s="622" t="s">
        <v>1873</v>
      </c>
      <c r="C3256" s="622" t="s">
        <v>49</v>
      </c>
      <c r="D3256" s="621">
        <v>10.33</v>
      </c>
    </row>
    <row r="3257" spans="1:4" ht="40.5">
      <c r="A3257" s="622">
        <v>89369</v>
      </c>
      <c r="B3257" s="622" t="s">
        <v>1874</v>
      </c>
      <c r="C3257" s="622" t="s">
        <v>49</v>
      </c>
      <c r="D3257" s="621">
        <v>12.22</v>
      </c>
    </row>
    <row r="3258" spans="1:4" ht="40.5">
      <c r="A3258" s="622">
        <v>89370</v>
      </c>
      <c r="B3258" s="622" t="s">
        <v>1875</v>
      </c>
      <c r="C3258" s="622" t="s">
        <v>49</v>
      </c>
      <c r="D3258" s="621">
        <v>10.01</v>
      </c>
    </row>
    <row r="3259" spans="1:4" ht="40.5">
      <c r="A3259" s="622">
        <v>89371</v>
      </c>
      <c r="B3259" s="622" t="s">
        <v>383</v>
      </c>
      <c r="C3259" s="622" t="s">
        <v>49</v>
      </c>
      <c r="D3259" s="621">
        <v>4.12</v>
      </c>
    </row>
    <row r="3260" spans="1:4" ht="40.5">
      <c r="A3260" s="622">
        <v>89372</v>
      </c>
      <c r="B3260" s="622" t="s">
        <v>1876</v>
      </c>
      <c r="C3260" s="622" t="s">
        <v>49</v>
      </c>
      <c r="D3260" s="621">
        <v>9.16</v>
      </c>
    </row>
    <row r="3261" spans="1:4" ht="40.5">
      <c r="A3261" s="622">
        <v>89373</v>
      </c>
      <c r="B3261" s="622" t="s">
        <v>384</v>
      </c>
      <c r="C3261" s="622" t="s">
        <v>49</v>
      </c>
      <c r="D3261" s="621">
        <v>4.57</v>
      </c>
    </row>
    <row r="3262" spans="1:4" ht="54">
      <c r="A3262" s="622">
        <v>89374</v>
      </c>
      <c r="B3262" s="622" t="s">
        <v>1877</v>
      </c>
      <c r="C3262" s="622" t="s">
        <v>49</v>
      </c>
      <c r="D3262" s="621">
        <v>7.31</v>
      </c>
    </row>
    <row r="3263" spans="1:4" ht="40.5">
      <c r="A3263" s="622">
        <v>89375</v>
      </c>
      <c r="B3263" s="622" t="s">
        <v>385</v>
      </c>
      <c r="C3263" s="622" t="s">
        <v>49</v>
      </c>
      <c r="D3263" s="621">
        <v>8.9600000000000009</v>
      </c>
    </row>
    <row r="3264" spans="1:4" ht="54">
      <c r="A3264" s="622">
        <v>89376</v>
      </c>
      <c r="B3264" s="622" t="s">
        <v>1878</v>
      </c>
      <c r="C3264" s="622" t="s">
        <v>49</v>
      </c>
      <c r="D3264" s="621">
        <v>4.17</v>
      </c>
    </row>
    <row r="3265" spans="1:4" ht="40.5">
      <c r="A3265" s="622">
        <v>89377</v>
      </c>
      <c r="B3265" s="622" t="s">
        <v>1879</v>
      </c>
      <c r="C3265" s="622" t="s">
        <v>49</v>
      </c>
      <c r="D3265" s="621">
        <v>6.61</v>
      </c>
    </row>
    <row r="3266" spans="1:4" ht="40.5">
      <c r="A3266" s="622">
        <v>89378</v>
      </c>
      <c r="B3266" s="622" t="s">
        <v>386</v>
      </c>
      <c r="C3266" s="622" t="s">
        <v>49</v>
      </c>
      <c r="D3266" s="621">
        <v>4.9000000000000004</v>
      </c>
    </row>
    <row r="3267" spans="1:4" ht="40.5">
      <c r="A3267" s="622">
        <v>89379</v>
      </c>
      <c r="B3267" s="622" t="s">
        <v>1880</v>
      </c>
      <c r="C3267" s="622" t="s">
        <v>49</v>
      </c>
      <c r="D3267" s="621">
        <v>11.63</v>
      </c>
    </row>
    <row r="3268" spans="1:4" ht="40.5">
      <c r="A3268" s="622">
        <v>89380</v>
      </c>
      <c r="B3268" s="622" t="s">
        <v>387</v>
      </c>
      <c r="C3268" s="622" t="s">
        <v>49</v>
      </c>
      <c r="D3268" s="621">
        <v>6.96</v>
      </c>
    </row>
    <row r="3269" spans="1:4" ht="54">
      <c r="A3269" s="622">
        <v>89381</v>
      </c>
      <c r="B3269" s="622" t="s">
        <v>1881</v>
      </c>
      <c r="C3269" s="622" t="s">
        <v>49</v>
      </c>
      <c r="D3269" s="621">
        <v>9.15</v>
      </c>
    </row>
    <row r="3270" spans="1:4" ht="40.5">
      <c r="A3270" s="622">
        <v>89382</v>
      </c>
      <c r="B3270" s="622" t="s">
        <v>388</v>
      </c>
      <c r="C3270" s="622" t="s">
        <v>49</v>
      </c>
      <c r="D3270" s="621">
        <v>10.69</v>
      </c>
    </row>
    <row r="3271" spans="1:4" ht="54">
      <c r="A3271" s="622">
        <v>89383</v>
      </c>
      <c r="B3271" s="622" t="s">
        <v>1882</v>
      </c>
      <c r="C3271" s="622" t="s">
        <v>49</v>
      </c>
      <c r="D3271" s="621">
        <v>4.96</v>
      </c>
    </row>
    <row r="3272" spans="1:4" ht="40.5">
      <c r="A3272" s="622">
        <v>89384</v>
      </c>
      <c r="B3272" s="622" t="s">
        <v>1883</v>
      </c>
      <c r="C3272" s="622" t="s">
        <v>49</v>
      </c>
      <c r="D3272" s="621">
        <v>9.26</v>
      </c>
    </row>
    <row r="3273" spans="1:4" ht="54">
      <c r="A3273" s="622">
        <v>89385</v>
      </c>
      <c r="B3273" s="622" t="s">
        <v>1884</v>
      </c>
      <c r="C3273" s="622" t="s">
        <v>49</v>
      </c>
      <c r="D3273" s="621">
        <v>5.5</v>
      </c>
    </row>
    <row r="3274" spans="1:4" ht="40.5">
      <c r="A3274" s="622">
        <v>89386</v>
      </c>
      <c r="B3274" s="622" t="s">
        <v>389</v>
      </c>
      <c r="C3274" s="622" t="s">
        <v>49</v>
      </c>
      <c r="D3274" s="621">
        <v>6.71</v>
      </c>
    </row>
    <row r="3275" spans="1:4" ht="40.5">
      <c r="A3275" s="622">
        <v>89387</v>
      </c>
      <c r="B3275" s="622" t="s">
        <v>1885</v>
      </c>
      <c r="C3275" s="622" t="s">
        <v>49</v>
      </c>
      <c r="D3275" s="621">
        <v>22.77</v>
      </c>
    </row>
    <row r="3276" spans="1:4" ht="40.5">
      <c r="A3276" s="622">
        <v>89388</v>
      </c>
      <c r="B3276" s="622" t="s">
        <v>390</v>
      </c>
      <c r="C3276" s="622" t="s">
        <v>49</v>
      </c>
      <c r="D3276" s="621">
        <v>8.5299999999999994</v>
      </c>
    </row>
    <row r="3277" spans="1:4" ht="40.5">
      <c r="A3277" s="622">
        <v>89389</v>
      </c>
      <c r="B3277" s="622" t="s">
        <v>1886</v>
      </c>
      <c r="C3277" s="622" t="s">
        <v>49</v>
      </c>
      <c r="D3277" s="621">
        <v>9.15</v>
      </c>
    </row>
    <row r="3278" spans="1:4" ht="40.5">
      <c r="A3278" s="622">
        <v>89390</v>
      </c>
      <c r="B3278" s="622" t="s">
        <v>391</v>
      </c>
      <c r="C3278" s="622" t="s">
        <v>49</v>
      </c>
      <c r="D3278" s="621">
        <v>15.77</v>
      </c>
    </row>
    <row r="3279" spans="1:4" ht="54">
      <c r="A3279" s="622">
        <v>89391</v>
      </c>
      <c r="B3279" s="622" t="s">
        <v>1887</v>
      </c>
      <c r="C3279" s="622" t="s">
        <v>49</v>
      </c>
      <c r="D3279" s="621">
        <v>6.64</v>
      </c>
    </row>
    <row r="3280" spans="1:4" ht="40.5">
      <c r="A3280" s="622">
        <v>89392</v>
      </c>
      <c r="B3280" s="622" t="s">
        <v>1888</v>
      </c>
      <c r="C3280" s="622" t="s">
        <v>49</v>
      </c>
      <c r="D3280" s="621">
        <v>18.53</v>
      </c>
    </row>
    <row r="3281" spans="1:4" ht="40.5">
      <c r="A3281" s="622">
        <v>89393</v>
      </c>
      <c r="B3281" s="622" t="s">
        <v>392</v>
      </c>
      <c r="C3281" s="622" t="s">
        <v>49</v>
      </c>
      <c r="D3281" s="621">
        <v>7.55</v>
      </c>
    </row>
    <row r="3282" spans="1:4" ht="54">
      <c r="A3282" s="622">
        <v>89394</v>
      </c>
      <c r="B3282" s="622" t="s">
        <v>1889</v>
      </c>
      <c r="C3282" s="622" t="s">
        <v>49</v>
      </c>
      <c r="D3282" s="621">
        <v>13.85</v>
      </c>
    </row>
    <row r="3283" spans="1:4" ht="40.5">
      <c r="A3283" s="622">
        <v>89395</v>
      </c>
      <c r="B3283" s="622" t="s">
        <v>393</v>
      </c>
      <c r="C3283" s="622" t="s">
        <v>49</v>
      </c>
      <c r="D3283" s="621">
        <v>9.0299999999999994</v>
      </c>
    </row>
    <row r="3284" spans="1:4" ht="54">
      <c r="A3284" s="622">
        <v>89396</v>
      </c>
      <c r="B3284" s="622" t="s">
        <v>1890</v>
      </c>
      <c r="C3284" s="622" t="s">
        <v>49</v>
      </c>
      <c r="D3284" s="621">
        <v>14.43</v>
      </c>
    </row>
    <row r="3285" spans="1:4" ht="40.5">
      <c r="A3285" s="622">
        <v>89397</v>
      </c>
      <c r="B3285" s="622" t="s">
        <v>1891</v>
      </c>
      <c r="C3285" s="622" t="s">
        <v>49</v>
      </c>
      <c r="D3285" s="621">
        <v>10.47</v>
      </c>
    </row>
    <row r="3286" spans="1:4" ht="40.5">
      <c r="A3286" s="622">
        <v>89398</v>
      </c>
      <c r="B3286" s="622" t="s">
        <v>394</v>
      </c>
      <c r="C3286" s="622" t="s">
        <v>49</v>
      </c>
      <c r="D3286" s="621">
        <v>12.93</v>
      </c>
    </row>
    <row r="3287" spans="1:4" ht="54">
      <c r="A3287" s="622">
        <v>89399</v>
      </c>
      <c r="B3287" s="622" t="s">
        <v>1892</v>
      </c>
      <c r="C3287" s="622" t="s">
        <v>49</v>
      </c>
      <c r="D3287" s="621">
        <v>22.08</v>
      </c>
    </row>
    <row r="3288" spans="1:4" ht="40.5">
      <c r="A3288" s="622">
        <v>89400</v>
      </c>
      <c r="B3288" s="622" t="s">
        <v>1893</v>
      </c>
      <c r="C3288" s="622" t="s">
        <v>49</v>
      </c>
      <c r="D3288" s="621">
        <v>14.35</v>
      </c>
    </row>
    <row r="3289" spans="1:4" ht="40.5">
      <c r="A3289" s="622">
        <v>89404</v>
      </c>
      <c r="B3289" s="622" t="s">
        <v>1897</v>
      </c>
      <c r="C3289" s="622" t="s">
        <v>49</v>
      </c>
      <c r="D3289" s="621">
        <v>3.72</v>
      </c>
    </row>
    <row r="3290" spans="1:4" ht="40.5">
      <c r="A3290" s="622">
        <v>89405</v>
      </c>
      <c r="B3290" s="622" t="s">
        <v>1898</v>
      </c>
      <c r="C3290" s="622" t="s">
        <v>49</v>
      </c>
      <c r="D3290" s="621">
        <v>3.97</v>
      </c>
    </row>
    <row r="3291" spans="1:4" ht="40.5">
      <c r="A3291" s="622">
        <v>89406</v>
      </c>
      <c r="B3291" s="622" t="s">
        <v>1899</v>
      </c>
      <c r="C3291" s="622" t="s">
        <v>49</v>
      </c>
      <c r="D3291" s="621">
        <v>5.04</v>
      </c>
    </row>
    <row r="3292" spans="1:4" ht="40.5">
      <c r="A3292" s="622">
        <v>89407</v>
      </c>
      <c r="B3292" s="622" t="s">
        <v>1900</v>
      </c>
      <c r="C3292" s="622" t="s">
        <v>49</v>
      </c>
      <c r="D3292" s="621">
        <v>4.62</v>
      </c>
    </row>
    <row r="3293" spans="1:4" ht="40.5">
      <c r="A3293" s="622">
        <v>89408</v>
      </c>
      <c r="B3293" s="622" t="s">
        <v>1901</v>
      </c>
      <c r="C3293" s="622" t="s">
        <v>49</v>
      </c>
      <c r="D3293" s="621">
        <v>4.51</v>
      </c>
    </row>
    <row r="3294" spans="1:4" ht="40.5">
      <c r="A3294" s="622">
        <v>89409</v>
      </c>
      <c r="B3294" s="622" t="s">
        <v>1902</v>
      </c>
      <c r="C3294" s="622" t="s">
        <v>49</v>
      </c>
      <c r="D3294" s="621">
        <v>5.0599999999999996</v>
      </c>
    </row>
    <row r="3295" spans="1:4" ht="40.5">
      <c r="A3295" s="622">
        <v>89410</v>
      </c>
      <c r="B3295" s="622" t="s">
        <v>1903</v>
      </c>
      <c r="C3295" s="622" t="s">
        <v>49</v>
      </c>
      <c r="D3295" s="621">
        <v>6.18</v>
      </c>
    </row>
    <row r="3296" spans="1:4" ht="40.5">
      <c r="A3296" s="622">
        <v>89411</v>
      </c>
      <c r="B3296" s="622" t="s">
        <v>1904</v>
      </c>
      <c r="C3296" s="622" t="s">
        <v>49</v>
      </c>
      <c r="D3296" s="621">
        <v>5.68</v>
      </c>
    </row>
    <row r="3297" spans="1:4" ht="40.5">
      <c r="A3297" s="622">
        <v>89412</v>
      </c>
      <c r="B3297" s="622" t="s">
        <v>1905</v>
      </c>
      <c r="C3297" s="622" t="s">
        <v>49</v>
      </c>
      <c r="D3297" s="621">
        <v>6.37</v>
      </c>
    </row>
    <row r="3298" spans="1:4" ht="40.5">
      <c r="A3298" s="622">
        <v>89413</v>
      </c>
      <c r="B3298" s="622" t="s">
        <v>1906</v>
      </c>
      <c r="C3298" s="622" t="s">
        <v>49</v>
      </c>
      <c r="D3298" s="621">
        <v>6.47</v>
      </c>
    </row>
    <row r="3299" spans="1:4" ht="40.5">
      <c r="A3299" s="622">
        <v>89414</v>
      </c>
      <c r="B3299" s="622" t="s">
        <v>1907</v>
      </c>
      <c r="C3299" s="622" t="s">
        <v>49</v>
      </c>
      <c r="D3299" s="621">
        <v>8</v>
      </c>
    </row>
    <row r="3300" spans="1:4" ht="40.5">
      <c r="A3300" s="622">
        <v>89415</v>
      </c>
      <c r="B3300" s="622" t="s">
        <v>1908</v>
      </c>
      <c r="C3300" s="622" t="s">
        <v>49</v>
      </c>
      <c r="D3300" s="621">
        <v>9.89</v>
      </c>
    </row>
    <row r="3301" spans="1:4" ht="40.5">
      <c r="A3301" s="622">
        <v>89416</v>
      </c>
      <c r="B3301" s="622" t="s">
        <v>1909</v>
      </c>
      <c r="C3301" s="622" t="s">
        <v>49</v>
      </c>
      <c r="D3301" s="621">
        <v>7.68</v>
      </c>
    </row>
    <row r="3302" spans="1:4" ht="40.5">
      <c r="A3302" s="622">
        <v>89417</v>
      </c>
      <c r="B3302" s="622" t="s">
        <v>1910</v>
      </c>
      <c r="C3302" s="622" t="s">
        <v>49</v>
      </c>
      <c r="D3302" s="621">
        <v>3.02</v>
      </c>
    </row>
    <row r="3303" spans="1:4" ht="40.5">
      <c r="A3303" s="622">
        <v>89418</v>
      </c>
      <c r="B3303" s="622" t="s">
        <v>1911</v>
      </c>
      <c r="C3303" s="622" t="s">
        <v>49</v>
      </c>
      <c r="D3303" s="621">
        <v>8.06</v>
      </c>
    </row>
    <row r="3304" spans="1:4" ht="40.5">
      <c r="A3304" s="622">
        <v>89419</v>
      </c>
      <c r="B3304" s="622" t="s">
        <v>395</v>
      </c>
      <c r="C3304" s="622" t="s">
        <v>49</v>
      </c>
      <c r="D3304" s="621">
        <v>3.47</v>
      </c>
    </row>
    <row r="3305" spans="1:4" ht="54">
      <c r="A3305" s="622">
        <v>89420</v>
      </c>
      <c r="B3305" s="622" t="s">
        <v>1912</v>
      </c>
      <c r="C3305" s="622" t="s">
        <v>49</v>
      </c>
      <c r="D3305" s="621">
        <v>6.21</v>
      </c>
    </row>
    <row r="3306" spans="1:4" ht="40.5">
      <c r="A3306" s="622">
        <v>89421</v>
      </c>
      <c r="B3306" s="622" t="s">
        <v>1913</v>
      </c>
      <c r="C3306" s="622" t="s">
        <v>49</v>
      </c>
      <c r="D3306" s="621">
        <v>7.86</v>
      </c>
    </row>
    <row r="3307" spans="1:4" ht="54">
      <c r="A3307" s="622">
        <v>89422</v>
      </c>
      <c r="B3307" s="622" t="s">
        <v>1914</v>
      </c>
      <c r="C3307" s="622" t="s">
        <v>49</v>
      </c>
      <c r="D3307" s="621">
        <v>3.07</v>
      </c>
    </row>
    <row r="3308" spans="1:4" ht="40.5">
      <c r="A3308" s="622">
        <v>89423</v>
      </c>
      <c r="B3308" s="622" t="s">
        <v>1915</v>
      </c>
      <c r="C3308" s="622" t="s">
        <v>49</v>
      </c>
      <c r="D3308" s="621">
        <v>5.95</v>
      </c>
    </row>
    <row r="3309" spans="1:4" ht="40.5">
      <c r="A3309" s="622">
        <v>89424</v>
      </c>
      <c r="B3309" s="622" t="s">
        <v>1916</v>
      </c>
      <c r="C3309" s="622" t="s">
        <v>49</v>
      </c>
      <c r="D3309" s="621">
        <v>3.6</v>
      </c>
    </row>
    <row r="3310" spans="1:4" ht="40.5">
      <c r="A3310" s="622">
        <v>89425</v>
      </c>
      <c r="B3310" s="622" t="s">
        <v>1917</v>
      </c>
      <c r="C3310" s="622" t="s">
        <v>49</v>
      </c>
      <c r="D3310" s="621">
        <v>10.33</v>
      </c>
    </row>
    <row r="3311" spans="1:4" ht="40.5">
      <c r="A3311" s="622">
        <v>89426</v>
      </c>
      <c r="B3311" s="622" t="s">
        <v>396</v>
      </c>
      <c r="C3311" s="622" t="s">
        <v>49</v>
      </c>
      <c r="D3311" s="621">
        <v>5.66</v>
      </c>
    </row>
    <row r="3312" spans="1:4" ht="54">
      <c r="A3312" s="622">
        <v>89427</v>
      </c>
      <c r="B3312" s="622" t="s">
        <v>1918</v>
      </c>
      <c r="C3312" s="622" t="s">
        <v>49</v>
      </c>
      <c r="D3312" s="621">
        <v>7.85</v>
      </c>
    </row>
    <row r="3313" spans="1:4" ht="40.5">
      <c r="A3313" s="622">
        <v>89428</v>
      </c>
      <c r="B3313" s="622" t="s">
        <v>1919</v>
      </c>
      <c r="C3313" s="622" t="s">
        <v>49</v>
      </c>
      <c r="D3313" s="621">
        <v>9.39</v>
      </c>
    </row>
    <row r="3314" spans="1:4" ht="54">
      <c r="A3314" s="622">
        <v>89429</v>
      </c>
      <c r="B3314" s="622" t="s">
        <v>1920</v>
      </c>
      <c r="C3314" s="622" t="s">
        <v>49</v>
      </c>
      <c r="D3314" s="621">
        <v>3.66</v>
      </c>
    </row>
    <row r="3315" spans="1:4" ht="40.5">
      <c r="A3315" s="622">
        <v>89430</v>
      </c>
      <c r="B3315" s="622" t="s">
        <v>1921</v>
      </c>
      <c r="C3315" s="622" t="s">
        <v>49</v>
      </c>
      <c r="D3315" s="621">
        <v>7.96</v>
      </c>
    </row>
    <row r="3316" spans="1:4" ht="40.5">
      <c r="A3316" s="622">
        <v>89431</v>
      </c>
      <c r="B3316" s="622" t="s">
        <v>1922</v>
      </c>
      <c r="C3316" s="622" t="s">
        <v>49</v>
      </c>
      <c r="D3316" s="621">
        <v>5.14</v>
      </c>
    </row>
    <row r="3317" spans="1:4" ht="40.5">
      <c r="A3317" s="622">
        <v>89432</v>
      </c>
      <c r="B3317" s="622" t="s">
        <v>1923</v>
      </c>
      <c r="C3317" s="622" t="s">
        <v>49</v>
      </c>
      <c r="D3317" s="621">
        <v>21.2</v>
      </c>
    </row>
    <row r="3318" spans="1:4" ht="40.5">
      <c r="A3318" s="622">
        <v>89433</v>
      </c>
      <c r="B3318" s="622" t="s">
        <v>397</v>
      </c>
      <c r="C3318" s="622" t="s">
        <v>49</v>
      </c>
      <c r="D3318" s="621">
        <v>6.96</v>
      </c>
    </row>
    <row r="3319" spans="1:4" ht="54">
      <c r="A3319" s="622">
        <v>89434</v>
      </c>
      <c r="B3319" s="622" t="s">
        <v>1924</v>
      </c>
      <c r="C3319" s="622" t="s">
        <v>49</v>
      </c>
      <c r="D3319" s="621">
        <v>7.58</v>
      </c>
    </row>
    <row r="3320" spans="1:4" ht="40.5">
      <c r="A3320" s="622">
        <v>89435</v>
      </c>
      <c r="B3320" s="622" t="s">
        <v>1925</v>
      </c>
      <c r="C3320" s="622" t="s">
        <v>49</v>
      </c>
      <c r="D3320" s="621">
        <v>14.2</v>
      </c>
    </row>
    <row r="3321" spans="1:4" ht="54">
      <c r="A3321" s="622">
        <v>89436</v>
      </c>
      <c r="B3321" s="622" t="s">
        <v>1926</v>
      </c>
      <c r="C3321" s="622" t="s">
        <v>49</v>
      </c>
      <c r="D3321" s="621">
        <v>5.07</v>
      </c>
    </row>
    <row r="3322" spans="1:4" ht="40.5">
      <c r="A3322" s="622">
        <v>89437</v>
      </c>
      <c r="B3322" s="622" t="s">
        <v>1927</v>
      </c>
      <c r="C3322" s="622" t="s">
        <v>49</v>
      </c>
      <c r="D3322" s="621">
        <v>16.96</v>
      </c>
    </row>
    <row r="3323" spans="1:4" ht="40.5">
      <c r="A3323" s="622">
        <v>89438</v>
      </c>
      <c r="B3323" s="622" t="s">
        <v>398</v>
      </c>
      <c r="C3323" s="622" t="s">
        <v>49</v>
      </c>
      <c r="D3323" s="621">
        <v>5.32</v>
      </c>
    </row>
    <row r="3324" spans="1:4" ht="54">
      <c r="A3324" s="622">
        <v>89439</v>
      </c>
      <c r="B3324" s="622" t="s">
        <v>1928</v>
      </c>
      <c r="C3324" s="622" t="s">
        <v>49</v>
      </c>
      <c r="D3324" s="621">
        <v>6.77</v>
      </c>
    </row>
    <row r="3325" spans="1:4" ht="40.5">
      <c r="A3325" s="622">
        <v>89440</v>
      </c>
      <c r="B3325" s="622" t="s">
        <v>399</v>
      </c>
      <c r="C3325" s="622" t="s">
        <v>49</v>
      </c>
      <c r="D3325" s="621">
        <v>6.45</v>
      </c>
    </row>
    <row r="3326" spans="1:4" ht="54">
      <c r="A3326" s="622">
        <v>89441</v>
      </c>
      <c r="B3326" s="622" t="s">
        <v>1929</v>
      </c>
      <c r="C3326" s="622" t="s">
        <v>49</v>
      </c>
      <c r="D3326" s="621">
        <v>11.85</v>
      </c>
    </row>
    <row r="3327" spans="1:4" ht="40.5">
      <c r="A3327" s="622">
        <v>89442</v>
      </c>
      <c r="B3327" s="622" t="s">
        <v>1930</v>
      </c>
      <c r="C3327" s="622" t="s">
        <v>49</v>
      </c>
      <c r="D3327" s="621">
        <v>7.89</v>
      </c>
    </row>
    <row r="3328" spans="1:4" ht="40.5">
      <c r="A3328" s="622">
        <v>89443</v>
      </c>
      <c r="B3328" s="622" t="s">
        <v>400</v>
      </c>
      <c r="C3328" s="622" t="s">
        <v>49</v>
      </c>
      <c r="D3328" s="621">
        <v>9.85</v>
      </c>
    </row>
    <row r="3329" spans="1:4" ht="54">
      <c r="A3329" s="622">
        <v>89444</v>
      </c>
      <c r="B3329" s="622" t="s">
        <v>1931</v>
      </c>
      <c r="C3329" s="622" t="s">
        <v>49</v>
      </c>
      <c r="D3329" s="621">
        <v>19</v>
      </c>
    </row>
    <row r="3330" spans="1:4" ht="40.5">
      <c r="A3330" s="622">
        <v>89445</v>
      </c>
      <c r="B3330" s="622" t="s">
        <v>1932</v>
      </c>
      <c r="C3330" s="622" t="s">
        <v>49</v>
      </c>
      <c r="D3330" s="621">
        <v>11.27</v>
      </c>
    </row>
    <row r="3331" spans="1:4" ht="40.5">
      <c r="A3331" s="622">
        <v>89481</v>
      </c>
      <c r="B3331" s="622" t="s">
        <v>401</v>
      </c>
      <c r="C3331" s="622" t="s">
        <v>49</v>
      </c>
      <c r="D3331" s="621">
        <v>3.53</v>
      </c>
    </row>
    <row r="3332" spans="1:4" ht="40.5">
      <c r="A3332" s="622">
        <v>89485</v>
      </c>
      <c r="B3332" s="622" t="s">
        <v>402</v>
      </c>
      <c r="C3332" s="622" t="s">
        <v>49</v>
      </c>
      <c r="D3332" s="621">
        <v>4.08</v>
      </c>
    </row>
    <row r="3333" spans="1:4" ht="40.5">
      <c r="A3333" s="622">
        <v>89489</v>
      </c>
      <c r="B3333" s="622" t="s">
        <v>403</v>
      </c>
      <c r="C3333" s="622" t="s">
        <v>49</v>
      </c>
      <c r="D3333" s="621">
        <v>5.2</v>
      </c>
    </row>
    <row r="3334" spans="1:4" ht="40.5">
      <c r="A3334" s="622">
        <v>89490</v>
      </c>
      <c r="B3334" s="622" t="s">
        <v>404</v>
      </c>
      <c r="C3334" s="622" t="s">
        <v>49</v>
      </c>
      <c r="D3334" s="621">
        <v>4.7</v>
      </c>
    </row>
    <row r="3335" spans="1:4" ht="40.5">
      <c r="A3335" s="622">
        <v>89492</v>
      </c>
      <c r="B3335" s="622" t="s">
        <v>405</v>
      </c>
      <c r="C3335" s="622" t="s">
        <v>49</v>
      </c>
      <c r="D3335" s="621">
        <v>5.36</v>
      </c>
    </row>
    <row r="3336" spans="1:4" ht="40.5">
      <c r="A3336" s="622">
        <v>89493</v>
      </c>
      <c r="B3336" s="622" t="s">
        <v>406</v>
      </c>
      <c r="C3336" s="622" t="s">
        <v>49</v>
      </c>
      <c r="D3336" s="621">
        <v>6.89</v>
      </c>
    </row>
    <row r="3337" spans="1:4" ht="40.5">
      <c r="A3337" s="622">
        <v>89494</v>
      </c>
      <c r="B3337" s="622" t="s">
        <v>407</v>
      </c>
      <c r="C3337" s="622" t="s">
        <v>49</v>
      </c>
      <c r="D3337" s="621">
        <v>8.7799999999999994</v>
      </c>
    </row>
    <row r="3338" spans="1:4" ht="40.5">
      <c r="A3338" s="622">
        <v>89496</v>
      </c>
      <c r="B3338" s="622" t="s">
        <v>408</v>
      </c>
      <c r="C3338" s="622" t="s">
        <v>49</v>
      </c>
      <c r="D3338" s="621">
        <v>6.57</v>
      </c>
    </row>
    <row r="3339" spans="1:4" ht="40.5">
      <c r="A3339" s="622">
        <v>89497</v>
      </c>
      <c r="B3339" s="622" t="s">
        <v>409</v>
      </c>
      <c r="C3339" s="622" t="s">
        <v>49</v>
      </c>
      <c r="D3339" s="621">
        <v>8.4600000000000009</v>
      </c>
    </row>
    <row r="3340" spans="1:4" ht="40.5">
      <c r="A3340" s="622">
        <v>89498</v>
      </c>
      <c r="B3340" s="622" t="s">
        <v>410</v>
      </c>
      <c r="C3340" s="622" t="s">
        <v>49</v>
      </c>
      <c r="D3340" s="621">
        <v>9.16</v>
      </c>
    </row>
    <row r="3341" spans="1:4" ht="40.5">
      <c r="A3341" s="622">
        <v>89499</v>
      </c>
      <c r="B3341" s="622" t="s">
        <v>411</v>
      </c>
      <c r="C3341" s="622" t="s">
        <v>49</v>
      </c>
      <c r="D3341" s="621">
        <v>13.61</v>
      </c>
    </row>
    <row r="3342" spans="1:4" ht="40.5">
      <c r="A3342" s="622">
        <v>89500</v>
      </c>
      <c r="B3342" s="622" t="s">
        <v>412</v>
      </c>
      <c r="C3342" s="622" t="s">
        <v>49</v>
      </c>
      <c r="D3342" s="621">
        <v>9.2899999999999991</v>
      </c>
    </row>
    <row r="3343" spans="1:4" ht="40.5">
      <c r="A3343" s="622">
        <v>89501</v>
      </c>
      <c r="B3343" s="622" t="s">
        <v>413</v>
      </c>
      <c r="C3343" s="622" t="s">
        <v>49</v>
      </c>
      <c r="D3343" s="621">
        <v>10.4</v>
      </c>
    </row>
    <row r="3344" spans="1:4" ht="40.5">
      <c r="A3344" s="622">
        <v>89502</v>
      </c>
      <c r="B3344" s="622" t="s">
        <v>414</v>
      </c>
      <c r="C3344" s="622" t="s">
        <v>49</v>
      </c>
      <c r="D3344" s="621">
        <v>11.66</v>
      </c>
    </row>
    <row r="3345" spans="1:4" ht="40.5">
      <c r="A3345" s="622">
        <v>89503</v>
      </c>
      <c r="B3345" s="622" t="s">
        <v>415</v>
      </c>
      <c r="C3345" s="622" t="s">
        <v>49</v>
      </c>
      <c r="D3345" s="621">
        <v>17.190000000000001</v>
      </c>
    </row>
    <row r="3346" spans="1:4" ht="40.5">
      <c r="A3346" s="622">
        <v>89504</v>
      </c>
      <c r="B3346" s="622" t="s">
        <v>416</v>
      </c>
      <c r="C3346" s="622" t="s">
        <v>49</v>
      </c>
      <c r="D3346" s="621">
        <v>15.19</v>
      </c>
    </row>
    <row r="3347" spans="1:4" ht="40.5">
      <c r="A3347" s="622">
        <v>89505</v>
      </c>
      <c r="B3347" s="622" t="s">
        <v>417</v>
      </c>
      <c r="C3347" s="622" t="s">
        <v>49</v>
      </c>
      <c r="D3347" s="621">
        <v>25.46</v>
      </c>
    </row>
    <row r="3348" spans="1:4" ht="40.5">
      <c r="A3348" s="622">
        <v>89506</v>
      </c>
      <c r="B3348" s="622" t="s">
        <v>418</v>
      </c>
      <c r="C3348" s="622" t="s">
        <v>49</v>
      </c>
      <c r="D3348" s="621">
        <v>28.47</v>
      </c>
    </row>
    <row r="3349" spans="1:4" ht="40.5">
      <c r="A3349" s="622">
        <v>89507</v>
      </c>
      <c r="B3349" s="622" t="s">
        <v>419</v>
      </c>
      <c r="C3349" s="622" t="s">
        <v>49</v>
      </c>
      <c r="D3349" s="621">
        <v>34.76</v>
      </c>
    </row>
    <row r="3350" spans="1:4" ht="40.5">
      <c r="A3350" s="622">
        <v>89510</v>
      </c>
      <c r="B3350" s="622" t="s">
        <v>420</v>
      </c>
      <c r="C3350" s="622" t="s">
        <v>49</v>
      </c>
      <c r="D3350" s="621">
        <v>23.23</v>
      </c>
    </row>
    <row r="3351" spans="1:4" ht="40.5">
      <c r="A3351" s="622">
        <v>89513</v>
      </c>
      <c r="B3351" s="622" t="s">
        <v>421</v>
      </c>
      <c r="C3351" s="622" t="s">
        <v>49</v>
      </c>
      <c r="D3351" s="621">
        <v>77.05</v>
      </c>
    </row>
    <row r="3352" spans="1:4" ht="54">
      <c r="A3352" s="622">
        <v>89514</v>
      </c>
      <c r="B3352" s="622" t="s">
        <v>422</v>
      </c>
      <c r="C3352" s="622" t="s">
        <v>49</v>
      </c>
      <c r="D3352" s="621">
        <v>7.05</v>
      </c>
    </row>
    <row r="3353" spans="1:4" ht="40.5">
      <c r="A3353" s="622">
        <v>89515</v>
      </c>
      <c r="B3353" s="622" t="s">
        <v>423</v>
      </c>
      <c r="C3353" s="622" t="s">
        <v>49</v>
      </c>
      <c r="D3353" s="621">
        <v>58.68</v>
      </c>
    </row>
    <row r="3354" spans="1:4" ht="54">
      <c r="A3354" s="622">
        <v>89516</v>
      </c>
      <c r="B3354" s="622" t="s">
        <v>424</v>
      </c>
      <c r="C3354" s="622" t="s">
        <v>49</v>
      </c>
      <c r="D3354" s="621">
        <v>6.25</v>
      </c>
    </row>
    <row r="3355" spans="1:4" ht="40.5">
      <c r="A3355" s="622">
        <v>89517</v>
      </c>
      <c r="B3355" s="622" t="s">
        <v>425</v>
      </c>
      <c r="C3355" s="622" t="s">
        <v>49</v>
      </c>
      <c r="D3355" s="621">
        <v>49.74</v>
      </c>
    </row>
    <row r="3356" spans="1:4" ht="54">
      <c r="A3356" s="622">
        <v>89518</v>
      </c>
      <c r="B3356" s="622" t="s">
        <v>426</v>
      </c>
      <c r="C3356" s="622" t="s">
        <v>49</v>
      </c>
      <c r="D3356" s="621">
        <v>9.6999999999999993</v>
      </c>
    </row>
    <row r="3357" spans="1:4" ht="40.5">
      <c r="A3357" s="622">
        <v>89519</v>
      </c>
      <c r="B3357" s="622" t="s">
        <v>427</v>
      </c>
      <c r="C3357" s="622" t="s">
        <v>49</v>
      </c>
      <c r="D3357" s="621">
        <v>34.31</v>
      </c>
    </row>
    <row r="3358" spans="1:4" ht="54">
      <c r="A3358" s="622">
        <v>89520</v>
      </c>
      <c r="B3358" s="622" t="s">
        <v>428</v>
      </c>
      <c r="C3358" s="622" t="s">
        <v>49</v>
      </c>
      <c r="D3358" s="621">
        <v>8.64</v>
      </c>
    </row>
    <row r="3359" spans="1:4" ht="40.5">
      <c r="A3359" s="622">
        <v>89521</v>
      </c>
      <c r="B3359" s="622" t="s">
        <v>429</v>
      </c>
      <c r="C3359" s="622" t="s">
        <v>49</v>
      </c>
      <c r="D3359" s="621">
        <v>90.79</v>
      </c>
    </row>
    <row r="3360" spans="1:4" ht="54">
      <c r="A3360" s="622">
        <v>89522</v>
      </c>
      <c r="B3360" s="622" t="s">
        <v>430</v>
      </c>
      <c r="C3360" s="622" t="s">
        <v>49</v>
      </c>
      <c r="D3360" s="621">
        <v>19.2</v>
      </c>
    </row>
    <row r="3361" spans="1:4" ht="40.5">
      <c r="A3361" s="622">
        <v>89523</v>
      </c>
      <c r="B3361" s="622" t="s">
        <v>431</v>
      </c>
      <c r="C3361" s="622" t="s">
        <v>49</v>
      </c>
      <c r="D3361" s="621">
        <v>69.150000000000006</v>
      </c>
    </row>
    <row r="3362" spans="1:4" ht="54">
      <c r="A3362" s="622">
        <v>89524</v>
      </c>
      <c r="B3362" s="622" t="s">
        <v>432</v>
      </c>
      <c r="C3362" s="622" t="s">
        <v>49</v>
      </c>
      <c r="D3362" s="621">
        <v>17.170000000000002</v>
      </c>
    </row>
    <row r="3363" spans="1:4" ht="40.5">
      <c r="A3363" s="622">
        <v>89525</v>
      </c>
      <c r="B3363" s="622" t="s">
        <v>433</v>
      </c>
      <c r="C3363" s="622" t="s">
        <v>49</v>
      </c>
      <c r="D3363" s="621">
        <v>68.06</v>
      </c>
    </row>
    <row r="3364" spans="1:4" ht="54">
      <c r="A3364" s="622">
        <v>89526</v>
      </c>
      <c r="B3364" s="622" t="s">
        <v>1979</v>
      </c>
      <c r="C3364" s="622" t="s">
        <v>49</v>
      </c>
      <c r="D3364" s="621">
        <v>24.57</v>
      </c>
    </row>
    <row r="3365" spans="1:4" ht="40.5">
      <c r="A3365" s="622">
        <v>89527</v>
      </c>
      <c r="B3365" s="622" t="s">
        <v>434</v>
      </c>
      <c r="C3365" s="622" t="s">
        <v>49</v>
      </c>
      <c r="D3365" s="621">
        <v>52.88</v>
      </c>
    </row>
    <row r="3366" spans="1:4" ht="40.5">
      <c r="A3366" s="622">
        <v>89528</v>
      </c>
      <c r="B3366" s="622" t="s">
        <v>1980</v>
      </c>
      <c r="C3366" s="622" t="s">
        <v>49</v>
      </c>
      <c r="D3366" s="621">
        <v>2.94</v>
      </c>
    </row>
    <row r="3367" spans="1:4" ht="54">
      <c r="A3367" s="622">
        <v>89529</v>
      </c>
      <c r="B3367" s="622" t="s">
        <v>1981</v>
      </c>
      <c r="C3367" s="622" t="s">
        <v>49</v>
      </c>
      <c r="D3367" s="621">
        <v>28.14</v>
      </c>
    </row>
    <row r="3368" spans="1:4" ht="40.5">
      <c r="A3368" s="622">
        <v>89530</v>
      </c>
      <c r="B3368" s="622" t="s">
        <v>435</v>
      </c>
      <c r="C3368" s="622" t="s">
        <v>49</v>
      </c>
      <c r="D3368" s="621">
        <v>9.67</v>
      </c>
    </row>
    <row r="3369" spans="1:4" ht="54">
      <c r="A3369" s="622">
        <v>89531</v>
      </c>
      <c r="B3369" s="622" t="s">
        <v>1982</v>
      </c>
      <c r="C3369" s="622" t="s">
        <v>49</v>
      </c>
      <c r="D3369" s="621">
        <v>23.2</v>
      </c>
    </row>
    <row r="3370" spans="1:4" ht="40.5">
      <c r="A3370" s="622">
        <v>89532</v>
      </c>
      <c r="B3370" s="622" t="s">
        <v>1983</v>
      </c>
      <c r="C3370" s="622" t="s">
        <v>49</v>
      </c>
      <c r="D3370" s="621">
        <v>5</v>
      </c>
    </row>
    <row r="3371" spans="1:4" ht="54">
      <c r="A3371" s="622">
        <v>89533</v>
      </c>
      <c r="B3371" s="622" t="s">
        <v>436</v>
      </c>
      <c r="C3371" s="622" t="s">
        <v>49</v>
      </c>
      <c r="D3371" s="621">
        <v>23.2</v>
      </c>
    </row>
    <row r="3372" spans="1:4" ht="40.5">
      <c r="A3372" s="622">
        <v>89534</v>
      </c>
      <c r="B3372" s="622" t="s">
        <v>1984</v>
      </c>
      <c r="C3372" s="622" t="s">
        <v>49</v>
      </c>
      <c r="D3372" s="621">
        <v>3.54</v>
      </c>
    </row>
    <row r="3373" spans="1:4" ht="54">
      <c r="A3373" s="622">
        <v>89535</v>
      </c>
      <c r="B3373" s="622" t="s">
        <v>1985</v>
      </c>
      <c r="C3373" s="622" t="s">
        <v>49</v>
      </c>
      <c r="D3373" s="621">
        <v>35.880000000000003</v>
      </c>
    </row>
    <row r="3374" spans="1:4" ht="40.5">
      <c r="A3374" s="622">
        <v>89536</v>
      </c>
      <c r="B3374" s="622" t="s">
        <v>1986</v>
      </c>
      <c r="C3374" s="622" t="s">
        <v>49</v>
      </c>
      <c r="D3374" s="621">
        <v>8.73</v>
      </c>
    </row>
    <row r="3375" spans="1:4" ht="54">
      <c r="A3375" s="622">
        <v>89538</v>
      </c>
      <c r="B3375" s="622" t="s">
        <v>1987</v>
      </c>
      <c r="C3375" s="622" t="s">
        <v>49</v>
      </c>
      <c r="D3375" s="621">
        <v>3</v>
      </c>
    </row>
    <row r="3376" spans="1:4" ht="40.5">
      <c r="A3376" s="622">
        <v>89540</v>
      </c>
      <c r="B3376" s="622" t="s">
        <v>437</v>
      </c>
      <c r="C3376" s="622" t="s">
        <v>49</v>
      </c>
      <c r="D3376" s="621">
        <v>7.3</v>
      </c>
    </row>
    <row r="3377" spans="1:4" ht="40.5">
      <c r="A3377" s="622">
        <v>89541</v>
      </c>
      <c r="B3377" s="622" t="s">
        <v>1988</v>
      </c>
      <c r="C3377" s="622" t="s">
        <v>49</v>
      </c>
      <c r="D3377" s="621">
        <v>4.41</v>
      </c>
    </row>
    <row r="3378" spans="1:4" ht="40.5">
      <c r="A3378" s="622">
        <v>89542</v>
      </c>
      <c r="B3378" s="622" t="s">
        <v>438</v>
      </c>
      <c r="C3378" s="622" t="s">
        <v>49</v>
      </c>
      <c r="D3378" s="621">
        <v>20.47</v>
      </c>
    </row>
    <row r="3379" spans="1:4" ht="40.5">
      <c r="A3379" s="622">
        <v>89544</v>
      </c>
      <c r="B3379" s="622" t="s">
        <v>1989</v>
      </c>
      <c r="C3379" s="622" t="s">
        <v>49</v>
      </c>
      <c r="D3379" s="621">
        <v>6.27</v>
      </c>
    </row>
    <row r="3380" spans="1:4" ht="40.5">
      <c r="A3380" s="622">
        <v>89545</v>
      </c>
      <c r="B3380" s="622" t="s">
        <v>1990</v>
      </c>
      <c r="C3380" s="622" t="s">
        <v>49</v>
      </c>
      <c r="D3380" s="621">
        <v>8.84</v>
      </c>
    </row>
    <row r="3381" spans="1:4" ht="54">
      <c r="A3381" s="622">
        <v>89546</v>
      </c>
      <c r="B3381" s="622" t="s">
        <v>1991</v>
      </c>
      <c r="C3381" s="622" t="s">
        <v>49</v>
      </c>
      <c r="D3381" s="621">
        <v>7.77</v>
      </c>
    </row>
    <row r="3382" spans="1:4" ht="40.5">
      <c r="A3382" s="622">
        <v>89547</v>
      </c>
      <c r="B3382" s="622" t="s">
        <v>1992</v>
      </c>
      <c r="C3382" s="622" t="s">
        <v>49</v>
      </c>
      <c r="D3382" s="621">
        <v>13.42</v>
      </c>
    </row>
    <row r="3383" spans="1:4" ht="54">
      <c r="A3383" s="622">
        <v>89548</v>
      </c>
      <c r="B3383" s="622" t="s">
        <v>439</v>
      </c>
      <c r="C3383" s="622" t="s">
        <v>49</v>
      </c>
      <c r="D3383" s="621">
        <v>14.43</v>
      </c>
    </row>
    <row r="3384" spans="1:4" ht="54">
      <c r="A3384" s="622">
        <v>89549</v>
      </c>
      <c r="B3384" s="622" t="s">
        <v>1993</v>
      </c>
      <c r="C3384" s="622" t="s">
        <v>49</v>
      </c>
      <c r="D3384" s="621">
        <v>10.72</v>
      </c>
    </row>
    <row r="3385" spans="1:4" ht="54">
      <c r="A3385" s="622">
        <v>89550</v>
      </c>
      <c r="B3385" s="622" t="s">
        <v>440</v>
      </c>
      <c r="C3385" s="622" t="s">
        <v>49</v>
      </c>
      <c r="D3385" s="621">
        <v>24.5</v>
      </c>
    </row>
    <row r="3386" spans="1:4" ht="40.5">
      <c r="A3386" s="622">
        <v>89551</v>
      </c>
      <c r="B3386" s="622" t="s">
        <v>1994</v>
      </c>
      <c r="C3386" s="622" t="s">
        <v>49</v>
      </c>
      <c r="D3386" s="621">
        <v>6.85</v>
      </c>
    </row>
    <row r="3387" spans="1:4" ht="40.5">
      <c r="A3387" s="622">
        <v>89552</v>
      </c>
      <c r="B3387" s="622" t="s">
        <v>1995</v>
      </c>
      <c r="C3387" s="622" t="s">
        <v>49</v>
      </c>
      <c r="D3387" s="621">
        <v>13.47</v>
      </c>
    </row>
    <row r="3388" spans="1:4" ht="54">
      <c r="A3388" s="622">
        <v>89553</v>
      </c>
      <c r="B3388" s="622" t="s">
        <v>1996</v>
      </c>
      <c r="C3388" s="622" t="s">
        <v>49</v>
      </c>
      <c r="D3388" s="621">
        <v>4.34</v>
      </c>
    </row>
    <row r="3389" spans="1:4" ht="54">
      <c r="A3389" s="622">
        <v>89554</v>
      </c>
      <c r="B3389" s="622" t="s">
        <v>1997</v>
      </c>
      <c r="C3389" s="622" t="s">
        <v>49</v>
      </c>
      <c r="D3389" s="621">
        <v>16.53</v>
      </c>
    </row>
    <row r="3390" spans="1:4" ht="40.5">
      <c r="A3390" s="622">
        <v>89555</v>
      </c>
      <c r="B3390" s="622" t="s">
        <v>441</v>
      </c>
      <c r="C3390" s="622" t="s">
        <v>49</v>
      </c>
      <c r="D3390" s="621">
        <v>16.23</v>
      </c>
    </row>
    <row r="3391" spans="1:4" ht="54">
      <c r="A3391" s="622">
        <v>89556</v>
      </c>
      <c r="B3391" s="622" t="s">
        <v>442</v>
      </c>
      <c r="C3391" s="622" t="s">
        <v>49</v>
      </c>
      <c r="D3391" s="621">
        <v>23.44</v>
      </c>
    </row>
    <row r="3392" spans="1:4" ht="54">
      <c r="A3392" s="622">
        <v>89557</v>
      </c>
      <c r="B3392" s="622" t="s">
        <v>443</v>
      </c>
      <c r="C3392" s="622" t="s">
        <v>49</v>
      </c>
      <c r="D3392" s="621">
        <v>18.899999999999999</v>
      </c>
    </row>
    <row r="3393" spans="1:4" ht="40.5">
      <c r="A3393" s="622">
        <v>89558</v>
      </c>
      <c r="B3393" s="622" t="s">
        <v>1998</v>
      </c>
      <c r="C3393" s="622" t="s">
        <v>49</v>
      </c>
      <c r="D3393" s="621">
        <v>6.59</v>
      </c>
    </row>
    <row r="3394" spans="1:4" ht="54">
      <c r="A3394" s="622">
        <v>89559</v>
      </c>
      <c r="B3394" s="622" t="s">
        <v>444</v>
      </c>
      <c r="C3394" s="622" t="s">
        <v>49</v>
      </c>
      <c r="D3394" s="621">
        <v>39.89</v>
      </c>
    </row>
    <row r="3395" spans="1:4" ht="54">
      <c r="A3395" s="622">
        <v>89561</v>
      </c>
      <c r="B3395" s="622" t="s">
        <v>445</v>
      </c>
      <c r="C3395" s="622" t="s">
        <v>49</v>
      </c>
      <c r="D3395" s="621">
        <v>9.2799999999999994</v>
      </c>
    </row>
    <row r="3396" spans="1:4" ht="40.5">
      <c r="A3396" s="622">
        <v>89562</v>
      </c>
      <c r="B3396" s="622" t="s">
        <v>1999</v>
      </c>
      <c r="C3396" s="622" t="s">
        <v>49</v>
      </c>
      <c r="D3396" s="621">
        <v>6.99</v>
      </c>
    </row>
    <row r="3397" spans="1:4" ht="54">
      <c r="A3397" s="622">
        <v>89563</v>
      </c>
      <c r="B3397" s="622" t="s">
        <v>446</v>
      </c>
      <c r="C3397" s="622" t="s">
        <v>49</v>
      </c>
      <c r="D3397" s="621">
        <v>14.83</v>
      </c>
    </row>
    <row r="3398" spans="1:4" ht="40.5">
      <c r="A3398" s="622">
        <v>89564</v>
      </c>
      <c r="B3398" s="622" t="s">
        <v>2000</v>
      </c>
      <c r="C3398" s="622" t="s">
        <v>49</v>
      </c>
      <c r="D3398" s="621">
        <v>12.23</v>
      </c>
    </row>
    <row r="3399" spans="1:4" ht="54">
      <c r="A3399" s="622">
        <v>89565</v>
      </c>
      <c r="B3399" s="622" t="s">
        <v>2001</v>
      </c>
      <c r="C3399" s="622" t="s">
        <v>49</v>
      </c>
      <c r="D3399" s="621">
        <v>35</v>
      </c>
    </row>
    <row r="3400" spans="1:4" ht="40.5">
      <c r="A3400" s="622">
        <v>89566</v>
      </c>
      <c r="B3400" s="622" t="s">
        <v>447</v>
      </c>
      <c r="C3400" s="622" t="s">
        <v>49</v>
      </c>
      <c r="D3400" s="621">
        <v>30.62</v>
      </c>
    </row>
    <row r="3401" spans="1:4" ht="54">
      <c r="A3401" s="622">
        <v>89567</v>
      </c>
      <c r="B3401" s="622" t="s">
        <v>2002</v>
      </c>
      <c r="C3401" s="622" t="s">
        <v>49</v>
      </c>
      <c r="D3401" s="621">
        <v>51.07</v>
      </c>
    </row>
    <row r="3402" spans="1:4" ht="40.5">
      <c r="A3402" s="622">
        <v>89568</v>
      </c>
      <c r="B3402" s="622" t="s">
        <v>2003</v>
      </c>
      <c r="C3402" s="622" t="s">
        <v>49</v>
      </c>
      <c r="D3402" s="621">
        <v>24.11</v>
      </c>
    </row>
    <row r="3403" spans="1:4" ht="54">
      <c r="A3403" s="622">
        <v>89569</v>
      </c>
      <c r="B3403" s="622" t="s">
        <v>2004</v>
      </c>
      <c r="C3403" s="622" t="s">
        <v>49</v>
      </c>
      <c r="D3403" s="621">
        <v>48.4</v>
      </c>
    </row>
    <row r="3404" spans="1:4" ht="54">
      <c r="A3404" s="622">
        <v>89570</v>
      </c>
      <c r="B3404" s="622" t="s">
        <v>2005</v>
      </c>
      <c r="C3404" s="622" t="s">
        <v>49</v>
      </c>
      <c r="D3404" s="621">
        <v>8.82</v>
      </c>
    </row>
    <row r="3405" spans="1:4" ht="40.5">
      <c r="A3405" s="622">
        <v>89571</v>
      </c>
      <c r="B3405" s="622" t="s">
        <v>2006</v>
      </c>
      <c r="C3405" s="622" t="s">
        <v>49</v>
      </c>
      <c r="D3405" s="621">
        <v>47.23</v>
      </c>
    </row>
    <row r="3406" spans="1:4" ht="54">
      <c r="A3406" s="622">
        <v>89572</v>
      </c>
      <c r="B3406" s="622" t="s">
        <v>2007</v>
      </c>
      <c r="C3406" s="622" t="s">
        <v>49</v>
      </c>
      <c r="D3406" s="621">
        <v>6.27</v>
      </c>
    </row>
    <row r="3407" spans="1:4" ht="40.5">
      <c r="A3407" s="622">
        <v>89573</v>
      </c>
      <c r="B3407" s="622" t="s">
        <v>2008</v>
      </c>
      <c r="C3407" s="622" t="s">
        <v>49</v>
      </c>
      <c r="D3407" s="621">
        <v>43.21</v>
      </c>
    </row>
    <row r="3408" spans="1:4" ht="54">
      <c r="A3408" s="622">
        <v>89574</v>
      </c>
      <c r="B3408" s="622" t="s">
        <v>2009</v>
      </c>
      <c r="C3408" s="622" t="s">
        <v>49</v>
      </c>
      <c r="D3408" s="621">
        <v>82.5</v>
      </c>
    </row>
    <row r="3409" spans="1:4" ht="40.5">
      <c r="A3409" s="622">
        <v>89575</v>
      </c>
      <c r="B3409" s="622" t="s">
        <v>2010</v>
      </c>
      <c r="C3409" s="622" t="s">
        <v>49</v>
      </c>
      <c r="D3409" s="621">
        <v>8.5399999999999991</v>
      </c>
    </row>
    <row r="3410" spans="1:4" ht="40.5">
      <c r="A3410" s="622">
        <v>89577</v>
      </c>
      <c r="B3410" s="622" t="s">
        <v>448</v>
      </c>
      <c r="C3410" s="622" t="s">
        <v>49</v>
      </c>
      <c r="D3410" s="621">
        <v>25.04</v>
      </c>
    </row>
    <row r="3411" spans="1:4" ht="40.5">
      <c r="A3411" s="622">
        <v>89579</v>
      </c>
      <c r="B3411" s="622" t="s">
        <v>2013</v>
      </c>
      <c r="C3411" s="622" t="s">
        <v>49</v>
      </c>
      <c r="D3411" s="621">
        <v>8.7200000000000006</v>
      </c>
    </row>
    <row r="3412" spans="1:4" ht="54">
      <c r="A3412" s="622">
        <v>89581</v>
      </c>
      <c r="B3412" s="622" t="s">
        <v>2015</v>
      </c>
      <c r="C3412" s="622" t="s">
        <v>49</v>
      </c>
      <c r="D3412" s="621">
        <v>17.940000000000001</v>
      </c>
    </row>
    <row r="3413" spans="1:4" ht="54">
      <c r="A3413" s="622">
        <v>89582</v>
      </c>
      <c r="B3413" s="622" t="s">
        <v>2016</v>
      </c>
      <c r="C3413" s="622" t="s">
        <v>49</v>
      </c>
      <c r="D3413" s="621">
        <v>15.91</v>
      </c>
    </row>
    <row r="3414" spans="1:4" ht="54">
      <c r="A3414" s="622">
        <v>89583</v>
      </c>
      <c r="B3414" s="622" t="s">
        <v>2017</v>
      </c>
      <c r="C3414" s="622" t="s">
        <v>49</v>
      </c>
      <c r="D3414" s="621">
        <v>23.31</v>
      </c>
    </row>
    <row r="3415" spans="1:4" ht="54">
      <c r="A3415" s="622">
        <v>89584</v>
      </c>
      <c r="B3415" s="622" t="s">
        <v>2018</v>
      </c>
      <c r="C3415" s="622" t="s">
        <v>49</v>
      </c>
      <c r="D3415" s="621">
        <v>26.86</v>
      </c>
    </row>
    <row r="3416" spans="1:4" ht="54">
      <c r="A3416" s="622">
        <v>89585</v>
      </c>
      <c r="B3416" s="622" t="s">
        <v>2019</v>
      </c>
      <c r="C3416" s="622" t="s">
        <v>49</v>
      </c>
      <c r="D3416" s="621">
        <v>21.92</v>
      </c>
    </row>
    <row r="3417" spans="1:4" ht="67.5">
      <c r="A3417" s="622">
        <v>89586</v>
      </c>
      <c r="B3417" s="622" t="s">
        <v>2020</v>
      </c>
      <c r="C3417" s="622" t="s">
        <v>49</v>
      </c>
      <c r="D3417" s="621">
        <v>21.92</v>
      </c>
    </row>
    <row r="3418" spans="1:4" ht="54">
      <c r="A3418" s="622">
        <v>89587</v>
      </c>
      <c r="B3418" s="622" t="s">
        <v>2021</v>
      </c>
      <c r="C3418" s="622" t="s">
        <v>49</v>
      </c>
      <c r="D3418" s="621">
        <v>34.6</v>
      </c>
    </row>
    <row r="3419" spans="1:4" ht="54">
      <c r="A3419" s="622">
        <v>89590</v>
      </c>
      <c r="B3419" s="622" t="s">
        <v>2022</v>
      </c>
      <c r="C3419" s="622" t="s">
        <v>49</v>
      </c>
      <c r="D3419" s="621">
        <v>84.62</v>
      </c>
    </row>
    <row r="3420" spans="1:4" ht="54">
      <c r="A3420" s="622">
        <v>89591</v>
      </c>
      <c r="B3420" s="622" t="s">
        <v>2023</v>
      </c>
      <c r="C3420" s="622" t="s">
        <v>49</v>
      </c>
      <c r="D3420" s="621">
        <v>70.45</v>
      </c>
    </row>
    <row r="3421" spans="1:4" ht="54">
      <c r="A3421" s="622">
        <v>89592</v>
      </c>
      <c r="B3421" s="622" t="s">
        <v>2024</v>
      </c>
      <c r="C3421" s="622" t="s">
        <v>49</v>
      </c>
      <c r="D3421" s="621">
        <v>111.66</v>
      </c>
    </row>
    <row r="3422" spans="1:4" ht="40.5">
      <c r="A3422" s="622">
        <v>89593</v>
      </c>
      <c r="B3422" s="622" t="s">
        <v>2025</v>
      </c>
      <c r="C3422" s="622" t="s">
        <v>49</v>
      </c>
      <c r="D3422" s="621">
        <v>22.76</v>
      </c>
    </row>
    <row r="3423" spans="1:4" ht="40.5">
      <c r="A3423" s="622">
        <v>89594</v>
      </c>
      <c r="B3423" s="622" t="s">
        <v>2026</v>
      </c>
      <c r="C3423" s="622" t="s">
        <v>49</v>
      </c>
      <c r="D3423" s="621">
        <v>27.25</v>
      </c>
    </row>
    <row r="3424" spans="1:4" ht="54">
      <c r="A3424" s="622">
        <v>89595</v>
      </c>
      <c r="B3424" s="622" t="s">
        <v>2027</v>
      </c>
      <c r="C3424" s="622" t="s">
        <v>49</v>
      </c>
      <c r="D3424" s="621">
        <v>11.05</v>
      </c>
    </row>
    <row r="3425" spans="1:4" ht="54">
      <c r="A3425" s="622">
        <v>89596</v>
      </c>
      <c r="B3425" s="622" t="s">
        <v>2028</v>
      </c>
      <c r="C3425" s="622" t="s">
        <v>49</v>
      </c>
      <c r="D3425" s="621">
        <v>8.41</v>
      </c>
    </row>
    <row r="3426" spans="1:4" ht="40.5">
      <c r="A3426" s="622">
        <v>89597</v>
      </c>
      <c r="B3426" s="622" t="s">
        <v>2029</v>
      </c>
      <c r="C3426" s="622" t="s">
        <v>49</v>
      </c>
      <c r="D3426" s="621">
        <v>15.26</v>
      </c>
    </row>
    <row r="3427" spans="1:4" ht="40.5">
      <c r="A3427" s="622">
        <v>89598</v>
      </c>
      <c r="B3427" s="622" t="s">
        <v>2030</v>
      </c>
      <c r="C3427" s="622" t="s">
        <v>49</v>
      </c>
      <c r="D3427" s="621">
        <v>37.619999999999997</v>
      </c>
    </row>
    <row r="3428" spans="1:4" ht="54">
      <c r="A3428" s="622">
        <v>89599</v>
      </c>
      <c r="B3428" s="622" t="s">
        <v>2031</v>
      </c>
      <c r="C3428" s="622" t="s">
        <v>49</v>
      </c>
      <c r="D3428" s="621">
        <v>12.47</v>
      </c>
    </row>
    <row r="3429" spans="1:4" ht="54">
      <c r="A3429" s="622">
        <v>89600</v>
      </c>
      <c r="B3429" s="622" t="s">
        <v>2032</v>
      </c>
      <c r="C3429" s="622" t="s">
        <v>49</v>
      </c>
      <c r="D3429" s="621">
        <v>13.48</v>
      </c>
    </row>
    <row r="3430" spans="1:4" ht="40.5">
      <c r="A3430" s="622">
        <v>89605</v>
      </c>
      <c r="B3430" s="622" t="s">
        <v>2033</v>
      </c>
      <c r="C3430" s="622" t="s">
        <v>49</v>
      </c>
      <c r="D3430" s="621">
        <v>14.94</v>
      </c>
    </row>
    <row r="3431" spans="1:4" ht="40.5">
      <c r="A3431" s="622">
        <v>89609</v>
      </c>
      <c r="B3431" s="622" t="s">
        <v>2034</v>
      </c>
      <c r="C3431" s="622" t="s">
        <v>49</v>
      </c>
      <c r="D3431" s="621">
        <v>62.09</v>
      </c>
    </row>
    <row r="3432" spans="1:4" ht="54">
      <c r="A3432" s="622">
        <v>89610</v>
      </c>
      <c r="B3432" s="622" t="s">
        <v>2035</v>
      </c>
      <c r="C3432" s="622" t="s">
        <v>49</v>
      </c>
      <c r="D3432" s="621">
        <v>15.28</v>
      </c>
    </row>
    <row r="3433" spans="1:4" ht="40.5">
      <c r="A3433" s="622">
        <v>89611</v>
      </c>
      <c r="B3433" s="622" t="s">
        <v>2036</v>
      </c>
      <c r="C3433" s="622" t="s">
        <v>49</v>
      </c>
      <c r="D3433" s="621">
        <v>25.01</v>
      </c>
    </row>
    <row r="3434" spans="1:4" ht="40.5">
      <c r="A3434" s="622">
        <v>89612</v>
      </c>
      <c r="B3434" s="622" t="s">
        <v>2037</v>
      </c>
      <c r="C3434" s="622" t="s">
        <v>49</v>
      </c>
      <c r="D3434" s="621">
        <v>121.87</v>
      </c>
    </row>
    <row r="3435" spans="1:4" ht="54">
      <c r="A3435" s="622">
        <v>89613</v>
      </c>
      <c r="B3435" s="622" t="s">
        <v>2038</v>
      </c>
      <c r="C3435" s="622" t="s">
        <v>49</v>
      </c>
      <c r="D3435" s="621">
        <v>22.58</v>
      </c>
    </row>
    <row r="3436" spans="1:4" ht="40.5">
      <c r="A3436" s="622">
        <v>89614</v>
      </c>
      <c r="B3436" s="622" t="s">
        <v>2039</v>
      </c>
      <c r="C3436" s="622" t="s">
        <v>49</v>
      </c>
      <c r="D3436" s="621">
        <v>45.71</v>
      </c>
    </row>
    <row r="3437" spans="1:4" ht="40.5">
      <c r="A3437" s="622">
        <v>89615</v>
      </c>
      <c r="B3437" s="622" t="s">
        <v>2040</v>
      </c>
      <c r="C3437" s="622" t="s">
        <v>49</v>
      </c>
      <c r="D3437" s="621">
        <v>183.47</v>
      </c>
    </row>
    <row r="3438" spans="1:4" ht="54">
      <c r="A3438" s="622">
        <v>89616</v>
      </c>
      <c r="B3438" s="622" t="s">
        <v>2041</v>
      </c>
      <c r="C3438" s="622" t="s">
        <v>49</v>
      </c>
      <c r="D3438" s="621">
        <v>32.11</v>
      </c>
    </row>
    <row r="3439" spans="1:4" ht="40.5">
      <c r="A3439" s="622">
        <v>89617</v>
      </c>
      <c r="B3439" s="622" t="s">
        <v>2042</v>
      </c>
      <c r="C3439" s="622" t="s">
        <v>49</v>
      </c>
      <c r="D3439" s="621">
        <v>5.13</v>
      </c>
    </row>
    <row r="3440" spans="1:4" ht="54">
      <c r="A3440" s="622">
        <v>89618</v>
      </c>
      <c r="B3440" s="622" t="s">
        <v>2043</v>
      </c>
      <c r="C3440" s="622" t="s">
        <v>49</v>
      </c>
      <c r="D3440" s="621">
        <v>10.53</v>
      </c>
    </row>
    <row r="3441" spans="1:4" ht="40.5">
      <c r="A3441" s="622">
        <v>89619</v>
      </c>
      <c r="B3441" s="622" t="s">
        <v>449</v>
      </c>
      <c r="C3441" s="622" t="s">
        <v>49</v>
      </c>
      <c r="D3441" s="621">
        <v>6.57</v>
      </c>
    </row>
    <row r="3442" spans="1:4" ht="40.5">
      <c r="A3442" s="622">
        <v>89620</v>
      </c>
      <c r="B3442" s="622" t="s">
        <v>2044</v>
      </c>
      <c r="C3442" s="622" t="s">
        <v>49</v>
      </c>
      <c r="D3442" s="621">
        <v>8.3699999999999992</v>
      </c>
    </row>
    <row r="3443" spans="1:4" ht="54">
      <c r="A3443" s="622">
        <v>89621</v>
      </c>
      <c r="B3443" s="622" t="s">
        <v>2045</v>
      </c>
      <c r="C3443" s="622" t="s">
        <v>49</v>
      </c>
      <c r="D3443" s="621">
        <v>17.52</v>
      </c>
    </row>
    <row r="3444" spans="1:4" ht="40.5">
      <c r="A3444" s="622">
        <v>89622</v>
      </c>
      <c r="B3444" s="622" t="s">
        <v>450</v>
      </c>
      <c r="C3444" s="622" t="s">
        <v>49</v>
      </c>
      <c r="D3444" s="621">
        <v>9.7899999999999991</v>
      </c>
    </row>
    <row r="3445" spans="1:4" ht="40.5">
      <c r="A3445" s="622">
        <v>89623</v>
      </c>
      <c r="B3445" s="622" t="s">
        <v>2046</v>
      </c>
      <c r="C3445" s="622" t="s">
        <v>49</v>
      </c>
      <c r="D3445" s="621">
        <v>13.14</v>
      </c>
    </row>
    <row r="3446" spans="1:4" ht="40.5">
      <c r="A3446" s="622">
        <v>89624</v>
      </c>
      <c r="B3446" s="622" t="s">
        <v>451</v>
      </c>
      <c r="C3446" s="622" t="s">
        <v>49</v>
      </c>
      <c r="D3446" s="621">
        <v>13.86</v>
      </c>
    </row>
    <row r="3447" spans="1:4" ht="40.5">
      <c r="A3447" s="622">
        <v>89625</v>
      </c>
      <c r="B3447" s="622" t="s">
        <v>2047</v>
      </c>
      <c r="C3447" s="622" t="s">
        <v>49</v>
      </c>
      <c r="D3447" s="621">
        <v>16.18</v>
      </c>
    </row>
    <row r="3448" spans="1:4" ht="40.5">
      <c r="A3448" s="622">
        <v>89626</v>
      </c>
      <c r="B3448" s="622" t="s">
        <v>452</v>
      </c>
      <c r="C3448" s="622" t="s">
        <v>49</v>
      </c>
      <c r="D3448" s="621">
        <v>21.73</v>
      </c>
    </row>
    <row r="3449" spans="1:4" ht="40.5">
      <c r="A3449" s="622">
        <v>89627</v>
      </c>
      <c r="B3449" s="622" t="s">
        <v>453</v>
      </c>
      <c r="C3449" s="622" t="s">
        <v>49</v>
      </c>
      <c r="D3449" s="621">
        <v>15.35</v>
      </c>
    </row>
    <row r="3450" spans="1:4" ht="40.5">
      <c r="A3450" s="622">
        <v>89628</v>
      </c>
      <c r="B3450" s="622" t="s">
        <v>2048</v>
      </c>
      <c r="C3450" s="622" t="s">
        <v>49</v>
      </c>
      <c r="D3450" s="621">
        <v>32.840000000000003</v>
      </c>
    </row>
    <row r="3451" spans="1:4" ht="40.5">
      <c r="A3451" s="622">
        <v>89629</v>
      </c>
      <c r="B3451" s="622" t="s">
        <v>2049</v>
      </c>
      <c r="C3451" s="622" t="s">
        <v>49</v>
      </c>
      <c r="D3451" s="621">
        <v>59.87</v>
      </c>
    </row>
    <row r="3452" spans="1:4" ht="40.5">
      <c r="A3452" s="622">
        <v>89630</v>
      </c>
      <c r="B3452" s="622" t="s">
        <v>454</v>
      </c>
      <c r="C3452" s="622" t="s">
        <v>49</v>
      </c>
      <c r="D3452" s="621">
        <v>52.31</v>
      </c>
    </row>
    <row r="3453" spans="1:4" ht="40.5">
      <c r="A3453" s="622">
        <v>89631</v>
      </c>
      <c r="B3453" s="622" t="s">
        <v>2050</v>
      </c>
      <c r="C3453" s="622" t="s">
        <v>49</v>
      </c>
      <c r="D3453" s="621">
        <v>89.93</v>
      </c>
    </row>
    <row r="3454" spans="1:4" ht="40.5">
      <c r="A3454" s="622">
        <v>89632</v>
      </c>
      <c r="B3454" s="622" t="s">
        <v>455</v>
      </c>
      <c r="C3454" s="622" t="s">
        <v>49</v>
      </c>
      <c r="D3454" s="621">
        <v>74.459999999999994</v>
      </c>
    </row>
    <row r="3455" spans="1:4" ht="40.5">
      <c r="A3455" s="622">
        <v>89637</v>
      </c>
      <c r="B3455" s="622" t="s">
        <v>2052</v>
      </c>
      <c r="C3455" s="622" t="s">
        <v>49</v>
      </c>
      <c r="D3455" s="621">
        <v>8.08</v>
      </c>
    </row>
    <row r="3456" spans="1:4" ht="40.5">
      <c r="A3456" s="622">
        <v>89638</v>
      </c>
      <c r="B3456" s="622" t="s">
        <v>2053</v>
      </c>
      <c r="C3456" s="622" t="s">
        <v>49</v>
      </c>
      <c r="D3456" s="621">
        <v>9.1999999999999993</v>
      </c>
    </row>
    <row r="3457" spans="1:4" ht="40.5">
      <c r="A3457" s="622">
        <v>89639</v>
      </c>
      <c r="B3457" s="622" t="s">
        <v>2054</v>
      </c>
      <c r="C3457" s="622" t="s">
        <v>49</v>
      </c>
      <c r="D3457" s="621">
        <v>9.6300000000000008</v>
      </c>
    </row>
    <row r="3458" spans="1:4" ht="54">
      <c r="A3458" s="622">
        <v>89640</v>
      </c>
      <c r="B3458" s="622" t="s">
        <v>10771</v>
      </c>
      <c r="C3458" s="622" t="s">
        <v>49</v>
      </c>
      <c r="D3458" s="621">
        <v>16.3</v>
      </c>
    </row>
    <row r="3459" spans="1:4" ht="40.5">
      <c r="A3459" s="622">
        <v>89641</v>
      </c>
      <c r="B3459" s="622" t="s">
        <v>2055</v>
      </c>
      <c r="C3459" s="622" t="s">
        <v>49</v>
      </c>
      <c r="D3459" s="621">
        <v>11.63</v>
      </c>
    </row>
    <row r="3460" spans="1:4" ht="40.5">
      <c r="A3460" s="622">
        <v>89642</v>
      </c>
      <c r="B3460" s="622" t="s">
        <v>2056</v>
      </c>
      <c r="C3460" s="622" t="s">
        <v>49</v>
      </c>
      <c r="D3460" s="621">
        <v>13.78</v>
      </c>
    </row>
    <row r="3461" spans="1:4" ht="40.5">
      <c r="A3461" s="622">
        <v>89643</v>
      </c>
      <c r="B3461" s="622" t="s">
        <v>2057</v>
      </c>
      <c r="C3461" s="622" t="s">
        <v>49</v>
      </c>
      <c r="D3461" s="621">
        <v>14.5</v>
      </c>
    </row>
    <row r="3462" spans="1:4" ht="54">
      <c r="A3462" s="622">
        <v>89644</v>
      </c>
      <c r="B3462" s="622" t="s">
        <v>10772</v>
      </c>
      <c r="C3462" s="622" t="s">
        <v>49</v>
      </c>
      <c r="D3462" s="621">
        <v>24.66</v>
      </c>
    </row>
    <row r="3463" spans="1:4" ht="54">
      <c r="A3463" s="622">
        <v>89645</v>
      </c>
      <c r="B3463" s="622" t="s">
        <v>2058</v>
      </c>
      <c r="C3463" s="622" t="s">
        <v>49</v>
      </c>
      <c r="D3463" s="621">
        <v>28.27</v>
      </c>
    </row>
    <row r="3464" spans="1:4" ht="40.5">
      <c r="A3464" s="622">
        <v>89646</v>
      </c>
      <c r="B3464" s="622" t="s">
        <v>2059</v>
      </c>
      <c r="C3464" s="622" t="s">
        <v>49</v>
      </c>
      <c r="D3464" s="621">
        <v>19.079999999999998</v>
      </c>
    </row>
    <row r="3465" spans="1:4" ht="40.5">
      <c r="A3465" s="622">
        <v>89647</v>
      </c>
      <c r="B3465" s="622" t="s">
        <v>2060</v>
      </c>
      <c r="C3465" s="622" t="s">
        <v>49</v>
      </c>
      <c r="D3465" s="621">
        <v>18.579999999999998</v>
      </c>
    </row>
    <row r="3466" spans="1:4" ht="40.5">
      <c r="A3466" s="622">
        <v>89648</v>
      </c>
      <c r="B3466" s="622" t="s">
        <v>2061</v>
      </c>
      <c r="C3466" s="622" t="s">
        <v>49</v>
      </c>
      <c r="D3466" s="621">
        <v>20.89</v>
      </c>
    </row>
    <row r="3467" spans="1:4" ht="40.5">
      <c r="A3467" s="622">
        <v>89649</v>
      </c>
      <c r="B3467" s="622" t="s">
        <v>2062</v>
      </c>
      <c r="C3467" s="622" t="s">
        <v>49</v>
      </c>
      <c r="D3467" s="621">
        <v>29.05</v>
      </c>
    </row>
    <row r="3468" spans="1:4" ht="40.5">
      <c r="A3468" s="622">
        <v>89650</v>
      </c>
      <c r="B3468" s="622" t="s">
        <v>2063</v>
      </c>
      <c r="C3468" s="622" t="s">
        <v>49</v>
      </c>
      <c r="D3468" s="621">
        <v>29.05</v>
      </c>
    </row>
    <row r="3469" spans="1:4" ht="40.5">
      <c r="A3469" s="622">
        <v>89651</v>
      </c>
      <c r="B3469" s="622" t="s">
        <v>459</v>
      </c>
      <c r="C3469" s="622" t="s">
        <v>49</v>
      </c>
      <c r="D3469" s="621">
        <v>5.53</v>
      </c>
    </row>
    <row r="3470" spans="1:4" ht="40.5">
      <c r="A3470" s="622">
        <v>89652</v>
      </c>
      <c r="B3470" s="622" t="s">
        <v>2064</v>
      </c>
      <c r="C3470" s="622" t="s">
        <v>49</v>
      </c>
      <c r="D3470" s="621">
        <v>10.46</v>
      </c>
    </row>
    <row r="3471" spans="1:4" ht="40.5">
      <c r="A3471" s="622">
        <v>89653</v>
      </c>
      <c r="B3471" s="622" t="s">
        <v>2065</v>
      </c>
      <c r="C3471" s="622" t="s">
        <v>49</v>
      </c>
      <c r="D3471" s="621">
        <v>18.03</v>
      </c>
    </row>
    <row r="3472" spans="1:4" ht="40.5">
      <c r="A3472" s="622">
        <v>89654</v>
      </c>
      <c r="B3472" s="622" t="s">
        <v>2066</v>
      </c>
      <c r="C3472" s="622" t="s">
        <v>49</v>
      </c>
      <c r="D3472" s="621">
        <v>17.53</v>
      </c>
    </row>
    <row r="3473" spans="1:4" ht="40.5">
      <c r="A3473" s="622">
        <v>89655</v>
      </c>
      <c r="B3473" s="622" t="s">
        <v>2067</v>
      </c>
      <c r="C3473" s="622" t="s">
        <v>49</v>
      </c>
      <c r="D3473" s="621">
        <v>26.79</v>
      </c>
    </row>
    <row r="3474" spans="1:4" ht="40.5">
      <c r="A3474" s="622">
        <v>89656</v>
      </c>
      <c r="B3474" s="622" t="s">
        <v>2068</v>
      </c>
      <c r="C3474" s="622" t="s">
        <v>49</v>
      </c>
      <c r="D3474" s="621">
        <v>11.24</v>
      </c>
    </row>
    <row r="3475" spans="1:4" ht="40.5">
      <c r="A3475" s="622">
        <v>89657</v>
      </c>
      <c r="B3475" s="622" t="s">
        <v>2069</v>
      </c>
      <c r="C3475" s="622" t="s">
        <v>49</v>
      </c>
      <c r="D3475" s="621">
        <v>11.49</v>
      </c>
    </row>
    <row r="3476" spans="1:4" ht="40.5">
      <c r="A3476" s="622">
        <v>89658</v>
      </c>
      <c r="B3476" s="622" t="s">
        <v>2070</v>
      </c>
      <c r="C3476" s="622" t="s">
        <v>49</v>
      </c>
      <c r="D3476" s="621">
        <v>7.74</v>
      </c>
    </row>
    <row r="3477" spans="1:4" ht="40.5">
      <c r="A3477" s="622">
        <v>89659</v>
      </c>
      <c r="B3477" s="622" t="s">
        <v>2071</v>
      </c>
      <c r="C3477" s="622" t="s">
        <v>49</v>
      </c>
      <c r="D3477" s="621">
        <v>15.28</v>
      </c>
    </row>
    <row r="3478" spans="1:4" ht="40.5">
      <c r="A3478" s="622">
        <v>89660</v>
      </c>
      <c r="B3478" s="622" t="s">
        <v>2072</v>
      </c>
      <c r="C3478" s="622" t="s">
        <v>49</v>
      </c>
      <c r="D3478" s="621">
        <v>7.09</v>
      </c>
    </row>
    <row r="3479" spans="1:4" ht="40.5">
      <c r="A3479" s="622">
        <v>89661</v>
      </c>
      <c r="B3479" s="622" t="s">
        <v>2073</v>
      </c>
      <c r="C3479" s="622" t="s">
        <v>49</v>
      </c>
      <c r="D3479" s="621">
        <v>21.02</v>
      </c>
    </row>
    <row r="3480" spans="1:4" ht="40.5">
      <c r="A3480" s="622">
        <v>89662</v>
      </c>
      <c r="B3480" s="622" t="s">
        <v>2074</v>
      </c>
      <c r="C3480" s="622" t="s">
        <v>49</v>
      </c>
      <c r="D3480" s="621">
        <v>33.299999999999997</v>
      </c>
    </row>
    <row r="3481" spans="1:4" ht="40.5">
      <c r="A3481" s="622">
        <v>89663</v>
      </c>
      <c r="B3481" s="622" t="s">
        <v>2075</v>
      </c>
      <c r="C3481" s="622" t="s">
        <v>49</v>
      </c>
      <c r="D3481" s="621">
        <v>12.73</v>
      </c>
    </row>
    <row r="3482" spans="1:4" ht="40.5">
      <c r="A3482" s="622">
        <v>89664</v>
      </c>
      <c r="B3482" s="622" t="s">
        <v>2076</v>
      </c>
      <c r="C3482" s="622" t="s">
        <v>49</v>
      </c>
      <c r="D3482" s="621">
        <v>15.28</v>
      </c>
    </row>
    <row r="3483" spans="1:4" ht="54">
      <c r="A3483" s="622">
        <v>89665</v>
      </c>
      <c r="B3483" s="622" t="s">
        <v>2077</v>
      </c>
      <c r="C3483" s="622" t="s">
        <v>49</v>
      </c>
      <c r="D3483" s="621">
        <v>9.77</v>
      </c>
    </row>
    <row r="3484" spans="1:4" ht="40.5">
      <c r="A3484" s="622">
        <v>89666</v>
      </c>
      <c r="B3484" s="622" t="s">
        <v>2078</v>
      </c>
      <c r="C3484" s="622" t="s">
        <v>49</v>
      </c>
      <c r="D3484" s="621">
        <v>5.96</v>
      </c>
    </row>
    <row r="3485" spans="1:4" ht="54">
      <c r="A3485" s="622">
        <v>89667</v>
      </c>
      <c r="B3485" s="622" t="s">
        <v>2079</v>
      </c>
      <c r="C3485" s="622" t="s">
        <v>49</v>
      </c>
      <c r="D3485" s="621">
        <v>23.55</v>
      </c>
    </row>
    <row r="3486" spans="1:4" ht="40.5">
      <c r="A3486" s="622">
        <v>89668</v>
      </c>
      <c r="B3486" s="622" t="s">
        <v>2080</v>
      </c>
      <c r="C3486" s="622" t="s">
        <v>49</v>
      </c>
      <c r="D3486" s="621">
        <v>31.49</v>
      </c>
    </row>
    <row r="3487" spans="1:4" ht="54">
      <c r="A3487" s="622">
        <v>89669</v>
      </c>
      <c r="B3487" s="622" t="s">
        <v>2081</v>
      </c>
      <c r="C3487" s="622" t="s">
        <v>49</v>
      </c>
      <c r="D3487" s="621">
        <v>15.74</v>
      </c>
    </row>
    <row r="3488" spans="1:4" ht="40.5">
      <c r="A3488" s="622">
        <v>89670</v>
      </c>
      <c r="B3488" s="622" t="s">
        <v>2082</v>
      </c>
      <c r="C3488" s="622" t="s">
        <v>49</v>
      </c>
      <c r="D3488" s="621">
        <v>12.01</v>
      </c>
    </row>
    <row r="3489" spans="1:4" ht="54">
      <c r="A3489" s="622">
        <v>89671</v>
      </c>
      <c r="B3489" s="622" t="s">
        <v>2083</v>
      </c>
      <c r="C3489" s="622" t="s">
        <v>49</v>
      </c>
      <c r="D3489" s="621">
        <v>22.65</v>
      </c>
    </row>
    <row r="3490" spans="1:4" ht="40.5">
      <c r="A3490" s="622">
        <v>89672</v>
      </c>
      <c r="B3490" s="622" t="s">
        <v>2084</v>
      </c>
      <c r="C3490" s="622" t="s">
        <v>49</v>
      </c>
      <c r="D3490" s="621">
        <v>20.64</v>
      </c>
    </row>
    <row r="3491" spans="1:4" ht="54">
      <c r="A3491" s="622">
        <v>89673</v>
      </c>
      <c r="B3491" s="622" t="s">
        <v>2085</v>
      </c>
      <c r="C3491" s="622" t="s">
        <v>49</v>
      </c>
      <c r="D3491" s="621">
        <v>18.11</v>
      </c>
    </row>
    <row r="3492" spans="1:4" ht="40.5">
      <c r="A3492" s="622">
        <v>89674</v>
      </c>
      <c r="B3492" s="622" t="s">
        <v>2086</v>
      </c>
      <c r="C3492" s="622" t="s">
        <v>49</v>
      </c>
      <c r="D3492" s="621">
        <v>31.65</v>
      </c>
    </row>
    <row r="3493" spans="1:4" ht="54">
      <c r="A3493" s="622">
        <v>89675</v>
      </c>
      <c r="B3493" s="622" t="s">
        <v>2087</v>
      </c>
      <c r="C3493" s="622" t="s">
        <v>49</v>
      </c>
      <c r="D3493" s="621">
        <v>39.1</v>
      </c>
    </row>
    <row r="3494" spans="1:4" ht="40.5">
      <c r="A3494" s="622">
        <v>89676</v>
      </c>
      <c r="B3494" s="622" t="s">
        <v>2088</v>
      </c>
      <c r="C3494" s="622" t="s">
        <v>49</v>
      </c>
      <c r="D3494" s="621">
        <v>49.6</v>
      </c>
    </row>
    <row r="3495" spans="1:4" ht="54">
      <c r="A3495" s="622">
        <v>89677</v>
      </c>
      <c r="B3495" s="622" t="s">
        <v>2089</v>
      </c>
      <c r="C3495" s="622" t="s">
        <v>49</v>
      </c>
      <c r="D3495" s="621">
        <v>45.79</v>
      </c>
    </row>
    <row r="3496" spans="1:4" ht="40.5">
      <c r="A3496" s="622">
        <v>89678</v>
      </c>
      <c r="B3496" s="622" t="s">
        <v>2090</v>
      </c>
      <c r="C3496" s="622" t="s">
        <v>49</v>
      </c>
      <c r="D3496" s="621">
        <v>8.17</v>
      </c>
    </row>
    <row r="3497" spans="1:4" ht="54">
      <c r="A3497" s="622">
        <v>89679</v>
      </c>
      <c r="B3497" s="622" t="s">
        <v>2091</v>
      </c>
      <c r="C3497" s="622" t="s">
        <v>49</v>
      </c>
      <c r="D3497" s="621">
        <v>70.430000000000007</v>
      </c>
    </row>
    <row r="3498" spans="1:4" ht="40.5">
      <c r="A3498" s="622">
        <v>89680</v>
      </c>
      <c r="B3498" s="622" t="s">
        <v>2092</v>
      </c>
      <c r="C3498" s="622" t="s">
        <v>49</v>
      </c>
      <c r="D3498" s="621">
        <v>19.7</v>
      </c>
    </row>
    <row r="3499" spans="1:4" ht="54">
      <c r="A3499" s="622">
        <v>89681</v>
      </c>
      <c r="B3499" s="622" t="s">
        <v>2093</v>
      </c>
      <c r="C3499" s="622" t="s">
        <v>49</v>
      </c>
      <c r="D3499" s="621">
        <v>50.15</v>
      </c>
    </row>
    <row r="3500" spans="1:4" ht="40.5">
      <c r="A3500" s="622">
        <v>89682</v>
      </c>
      <c r="B3500" s="622" t="s">
        <v>2094</v>
      </c>
      <c r="C3500" s="622" t="s">
        <v>49</v>
      </c>
      <c r="D3500" s="621">
        <v>32.61</v>
      </c>
    </row>
    <row r="3501" spans="1:4" ht="40.5">
      <c r="A3501" s="622">
        <v>89684</v>
      </c>
      <c r="B3501" s="622" t="s">
        <v>2095</v>
      </c>
      <c r="C3501" s="622" t="s">
        <v>49</v>
      </c>
      <c r="D3501" s="621">
        <v>46.45</v>
      </c>
    </row>
    <row r="3502" spans="1:4" ht="54">
      <c r="A3502" s="622">
        <v>89685</v>
      </c>
      <c r="B3502" s="622" t="s">
        <v>2096</v>
      </c>
      <c r="C3502" s="622" t="s">
        <v>49</v>
      </c>
      <c r="D3502" s="621">
        <v>33.25</v>
      </c>
    </row>
    <row r="3503" spans="1:4" ht="40.5">
      <c r="A3503" s="622">
        <v>89686</v>
      </c>
      <c r="B3503" s="622" t="s">
        <v>2097</v>
      </c>
      <c r="C3503" s="622" t="s">
        <v>49</v>
      </c>
      <c r="D3503" s="621">
        <v>183.35</v>
      </c>
    </row>
    <row r="3504" spans="1:4" ht="54">
      <c r="A3504" s="622">
        <v>89687</v>
      </c>
      <c r="B3504" s="622" t="s">
        <v>2098</v>
      </c>
      <c r="C3504" s="622" t="s">
        <v>49</v>
      </c>
      <c r="D3504" s="621">
        <v>28.87</v>
      </c>
    </row>
    <row r="3505" spans="1:4" ht="40.5">
      <c r="A3505" s="622">
        <v>89689</v>
      </c>
      <c r="B3505" s="622" t="s">
        <v>2099</v>
      </c>
      <c r="C3505" s="622" t="s">
        <v>49</v>
      </c>
      <c r="D3505" s="621">
        <v>35.380000000000003</v>
      </c>
    </row>
    <row r="3506" spans="1:4" ht="54">
      <c r="A3506" s="622">
        <v>89690</v>
      </c>
      <c r="B3506" s="622" t="s">
        <v>2100</v>
      </c>
      <c r="C3506" s="622" t="s">
        <v>49</v>
      </c>
      <c r="D3506" s="621">
        <v>49.33</v>
      </c>
    </row>
    <row r="3507" spans="1:4" ht="40.5">
      <c r="A3507" s="622">
        <v>89691</v>
      </c>
      <c r="B3507" s="622" t="s">
        <v>460</v>
      </c>
      <c r="C3507" s="622" t="s">
        <v>49</v>
      </c>
      <c r="D3507" s="621">
        <v>10.29</v>
      </c>
    </row>
    <row r="3508" spans="1:4" ht="54">
      <c r="A3508" s="622">
        <v>89692</v>
      </c>
      <c r="B3508" s="622" t="s">
        <v>2101</v>
      </c>
      <c r="C3508" s="622" t="s">
        <v>49</v>
      </c>
      <c r="D3508" s="621">
        <v>46.66</v>
      </c>
    </row>
    <row r="3509" spans="1:4" ht="54">
      <c r="A3509" s="622">
        <v>89693</v>
      </c>
      <c r="B3509" s="622" t="s">
        <v>2102</v>
      </c>
      <c r="C3509" s="622" t="s">
        <v>49</v>
      </c>
      <c r="D3509" s="621">
        <v>45.49</v>
      </c>
    </row>
    <row r="3510" spans="1:4" ht="40.5">
      <c r="A3510" s="622">
        <v>89694</v>
      </c>
      <c r="B3510" s="622" t="s">
        <v>2103</v>
      </c>
      <c r="C3510" s="622" t="s">
        <v>49</v>
      </c>
      <c r="D3510" s="621">
        <v>18.739999999999998</v>
      </c>
    </row>
    <row r="3511" spans="1:4" ht="40.5">
      <c r="A3511" s="622">
        <v>89695</v>
      </c>
      <c r="B3511" s="622" t="s">
        <v>2104</v>
      </c>
      <c r="C3511" s="622" t="s">
        <v>49</v>
      </c>
      <c r="D3511" s="621">
        <v>17.149999999999999</v>
      </c>
    </row>
    <row r="3512" spans="1:4" ht="54">
      <c r="A3512" s="622">
        <v>89696</v>
      </c>
      <c r="B3512" s="622" t="s">
        <v>2105</v>
      </c>
      <c r="C3512" s="622" t="s">
        <v>49</v>
      </c>
      <c r="D3512" s="621">
        <v>41.47</v>
      </c>
    </row>
    <row r="3513" spans="1:4" ht="40.5">
      <c r="A3513" s="622">
        <v>89697</v>
      </c>
      <c r="B3513" s="622" t="s">
        <v>461</v>
      </c>
      <c r="C3513" s="622" t="s">
        <v>49</v>
      </c>
      <c r="D3513" s="621">
        <v>12.46</v>
      </c>
    </row>
    <row r="3514" spans="1:4" ht="54">
      <c r="A3514" s="622">
        <v>89698</v>
      </c>
      <c r="B3514" s="622" t="s">
        <v>2106</v>
      </c>
      <c r="C3514" s="622" t="s">
        <v>49</v>
      </c>
      <c r="D3514" s="621">
        <v>146.47</v>
      </c>
    </row>
    <row r="3515" spans="1:4" ht="54">
      <c r="A3515" s="622">
        <v>89699</v>
      </c>
      <c r="B3515" s="622" t="s">
        <v>2107</v>
      </c>
      <c r="C3515" s="622" t="s">
        <v>49</v>
      </c>
      <c r="D3515" s="621">
        <v>123.75</v>
      </c>
    </row>
    <row r="3516" spans="1:4" ht="40.5">
      <c r="A3516" s="622">
        <v>89700</v>
      </c>
      <c r="B3516" s="622" t="s">
        <v>2108</v>
      </c>
      <c r="C3516" s="622" t="s">
        <v>49</v>
      </c>
      <c r="D3516" s="621">
        <v>19.690000000000001</v>
      </c>
    </row>
    <row r="3517" spans="1:4" ht="54">
      <c r="A3517" s="622">
        <v>89701</v>
      </c>
      <c r="B3517" s="622" t="s">
        <v>2109</v>
      </c>
      <c r="C3517" s="622" t="s">
        <v>49</v>
      </c>
      <c r="D3517" s="621">
        <v>116.4</v>
      </c>
    </row>
    <row r="3518" spans="1:4" ht="40.5">
      <c r="A3518" s="622">
        <v>89702</v>
      </c>
      <c r="B3518" s="622" t="s">
        <v>2110</v>
      </c>
      <c r="C3518" s="622" t="s">
        <v>49</v>
      </c>
      <c r="D3518" s="621">
        <v>19.690000000000001</v>
      </c>
    </row>
    <row r="3519" spans="1:4" ht="54">
      <c r="A3519" s="622">
        <v>89703</v>
      </c>
      <c r="B3519" s="622" t="s">
        <v>462</v>
      </c>
      <c r="C3519" s="622" t="s">
        <v>49</v>
      </c>
      <c r="D3519" s="621">
        <v>49.05</v>
      </c>
    </row>
    <row r="3520" spans="1:4" ht="54">
      <c r="A3520" s="622">
        <v>89704</v>
      </c>
      <c r="B3520" s="622" t="s">
        <v>2111</v>
      </c>
      <c r="C3520" s="622" t="s">
        <v>49</v>
      </c>
      <c r="D3520" s="621">
        <v>80.64</v>
      </c>
    </row>
    <row r="3521" spans="1:4" ht="40.5">
      <c r="A3521" s="622">
        <v>89705</v>
      </c>
      <c r="B3521" s="622" t="s">
        <v>2112</v>
      </c>
      <c r="C3521" s="622" t="s">
        <v>49</v>
      </c>
      <c r="D3521" s="621">
        <v>22.25</v>
      </c>
    </row>
    <row r="3522" spans="1:4" ht="40.5">
      <c r="A3522" s="622">
        <v>89706</v>
      </c>
      <c r="B3522" s="622" t="s">
        <v>2113</v>
      </c>
      <c r="C3522" s="622" t="s">
        <v>49</v>
      </c>
      <c r="D3522" s="621">
        <v>53</v>
      </c>
    </row>
    <row r="3523" spans="1:4" ht="40.5">
      <c r="A3523" s="622">
        <v>89718</v>
      </c>
      <c r="B3523" s="622" t="s">
        <v>2123</v>
      </c>
      <c r="C3523" s="622" t="s">
        <v>18</v>
      </c>
      <c r="D3523" s="621">
        <v>42.41</v>
      </c>
    </row>
    <row r="3524" spans="1:4" ht="40.5">
      <c r="A3524" s="622">
        <v>89719</v>
      </c>
      <c r="B3524" s="622" t="s">
        <v>2124</v>
      </c>
      <c r="C3524" s="622" t="s">
        <v>49</v>
      </c>
      <c r="D3524" s="621">
        <v>9.85</v>
      </c>
    </row>
    <row r="3525" spans="1:4" ht="40.5">
      <c r="A3525" s="622">
        <v>89720</v>
      </c>
      <c r="B3525" s="622" t="s">
        <v>2125</v>
      </c>
      <c r="C3525" s="622" t="s">
        <v>49</v>
      </c>
      <c r="D3525" s="621">
        <v>12</v>
      </c>
    </row>
    <row r="3526" spans="1:4" ht="40.5">
      <c r="A3526" s="622">
        <v>89721</v>
      </c>
      <c r="B3526" s="622" t="s">
        <v>2126</v>
      </c>
      <c r="C3526" s="622" t="s">
        <v>49</v>
      </c>
      <c r="D3526" s="621">
        <v>12.72</v>
      </c>
    </row>
    <row r="3527" spans="1:4" ht="54">
      <c r="A3527" s="622">
        <v>89722</v>
      </c>
      <c r="B3527" s="622" t="s">
        <v>10773</v>
      </c>
      <c r="C3527" s="622" t="s">
        <v>49</v>
      </c>
      <c r="D3527" s="621">
        <v>22.88</v>
      </c>
    </row>
    <row r="3528" spans="1:4" ht="40.5">
      <c r="A3528" s="622">
        <v>89723</v>
      </c>
      <c r="B3528" s="622" t="s">
        <v>2127</v>
      </c>
      <c r="C3528" s="622" t="s">
        <v>49</v>
      </c>
      <c r="D3528" s="621">
        <v>17.02</v>
      </c>
    </row>
    <row r="3529" spans="1:4" ht="54">
      <c r="A3529" s="622">
        <v>89724</v>
      </c>
      <c r="B3529" s="622" t="s">
        <v>2128</v>
      </c>
      <c r="C3529" s="622" t="s">
        <v>49</v>
      </c>
      <c r="D3529" s="621">
        <v>7.25</v>
      </c>
    </row>
    <row r="3530" spans="1:4" ht="40.5">
      <c r="A3530" s="622">
        <v>89725</v>
      </c>
      <c r="B3530" s="622" t="s">
        <v>2129</v>
      </c>
      <c r="C3530" s="622" t="s">
        <v>49</v>
      </c>
      <c r="D3530" s="621">
        <v>16.52</v>
      </c>
    </row>
    <row r="3531" spans="1:4" ht="54">
      <c r="A3531" s="622">
        <v>89726</v>
      </c>
      <c r="B3531" s="622" t="s">
        <v>2130</v>
      </c>
      <c r="C3531" s="622" t="s">
        <v>49</v>
      </c>
      <c r="D3531" s="621">
        <v>5.65</v>
      </c>
    </row>
    <row r="3532" spans="1:4" ht="40.5">
      <c r="A3532" s="622">
        <v>89727</v>
      </c>
      <c r="B3532" s="622" t="s">
        <v>2131</v>
      </c>
      <c r="C3532" s="622" t="s">
        <v>49</v>
      </c>
      <c r="D3532" s="621">
        <v>18.829999999999998</v>
      </c>
    </row>
    <row r="3533" spans="1:4" ht="54">
      <c r="A3533" s="622">
        <v>89728</v>
      </c>
      <c r="B3533" s="622" t="s">
        <v>2132</v>
      </c>
      <c r="C3533" s="622" t="s">
        <v>49</v>
      </c>
      <c r="D3533" s="621">
        <v>7.64</v>
      </c>
    </row>
    <row r="3534" spans="1:4" ht="40.5">
      <c r="A3534" s="622">
        <v>89729</v>
      </c>
      <c r="B3534" s="622" t="s">
        <v>2133</v>
      </c>
      <c r="C3534" s="622" t="s">
        <v>49</v>
      </c>
      <c r="D3534" s="621">
        <v>26.62</v>
      </c>
    </row>
    <row r="3535" spans="1:4" ht="54">
      <c r="A3535" s="622">
        <v>89730</v>
      </c>
      <c r="B3535" s="622" t="s">
        <v>2134</v>
      </c>
      <c r="C3535" s="622" t="s">
        <v>49</v>
      </c>
      <c r="D3535" s="621">
        <v>8.16</v>
      </c>
    </row>
    <row r="3536" spans="1:4" ht="54">
      <c r="A3536" s="622">
        <v>89731</v>
      </c>
      <c r="B3536" s="622" t="s">
        <v>2135</v>
      </c>
      <c r="C3536" s="622" t="s">
        <v>49</v>
      </c>
      <c r="D3536" s="621">
        <v>8.09</v>
      </c>
    </row>
    <row r="3537" spans="1:4" ht="54">
      <c r="A3537" s="622">
        <v>89732</v>
      </c>
      <c r="B3537" s="622" t="s">
        <v>2136</v>
      </c>
      <c r="C3537" s="622" t="s">
        <v>49</v>
      </c>
      <c r="D3537" s="621">
        <v>8.4700000000000006</v>
      </c>
    </row>
    <row r="3538" spans="1:4" ht="54">
      <c r="A3538" s="622">
        <v>89733</v>
      </c>
      <c r="B3538" s="622" t="s">
        <v>2137</v>
      </c>
      <c r="C3538" s="622" t="s">
        <v>49</v>
      </c>
      <c r="D3538" s="621">
        <v>12.54</v>
      </c>
    </row>
    <row r="3539" spans="1:4" ht="40.5">
      <c r="A3539" s="622">
        <v>89734</v>
      </c>
      <c r="B3539" s="622" t="s">
        <v>2138</v>
      </c>
      <c r="C3539" s="622" t="s">
        <v>49</v>
      </c>
      <c r="D3539" s="621">
        <v>26.62</v>
      </c>
    </row>
    <row r="3540" spans="1:4" ht="54">
      <c r="A3540" s="622">
        <v>89735</v>
      </c>
      <c r="B3540" s="622" t="s">
        <v>2139</v>
      </c>
      <c r="C3540" s="622" t="s">
        <v>49</v>
      </c>
      <c r="D3540" s="621">
        <v>13.16</v>
      </c>
    </row>
    <row r="3541" spans="1:4" ht="40.5">
      <c r="A3541" s="622">
        <v>89736</v>
      </c>
      <c r="B3541" s="622" t="s">
        <v>2140</v>
      </c>
      <c r="C3541" s="622" t="s">
        <v>49</v>
      </c>
      <c r="D3541" s="621">
        <v>6.57</v>
      </c>
    </row>
    <row r="3542" spans="1:4" ht="54">
      <c r="A3542" s="622">
        <v>89737</v>
      </c>
      <c r="B3542" s="622" t="s">
        <v>2141</v>
      </c>
      <c r="C3542" s="622" t="s">
        <v>49</v>
      </c>
      <c r="D3542" s="621">
        <v>13.51</v>
      </c>
    </row>
    <row r="3543" spans="1:4" ht="40.5">
      <c r="A3543" s="622">
        <v>89738</v>
      </c>
      <c r="B3543" s="622" t="s">
        <v>2142</v>
      </c>
      <c r="C3543" s="622" t="s">
        <v>49</v>
      </c>
      <c r="D3543" s="621">
        <v>14.11</v>
      </c>
    </row>
    <row r="3544" spans="1:4" ht="54">
      <c r="A3544" s="622">
        <v>89739</v>
      </c>
      <c r="B3544" s="622" t="s">
        <v>2143</v>
      </c>
      <c r="C3544" s="622" t="s">
        <v>49</v>
      </c>
      <c r="D3544" s="621">
        <v>14.05</v>
      </c>
    </row>
    <row r="3545" spans="1:4" ht="40.5">
      <c r="A3545" s="622">
        <v>89740</v>
      </c>
      <c r="B3545" s="622" t="s">
        <v>464</v>
      </c>
      <c r="C3545" s="622" t="s">
        <v>49</v>
      </c>
      <c r="D3545" s="621">
        <v>5.92</v>
      </c>
    </row>
    <row r="3546" spans="1:4" ht="40.5">
      <c r="A3546" s="622">
        <v>89741</v>
      </c>
      <c r="B3546" s="622" t="s">
        <v>465</v>
      </c>
      <c r="C3546" s="622" t="s">
        <v>49</v>
      </c>
      <c r="D3546" s="621">
        <v>19.850000000000001</v>
      </c>
    </row>
    <row r="3547" spans="1:4" ht="54">
      <c r="A3547" s="622">
        <v>89742</v>
      </c>
      <c r="B3547" s="622" t="s">
        <v>2144</v>
      </c>
      <c r="C3547" s="622" t="s">
        <v>49</v>
      </c>
      <c r="D3547" s="621">
        <v>21.23</v>
      </c>
    </row>
    <row r="3548" spans="1:4" ht="54">
      <c r="A3548" s="622">
        <v>89743</v>
      </c>
      <c r="B3548" s="622" t="s">
        <v>2145</v>
      </c>
      <c r="C3548" s="622" t="s">
        <v>49</v>
      </c>
      <c r="D3548" s="621">
        <v>28.97</v>
      </c>
    </row>
    <row r="3549" spans="1:4" ht="54">
      <c r="A3549" s="622">
        <v>89744</v>
      </c>
      <c r="B3549" s="622" t="s">
        <v>2146</v>
      </c>
      <c r="C3549" s="622" t="s">
        <v>49</v>
      </c>
      <c r="D3549" s="621">
        <v>17.63</v>
      </c>
    </row>
    <row r="3550" spans="1:4" ht="40.5">
      <c r="A3550" s="622">
        <v>89745</v>
      </c>
      <c r="B3550" s="622" t="s">
        <v>2147</v>
      </c>
      <c r="C3550" s="622" t="s">
        <v>49</v>
      </c>
      <c r="D3550" s="621">
        <v>32.130000000000003</v>
      </c>
    </row>
    <row r="3551" spans="1:4" ht="54">
      <c r="A3551" s="622">
        <v>89746</v>
      </c>
      <c r="B3551" s="622" t="s">
        <v>2148</v>
      </c>
      <c r="C3551" s="622" t="s">
        <v>49</v>
      </c>
      <c r="D3551" s="621">
        <v>17.600000000000001</v>
      </c>
    </row>
    <row r="3552" spans="1:4" ht="40.5">
      <c r="A3552" s="622">
        <v>89747</v>
      </c>
      <c r="B3552" s="622" t="s">
        <v>466</v>
      </c>
      <c r="C3552" s="622" t="s">
        <v>49</v>
      </c>
      <c r="D3552" s="621">
        <v>11.56</v>
      </c>
    </row>
    <row r="3553" spans="1:4" ht="54">
      <c r="A3553" s="622">
        <v>89748</v>
      </c>
      <c r="B3553" s="622" t="s">
        <v>2149</v>
      </c>
      <c r="C3553" s="622" t="s">
        <v>49</v>
      </c>
      <c r="D3553" s="621">
        <v>26.02</v>
      </c>
    </row>
    <row r="3554" spans="1:4" ht="40.5">
      <c r="A3554" s="622">
        <v>89749</v>
      </c>
      <c r="B3554" s="622" t="s">
        <v>467</v>
      </c>
      <c r="C3554" s="622" t="s">
        <v>49</v>
      </c>
      <c r="D3554" s="621">
        <v>14.11</v>
      </c>
    </row>
    <row r="3555" spans="1:4" ht="54">
      <c r="A3555" s="622">
        <v>89750</v>
      </c>
      <c r="B3555" s="622" t="s">
        <v>2150</v>
      </c>
      <c r="C3555" s="622" t="s">
        <v>49</v>
      </c>
      <c r="D3555" s="621">
        <v>40.909999999999997</v>
      </c>
    </row>
    <row r="3556" spans="1:4" ht="40.5">
      <c r="A3556" s="622">
        <v>89751</v>
      </c>
      <c r="B3556" s="622" t="s">
        <v>2151</v>
      </c>
      <c r="C3556" s="622" t="s">
        <v>49</v>
      </c>
      <c r="D3556" s="621">
        <v>4.79</v>
      </c>
    </row>
    <row r="3557" spans="1:4" ht="54">
      <c r="A3557" s="622">
        <v>89752</v>
      </c>
      <c r="B3557" s="622" t="s">
        <v>2152</v>
      </c>
      <c r="C3557" s="622" t="s">
        <v>49</v>
      </c>
      <c r="D3557" s="621">
        <v>4.8499999999999996</v>
      </c>
    </row>
    <row r="3558" spans="1:4" ht="54">
      <c r="A3558" s="622">
        <v>89753</v>
      </c>
      <c r="B3558" s="622" t="s">
        <v>2153</v>
      </c>
      <c r="C3558" s="622" t="s">
        <v>49</v>
      </c>
      <c r="D3558" s="621">
        <v>6.73</v>
      </c>
    </row>
    <row r="3559" spans="1:4" ht="54">
      <c r="A3559" s="622">
        <v>89754</v>
      </c>
      <c r="B3559" s="622" t="s">
        <v>2154</v>
      </c>
      <c r="C3559" s="622" t="s">
        <v>49</v>
      </c>
      <c r="D3559" s="621">
        <v>11.25</v>
      </c>
    </row>
    <row r="3560" spans="1:4" ht="40.5">
      <c r="A3560" s="622">
        <v>89755</v>
      </c>
      <c r="B3560" s="622" t="s">
        <v>2155</v>
      </c>
      <c r="C3560" s="622" t="s">
        <v>49</v>
      </c>
      <c r="D3560" s="621">
        <v>10.65</v>
      </c>
    </row>
    <row r="3561" spans="1:4" ht="40.5">
      <c r="A3561" s="622">
        <v>89756</v>
      </c>
      <c r="B3561" s="622" t="s">
        <v>2156</v>
      </c>
      <c r="C3561" s="622" t="s">
        <v>49</v>
      </c>
      <c r="D3561" s="621">
        <v>19.28</v>
      </c>
    </row>
    <row r="3562" spans="1:4" ht="40.5">
      <c r="A3562" s="622">
        <v>89757</v>
      </c>
      <c r="B3562" s="622" t="s">
        <v>468</v>
      </c>
      <c r="C3562" s="622" t="s">
        <v>49</v>
      </c>
      <c r="D3562" s="621">
        <v>30.29</v>
      </c>
    </row>
    <row r="3563" spans="1:4" ht="40.5">
      <c r="A3563" s="622">
        <v>89758</v>
      </c>
      <c r="B3563" s="622" t="s">
        <v>2157</v>
      </c>
      <c r="C3563" s="622" t="s">
        <v>49</v>
      </c>
      <c r="D3563" s="621">
        <v>48.24</v>
      </c>
    </row>
    <row r="3564" spans="1:4" ht="40.5">
      <c r="A3564" s="622">
        <v>89759</v>
      </c>
      <c r="B3564" s="622" t="s">
        <v>2158</v>
      </c>
      <c r="C3564" s="622" t="s">
        <v>49</v>
      </c>
      <c r="D3564" s="621">
        <v>6.81</v>
      </c>
    </row>
    <row r="3565" spans="1:4" ht="40.5">
      <c r="A3565" s="622">
        <v>89760</v>
      </c>
      <c r="B3565" s="622" t="s">
        <v>2159</v>
      </c>
      <c r="C3565" s="622" t="s">
        <v>49</v>
      </c>
      <c r="D3565" s="621">
        <v>18.09</v>
      </c>
    </row>
    <row r="3566" spans="1:4" ht="40.5">
      <c r="A3566" s="622">
        <v>89761</v>
      </c>
      <c r="B3566" s="622" t="s">
        <v>2160</v>
      </c>
      <c r="C3566" s="622" t="s">
        <v>49</v>
      </c>
      <c r="D3566" s="621">
        <v>31</v>
      </c>
    </row>
    <row r="3567" spans="1:4" ht="40.5">
      <c r="A3567" s="622">
        <v>89762</v>
      </c>
      <c r="B3567" s="622" t="s">
        <v>2161</v>
      </c>
      <c r="C3567" s="622" t="s">
        <v>49</v>
      </c>
      <c r="D3567" s="621">
        <v>44.84</v>
      </c>
    </row>
    <row r="3568" spans="1:4" ht="40.5">
      <c r="A3568" s="622">
        <v>89763</v>
      </c>
      <c r="B3568" s="622" t="s">
        <v>2162</v>
      </c>
      <c r="C3568" s="622" t="s">
        <v>49</v>
      </c>
      <c r="D3568" s="621">
        <v>181.74</v>
      </c>
    </row>
    <row r="3569" spans="1:4" ht="40.5">
      <c r="A3569" s="622">
        <v>89764</v>
      </c>
      <c r="B3569" s="622" t="s">
        <v>469</v>
      </c>
      <c r="C3569" s="622" t="s">
        <v>49</v>
      </c>
      <c r="D3569" s="621">
        <v>33.770000000000003</v>
      </c>
    </row>
    <row r="3570" spans="1:4" ht="40.5">
      <c r="A3570" s="622">
        <v>89765</v>
      </c>
      <c r="B3570" s="622" t="s">
        <v>2163</v>
      </c>
      <c r="C3570" s="622" t="s">
        <v>49</v>
      </c>
      <c r="D3570" s="621">
        <v>12.58</v>
      </c>
    </row>
    <row r="3571" spans="1:4" ht="40.5">
      <c r="A3571" s="622">
        <v>89766</v>
      </c>
      <c r="B3571" s="622" t="s">
        <v>470</v>
      </c>
      <c r="C3571" s="622" t="s">
        <v>49</v>
      </c>
      <c r="D3571" s="621">
        <v>19.809999999999999</v>
      </c>
    </row>
    <row r="3572" spans="1:4" ht="40.5">
      <c r="A3572" s="622">
        <v>89767</v>
      </c>
      <c r="B3572" s="622" t="s">
        <v>2164</v>
      </c>
      <c r="C3572" s="622" t="s">
        <v>49</v>
      </c>
      <c r="D3572" s="621">
        <v>19.809999999999999</v>
      </c>
    </row>
    <row r="3573" spans="1:4" ht="40.5">
      <c r="A3573" s="622">
        <v>89768</v>
      </c>
      <c r="B3573" s="622" t="s">
        <v>2165</v>
      </c>
      <c r="C3573" s="622" t="s">
        <v>49</v>
      </c>
      <c r="D3573" s="621">
        <v>19.489999999999998</v>
      </c>
    </row>
    <row r="3574" spans="1:4" ht="40.5">
      <c r="A3574" s="622">
        <v>89769</v>
      </c>
      <c r="B3574" s="622" t="s">
        <v>471</v>
      </c>
      <c r="C3574" s="622" t="s">
        <v>49</v>
      </c>
      <c r="D3574" s="621">
        <v>49.74</v>
      </c>
    </row>
    <row r="3575" spans="1:4" ht="40.5">
      <c r="A3575" s="622">
        <v>89772</v>
      </c>
      <c r="B3575" s="622" t="s">
        <v>2168</v>
      </c>
      <c r="C3575" s="622" t="s">
        <v>18</v>
      </c>
      <c r="D3575" s="621">
        <v>80.08</v>
      </c>
    </row>
    <row r="3576" spans="1:4" ht="54">
      <c r="A3576" s="622">
        <v>89774</v>
      </c>
      <c r="B3576" s="622" t="s">
        <v>2170</v>
      </c>
      <c r="C3576" s="622" t="s">
        <v>49</v>
      </c>
      <c r="D3576" s="621">
        <v>10.96</v>
      </c>
    </row>
    <row r="3577" spans="1:4" ht="54">
      <c r="A3577" s="622">
        <v>89776</v>
      </c>
      <c r="B3577" s="622" t="s">
        <v>2172</v>
      </c>
      <c r="C3577" s="622" t="s">
        <v>49</v>
      </c>
      <c r="D3577" s="621">
        <v>14.45</v>
      </c>
    </row>
    <row r="3578" spans="1:4" ht="40.5">
      <c r="A3578" s="622">
        <v>89777</v>
      </c>
      <c r="B3578" s="622" t="s">
        <v>2173</v>
      </c>
      <c r="C3578" s="622" t="s">
        <v>49</v>
      </c>
      <c r="D3578" s="621">
        <v>25.51</v>
      </c>
    </row>
    <row r="3579" spans="1:4" ht="54">
      <c r="A3579" s="622">
        <v>89778</v>
      </c>
      <c r="B3579" s="622" t="s">
        <v>2174</v>
      </c>
      <c r="C3579" s="622" t="s">
        <v>49</v>
      </c>
      <c r="D3579" s="621">
        <v>13.89</v>
      </c>
    </row>
    <row r="3580" spans="1:4" ht="54">
      <c r="A3580" s="622">
        <v>89779</v>
      </c>
      <c r="B3580" s="622" t="s">
        <v>2175</v>
      </c>
      <c r="C3580" s="622" t="s">
        <v>49</v>
      </c>
      <c r="D3580" s="621">
        <v>20.36</v>
      </c>
    </row>
    <row r="3581" spans="1:4" ht="40.5">
      <c r="A3581" s="622">
        <v>89780</v>
      </c>
      <c r="B3581" s="622" t="s">
        <v>472</v>
      </c>
      <c r="C3581" s="622" t="s">
        <v>49</v>
      </c>
      <c r="D3581" s="621">
        <v>25.51</v>
      </c>
    </row>
    <row r="3582" spans="1:4" ht="40.5">
      <c r="A3582" s="622">
        <v>89781</v>
      </c>
      <c r="B3582" s="622" t="s">
        <v>2176</v>
      </c>
      <c r="C3582" s="622" t="s">
        <v>49</v>
      </c>
      <c r="D3582" s="621">
        <v>38.64</v>
      </c>
    </row>
    <row r="3583" spans="1:4" ht="54">
      <c r="A3583" s="622">
        <v>89782</v>
      </c>
      <c r="B3583" s="622" t="s">
        <v>2177</v>
      </c>
      <c r="C3583" s="622" t="s">
        <v>49</v>
      </c>
      <c r="D3583" s="621">
        <v>8.82</v>
      </c>
    </row>
    <row r="3584" spans="1:4" ht="54">
      <c r="A3584" s="622">
        <v>89783</v>
      </c>
      <c r="B3584" s="622" t="s">
        <v>2178</v>
      </c>
      <c r="C3584" s="622" t="s">
        <v>49</v>
      </c>
      <c r="D3584" s="621">
        <v>8.98</v>
      </c>
    </row>
    <row r="3585" spans="1:4" ht="54">
      <c r="A3585" s="622">
        <v>89784</v>
      </c>
      <c r="B3585" s="622" t="s">
        <v>2179</v>
      </c>
      <c r="C3585" s="622" t="s">
        <v>49</v>
      </c>
      <c r="D3585" s="621">
        <v>14.6</v>
      </c>
    </row>
    <row r="3586" spans="1:4" ht="54">
      <c r="A3586" s="622">
        <v>89785</v>
      </c>
      <c r="B3586" s="622" t="s">
        <v>2180</v>
      </c>
      <c r="C3586" s="622" t="s">
        <v>49</v>
      </c>
      <c r="D3586" s="621">
        <v>15.68</v>
      </c>
    </row>
    <row r="3587" spans="1:4" ht="54">
      <c r="A3587" s="622">
        <v>89786</v>
      </c>
      <c r="B3587" s="622" t="s">
        <v>2181</v>
      </c>
      <c r="C3587" s="622" t="s">
        <v>49</v>
      </c>
      <c r="D3587" s="621">
        <v>23.59</v>
      </c>
    </row>
    <row r="3588" spans="1:4" ht="40.5">
      <c r="A3588" s="622">
        <v>89787</v>
      </c>
      <c r="B3588" s="622" t="s">
        <v>2182</v>
      </c>
      <c r="C3588" s="622" t="s">
        <v>49</v>
      </c>
      <c r="D3588" s="621">
        <v>38.64</v>
      </c>
    </row>
    <row r="3589" spans="1:4" ht="40.5">
      <c r="A3589" s="622">
        <v>89788</v>
      </c>
      <c r="B3589" s="622" t="s">
        <v>2183</v>
      </c>
      <c r="C3589" s="622" t="s">
        <v>49</v>
      </c>
      <c r="D3589" s="621">
        <v>77.34</v>
      </c>
    </row>
    <row r="3590" spans="1:4" ht="40.5">
      <c r="A3590" s="622">
        <v>89789</v>
      </c>
      <c r="B3590" s="622" t="s">
        <v>2184</v>
      </c>
      <c r="C3590" s="622" t="s">
        <v>49</v>
      </c>
      <c r="D3590" s="621">
        <v>78.61</v>
      </c>
    </row>
    <row r="3591" spans="1:4" ht="40.5">
      <c r="A3591" s="622">
        <v>89790</v>
      </c>
      <c r="B3591" s="622" t="s">
        <v>2185</v>
      </c>
      <c r="C3591" s="622" t="s">
        <v>49</v>
      </c>
      <c r="D3591" s="621">
        <v>195</v>
      </c>
    </row>
    <row r="3592" spans="1:4" ht="40.5">
      <c r="A3592" s="622">
        <v>89791</v>
      </c>
      <c r="B3592" s="622" t="s">
        <v>2186</v>
      </c>
      <c r="C3592" s="622" t="s">
        <v>49</v>
      </c>
      <c r="D3592" s="621">
        <v>199.68</v>
      </c>
    </row>
    <row r="3593" spans="1:4" ht="40.5">
      <c r="A3593" s="622">
        <v>89792</v>
      </c>
      <c r="B3593" s="622" t="s">
        <v>2187</v>
      </c>
      <c r="C3593" s="622" t="s">
        <v>49</v>
      </c>
      <c r="D3593" s="621">
        <v>228.72</v>
      </c>
    </row>
    <row r="3594" spans="1:4" ht="40.5">
      <c r="A3594" s="622">
        <v>89793</v>
      </c>
      <c r="B3594" s="622" t="s">
        <v>2188</v>
      </c>
      <c r="C3594" s="622" t="s">
        <v>49</v>
      </c>
      <c r="D3594" s="621">
        <v>235.02</v>
      </c>
    </row>
    <row r="3595" spans="1:4" ht="40.5">
      <c r="A3595" s="622">
        <v>89794</v>
      </c>
      <c r="B3595" s="622" t="s">
        <v>2189</v>
      </c>
      <c r="C3595" s="622" t="s">
        <v>49</v>
      </c>
      <c r="D3595" s="621">
        <v>17.36</v>
      </c>
    </row>
    <row r="3596" spans="1:4" ht="54">
      <c r="A3596" s="622">
        <v>89795</v>
      </c>
      <c r="B3596" s="622" t="s">
        <v>2190</v>
      </c>
      <c r="C3596" s="622" t="s">
        <v>49</v>
      </c>
      <c r="D3596" s="621">
        <v>25.06</v>
      </c>
    </row>
    <row r="3597" spans="1:4" ht="54">
      <c r="A3597" s="622">
        <v>89796</v>
      </c>
      <c r="B3597" s="622" t="s">
        <v>2191</v>
      </c>
      <c r="C3597" s="622" t="s">
        <v>49</v>
      </c>
      <c r="D3597" s="621">
        <v>29.51</v>
      </c>
    </row>
    <row r="3598" spans="1:4" ht="54">
      <c r="A3598" s="622">
        <v>89797</v>
      </c>
      <c r="B3598" s="622" t="s">
        <v>2192</v>
      </c>
      <c r="C3598" s="622" t="s">
        <v>49</v>
      </c>
      <c r="D3598" s="621">
        <v>32.979999999999997</v>
      </c>
    </row>
    <row r="3599" spans="1:4" ht="54">
      <c r="A3599" s="622">
        <v>89801</v>
      </c>
      <c r="B3599" s="622" t="s">
        <v>2196</v>
      </c>
      <c r="C3599" s="622" t="s">
        <v>49</v>
      </c>
      <c r="D3599" s="621">
        <v>5.24</v>
      </c>
    </row>
    <row r="3600" spans="1:4" ht="54">
      <c r="A3600" s="622">
        <v>89802</v>
      </c>
      <c r="B3600" s="622" t="s">
        <v>2197</v>
      </c>
      <c r="C3600" s="622" t="s">
        <v>49</v>
      </c>
      <c r="D3600" s="621">
        <v>5.62</v>
      </c>
    </row>
    <row r="3601" spans="1:4" ht="54">
      <c r="A3601" s="622">
        <v>89803</v>
      </c>
      <c r="B3601" s="622" t="s">
        <v>2198</v>
      </c>
      <c r="C3601" s="622" t="s">
        <v>49</v>
      </c>
      <c r="D3601" s="621">
        <v>9.69</v>
      </c>
    </row>
    <row r="3602" spans="1:4" ht="54">
      <c r="A3602" s="622">
        <v>89804</v>
      </c>
      <c r="B3602" s="622" t="s">
        <v>2199</v>
      </c>
      <c r="C3602" s="622" t="s">
        <v>49</v>
      </c>
      <c r="D3602" s="621">
        <v>10.31</v>
      </c>
    </row>
    <row r="3603" spans="1:4" ht="54">
      <c r="A3603" s="622">
        <v>89805</v>
      </c>
      <c r="B3603" s="622" t="s">
        <v>2200</v>
      </c>
      <c r="C3603" s="622" t="s">
        <v>49</v>
      </c>
      <c r="D3603" s="621">
        <v>10.02</v>
      </c>
    </row>
    <row r="3604" spans="1:4" ht="54">
      <c r="A3604" s="622">
        <v>89806</v>
      </c>
      <c r="B3604" s="622" t="s">
        <v>2201</v>
      </c>
      <c r="C3604" s="622" t="s">
        <v>49</v>
      </c>
      <c r="D3604" s="621">
        <v>10.56</v>
      </c>
    </row>
    <row r="3605" spans="1:4" ht="54">
      <c r="A3605" s="622">
        <v>89807</v>
      </c>
      <c r="B3605" s="622" t="s">
        <v>2202</v>
      </c>
      <c r="C3605" s="622" t="s">
        <v>49</v>
      </c>
      <c r="D3605" s="621">
        <v>17.739999999999998</v>
      </c>
    </row>
    <row r="3606" spans="1:4" ht="54">
      <c r="A3606" s="622">
        <v>89808</v>
      </c>
      <c r="B3606" s="622" t="s">
        <v>2203</v>
      </c>
      <c r="C3606" s="622" t="s">
        <v>49</v>
      </c>
      <c r="D3606" s="621">
        <v>25.48</v>
      </c>
    </row>
    <row r="3607" spans="1:4" ht="54">
      <c r="A3607" s="622">
        <v>89809</v>
      </c>
      <c r="B3607" s="622" t="s">
        <v>2204</v>
      </c>
      <c r="C3607" s="622" t="s">
        <v>49</v>
      </c>
      <c r="D3607" s="621">
        <v>13.52</v>
      </c>
    </row>
    <row r="3608" spans="1:4" ht="54">
      <c r="A3608" s="622">
        <v>89810</v>
      </c>
      <c r="B3608" s="622" t="s">
        <v>2205</v>
      </c>
      <c r="C3608" s="622" t="s">
        <v>49</v>
      </c>
      <c r="D3608" s="621">
        <v>13.49</v>
      </c>
    </row>
    <row r="3609" spans="1:4" ht="54">
      <c r="A3609" s="622">
        <v>89811</v>
      </c>
      <c r="B3609" s="622" t="s">
        <v>2206</v>
      </c>
      <c r="C3609" s="622" t="s">
        <v>49</v>
      </c>
      <c r="D3609" s="621">
        <v>21.91</v>
      </c>
    </row>
    <row r="3610" spans="1:4" ht="54">
      <c r="A3610" s="622">
        <v>89812</v>
      </c>
      <c r="B3610" s="622" t="s">
        <v>2207</v>
      </c>
      <c r="C3610" s="622" t="s">
        <v>49</v>
      </c>
      <c r="D3610" s="621">
        <v>36.799999999999997</v>
      </c>
    </row>
    <row r="3611" spans="1:4" ht="54">
      <c r="A3611" s="622">
        <v>89813</v>
      </c>
      <c r="B3611" s="622" t="s">
        <v>2208</v>
      </c>
      <c r="C3611" s="622" t="s">
        <v>49</v>
      </c>
      <c r="D3611" s="621">
        <v>5.15</v>
      </c>
    </row>
    <row r="3612" spans="1:4" ht="54">
      <c r="A3612" s="622">
        <v>89814</v>
      </c>
      <c r="B3612" s="622" t="s">
        <v>2209</v>
      </c>
      <c r="C3612" s="622" t="s">
        <v>49</v>
      </c>
      <c r="D3612" s="621">
        <v>9.67</v>
      </c>
    </row>
    <row r="3613" spans="1:4" ht="40.5">
      <c r="A3613" s="622">
        <v>89815</v>
      </c>
      <c r="B3613" s="622" t="s">
        <v>2210</v>
      </c>
      <c r="C3613" s="622" t="s">
        <v>49</v>
      </c>
      <c r="D3613" s="621">
        <v>30.27</v>
      </c>
    </row>
    <row r="3614" spans="1:4" ht="40.5">
      <c r="A3614" s="622">
        <v>89816</v>
      </c>
      <c r="B3614" s="622" t="s">
        <v>2211</v>
      </c>
      <c r="C3614" s="622" t="s">
        <v>49</v>
      </c>
      <c r="D3614" s="621">
        <v>44.11</v>
      </c>
    </row>
    <row r="3615" spans="1:4" ht="54">
      <c r="A3615" s="622">
        <v>89817</v>
      </c>
      <c r="B3615" s="622" t="s">
        <v>2212</v>
      </c>
      <c r="C3615" s="622" t="s">
        <v>49</v>
      </c>
      <c r="D3615" s="621">
        <v>8.74</v>
      </c>
    </row>
    <row r="3616" spans="1:4" ht="40.5">
      <c r="A3616" s="622">
        <v>89818</v>
      </c>
      <c r="B3616" s="622" t="s">
        <v>2213</v>
      </c>
      <c r="C3616" s="622" t="s">
        <v>49</v>
      </c>
      <c r="D3616" s="621">
        <v>181.01</v>
      </c>
    </row>
    <row r="3617" spans="1:4" ht="54">
      <c r="A3617" s="622">
        <v>89819</v>
      </c>
      <c r="B3617" s="622" t="s">
        <v>2214</v>
      </c>
      <c r="C3617" s="622" t="s">
        <v>49</v>
      </c>
      <c r="D3617" s="621">
        <v>12.23</v>
      </c>
    </row>
    <row r="3618" spans="1:4" ht="40.5">
      <c r="A3618" s="622">
        <v>89820</v>
      </c>
      <c r="B3618" s="622" t="s">
        <v>2215</v>
      </c>
      <c r="C3618" s="622" t="s">
        <v>49</v>
      </c>
      <c r="D3618" s="621">
        <v>33.04</v>
      </c>
    </row>
    <row r="3619" spans="1:4" ht="54">
      <c r="A3619" s="622">
        <v>89821</v>
      </c>
      <c r="B3619" s="622" t="s">
        <v>2216</v>
      </c>
      <c r="C3619" s="622" t="s">
        <v>49</v>
      </c>
      <c r="D3619" s="621">
        <v>11.04</v>
      </c>
    </row>
    <row r="3620" spans="1:4" ht="40.5">
      <c r="A3620" s="622">
        <v>89822</v>
      </c>
      <c r="B3620" s="622" t="s">
        <v>2217</v>
      </c>
      <c r="C3620" s="622" t="s">
        <v>49</v>
      </c>
      <c r="D3620" s="621">
        <v>23.01</v>
      </c>
    </row>
    <row r="3621" spans="1:4" ht="54">
      <c r="A3621" s="622">
        <v>89823</v>
      </c>
      <c r="B3621" s="622" t="s">
        <v>2218</v>
      </c>
      <c r="C3621" s="622" t="s">
        <v>49</v>
      </c>
      <c r="D3621" s="621">
        <v>17.510000000000002</v>
      </c>
    </row>
    <row r="3622" spans="1:4" ht="40.5">
      <c r="A3622" s="622">
        <v>89824</v>
      </c>
      <c r="B3622" s="622" t="s">
        <v>2219</v>
      </c>
      <c r="C3622" s="622" t="s">
        <v>49</v>
      </c>
      <c r="D3622" s="621">
        <v>41.4</v>
      </c>
    </row>
    <row r="3623" spans="1:4" ht="54">
      <c r="A3623" s="622">
        <v>89825</v>
      </c>
      <c r="B3623" s="622" t="s">
        <v>2220</v>
      </c>
      <c r="C3623" s="622" t="s">
        <v>49</v>
      </c>
      <c r="D3623" s="621">
        <v>11.12</v>
      </c>
    </row>
    <row r="3624" spans="1:4" ht="40.5">
      <c r="A3624" s="622">
        <v>89826</v>
      </c>
      <c r="B3624" s="622" t="s">
        <v>2221</v>
      </c>
      <c r="C3624" s="622" t="s">
        <v>49</v>
      </c>
      <c r="D3624" s="621">
        <v>184.57</v>
      </c>
    </row>
    <row r="3625" spans="1:4" ht="54">
      <c r="A3625" s="622">
        <v>89827</v>
      </c>
      <c r="B3625" s="622" t="s">
        <v>2222</v>
      </c>
      <c r="C3625" s="622" t="s">
        <v>49</v>
      </c>
      <c r="D3625" s="621">
        <v>12.2</v>
      </c>
    </row>
    <row r="3626" spans="1:4" ht="40.5">
      <c r="A3626" s="622">
        <v>89828</v>
      </c>
      <c r="B3626" s="622" t="s">
        <v>2223</v>
      </c>
      <c r="C3626" s="622" t="s">
        <v>49</v>
      </c>
      <c r="D3626" s="621">
        <v>64.099999999999994</v>
      </c>
    </row>
    <row r="3627" spans="1:4" ht="54">
      <c r="A3627" s="622">
        <v>89829</v>
      </c>
      <c r="B3627" s="622" t="s">
        <v>2224</v>
      </c>
      <c r="C3627" s="622" t="s">
        <v>49</v>
      </c>
      <c r="D3627" s="621">
        <v>19.16</v>
      </c>
    </row>
    <row r="3628" spans="1:4" ht="54">
      <c r="A3628" s="622">
        <v>89830</v>
      </c>
      <c r="B3628" s="622" t="s">
        <v>2225</v>
      </c>
      <c r="C3628" s="622" t="s">
        <v>49</v>
      </c>
      <c r="D3628" s="621">
        <v>20.63</v>
      </c>
    </row>
    <row r="3629" spans="1:4" ht="40.5">
      <c r="A3629" s="622">
        <v>89831</v>
      </c>
      <c r="B3629" s="622" t="s">
        <v>2226</v>
      </c>
      <c r="C3629" s="622" t="s">
        <v>49</v>
      </c>
      <c r="D3629" s="621">
        <v>221.07</v>
      </c>
    </row>
    <row r="3630" spans="1:4" ht="40.5">
      <c r="A3630" s="622">
        <v>89832</v>
      </c>
      <c r="B3630" s="622" t="s">
        <v>2227</v>
      </c>
      <c r="C3630" s="622" t="s">
        <v>49</v>
      </c>
      <c r="D3630" s="621">
        <v>43.49</v>
      </c>
    </row>
    <row r="3631" spans="1:4" ht="54">
      <c r="A3631" s="622">
        <v>89833</v>
      </c>
      <c r="B3631" s="622" t="s">
        <v>2228</v>
      </c>
      <c r="C3631" s="622" t="s">
        <v>49</v>
      </c>
      <c r="D3631" s="621">
        <v>24.12</v>
      </c>
    </row>
    <row r="3632" spans="1:4" ht="54">
      <c r="A3632" s="622">
        <v>89834</v>
      </c>
      <c r="B3632" s="622" t="s">
        <v>2229</v>
      </c>
      <c r="C3632" s="622" t="s">
        <v>49</v>
      </c>
      <c r="D3632" s="621">
        <v>27.59</v>
      </c>
    </row>
    <row r="3633" spans="1:4" ht="40.5">
      <c r="A3633" s="622">
        <v>89835</v>
      </c>
      <c r="B3633" s="622" t="s">
        <v>2230</v>
      </c>
      <c r="C3633" s="622" t="s">
        <v>49</v>
      </c>
      <c r="D3633" s="621">
        <v>42.34</v>
      </c>
    </row>
    <row r="3634" spans="1:4" ht="40.5">
      <c r="A3634" s="622">
        <v>89836</v>
      </c>
      <c r="B3634" s="622" t="s">
        <v>2231</v>
      </c>
      <c r="C3634" s="622" t="s">
        <v>49</v>
      </c>
      <c r="D3634" s="621">
        <v>298.94</v>
      </c>
    </row>
    <row r="3635" spans="1:4" ht="40.5">
      <c r="A3635" s="622">
        <v>89837</v>
      </c>
      <c r="B3635" s="622" t="s">
        <v>2232</v>
      </c>
      <c r="C3635" s="622" t="s">
        <v>49</v>
      </c>
      <c r="D3635" s="621">
        <v>147.63</v>
      </c>
    </row>
    <row r="3636" spans="1:4" ht="40.5">
      <c r="A3636" s="622">
        <v>89838</v>
      </c>
      <c r="B3636" s="622" t="s">
        <v>2233</v>
      </c>
      <c r="C3636" s="622" t="s">
        <v>49</v>
      </c>
      <c r="D3636" s="621">
        <v>160.84</v>
      </c>
    </row>
    <row r="3637" spans="1:4" ht="40.5">
      <c r="A3637" s="622">
        <v>89839</v>
      </c>
      <c r="B3637" s="622" t="s">
        <v>2234</v>
      </c>
      <c r="C3637" s="622" t="s">
        <v>49</v>
      </c>
      <c r="D3637" s="621">
        <v>214.05</v>
      </c>
    </row>
    <row r="3638" spans="1:4" ht="40.5">
      <c r="A3638" s="622">
        <v>89840</v>
      </c>
      <c r="B3638" s="622" t="s">
        <v>2235</v>
      </c>
      <c r="C3638" s="622" t="s">
        <v>49</v>
      </c>
      <c r="D3638" s="621">
        <v>184.54</v>
      </c>
    </row>
    <row r="3639" spans="1:4" ht="40.5">
      <c r="A3639" s="622">
        <v>89841</v>
      </c>
      <c r="B3639" s="622" t="s">
        <v>2236</v>
      </c>
      <c r="C3639" s="622" t="s">
        <v>49</v>
      </c>
      <c r="D3639" s="621">
        <v>314.62</v>
      </c>
    </row>
    <row r="3640" spans="1:4" ht="40.5">
      <c r="A3640" s="622">
        <v>89842</v>
      </c>
      <c r="B3640" s="622" t="s">
        <v>2237</v>
      </c>
      <c r="C3640" s="622" t="s">
        <v>49</v>
      </c>
      <c r="D3640" s="621">
        <v>48.29</v>
      </c>
    </row>
    <row r="3641" spans="1:4" ht="40.5">
      <c r="A3641" s="622">
        <v>89844</v>
      </c>
      <c r="B3641" s="622" t="s">
        <v>2238</v>
      </c>
      <c r="C3641" s="622" t="s">
        <v>49</v>
      </c>
      <c r="D3641" s="621">
        <v>61.81</v>
      </c>
    </row>
    <row r="3642" spans="1:4" ht="40.5">
      <c r="A3642" s="622">
        <v>89845</v>
      </c>
      <c r="B3642" s="622" t="s">
        <v>2239</v>
      </c>
      <c r="C3642" s="622" t="s">
        <v>49</v>
      </c>
      <c r="D3642" s="621">
        <v>97.08</v>
      </c>
    </row>
    <row r="3643" spans="1:4" ht="40.5">
      <c r="A3643" s="622">
        <v>89846</v>
      </c>
      <c r="B3643" s="622" t="s">
        <v>2240</v>
      </c>
      <c r="C3643" s="622" t="s">
        <v>49</v>
      </c>
      <c r="D3643" s="621">
        <v>222.68</v>
      </c>
    </row>
    <row r="3644" spans="1:4" ht="40.5">
      <c r="A3644" s="622">
        <v>89847</v>
      </c>
      <c r="B3644" s="622" t="s">
        <v>2241</v>
      </c>
      <c r="C3644" s="622" t="s">
        <v>49</v>
      </c>
      <c r="D3644" s="621">
        <v>273.2</v>
      </c>
    </row>
    <row r="3645" spans="1:4" ht="54">
      <c r="A3645" s="622">
        <v>89850</v>
      </c>
      <c r="B3645" s="622" t="s">
        <v>2244</v>
      </c>
      <c r="C3645" s="622" t="s">
        <v>49</v>
      </c>
      <c r="D3645" s="621">
        <v>17.309999999999999</v>
      </c>
    </row>
    <row r="3646" spans="1:4" ht="54">
      <c r="A3646" s="622">
        <v>89851</v>
      </c>
      <c r="B3646" s="622" t="s">
        <v>2245</v>
      </c>
      <c r="C3646" s="622" t="s">
        <v>49</v>
      </c>
      <c r="D3646" s="621">
        <v>17.28</v>
      </c>
    </row>
    <row r="3647" spans="1:4" ht="54">
      <c r="A3647" s="622">
        <v>89852</v>
      </c>
      <c r="B3647" s="622" t="s">
        <v>2246</v>
      </c>
      <c r="C3647" s="622" t="s">
        <v>49</v>
      </c>
      <c r="D3647" s="621">
        <v>25.7</v>
      </c>
    </row>
    <row r="3648" spans="1:4" ht="54">
      <c r="A3648" s="622">
        <v>89853</v>
      </c>
      <c r="B3648" s="622" t="s">
        <v>2247</v>
      </c>
      <c r="C3648" s="622" t="s">
        <v>49</v>
      </c>
      <c r="D3648" s="621">
        <v>40.590000000000003</v>
      </c>
    </row>
    <row r="3649" spans="1:4" ht="54">
      <c r="A3649" s="622">
        <v>89854</v>
      </c>
      <c r="B3649" s="622" t="s">
        <v>2248</v>
      </c>
      <c r="C3649" s="622" t="s">
        <v>49</v>
      </c>
      <c r="D3649" s="621">
        <v>55.59</v>
      </c>
    </row>
    <row r="3650" spans="1:4" ht="54">
      <c r="A3650" s="622">
        <v>89855</v>
      </c>
      <c r="B3650" s="622" t="s">
        <v>2249</v>
      </c>
      <c r="C3650" s="622" t="s">
        <v>49</v>
      </c>
      <c r="D3650" s="621">
        <v>58.59</v>
      </c>
    </row>
    <row r="3651" spans="1:4" ht="54">
      <c r="A3651" s="622">
        <v>89856</v>
      </c>
      <c r="B3651" s="622" t="s">
        <v>2250</v>
      </c>
      <c r="C3651" s="622" t="s">
        <v>49</v>
      </c>
      <c r="D3651" s="621">
        <v>13.57</v>
      </c>
    </row>
    <row r="3652" spans="1:4" ht="54">
      <c r="A3652" s="622">
        <v>89857</v>
      </c>
      <c r="B3652" s="622" t="s">
        <v>2251</v>
      </c>
      <c r="C3652" s="622" t="s">
        <v>49</v>
      </c>
      <c r="D3652" s="621">
        <v>20.04</v>
      </c>
    </row>
    <row r="3653" spans="1:4" ht="54">
      <c r="A3653" s="622">
        <v>89859</v>
      </c>
      <c r="B3653" s="622" t="s">
        <v>2252</v>
      </c>
      <c r="C3653" s="622" t="s">
        <v>49</v>
      </c>
      <c r="D3653" s="621">
        <v>63.27</v>
      </c>
    </row>
    <row r="3654" spans="1:4" ht="54">
      <c r="A3654" s="622">
        <v>89860</v>
      </c>
      <c r="B3654" s="622" t="s">
        <v>2253</v>
      </c>
      <c r="C3654" s="622" t="s">
        <v>49</v>
      </c>
      <c r="D3654" s="621">
        <v>29.19</v>
      </c>
    </row>
    <row r="3655" spans="1:4" ht="54">
      <c r="A3655" s="622">
        <v>89861</v>
      </c>
      <c r="B3655" s="622" t="s">
        <v>2254</v>
      </c>
      <c r="C3655" s="622" t="s">
        <v>49</v>
      </c>
      <c r="D3655" s="621">
        <v>32.659999999999997</v>
      </c>
    </row>
    <row r="3656" spans="1:4" ht="54">
      <c r="A3656" s="622">
        <v>89862</v>
      </c>
      <c r="B3656" s="622" t="s">
        <v>2255</v>
      </c>
      <c r="C3656" s="622" t="s">
        <v>49</v>
      </c>
      <c r="D3656" s="621">
        <v>65.31</v>
      </c>
    </row>
    <row r="3657" spans="1:4" ht="54">
      <c r="A3657" s="622">
        <v>89863</v>
      </c>
      <c r="B3657" s="622" t="s">
        <v>2256</v>
      </c>
      <c r="C3657" s="622" t="s">
        <v>49</v>
      </c>
      <c r="D3657" s="621">
        <v>123.27</v>
      </c>
    </row>
    <row r="3658" spans="1:4" ht="40.5">
      <c r="A3658" s="622">
        <v>89866</v>
      </c>
      <c r="B3658" s="622" t="s">
        <v>2257</v>
      </c>
      <c r="C3658" s="622" t="s">
        <v>49</v>
      </c>
      <c r="D3658" s="621">
        <v>3.87</v>
      </c>
    </row>
    <row r="3659" spans="1:4" ht="40.5">
      <c r="A3659" s="622">
        <v>89867</v>
      </c>
      <c r="B3659" s="622" t="s">
        <v>2258</v>
      </c>
      <c r="C3659" s="622" t="s">
        <v>49</v>
      </c>
      <c r="D3659" s="621">
        <v>4.42</v>
      </c>
    </row>
    <row r="3660" spans="1:4" ht="40.5">
      <c r="A3660" s="622">
        <v>89868</v>
      </c>
      <c r="B3660" s="622" t="s">
        <v>475</v>
      </c>
      <c r="C3660" s="622" t="s">
        <v>49</v>
      </c>
      <c r="D3660" s="621">
        <v>2.96</v>
      </c>
    </row>
    <row r="3661" spans="1:4" ht="40.5">
      <c r="A3661" s="622">
        <v>89869</v>
      </c>
      <c r="B3661" s="622" t="s">
        <v>2259</v>
      </c>
      <c r="C3661" s="622" t="s">
        <v>49</v>
      </c>
      <c r="D3661" s="621">
        <v>6.51</v>
      </c>
    </row>
    <row r="3662" spans="1:4" ht="54">
      <c r="A3662" s="622">
        <v>89979</v>
      </c>
      <c r="B3662" s="622" t="s">
        <v>2306</v>
      </c>
      <c r="C3662" s="622" t="s">
        <v>49</v>
      </c>
      <c r="D3662" s="621">
        <v>18.440000000000001</v>
      </c>
    </row>
    <row r="3663" spans="1:4" ht="40.5">
      <c r="A3663" s="622">
        <v>89980</v>
      </c>
      <c r="B3663" s="622" t="s">
        <v>2307</v>
      </c>
      <c r="C3663" s="622" t="s">
        <v>49</v>
      </c>
      <c r="D3663" s="621">
        <v>7.19</v>
      </c>
    </row>
    <row r="3664" spans="1:4" ht="54">
      <c r="A3664" s="622">
        <v>89981</v>
      </c>
      <c r="B3664" s="622" t="s">
        <v>2308</v>
      </c>
      <c r="C3664" s="622" t="s">
        <v>49</v>
      </c>
      <c r="D3664" s="621">
        <v>16.14</v>
      </c>
    </row>
    <row r="3665" spans="1:4" ht="54">
      <c r="A3665" s="622">
        <v>90373</v>
      </c>
      <c r="B3665" s="622" t="s">
        <v>2349</v>
      </c>
      <c r="C3665" s="622" t="s">
        <v>49</v>
      </c>
      <c r="D3665" s="621">
        <v>10.29</v>
      </c>
    </row>
    <row r="3666" spans="1:4" ht="54">
      <c r="A3666" s="622">
        <v>90374</v>
      </c>
      <c r="B3666" s="622" t="s">
        <v>2350</v>
      </c>
      <c r="C3666" s="622" t="s">
        <v>49</v>
      </c>
      <c r="D3666" s="621">
        <v>15.99</v>
      </c>
    </row>
    <row r="3667" spans="1:4" ht="40.5">
      <c r="A3667" s="622">
        <v>90375</v>
      </c>
      <c r="B3667" s="622" t="s">
        <v>491</v>
      </c>
      <c r="C3667" s="622" t="s">
        <v>49</v>
      </c>
      <c r="D3667" s="621">
        <v>6.74</v>
      </c>
    </row>
    <row r="3668" spans="1:4" ht="40.5">
      <c r="A3668" s="622">
        <v>92287</v>
      </c>
      <c r="B3668" s="622" t="s">
        <v>10774</v>
      </c>
      <c r="C3668" s="622" t="s">
        <v>49</v>
      </c>
      <c r="D3668" s="621">
        <v>11.54</v>
      </c>
    </row>
    <row r="3669" spans="1:4" ht="40.5">
      <c r="A3669" s="622">
        <v>92288</v>
      </c>
      <c r="B3669" s="622" t="s">
        <v>10775</v>
      </c>
      <c r="C3669" s="622" t="s">
        <v>49</v>
      </c>
      <c r="D3669" s="621">
        <v>17.75</v>
      </c>
    </row>
    <row r="3670" spans="1:4" ht="40.5">
      <c r="A3670" s="622">
        <v>92289</v>
      </c>
      <c r="B3670" s="622" t="s">
        <v>10776</v>
      </c>
      <c r="C3670" s="622" t="s">
        <v>49</v>
      </c>
      <c r="D3670" s="621">
        <v>31.05</v>
      </c>
    </row>
    <row r="3671" spans="1:4" ht="40.5">
      <c r="A3671" s="622">
        <v>92290</v>
      </c>
      <c r="B3671" s="622" t="s">
        <v>10777</v>
      </c>
      <c r="C3671" s="622" t="s">
        <v>49</v>
      </c>
      <c r="D3671" s="621">
        <v>47.08</v>
      </c>
    </row>
    <row r="3672" spans="1:4" ht="40.5">
      <c r="A3672" s="622">
        <v>92291</v>
      </c>
      <c r="B3672" s="622" t="s">
        <v>10778</v>
      </c>
      <c r="C3672" s="622" t="s">
        <v>49</v>
      </c>
      <c r="D3672" s="621">
        <v>72.06</v>
      </c>
    </row>
    <row r="3673" spans="1:4" ht="40.5">
      <c r="A3673" s="622">
        <v>92292</v>
      </c>
      <c r="B3673" s="622" t="s">
        <v>10779</v>
      </c>
      <c r="C3673" s="622" t="s">
        <v>49</v>
      </c>
      <c r="D3673" s="621">
        <v>224.51</v>
      </c>
    </row>
    <row r="3674" spans="1:4" ht="40.5">
      <c r="A3674" s="622">
        <v>92293</v>
      </c>
      <c r="B3674" s="622" t="s">
        <v>10780</v>
      </c>
      <c r="C3674" s="622" t="s">
        <v>49</v>
      </c>
      <c r="D3674" s="621">
        <v>6.65</v>
      </c>
    </row>
    <row r="3675" spans="1:4" ht="40.5">
      <c r="A3675" s="622">
        <v>92294</v>
      </c>
      <c r="B3675" s="622" t="s">
        <v>10781</v>
      </c>
      <c r="C3675" s="622" t="s">
        <v>49</v>
      </c>
      <c r="D3675" s="621">
        <v>10.91</v>
      </c>
    </row>
    <row r="3676" spans="1:4" ht="40.5">
      <c r="A3676" s="622">
        <v>92295</v>
      </c>
      <c r="B3676" s="622" t="s">
        <v>10782</v>
      </c>
      <c r="C3676" s="622" t="s">
        <v>49</v>
      </c>
      <c r="D3676" s="621">
        <v>20.22</v>
      </c>
    </row>
    <row r="3677" spans="1:4" ht="40.5">
      <c r="A3677" s="622">
        <v>92296</v>
      </c>
      <c r="B3677" s="622" t="s">
        <v>10783</v>
      </c>
      <c r="C3677" s="622" t="s">
        <v>49</v>
      </c>
      <c r="D3677" s="621">
        <v>26.9</v>
      </c>
    </row>
    <row r="3678" spans="1:4" ht="40.5">
      <c r="A3678" s="622">
        <v>92297</v>
      </c>
      <c r="B3678" s="622" t="s">
        <v>10784</v>
      </c>
      <c r="C3678" s="622" t="s">
        <v>49</v>
      </c>
      <c r="D3678" s="621">
        <v>41.53</v>
      </c>
    </row>
    <row r="3679" spans="1:4" ht="40.5">
      <c r="A3679" s="622">
        <v>92298</v>
      </c>
      <c r="B3679" s="622" t="s">
        <v>10785</v>
      </c>
      <c r="C3679" s="622" t="s">
        <v>49</v>
      </c>
      <c r="D3679" s="621">
        <v>116.27</v>
      </c>
    </row>
    <row r="3680" spans="1:4" ht="40.5">
      <c r="A3680" s="622">
        <v>92299</v>
      </c>
      <c r="B3680" s="622" t="s">
        <v>10786</v>
      </c>
      <c r="C3680" s="622" t="s">
        <v>49</v>
      </c>
      <c r="D3680" s="621">
        <v>15.22</v>
      </c>
    </row>
    <row r="3681" spans="1:4" ht="40.5">
      <c r="A3681" s="622">
        <v>92300</v>
      </c>
      <c r="B3681" s="622" t="s">
        <v>10787</v>
      </c>
      <c r="C3681" s="622" t="s">
        <v>49</v>
      </c>
      <c r="D3681" s="621">
        <v>22.64</v>
      </c>
    </row>
    <row r="3682" spans="1:4" ht="40.5">
      <c r="A3682" s="622">
        <v>92301</v>
      </c>
      <c r="B3682" s="622" t="s">
        <v>10788</v>
      </c>
      <c r="C3682" s="622" t="s">
        <v>49</v>
      </c>
      <c r="D3682" s="621">
        <v>44.16</v>
      </c>
    </row>
    <row r="3683" spans="1:4" ht="40.5">
      <c r="A3683" s="622">
        <v>92302</v>
      </c>
      <c r="B3683" s="622" t="s">
        <v>10789</v>
      </c>
      <c r="C3683" s="622" t="s">
        <v>49</v>
      </c>
      <c r="D3683" s="621">
        <v>58.42</v>
      </c>
    </row>
    <row r="3684" spans="1:4" ht="40.5">
      <c r="A3684" s="622">
        <v>92303</v>
      </c>
      <c r="B3684" s="622" t="s">
        <v>10790</v>
      </c>
      <c r="C3684" s="622" t="s">
        <v>49</v>
      </c>
      <c r="D3684" s="621">
        <v>106.79</v>
      </c>
    </row>
    <row r="3685" spans="1:4" ht="40.5">
      <c r="A3685" s="622">
        <v>92304</v>
      </c>
      <c r="B3685" s="622" t="s">
        <v>10791</v>
      </c>
      <c r="C3685" s="622" t="s">
        <v>49</v>
      </c>
      <c r="D3685" s="621">
        <v>277.11</v>
      </c>
    </row>
    <row r="3686" spans="1:4" ht="54">
      <c r="A3686" s="622">
        <v>92311</v>
      </c>
      <c r="B3686" s="622" t="s">
        <v>10792</v>
      </c>
      <c r="C3686" s="622" t="s">
        <v>49</v>
      </c>
      <c r="D3686" s="621">
        <v>8.2899999999999991</v>
      </c>
    </row>
    <row r="3687" spans="1:4" ht="54">
      <c r="A3687" s="622">
        <v>92312</v>
      </c>
      <c r="B3687" s="622" t="s">
        <v>10793</v>
      </c>
      <c r="C3687" s="622" t="s">
        <v>49</v>
      </c>
      <c r="D3687" s="621">
        <v>13.52</v>
      </c>
    </row>
    <row r="3688" spans="1:4" ht="54">
      <c r="A3688" s="622">
        <v>92313</v>
      </c>
      <c r="B3688" s="622" t="s">
        <v>10794</v>
      </c>
      <c r="C3688" s="622" t="s">
        <v>49</v>
      </c>
      <c r="D3688" s="621">
        <v>19.73</v>
      </c>
    </row>
    <row r="3689" spans="1:4" ht="40.5">
      <c r="A3689" s="622">
        <v>92314</v>
      </c>
      <c r="B3689" s="622" t="s">
        <v>10795</v>
      </c>
      <c r="C3689" s="622" t="s">
        <v>49</v>
      </c>
      <c r="D3689" s="621">
        <v>5.39</v>
      </c>
    </row>
    <row r="3690" spans="1:4" ht="40.5">
      <c r="A3690" s="622">
        <v>92315</v>
      </c>
      <c r="B3690" s="622" t="s">
        <v>10796</v>
      </c>
      <c r="C3690" s="622" t="s">
        <v>49</v>
      </c>
      <c r="D3690" s="621">
        <v>8</v>
      </c>
    </row>
    <row r="3691" spans="1:4" ht="40.5">
      <c r="A3691" s="622">
        <v>92316</v>
      </c>
      <c r="B3691" s="622" t="s">
        <v>10797</v>
      </c>
      <c r="C3691" s="622" t="s">
        <v>49</v>
      </c>
      <c r="D3691" s="621">
        <v>12.24</v>
      </c>
    </row>
    <row r="3692" spans="1:4" ht="40.5">
      <c r="A3692" s="622">
        <v>92317</v>
      </c>
      <c r="B3692" s="622" t="s">
        <v>10798</v>
      </c>
      <c r="C3692" s="622" t="s">
        <v>49</v>
      </c>
      <c r="D3692" s="621">
        <v>11.27</v>
      </c>
    </row>
    <row r="3693" spans="1:4" ht="40.5">
      <c r="A3693" s="622">
        <v>92318</v>
      </c>
      <c r="B3693" s="622" t="s">
        <v>10799</v>
      </c>
      <c r="C3693" s="622" t="s">
        <v>49</v>
      </c>
      <c r="D3693" s="621">
        <v>17.87</v>
      </c>
    </row>
    <row r="3694" spans="1:4" ht="40.5">
      <c r="A3694" s="622">
        <v>92319</v>
      </c>
      <c r="B3694" s="622" t="s">
        <v>10800</v>
      </c>
      <c r="C3694" s="622" t="s">
        <v>49</v>
      </c>
      <c r="D3694" s="621">
        <v>25.29</v>
      </c>
    </row>
    <row r="3695" spans="1:4" ht="40.5">
      <c r="A3695" s="622">
        <v>92326</v>
      </c>
      <c r="B3695" s="622" t="s">
        <v>10801</v>
      </c>
      <c r="C3695" s="622" t="s">
        <v>49</v>
      </c>
      <c r="D3695" s="621">
        <v>9.73</v>
      </c>
    </row>
    <row r="3696" spans="1:4" ht="40.5">
      <c r="A3696" s="622">
        <v>92327</v>
      </c>
      <c r="B3696" s="622" t="s">
        <v>10802</v>
      </c>
      <c r="C3696" s="622" t="s">
        <v>49</v>
      </c>
      <c r="D3696" s="621">
        <v>15.36</v>
      </c>
    </row>
    <row r="3697" spans="1:4" ht="40.5">
      <c r="A3697" s="622">
        <v>92328</v>
      </c>
      <c r="B3697" s="622" t="s">
        <v>10803</v>
      </c>
      <c r="C3697" s="622" t="s">
        <v>49</v>
      </c>
      <c r="D3697" s="621">
        <v>22.99</v>
      </c>
    </row>
    <row r="3698" spans="1:4" ht="40.5">
      <c r="A3698" s="622">
        <v>92329</v>
      </c>
      <c r="B3698" s="622" t="s">
        <v>10804</v>
      </c>
      <c r="C3698" s="622" t="s">
        <v>49</v>
      </c>
      <c r="D3698" s="621">
        <v>5.52</v>
      </c>
    </row>
    <row r="3699" spans="1:4" ht="40.5">
      <c r="A3699" s="622">
        <v>92330</v>
      </c>
      <c r="B3699" s="622" t="s">
        <v>10805</v>
      </c>
      <c r="C3699" s="622" t="s">
        <v>49</v>
      </c>
      <c r="D3699" s="621">
        <v>9.2100000000000009</v>
      </c>
    </row>
    <row r="3700" spans="1:4" ht="40.5">
      <c r="A3700" s="622">
        <v>92331</v>
      </c>
      <c r="B3700" s="622" t="s">
        <v>10806</v>
      </c>
      <c r="C3700" s="622" t="s">
        <v>49</v>
      </c>
      <c r="D3700" s="621">
        <v>14.44</v>
      </c>
    </row>
    <row r="3701" spans="1:4" ht="40.5">
      <c r="A3701" s="622">
        <v>92332</v>
      </c>
      <c r="B3701" s="622" t="s">
        <v>10807</v>
      </c>
      <c r="C3701" s="622" t="s">
        <v>49</v>
      </c>
      <c r="D3701" s="621">
        <v>11.48</v>
      </c>
    </row>
    <row r="3702" spans="1:4" ht="40.5">
      <c r="A3702" s="622">
        <v>92333</v>
      </c>
      <c r="B3702" s="622" t="s">
        <v>10808</v>
      </c>
      <c r="C3702" s="622" t="s">
        <v>49</v>
      </c>
      <c r="D3702" s="621">
        <v>20.29</v>
      </c>
    </row>
    <row r="3703" spans="1:4" ht="40.5">
      <c r="A3703" s="622">
        <v>92334</v>
      </c>
      <c r="B3703" s="622" t="s">
        <v>10809</v>
      </c>
      <c r="C3703" s="622" t="s">
        <v>49</v>
      </c>
      <c r="D3703" s="621">
        <v>29.62</v>
      </c>
    </row>
    <row r="3704" spans="1:4" ht="40.5">
      <c r="A3704" s="622">
        <v>92344</v>
      </c>
      <c r="B3704" s="622" t="s">
        <v>654</v>
      </c>
      <c r="C3704" s="622" t="s">
        <v>49</v>
      </c>
      <c r="D3704" s="621">
        <v>38.57</v>
      </c>
    </row>
    <row r="3705" spans="1:4" ht="40.5">
      <c r="A3705" s="622">
        <v>92345</v>
      </c>
      <c r="B3705" s="622" t="s">
        <v>2839</v>
      </c>
      <c r="C3705" s="622" t="s">
        <v>49</v>
      </c>
      <c r="D3705" s="621">
        <v>38.56</v>
      </c>
    </row>
    <row r="3706" spans="1:4" ht="40.5">
      <c r="A3706" s="622">
        <v>92346</v>
      </c>
      <c r="B3706" s="622" t="s">
        <v>2840</v>
      </c>
      <c r="C3706" s="622" t="s">
        <v>49</v>
      </c>
      <c r="D3706" s="621">
        <v>49.85</v>
      </c>
    </row>
    <row r="3707" spans="1:4" ht="40.5">
      <c r="A3707" s="622">
        <v>92347</v>
      </c>
      <c r="B3707" s="622" t="s">
        <v>2841</v>
      </c>
      <c r="C3707" s="622" t="s">
        <v>49</v>
      </c>
      <c r="D3707" s="621">
        <v>55</v>
      </c>
    </row>
    <row r="3708" spans="1:4" ht="40.5">
      <c r="A3708" s="622">
        <v>92348</v>
      </c>
      <c r="B3708" s="622" t="s">
        <v>655</v>
      </c>
      <c r="C3708" s="622" t="s">
        <v>49</v>
      </c>
      <c r="D3708" s="621">
        <v>68.66</v>
      </c>
    </row>
    <row r="3709" spans="1:4" ht="40.5">
      <c r="A3709" s="622">
        <v>92349</v>
      </c>
      <c r="B3709" s="622" t="s">
        <v>2842</v>
      </c>
      <c r="C3709" s="622" t="s">
        <v>49</v>
      </c>
      <c r="D3709" s="621">
        <v>73.239999999999995</v>
      </c>
    </row>
    <row r="3710" spans="1:4" ht="54">
      <c r="A3710" s="622">
        <v>92350</v>
      </c>
      <c r="B3710" s="622" t="s">
        <v>656</v>
      </c>
      <c r="C3710" s="622" t="s">
        <v>49</v>
      </c>
      <c r="D3710" s="621">
        <v>57.32</v>
      </c>
    </row>
    <row r="3711" spans="1:4" ht="54">
      <c r="A3711" s="622">
        <v>92351</v>
      </c>
      <c r="B3711" s="622" t="s">
        <v>657</v>
      </c>
      <c r="C3711" s="622" t="s">
        <v>49</v>
      </c>
      <c r="D3711" s="621">
        <v>56.17</v>
      </c>
    </row>
    <row r="3712" spans="1:4" ht="54">
      <c r="A3712" s="622">
        <v>92352</v>
      </c>
      <c r="B3712" s="622" t="s">
        <v>2843</v>
      </c>
      <c r="C3712" s="622" t="s">
        <v>49</v>
      </c>
      <c r="D3712" s="621">
        <v>84.55</v>
      </c>
    </row>
    <row r="3713" spans="1:4" ht="54">
      <c r="A3713" s="622">
        <v>92353</v>
      </c>
      <c r="B3713" s="622" t="s">
        <v>2844</v>
      </c>
      <c r="C3713" s="622" t="s">
        <v>49</v>
      </c>
      <c r="D3713" s="621">
        <v>79.510000000000005</v>
      </c>
    </row>
    <row r="3714" spans="1:4" ht="54">
      <c r="A3714" s="622">
        <v>92354</v>
      </c>
      <c r="B3714" s="622" t="s">
        <v>658</v>
      </c>
      <c r="C3714" s="622" t="s">
        <v>49</v>
      </c>
      <c r="D3714" s="621">
        <v>110.73</v>
      </c>
    </row>
    <row r="3715" spans="1:4" ht="54">
      <c r="A3715" s="622">
        <v>92355</v>
      </c>
      <c r="B3715" s="622" t="s">
        <v>659</v>
      </c>
      <c r="C3715" s="622" t="s">
        <v>49</v>
      </c>
      <c r="D3715" s="621">
        <v>101.01</v>
      </c>
    </row>
    <row r="3716" spans="1:4" ht="40.5">
      <c r="A3716" s="622">
        <v>92356</v>
      </c>
      <c r="B3716" s="622" t="s">
        <v>660</v>
      </c>
      <c r="C3716" s="622" t="s">
        <v>49</v>
      </c>
      <c r="D3716" s="621">
        <v>74.91</v>
      </c>
    </row>
    <row r="3717" spans="1:4" ht="40.5">
      <c r="A3717" s="622">
        <v>92357</v>
      </c>
      <c r="B3717" s="622" t="s">
        <v>661</v>
      </c>
      <c r="C3717" s="622" t="s">
        <v>49</v>
      </c>
      <c r="D3717" s="621">
        <v>108.59</v>
      </c>
    </row>
    <row r="3718" spans="1:4" ht="40.5">
      <c r="A3718" s="622">
        <v>92358</v>
      </c>
      <c r="B3718" s="622" t="s">
        <v>662</v>
      </c>
      <c r="C3718" s="622" t="s">
        <v>49</v>
      </c>
      <c r="D3718" s="621">
        <v>133.80000000000001</v>
      </c>
    </row>
    <row r="3719" spans="1:4" ht="54">
      <c r="A3719" s="622">
        <v>92369</v>
      </c>
      <c r="B3719" s="622" t="s">
        <v>2852</v>
      </c>
      <c r="C3719" s="622" t="s">
        <v>49</v>
      </c>
      <c r="D3719" s="621">
        <v>21.57</v>
      </c>
    </row>
    <row r="3720" spans="1:4" ht="54">
      <c r="A3720" s="622">
        <v>92370</v>
      </c>
      <c r="B3720" s="622" t="s">
        <v>2853</v>
      </c>
      <c r="C3720" s="622" t="s">
        <v>49</v>
      </c>
      <c r="D3720" s="621">
        <v>22.5</v>
      </c>
    </row>
    <row r="3721" spans="1:4" ht="54">
      <c r="A3721" s="622">
        <v>92371</v>
      </c>
      <c r="B3721" s="622" t="s">
        <v>2854</v>
      </c>
      <c r="C3721" s="622" t="s">
        <v>49</v>
      </c>
      <c r="D3721" s="621">
        <v>25.77</v>
      </c>
    </row>
    <row r="3722" spans="1:4" ht="54">
      <c r="A3722" s="622">
        <v>92372</v>
      </c>
      <c r="B3722" s="622" t="s">
        <v>2855</v>
      </c>
      <c r="C3722" s="622" t="s">
        <v>49</v>
      </c>
      <c r="D3722" s="621">
        <v>26.64</v>
      </c>
    </row>
    <row r="3723" spans="1:4" ht="54">
      <c r="A3723" s="622">
        <v>92373</v>
      </c>
      <c r="B3723" s="622" t="s">
        <v>2856</v>
      </c>
      <c r="C3723" s="622" t="s">
        <v>49</v>
      </c>
      <c r="D3723" s="621">
        <v>30.19</v>
      </c>
    </row>
    <row r="3724" spans="1:4" ht="54">
      <c r="A3724" s="622">
        <v>92374</v>
      </c>
      <c r="B3724" s="622" t="s">
        <v>2857</v>
      </c>
      <c r="C3724" s="622" t="s">
        <v>49</v>
      </c>
      <c r="D3724" s="621">
        <v>30.35</v>
      </c>
    </row>
    <row r="3725" spans="1:4" ht="54">
      <c r="A3725" s="622">
        <v>92375</v>
      </c>
      <c r="B3725" s="622" t="s">
        <v>2858</v>
      </c>
      <c r="C3725" s="622" t="s">
        <v>49</v>
      </c>
      <c r="D3725" s="621">
        <v>38.54</v>
      </c>
    </row>
    <row r="3726" spans="1:4" ht="54">
      <c r="A3726" s="622">
        <v>92376</v>
      </c>
      <c r="B3726" s="622" t="s">
        <v>2859</v>
      </c>
      <c r="C3726" s="622" t="s">
        <v>49</v>
      </c>
      <c r="D3726" s="621">
        <v>38.53</v>
      </c>
    </row>
    <row r="3727" spans="1:4" ht="54">
      <c r="A3727" s="622">
        <v>92377</v>
      </c>
      <c r="B3727" s="622" t="s">
        <v>2860</v>
      </c>
      <c r="C3727" s="622" t="s">
        <v>49</v>
      </c>
      <c r="D3727" s="621">
        <v>50.93</v>
      </c>
    </row>
    <row r="3728" spans="1:4" ht="54">
      <c r="A3728" s="622">
        <v>92378</v>
      </c>
      <c r="B3728" s="622" t="s">
        <v>2861</v>
      </c>
      <c r="C3728" s="622" t="s">
        <v>49</v>
      </c>
      <c r="D3728" s="621">
        <v>56.08</v>
      </c>
    </row>
    <row r="3729" spans="1:4" ht="54">
      <c r="A3729" s="622">
        <v>92379</v>
      </c>
      <c r="B3729" s="622" t="s">
        <v>2862</v>
      </c>
      <c r="C3729" s="622" t="s">
        <v>49</v>
      </c>
      <c r="D3729" s="621">
        <v>70.88</v>
      </c>
    </row>
    <row r="3730" spans="1:4" ht="54">
      <c r="A3730" s="622">
        <v>92380</v>
      </c>
      <c r="B3730" s="622" t="s">
        <v>2863</v>
      </c>
      <c r="C3730" s="622" t="s">
        <v>49</v>
      </c>
      <c r="D3730" s="621">
        <v>75.459999999999994</v>
      </c>
    </row>
    <row r="3731" spans="1:4" ht="54">
      <c r="A3731" s="622">
        <v>92381</v>
      </c>
      <c r="B3731" s="622" t="s">
        <v>2864</v>
      </c>
      <c r="C3731" s="622" t="s">
        <v>49</v>
      </c>
      <c r="D3731" s="621">
        <v>32.58</v>
      </c>
    </row>
    <row r="3732" spans="1:4" ht="54">
      <c r="A3732" s="622">
        <v>92382</v>
      </c>
      <c r="B3732" s="622" t="s">
        <v>2865</v>
      </c>
      <c r="C3732" s="622" t="s">
        <v>49</v>
      </c>
      <c r="D3732" s="621">
        <v>31.35</v>
      </c>
    </row>
    <row r="3733" spans="1:4" ht="54">
      <c r="A3733" s="622">
        <v>92383</v>
      </c>
      <c r="B3733" s="622" t="s">
        <v>2866</v>
      </c>
      <c r="C3733" s="622" t="s">
        <v>49</v>
      </c>
      <c r="D3733" s="621">
        <v>40.35</v>
      </c>
    </row>
    <row r="3734" spans="1:4" ht="54">
      <c r="A3734" s="622">
        <v>92384</v>
      </c>
      <c r="B3734" s="622" t="s">
        <v>2867</v>
      </c>
      <c r="C3734" s="622" t="s">
        <v>49</v>
      </c>
      <c r="D3734" s="621">
        <v>37.909999999999997</v>
      </c>
    </row>
    <row r="3735" spans="1:4" ht="54">
      <c r="A3735" s="622">
        <v>92385</v>
      </c>
      <c r="B3735" s="622" t="s">
        <v>2868</v>
      </c>
      <c r="C3735" s="622" t="s">
        <v>49</v>
      </c>
      <c r="D3735" s="621">
        <v>46</v>
      </c>
    </row>
    <row r="3736" spans="1:4" ht="54">
      <c r="A3736" s="622">
        <v>92386</v>
      </c>
      <c r="B3736" s="622" t="s">
        <v>2869</v>
      </c>
      <c r="C3736" s="622" t="s">
        <v>49</v>
      </c>
      <c r="D3736" s="621">
        <v>44.31</v>
      </c>
    </row>
    <row r="3737" spans="1:4" ht="54">
      <c r="A3737" s="622">
        <v>92387</v>
      </c>
      <c r="B3737" s="622" t="s">
        <v>2870</v>
      </c>
      <c r="C3737" s="622" t="s">
        <v>49</v>
      </c>
      <c r="D3737" s="621">
        <v>57.25</v>
      </c>
    </row>
    <row r="3738" spans="1:4" ht="54">
      <c r="A3738" s="622">
        <v>92388</v>
      </c>
      <c r="B3738" s="622" t="s">
        <v>2871</v>
      </c>
      <c r="C3738" s="622" t="s">
        <v>49</v>
      </c>
      <c r="D3738" s="621">
        <v>56.1</v>
      </c>
    </row>
    <row r="3739" spans="1:4" ht="54">
      <c r="A3739" s="622">
        <v>92389</v>
      </c>
      <c r="B3739" s="622" t="s">
        <v>2872</v>
      </c>
      <c r="C3739" s="622" t="s">
        <v>49</v>
      </c>
      <c r="D3739" s="621">
        <v>86.2</v>
      </c>
    </row>
    <row r="3740" spans="1:4" ht="54">
      <c r="A3740" s="622">
        <v>92390</v>
      </c>
      <c r="B3740" s="622" t="s">
        <v>2873</v>
      </c>
      <c r="C3740" s="622" t="s">
        <v>49</v>
      </c>
      <c r="D3740" s="621">
        <v>81.16</v>
      </c>
    </row>
    <row r="3741" spans="1:4" ht="54">
      <c r="A3741" s="622">
        <v>92635</v>
      </c>
      <c r="B3741" s="622" t="s">
        <v>3035</v>
      </c>
      <c r="C3741" s="622" t="s">
        <v>49</v>
      </c>
      <c r="D3741" s="621">
        <v>114.05</v>
      </c>
    </row>
    <row r="3742" spans="1:4" ht="54">
      <c r="A3742" s="622">
        <v>92636</v>
      </c>
      <c r="B3742" s="622" t="s">
        <v>3036</v>
      </c>
      <c r="C3742" s="622" t="s">
        <v>49</v>
      </c>
      <c r="D3742" s="621">
        <v>104.33</v>
      </c>
    </row>
    <row r="3743" spans="1:4" ht="54">
      <c r="A3743" s="622">
        <v>92637</v>
      </c>
      <c r="B3743" s="622" t="s">
        <v>3037</v>
      </c>
      <c r="C3743" s="622" t="s">
        <v>49</v>
      </c>
      <c r="D3743" s="621">
        <v>42.3</v>
      </c>
    </row>
    <row r="3744" spans="1:4" ht="54">
      <c r="A3744" s="622">
        <v>92638</v>
      </c>
      <c r="B3744" s="622" t="s">
        <v>3038</v>
      </c>
      <c r="C3744" s="622" t="s">
        <v>49</v>
      </c>
      <c r="D3744" s="621">
        <v>50.87</v>
      </c>
    </row>
    <row r="3745" spans="1:4" ht="54">
      <c r="A3745" s="622">
        <v>92639</v>
      </c>
      <c r="B3745" s="622" t="s">
        <v>3039</v>
      </c>
      <c r="C3745" s="622" t="s">
        <v>49</v>
      </c>
      <c r="D3745" s="621">
        <v>58.48</v>
      </c>
    </row>
    <row r="3746" spans="1:4" ht="54">
      <c r="A3746" s="622">
        <v>92640</v>
      </c>
      <c r="B3746" s="622" t="s">
        <v>3040</v>
      </c>
      <c r="C3746" s="622" t="s">
        <v>49</v>
      </c>
      <c r="D3746" s="621">
        <v>74.819999999999993</v>
      </c>
    </row>
    <row r="3747" spans="1:4" ht="54">
      <c r="A3747" s="622">
        <v>92642</v>
      </c>
      <c r="B3747" s="622" t="s">
        <v>3041</v>
      </c>
      <c r="C3747" s="622" t="s">
        <v>49</v>
      </c>
      <c r="D3747" s="621">
        <v>110.75</v>
      </c>
    </row>
    <row r="3748" spans="1:4" ht="54">
      <c r="A3748" s="622">
        <v>92644</v>
      </c>
      <c r="B3748" s="622" t="s">
        <v>3042</v>
      </c>
      <c r="C3748" s="622" t="s">
        <v>49</v>
      </c>
      <c r="D3748" s="621">
        <v>138.24</v>
      </c>
    </row>
    <row r="3749" spans="1:4" ht="54">
      <c r="A3749" s="622">
        <v>92657</v>
      </c>
      <c r="B3749" s="622" t="s">
        <v>3051</v>
      </c>
      <c r="C3749" s="622" t="s">
        <v>49</v>
      </c>
      <c r="D3749" s="621">
        <v>15.59</v>
      </c>
    </row>
    <row r="3750" spans="1:4" ht="54">
      <c r="A3750" s="622">
        <v>92658</v>
      </c>
      <c r="B3750" s="622" t="s">
        <v>3052</v>
      </c>
      <c r="C3750" s="622" t="s">
        <v>49</v>
      </c>
      <c r="D3750" s="621">
        <v>16.52</v>
      </c>
    </row>
    <row r="3751" spans="1:4" ht="54">
      <c r="A3751" s="622">
        <v>92659</v>
      </c>
      <c r="B3751" s="622" t="s">
        <v>3053</v>
      </c>
      <c r="C3751" s="622" t="s">
        <v>49</v>
      </c>
      <c r="D3751" s="621">
        <v>18.96</v>
      </c>
    </row>
    <row r="3752" spans="1:4" ht="54">
      <c r="A3752" s="622">
        <v>92660</v>
      </c>
      <c r="B3752" s="622" t="s">
        <v>3054</v>
      </c>
      <c r="C3752" s="622" t="s">
        <v>49</v>
      </c>
      <c r="D3752" s="621">
        <v>19.829999999999998</v>
      </c>
    </row>
    <row r="3753" spans="1:4" ht="54">
      <c r="A3753" s="622">
        <v>92661</v>
      </c>
      <c r="B3753" s="622" t="s">
        <v>3055</v>
      </c>
      <c r="C3753" s="622" t="s">
        <v>49</v>
      </c>
      <c r="D3753" s="621">
        <v>22.43</v>
      </c>
    </row>
    <row r="3754" spans="1:4" ht="54">
      <c r="A3754" s="622">
        <v>92662</v>
      </c>
      <c r="B3754" s="622" t="s">
        <v>3056</v>
      </c>
      <c r="C3754" s="622" t="s">
        <v>49</v>
      </c>
      <c r="D3754" s="621">
        <v>22.59</v>
      </c>
    </row>
    <row r="3755" spans="1:4" ht="54">
      <c r="A3755" s="622">
        <v>92663</v>
      </c>
      <c r="B3755" s="622" t="s">
        <v>3057</v>
      </c>
      <c r="C3755" s="622" t="s">
        <v>49</v>
      </c>
      <c r="D3755" s="621">
        <v>29.61</v>
      </c>
    </row>
    <row r="3756" spans="1:4" ht="54">
      <c r="A3756" s="622">
        <v>92664</v>
      </c>
      <c r="B3756" s="622" t="s">
        <v>3058</v>
      </c>
      <c r="C3756" s="622" t="s">
        <v>49</v>
      </c>
      <c r="D3756" s="621">
        <v>29.6</v>
      </c>
    </row>
    <row r="3757" spans="1:4" ht="54">
      <c r="A3757" s="622">
        <v>92665</v>
      </c>
      <c r="B3757" s="622" t="s">
        <v>3059</v>
      </c>
      <c r="C3757" s="622" t="s">
        <v>49</v>
      </c>
      <c r="D3757" s="621">
        <v>40.24</v>
      </c>
    </row>
    <row r="3758" spans="1:4" ht="54">
      <c r="A3758" s="622">
        <v>92666</v>
      </c>
      <c r="B3758" s="622" t="s">
        <v>3060</v>
      </c>
      <c r="C3758" s="622" t="s">
        <v>49</v>
      </c>
      <c r="D3758" s="621">
        <v>45.39</v>
      </c>
    </row>
    <row r="3759" spans="1:4" ht="54">
      <c r="A3759" s="622">
        <v>92667</v>
      </c>
      <c r="B3759" s="622" t="s">
        <v>3061</v>
      </c>
      <c r="C3759" s="622" t="s">
        <v>49</v>
      </c>
      <c r="D3759" s="621">
        <v>58.43</v>
      </c>
    </row>
    <row r="3760" spans="1:4" ht="54">
      <c r="A3760" s="622">
        <v>92668</v>
      </c>
      <c r="B3760" s="622" t="s">
        <v>3062</v>
      </c>
      <c r="C3760" s="622" t="s">
        <v>49</v>
      </c>
      <c r="D3760" s="621">
        <v>63.01</v>
      </c>
    </row>
    <row r="3761" spans="1:4" ht="54">
      <c r="A3761" s="622">
        <v>92669</v>
      </c>
      <c r="B3761" s="622" t="s">
        <v>3063</v>
      </c>
      <c r="C3761" s="622" t="s">
        <v>49</v>
      </c>
      <c r="D3761" s="621">
        <v>23.59</v>
      </c>
    </row>
    <row r="3762" spans="1:4" ht="54">
      <c r="A3762" s="622">
        <v>92670</v>
      </c>
      <c r="B3762" s="622" t="s">
        <v>3064</v>
      </c>
      <c r="C3762" s="622" t="s">
        <v>49</v>
      </c>
      <c r="D3762" s="621">
        <v>22.36</v>
      </c>
    </row>
    <row r="3763" spans="1:4" ht="54">
      <c r="A3763" s="622">
        <v>92671</v>
      </c>
      <c r="B3763" s="622" t="s">
        <v>3065</v>
      </c>
      <c r="C3763" s="622" t="s">
        <v>49</v>
      </c>
      <c r="D3763" s="621">
        <v>30.15</v>
      </c>
    </row>
    <row r="3764" spans="1:4" ht="54">
      <c r="A3764" s="622">
        <v>92672</v>
      </c>
      <c r="B3764" s="622" t="s">
        <v>3066</v>
      </c>
      <c r="C3764" s="622" t="s">
        <v>49</v>
      </c>
      <c r="D3764" s="621">
        <v>27.71</v>
      </c>
    </row>
    <row r="3765" spans="1:4" ht="54">
      <c r="A3765" s="622">
        <v>92673</v>
      </c>
      <c r="B3765" s="622" t="s">
        <v>3067</v>
      </c>
      <c r="C3765" s="622" t="s">
        <v>49</v>
      </c>
      <c r="D3765" s="621">
        <v>34.380000000000003</v>
      </c>
    </row>
    <row r="3766" spans="1:4" ht="54">
      <c r="A3766" s="622">
        <v>92674</v>
      </c>
      <c r="B3766" s="622" t="s">
        <v>3068</v>
      </c>
      <c r="C3766" s="622" t="s">
        <v>49</v>
      </c>
      <c r="D3766" s="621">
        <v>32.69</v>
      </c>
    </row>
    <row r="3767" spans="1:4" ht="54">
      <c r="A3767" s="622">
        <v>92675</v>
      </c>
      <c r="B3767" s="622" t="s">
        <v>3069</v>
      </c>
      <c r="C3767" s="622" t="s">
        <v>49</v>
      </c>
      <c r="D3767" s="621">
        <v>43.89</v>
      </c>
    </row>
    <row r="3768" spans="1:4" ht="54">
      <c r="A3768" s="622">
        <v>92676</v>
      </c>
      <c r="B3768" s="622" t="s">
        <v>3070</v>
      </c>
      <c r="C3768" s="622" t="s">
        <v>49</v>
      </c>
      <c r="D3768" s="621">
        <v>42.74</v>
      </c>
    </row>
    <row r="3769" spans="1:4" ht="54">
      <c r="A3769" s="622">
        <v>92677</v>
      </c>
      <c r="B3769" s="622" t="s">
        <v>3071</v>
      </c>
      <c r="C3769" s="622" t="s">
        <v>49</v>
      </c>
      <c r="D3769" s="621">
        <v>70.17</v>
      </c>
    </row>
    <row r="3770" spans="1:4" ht="54">
      <c r="A3770" s="622">
        <v>92678</v>
      </c>
      <c r="B3770" s="622" t="s">
        <v>3072</v>
      </c>
      <c r="C3770" s="622" t="s">
        <v>49</v>
      </c>
      <c r="D3770" s="621">
        <v>65.13</v>
      </c>
    </row>
    <row r="3771" spans="1:4" ht="54">
      <c r="A3771" s="622">
        <v>92679</v>
      </c>
      <c r="B3771" s="622" t="s">
        <v>3073</v>
      </c>
      <c r="C3771" s="622" t="s">
        <v>49</v>
      </c>
      <c r="D3771" s="621">
        <v>95.4</v>
      </c>
    </row>
    <row r="3772" spans="1:4" ht="54">
      <c r="A3772" s="622">
        <v>92680</v>
      </c>
      <c r="B3772" s="622" t="s">
        <v>3074</v>
      </c>
      <c r="C3772" s="622" t="s">
        <v>49</v>
      </c>
      <c r="D3772" s="621">
        <v>85.68</v>
      </c>
    </row>
    <row r="3773" spans="1:4" ht="54">
      <c r="A3773" s="622">
        <v>92681</v>
      </c>
      <c r="B3773" s="622" t="s">
        <v>3075</v>
      </c>
      <c r="C3773" s="622" t="s">
        <v>49</v>
      </c>
      <c r="D3773" s="621">
        <v>30.3</v>
      </c>
    </row>
    <row r="3774" spans="1:4" ht="54">
      <c r="A3774" s="622">
        <v>92682</v>
      </c>
      <c r="B3774" s="622" t="s">
        <v>3076</v>
      </c>
      <c r="C3774" s="622" t="s">
        <v>49</v>
      </c>
      <c r="D3774" s="621">
        <v>37.22</v>
      </c>
    </row>
    <row r="3775" spans="1:4" ht="54">
      <c r="A3775" s="622">
        <v>92683</v>
      </c>
      <c r="B3775" s="622" t="s">
        <v>3077</v>
      </c>
      <c r="C3775" s="622" t="s">
        <v>49</v>
      </c>
      <c r="D3775" s="621">
        <v>43</v>
      </c>
    </row>
    <row r="3776" spans="1:4" ht="54">
      <c r="A3776" s="622">
        <v>92684</v>
      </c>
      <c r="B3776" s="622" t="s">
        <v>3078</v>
      </c>
      <c r="C3776" s="622" t="s">
        <v>49</v>
      </c>
      <c r="D3776" s="621">
        <v>56.99</v>
      </c>
    </row>
    <row r="3777" spans="1:4" ht="54">
      <c r="A3777" s="622">
        <v>92685</v>
      </c>
      <c r="B3777" s="622" t="s">
        <v>3079</v>
      </c>
      <c r="C3777" s="622" t="s">
        <v>49</v>
      </c>
      <c r="D3777" s="621">
        <v>89.41</v>
      </c>
    </row>
    <row r="3778" spans="1:4" ht="54">
      <c r="A3778" s="622">
        <v>92686</v>
      </c>
      <c r="B3778" s="622" t="s">
        <v>3080</v>
      </c>
      <c r="C3778" s="622" t="s">
        <v>49</v>
      </c>
      <c r="D3778" s="621">
        <v>113.35</v>
      </c>
    </row>
    <row r="3779" spans="1:4" ht="54">
      <c r="A3779" s="622">
        <v>92692</v>
      </c>
      <c r="B3779" s="622" t="s">
        <v>3083</v>
      </c>
      <c r="C3779" s="622" t="s">
        <v>49</v>
      </c>
      <c r="D3779" s="621">
        <v>8.4600000000000009</v>
      </c>
    </row>
    <row r="3780" spans="1:4" ht="54">
      <c r="A3780" s="622">
        <v>92693</v>
      </c>
      <c r="B3780" s="622" t="s">
        <v>676</v>
      </c>
      <c r="C3780" s="622" t="s">
        <v>49</v>
      </c>
      <c r="D3780" s="621">
        <v>8.67</v>
      </c>
    </row>
    <row r="3781" spans="1:4" ht="54">
      <c r="A3781" s="622">
        <v>92694</v>
      </c>
      <c r="B3781" s="622" t="s">
        <v>3084</v>
      </c>
      <c r="C3781" s="622" t="s">
        <v>49</v>
      </c>
      <c r="D3781" s="621">
        <v>13.57</v>
      </c>
    </row>
    <row r="3782" spans="1:4" ht="54">
      <c r="A3782" s="622">
        <v>92695</v>
      </c>
      <c r="B3782" s="622" t="s">
        <v>677</v>
      </c>
      <c r="C3782" s="622" t="s">
        <v>49</v>
      </c>
      <c r="D3782" s="621">
        <v>13.77</v>
      </c>
    </row>
    <row r="3783" spans="1:4" ht="54">
      <c r="A3783" s="622">
        <v>92696</v>
      </c>
      <c r="B3783" s="622" t="s">
        <v>678</v>
      </c>
      <c r="C3783" s="622" t="s">
        <v>49</v>
      </c>
      <c r="D3783" s="621">
        <v>21.32</v>
      </c>
    </row>
    <row r="3784" spans="1:4" ht="54">
      <c r="A3784" s="622">
        <v>92697</v>
      </c>
      <c r="B3784" s="622" t="s">
        <v>3085</v>
      </c>
      <c r="C3784" s="622" t="s">
        <v>49</v>
      </c>
      <c r="D3784" s="621">
        <v>22.25</v>
      </c>
    </row>
    <row r="3785" spans="1:4" ht="54">
      <c r="A3785" s="622">
        <v>92698</v>
      </c>
      <c r="B3785" s="622" t="s">
        <v>3086</v>
      </c>
      <c r="C3785" s="622" t="s">
        <v>49</v>
      </c>
      <c r="D3785" s="621">
        <v>12.51</v>
      </c>
    </row>
    <row r="3786" spans="1:4" ht="54">
      <c r="A3786" s="622">
        <v>92699</v>
      </c>
      <c r="B3786" s="622" t="s">
        <v>3087</v>
      </c>
      <c r="C3786" s="622" t="s">
        <v>49</v>
      </c>
      <c r="D3786" s="621">
        <v>11.83</v>
      </c>
    </row>
    <row r="3787" spans="1:4" ht="54">
      <c r="A3787" s="622">
        <v>92700</v>
      </c>
      <c r="B3787" s="622" t="s">
        <v>3088</v>
      </c>
      <c r="C3787" s="622" t="s">
        <v>49</v>
      </c>
      <c r="D3787" s="621">
        <v>20.53</v>
      </c>
    </row>
    <row r="3788" spans="1:4" ht="54">
      <c r="A3788" s="622">
        <v>92701</v>
      </c>
      <c r="B3788" s="622" t="s">
        <v>3089</v>
      </c>
      <c r="C3788" s="622" t="s">
        <v>49</v>
      </c>
      <c r="D3788" s="621">
        <v>19.53</v>
      </c>
    </row>
    <row r="3789" spans="1:4" ht="54">
      <c r="A3789" s="622">
        <v>92702</v>
      </c>
      <c r="B3789" s="622" t="s">
        <v>3090</v>
      </c>
      <c r="C3789" s="622" t="s">
        <v>49</v>
      </c>
      <c r="D3789" s="621">
        <v>32.229999999999997</v>
      </c>
    </row>
    <row r="3790" spans="1:4" ht="54">
      <c r="A3790" s="622">
        <v>92703</v>
      </c>
      <c r="B3790" s="622" t="s">
        <v>3091</v>
      </c>
      <c r="C3790" s="622" t="s">
        <v>49</v>
      </c>
      <c r="D3790" s="621">
        <v>31</v>
      </c>
    </row>
    <row r="3791" spans="1:4" ht="54">
      <c r="A3791" s="622">
        <v>92704</v>
      </c>
      <c r="B3791" s="622" t="s">
        <v>3092</v>
      </c>
      <c r="C3791" s="622" t="s">
        <v>49</v>
      </c>
      <c r="D3791" s="621">
        <v>15.95</v>
      </c>
    </row>
    <row r="3792" spans="1:4" ht="54">
      <c r="A3792" s="622">
        <v>92705</v>
      </c>
      <c r="B3792" s="622" t="s">
        <v>3093</v>
      </c>
      <c r="C3792" s="622" t="s">
        <v>49</v>
      </c>
      <c r="D3792" s="621">
        <v>25.84</v>
      </c>
    </row>
    <row r="3793" spans="1:4" ht="54">
      <c r="A3793" s="622">
        <v>92706</v>
      </c>
      <c r="B3793" s="622" t="s">
        <v>679</v>
      </c>
      <c r="C3793" s="622" t="s">
        <v>49</v>
      </c>
      <c r="D3793" s="621">
        <v>41.82</v>
      </c>
    </row>
    <row r="3794" spans="1:4" ht="40.5">
      <c r="A3794" s="622">
        <v>92889</v>
      </c>
      <c r="B3794" s="622" t="s">
        <v>684</v>
      </c>
      <c r="C3794" s="622" t="s">
        <v>49</v>
      </c>
      <c r="D3794" s="621">
        <v>72.040000000000006</v>
      </c>
    </row>
    <row r="3795" spans="1:4" ht="40.5">
      <c r="A3795" s="622">
        <v>92890</v>
      </c>
      <c r="B3795" s="622" t="s">
        <v>3245</v>
      </c>
      <c r="C3795" s="622" t="s">
        <v>49</v>
      </c>
      <c r="D3795" s="621">
        <v>107.4</v>
      </c>
    </row>
    <row r="3796" spans="1:4" ht="40.5">
      <c r="A3796" s="622">
        <v>92891</v>
      </c>
      <c r="B3796" s="622" t="s">
        <v>685</v>
      </c>
      <c r="C3796" s="622" t="s">
        <v>49</v>
      </c>
      <c r="D3796" s="621">
        <v>155.72999999999999</v>
      </c>
    </row>
    <row r="3797" spans="1:4" ht="54">
      <c r="A3797" s="622">
        <v>92892</v>
      </c>
      <c r="B3797" s="622" t="s">
        <v>3246</v>
      </c>
      <c r="C3797" s="622" t="s">
        <v>49</v>
      </c>
      <c r="D3797" s="621">
        <v>32.47</v>
      </c>
    </row>
    <row r="3798" spans="1:4" ht="54">
      <c r="A3798" s="622">
        <v>92893</v>
      </c>
      <c r="B3798" s="622" t="s">
        <v>3247</v>
      </c>
      <c r="C3798" s="622" t="s">
        <v>49</v>
      </c>
      <c r="D3798" s="621">
        <v>45.16</v>
      </c>
    </row>
    <row r="3799" spans="1:4" ht="54">
      <c r="A3799" s="622">
        <v>92894</v>
      </c>
      <c r="B3799" s="622" t="s">
        <v>3248</v>
      </c>
      <c r="C3799" s="622" t="s">
        <v>49</v>
      </c>
      <c r="D3799" s="621">
        <v>53.6</v>
      </c>
    </row>
    <row r="3800" spans="1:4" ht="54">
      <c r="A3800" s="622">
        <v>92895</v>
      </c>
      <c r="B3800" s="622" t="s">
        <v>3249</v>
      </c>
      <c r="C3800" s="622" t="s">
        <v>49</v>
      </c>
      <c r="D3800" s="621">
        <v>72.010000000000005</v>
      </c>
    </row>
    <row r="3801" spans="1:4" ht="54">
      <c r="A3801" s="622">
        <v>92896</v>
      </c>
      <c r="B3801" s="622" t="s">
        <v>3250</v>
      </c>
      <c r="C3801" s="622" t="s">
        <v>49</v>
      </c>
      <c r="D3801" s="621">
        <v>108.48</v>
      </c>
    </row>
    <row r="3802" spans="1:4" ht="54">
      <c r="A3802" s="622">
        <v>92897</v>
      </c>
      <c r="B3802" s="622" t="s">
        <v>3251</v>
      </c>
      <c r="C3802" s="622" t="s">
        <v>49</v>
      </c>
      <c r="D3802" s="621">
        <v>157.94999999999999</v>
      </c>
    </row>
    <row r="3803" spans="1:4" ht="54">
      <c r="A3803" s="622">
        <v>92898</v>
      </c>
      <c r="B3803" s="622" t="s">
        <v>3252</v>
      </c>
      <c r="C3803" s="622" t="s">
        <v>49</v>
      </c>
      <c r="D3803" s="621">
        <v>26.49</v>
      </c>
    </row>
    <row r="3804" spans="1:4" ht="54">
      <c r="A3804" s="622">
        <v>92899</v>
      </c>
      <c r="B3804" s="622" t="s">
        <v>3253</v>
      </c>
      <c r="C3804" s="622" t="s">
        <v>49</v>
      </c>
      <c r="D3804" s="621">
        <v>38.35</v>
      </c>
    </row>
    <row r="3805" spans="1:4" ht="54">
      <c r="A3805" s="622">
        <v>92900</v>
      </c>
      <c r="B3805" s="622" t="s">
        <v>3254</v>
      </c>
      <c r="C3805" s="622" t="s">
        <v>49</v>
      </c>
      <c r="D3805" s="621">
        <v>45.84</v>
      </c>
    </row>
    <row r="3806" spans="1:4" ht="54">
      <c r="A3806" s="622">
        <v>92901</v>
      </c>
      <c r="B3806" s="622" t="s">
        <v>3255</v>
      </c>
      <c r="C3806" s="622" t="s">
        <v>49</v>
      </c>
      <c r="D3806" s="621">
        <v>63.08</v>
      </c>
    </row>
    <row r="3807" spans="1:4" ht="54">
      <c r="A3807" s="622">
        <v>92902</v>
      </c>
      <c r="B3807" s="622" t="s">
        <v>3256</v>
      </c>
      <c r="C3807" s="622" t="s">
        <v>49</v>
      </c>
      <c r="D3807" s="621">
        <v>97.79</v>
      </c>
    </row>
    <row r="3808" spans="1:4" ht="54">
      <c r="A3808" s="622">
        <v>92903</v>
      </c>
      <c r="B3808" s="622" t="s">
        <v>3257</v>
      </c>
      <c r="C3808" s="622" t="s">
        <v>49</v>
      </c>
      <c r="D3808" s="621">
        <v>145.5</v>
      </c>
    </row>
    <row r="3809" spans="1:4" ht="54">
      <c r="A3809" s="622">
        <v>92904</v>
      </c>
      <c r="B3809" s="622" t="s">
        <v>3258</v>
      </c>
      <c r="C3809" s="622" t="s">
        <v>49</v>
      </c>
      <c r="D3809" s="621">
        <v>17.809999999999999</v>
      </c>
    </row>
    <row r="3810" spans="1:4" ht="54">
      <c r="A3810" s="622">
        <v>92905</v>
      </c>
      <c r="B3810" s="622" t="s">
        <v>3259</v>
      </c>
      <c r="C3810" s="622" t="s">
        <v>49</v>
      </c>
      <c r="D3810" s="621">
        <v>25.77</v>
      </c>
    </row>
    <row r="3811" spans="1:4" ht="54">
      <c r="A3811" s="622">
        <v>92906</v>
      </c>
      <c r="B3811" s="622" t="s">
        <v>686</v>
      </c>
      <c r="C3811" s="622" t="s">
        <v>49</v>
      </c>
      <c r="D3811" s="621">
        <v>32.22</v>
      </c>
    </row>
    <row r="3812" spans="1:4" ht="54">
      <c r="A3812" s="622">
        <v>92907</v>
      </c>
      <c r="B3812" s="622" t="s">
        <v>10810</v>
      </c>
      <c r="C3812" s="622" t="s">
        <v>49</v>
      </c>
      <c r="D3812" s="621">
        <v>40.51</v>
      </c>
    </row>
    <row r="3813" spans="1:4" ht="54">
      <c r="A3813" s="622">
        <v>92908</v>
      </c>
      <c r="B3813" s="622" t="s">
        <v>10811</v>
      </c>
      <c r="C3813" s="622" t="s">
        <v>49</v>
      </c>
      <c r="D3813" s="621">
        <v>40.51</v>
      </c>
    </row>
    <row r="3814" spans="1:4" ht="40.5">
      <c r="A3814" s="622">
        <v>92909</v>
      </c>
      <c r="B3814" s="622" t="s">
        <v>3260</v>
      </c>
      <c r="C3814" s="622" t="s">
        <v>49</v>
      </c>
      <c r="D3814" s="621">
        <v>40.51</v>
      </c>
    </row>
    <row r="3815" spans="1:4" ht="54">
      <c r="A3815" s="622">
        <v>92910</v>
      </c>
      <c r="B3815" s="622" t="s">
        <v>10812</v>
      </c>
      <c r="C3815" s="622" t="s">
        <v>49</v>
      </c>
      <c r="D3815" s="621">
        <v>57.18</v>
      </c>
    </row>
    <row r="3816" spans="1:4" ht="54">
      <c r="A3816" s="622">
        <v>92911</v>
      </c>
      <c r="B3816" s="622" t="s">
        <v>10813</v>
      </c>
      <c r="C3816" s="622" t="s">
        <v>49</v>
      </c>
      <c r="D3816" s="621">
        <v>57.18</v>
      </c>
    </row>
    <row r="3817" spans="1:4" ht="54">
      <c r="A3817" s="622">
        <v>92912</v>
      </c>
      <c r="B3817" s="622" t="s">
        <v>10814</v>
      </c>
      <c r="C3817" s="622" t="s">
        <v>49</v>
      </c>
      <c r="D3817" s="621">
        <v>75.16</v>
      </c>
    </row>
    <row r="3818" spans="1:4" ht="54">
      <c r="A3818" s="622">
        <v>92913</v>
      </c>
      <c r="B3818" s="622" t="s">
        <v>10815</v>
      </c>
      <c r="C3818" s="622" t="s">
        <v>49</v>
      </c>
      <c r="D3818" s="621">
        <v>77.05</v>
      </c>
    </row>
    <row r="3819" spans="1:4" ht="40.5">
      <c r="A3819" s="622">
        <v>92914</v>
      </c>
      <c r="B3819" s="622" t="s">
        <v>3261</v>
      </c>
      <c r="C3819" s="622" t="s">
        <v>49</v>
      </c>
      <c r="D3819" s="621">
        <v>77.05</v>
      </c>
    </row>
    <row r="3820" spans="1:4" ht="54">
      <c r="A3820" s="622">
        <v>92918</v>
      </c>
      <c r="B3820" s="622" t="s">
        <v>3262</v>
      </c>
      <c r="C3820" s="622" t="s">
        <v>49</v>
      </c>
      <c r="D3820" s="621">
        <v>22.43</v>
      </c>
    </row>
    <row r="3821" spans="1:4" ht="54">
      <c r="A3821" s="622">
        <v>92920</v>
      </c>
      <c r="B3821" s="622" t="s">
        <v>3263</v>
      </c>
      <c r="C3821" s="622" t="s">
        <v>49</v>
      </c>
      <c r="D3821" s="621">
        <v>22.55</v>
      </c>
    </row>
    <row r="3822" spans="1:4" ht="54">
      <c r="A3822" s="622">
        <v>92925</v>
      </c>
      <c r="B3822" s="622" t="s">
        <v>3264</v>
      </c>
      <c r="C3822" s="622" t="s">
        <v>49</v>
      </c>
      <c r="D3822" s="621">
        <v>27.33</v>
      </c>
    </row>
    <row r="3823" spans="1:4" ht="54">
      <c r="A3823" s="622">
        <v>92926</v>
      </c>
      <c r="B3823" s="622" t="s">
        <v>3265</v>
      </c>
      <c r="C3823" s="622" t="s">
        <v>49</v>
      </c>
      <c r="D3823" s="621">
        <v>27.32</v>
      </c>
    </row>
    <row r="3824" spans="1:4" ht="54">
      <c r="A3824" s="622">
        <v>92927</v>
      </c>
      <c r="B3824" s="622" t="s">
        <v>3266</v>
      </c>
      <c r="C3824" s="622" t="s">
        <v>49</v>
      </c>
      <c r="D3824" s="621">
        <v>27.32</v>
      </c>
    </row>
    <row r="3825" spans="1:4" ht="54">
      <c r="A3825" s="622">
        <v>92928</v>
      </c>
      <c r="B3825" s="622" t="s">
        <v>10816</v>
      </c>
      <c r="C3825" s="622" t="s">
        <v>49</v>
      </c>
      <c r="D3825" s="621">
        <v>31.07</v>
      </c>
    </row>
    <row r="3826" spans="1:4" ht="54">
      <c r="A3826" s="622">
        <v>92929</v>
      </c>
      <c r="B3826" s="622" t="s">
        <v>10817</v>
      </c>
      <c r="C3826" s="622" t="s">
        <v>49</v>
      </c>
      <c r="D3826" s="621">
        <v>31.07</v>
      </c>
    </row>
    <row r="3827" spans="1:4" ht="54">
      <c r="A3827" s="622">
        <v>92930</v>
      </c>
      <c r="B3827" s="622" t="s">
        <v>10818</v>
      </c>
      <c r="C3827" s="622" t="s">
        <v>49</v>
      </c>
      <c r="D3827" s="621">
        <v>31.07</v>
      </c>
    </row>
    <row r="3828" spans="1:4" ht="54">
      <c r="A3828" s="622">
        <v>92931</v>
      </c>
      <c r="B3828" s="622" t="s">
        <v>10819</v>
      </c>
      <c r="C3828" s="622" t="s">
        <v>49</v>
      </c>
      <c r="D3828" s="621">
        <v>40.479999999999997</v>
      </c>
    </row>
    <row r="3829" spans="1:4" ht="54">
      <c r="A3829" s="622">
        <v>92932</v>
      </c>
      <c r="B3829" s="622" t="s">
        <v>10820</v>
      </c>
      <c r="C3829" s="622" t="s">
        <v>49</v>
      </c>
      <c r="D3829" s="621">
        <v>40.479999999999997</v>
      </c>
    </row>
    <row r="3830" spans="1:4" ht="54">
      <c r="A3830" s="622">
        <v>92933</v>
      </c>
      <c r="B3830" s="622" t="s">
        <v>3267</v>
      </c>
      <c r="C3830" s="622" t="s">
        <v>49</v>
      </c>
      <c r="D3830" s="621">
        <v>40.479999999999997</v>
      </c>
    </row>
    <row r="3831" spans="1:4" ht="54">
      <c r="A3831" s="622">
        <v>92934</v>
      </c>
      <c r="B3831" s="622" t="s">
        <v>10821</v>
      </c>
      <c r="C3831" s="622" t="s">
        <v>49</v>
      </c>
      <c r="D3831" s="621">
        <v>58.26</v>
      </c>
    </row>
    <row r="3832" spans="1:4" ht="54">
      <c r="A3832" s="622">
        <v>92935</v>
      </c>
      <c r="B3832" s="622" t="s">
        <v>10822</v>
      </c>
      <c r="C3832" s="622" t="s">
        <v>49</v>
      </c>
      <c r="D3832" s="621">
        <v>58.26</v>
      </c>
    </row>
    <row r="3833" spans="1:4" ht="54">
      <c r="A3833" s="622">
        <v>92936</v>
      </c>
      <c r="B3833" s="622" t="s">
        <v>10823</v>
      </c>
      <c r="C3833" s="622" t="s">
        <v>49</v>
      </c>
      <c r="D3833" s="621">
        <v>79.27</v>
      </c>
    </row>
    <row r="3834" spans="1:4" ht="54">
      <c r="A3834" s="622">
        <v>92937</v>
      </c>
      <c r="B3834" s="622" t="s">
        <v>3268</v>
      </c>
      <c r="C3834" s="622" t="s">
        <v>49</v>
      </c>
      <c r="D3834" s="621">
        <v>79.27</v>
      </c>
    </row>
    <row r="3835" spans="1:4" ht="54">
      <c r="A3835" s="622">
        <v>92938</v>
      </c>
      <c r="B3835" s="622" t="s">
        <v>3269</v>
      </c>
      <c r="C3835" s="622" t="s">
        <v>49</v>
      </c>
      <c r="D3835" s="621">
        <v>16.45</v>
      </c>
    </row>
    <row r="3836" spans="1:4" ht="54">
      <c r="A3836" s="622">
        <v>92939</v>
      </c>
      <c r="B3836" s="622" t="s">
        <v>3270</v>
      </c>
      <c r="C3836" s="622" t="s">
        <v>49</v>
      </c>
      <c r="D3836" s="621">
        <v>16.57</v>
      </c>
    </row>
    <row r="3837" spans="1:4" ht="54">
      <c r="A3837" s="622">
        <v>92940</v>
      </c>
      <c r="B3837" s="622" t="s">
        <v>10824</v>
      </c>
      <c r="C3837" s="622" t="s">
        <v>49</v>
      </c>
      <c r="D3837" s="621">
        <v>20.52</v>
      </c>
    </row>
    <row r="3838" spans="1:4" ht="54">
      <c r="A3838" s="622">
        <v>92941</v>
      </c>
      <c r="B3838" s="622" t="s">
        <v>10825</v>
      </c>
      <c r="C3838" s="622" t="s">
        <v>49</v>
      </c>
      <c r="D3838" s="621">
        <v>20.51</v>
      </c>
    </row>
    <row r="3839" spans="1:4" ht="54">
      <c r="A3839" s="622">
        <v>92942</v>
      </c>
      <c r="B3839" s="622" t="s">
        <v>10826</v>
      </c>
      <c r="C3839" s="622" t="s">
        <v>49</v>
      </c>
      <c r="D3839" s="621">
        <v>20.51</v>
      </c>
    </row>
    <row r="3840" spans="1:4" ht="54">
      <c r="A3840" s="622">
        <v>92943</v>
      </c>
      <c r="B3840" s="622" t="s">
        <v>10827</v>
      </c>
      <c r="C3840" s="622" t="s">
        <v>49</v>
      </c>
      <c r="D3840" s="621">
        <v>23.31</v>
      </c>
    </row>
    <row r="3841" spans="1:4" ht="54">
      <c r="A3841" s="622">
        <v>92944</v>
      </c>
      <c r="B3841" s="622" t="s">
        <v>10828</v>
      </c>
      <c r="C3841" s="622" t="s">
        <v>49</v>
      </c>
      <c r="D3841" s="621">
        <v>23.31</v>
      </c>
    </row>
    <row r="3842" spans="1:4" ht="54">
      <c r="A3842" s="622">
        <v>92945</v>
      </c>
      <c r="B3842" s="622" t="s">
        <v>10829</v>
      </c>
      <c r="C3842" s="622" t="s">
        <v>49</v>
      </c>
      <c r="D3842" s="621">
        <v>23.31</v>
      </c>
    </row>
    <row r="3843" spans="1:4" ht="54">
      <c r="A3843" s="622">
        <v>92946</v>
      </c>
      <c r="B3843" s="622" t="s">
        <v>10830</v>
      </c>
      <c r="C3843" s="622" t="s">
        <v>49</v>
      </c>
      <c r="D3843" s="621">
        <v>31.55</v>
      </c>
    </row>
    <row r="3844" spans="1:4" ht="54">
      <c r="A3844" s="622">
        <v>92947</v>
      </c>
      <c r="B3844" s="622" t="s">
        <v>10831</v>
      </c>
      <c r="C3844" s="622" t="s">
        <v>49</v>
      </c>
      <c r="D3844" s="621">
        <v>31.55</v>
      </c>
    </row>
    <row r="3845" spans="1:4" ht="54">
      <c r="A3845" s="622">
        <v>92948</v>
      </c>
      <c r="B3845" s="622" t="s">
        <v>3271</v>
      </c>
      <c r="C3845" s="622" t="s">
        <v>49</v>
      </c>
      <c r="D3845" s="621">
        <v>31.55</v>
      </c>
    </row>
    <row r="3846" spans="1:4" ht="54">
      <c r="A3846" s="622">
        <v>92949</v>
      </c>
      <c r="B3846" s="622" t="s">
        <v>10832</v>
      </c>
      <c r="C3846" s="622" t="s">
        <v>49</v>
      </c>
      <c r="D3846" s="621">
        <v>47.57</v>
      </c>
    </row>
    <row r="3847" spans="1:4" ht="54">
      <c r="A3847" s="622">
        <v>92950</v>
      </c>
      <c r="B3847" s="622" t="s">
        <v>3272</v>
      </c>
      <c r="C3847" s="622" t="s">
        <v>49</v>
      </c>
      <c r="D3847" s="621">
        <v>47.57</v>
      </c>
    </row>
    <row r="3848" spans="1:4" ht="54">
      <c r="A3848" s="622">
        <v>92951</v>
      </c>
      <c r="B3848" s="622" t="s">
        <v>10833</v>
      </c>
      <c r="C3848" s="622" t="s">
        <v>49</v>
      </c>
      <c r="D3848" s="621">
        <v>66.819999999999993</v>
      </c>
    </row>
    <row r="3849" spans="1:4" ht="54">
      <c r="A3849" s="622">
        <v>92952</v>
      </c>
      <c r="B3849" s="622" t="s">
        <v>3273</v>
      </c>
      <c r="C3849" s="622" t="s">
        <v>49</v>
      </c>
      <c r="D3849" s="621">
        <v>66.819999999999993</v>
      </c>
    </row>
    <row r="3850" spans="1:4" ht="54">
      <c r="A3850" s="622">
        <v>92953</v>
      </c>
      <c r="B3850" s="622" t="s">
        <v>687</v>
      </c>
      <c r="C3850" s="622" t="s">
        <v>49</v>
      </c>
      <c r="D3850" s="621">
        <v>14.44</v>
      </c>
    </row>
    <row r="3851" spans="1:4" ht="40.5">
      <c r="A3851" s="622">
        <v>93050</v>
      </c>
      <c r="B3851" s="622" t="s">
        <v>10834</v>
      </c>
      <c r="C3851" s="622" t="s">
        <v>49</v>
      </c>
      <c r="D3851" s="621">
        <v>7.48</v>
      </c>
    </row>
    <row r="3852" spans="1:4" ht="54">
      <c r="A3852" s="622">
        <v>93051</v>
      </c>
      <c r="B3852" s="622" t="s">
        <v>10835</v>
      </c>
      <c r="C3852" s="622" t="s">
        <v>49</v>
      </c>
      <c r="D3852" s="621">
        <v>6.91</v>
      </c>
    </row>
    <row r="3853" spans="1:4" ht="40.5">
      <c r="A3853" s="622">
        <v>93052</v>
      </c>
      <c r="B3853" s="622" t="s">
        <v>10836</v>
      </c>
      <c r="C3853" s="622" t="s">
        <v>49</v>
      </c>
      <c r="D3853" s="621">
        <v>328.91</v>
      </c>
    </row>
    <row r="3854" spans="1:4" ht="54">
      <c r="A3854" s="622">
        <v>93054</v>
      </c>
      <c r="B3854" s="622" t="s">
        <v>10837</v>
      </c>
      <c r="C3854" s="622" t="s">
        <v>49</v>
      </c>
      <c r="D3854" s="621">
        <v>14.19</v>
      </c>
    </row>
    <row r="3855" spans="1:4" ht="54">
      <c r="A3855" s="622">
        <v>93055</v>
      </c>
      <c r="B3855" s="622" t="s">
        <v>10838</v>
      </c>
      <c r="C3855" s="622" t="s">
        <v>49</v>
      </c>
      <c r="D3855" s="621">
        <v>28.77</v>
      </c>
    </row>
    <row r="3856" spans="1:4" ht="40.5">
      <c r="A3856" s="622">
        <v>93056</v>
      </c>
      <c r="B3856" s="622" t="s">
        <v>10839</v>
      </c>
      <c r="C3856" s="622" t="s">
        <v>49</v>
      </c>
      <c r="D3856" s="621">
        <v>10.91</v>
      </c>
    </row>
    <row r="3857" spans="1:4" ht="54">
      <c r="A3857" s="622">
        <v>93057</v>
      </c>
      <c r="B3857" s="622" t="s">
        <v>10840</v>
      </c>
      <c r="C3857" s="622" t="s">
        <v>49</v>
      </c>
      <c r="D3857" s="621">
        <v>9.5500000000000007</v>
      </c>
    </row>
    <row r="3858" spans="1:4" ht="40.5">
      <c r="A3858" s="622">
        <v>93058</v>
      </c>
      <c r="B3858" s="622" t="s">
        <v>10841</v>
      </c>
      <c r="C3858" s="622" t="s">
        <v>49</v>
      </c>
      <c r="D3858" s="621">
        <v>361.71</v>
      </c>
    </row>
    <row r="3859" spans="1:4" ht="54">
      <c r="A3859" s="622">
        <v>93059</v>
      </c>
      <c r="B3859" s="622" t="s">
        <v>10842</v>
      </c>
      <c r="C3859" s="622" t="s">
        <v>49</v>
      </c>
      <c r="D3859" s="621">
        <v>19.46</v>
      </c>
    </row>
    <row r="3860" spans="1:4" ht="54">
      <c r="A3860" s="622">
        <v>93060</v>
      </c>
      <c r="B3860" s="622" t="s">
        <v>10843</v>
      </c>
      <c r="C3860" s="622" t="s">
        <v>49</v>
      </c>
      <c r="D3860" s="621">
        <v>50.05</v>
      </c>
    </row>
    <row r="3861" spans="1:4" ht="40.5">
      <c r="A3861" s="622">
        <v>93061</v>
      </c>
      <c r="B3861" s="622" t="s">
        <v>10844</v>
      </c>
      <c r="C3861" s="622" t="s">
        <v>49</v>
      </c>
      <c r="D3861" s="621">
        <v>20.309999999999999</v>
      </c>
    </row>
    <row r="3862" spans="1:4" ht="54">
      <c r="A3862" s="622">
        <v>93062</v>
      </c>
      <c r="B3862" s="622" t="s">
        <v>10845</v>
      </c>
      <c r="C3862" s="622" t="s">
        <v>49</v>
      </c>
      <c r="D3862" s="621">
        <v>17.66</v>
      </c>
    </row>
    <row r="3863" spans="1:4" ht="40.5">
      <c r="A3863" s="622">
        <v>93063</v>
      </c>
      <c r="B3863" s="622" t="s">
        <v>10846</v>
      </c>
      <c r="C3863" s="622" t="s">
        <v>49</v>
      </c>
      <c r="D3863" s="621">
        <v>414.31</v>
      </c>
    </row>
    <row r="3864" spans="1:4" ht="40.5">
      <c r="A3864" s="622">
        <v>93064</v>
      </c>
      <c r="B3864" s="622" t="s">
        <v>10847</v>
      </c>
      <c r="C3864" s="622" t="s">
        <v>49</v>
      </c>
      <c r="D3864" s="621">
        <v>31.24</v>
      </c>
    </row>
    <row r="3865" spans="1:4" ht="54">
      <c r="A3865" s="622">
        <v>93065</v>
      </c>
      <c r="B3865" s="622" t="s">
        <v>10848</v>
      </c>
      <c r="C3865" s="622" t="s">
        <v>49</v>
      </c>
      <c r="D3865" s="621">
        <v>29.28</v>
      </c>
    </row>
    <row r="3866" spans="1:4" ht="40.5">
      <c r="A3866" s="622">
        <v>93066</v>
      </c>
      <c r="B3866" s="622" t="s">
        <v>10849</v>
      </c>
      <c r="C3866" s="622" t="s">
        <v>49</v>
      </c>
      <c r="D3866" s="621">
        <v>520.04</v>
      </c>
    </row>
    <row r="3867" spans="1:4" ht="40.5">
      <c r="A3867" s="622">
        <v>93067</v>
      </c>
      <c r="B3867" s="622" t="s">
        <v>10850</v>
      </c>
      <c r="C3867" s="622" t="s">
        <v>49</v>
      </c>
      <c r="D3867" s="621">
        <v>46.26</v>
      </c>
    </row>
    <row r="3868" spans="1:4" ht="54">
      <c r="A3868" s="622">
        <v>93068</v>
      </c>
      <c r="B3868" s="622" t="s">
        <v>10851</v>
      </c>
      <c r="C3868" s="622" t="s">
        <v>49</v>
      </c>
      <c r="D3868" s="621">
        <v>40.53</v>
      </c>
    </row>
    <row r="3869" spans="1:4" ht="40.5">
      <c r="A3869" s="622">
        <v>93069</v>
      </c>
      <c r="B3869" s="622" t="s">
        <v>10852</v>
      </c>
      <c r="C3869" s="622" t="s">
        <v>49</v>
      </c>
      <c r="D3869" s="621">
        <v>720.68</v>
      </c>
    </row>
    <row r="3870" spans="1:4" ht="40.5">
      <c r="A3870" s="622">
        <v>93070</v>
      </c>
      <c r="B3870" s="622" t="s">
        <v>10853</v>
      </c>
      <c r="C3870" s="622" t="s">
        <v>49</v>
      </c>
      <c r="D3870" s="621">
        <v>116.27</v>
      </c>
    </row>
    <row r="3871" spans="1:4" ht="54">
      <c r="A3871" s="622">
        <v>93071</v>
      </c>
      <c r="B3871" s="622" t="s">
        <v>10854</v>
      </c>
      <c r="C3871" s="622" t="s">
        <v>49</v>
      </c>
      <c r="D3871" s="621">
        <v>108</v>
      </c>
    </row>
    <row r="3872" spans="1:4" ht="40.5">
      <c r="A3872" s="622">
        <v>93072</v>
      </c>
      <c r="B3872" s="622" t="s">
        <v>10855</v>
      </c>
      <c r="C3872" s="622" t="s">
        <v>49</v>
      </c>
      <c r="D3872" s="621">
        <v>950.82</v>
      </c>
    </row>
    <row r="3873" spans="1:4" ht="54">
      <c r="A3873" s="622">
        <v>93073</v>
      </c>
      <c r="B3873" s="622" t="s">
        <v>10856</v>
      </c>
      <c r="C3873" s="622" t="s">
        <v>49</v>
      </c>
      <c r="D3873" s="621">
        <v>52.65</v>
      </c>
    </row>
    <row r="3874" spans="1:4" ht="54">
      <c r="A3874" s="622">
        <v>93074</v>
      </c>
      <c r="B3874" s="622" t="s">
        <v>10857</v>
      </c>
      <c r="C3874" s="622" t="s">
        <v>49</v>
      </c>
      <c r="D3874" s="621">
        <v>8.27</v>
      </c>
    </row>
    <row r="3875" spans="1:4" ht="54">
      <c r="A3875" s="622">
        <v>93075</v>
      </c>
      <c r="B3875" s="622" t="s">
        <v>10858</v>
      </c>
      <c r="C3875" s="622" t="s">
        <v>49</v>
      </c>
      <c r="D3875" s="621">
        <v>13.73</v>
      </c>
    </row>
    <row r="3876" spans="1:4" ht="54">
      <c r="A3876" s="622">
        <v>93076</v>
      </c>
      <c r="B3876" s="622" t="s">
        <v>10859</v>
      </c>
      <c r="C3876" s="622" t="s">
        <v>49</v>
      </c>
      <c r="D3876" s="621">
        <v>13.34</v>
      </c>
    </row>
    <row r="3877" spans="1:4" ht="54">
      <c r="A3877" s="622">
        <v>93077</v>
      </c>
      <c r="B3877" s="622" t="s">
        <v>10860</v>
      </c>
      <c r="C3877" s="622" t="s">
        <v>49</v>
      </c>
      <c r="D3877" s="621">
        <v>19.47</v>
      </c>
    </row>
    <row r="3878" spans="1:4" ht="54">
      <c r="A3878" s="622">
        <v>93078</v>
      </c>
      <c r="B3878" s="622" t="s">
        <v>10861</v>
      </c>
      <c r="C3878" s="622" t="s">
        <v>49</v>
      </c>
      <c r="D3878" s="621">
        <v>21.08</v>
      </c>
    </row>
    <row r="3879" spans="1:4" ht="54">
      <c r="A3879" s="622">
        <v>93079</v>
      </c>
      <c r="B3879" s="622" t="s">
        <v>10862</v>
      </c>
      <c r="C3879" s="622" t="s">
        <v>49</v>
      </c>
      <c r="D3879" s="621">
        <v>18.61</v>
      </c>
    </row>
    <row r="3880" spans="1:4" ht="40.5">
      <c r="A3880" s="622">
        <v>93080</v>
      </c>
      <c r="B3880" s="622" t="s">
        <v>10863</v>
      </c>
      <c r="C3880" s="622" t="s">
        <v>49</v>
      </c>
      <c r="D3880" s="621">
        <v>5.41</v>
      </c>
    </row>
    <row r="3881" spans="1:4" ht="54">
      <c r="A3881" s="622">
        <v>93081</v>
      </c>
      <c r="B3881" s="622" t="s">
        <v>10864</v>
      </c>
      <c r="C3881" s="622" t="s">
        <v>49</v>
      </c>
      <c r="D3881" s="621">
        <v>12.33</v>
      </c>
    </row>
    <row r="3882" spans="1:4" ht="54">
      <c r="A3882" s="622">
        <v>93082</v>
      </c>
      <c r="B3882" s="622" t="s">
        <v>10865</v>
      </c>
      <c r="C3882" s="622" t="s">
        <v>49</v>
      </c>
      <c r="D3882" s="621">
        <v>15.09</v>
      </c>
    </row>
    <row r="3883" spans="1:4" ht="40.5">
      <c r="A3883" s="622">
        <v>93083</v>
      </c>
      <c r="B3883" s="622" t="s">
        <v>10866</v>
      </c>
      <c r="C3883" s="622" t="s">
        <v>49</v>
      </c>
      <c r="D3883" s="621">
        <v>284.39999999999998</v>
      </c>
    </row>
    <row r="3884" spans="1:4" ht="40.5">
      <c r="A3884" s="622">
        <v>93084</v>
      </c>
      <c r="B3884" s="622" t="s">
        <v>10867</v>
      </c>
      <c r="C3884" s="622" t="s">
        <v>49</v>
      </c>
      <c r="D3884" s="621">
        <v>8.83</v>
      </c>
    </row>
    <row r="3885" spans="1:4" ht="54">
      <c r="A3885" s="622">
        <v>93085</v>
      </c>
      <c r="B3885" s="622" t="s">
        <v>10868</v>
      </c>
      <c r="C3885" s="622" t="s">
        <v>49</v>
      </c>
      <c r="D3885" s="621">
        <v>8.26</v>
      </c>
    </row>
    <row r="3886" spans="1:4" ht="40.5">
      <c r="A3886" s="622">
        <v>93086</v>
      </c>
      <c r="B3886" s="622" t="s">
        <v>10869</v>
      </c>
      <c r="C3886" s="622" t="s">
        <v>49</v>
      </c>
      <c r="D3886" s="621">
        <v>330.26</v>
      </c>
    </row>
    <row r="3887" spans="1:4" ht="54">
      <c r="A3887" s="622">
        <v>93087</v>
      </c>
      <c r="B3887" s="622" t="s">
        <v>10870</v>
      </c>
      <c r="C3887" s="622" t="s">
        <v>49</v>
      </c>
      <c r="D3887" s="621">
        <v>13.4</v>
      </c>
    </row>
    <row r="3888" spans="1:4" ht="54">
      <c r="A3888" s="622">
        <v>93088</v>
      </c>
      <c r="B3888" s="622" t="s">
        <v>10871</v>
      </c>
      <c r="C3888" s="622" t="s">
        <v>49</v>
      </c>
      <c r="D3888" s="621">
        <v>15.72</v>
      </c>
    </row>
    <row r="3889" spans="1:4" ht="54">
      <c r="A3889" s="622">
        <v>93089</v>
      </c>
      <c r="B3889" s="622" t="s">
        <v>10872</v>
      </c>
      <c r="C3889" s="622" t="s">
        <v>49</v>
      </c>
      <c r="D3889" s="621">
        <v>30.12</v>
      </c>
    </row>
    <row r="3890" spans="1:4" ht="40.5">
      <c r="A3890" s="622">
        <v>93090</v>
      </c>
      <c r="B3890" s="622" t="s">
        <v>10873</v>
      </c>
      <c r="C3890" s="622" t="s">
        <v>49</v>
      </c>
      <c r="D3890" s="621">
        <v>12.24</v>
      </c>
    </row>
    <row r="3891" spans="1:4" ht="54">
      <c r="A3891" s="622">
        <v>93091</v>
      </c>
      <c r="B3891" s="622" t="s">
        <v>10874</v>
      </c>
      <c r="C3891" s="622" t="s">
        <v>49</v>
      </c>
      <c r="D3891" s="621">
        <v>10.88</v>
      </c>
    </row>
    <row r="3892" spans="1:4" ht="40.5">
      <c r="A3892" s="622">
        <v>93092</v>
      </c>
      <c r="B3892" s="622" t="s">
        <v>10875</v>
      </c>
      <c r="C3892" s="622" t="s">
        <v>49</v>
      </c>
      <c r="D3892" s="621">
        <v>363.04</v>
      </c>
    </row>
    <row r="3893" spans="1:4" ht="54">
      <c r="A3893" s="622">
        <v>93093</v>
      </c>
      <c r="B3893" s="622" t="s">
        <v>10876</v>
      </c>
      <c r="C3893" s="622" t="s">
        <v>49</v>
      </c>
      <c r="D3893" s="621">
        <v>20.79</v>
      </c>
    </row>
    <row r="3894" spans="1:4" ht="54">
      <c r="A3894" s="622">
        <v>93094</v>
      </c>
      <c r="B3894" s="622" t="s">
        <v>10877</v>
      </c>
      <c r="C3894" s="622" t="s">
        <v>49</v>
      </c>
      <c r="D3894" s="621">
        <v>51.38</v>
      </c>
    </row>
    <row r="3895" spans="1:4" ht="67.5">
      <c r="A3895" s="622">
        <v>93095</v>
      </c>
      <c r="B3895" s="622" t="s">
        <v>10878</v>
      </c>
      <c r="C3895" s="622" t="s">
        <v>49</v>
      </c>
      <c r="D3895" s="621">
        <v>38.82</v>
      </c>
    </row>
    <row r="3896" spans="1:4" ht="67.5">
      <c r="A3896" s="622">
        <v>93096</v>
      </c>
      <c r="B3896" s="622" t="s">
        <v>10879</v>
      </c>
      <c r="C3896" s="622" t="s">
        <v>49</v>
      </c>
      <c r="D3896" s="621">
        <v>55.3</v>
      </c>
    </row>
    <row r="3897" spans="1:4" ht="54">
      <c r="A3897" s="622">
        <v>93097</v>
      </c>
      <c r="B3897" s="622" t="s">
        <v>10880</v>
      </c>
      <c r="C3897" s="622" t="s">
        <v>49</v>
      </c>
      <c r="D3897" s="621">
        <v>8.42</v>
      </c>
    </row>
    <row r="3898" spans="1:4" ht="54">
      <c r="A3898" s="622">
        <v>93098</v>
      </c>
      <c r="B3898" s="622" t="s">
        <v>10881</v>
      </c>
      <c r="C3898" s="622" t="s">
        <v>49</v>
      </c>
      <c r="D3898" s="621">
        <v>13.88</v>
      </c>
    </row>
    <row r="3899" spans="1:4" ht="54">
      <c r="A3899" s="622">
        <v>93099</v>
      </c>
      <c r="B3899" s="622" t="s">
        <v>10882</v>
      </c>
      <c r="C3899" s="622" t="s">
        <v>49</v>
      </c>
      <c r="D3899" s="621">
        <v>15.18</v>
      </c>
    </row>
    <row r="3900" spans="1:4" ht="54">
      <c r="A3900" s="622">
        <v>93100</v>
      </c>
      <c r="B3900" s="622" t="s">
        <v>10883</v>
      </c>
      <c r="C3900" s="622" t="s">
        <v>49</v>
      </c>
      <c r="D3900" s="621">
        <v>21.31</v>
      </c>
    </row>
    <row r="3901" spans="1:4" ht="54">
      <c r="A3901" s="622">
        <v>93101</v>
      </c>
      <c r="B3901" s="622" t="s">
        <v>10884</v>
      </c>
      <c r="C3901" s="622" t="s">
        <v>49</v>
      </c>
      <c r="D3901" s="621">
        <v>22.92</v>
      </c>
    </row>
    <row r="3902" spans="1:4" ht="54">
      <c r="A3902" s="622">
        <v>93102</v>
      </c>
      <c r="B3902" s="622" t="s">
        <v>10885</v>
      </c>
      <c r="C3902" s="622" t="s">
        <v>49</v>
      </c>
      <c r="D3902" s="621">
        <v>20.28</v>
      </c>
    </row>
    <row r="3903" spans="1:4" ht="40.5">
      <c r="A3903" s="622">
        <v>93103</v>
      </c>
      <c r="B3903" s="622" t="s">
        <v>10886</v>
      </c>
      <c r="C3903" s="622" t="s">
        <v>49</v>
      </c>
      <c r="D3903" s="621">
        <v>5.54</v>
      </c>
    </row>
    <row r="3904" spans="1:4" ht="54">
      <c r="A3904" s="622">
        <v>93104</v>
      </c>
      <c r="B3904" s="622" t="s">
        <v>10887</v>
      </c>
      <c r="C3904" s="622" t="s">
        <v>49</v>
      </c>
      <c r="D3904" s="621">
        <v>12.46</v>
      </c>
    </row>
    <row r="3905" spans="1:4" ht="54">
      <c r="A3905" s="622">
        <v>93105</v>
      </c>
      <c r="B3905" s="622" t="s">
        <v>10888</v>
      </c>
      <c r="C3905" s="622" t="s">
        <v>49</v>
      </c>
      <c r="D3905" s="621">
        <v>15.22</v>
      </c>
    </row>
    <row r="3906" spans="1:4" ht="40.5">
      <c r="A3906" s="622">
        <v>93106</v>
      </c>
      <c r="B3906" s="622" t="s">
        <v>10889</v>
      </c>
      <c r="C3906" s="622" t="s">
        <v>49</v>
      </c>
      <c r="D3906" s="621">
        <v>284.52999999999997</v>
      </c>
    </row>
    <row r="3907" spans="1:4" ht="40.5">
      <c r="A3907" s="622">
        <v>93107</v>
      </c>
      <c r="B3907" s="622" t="s">
        <v>10890</v>
      </c>
      <c r="C3907" s="622" t="s">
        <v>49</v>
      </c>
      <c r="D3907" s="621">
        <v>10.039999999999999</v>
      </c>
    </row>
    <row r="3908" spans="1:4" ht="54">
      <c r="A3908" s="622">
        <v>93108</v>
      </c>
      <c r="B3908" s="622" t="s">
        <v>10891</v>
      </c>
      <c r="C3908" s="622" t="s">
        <v>49</v>
      </c>
      <c r="D3908" s="621">
        <v>9.4700000000000006</v>
      </c>
    </row>
    <row r="3909" spans="1:4" ht="40.5">
      <c r="A3909" s="622">
        <v>93109</v>
      </c>
      <c r="B3909" s="622" t="s">
        <v>10892</v>
      </c>
      <c r="C3909" s="622" t="s">
        <v>49</v>
      </c>
      <c r="D3909" s="621">
        <v>331.47</v>
      </c>
    </row>
    <row r="3910" spans="1:4" ht="54">
      <c r="A3910" s="622">
        <v>93110</v>
      </c>
      <c r="B3910" s="622" t="s">
        <v>10893</v>
      </c>
      <c r="C3910" s="622" t="s">
        <v>49</v>
      </c>
      <c r="D3910" s="621">
        <v>14.61</v>
      </c>
    </row>
    <row r="3911" spans="1:4" ht="54">
      <c r="A3911" s="622">
        <v>93111</v>
      </c>
      <c r="B3911" s="622" t="s">
        <v>10894</v>
      </c>
      <c r="C3911" s="622" t="s">
        <v>49</v>
      </c>
      <c r="D3911" s="621">
        <v>16.75</v>
      </c>
    </row>
    <row r="3912" spans="1:4" ht="54">
      <c r="A3912" s="622">
        <v>93112</v>
      </c>
      <c r="B3912" s="622" t="s">
        <v>10895</v>
      </c>
      <c r="C3912" s="622" t="s">
        <v>49</v>
      </c>
      <c r="D3912" s="621">
        <v>31.33</v>
      </c>
    </row>
    <row r="3913" spans="1:4" ht="40.5">
      <c r="A3913" s="622">
        <v>93113</v>
      </c>
      <c r="B3913" s="622" t="s">
        <v>10896</v>
      </c>
      <c r="C3913" s="622" t="s">
        <v>49</v>
      </c>
      <c r="D3913" s="621">
        <v>14.44</v>
      </c>
    </row>
    <row r="3914" spans="1:4" ht="54">
      <c r="A3914" s="622">
        <v>93114</v>
      </c>
      <c r="B3914" s="622" t="s">
        <v>10897</v>
      </c>
      <c r="C3914" s="622" t="s">
        <v>49</v>
      </c>
      <c r="D3914" s="621">
        <v>22.99</v>
      </c>
    </row>
    <row r="3915" spans="1:4" ht="54">
      <c r="A3915" s="622">
        <v>93115</v>
      </c>
      <c r="B3915" s="622" t="s">
        <v>10898</v>
      </c>
      <c r="C3915" s="622" t="s">
        <v>49</v>
      </c>
      <c r="D3915" s="621">
        <v>53.58</v>
      </c>
    </row>
    <row r="3916" spans="1:4" ht="40.5">
      <c r="A3916" s="622">
        <v>93116</v>
      </c>
      <c r="B3916" s="622" t="s">
        <v>10899</v>
      </c>
      <c r="C3916" s="622" t="s">
        <v>49</v>
      </c>
      <c r="D3916" s="621">
        <v>365.24</v>
      </c>
    </row>
    <row r="3917" spans="1:4" ht="54">
      <c r="A3917" s="622">
        <v>93117</v>
      </c>
      <c r="B3917" s="622" t="s">
        <v>10900</v>
      </c>
      <c r="C3917" s="622" t="s">
        <v>49</v>
      </c>
      <c r="D3917" s="621">
        <v>39.03</v>
      </c>
    </row>
    <row r="3918" spans="1:4" ht="54">
      <c r="A3918" s="622">
        <v>93118</v>
      </c>
      <c r="B3918" s="622" t="s">
        <v>10901</v>
      </c>
      <c r="C3918" s="622" t="s">
        <v>49</v>
      </c>
      <c r="D3918" s="621">
        <v>57.72</v>
      </c>
    </row>
    <row r="3919" spans="1:4" ht="54">
      <c r="A3919" s="622">
        <v>93119</v>
      </c>
      <c r="B3919" s="622" t="s">
        <v>10902</v>
      </c>
      <c r="C3919" s="622" t="s">
        <v>49</v>
      </c>
      <c r="D3919" s="621">
        <v>11.36</v>
      </c>
    </row>
    <row r="3920" spans="1:4" ht="54">
      <c r="A3920" s="622">
        <v>93120</v>
      </c>
      <c r="B3920" s="622" t="s">
        <v>10903</v>
      </c>
      <c r="C3920" s="622" t="s">
        <v>49</v>
      </c>
      <c r="D3920" s="621">
        <v>17.489999999999998</v>
      </c>
    </row>
    <row r="3921" spans="1:4" ht="54">
      <c r="A3921" s="622">
        <v>93121</v>
      </c>
      <c r="B3921" s="622" t="s">
        <v>10904</v>
      </c>
      <c r="C3921" s="622" t="s">
        <v>49</v>
      </c>
      <c r="D3921" s="621">
        <v>19.100000000000001</v>
      </c>
    </row>
    <row r="3922" spans="1:4" ht="54">
      <c r="A3922" s="622">
        <v>93122</v>
      </c>
      <c r="B3922" s="622" t="s">
        <v>10905</v>
      </c>
      <c r="C3922" s="622" t="s">
        <v>49</v>
      </c>
      <c r="D3922" s="621">
        <v>16.63</v>
      </c>
    </row>
    <row r="3923" spans="1:4" ht="54">
      <c r="A3923" s="622">
        <v>93123</v>
      </c>
      <c r="B3923" s="622" t="s">
        <v>10906</v>
      </c>
      <c r="C3923" s="622" t="s">
        <v>49</v>
      </c>
      <c r="D3923" s="621">
        <v>36.54</v>
      </c>
    </row>
    <row r="3924" spans="1:4" ht="54">
      <c r="A3924" s="622">
        <v>93124</v>
      </c>
      <c r="B3924" s="622" t="s">
        <v>10907</v>
      </c>
      <c r="C3924" s="622" t="s">
        <v>49</v>
      </c>
      <c r="D3924" s="621">
        <v>57.38</v>
      </c>
    </row>
    <row r="3925" spans="1:4" ht="54">
      <c r="A3925" s="622">
        <v>93125</v>
      </c>
      <c r="B3925" s="622" t="s">
        <v>10908</v>
      </c>
      <c r="C3925" s="622" t="s">
        <v>49</v>
      </c>
      <c r="D3925" s="621">
        <v>83.48</v>
      </c>
    </row>
    <row r="3926" spans="1:4" ht="54">
      <c r="A3926" s="622">
        <v>93126</v>
      </c>
      <c r="B3926" s="622" t="s">
        <v>10909</v>
      </c>
      <c r="C3926" s="622" t="s">
        <v>49</v>
      </c>
      <c r="D3926" s="621">
        <v>184.81</v>
      </c>
    </row>
    <row r="3927" spans="1:4" ht="40.5">
      <c r="A3927" s="622">
        <v>93133</v>
      </c>
      <c r="B3927" s="622" t="s">
        <v>10910</v>
      </c>
      <c r="C3927" s="622" t="s">
        <v>49</v>
      </c>
      <c r="D3927" s="621">
        <v>13.08</v>
      </c>
    </row>
    <row r="3928" spans="1:4" ht="67.5">
      <c r="A3928" s="622">
        <v>94465</v>
      </c>
      <c r="B3928" s="622" t="s">
        <v>3556</v>
      </c>
      <c r="C3928" s="622" t="s">
        <v>49</v>
      </c>
      <c r="D3928" s="621">
        <v>29.14</v>
      </c>
    </row>
    <row r="3929" spans="1:4" ht="67.5">
      <c r="A3929" s="622">
        <v>94466</v>
      </c>
      <c r="B3929" s="622" t="s">
        <v>3557</v>
      </c>
      <c r="C3929" s="622" t="s">
        <v>49</v>
      </c>
      <c r="D3929" s="621">
        <v>29.15</v>
      </c>
    </row>
    <row r="3930" spans="1:4" ht="67.5">
      <c r="A3930" s="622">
        <v>94467</v>
      </c>
      <c r="B3930" s="622" t="s">
        <v>3558</v>
      </c>
      <c r="C3930" s="622" t="s">
        <v>49</v>
      </c>
      <c r="D3930" s="621">
        <v>43.66</v>
      </c>
    </row>
    <row r="3931" spans="1:4" ht="67.5">
      <c r="A3931" s="622">
        <v>94468</v>
      </c>
      <c r="B3931" s="622" t="s">
        <v>3559</v>
      </c>
      <c r="C3931" s="622" t="s">
        <v>49</v>
      </c>
      <c r="D3931" s="621">
        <v>38.51</v>
      </c>
    </row>
    <row r="3932" spans="1:4" ht="67.5">
      <c r="A3932" s="622">
        <v>94469</v>
      </c>
      <c r="B3932" s="622" t="s">
        <v>3560</v>
      </c>
      <c r="C3932" s="622" t="s">
        <v>49</v>
      </c>
      <c r="D3932" s="621">
        <v>62.91</v>
      </c>
    </row>
    <row r="3933" spans="1:4" ht="67.5">
      <c r="A3933" s="622">
        <v>94470</v>
      </c>
      <c r="B3933" s="622" t="s">
        <v>3561</v>
      </c>
      <c r="C3933" s="622" t="s">
        <v>49</v>
      </c>
      <c r="D3933" s="621">
        <v>58.33</v>
      </c>
    </row>
    <row r="3934" spans="1:4" ht="67.5">
      <c r="A3934" s="622">
        <v>94471</v>
      </c>
      <c r="B3934" s="622" t="s">
        <v>3562</v>
      </c>
      <c r="C3934" s="622" t="s">
        <v>49</v>
      </c>
      <c r="D3934" s="621">
        <v>42.06</v>
      </c>
    </row>
    <row r="3935" spans="1:4" ht="67.5">
      <c r="A3935" s="622">
        <v>94472</v>
      </c>
      <c r="B3935" s="622" t="s">
        <v>3563</v>
      </c>
      <c r="C3935" s="622" t="s">
        <v>49</v>
      </c>
      <c r="D3935" s="621">
        <v>43.21</v>
      </c>
    </row>
    <row r="3936" spans="1:4" ht="67.5">
      <c r="A3936" s="622">
        <v>94473</v>
      </c>
      <c r="B3936" s="622" t="s">
        <v>3564</v>
      </c>
      <c r="C3936" s="622" t="s">
        <v>49</v>
      </c>
      <c r="D3936" s="621">
        <v>62.59</v>
      </c>
    </row>
    <row r="3937" spans="1:4" ht="67.5">
      <c r="A3937" s="622">
        <v>94474</v>
      </c>
      <c r="B3937" s="622" t="s">
        <v>3565</v>
      </c>
      <c r="C3937" s="622" t="s">
        <v>49</v>
      </c>
      <c r="D3937" s="621">
        <v>67.63</v>
      </c>
    </row>
    <row r="3938" spans="1:4" ht="67.5">
      <c r="A3938" s="622">
        <v>94475</v>
      </c>
      <c r="B3938" s="622" t="s">
        <v>3566</v>
      </c>
      <c r="C3938" s="622" t="s">
        <v>49</v>
      </c>
      <c r="D3938" s="621">
        <v>85.55</v>
      </c>
    </row>
    <row r="3939" spans="1:4" ht="67.5">
      <c r="A3939" s="622">
        <v>94476</v>
      </c>
      <c r="B3939" s="622" t="s">
        <v>3567</v>
      </c>
      <c r="C3939" s="622" t="s">
        <v>49</v>
      </c>
      <c r="D3939" s="621">
        <v>95.27</v>
      </c>
    </row>
    <row r="3940" spans="1:4" ht="67.5">
      <c r="A3940" s="622">
        <v>94477</v>
      </c>
      <c r="B3940" s="622" t="s">
        <v>3568</v>
      </c>
      <c r="C3940" s="622" t="s">
        <v>49</v>
      </c>
      <c r="D3940" s="621">
        <v>56.01</v>
      </c>
    </row>
    <row r="3941" spans="1:4" ht="67.5">
      <c r="A3941" s="622">
        <v>94478</v>
      </c>
      <c r="B3941" s="622" t="s">
        <v>3569</v>
      </c>
      <c r="C3941" s="622" t="s">
        <v>49</v>
      </c>
      <c r="D3941" s="621">
        <v>85.92</v>
      </c>
    </row>
    <row r="3942" spans="1:4" ht="67.5">
      <c r="A3942" s="622">
        <v>94479</v>
      </c>
      <c r="B3942" s="622" t="s">
        <v>3570</v>
      </c>
      <c r="C3942" s="622" t="s">
        <v>49</v>
      </c>
      <c r="D3942" s="621">
        <v>113.1</v>
      </c>
    </row>
    <row r="3943" spans="1:4" ht="67.5">
      <c r="A3943" s="622">
        <v>94606</v>
      </c>
      <c r="B3943" s="622" t="s">
        <v>10911</v>
      </c>
      <c r="C3943" s="622" t="s">
        <v>49</v>
      </c>
      <c r="D3943" s="621">
        <v>50.98</v>
      </c>
    </row>
    <row r="3944" spans="1:4" ht="67.5">
      <c r="A3944" s="622">
        <v>94608</v>
      </c>
      <c r="B3944" s="622" t="s">
        <v>10912</v>
      </c>
      <c r="C3944" s="622" t="s">
        <v>49</v>
      </c>
      <c r="D3944" s="621">
        <v>123.73</v>
      </c>
    </row>
    <row r="3945" spans="1:4" ht="67.5">
      <c r="A3945" s="622">
        <v>94610</v>
      </c>
      <c r="B3945" s="622" t="s">
        <v>10913</v>
      </c>
      <c r="C3945" s="622" t="s">
        <v>49</v>
      </c>
      <c r="D3945" s="621">
        <v>183.37</v>
      </c>
    </row>
    <row r="3946" spans="1:4" ht="67.5">
      <c r="A3946" s="622">
        <v>94612</v>
      </c>
      <c r="B3946" s="622" t="s">
        <v>10914</v>
      </c>
      <c r="C3946" s="622" t="s">
        <v>49</v>
      </c>
      <c r="D3946" s="621">
        <v>256.81</v>
      </c>
    </row>
    <row r="3947" spans="1:4" ht="67.5">
      <c r="A3947" s="622">
        <v>94614</v>
      </c>
      <c r="B3947" s="622" t="s">
        <v>10915</v>
      </c>
      <c r="C3947" s="622" t="s">
        <v>49</v>
      </c>
      <c r="D3947" s="621">
        <v>86.04</v>
      </c>
    </row>
    <row r="3948" spans="1:4" ht="67.5">
      <c r="A3948" s="622">
        <v>94615</v>
      </c>
      <c r="B3948" s="622" t="s">
        <v>10916</v>
      </c>
      <c r="C3948" s="622" t="s">
        <v>49</v>
      </c>
      <c r="D3948" s="621">
        <v>97.46</v>
      </c>
    </row>
    <row r="3949" spans="1:4" ht="67.5">
      <c r="A3949" s="622">
        <v>94616</v>
      </c>
      <c r="B3949" s="622" t="s">
        <v>10917</v>
      </c>
      <c r="C3949" s="622" t="s">
        <v>49</v>
      </c>
      <c r="D3949" s="621">
        <v>236.12</v>
      </c>
    </row>
    <row r="3950" spans="1:4" ht="67.5">
      <c r="A3950" s="622">
        <v>94617</v>
      </c>
      <c r="B3950" s="622" t="s">
        <v>10918</v>
      </c>
      <c r="C3950" s="622" t="s">
        <v>49</v>
      </c>
      <c r="D3950" s="621">
        <v>196.42</v>
      </c>
    </row>
    <row r="3951" spans="1:4" ht="67.5">
      <c r="A3951" s="622">
        <v>94618</v>
      </c>
      <c r="B3951" s="622" t="s">
        <v>10919</v>
      </c>
      <c r="C3951" s="622" t="s">
        <v>49</v>
      </c>
      <c r="D3951" s="621">
        <v>232.07</v>
      </c>
    </row>
    <row r="3952" spans="1:4" ht="67.5">
      <c r="A3952" s="622">
        <v>94620</v>
      </c>
      <c r="B3952" s="622" t="s">
        <v>10920</v>
      </c>
      <c r="C3952" s="622" t="s">
        <v>49</v>
      </c>
      <c r="D3952" s="621">
        <v>529.04999999999995</v>
      </c>
    </row>
    <row r="3953" spans="1:4" ht="67.5">
      <c r="A3953" s="622">
        <v>94622</v>
      </c>
      <c r="B3953" s="622" t="s">
        <v>10921</v>
      </c>
      <c r="C3953" s="622" t="s">
        <v>49</v>
      </c>
      <c r="D3953" s="621">
        <v>125.7</v>
      </c>
    </row>
    <row r="3954" spans="1:4" ht="67.5">
      <c r="A3954" s="622">
        <v>94623</v>
      </c>
      <c r="B3954" s="622" t="s">
        <v>10922</v>
      </c>
      <c r="C3954" s="622" t="s">
        <v>49</v>
      </c>
      <c r="D3954" s="621">
        <v>292.63</v>
      </c>
    </row>
    <row r="3955" spans="1:4" ht="67.5">
      <c r="A3955" s="622">
        <v>94624</v>
      </c>
      <c r="B3955" s="622" t="s">
        <v>10923</v>
      </c>
      <c r="C3955" s="622" t="s">
        <v>49</v>
      </c>
      <c r="D3955" s="621">
        <v>444.33</v>
      </c>
    </row>
    <row r="3956" spans="1:4" ht="67.5">
      <c r="A3956" s="622">
        <v>94625</v>
      </c>
      <c r="B3956" s="622" t="s">
        <v>10924</v>
      </c>
      <c r="C3956" s="622" t="s">
        <v>49</v>
      </c>
      <c r="D3956" s="621">
        <v>922.01</v>
      </c>
    </row>
    <row r="3957" spans="1:4" ht="81">
      <c r="A3957" s="622">
        <v>94656</v>
      </c>
      <c r="B3957" s="622" t="s">
        <v>3596</v>
      </c>
      <c r="C3957" s="622" t="s">
        <v>49</v>
      </c>
      <c r="D3957" s="621">
        <v>4.8499999999999996</v>
      </c>
    </row>
    <row r="3958" spans="1:4" ht="54">
      <c r="A3958" s="622">
        <v>94657</v>
      </c>
      <c r="B3958" s="622" t="s">
        <v>3597</v>
      </c>
      <c r="C3958" s="622" t="s">
        <v>49</v>
      </c>
      <c r="D3958" s="621">
        <v>4.79</v>
      </c>
    </row>
    <row r="3959" spans="1:4" ht="81">
      <c r="A3959" s="622">
        <v>94658</v>
      </c>
      <c r="B3959" s="622" t="s">
        <v>3598</v>
      </c>
      <c r="C3959" s="622" t="s">
        <v>49</v>
      </c>
      <c r="D3959" s="621">
        <v>5.53</v>
      </c>
    </row>
    <row r="3960" spans="1:4" ht="54">
      <c r="A3960" s="622">
        <v>94659</v>
      </c>
      <c r="B3960" s="622" t="s">
        <v>3599</v>
      </c>
      <c r="C3960" s="622" t="s">
        <v>49</v>
      </c>
      <c r="D3960" s="621">
        <v>5.6</v>
      </c>
    </row>
    <row r="3961" spans="1:4" ht="81">
      <c r="A3961" s="622">
        <v>94660</v>
      </c>
      <c r="B3961" s="622" t="s">
        <v>3600</v>
      </c>
      <c r="C3961" s="622" t="s">
        <v>49</v>
      </c>
      <c r="D3961" s="621">
        <v>9.1300000000000008</v>
      </c>
    </row>
    <row r="3962" spans="1:4" ht="54">
      <c r="A3962" s="622">
        <v>94661</v>
      </c>
      <c r="B3962" s="622" t="s">
        <v>3601</v>
      </c>
      <c r="C3962" s="622" t="s">
        <v>49</v>
      </c>
      <c r="D3962" s="621">
        <v>9.4499999999999993</v>
      </c>
    </row>
    <row r="3963" spans="1:4" ht="81">
      <c r="A3963" s="622">
        <v>94662</v>
      </c>
      <c r="B3963" s="622" t="s">
        <v>3602</v>
      </c>
      <c r="C3963" s="622" t="s">
        <v>49</v>
      </c>
      <c r="D3963" s="621">
        <v>9.81</v>
      </c>
    </row>
    <row r="3964" spans="1:4" ht="54">
      <c r="A3964" s="622">
        <v>94663</v>
      </c>
      <c r="B3964" s="622" t="s">
        <v>3603</v>
      </c>
      <c r="C3964" s="622" t="s">
        <v>49</v>
      </c>
      <c r="D3964" s="621">
        <v>9.94</v>
      </c>
    </row>
    <row r="3965" spans="1:4" ht="81">
      <c r="A3965" s="622">
        <v>94664</v>
      </c>
      <c r="B3965" s="622" t="s">
        <v>3604</v>
      </c>
      <c r="C3965" s="622" t="s">
        <v>49</v>
      </c>
      <c r="D3965" s="621">
        <v>21.15</v>
      </c>
    </row>
    <row r="3966" spans="1:4" ht="54">
      <c r="A3966" s="622">
        <v>94665</v>
      </c>
      <c r="B3966" s="622" t="s">
        <v>3605</v>
      </c>
      <c r="C3966" s="622" t="s">
        <v>49</v>
      </c>
      <c r="D3966" s="621">
        <v>21.13</v>
      </c>
    </row>
    <row r="3967" spans="1:4" ht="81">
      <c r="A3967" s="622">
        <v>94666</v>
      </c>
      <c r="B3967" s="622" t="s">
        <v>3606</v>
      </c>
      <c r="C3967" s="622" t="s">
        <v>49</v>
      </c>
      <c r="D3967" s="621">
        <v>25.03</v>
      </c>
    </row>
    <row r="3968" spans="1:4" ht="54">
      <c r="A3968" s="622">
        <v>94667</v>
      </c>
      <c r="B3968" s="622" t="s">
        <v>3607</v>
      </c>
      <c r="C3968" s="622" t="s">
        <v>49</v>
      </c>
      <c r="D3968" s="621">
        <v>27.46</v>
      </c>
    </row>
    <row r="3969" spans="1:4" ht="81">
      <c r="A3969" s="622">
        <v>94668</v>
      </c>
      <c r="B3969" s="622" t="s">
        <v>3608</v>
      </c>
      <c r="C3969" s="622" t="s">
        <v>49</v>
      </c>
      <c r="D3969" s="621">
        <v>43.3</v>
      </c>
    </row>
    <row r="3970" spans="1:4" ht="54">
      <c r="A3970" s="622">
        <v>94669</v>
      </c>
      <c r="B3970" s="622" t="s">
        <v>3609</v>
      </c>
      <c r="C3970" s="622" t="s">
        <v>49</v>
      </c>
      <c r="D3970" s="621">
        <v>56.9</v>
      </c>
    </row>
    <row r="3971" spans="1:4" ht="81">
      <c r="A3971" s="622">
        <v>94670</v>
      </c>
      <c r="B3971" s="622" t="s">
        <v>3610</v>
      </c>
      <c r="C3971" s="622" t="s">
        <v>49</v>
      </c>
      <c r="D3971" s="621">
        <v>55.41</v>
      </c>
    </row>
    <row r="3972" spans="1:4" ht="54">
      <c r="A3972" s="622">
        <v>94671</v>
      </c>
      <c r="B3972" s="622" t="s">
        <v>3611</v>
      </c>
      <c r="C3972" s="622" t="s">
        <v>49</v>
      </c>
      <c r="D3972" s="621">
        <v>78.069999999999993</v>
      </c>
    </row>
    <row r="3973" spans="1:4" ht="67.5">
      <c r="A3973" s="622">
        <v>94672</v>
      </c>
      <c r="B3973" s="622" t="s">
        <v>3612</v>
      </c>
      <c r="C3973" s="622" t="s">
        <v>49</v>
      </c>
      <c r="D3973" s="621">
        <v>7.89</v>
      </c>
    </row>
    <row r="3974" spans="1:4" ht="67.5">
      <c r="A3974" s="622">
        <v>94673</v>
      </c>
      <c r="B3974" s="622" t="s">
        <v>3613</v>
      </c>
      <c r="C3974" s="622" t="s">
        <v>49</v>
      </c>
      <c r="D3974" s="621">
        <v>7.7</v>
      </c>
    </row>
    <row r="3975" spans="1:4" ht="67.5">
      <c r="A3975" s="622">
        <v>94674</v>
      </c>
      <c r="B3975" s="622" t="s">
        <v>3614</v>
      </c>
      <c r="C3975" s="622" t="s">
        <v>49</v>
      </c>
      <c r="D3975" s="621">
        <v>7.07</v>
      </c>
    </row>
    <row r="3976" spans="1:4" ht="67.5">
      <c r="A3976" s="622">
        <v>94675</v>
      </c>
      <c r="B3976" s="622" t="s">
        <v>3615</v>
      </c>
      <c r="C3976" s="622" t="s">
        <v>49</v>
      </c>
      <c r="D3976" s="621">
        <v>10.49</v>
      </c>
    </row>
    <row r="3977" spans="1:4" ht="67.5">
      <c r="A3977" s="622">
        <v>94676</v>
      </c>
      <c r="B3977" s="622" t="s">
        <v>3616</v>
      </c>
      <c r="C3977" s="622" t="s">
        <v>49</v>
      </c>
      <c r="D3977" s="621">
        <v>12.18</v>
      </c>
    </row>
    <row r="3978" spans="1:4" ht="67.5">
      <c r="A3978" s="622">
        <v>94677</v>
      </c>
      <c r="B3978" s="622" t="s">
        <v>3617</v>
      </c>
      <c r="C3978" s="622" t="s">
        <v>49</v>
      </c>
      <c r="D3978" s="621">
        <v>17.329999999999998</v>
      </c>
    </row>
    <row r="3979" spans="1:4" ht="67.5">
      <c r="A3979" s="622">
        <v>94678</v>
      </c>
      <c r="B3979" s="622" t="s">
        <v>3618</v>
      </c>
      <c r="C3979" s="622" t="s">
        <v>49</v>
      </c>
      <c r="D3979" s="621">
        <v>12.48</v>
      </c>
    </row>
    <row r="3980" spans="1:4" ht="67.5">
      <c r="A3980" s="622">
        <v>94679</v>
      </c>
      <c r="B3980" s="622" t="s">
        <v>3619</v>
      </c>
      <c r="C3980" s="622" t="s">
        <v>49</v>
      </c>
      <c r="D3980" s="621">
        <v>19.27</v>
      </c>
    </row>
    <row r="3981" spans="1:4" ht="67.5">
      <c r="A3981" s="622">
        <v>94680</v>
      </c>
      <c r="B3981" s="622" t="s">
        <v>3620</v>
      </c>
      <c r="C3981" s="622" t="s">
        <v>49</v>
      </c>
      <c r="D3981" s="621">
        <v>32.9</v>
      </c>
    </row>
    <row r="3982" spans="1:4" ht="67.5">
      <c r="A3982" s="622">
        <v>94681</v>
      </c>
      <c r="B3982" s="622" t="s">
        <v>3621</v>
      </c>
      <c r="C3982" s="622" t="s">
        <v>49</v>
      </c>
      <c r="D3982" s="621">
        <v>42.2</v>
      </c>
    </row>
    <row r="3983" spans="1:4" ht="67.5">
      <c r="A3983" s="622">
        <v>94682</v>
      </c>
      <c r="B3983" s="622" t="s">
        <v>3622</v>
      </c>
      <c r="C3983" s="622" t="s">
        <v>49</v>
      </c>
      <c r="D3983" s="621">
        <v>80.760000000000005</v>
      </c>
    </row>
    <row r="3984" spans="1:4" ht="67.5">
      <c r="A3984" s="622">
        <v>94683</v>
      </c>
      <c r="B3984" s="622" t="s">
        <v>3623</v>
      </c>
      <c r="C3984" s="622" t="s">
        <v>49</v>
      </c>
      <c r="D3984" s="621">
        <v>53.45</v>
      </c>
    </row>
    <row r="3985" spans="1:4" ht="67.5">
      <c r="A3985" s="622">
        <v>94684</v>
      </c>
      <c r="B3985" s="622" t="s">
        <v>3624</v>
      </c>
      <c r="C3985" s="622" t="s">
        <v>49</v>
      </c>
      <c r="D3985" s="621">
        <v>105.26</v>
      </c>
    </row>
    <row r="3986" spans="1:4" ht="67.5">
      <c r="A3986" s="622">
        <v>94685</v>
      </c>
      <c r="B3986" s="622" t="s">
        <v>3625</v>
      </c>
      <c r="C3986" s="622" t="s">
        <v>49</v>
      </c>
      <c r="D3986" s="621">
        <v>82.53</v>
      </c>
    </row>
    <row r="3987" spans="1:4" ht="67.5">
      <c r="A3987" s="622">
        <v>94686</v>
      </c>
      <c r="B3987" s="622" t="s">
        <v>3626</v>
      </c>
      <c r="C3987" s="622" t="s">
        <v>49</v>
      </c>
      <c r="D3987" s="621">
        <v>190.96</v>
      </c>
    </row>
    <row r="3988" spans="1:4" ht="67.5">
      <c r="A3988" s="622">
        <v>94687</v>
      </c>
      <c r="B3988" s="622" t="s">
        <v>3627</v>
      </c>
      <c r="C3988" s="622" t="s">
        <v>49</v>
      </c>
      <c r="D3988" s="621">
        <v>156.69</v>
      </c>
    </row>
    <row r="3989" spans="1:4" ht="54">
      <c r="A3989" s="622">
        <v>94688</v>
      </c>
      <c r="B3989" s="622" t="s">
        <v>3628</v>
      </c>
      <c r="C3989" s="622" t="s">
        <v>49</v>
      </c>
      <c r="D3989" s="621">
        <v>8.43</v>
      </c>
    </row>
    <row r="3990" spans="1:4" ht="67.5">
      <c r="A3990" s="622">
        <v>94689</v>
      </c>
      <c r="B3990" s="622" t="s">
        <v>3629</v>
      </c>
      <c r="C3990" s="622" t="s">
        <v>49</v>
      </c>
      <c r="D3990" s="621">
        <v>10.9</v>
      </c>
    </row>
    <row r="3991" spans="1:4" ht="54">
      <c r="A3991" s="622">
        <v>94690</v>
      </c>
      <c r="B3991" s="622" t="s">
        <v>3630</v>
      </c>
      <c r="C3991" s="622" t="s">
        <v>49</v>
      </c>
      <c r="D3991" s="621">
        <v>10.5</v>
      </c>
    </row>
    <row r="3992" spans="1:4" ht="67.5">
      <c r="A3992" s="622">
        <v>94691</v>
      </c>
      <c r="B3992" s="622" t="s">
        <v>3631</v>
      </c>
      <c r="C3992" s="622" t="s">
        <v>49</v>
      </c>
      <c r="D3992" s="621">
        <v>11.92</v>
      </c>
    </row>
    <row r="3993" spans="1:4" ht="54">
      <c r="A3993" s="622">
        <v>94692</v>
      </c>
      <c r="B3993" s="622" t="s">
        <v>3632</v>
      </c>
      <c r="C3993" s="622" t="s">
        <v>49</v>
      </c>
      <c r="D3993" s="621">
        <v>18.260000000000002</v>
      </c>
    </row>
    <row r="3994" spans="1:4" ht="67.5">
      <c r="A3994" s="622">
        <v>94693</v>
      </c>
      <c r="B3994" s="622" t="s">
        <v>3633</v>
      </c>
      <c r="C3994" s="622" t="s">
        <v>49</v>
      </c>
      <c r="D3994" s="621">
        <v>18.98</v>
      </c>
    </row>
    <row r="3995" spans="1:4" ht="54">
      <c r="A3995" s="622">
        <v>94694</v>
      </c>
      <c r="B3995" s="622" t="s">
        <v>3634</v>
      </c>
      <c r="C3995" s="622" t="s">
        <v>49</v>
      </c>
      <c r="D3995" s="621">
        <v>19.02</v>
      </c>
    </row>
    <row r="3996" spans="1:4" ht="67.5">
      <c r="A3996" s="622">
        <v>94695</v>
      </c>
      <c r="B3996" s="622" t="s">
        <v>3635</v>
      </c>
      <c r="C3996" s="622" t="s">
        <v>49</v>
      </c>
      <c r="D3996" s="621">
        <v>24.57</v>
      </c>
    </row>
    <row r="3997" spans="1:4" ht="54">
      <c r="A3997" s="622">
        <v>94696</v>
      </c>
      <c r="B3997" s="622" t="s">
        <v>3636</v>
      </c>
      <c r="C3997" s="622" t="s">
        <v>49</v>
      </c>
      <c r="D3997" s="621">
        <v>43.39</v>
      </c>
    </row>
    <row r="3998" spans="1:4" ht="54">
      <c r="A3998" s="622">
        <v>94697</v>
      </c>
      <c r="B3998" s="622" t="s">
        <v>3637</v>
      </c>
      <c r="C3998" s="622" t="s">
        <v>49</v>
      </c>
      <c r="D3998" s="621">
        <v>64.88</v>
      </c>
    </row>
    <row r="3999" spans="1:4" ht="67.5">
      <c r="A3999" s="622">
        <v>94698</v>
      </c>
      <c r="B3999" s="622" t="s">
        <v>3638</v>
      </c>
      <c r="C3999" s="622" t="s">
        <v>49</v>
      </c>
      <c r="D3999" s="621">
        <v>57.32</v>
      </c>
    </row>
    <row r="4000" spans="1:4" ht="54">
      <c r="A4000" s="622">
        <v>94699</v>
      </c>
      <c r="B4000" s="622" t="s">
        <v>3639</v>
      </c>
      <c r="C4000" s="622" t="s">
        <v>49</v>
      </c>
      <c r="D4000" s="621">
        <v>110.01</v>
      </c>
    </row>
    <row r="4001" spans="1:4" ht="67.5">
      <c r="A4001" s="622">
        <v>94700</v>
      </c>
      <c r="B4001" s="622" t="s">
        <v>3640</v>
      </c>
      <c r="C4001" s="622" t="s">
        <v>49</v>
      </c>
      <c r="D4001" s="621">
        <v>94.54</v>
      </c>
    </row>
    <row r="4002" spans="1:4" ht="54">
      <c r="A4002" s="622">
        <v>94701</v>
      </c>
      <c r="B4002" s="622" t="s">
        <v>3641</v>
      </c>
      <c r="C4002" s="622" t="s">
        <v>49</v>
      </c>
      <c r="D4002" s="621">
        <v>159.07</v>
      </c>
    </row>
    <row r="4003" spans="1:4" ht="67.5">
      <c r="A4003" s="622">
        <v>94702</v>
      </c>
      <c r="B4003" s="622" t="s">
        <v>3642</v>
      </c>
      <c r="C4003" s="622" t="s">
        <v>49</v>
      </c>
      <c r="D4003" s="621">
        <v>151.15</v>
      </c>
    </row>
    <row r="4004" spans="1:4" ht="67.5">
      <c r="A4004" s="622">
        <v>94703</v>
      </c>
      <c r="B4004" s="622" t="s">
        <v>3643</v>
      </c>
      <c r="C4004" s="622" t="s">
        <v>49</v>
      </c>
      <c r="D4004" s="621">
        <v>14.18</v>
      </c>
    </row>
    <row r="4005" spans="1:4" ht="67.5">
      <c r="A4005" s="622">
        <v>94704</v>
      </c>
      <c r="B4005" s="622" t="s">
        <v>744</v>
      </c>
      <c r="C4005" s="622" t="s">
        <v>49</v>
      </c>
      <c r="D4005" s="621">
        <v>16.559999999999999</v>
      </c>
    </row>
    <row r="4006" spans="1:4" ht="67.5">
      <c r="A4006" s="622">
        <v>94705</v>
      </c>
      <c r="B4006" s="622" t="s">
        <v>3644</v>
      </c>
      <c r="C4006" s="622" t="s">
        <v>49</v>
      </c>
      <c r="D4006" s="621">
        <v>20.149999999999999</v>
      </c>
    </row>
    <row r="4007" spans="1:4" ht="67.5">
      <c r="A4007" s="622">
        <v>94706</v>
      </c>
      <c r="B4007" s="622" t="s">
        <v>3645</v>
      </c>
      <c r="C4007" s="622" t="s">
        <v>49</v>
      </c>
      <c r="D4007" s="621">
        <v>31.15</v>
      </c>
    </row>
    <row r="4008" spans="1:4" ht="67.5">
      <c r="A4008" s="622">
        <v>94707</v>
      </c>
      <c r="B4008" s="622" t="s">
        <v>745</v>
      </c>
      <c r="C4008" s="622" t="s">
        <v>49</v>
      </c>
      <c r="D4008" s="621">
        <v>37.82</v>
      </c>
    </row>
    <row r="4009" spans="1:4" ht="67.5">
      <c r="A4009" s="622">
        <v>94708</v>
      </c>
      <c r="B4009" s="622" t="s">
        <v>3646</v>
      </c>
      <c r="C4009" s="622" t="s">
        <v>49</v>
      </c>
      <c r="D4009" s="621">
        <v>18.21</v>
      </c>
    </row>
    <row r="4010" spans="1:4" ht="67.5">
      <c r="A4010" s="622">
        <v>94709</v>
      </c>
      <c r="B4010" s="622" t="s">
        <v>3647</v>
      </c>
      <c r="C4010" s="622" t="s">
        <v>49</v>
      </c>
      <c r="D4010" s="621">
        <v>22.94</v>
      </c>
    </row>
    <row r="4011" spans="1:4" ht="67.5">
      <c r="A4011" s="622">
        <v>94710</v>
      </c>
      <c r="B4011" s="622" t="s">
        <v>3648</v>
      </c>
      <c r="C4011" s="622" t="s">
        <v>49</v>
      </c>
      <c r="D4011" s="621">
        <v>34.69</v>
      </c>
    </row>
    <row r="4012" spans="1:4" ht="67.5">
      <c r="A4012" s="622">
        <v>94711</v>
      </c>
      <c r="B4012" s="622" t="s">
        <v>3649</v>
      </c>
      <c r="C4012" s="622" t="s">
        <v>49</v>
      </c>
      <c r="D4012" s="621">
        <v>43.83</v>
      </c>
    </row>
    <row r="4013" spans="1:4" ht="67.5">
      <c r="A4013" s="622">
        <v>94712</v>
      </c>
      <c r="B4013" s="622" t="s">
        <v>3650</v>
      </c>
      <c r="C4013" s="622" t="s">
        <v>49</v>
      </c>
      <c r="D4013" s="621">
        <v>57.32</v>
      </c>
    </row>
    <row r="4014" spans="1:4" ht="67.5">
      <c r="A4014" s="622">
        <v>94713</v>
      </c>
      <c r="B4014" s="622" t="s">
        <v>3651</v>
      </c>
      <c r="C4014" s="622" t="s">
        <v>49</v>
      </c>
      <c r="D4014" s="621">
        <v>142.91</v>
      </c>
    </row>
    <row r="4015" spans="1:4" ht="67.5">
      <c r="A4015" s="622">
        <v>94714</v>
      </c>
      <c r="B4015" s="622" t="s">
        <v>3652</v>
      </c>
      <c r="C4015" s="622" t="s">
        <v>49</v>
      </c>
      <c r="D4015" s="621">
        <v>192.26</v>
      </c>
    </row>
    <row r="4016" spans="1:4" ht="67.5">
      <c r="A4016" s="622">
        <v>94715</v>
      </c>
      <c r="B4016" s="622" t="s">
        <v>3653</v>
      </c>
      <c r="C4016" s="622" t="s">
        <v>49</v>
      </c>
      <c r="D4016" s="621">
        <v>263.82</v>
      </c>
    </row>
    <row r="4017" spans="1:4" ht="67.5">
      <c r="A4017" s="622">
        <v>94724</v>
      </c>
      <c r="B4017" s="622" t="s">
        <v>3661</v>
      </c>
      <c r="C4017" s="622" t="s">
        <v>49</v>
      </c>
      <c r="D4017" s="621">
        <v>29.8</v>
      </c>
    </row>
    <row r="4018" spans="1:4" ht="54">
      <c r="A4018" s="622">
        <v>94725</v>
      </c>
      <c r="B4018" s="622" t="s">
        <v>3662</v>
      </c>
      <c r="C4018" s="622" t="s">
        <v>49</v>
      </c>
      <c r="D4018" s="621">
        <v>6.05</v>
      </c>
    </row>
    <row r="4019" spans="1:4" ht="67.5">
      <c r="A4019" s="622">
        <v>94726</v>
      </c>
      <c r="B4019" s="622" t="s">
        <v>3663</v>
      </c>
      <c r="C4019" s="622" t="s">
        <v>49</v>
      </c>
      <c r="D4019" s="621">
        <v>46.79</v>
      </c>
    </row>
    <row r="4020" spans="1:4" ht="54">
      <c r="A4020" s="622">
        <v>94727</v>
      </c>
      <c r="B4020" s="622" t="s">
        <v>3664</v>
      </c>
      <c r="C4020" s="622" t="s">
        <v>49</v>
      </c>
      <c r="D4020" s="621">
        <v>9.1999999999999993</v>
      </c>
    </row>
    <row r="4021" spans="1:4" ht="67.5">
      <c r="A4021" s="622">
        <v>94728</v>
      </c>
      <c r="B4021" s="622" t="s">
        <v>3665</v>
      </c>
      <c r="C4021" s="622" t="s">
        <v>49</v>
      </c>
      <c r="D4021" s="621">
        <v>180.52</v>
      </c>
    </row>
    <row r="4022" spans="1:4" ht="54">
      <c r="A4022" s="622">
        <v>94729</v>
      </c>
      <c r="B4022" s="622" t="s">
        <v>3666</v>
      </c>
      <c r="C4022" s="622" t="s">
        <v>49</v>
      </c>
      <c r="D4022" s="621">
        <v>16.87</v>
      </c>
    </row>
    <row r="4023" spans="1:4" ht="67.5">
      <c r="A4023" s="622">
        <v>94730</v>
      </c>
      <c r="B4023" s="622" t="s">
        <v>3667</v>
      </c>
      <c r="C4023" s="622" t="s">
        <v>49</v>
      </c>
      <c r="D4023" s="621">
        <v>219.7</v>
      </c>
    </row>
    <row r="4024" spans="1:4" ht="54">
      <c r="A4024" s="622">
        <v>94731</v>
      </c>
      <c r="B4024" s="622" t="s">
        <v>3668</v>
      </c>
      <c r="C4024" s="622" t="s">
        <v>49</v>
      </c>
      <c r="D4024" s="621">
        <v>21.64</v>
      </c>
    </row>
    <row r="4025" spans="1:4" ht="54">
      <c r="A4025" s="622">
        <v>94733</v>
      </c>
      <c r="B4025" s="622" t="s">
        <v>3669</v>
      </c>
      <c r="C4025" s="622" t="s">
        <v>49</v>
      </c>
      <c r="D4025" s="621">
        <v>42.36</v>
      </c>
    </row>
    <row r="4026" spans="1:4" ht="54">
      <c r="A4026" s="622">
        <v>94737</v>
      </c>
      <c r="B4026" s="622" t="s">
        <v>3670</v>
      </c>
      <c r="C4026" s="622" t="s">
        <v>49</v>
      </c>
      <c r="D4026" s="621">
        <v>184.07</v>
      </c>
    </row>
    <row r="4027" spans="1:4" ht="67.5">
      <c r="A4027" s="622">
        <v>94740</v>
      </c>
      <c r="B4027" s="622" t="s">
        <v>3671</v>
      </c>
      <c r="C4027" s="622" t="s">
        <v>49</v>
      </c>
      <c r="D4027" s="621">
        <v>9.65</v>
      </c>
    </row>
    <row r="4028" spans="1:4" ht="67.5">
      <c r="A4028" s="622">
        <v>94741</v>
      </c>
      <c r="B4028" s="622" t="s">
        <v>3672</v>
      </c>
      <c r="C4028" s="622" t="s">
        <v>49</v>
      </c>
      <c r="D4028" s="621">
        <v>12.52</v>
      </c>
    </row>
    <row r="4029" spans="1:4" ht="67.5">
      <c r="A4029" s="622">
        <v>94742</v>
      </c>
      <c r="B4029" s="622" t="s">
        <v>3673</v>
      </c>
      <c r="C4029" s="622" t="s">
        <v>49</v>
      </c>
      <c r="D4029" s="621">
        <v>15.73</v>
      </c>
    </row>
    <row r="4030" spans="1:4" ht="67.5">
      <c r="A4030" s="622">
        <v>94743</v>
      </c>
      <c r="B4030" s="622" t="s">
        <v>3674</v>
      </c>
      <c r="C4030" s="622" t="s">
        <v>49</v>
      </c>
      <c r="D4030" s="621">
        <v>17.54</v>
      </c>
    </row>
    <row r="4031" spans="1:4" ht="67.5">
      <c r="A4031" s="622">
        <v>94744</v>
      </c>
      <c r="B4031" s="622" t="s">
        <v>3675</v>
      </c>
      <c r="C4031" s="622" t="s">
        <v>49</v>
      </c>
      <c r="D4031" s="621">
        <v>25.71</v>
      </c>
    </row>
    <row r="4032" spans="1:4" ht="67.5">
      <c r="A4032" s="622">
        <v>94746</v>
      </c>
      <c r="B4032" s="622" t="s">
        <v>3676</v>
      </c>
      <c r="C4032" s="622" t="s">
        <v>49</v>
      </c>
      <c r="D4032" s="621">
        <v>37.799999999999997</v>
      </c>
    </row>
    <row r="4033" spans="1:4" ht="67.5">
      <c r="A4033" s="622">
        <v>94748</v>
      </c>
      <c r="B4033" s="622" t="s">
        <v>3677</v>
      </c>
      <c r="C4033" s="622" t="s">
        <v>49</v>
      </c>
      <c r="D4033" s="621">
        <v>78.81</v>
      </c>
    </row>
    <row r="4034" spans="1:4" ht="67.5">
      <c r="A4034" s="622">
        <v>94750</v>
      </c>
      <c r="B4034" s="622" t="s">
        <v>3678</v>
      </c>
      <c r="C4034" s="622" t="s">
        <v>49</v>
      </c>
      <c r="D4034" s="621">
        <v>193.2</v>
      </c>
    </row>
    <row r="4035" spans="1:4" ht="67.5">
      <c r="A4035" s="622">
        <v>94752</v>
      </c>
      <c r="B4035" s="622" t="s">
        <v>3679</v>
      </c>
      <c r="C4035" s="622" t="s">
        <v>49</v>
      </c>
      <c r="D4035" s="621">
        <v>231.79</v>
      </c>
    </row>
    <row r="4036" spans="1:4" ht="54">
      <c r="A4036" s="622">
        <v>94756</v>
      </c>
      <c r="B4036" s="622" t="s">
        <v>3680</v>
      </c>
      <c r="C4036" s="622" t="s">
        <v>49</v>
      </c>
      <c r="D4036" s="621">
        <v>12.08</v>
      </c>
    </row>
    <row r="4037" spans="1:4" ht="54">
      <c r="A4037" s="622">
        <v>94757</v>
      </c>
      <c r="B4037" s="622" t="s">
        <v>3681</v>
      </c>
      <c r="C4037" s="622" t="s">
        <v>49</v>
      </c>
      <c r="D4037" s="621">
        <v>17.5</v>
      </c>
    </row>
    <row r="4038" spans="1:4" ht="54">
      <c r="A4038" s="622">
        <v>94758</v>
      </c>
      <c r="B4038" s="622" t="s">
        <v>3682</v>
      </c>
      <c r="C4038" s="622" t="s">
        <v>49</v>
      </c>
      <c r="D4038" s="621">
        <v>48.16</v>
      </c>
    </row>
    <row r="4039" spans="1:4" ht="54">
      <c r="A4039" s="622">
        <v>94759</v>
      </c>
      <c r="B4039" s="622" t="s">
        <v>3683</v>
      </c>
      <c r="C4039" s="622" t="s">
        <v>49</v>
      </c>
      <c r="D4039" s="621">
        <v>60.22</v>
      </c>
    </row>
    <row r="4040" spans="1:4" ht="54">
      <c r="A4040" s="622">
        <v>94760</v>
      </c>
      <c r="B4040" s="622" t="s">
        <v>3684</v>
      </c>
      <c r="C4040" s="622" t="s">
        <v>49</v>
      </c>
      <c r="D4040" s="621">
        <v>98.56</v>
      </c>
    </row>
    <row r="4041" spans="1:4" ht="54">
      <c r="A4041" s="622">
        <v>94761</v>
      </c>
      <c r="B4041" s="622" t="s">
        <v>3685</v>
      </c>
      <c r="C4041" s="622" t="s">
        <v>49</v>
      </c>
      <c r="D4041" s="621">
        <v>219.47</v>
      </c>
    </row>
    <row r="4042" spans="1:4" ht="54">
      <c r="A4042" s="622">
        <v>94762</v>
      </c>
      <c r="B4042" s="622" t="s">
        <v>3686</v>
      </c>
      <c r="C4042" s="622" t="s">
        <v>49</v>
      </c>
      <c r="D4042" s="621">
        <v>276.14</v>
      </c>
    </row>
    <row r="4043" spans="1:4" ht="67.5">
      <c r="A4043" s="622">
        <v>94783</v>
      </c>
      <c r="B4043" s="622" t="s">
        <v>3689</v>
      </c>
      <c r="C4043" s="622" t="s">
        <v>49</v>
      </c>
      <c r="D4043" s="621">
        <v>13.14</v>
      </c>
    </row>
    <row r="4044" spans="1:4" ht="67.5">
      <c r="A4044" s="622">
        <v>94785</v>
      </c>
      <c r="B4044" s="622" t="s">
        <v>3690</v>
      </c>
      <c r="C4044" s="622" t="s">
        <v>49</v>
      </c>
      <c r="D4044" s="621">
        <v>23.28</v>
      </c>
    </row>
    <row r="4045" spans="1:4" ht="67.5">
      <c r="A4045" s="622">
        <v>94786</v>
      </c>
      <c r="B4045" s="622" t="s">
        <v>746</v>
      </c>
      <c r="C4045" s="622" t="s">
        <v>49</v>
      </c>
      <c r="D4045" s="621">
        <v>29.98</v>
      </c>
    </row>
    <row r="4046" spans="1:4" ht="67.5">
      <c r="A4046" s="622">
        <v>94787</v>
      </c>
      <c r="B4046" s="622" t="s">
        <v>747</v>
      </c>
      <c r="C4046" s="622" t="s">
        <v>49</v>
      </c>
      <c r="D4046" s="621">
        <v>42.05</v>
      </c>
    </row>
    <row r="4047" spans="1:4" ht="67.5">
      <c r="A4047" s="622">
        <v>94788</v>
      </c>
      <c r="B4047" s="622" t="s">
        <v>3691</v>
      </c>
      <c r="C4047" s="622" t="s">
        <v>49</v>
      </c>
      <c r="D4047" s="621">
        <v>58.92</v>
      </c>
    </row>
    <row r="4048" spans="1:4" ht="67.5">
      <c r="A4048" s="622">
        <v>94789</v>
      </c>
      <c r="B4048" s="622" t="s">
        <v>748</v>
      </c>
      <c r="C4048" s="622" t="s">
        <v>49</v>
      </c>
      <c r="D4048" s="621">
        <v>175.98</v>
      </c>
    </row>
    <row r="4049" spans="1:4" ht="67.5">
      <c r="A4049" s="622">
        <v>94790</v>
      </c>
      <c r="B4049" s="622" t="s">
        <v>3692</v>
      </c>
      <c r="C4049" s="622" t="s">
        <v>49</v>
      </c>
      <c r="D4049" s="621">
        <v>202.91</v>
      </c>
    </row>
    <row r="4050" spans="1:4" ht="67.5">
      <c r="A4050" s="622">
        <v>94791</v>
      </c>
      <c r="B4050" s="622" t="s">
        <v>3693</v>
      </c>
      <c r="C4050" s="622" t="s">
        <v>49</v>
      </c>
      <c r="D4050" s="621">
        <v>282.56</v>
      </c>
    </row>
    <row r="4051" spans="1:4" ht="54">
      <c r="A4051" s="622">
        <v>94863</v>
      </c>
      <c r="B4051" s="622" t="s">
        <v>3697</v>
      </c>
      <c r="C4051" s="622" t="s">
        <v>49</v>
      </c>
      <c r="D4051" s="621">
        <v>159.16</v>
      </c>
    </row>
    <row r="4052" spans="1:4" ht="67.5">
      <c r="A4052" s="622">
        <v>95141</v>
      </c>
      <c r="B4052" s="622" t="s">
        <v>3762</v>
      </c>
      <c r="C4052" s="622" t="s">
        <v>49</v>
      </c>
      <c r="D4052" s="621">
        <v>21.82</v>
      </c>
    </row>
    <row r="4053" spans="1:4" ht="54">
      <c r="A4053" s="622">
        <v>95237</v>
      </c>
      <c r="B4053" s="622" t="s">
        <v>3775</v>
      </c>
      <c r="C4053" s="622" t="s">
        <v>49</v>
      </c>
      <c r="D4053" s="621">
        <v>16.87</v>
      </c>
    </row>
    <row r="4054" spans="1:4" ht="54">
      <c r="A4054" s="622">
        <v>95693</v>
      </c>
      <c r="B4054" s="622" t="s">
        <v>3973</v>
      </c>
      <c r="C4054" s="622" t="s">
        <v>49</v>
      </c>
      <c r="D4054" s="621">
        <v>37.68</v>
      </c>
    </row>
    <row r="4055" spans="1:4" ht="54">
      <c r="A4055" s="622">
        <v>95694</v>
      </c>
      <c r="B4055" s="622" t="s">
        <v>777</v>
      </c>
      <c r="C4055" s="622" t="s">
        <v>49</v>
      </c>
      <c r="D4055" s="621">
        <v>44.24</v>
      </c>
    </row>
    <row r="4056" spans="1:4" ht="54">
      <c r="A4056" s="622">
        <v>95695</v>
      </c>
      <c r="B4056" s="622" t="s">
        <v>3974</v>
      </c>
      <c r="C4056" s="622" t="s">
        <v>49</v>
      </c>
      <c r="D4056" s="621">
        <v>42.96</v>
      </c>
    </row>
    <row r="4057" spans="1:4" ht="40.5">
      <c r="A4057" s="622">
        <v>95696</v>
      </c>
      <c r="B4057" s="622" t="s">
        <v>10925</v>
      </c>
      <c r="C4057" s="622" t="s">
        <v>49</v>
      </c>
      <c r="D4057" s="621">
        <v>32.549999999999997</v>
      </c>
    </row>
    <row r="4058" spans="1:4" ht="40.5">
      <c r="A4058" s="622">
        <v>96637</v>
      </c>
      <c r="B4058" s="622" t="s">
        <v>4217</v>
      </c>
      <c r="C4058" s="622" t="s">
        <v>49</v>
      </c>
      <c r="D4058" s="621">
        <v>9.59</v>
      </c>
    </row>
    <row r="4059" spans="1:4" ht="40.5">
      <c r="A4059" s="622">
        <v>96638</v>
      </c>
      <c r="B4059" s="622" t="s">
        <v>4218</v>
      </c>
      <c r="C4059" s="622" t="s">
        <v>49</v>
      </c>
      <c r="D4059" s="621">
        <v>9.19</v>
      </c>
    </row>
    <row r="4060" spans="1:4" ht="40.5">
      <c r="A4060" s="622">
        <v>96639</v>
      </c>
      <c r="B4060" s="622" t="s">
        <v>4219</v>
      </c>
      <c r="C4060" s="622" t="s">
        <v>49</v>
      </c>
      <c r="D4060" s="621">
        <v>6.71</v>
      </c>
    </row>
    <row r="4061" spans="1:4" ht="40.5">
      <c r="A4061" s="622">
        <v>96640</v>
      </c>
      <c r="B4061" s="622" t="s">
        <v>4220</v>
      </c>
      <c r="C4061" s="622" t="s">
        <v>49</v>
      </c>
      <c r="D4061" s="621">
        <v>17.63</v>
      </c>
    </row>
    <row r="4062" spans="1:4" ht="40.5">
      <c r="A4062" s="622">
        <v>96641</v>
      </c>
      <c r="B4062" s="622" t="s">
        <v>4221</v>
      </c>
      <c r="C4062" s="622" t="s">
        <v>49</v>
      </c>
      <c r="D4062" s="621">
        <v>13.73</v>
      </c>
    </row>
    <row r="4063" spans="1:4" ht="40.5">
      <c r="A4063" s="622">
        <v>96642</v>
      </c>
      <c r="B4063" s="622" t="s">
        <v>4222</v>
      </c>
      <c r="C4063" s="622" t="s">
        <v>49</v>
      </c>
      <c r="D4063" s="621">
        <v>12.68</v>
      </c>
    </row>
    <row r="4064" spans="1:4" ht="40.5">
      <c r="A4064" s="622">
        <v>96643</v>
      </c>
      <c r="B4064" s="622" t="s">
        <v>4223</v>
      </c>
      <c r="C4064" s="622" t="s">
        <v>49</v>
      </c>
      <c r="D4064" s="621">
        <v>35.549999999999997</v>
      </c>
    </row>
    <row r="4065" spans="1:4" ht="40.5">
      <c r="A4065" s="622">
        <v>96650</v>
      </c>
      <c r="B4065" s="622" t="s">
        <v>4230</v>
      </c>
      <c r="C4065" s="622" t="s">
        <v>49</v>
      </c>
      <c r="D4065" s="621">
        <v>7.18</v>
      </c>
    </row>
    <row r="4066" spans="1:4" ht="40.5">
      <c r="A4066" s="622">
        <v>96651</v>
      </c>
      <c r="B4066" s="622" t="s">
        <v>4231</v>
      </c>
      <c r="C4066" s="622" t="s">
        <v>49</v>
      </c>
      <c r="D4066" s="621">
        <v>6.78</v>
      </c>
    </row>
    <row r="4067" spans="1:4" ht="40.5">
      <c r="A4067" s="622">
        <v>96652</v>
      </c>
      <c r="B4067" s="622" t="s">
        <v>4232</v>
      </c>
      <c r="C4067" s="622" t="s">
        <v>49</v>
      </c>
      <c r="D4067" s="621">
        <v>13.63</v>
      </c>
    </row>
    <row r="4068" spans="1:4" ht="40.5">
      <c r="A4068" s="622">
        <v>96653</v>
      </c>
      <c r="B4068" s="622" t="s">
        <v>4233</v>
      </c>
      <c r="C4068" s="622" t="s">
        <v>49</v>
      </c>
      <c r="D4068" s="621">
        <v>13.58</v>
      </c>
    </row>
    <row r="4069" spans="1:4" ht="40.5">
      <c r="A4069" s="622">
        <v>96654</v>
      </c>
      <c r="B4069" s="622" t="s">
        <v>4234</v>
      </c>
      <c r="C4069" s="622" t="s">
        <v>49</v>
      </c>
      <c r="D4069" s="621">
        <v>22.64</v>
      </c>
    </row>
    <row r="4070" spans="1:4" ht="40.5">
      <c r="A4070" s="622">
        <v>96655</v>
      </c>
      <c r="B4070" s="622" t="s">
        <v>4235</v>
      </c>
      <c r="C4070" s="622" t="s">
        <v>49</v>
      </c>
      <c r="D4070" s="621">
        <v>22.21</v>
      </c>
    </row>
    <row r="4071" spans="1:4" ht="40.5">
      <c r="A4071" s="622">
        <v>96656</v>
      </c>
      <c r="B4071" s="622" t="s">
        <v>4236</v>
      </c>
      <c r="C4071" s="622" t="s">
        <v>49</v>
      </c>
      <c r="D4071" s="621">
        <v>5.13</v>
      </c>
    </row>
    <row r="4072" spans="1:4" ht="40.5">
      <c r="A4072" s="622">
        <v>96657</v>
      </c>
      <c r="B4072" s="622" t="s">
        <v>4237</v>
      </c>
      <c r="C4072" s="622" t="s">
        <v>49</v>
      </c>
      <c r="D4072" s="621">
        <v>16.05</v>
      </c>
    </row>
    <row r="4073" spans="1:4" ht="54">
      <c r="A4073" s="622">
        <v>96658</v>
      </c>
      <c r="B4073" s="622" t="s">
        <v>4238</v>
      </c>
      <c r="C4073" s="622" t="s">
        <v>49</v>
      </c>
      <c r="D4073" s="621">
        <v>12.15</v>
      </c>
    </row>
    <row r="4074" spans="1:4" ht="40.5">
      <c r="A4074" s="622">
        <v>96659</v>
      </c>
      <c r="B4074" s="622" t="s">
        <v>4239</v>
      </c>
      <c r="C4074" s="622" t="s">
        <v>49</v>
      </c>
      <c r="D4074" s="621">
        <v>9.2200000000000006</v>
      </c>
    </row>
    <row r="4075" spans="1:4" ht="40.5">
      <c r="A4075" s="622">
        <v>96660</v>
      </c>
      <c r="B4075" s="622" t="s">
        <v>4240</v>
      </c>
      <c r="C4075" s="622" t="s">
        <v>49</v>
      </c>
      <c r="D4075" s="621">
        <v>27.43</v>
      </c>
    </row>
    <row r="4076" spans="1:4" ht="54">
      <c r="A4076" s="622">
        <v>96661</v>
      </c>
      <c r="B4076" s="622" t="s">
        <v>4241</v>
      </c>
      <c r="C4076" s="622" t="s">
        <v>49</v>
      </c>
      <c r="D4076" s="621">
        <v>21.43</v>
      </c>
    </row>
    <row r="4077" spans="1:4" ht="40.5">
      <c r="A4077" s="622">
        <v>96662</v>
      </c>
      <c r="B4077" s="622" t="s">
        <v>4242</v>
      </c>
      <c r="C4077" s="622" t="s">
        <v>49</v>
      </c>
      <c r="D4077" s="621">
        <v>9.42</v>
      </c>
    </row>
    <row r="4078" spans="1:4" ht="40.5">
      <c r="A4078" s="622">
        <v>96663</v>
      </c>
      <c r="B4078" s="622" t="s">
        <v>4243</v>
      </c>
      <c r="C4078" s="622" t="s">
        <v>49</v>
      </c>
      <c r="D4078" s="621">
        <v>16.829999999999998</v>
      </c>
    </row>
    <row r="4079" spans="1:4" ht="40.5">
      <c r="A4079" s="622">
        <v>96664</v>
      </c>
      <c r="B4079" s="622" t="s">
        <v>4244</v>
      </c>
      <c r="C4079" s="622" t="s">
        <v>49</v>
      </c>
      <c r="D4079" s="621">
        <v>18.11</v>
      </c>
    </row>
    <row r="4080" spans="1:4" ht="40.5">
      <c r="A4080" s="622">
        <v>96665</v>
      </c>
      <c r="B4080" s="622" t="s">
        <v>4245</v>
      </c>
      <c r="C4080" s="622" t="s">
        <v>49</v>
      </c>
      <c r="D4080" s="621">
        <v>9.4499999999999993</v>
      </c>
    </row>
    <row r="4081" spans="1:4" ht="40.5">
      <c r="A4081" s="622">
        <v>96666</v>
      </c>
      <c r="B4081" s="622" t="s">
        <v>4246</v>
      </c>
      <c r="C4081" s="622" t="s">
        <v>49</v>
      </c>
      <c r="D4081" s="621">
        <v>18.27</v>
      </c>
    </row>
    <row r="4082" spans="1:4" ht="40.5">
      <c r="A4082" s="622">
        <v>96667</v>
      </c>
      <c r="B4082" s="622" t="s">
        <v>4247</v>
      </c>
      <c r="C4082" s="622" t="s">
        <v>49</v>
      </c>
      <c r="D4082" s="621">
        <v>31.96</v>
      </c>
    </row>
    <row r="4083" spans="1:4" ht="40.5">
      <c r="A4083" s="622">
        <v>96684</v>
      </c>
      <c r="B4083" s="622" t="s">
        <v>4264</v>
      </c>
      <c r="C4083" s="622" t="s">
        <v>49</v>
      </c>
      <c r="D4083" s="621">
        <v>3.57</v>
      </c>
    </row>
    <row r="4084" spans="1:4" ht="40.5">
      <c r="A4084" s="622">
        <v>96685</v>
      </c>
      <c r="B4084" s="622" t="s">
        <v>4265</v>
      </c>
      <c r="C4084" s="622" t="s">
        <v>49</v>
      </c>
      <c r="D4084" s="621">
        <v>3.17</v>
      </c>
    </row>
    <row r="4085" spans="1:4" ht="40.5">
      <c r="A4085" s="622">
        <v>96686</v>
      </c>
      <c r="B4085" s="622" t="s">
        <v>4266</v>
      </c>
      <c r="C4085" s="622" t="s">
        <v>49</v>
      </c>
      <c r="D4085" s="621">
        <v>5.37</v>
      </c>
    </row>
    <row r="4086" spans="1:4" ht="40.5">
      <c r="A4086" s="622">
        <v>96687</v>
      </c>
      <c r="B4086" s="622" t="s">
        <v>4267</v>
      </c>
      <c r="C4086" s="622" t="s">
        <v>49</v>
      </c>
      <c r="D4086" s="621">
        <v>5.32</v>
      </c>
    </row>
    <row r="4087" spans="1:4" ht="40.5">
      <c r="A4087" s="622">
        <v>96688</v>
      </c>
      <c r="B4087" s="622" t="s">
        <v>4268</v>
      </c>
      <c r="C4087" s="622" t="s">
        <v>49</v>
      </c>
      <c r="D4087" s="621">
        <v>9.27</v>
      </c>
    </row>
    <row r="4088" spans="1:4" ht="40.5">
      <c r="A4088" s="622">
        <v>96689</v>
      </c>
      <c r="B4088" s="622" t="s">
        <v>4269</v>
      </c>
      <c r="C4088" s="622" t="s">
        <v>49</v>
      </c>
      <c r="D4088" s="621">
        <v>8.84</v>
      </c>
    </row>
    <row r="4089" spans="1:4" ht="40.5">
      <c r="A4089" s="622">
        <v>96690</v>
      </c>
      <c r="B4089" s="622" t="s">
        <v>4270</v>
      </c>
      <c r="C4089" s="622" t="s">
        <v>49</v>
      </c>
      <c r="D4089" s="621">
        <v>17.37</v>
      </c>
    </row>
    <row r="4090" spans="1:4" ht="40.5">
      <c r="A4090" s="622">
        <v>96691</v>
      </c>
      <c r="B4090" s="622" t="s">
        <v>4271</v>
      </c>
      <c r="C4090" s="622" t="s">
        <v>49</v>
      </c>
      <c r="D4090" s="621">
        <v>17.95</v>
      </c>
    </row>
    <row r="4091" spans="1:4" ht="40.5">
      <c r="A4091" s="622">
        <v>96692</v>
      </c>
      <c r="B4091" s="622" t="s">
        <v>4272</v>
      </c>
      <c r="C4091" s="622" t="s">
        <v>49</v>
      </c>
      <c r="D4091" s="621">
        <v>26.25</v>
      </c>
    </row>
    <row r="4092" spans="1:4" ht="40.5">
      <c r="A4092" s="622">
        <v>96693</v>
      </c>
      <c r="B4092" s="622" t="s">
        <v>4273</v>
      </c>
      <c r="C4092" s="622" t="s">
        <v>49</v>
      </c>
      <c r="D4092" s="621">
        <v>24.82</v>
      </c>
    </row>
    <row r="4093" spans="1:4" ht="40.5">
      <c r="A4093" s="622">
        <v>96694</v>
      </c>
      <c r="B4093" s="622" t="s">
        <v>4274</v>
      </c>
      <c r="C4093" s="622" t="s">
        <v>49</v>
      </c>
      <c r="D4093" s="621">
        <v>58.32</v>
      </c>
    </row>
    <row r="4094" spans="1:4" ht="40.5">
      <c r="A4094" s="622">
        <v>96695</v>
      </c>
      <c r="B4094" s="622" t="s">
        <v>4275</v>
      </c>
      <c r="C4094" s="622" t="s">
        <v>49</v>
      </c>
      <c r="D4094" s="621">
        <v>56.64</v>
      </c>
    </row>
    <row r="4095" spans="1:4" ht="40.5">
      <c r="A4095" s="622">
        <v>96696</v>
      </c>
      <c r="B4095" s="622" t="s">
        <v>4276</v>
      </c>
      <c r="C4095" s="622" t="s">
        <v>49</v>
      </c>
      <c r="D4095" s="621">
        <v>87.91</v>
      </c>
    </row>
    <row r="4096" spans="1:4" ht="40.5">
      <c r="A4096" s="622">
        <v>96697</v>
      </c>
      <c r="B4096" s="622" t="s">
        <v>4277</v>
      </c>
      <c r="C4096" s="622" t="s">
        <v>49</v>
      </c>
      <c r="D4096" s="621">
        <v>131.55000000000001</v>
      </c>
    </row>
    <row r="4097" spans="1:4" ht="40.5">
      <c r="A4097" s="622">
        <v>96698</v>
      </c>
      <c r="B4097" s="622" t="s">
        <v>4278</v>
      </c>
      <c r="C4097" s="622" t="s">
        <v>49</v>
      </c>
      <c r="D4097" s="621">
        <v>2.72</v>
      </c>
    </row>
    <row r="4098" spans="1:4" ht="40.5">
      <c r="A4098" s="622">
        <v>96699</v>
      </c>
      <c r="B4098" s="622" t="s">
        <v>4279</v>
      </c>
      <c r="C4098" s="622" t="s">
        <v>49</v>
      </c>
      <c r="D4098" s="621">
        <v>13.64</v>
      </c>
    </row>
    <row r="4099" spans="1:4" ht="40.5">
      <c r="A4099" s="622">
        <v>96700</v>
      </c>
      <c r="B4099" s="622" t="s">
        <v>4280</v>
      </c>
      <c r="C4099" s="622" t="s">
        <v>49</v>
      </c>
      <c r="D4099" s="621">
        <v>9.74</v>
      </c>
    </row>
    <row r="4100" spans="1:4" ht="40.5">
      <c r="A4100" s="622">
        <v>96701</v>
      </c>
      <c r="B4100" s="622" t="s">
        <v>4281</v>
      </c>
      <c r="C4100" s="622" t="s">
        <v>49</v>
      </c>
      <c r="D4100" s="621">
        <v>3.72</v>
      </c>
    </row>
    <row r="4101" spans="1:4" ht="40.5">
      <c r="A4101" s="622">
        <v>96702</v>
      </c>
      <c r="B4101" s="622" t="s">
        <v>4282</v>
      </c>
      <c r="C4101" s="622" t="s">
        <v>49</v>
      </c>
      <c r="D4101" s="621">
        <v>3.92</v>
      </c>
    </row>
    <row r="4102" spans="1:4" ht="40.5">
      <c r="A4102" s="622">
        <v>96703</v>
      </c>
      <c r="B4102" s="622" t="s">
        <v>4283</v>
      </c>
      <c r="C4102" s="622" t="s">
        <v>49</v>
      </c>
      <c r="D4102" s="621">
        <v>7.9</v>
      </c>
    </row>
    <row r="4103" spans="1:4" ht="40.5">
      <c r="A4103" s="622">
        <v>96704</v>
      </c>
      <c r="B4103" s="622" t="s">
        <v>4284</v>
      </c>
      <c r="C4103" s="622" t="s">
        <v>49</v>
      </c>
      <c r="D4103" s="621">
        <v>9.18</v>
      </c>
    </row>
    <row r="4104" spans="1:4" ht="40.5">
      <c r="A4104" s="622">
        <v>96705</v>
      </c>
      <c r="B4104" s="622" t="s">
        <v>4285</v>
      </c>
      <c r="C4104" s="622" t="s">
        <v>49</v>
      </c>
      <c r="D4104" s="621">
        <v>11.9</v>
      </c>
    </row>
    <row r="4105" spans="1:4" ht="40.5">
      <c r="A4105" s="622">
        <v>96706</v>
      </c>
      <c r="B4105" s="622" t="s">
        <v>4286</v>
      </c>
      <c r="C4105" s="622" t="s">
        <v>49</v>
      </c>
      <c r="D4105" s="621">
        <v>17.87</v>
      </c>
    </row>
    <row r="4106" spans="1:4" ht="40.5">
      <c r="A4106" s="622">
        <v>96707</v>
      </c>
      <c r="B4106" s="622" t="s">
        <v>4287</v>
      </c>
      <c r="C4106" s="622" t="s">
        <v>49</v>
      </c>
      <c r="D4106" s="621">
        <v>37.46</v>
      </c>
    </row>
    <row r="4107" spans="1:4" ht="40.5">
      <c r="A4107" s="622">
        <v>96708</v>
      </c>
      <c r="B4107" s="622" t="s">
        <v>4288</v>
      </c>
      <c r="C4107" s="622" t="s">
        <v>49</v>
      </c>
      <c r="D4107" s="621">
        <v>59.19</v>
      </c>
    </row>
    <row r="4108" spans="1:4" ht="40.5">
      <c r="A4108" s="622">
        <v>96709</v>
      </c>
      <c r="B4108" s="622" t="s">
        <v>4289</v>
      </c>
      <c r="C4108" s="622" t="s">
        <v>49</v>
      </c>
      <c r="D4108" s="621">
        <v>93.6</v>
      </c>
    </row>
    <row r="4109" spans="1:4" ht="40.5">
      <c r="A4109" s="622">
        <v>96710</v>
      </c>
      <c r="B4109" s="622" t="s">
        <v>4290</v>
      </c>
      <c r="C4109" s="622" t="s">
        <v>49</v>
      </c>
      <c r="D4109" s="621">
        <v>4.67</v>
      </c>
    </row>
    <row r="4110" spans="1:4" ht="40.5">
      <c r="A4110" s="622">
        <v>96711</v>
      </c>
      <c r="B4110" s="622" t="s">
        <v>4291</v>
      </c>
      <c r="C4110" s="622" t="s">
        <v>49</v>
      </c>
      <c r="D4110" s="621">
        <v>7.28</v>
      </c>
    </row>
    <row r="4111" spans="1:4" ht="40.5">
      <c r="A4111" s="622">
        <v>96712</v>
      </c>
      <c r="B4111" s="622" t="s">
        <v>4292</v>
      </c>
      <c r="C4111" s="622" t="s">
        <v>49</v>
      </c>
      <c r="D4111" s="621">
        <v>14.11</v>
      </c>
    </row>
    <row r="4112" spans="1:4" ht="40.5">
      <c r="A4112" s="622">
        <v>96713</v>
      </c>
      <c r="B4112" s="622" t="s">
        <v>4293</v>
      </c>
      <c r="C4112" s="622" t="s">
        <v>49</v>
      </c>
      <c r="D4112" s="621">
        <v>19.55</v>
      </c>
    </row>
    <row r="4113" spans="1:4" ht="40.5">
      <c r="A4113" s="622">
        <v>96714</v>
      </c>
      <c r="B4113" s="622" t="s">
        <v>4294</v>
      </c>
      <c r="C4113" s="622" t="s">
        <v>49</v>
      </c>
      <c r="D4113" s="621">
        <v>33.06</v>
      </c>
    </row>
    <row r="4114" spans="1:4" ht="40.5">
      <c r="A4114" s="622">
        <v>96715</v>
      </c>
      <c r="B4114" s="622" t="s">
        <v>4295</v>
      </c>
      <c r="C4114" s="622" t="s">
        <v>49</v>
      </c>
      <c r="D4114" s="621">
        <v>62.54</v>
      </c>
    </row>
    <row r="4115" spans="1:4" ht="40.5">
      <c r="A4115" s="622">
        <v>96716</v>
      </c>
      <c r="B4115" s="622" t="s">
        <v>4296</v>
      </c>
      <c r="C4115" s="622" t="s">
        <v>49</v>
      </c>
      <c r="D4115" s="621">
        <v>94.02</v>
      </c>
    </row>
    <row r="4116" spans="1:4" ht="40.5">
      <c r="A4116" s="622">
        <v>96717</v>
      </c>
      <c r="B4116" s="622" t="s">
        <v>4297</v>
      </c>
      <c r="C4116" s="622" t="s">
        <v>49</v>
      </c>
      <c r="D4116" s="621">
        <v>148.21</v>
      </c>
    </row>
    <row r="4117" spans="1:4" ht="54">
      <c r="A4117" s="622">
        <v>96736</v>
      </c>
      <c r="B4117" s="622" t="s">
        <v>4316</v>
      </c>
      <c r="C4117" s="622" t="s">
        <v>49</v>
      </c>
      <c r="D4117" s="621">
        <v>3.86</v>
      </c>
    </row>
    <row r="4118" spans="1:4" ht="54">
      <c r="A4118" s="622">
        <v>96737</v>
      </c>
      <c r="B4118" s="622" t="s">
        <v>4317</v>
      </c>
      <c r="C4118" s="622" t="s">
        <v>49</v>
      </c>
      <c r="D4118" s="621">
        <v>4.46</v>
      </c>
    </row>
    <row r="4119" spans="1:4" ht="67.5">
      <c r="A4119" s="622">
        <v>96738</v>
      </c>
      <c r="B4119" s="622" t="s">
        <v>4318</v>
      </c>
      <c r="C4119" s="622" t="s">
        <v>49</v>
      </c>
      <c r="D4119" s="621">
        <v>15.38</v>
      </c>
    </row>
    <row r="4120" spans="1:4" ht="54">
      <c r="A4120" s="622">
        <v>96739</v>
      </c>
      <c r="B4120" s="622" t="s">
        <v>4319</v>
      </c>
      <c r="C4120" s="622" t="s">
        <v>49</v>
      </c>
      <c r="D4120" s="621">
        <v>5.77</v>
      </c>
    </row>
    <row r="4121" spans="1:4" ht="67.5">
      <c r="A4121" s="622">
        <v>96740</v>
      </c>
      <c r="B4121" s="622" t="s">
        <v>4320</v>
      </c>
      <c r="C4121" s="622" t="s">
        <v>49</v>
      </c>
      <c r="D4121" s="621">
        <v>23.98</v>
      </c>
    </row>
    <row r="4122" spans="1:4" ht="54">
      <c r="A4122" s="622">
        <v>96741</v>
      </c>
      <c r="B4122" s="622" t="s">
        <v>4321</v>
      </c>
      <c r="C4122" s="622" t="s">
        <v>49</v>
      </c>
      <c r="D4122" s="621">
        <v>9.32</v>
      </c>
    </row>
    <row r="4123" spans="1:4" ht="54">
      <c r="A4123" s="622">
        <v>96742</v>
      </c>
      <c r="B4123" s="622" t="s">
        <v>4322</v>
      </c>
      <c r="C4123" s="622" t="s">
        <v>49</v>
      </c>
      <c r="D4123" s="621">
        <v>14.15</v>
      </c>
    </row>
    <row r="4124" spans="1:4" ht="54">
      <c r="A4124" s="622">
        <v>96743</v>
      </c>
      <c r="B4124" s="622" t="s">
        <v>4323</v>
      </c>
      <c r="C4124" s="622" t="s">
        <v>49</v>
      </c>
      <c r="D4124" s="621">
        <v>18.47</v>
      </c>
    </row>
    <row r="4125" spans="1:4" ht="54">
      <c r="A4125" s="622">
        <v>96744</v>
      </c>
      <c r="B4125" s="622" t="s">
        <v>4324</v>
      </c>
      <c r="C4125" s="622" t="s">
        <v>49</v>
      </c>
      <c r="D4125" s="621">
        <v>39.67</v>
      </c>
    </row>
    <row r="4126" spans="1:4" ht="54">
      <c r="A4126" s="622">
        <v>96745</v>
      </c>
      <c r="B4126" s="622" t="s">
        <v>4325</v>
      </c>
      <c r="C4126" s="622" t="s">
        <v>49</v>
      </c>
      <c r="D4126" s="621">
        <v>58.65</v>
      </c>
    </row>
    <row r="4127" spans="1:4" ht="67.5">
      <c r="A4127" s="622">
        <v>96746</v>
      </c>
      <c r="B4127" s="622" t="s">
        <v>4326</v>
      </c>
      <c r="C4127" s="622" t="s">
        <v>49</v>
      </c>
      <c r="D4127" s="621">
        <v>93.57</v>
      </c>
    </row>
    <row r="4128" spans="1:4" ht="67.5">
      <c r="A4128" s="622">
        <v>96747</v>
      </c>
      <c r="B4128" s="622" t="s">
        <v>4327</v>
      </c>
      <c r="C4128" s="622" t="s">
        <v>49</v>
      </c>
      <c r="D4128" s="621">
        <v>5.45</v>
      </c>
    </row>
    <row r="4129" spans="1:4" ht="67.5">
      <c r="A4129" s="622">
        <v>96748</v>
      </c>
      <c r="B4129" s="622" t="s">
        <v>4328</v>
      </c>
      <c r="C4129" s="622" t="s">
        <v>49</v>
      </c>
      <c r="D4129" s="621">
        <v>6.2</v>
      </c>
    </row>
    <row r="4130" spans="1:4" ht="67.5">
      <c r="A4130" s="622">
        <v>96749</v>
      </c>
      <c r="B4130" s="622" t="s">
        <v>4329</v>
      </c>
      <c r="C4130" s="622" t="s">
        <v>49</v>
      </c>
      <c r="D4130" s="621">
        <v>8.4700000000000006</v>
      </c>
    </row>
    <row r="4131" spans="1:4" ht="67.5">
      <c r="A4131" s="622">
        <v>96750</v>
      </c>
      <c r="B4131" s="622" t="s">
        <v>4330</v>
      </c>
      <c r="C4131" s="622" t="s">
        <v>49</v>
      </c>
      <c r="D4131" s="621">
        <v>11.39</v>
      </c>
    </row>
    <row r="4132" spans="1:4" ht="67.5">
      <c r="A4132" s="622">
        <v>96751</v>
      </c>
      <c r="B4132" s="622" t="s">
        <v>4331</v>
      </c>
      <c r="C4132" s="622" t="s">
        <v>49</v>
      </c>
      <c r="D4132" s="621">
        <v>20.73</v>
      </c>
    </row>
    <row r="4133" spans="1:4" ht="67.5">
      <c r="A4133" s="622">
        <v>96752</v>
      </c>
      <c r="B4133" s="622" t="s">
        <v>4332</v>
      </c>
      <c r="C4133" s="622" t="s">
        <v>49</v>
      </c>
      <c r="D4133" s="621">
        <v>27.14</v>
      </c>
    </row>
    <row r="4134" spans="1:4" ht="67.5">
      <c r="A4134" s="622">
        <v>96753</v>
      </c>
      <c r="B4134" s="622" t="s">
        <v>4333</v>
      </c>
      <c r="C4134" s="622" t="s">
        <v>49</v>
      </c>
      <c r="D4134" s="621">
        <v>61.65</v>
      </c>
    </row>
    <row r="4135" spans="1:4" ht="67.5">
      <c r="A4135" s="622">
        <v>96754</v>
      </c>
      <c r="B4135" s="622" t="s">
        <v>4334</v>
      </c>
      <c r="C4135" s="622" t="s">
        <v>49</v>
      </c>
      <c r="D4135" s="621">
        <v>87.09</v>
      </c>
    </row>
    <row r="4136" spans="1:4" ht="67.5">
      <c r="A4136" s="622">
        <v>96755</v>
      </c>
      <c r="B4136" s="622" t="s">
        <v>4335</v>
      </c>
      <c r="C4136" s="622" t="s">
        <v>49</v>
      </c>
      <c r="D4136" s="621">
        <v>131.52000000000001</v>
      </c>
    </row>
    <row r="4137" spans="1:4" ht="67.5">
      <c r="A4137" s="622">
        <v>96756</v>
      </c>
      <c r="B4137" s="622" t="s">
        <v>4336</v>
      </c>
      <c r="C4137" s="622" t="s">
        <v>49</v>
      </c>
      <c r="D4137" s="621">
        <v>10.1</v>
      </c>
    </row>
    <row r="4138" spans="1:4" ht="67.5">
      <c r="A4138" s="622">
        <v>96757</v>
      </c>
      <c r="B4138" s="622" t="s">
        <v>4337</v>
      </c>
      <c r="C4138" s="622" t="s">
        <v>49</v>
      </c>
      <c r="D4138" s="621">
        <v>9.6999999999999993</v>
      </c>
    </row>
    <row r="4139" spans="1:4" ht="54">
      <c r="A4139" s="622">
        <v>96758</v>
      </c>
      <c r="B4139" s="622" t="s">
        <v>4338</v>
      </c>
      <c r="C4139" s="622" t="s">
        <v>49</v>
      </c>
      <c r="D4139" s="621">
        <v>11.4</v>
      </c>
    </row>
    <row r="4140" spans="1:4" ht="54">
      <c r="A4140" s="622">
        <v>96759</v>
      </c>
      <c r="B4140" s="622" t="s">
        <v>4339</v>
      </c>
      <c r="C4140" s="622" t="s">
        <v>49</v>
      </c>
      <c r="D4140" s="621">
        <v>16.96</v>
      </c>
    </row>
    <row r="4141" spans="1:4" ht="54">
      <c r="A4141" s="622">
        <v>96760</v>
      </c>
      <c r="B4141" s="622" t="s">
        <v>4340</v>
      </c>
      <c r="C4141" s="622" t="s">
        <v>49</v>
      </c>
      <c r="D4141" s="621">
        <v>24</v>
      </c>
    </row>
    <row r="4142" spans="1:4" ht="54">
      <c r="A4142" s="622">
        <v>96761</v>
      </c>
      <c r="B4142" s="622" t="s">
        <v>4341</v>
      </c>
      <c r="C4142" s="622" t="s">
        <v>49</v>
      </c>
      <c r="D4142" s="621">
        <v>34.26</v>
      </c>
    </row>
    <row r="4143" spans="1:4" ht="54">
      <c r="A4143" s="622">
        <v>96762</v>
      </c>
      <c r="B4143" s="622" t="s">
        <v>4342</v>
      </c>
      <c r="C4143" s="622" t="s">
        <v>49</v>
      </c>
      <c r="D4143" s="621">
        <v>66.94</v>
      </c>
    </row>
    <row r="4144" spans="1:4" ht="54">
      <c r="A4144" s="622">
        <v>96763</v>
      </c>
      <c r="B4144" s="622" t="s">
        <v>4343</v>
      </c>
      <c r="C4144" s="622" t="s">
        <v>49</v>
      </c>
      <c r="D4144" s="621">
        <v>92.91</v>
      </c>
    </row>
    <row r="4145" spans="1:4" ht="54">
      <c r="A4145" s="622">
        <v>96764</v>
      </c>
      <c r="B4145" s="622" t="s">
        <v>4344</v>
      </c>
      <c r="C4145" s="622" t="s">
        <v>49</v>
      </c>
      <c r="D4145" s="621">
        <v>148.15</v>
      </c>
    </row>
    <row r="4146" spans="1:4" ht="54">
      <c r="A4146" s="622">
        <v>96802</v>
      </c>
      <c r="B4146" s="622" t="s">
        <v>4353</v>
      </c>
      <c r="C4146" s="622" t="s">
        <v>49</v>
      </c>
      <c r="D4146" s="621">
        <v>193.72</v>
      </c>
    </row>
    <row r="4147" spans="1:4" ht="40.5">
      <c r="A4147" s="622">
        <v>96803</v>
      </c>
      <c r="B4147" s="622" t="s">
        <v>4354</v>
      </c>
      <c r="C4147" s="622" t="s">
        <v>49</v>
      </c>
      <c r="D4147" s="621">
        <v>99.39</v>
      </c>
    </row>
    <row r="4148" spans="1:4" ht="54">
      <c r="A4148" s="622">
        <v>96804</v>
      </c>
      <c r="B4148" s="622" t="s">
        <v>4355</v>
      </c>
      <c r="C4148" s="622" t="s">
        <v>49</v>
      </c>
      <c r="D4148" s="621">
        <v>177.64</v>
      </c>
    </row>
    <row r="4149" spans="1:4" ht="54">
      <c r="A4149" s="622">
        <v>96805</v>
      </c>
      <c r="B4149" s="622" t="s">
        <v>4356</v>
      </c>
      <c r="C4149" s="622" t="s">
        <v>49</v>
      </c>
      <c r="D4149" s="621">
        <v>199.86</v>
      </c>
    </row>
    <row r="4150" spans="1:4" ht="54">
      <c r="A4150" s="622">
        <v>96806</v>
      </c>
      <c r="B4150" s="622" t="s">
        <v>4357</v>
      </c>
      <c r="C4150" s="622" t="s">
        <v>49</v>
      </c>
      <c r="D4150" s="621">
        <v>96.79</v>
      </c>
    </row>
    <row r="4151" spans="1:4" ht="54">
      <c r="A4151" s="622">
        <v>96807</v>
      </c>
      <c r="B4151" s="622" t="s">
        <v>4358</v>
      </c>
      <c r="C4151" s="622" t="s">
        <v>49</v>
      </c>
      <c r="D4151" s="621">
        <v>161.24</v>
      </c>
    </row>
    <row r="4152" spans="1:4" ht="54">
      <c r="A4152" s="622">
        <v>96808</v>
      </c>
      <c r="B4152" s="622" t="s">
        <v>4359</v>
      </c>
      <c r="C4152" s="622" t="s">
        <v>49</v>
      </c>
      <c r="D4152" s="621">
        <v>9.02</v>
      </c>
    </row>
    <row r="4153" spans="1:4" ht="54">
      <c r="A4153" s="622">
        <v>96809</v>
      </c>
      <c r="B4153" s="622" t="s">
        <v>4360</v>
      </c>
      <c r="C4153" s="622" t="s">
        <v>49</v>
      </c>
      <c r="D4153" s="621">
        <v>10.33</v>
      </c>
    </row>
    <row r="4154" spans="1:4" ht="54">
      <c r="A4154" s="622">
        <v>96810</v>
      </c>
      <c r="B4154" s="622" t="s">
        <v>4361</v>
      </c>
      <c r="C4154" s="622" t="s">
        <v>49</v>
      </c>
      <c r="D4154" s="621">
        <v>11.21</v>
      </c>
    </row>
    <row r="4155" spans="1:4" ht="54">
      <c r="A4155" s="622">
        <v>96811</v>
      </c>
      <c r="B4155" s="622" t="s">
        <v>4362</v>
      </c>
      <c r="C4155" s="622" t="s">
        <v>49</v>
      </c>
      <c r="D4155" s="621">
        <v>12.05</v>
      </c>
    </row>
    <row r="4156" spans="1:4" ht="54">
      <c r="A4156" s="622">
        <v>96812</v>
      </c>
      <c r="B4156" s="622" t="s">
        <v>4363</v>
      </c>
      <c r="C4156" s="622" t="s">
        <v>49</v>
      </c>
      <c r="D4156" s="621">
        <v>11.58</v>
      </c>
    </row>
    <row r="4157" spans="1:4" ht="54">
      <c r="A4157" s="622">
        <v>96813</v>
      </c>
      <c r="B4157" s="622" t="s">
        <v>4364</v>
      </c>
      <c r="C4157" s="622" t="s">
        <v>49</v>
      </c>
      <c r="D4157" s="621">
        <v>13.34</v>
      </c>
    </row>
    <row r="4158" spans="1:4" ht="54">
      <c r="A4158" s="622">
        <v>96814</v>
      </c>
      <c r="B4158" s="622" t="s">
        <v>4365</v>
      </c>
      <c r="C4158" s="622" t="s">
        <v>49</v>
      </c>
      <c r="D4158" s="621">
        <v>11.28</v>
      </c>
    </row>
    <row r="4159" spans="1:4" ht="54">
      <c r="A4159" s="622">
        <v>96815</v>
      </c>
      <c r="B4159" s="622" t="s">
        <v>4366</v>
      </c>
      <c r="C4159" s="622" t="s">
        <v>49</v>
      </c>
      <c r="D4159" s="621">
        <v>19.02</v>
      </c>
    </row>
    <row r="4160" spans="1:4" ht="54">
      <c r="A4160" s="622">
        <v>96816</v>
      </c>
      <c r="B4160" s="622" t="s">
        <v>4367</v>
      </c>
      <c r="C4160" s="622" t="s">
        <v>49</v>
      </c>
      <c r="D4160" s="621">
        <v>15.67</v>
      </c>
    </row>
    <row r="4161" spans="1:4" ht="54">
      <c r="A4161" s="622">
        <v>96817</v>
      </c>
      <c r="B4161" s="622" t="s">
        <v>4368</v>
      </c>
      <c r="C4161" s="622" t="s">
        <v>49</v>
      </c>
      <c r="D4161" s="621">
        <v>17.8</v>
      </c>
    </row>
    <row r="4162" spans="1:4" ht="40.5">
      <c r="A4162" s="622">
        <v>96818</v>
      </c>
      <c r="B4162" s="622" t="s">
        <v>4369</v>
      </c>
      <c r="C4162" s="622" t="s">
        <v>49</v>
      </c>
      <c r="D4162" s="621">
        <v>16.59</v>
      </c>
    </row>
    <row r="4163" spans="1:4" ht="40.5">
      <c r="A4163" s="622">
        <v>96819</v>
      </c>
      <c r="B4163" s="622" t="s">
        <v>4370</v>
      </c>
      <c r="C4163" s="622" t="s">
        <v>49</v>
      </c>
      <c r="D4163" s="621">
        <v>16.59</v>
      </c>
    </row>
    <row r="4164" spans="1:4" ht="54">
      <c r="A4164" s="622">
        <v>96820</v>
      </c>
      <c r="B4164" s="622" t="s">
        <v>4371</v>
      </c>
      <c r="C4164" s="622" t="s">
        <v>49</v>
      </c>
      <c r="D4164" s="621">
        <v>30.11</v>
      </c>
    </row>
    <row r="4165" spans="1:4" ht="54">
      <c r="A4165" s="622">
        <v>96821</v>
      </c>
      <c r="B4165" s="622" t="s">
        <v>4372</v>
      </c>
      <c r="C4165" s="622" t="s">
        <v>49</v>
      </c>
      <c r="D4165" s="621">
        <v>25.67</v>
      </c>
    </row>
    <row r="4166" spans="1:4" ht="40.5">
      <c r="A4166" s="622">
        <v>96822</v>
      </c>
      <c r="B4166" s="622" t="s">
        <v>4373</v>
      </c>
      <c r="C4166" s="622" t="s">
        <v>49</v>
      </c>
      <c r="D4166" s="621">
        <v>26.01</v>
      </c>
    </row>
    <row r="4167" spans="1:4" ht="40.5">
      <c r="A4167" s="622">
        <v>96823</v>
      </c>
      <c r="B4167" s="622" t="s">
        <v>4374</v>
      </c>
      <c r="C4167" s="622" t="s">
        <v>49</v>
      </c>
      <c r="D4167" s="621">
        <v>10.72</v>
      </c>
    </row>
    <row r="4168" spans="1:4" ht="54">
      <c r="A4168" s="622">
        <v>96824</v>
      </c>
      <c r="B4168" s="622" t="s">
        <v>4375</v>
      </c>
      <c r="C4168" s="622" t="s">
        <v>49</v>
      </c>
      <c r="D4168" s="621">
        <v>12.09</v>
      </c>
    </row>
    <row r="4169" spans="1:4" ht="54">
      <c r="A4169" s="622">
        <v>96825</v>
      </c>
      <c r="B4169" s="622" t="s">
        <v>4376</v>
      </c>
      <c r="C4169" s="622" t="s">
        <v>49</v>
      </c>
      <c r="D4169" s="621">
        <v>16.36</v>
      </c>
    </row>
    <row r="4170" spans="1:4" ht="40.5">
      <c r="A4170" s="622">
        <v>96826</v>
      </c>
      <c r="B4170" s="622" t="s">
        <v>4377</v>
      </c>
      <c r="C4170" s="622" t="s">
        <v>49</v>
      </c>
      <c r="D4170" s="621">
        <v>14.86</v>
      </c>
    </row>
    <row r="4171" spans="1:4" ht="54">
      <c r="A4171" s="622">
        <v>96827</v>
      </c>
      <c r="B4171" s="622" t="s">
        <v>4378</v>
      </c>
      <c r="C4171" s="622" t="s">
        <v>49</v>
      </c>
      <c r="D4171" s="621">
        <v>15.41</v>
      </c>
    </row>
    <row r="4172" spans="1:4" ht="54">
      <c r="A4172" s="622">
        <v>96828</v>
      </c>
      <c r="B4172" s="622" t="s">
        <v>4379</v>
      </c>
      <c r="C4172" s="622" t="s">
        <v>49</v>
      </c>
      <c r="D4172" s="621">
        <v>19.329999999999998</v>
      </c>
    </row>
    <row r="4173" spans="1:4" ht="40.5">
      <c r="A4173" s="622">
        <v>96829</v>
      </c>
      <c r="B4173" s="622" t="s">
        <v>4380</v>
      </c>
      <c r="C4173" s="622" t="s">
        <v>49</v>
      </c>
      <c r="D4173" s="621">
        <v>14.84</v>
      </c>
    </row>
    <row r="4174" spans="1:4" ht="40.5">
      <c r="A4174" s="622">
        <v>96830</v>
      </c>
      <c r="B4174" s="622" t="s">
        <v>4381</v>
      </c>
      <c r="C4174" s="622" t="s">
        <v>49</v>
      </c>
      <c r="D4174" s="621">
        <v>21.55</v>
      </c>
    </row>
    <row r="4175" spans="1:4" ht="54">
      <c r="A4175" s="622">
        <v>96831</v>
      </c>
      <c r="B4175" s="622" t="s">
        <v>4382</v>
      </c>
      <c r="C4175" s="622" t="s">
        <v>49</v>
      </c>
      <c r="D4175" s="621">
        <v>17.59</v>
      </c>
    </row>
    <row r="4176" spans="1:4" ht="54">
      <c r="A4176" s="622">
        <v>96832</v>
      </c>
      <c r="B4176" s="622" t="s">
        <v>4383</v>
      </c>
      <c r="C4176" s="622" t="s">
        <v>49</v>
      </c>
      <c r="D4176" s="621">
        <v>20.309999999999999</v>
      </c>
    </row>
    <row r="4177" spans="1:4" ht="40.5">
      <c r="A4177" s="622">
        <v>96833</v>
      </c>
      <c r="B4177" s="622" t="s">
        <v>4384</v>
      </c>
      <c r="C4177" s="622" t="s">
        <v>49</v>
      </c>
      <c r="D4177" s="621">
        <v>19.03</v>
      </c>
    </row>
    <row r="4178" spans="1:4" ht="40.5">
      <c r="A4178" s="622">
        <v>96834</v>
      </c>
      <c r="B4178" s="622" t="s">
        <v>4385</v>
      </c>
      <c r="C4178" s="622" t="s">
        <v>49</v>
      </c>
      <c r="D4178" s="621">
        <v>31.4</v>
      </c>
    </row>
    <row r="4179" spans="1:4" ht="54">
      <c r="A4179" s="622">
        <v>96835</v>
      </c>
      <c r="B4179" s="622" t="s">
        <v>4386</v>
      </c>
      <c r="C4179" s="622" t="s">
        <v>49</v>
      </c>
      <c r="D4179" s="621">
        <v>27.16</v>
      </c>
    </row>
    <row r="4180" spans="1:4" ht="40.5">
      <c r="A4180" s="622">
        <v>96836</v>
      </c>
      <c r="B4180" s="622" t="s">
        <v>4387</v>
      </c>
      <c r="C4180" s="622" t="s">
        <v>49</v>
      </c>
      <c r="D4180" s="621">
        <v>28.92</v>
      </c>
    </row>
    <row r="4181" spans="1:4" ht="54">
      <c r="A4181" s="622">
        <v>96837</v>
      </c>
      <c r="B4181" s="622" t="s">
        <v>4388</v>
      </c>
      <c r="C4181" s="622" t="s">
        <v>49</v>
      </c>
      <c r="D4181" s="621">
        <v>15.75</v>
      </c>
    </row>
    <row r="4182" spans="1:4" ht="54">
      <c r="A4182" s="622">
        <v>96838</v>
      </c>
      <c r="B4182" s="622" t="s">
        <v>4389</v>
      </c>
      <c r="C4182" s="622" t="s">
        <v>49</v>
      </c>
      <c r="D4182" s="621">
        <v>14.48</v>
      </c>
    </row>
    <row r="4183" spans="1:4" ht="54">
      <c r="A4183" s="622">
        <v>96839</v>
      </c>
      <c r="B4183" s="622" t="s">
        <v>4390</v>
      </c>
      <c r="C4183" s="622" t="s">
        <v>49</v>
      </c>
      <c r="D4183" s="621">
        <v>14.26</v>
      </c>
    </row>
    <row r="4184" spans="1:4" ht="54">
      <c r="A4184" s="622">
        <v>96840</v>
      </c>
      <c r="B4184" s="622" t="s">
        <v>4391</v>
      </c>
      <c r="C4184" s="622" t="s">
        <v>49</v>
      </c>
      <c r="D4184" s="621">
        <v>18.41</v>
      </c>
    </row>
    <row r="4185" spans="1:4" ht="54">
      <c r="A4185" s="622">
        <v>96841</v>
      </c>
      <c r="B4185" s="622" t="s">
        <v>4392</v>
      </c>
      <c r="C4185" s="622" t="s">
        <v>49</v>
      </c>
      <c r="D4185" s="621">
        <v>16.13</v>
      </c>
    </row>
    <row r="4186" spans="1:4" ht="54">
      <c r="A4186" s="622">
        <v>96842</v>
      </c>
      <c r="B4186" s="622" t="s">
        <v>4393</v>
      </c>
      <c r="C4186" s="622" t="s">
        <v>49</v>
      </c>
      <c r="D4186" s="621">
        <v>20.49</v>
      </c>
    </row>
    <row r="4187" spans="1:4" ht="54">
      <c r="A4187" s="622">
        <v>96843</v>
      </c>
      <c r="B4187" s="622" t="s">
        <v>4394</v>
      </c>
      <c r="C4187" s="622" t="s">
        <v>49</v>
      </c>
      <c r="D4187" s="621">
        <v>19.71</v>
      </c>
    </row>
    <row r="4188" spans="1:4" ht="54">
      <c r="A4188" s="622">
        <v>96844</v>
      </c>
      <c r="B4188" s="622" t="s">
        <v>4395</v>
      </c>
      <c r="C4188" s="622" t="s">
        <v>49</v>
      </c>
      <c r="D4188" s="621">
        <v>26.82</v>
      </c>
    </row>
    <row r="4189" spans="1:4" ht="54">
      <c r="A4189" s="622">
        <v>96845</v>
      </c>
      <c r="B4189" s="622" t="s">
        <v>4396</v>
      </c>
      <c r="C4189" s="622" t="s">
        <v>49</v>
      </c>
      <c r="D4189" s="621">
        <v>28.73</v>
      </c>
    </row>
    <row r="4190" spans="1:4" ht="54">
      <c r="A4190" s="622">
        <v>96846</v>
      </c>
      <c r="B4190" s="622" t="s">
        <v>4397</v>
      </c>
      <c r="C4190" s="622" t="s">
        <v>49</v>
      </c>
      <c r="D4190" s="621">
        <v>22.66</v>
      </c>
    </row>
    <row r="4191" spans="1:4" ht="54">
      <c r="A4191" s="622">
        <v>96847</v>
      </c>
      <c r="B4191" s="622" t="s">
        <v>4398</v>
      </c>
      <c r="C4191" s="622" t="s">
        <v>49</v>
      </c>
      <c r="D4191" s="621">
        <v>24.88</v>
      </c>
    </row>
    <row r="4192" spans="1:4" ht="54">
      <c r="A4192" s="622">
        <v>96848</v>
      </c>
      <c r="B4192" s="622" t="s">
        <v>4399</v>
      </c>
      <c r="C4192" s="622" t="s">
        <v>49</v>
      </c>
      <c r="D4192" s="621">
        <v>37.24</v>
      </c>
    </row>
    <row r="4193" spans="1:4" ht="40.5">
      <c r="A4193" s="622">
        <v>96849</v>
      </c>
      <c r="B4193" s="622" t="s">
        <v>4400</v>
      </c>
      <c r="C4193" s="622" t="s">
        <v>49</v>
      </c>
      <c r="D4193" s="621">
        <v>13.54</v>
      </c>
    </row>
    <row r="4194" spans="1:4" ht="54">
      <c r="A4194" s="622">
        <v>96850</v>
      </c>
      <c r="B4194" s="622" t="s">
        <v>4401</v>
      </c>
      <c r="C4194" s="622" t="s">
        <v>49</v>
      </c>
      <c r="D4194" s="621">
        <v>15.81</v>
      </c>
    </row>
    <row r="4195" spans="1:4" ht="54">
      <c r="A4195" s="622">
        <v>96851</v>
      </c>
      <c r="B4195" s="622" t="s">
        <v>4402</v>
      </c>
      <c r="C4195" s="622" t="s">
        <v>49</v>
      </c>
      <c r="D4195" s="621">
        <v>20.9</v>
      </c>
    </row>
    <row r="4196" spans="1:4" ht="40.5">
      <c r="A4196" s="622">
        <v>96852</v>
      </c>
      <c r="B4196" s="622" t="s">
        <v>4403</v>
      </c>
      <c r="C4196" s="622" t="s">
        <v>49</v>
      </c>
      <c r="D4196" s="621">
        <v>18</v>
      </c>
    </row>
    <row r="4197" spans="1:4" ht="54">
      <c r="A4197" s="622">
        <v>96853</v>
      </c>
      <c r="B4197" s="622" t="s">
        <v>4404</v>
      </c>
      <c r="C4197" s="622" t="s">
        <v>49</v>
      </c>
      <c r="D4197" s="621">
        <v>20.22</v>
      </c>
    </row>
    <row r="4198" spans="1:4" ht="54">
      <c r="A4198" s="622">
        <v>96854</v>
      </c>
      <c r="B4198" s="622" t="s">
        <v>4405</v>
      </c>
      <c r="C4198" s="622" t="s">
        <v>49</v>
      </c>
      <c r="D4198" s="621">
        <v>24.16</v>
      </c>
    </row>
    <row r="4199" spans="1:4" ht="40.5">
      <c r="A4199" s="622">
        <v>96855</v>
      </c>
      <c r="B4199" s="622" t="s">
        <v>4406</v>
      </c>
      <c r="C4199" s="622" t="s">
        <v>49</v>
      </c>
      <c r="D4199" s="621">
        <v>22.34</v>
      </c>
    </row>
    <row r="4200" spans="1:4" ht="54">
      <c r="A4200" s="622">
        <v>96856</v>
      </c>
      <c r="B4200" s="622" t="s">
        <v>4407</v>
      </c>
      <c r="C4200" s="622" t="s">
        <v>49</v>
      </c>
      <c r="D4200" s="621">
        <v>22.66</v>
      </c>
    </row>
    <row r="4201" spans="1:4" ht="54">
      <c r="A4201" s="622">
        <v>96857</v>
      </c>
      <c r="B4201" s="622" t="s">
        <v>4408</v>
      </c>
      <c r="C4201" s="622" t="s">
        <v>49</v>
      </c>
      <c r="D4201" s="621">
        <v>35.979999999999997</v>
      </c>
    </row>
    <row r="4202" spans="1:4" ht="40.5">
      <c r="A4202" s="622">
        <v>96858</v>
      </c>
      <c r="B4202" s="622" t="s">
        <v>4409</v>
      </c>
      <c r="C4202" s="622" t="s">
        <v>49</v>
      </c>
      <c r="D4202" s="621">
        <v>36.409999999999997</v>
      </c>
    </row>
    <row r="4203" spans="1:4" ht="54">
      <c r="A4203" s="622">
        <v>96859</v>
      </c>
      <c r="B4203" s="622" t="s">
        <v>4410</v>
      </c>
      <c r="C4203" s="622" t="s">
        <v>49</v>
      </c>
      <c r="D4203" s="621">
        <v>45.05</v>
      </c>
    </row>
    <row r="4204" spans="1:4" ht="40.5">
      <c r="A4204" s="622">
        <v>96860</v>
      </c>
      <c r="B4204" s="622" t="s">
        <v>4411</v>
      </c>
      <c r="C4204" s="622" t="s">
        <v>49</v>
      </c>
      <c r="D4204" s="621">
        <v>18.3</v>
      </c>
    </row>
    <row r="4205" spans="1:4" ht="54">
      <c r="A4205" s="622">
        <v>96861</v>
      </c>
      <c r="B4205" s="622" t="s">
        <v>4412</v>
      </c>
      <c r="C4205" s="622" t="s">
        <v>49</v>
      </c>
      <c r="D4205" s="621">
        <v>19.739999999999998</v>
      </c>
    </row>
    <row r="4206" spans="1:4" ht="40.5">
      <c r="A4206" s="622">
        <v>96862</v>
      </c>
      <c r="B4206" s="622" t="s">
        <v>4413</v>
      </c>
      <c r="C4206" s="622" t="s">
        <v>49</v>
      </c>
      <c r="D4206" s="621">
        <v>22.06</v>
      </c>
    </row>
    <row r="4207" spans="1:4" ht="54">
      <c r="A4207" s="622">
        <v>96863</v>
      </c>
      <c r="B4207" s="622" t="s">
        <v>4414</v>
      </c>
      <c r="C4207" s="622" t="s">
        <v>49</v>
      </c>
      <c r="D4207" s="621">
        <v>21.82</v>
      </c>
    </row>
    <row r="4208" spans="1:4" ht="40.5">
      <c r="A4208" s="622">
        <v>96864</v>
      </c>
      <c r="B4208" s="622" t="s">
        <v>4415</v>
      </c>
      <c r="C4208" s="622" t="s">
        <v>49</v>
      </c>
      <c r="D4208" s="621">
        <v>34.450000000000003</v>
      </c>
    </row>
    <row r="4209" spans="1:4" ht="54">
      <c r="A4209" s="622">
        <v>96865</v>
      </c>
      <c r="B4209" s="622" t="s">
        <v>4416</v>
      </c>
      <c r="C4209" s="622" t="s">
        <v>49</v>
      </c>
      <c r="D4209" s="621">
        <v>33.75</v>
      </c>
    </row>
    <row r="4210" spans="1:4" ht="40.5">
      <c r="A4210" s="622">
        <v>96866</v>
      </c>
      <c r="B4210" s="622" t="s">
        <v>4417</v>
      </c>
      <c r="C4210" s="622" t="s">
        <v>49</v>
      </c>
      <c r="D4210" s="621">
        <v>45.25</v>
      </c>
    </row>
    <row r="4211" spans="1:4" ht="54">
      <c r="A4211" s="622">
        <v>96867</v>
      </c>
      <c r="B4211" s="622" t="s">
        <v>4418</v>
      </c>
      <c r="C4211" s="622" t="s">
        <v>49</v>
      </c>
      <c r="D4211" s="621">
        <v>52.51</v>
      </c>
    </row>
    <row r="4212" spans="1:4" ht="40.5">
      <c r="A4212" s="622">
        <v>96868</v>
      </c>
      <c r="B4212" s="622" t="s">
        <v>4419</v>
      </c>
      <c r="C4212" s="622" t="s">
        <v>49</v>
      </c>
      <c r="D4212" s="621">
        <v>20.95</v>
      </c>
    </row>
    <row r="4213" spans="1:4" ht="40.5">
      <c r="A4213" s="622">
        <v>96869</v>
      </c>
      <c r="B4213" s="622" t="s">
        <v>4420</v>
      </c>
      <c r="C4213" s="622" t="s">
        <v>49</v>
      </c>
      <c r="D4213" s="621">
        <v>25.02</v>
      </c>
    </row>
    <row r="4214" spans="1:4" ht="27">
      <c r="A4214" s="622">
        <v>96870</v>
      </c>
      <c r="B4214" s="622" t="s">
        <v>4421</v>
      </c>
      <c r="C4214" s="622" t="s">
        <v>49</v>
      </c>
      <c r="D4214" s="621">
        <v>39.44</v>
      </c>
    </row>
    <row r="4215" spans="1:4" ht="40.5">
      <c r="A4215" s="622">
        <v>96871</v>
      </c>
      <c r="B4215" s="622" t="s">
        <v>4422</v>
      </c>
      <c r="C4215" s="622" t="s">
        <v>49</v>
      </c>
      <c r="D4215" s="621">
        <v>57.11</v>
      </c>
    </row>
    <row r="4216" spans="1:4" ht="54">
      <c r="A4216" s="622">
        <v>96872</v>
      </c>
      <c r="B4216" s="622" t="s">
        <v>4423</v>
      </c>
      <c r="C4216" s="622" t="s">
        <v>49</v>
      </c>
      <c r="D4216" s="621">
        <v>55.27</v>
      </c>
    </row>
    <row r="4217" spans="1:4" ht="54">
      <c r="A4217" s="622">
        <v>96873</v>
      </c>
      <c r="B4217" s="622" t="s">
        <v>4424</v>
      </c>
      <c r="C4217" s="622" t="s">
        <v>49</v>
      </c>
      <c r="D4217" s="621">
        <v>63.28</v>
      </c>
    </row>
    <row r="4218" spans="1:4" ht="54">
      <c r="A4218" s="622">
        <v>96874</v>
      </c>
      <c r="B4218" s="622" t="s">
        <v>4425</v>
      </c>
      <c r="C4218" s="622" t="s">
        <v>49</v>
      </c>
      <c r="D4218" s="621">
        <v>66.790000000000006</v>
      </c>
    </row>
    <row r="4219" spans="1:4" ht="54">
      <c r="A4219" s="622">
        <v>96875</v>
      </c>
      <c r="B4219" s="622" t="s">
        <v>4426</v>
      </c>
      <c r="C4219" s="622" t="s">
        <v>49</v>
      </c>
      <c r="D4219" s="621">
        <v>79.67</v>
      </c>
    </row>
    <row r="4220" spans="1:4" ht="54">
      <c r="A4220" s="622">
        <v>96876</v>
      </c>
      <c r="B4220" s="622" t="s">
        <v>4427</v>
      </c>
      <c r="C4220" s="622" t="s">
        <v>49</v>
      </c>
      <c r="D4220" s="621">
        <v>137.5</v>
      </c>
    </row>
    <row r="4221" spans="1:4" ht="54">
      <c r="A4221" s="622">
        <v>96877</v>
      </c>
      <c r="B4221" s="622" t="s">
        <v>4428</v>
      </c>
      <c r="C4221" s="622" t="s">
        <v>49</v>
      </c>
      <c r="D4221" s="621">
        <v>146.86000000000001</v>
      </c>
    </row>
    <row r="4222" spans="1:4" ht="54">
      <c r="A4222" s="622">
        <v>96878</v>
      </c>
      <c r="B4222" s="622" t="s">
        <v>4429</v>
      </c>
      <c r="C4222" s="622" t="s">
        <v>49</v>
      </c>
      <c r="D4222" s="621">
        <v>148.6</v>
      </c>
    </row>
    <row r="4223" spans="1:4" ht="54">
      <c r="A4223" s="622">
        <v>96879</v>
      </c>
      <c r="B4223" s="622" t="s">
        <v>4430</v>
      </c>
      <c r="C4223" s="622" t="s">
        <v>49</v>
      </c>
      <c r="D4223" s="621">
        <v>149.32</v>
      </c>
    </row>
    <row r="4224" spans="1:4" ht="54">
      <c r="A4224" s="622">
        <v>96880</v>
      </c>
      <c r="B4224" s="622" t="s">
        <v>4431</v>
      </c>
      <c r="C4224" s="622" t="s">
        <v>49</v>
      </c>
      <c r="D4224" s="621">
        <v>170.26</v>
      </c>
    </row>
    <row r="4225" spans="1:4" ht="54">
      <c r="A4225" s="622">
        <v>96881</v>
      </c>
      <c r="B4225" s="622" t="s">
        <v>4432</v>
      </c>
      <c r="C4225" s="622" t="s">
        <v>49</v>
      </c>
      <c r="D4225" s="621">
        <v>179.74</v>
      </c>
    </row>
    <row r="4226" spans="1:4" ht="54">
      <c r="A4226" s="622">
        <v>97425</v>
      </c>
      <c r="B4226" s="622" t="s">
        <v>10926</v>
      </c>
      <c r="C4226" s="622" t="s">
        <v>49</v>
      </c>
      <c r="D4226" s="621">
        <v>17.760000000000002</v>
      </c>
    </row>
    <row r="4227" spans="1:4" ht="54">
      <c r="A4227" s="622">
        <v>97426</v>
      </c>
      <c r="B4227" s="622" t="s">
        <v>10927</v>
      </c>
      <c r="C4227" s="622" t="s">
        <v>49</v>
      </c>
      <c r="D4227" s="621">
        <v>21.14</v>
      </c>
    </row>
    <row r="4228" spans="1:4" ht="54">
      <c r="A4228" s="622">
        <v>97427</v>
      </c>
      <c r="B4228" s="622" t="s">
        <v>10928</v>
      </c>
      <c r="C4228" s="622" t="s">
        <v>49</v>
      </c>
      <c r="D4228" s="621">
        <v>23.69</v>
      </c>
    </row>
    <row r="4229" spans="1:4" ht="54">
      <c r="A4229" s="622">
        <v>97428</v>
      </c>
      <c r="B4229" s="622" t="s">
        <v>10929</v>
      </c>
      <c r="C4229" s="622" t="s">
        <v>49</v>
      </c>
      <c r="D4229" s="621">
        <v>29.61</v>
      </c>
    </row>
    <row r="4230" spans="1:4" ht="54">
      <c r="A4230" s="622">
        <v>97429</v>
      </c>
      <c r="B4230" s="622" t="s">
        <v>10930</v>
      </c>
      <c r="C4230" s="622" t="s">
        <v>49</v>
      </c>
      <c r="D4230" s="621">
        <v>35.07</v>
      </c>
    </row>
    <row r="4231" spans="1:4" ht="40.5">
      <c r="A4231" s="622">
        <v>97430</v>
      </c>
      <c r="B4231" s="622" t="s">
        <v>10931</v>
      </c>
      <c r="C4231" s="622" t="s">
        <v>49</v>
      </c>
      <c r="D4231" s="621">
        <v>27.01</v>
      </c>
    </row>
    <row r="4232" spans="1:4" ht="54">
      <c r="A4232" s="622">
        <v>97431</v>
      </c>
      <c r="B4232" s="622" t="s">
        <v>10932</v>
      </c>
      <c r="C4232" s="622" t="s">
        <v>49</v>
      </c>
      <c r="D4232" s="621">
        <v>30.14</v>
      </c>
    </row>
    <row r="4233" spans="1:4" ht="40.5">
      <c r="A4233" s="622">
        <v>97432</v>
      </c>
      <c r="B4233" s="622" t="s">
        <v>10933</v>
      </c>
      <c r="C4233" s="622" t="s">
        <v>49</v>
      </c>
      <c r="D4233" s="621">
        <v>34.04</v>
      </c>
    </row>
    <row r="4234" spans="1:4" ht="40.5">
      <c r="A4234" s="622">
        <v>97433</v>
      </c>
      <c r="B4234" s="622" t="s">
        <v>10934</v>
      </c>
      <c r="C4234" s="622" t="s">
        <v>49</v>
      </c>
      <c r="D4234" s="621">
        <v>61.95</v>
      </c>
    </row>
    <row r="4235" spans="1:4" ht="40.5">
      <c r="A4235" s="622">
        <v>97434</v>
      </c>
      <c r="B4235" s="622" t="s">
        <v>10935</v>
      </c>
      <c r="C4235" s="622" t="s">
        <v>49</v>
      </c>
      <c r="D4235" s="621">
        <v>63.12</v>
      </c>
    </row>
    <row r="4236" spans="1:4" ht="40.5">
      <c r="A4236" s="622">
        <v>97435</v>
      </c>
      <c r="B4236" s="622" t="s">
        <v>10936</v>
      </c>
      <c r="C4236" s="622" t="s">
        <v>49</v>
      </c>
      <c r="D4236" s="621">
        <v>72.5</v>
      </c>
    </row>
    <row r="4237" spans="1:4" ht="40.5">
      <c r="A4237" s="622">
        <v>97436</v>
      </c>
      <c r="B4237" s="622" t="s">
        <v>10937</v>
      </c>
      <c r="C4237" s="622" t="s">
        <v>49</v>
      </c>
      <c r="D4237" s="621">
        <v>74.75</v>
      </c>
    </row>
    <row r="4238" spans="1:4" ht="40.5">
      <c r="A4238" s="622">
        <v>97437</v>
      </c>
      <c r="B4238" s="622" t="s">
        <v>10938</v>
      </c>
      <c r="C4238" s="622" t="s">
        <v>49</v>
      </c>
      <c r="D4238" s="621">
        <v>83.04</v>
      </c>
    </row>
    <row r="4239" spans="1:4" ht="40.5">
      <c r="A4239" s="622">
        <v>97438</v>
      </c>
      <c r="B4239" s="622" t="s">
        <v>10939</v>
      </c>
      <c r="C4239" s="622" t="s">
        <v>49</v>
      </c>
      <c r="D4239" s="621">
        <v>85.45</v>
      </c>
    </row>
    <row r="4240" spans="1:4" ht="40.5">
      <c r="A4240" s="622">
        <v>97439</v>
      </c>
      <c r="B4240" s="622" t="s">
        <v>10940</v>
      </c>
      <c r="C4240" s="622" t="s">
        <v>49</v>
      </c>
      <c r="D4240" s="621">
        <v>93.82</v>
      </c>
    </row>
    <row r="4241" spans="1:4" ht="40.5">
      <c r="A4241" s="622">
        <v>97440</v>
      </c>
      <c r="B4241" s="622" t="s">
        <v>10941</v>
      </c>
      <c r="C4241" s="622" t="s">
        <v>49</v>
      </c>
      <c r="D4241" s="621">
        <v>112.58</v>
      </c>
    </row>
    <row r="4242" spans="1:4" ht="40.5">
      <c r="A4242" s="622">
        <v>97442</v>
      </c>
      <c r="B4242" s="622" t="s">
        <v>10942</v>
      </c>
      <c r="C4242" s="622" t="s">
        <v>49</v>
      </c>
      <c r="D4242" s="621">
        <v>124.19</v>
      </c>
    </row>
    <row r="4243" spans="1:4" ht="40.5">
      <c r="A4243" s="622">
        <v>97443</v>
      </c>
      <c r="B4243" s="622" t="s">
        <v>10943</v>
      </c>
      <c r="C4243" s="622" t="s">
        <v>49</v>
      </c>
      <c r="D4243" s="621">
        <v>70.89</v>
      </c>
    </row>
    <row r="4244" spans="1:4" ht="54">
      <c r="A4244" s="622">
        <v>97444</v>
      </c>
      <c r="B4244" s="622" t="s">
        <v>10944</v>
      </c>
      <c r="C4244" s="622" t="s">
        <v>49</v>
      </c>
      <c r="D4244" s="621">
        <v>83.63</v>
      </c>
    </row>
    <row r="4245" spans="1:4" ht="40.5">
      <c r="A4245" s="622">
        <v>97446</v>
      </c>
      <c r="B4245" s="622" t="s">
        <v>10945</v>
      </c>
      <c r="C4245" s="622" t="s">
        <v>49</v>
      </c>
      <c r="D4245" s="621">
        <v>145.13999999999999</v>
      </c>
    </row>
    <row r="4246" spans="1:4" ht="54">
      <c r="A4246" s="622">
        <v>97447</v>
      </c>
      <c r="B4246" s="622" t="s">
        <v>10946</v>
      </c>
      <c r="C4246" s="622" t="s">
        <v>49</v>
      </c>
      <c r="D4246" s="621">
        <v>145.13999999999999</v>
      </c>
    </row>
    <row r="4247" spans="1:4" ht="40.5">
      <c r="A4247" s="622">
        <v>97449</v>
      </c>
      <c r="B4247" s="622" t="s">
        <v>10947</v>
      </c>
      <c r="C4247" s="622" t="s">
        <v>49</v>
      </c>
      <c r="D4247" s="621">
        <v>154.4</v>
      </c>
    </row>
    <row r="4248" spans="1:4" ht="54">
      <c r="A4248" s="622">
        <v>97450</v>
      </c>
      <c r="B4248" s="622" t="s">
        <v>10948</v>
      </c>
      <c r="C4248" s="622" t="s">
        <v>49</v>
      </c>
      <c r="D4248" s="621">
        <v>189.1</v>
      </c>
    </row>
    <row r="4249" spans="1:4" ht="40.5">
      <c r="A4249" s="622">
        <v>97452</v>
      </c>
      <c r="B4249" s="622" t="s">
        <v>10949</v>
      </c>
      <c r="C4249" s="622" t="s">
        <v>49</v>
      </c>
      <c r="D4249" s="621">
        <v>116.93</v>
      </c>
    </row>
    <row r="4250" spans="1:4" ht="40.5">
      <c r="A4250" s="622">
        <v>97453</v>
      </c>
      <c r="B4250" s="622" t="s">
        <v>10950</v>
      </c>
      <c r="C4250" s="622" t="s">
        <v>49</v>
      </c>
      <c r="D4250" s="621">
        <v>124.21</v>
      </c>
    </row>
    <row r="4251" spans="1:4" ht="40.5">
      <c r="A4251" s="622">
        <v>97454</v>
      </c>
      <c r="B4251" s="622" t="s">
        <v>10951</v>
      </c>
      <c r="C4251" s="622" t="s">
        <v>49</v>
      </c>
      <c r="D4251" s="621">
        <v>199.62</v>
      </c>
    </row>
    <row r="4252" spans="1:4" ht="40.5">
      <c r="A4252" s="622">
        <v>97455</v>
      </c>
      <c r="B4252" s="622" t="s">
        <v>10952</v>
      </c>
      <c r="C4252" s="622" t="s">
        <v>49</v>
      </c>
      <c r="D4252" s="621">
        <v>211.25</v>
      </c>
    </row>
    <row r="4253" spans="1:4" ht="40.5">
      <c r="A4253" s="622">
        <v>97456</v>
      </c>
      <c r="B4253" s="622" t="s">
        <v>10953</v>
      </c>
      <c r="C4253" s="622" t="s">
        <v>49</v>
      </c>
      <c r="D4253" s="621">
        <v>453.94</v>
      </c>
    </row>
    <row r="4254" spans="1:4" ht="40.5">
      <c r="A4254" s="622">
        <v>97457</v>
      </c>
      <c r="B4254" s="622" t="s">
        <v>10954</v>
      </c>
      <c r="C4254" s="622" t="s">
        <v>49</v>
      </c>
      <c r="D4254" s="621">
        <v>401.76</v>
      </c>
    </row>
    <row r="4255" spans="1:4" ht="40.5">
      <c r="A4255" s="622">
        <v>97458</v>
      </c>
      <c r="B4255" s="622" t="s">
        <v>10955</v>
      </c>
      <c r="C4255" s="622" t="s">
        <v>49</v>
      </c>
      <c r="D4255" s="621">
        <v>185.07</v>
      </c>
    </row>
    <row r="4256" spans="1:4" ht="40.5">
      <c r="A4256" s="622">
        <v>97459</v>
      </c>
      <c r="B4256" s="622" t="s">
        <v>10956</v>
      </c>
      <c r="C4256" s="622" t="s">
        <v>49</v>
      </c>
      <c r="D4256" s="621">
        <v>318.31</v>
      </c>
    </row>
    <row r="4257" spans="1:4" ht="40.5">
      <c r="A4257" s="622">
        <v>97460</v>
      </c>
      <c r="B4257" s="622" t="s">
        <v>10957</v>
      </c>
      <c r="C4257" s="622" t="s">
        <v>49</v>
      </c>
      <c r="D4257" s="621">
        <v>490.03</v>
      </c>
    </row>
    <row r="4258" spans="1:4" ht="54">
      <c r="A4258" s="622">
        <v>97461</v>
      </c>
      <c r="B4258" s="622" t="s">
        <v>10958</v>
      </c>
      <c r="C4258" s="622" t="s">
        <v>49</v>
      </c>
      <c r="D4258" s="621">
        <v>22.31</v>
      </c>
    </row>
    <row r="4259" spans="1:4" ht="54">
      <c r="A4259" s="622">
        <v>97462</v>
      </c>
      <c r="B4259" s="622" t="s">
        <v>10959</v>
      </c>
      <c r="C4259" s="622" t="s">
        <v>49</v>
      </c>
      <c r="D4259" s="621">
        <v>18.579999999999998</v>
      </c>
    </row>
    <row r="4260" spans="1:4" ht="54">
      <c r="A4260" s="622">
        <v>97464</v>
      </c>
      <c r="B4260" s="622" t="s">
        <v>10960</v>
      </c>
      <c r="C4260" s="622" t="s">
        <v>49</v>
      </c>
      <c r="D4260" s="621">
        <v>32.18</v>
      </c>
    </row>
    <row r="4261" spans="1:4" ht="54">
      <c r="A4261" s="622">
        <v>97465</v>
      </c>
      <c r="B4261" s="622" t="s">
        <v>10961</v>
      </c>
      <c r="C4261" s="622" t="s">
        <v>49</v>
      </c>
      <c r="D4261" s="621">
        <v>38.47</v>
      </c>
    </row>
    <row r="4262" spans="1:4" ht="54">
      <c r="A4262" s="622">
        <v>97467</v>
      </c>
      <c r="B4262" s="622" t="s">
        <v>10962</v>
      </c>
      <c r="C4262" s="622" t="s">
        <v>49</v>
      </c>
      <c r="D4262" s="621">
        <v>40.840000000000003</v>
      </c>
    </row>
    <row r="4263" spans="1:4" ht="54">
      <c r="A4263" s="622">
        <v>97468</v>
      </c>
      <c r="B4263" s="622" t="s">
        <v>10963</v>
      </c>
      <c r="C4263" s="622" t="s">
        <v>49</v>
      </c>
      <c r="D4263" s="621">
        <v>48.9</v>
      </c>
    </row>
    <row r="4264" spans="1:4" ht="54">
      <c r="A4264" s="622">
        <v>97470</v>
      </c>
      <c r="B4264" s="622" t="s">
        <v>10964</v>
      </c>
      <c r="C4264" s="622" t="s">
        <v>49</v>
      </c>
      <c r="D4264" s="621">
        <v>60.42</v>
      </c>
    </row>
    <row r="4265" spans="1:4" ht="54">
      <c r="A4265" s="622">
        <v>97471</v>
      </c>
      <c r="B4265" s="622" t="s">
        <v>10965</v>
      </c>
      <c r="C4265" s="622" t="s">
        <v>49</v>
      </c>
      <c r="D4265" s="621">
        <v>73.16</v>
      </c>
    </row>
    <row r="4266" spans="1:4" ht="54">
      <c r="A4266" s="622">
        <v>97474</v>
      </c>
      <c r="B4266" s="622" t="s">
        <v>10966</v>
      </c>
      <c r="C4266" s="622" t="s">
        <v>49</v>
      </c>
      <c r="D4266" s="621">
        <v>110.7</v>
      </c>
    </row>
    <row r="4267" spans="1:4" ht="54">
      <c r="A4267" s="622">
        <v>97475</v>
      </c>
      <c r="B4267" s="622" t="s">
        <v>10967</v>
      </c>
      <c r="C4267" s="622" t="s">
        <v>49</v>
      </c>
      <c r="D4267" s="621">
        <v>136.44999999999999</v>
      </c>
    </row>
    <row r="4268" spans="1:4" ht="54">
      <c r="A4268" s="622">
        <v>97477</v>
      </c>
      <c r="B4268" s="622" t="s">
        <v>10968</v>
      </c>
      <c r="C4268" s="622" t="s">
        <v>49</v>
      </c>
      <c r="D4268" s="621">
        <v>147.51</v>
      </c>
    </row>
    <row r="4269" spans="1:4" ht="54">
      <c r="A4269" s="622">
        <v>97478</v>
      </c>
      <c r="B4269" s="622" t="s">
        <v>10969</v>
      </c>
      <c r="C4269" s="622" t="s">
        <v>49</v>
      </c>
      <c r="D4269" s="621">
        <v>182.21</v>
      </c>
    </row>
    <row r="4270" spans="1:4" ht="54">
      <c r="A4270" s="622">
        <v>97479</v>
      </c>
      <c r="B4270" s="622" t="s">
        <v>10970</v>
      </c>
      <c r="C4270" s="622" t="s">
        <v>49</v>
      </c>
      <c r="D4270" s="621">
        <v>36.090000000000003</v>
      </c>
    </row>
    <row r="4271" spans="1:4" ht="54">
      <c r="A4271" s="622">
        <v>97480</v>
      </c>
      <c r="B4271" s="622" t="s">
        <v>10971</v>
      </c>
      <c r="C4271" s="622" t="s">
        <v>49</v>
      </c>
      <c r="D4271" s="621">
        <v>36.090000000000003</v>
      </c>
    </row>
    <row r="4272" spans="1:4" ht="54">
      <c r="A4272" s="622">
        <v>97481</v>
      </c>
      <c r="B4272" s="622" t="s">
        <v>10972</v>
      </c>
      <c r="C4272" s="622" t="s">
        <v>49</v>
      </c>
      <c r="D4272" s="621">
        <v>52.35</v>
      </c>
    </row>
    <row r="4273" spans="1:4" ht="54">
      <c r="A4273" s="622">
        <v>97482</v>
      </c>
      <c r="B4273" s="622" t="s">
        <v>10973</v>
      </c>
      <c r="C4273" s="622" t="s">
        <v>49</v>
      </c>
      <c r="D4273" s="621">
        <v>52.35</v>
      </c>
    </row>
    <row r="4274" spans="1:4" ht="54">
      <c r="A4274" s="622">
        <v>97483</v>
      </c>
      <c r="B4274" s="622" t="s">
        <v>10974</v>
      </c>
      <c r="C4274" s="622" t="s">
        <v>49</v>
      </c>
      <c r="D4274" s="621">
        <v>73.39</v>
      </c>
    </row>
    <row r="4275" spans="1:4" ht="54">
      <c r="A4275" s="622">
        <v>97484</v>
      </c>
      <c r="B4275" s="622" t="s">
        <v>10975</v>
      </c>
      <c r="C4275" s="622" t="s">
        <v>49</v>
      </c>
      <c r="D4275" s="621">
        <v>73.39</v>
      </c>
    </row>
    <row r="4276" spans="1:4" ht="54">
      <c r="A4276" s="622">
        <v>97485</v>
      </c>
      <c r="B4276" s="622" t="s">
        <v>10976</v>
      </c>
      <c r="C4276" s="622" t="s">
        <v>49</v>
      </c>
      <c r="D4276" s="621">
        <v>101.25</v>
      </c>
    </row>
    <row r="4277" spans="1:4" ht="54">
      <c r="A4277" s="622">
        <v>97486</v>
      </c>
      <c r="B4277" s="622" t="s">
        <v>10977</v>
      </c>
      <c r="C4277" s="622" t="s">
        <v>49</v>
      </c>
      <c r="D4277" s="621">
        <v>108.53</v>
      </c>
    </row>
    <row r="4278" spans="1:4" ht="54">
      <c r="A4278" s="622">
        <v>97487</v>
      </c>
      <c r="B4278" s="622" t="s">
        <v>10978</v>
      </c>
      <c r="C4278" s="622" t="s">
        <v>49</v>
      </c>
      <c r="D4278" s="621">
        <v>186.61</v>
      </c>
    </row>
    <row r="4279" spans="1:4" ht="54">
      <c r="A4279" s="622">
        <v>97488</v>
      </c>
      <c r="B4279" s="622" t="s">
        <v>10979</v>
      </c>
      <c r="C4279" s="622" t="s">
        <v>49</v>
      </c>
      <c r="D4279" s="621">
        <v>198.24</v>
      </c>
    </row>
    <row r="4280" spans="1:4" ht="54">
      <c r="A4280" s="622">
        <v>97489</v>
      </c>
      <c r="B4280" s="622" t="s">
        <v>10980</v>
      </c>
      <c r="C4280" s="622" t="s">
        <v>49</v>
      </c>
      <c r="D4280" s="621">
        <v>443.57</v>
      </c>
    </row>
    <row r="4281" spans="1:4" ht="54">
      <c r="A4281" s="622">
        <v>97490</v>
      </c>
      <c r="B4281" s="622" t="s">
        <v>10981</v>
      </c>
      <c r="C4281" s="622" t="s">
        <v>49</v>
      </c>
      <c r="D4281" s="621">
        <v>391.39</v>
      </c>
    </row>
    <row r="4282" spans="1:4" ht="54">
      <c r="A4282" s="622">
        <v>97491</v>
      </c>
      <c r="B4282" s="622" t="s">
        <v>10982</v>
      </c>
      <c r="C4282" s="622" t="s">
        <v>49</v>
      </c>
      <c r="D4282" s="621">
        <v>55.79</v>
      </c>
    </row>
    <row r="4283" spans="1:4" ht="54">
      <c r="A4283" s="622">
        <v>97492</v>
      </c>
      <c r="B4283" s="622" t="s">
        <v>10983</v>
      </c>
      <c r="C4283" s="622" t="s">
        <v>49</v>
      </c>
      <c r="D4283" s="621">
        <v>81.93</v>
      </c>
    </row>
    <row r="4284" spans="1:4" ht="54">
      <c r="A4284" s="622">
        <v>97493</v>
      </c>
      <c r="B4284" s="622" t="s">
        <v>10984</v>
      </c>
      <c r="C4284" s="622" t="s">
        <v>49</v>
      </c>
      <c r="D4284" s="621">
        <v>105.7</v>
      </c>
    </row>
    <row r="4285" spans="1:4" ht="54">
      <c r="A4285" s="622">
        <v>97494</v>
      </c>
      <c r="B4285" s="622" t="s">
        <v>10985</v>
      </c>
      <c r="C4285" s="622" t="s">
        <v>49</v>
      </c>
      <c r="D4285" s="621">
        <v>164.12</v>
      </c>
    </row>
    <row r="4286" spans="1:4" ht="54">
      <c r="A4286" s="622">
        <v>97495</v>
      </c>
      <c r="B4286" s="622" t="s">
        <v>10986</v>
      </c>
      <c r="C4286" s="622" t="s">
        <v>49</v>
      </c>
      <c r="D4286" s="621">
        <v>300.94</v>
      </c>
    </row>
    <row r="4287" spans="1:4" ht="54">
      <c r="A4287" s="622">
        <v>97496</v>
      </c>
      <c r="B4287" s="622" t="s">
        <v>10987</v>
      </c>
      <c r="C4287" s="622" t="s">
        <v>49</v>
      </c>
      <c r="D4287" s="621">
        <v>476.24</v>
      </c>
    </row>
    <row r="4288" spans="1:4" ht="54">
      <c r="A4288" s="622">
        <v>97499</v>
      </c>
      <c r="B4288" s="622" t="s">
        <v>10988</v>
      </c>
      <c r="C4288" s="622" t="s">
        <v>49</v>
      </c>
      <c r="D4288" s="621">
        <v>20.62</v>
      </c>
    </row>
    <row r="4289" spans="1:4" ht="54">
      <c r="A4289" s="622">
        <v>97500</v>
      </c>
      <c r="B4289" s="622" t="s">
        <v>10989</v>
      </c>
      <c r="C4289" s="622" t="s">
        <v>49</v>
      </c>
      <c r="D4289" s="621">
        <v>16.89</v>
      </c>
    </row>
    <row r="4290" spans="1:4" ht="54">
      <c r="A4290" s="622">
        <v>97502</v>
      </c>
      <c r="B4290" s="622" t="s">
        <v>10990</v>
      </c>
      <c r="C4290" s="622" t="s">
        <v>49</v>
      </c>
      <c r="D4290" s="621">
        <v>29.04</v>
      </c>
    </row>
    <row r="4291" spans="1:4" ht="54">
      <c r="A4291" s="622">
        <v>97503</v>
      </c>
      <c r="B4291" s="622" t="s">
        <v>10991</v>
      </c>
      <c r="C4291" s="622" t="s">
        <v>49</v>
      </c>
      <c r="D4291" s="621">
        <v>35.49</v>
      </c>
    </row>
    <row r="4292" spans="1:4" ht="54">
      <c r="A4292" s="622">
        <v>97505</v>
      </c>
      <c r="B4292" s="622" t="s">
        <v>10992</v>
      </c>
      <c r="C4292" s="622" t="s">
        <v>49</v>
      </c>
      <c r="D4292" s="621">
        <v>36.43</v>
      </c>
    </row>
    <row r="4293" spans="1:4" ht="54">
      <c r="A4293" s="622">
        <v>97506</v>
      </c>
      <c r="B4293" s="622" t="s">
        <v>10993</v>
      </c>
      <c r="C4293" s="622" t="s">
        <v>49</v>
      </c>
      <c r="D4293" s="621">
        <v>44.49</v>
      </c>
    </row>
    <row r="4294" spans="1:4" ht="54">
      <c r="A4294" s="622">
        <v>97508</v>
      </c>
      <c r="B4294" s="622" t="s">
        <v>10994</v>
      </c>
      <c r="C4294" s="622" t="s">
        <v>49</v>
      </c>
      <c r="D4294" s="621">
        <v>54.16</v>
      </c>
    </row>
    <row r="4295" spans="1:4" ht="54">
      <c r="A4295" s="622">
        <v>97509</v>
      </c>
      <c r="B4295" s="622" t="s">
        <v>10995</v>
      </c>
      <c r="C4295" s="622" t="s">
        <v>49</v>
      </c>
      <c r="D4295" s="621">
        <v>66.900000000000006</v>
      </c>
    </row>
    <row r="4296" spans="1:4" ht="54">
      <c r="A4296" s="622">
        <v>97511</v>
      </c>
      <c r="B4296" s="622" t="s">
        <v>10996</v>
      </c>
      <c r="C4296" s="622" t="s">
        <v>49</v>
      </c>
      <c r="D4296" s="621">
        <v>101.71</v>
      </c>
    </row>
    <row r="4297" spans="1:4" ht="54">
      <c r="A4297" s="622">
        <v>97512</v>
      </c>
      <c r="B4297" s="622" t="s">
        <v>10997</v>
      </c>
      <c r="C4297" s="622" t="s">
        <v>49</v>
      </c>
      <c r="D4297" s="621">
        <v>127.46</v>
      </c>
    </row>
    <row r="4298" spans="1:4" ht="54">
      <c r="A4298" s="622">
        <v>97514</v>
      </c>
      <c r="B4298" s="622" t="s">
        <v>10998</v>
      </c>
      <c r="C4298" s="622" t="s">
        <v>49</v>
      </c>
      <c r="D4298" s="621">
        <v>135.69999999999999</v>
      </c>
    </row>
    <row r="4299" spans="1:4" ht="54">
      <c r="A4299" s="622">
        <v>97515</v>
      </c>
      <c r="B4299" s="622" t="s">
        <v>10999</v>
      </c>
      <c r="C4299" s="622" t="s">
        <v>49</v>
      </c>
      <c r="D4299" s="621">
        <v>170.4</v>
      </c>
    </row>
    <row r="4300" spans="1:4" ht="54">
      <c r="A4300" s="622">
        <v>97517</v>
      </c>
      <c r="B4300" s="622" t="s">
        <v>11000</v>
      </c>
      <c r="C4300" s="622" t="s">
        <v>49</v>
      </c>
      <c r="D4300" s="621">
        <v>33.549999999999997</v>
      </c>
    </row>
    <row r="4301" spans="1:4" ht="54">
      <c r="A4301" s="622">
        <v>97518</v>
      </c>
      <c r="B4301" s="622" t="s">
        <v>11001</v>
      </c>
      <c r="C4301" s="622" t="s">
        <v>49</v>
      </c>
      <c r="D4301" s="621">
        <v>33.549999999999997</v>
      </c>
    </row>
    <row r="4302" spans="1:4" ht="54">
      <c r="A4302" s="622">
        <v>97519</v>
      </c>
      <c r="B4302" s="622" t="s">
        <v>11002</v>
      </c>
      <c r="C4302" s="622" t="s">
        <v>49</v>
      </c>
      <c r="D4302" s="621">
        <v>47.89</v>
      </c>
    </row>
    <row r="4303" spans="1:4" ht="54">
      <c r="A4303" s="622">
        <v>97520</v>
      </c>
      <c r="B4303" s="622" t="s">
        <v>11003</v>
      </c>
      <c r="C4303" s="622" t="s">
        <v>49</v>
      </c>
      <c r="D4303" s="621">
        <v>47.89</v>
      </c>
    </row>
    <row r="4304" spans="1:4" ht="54">
      <c r="A4304" s="622">
        <v>97521</v>
      </c>
      <c r="B4304" s="622" t="s">
        <v>11004</v>
      </c>
      <c r="C4304" s="622" t="s">
        <v>49</v>
      </c>
      <c r="D4304" s="621">
        <v>66.739999999999995</v>
      </c>
    </row>
    <row r="4305" spans="1:4" ht="54">
      <c r="A4305" s="622">
        <v>97522</v>
      </c>
      <c r="B4305" s="622" t="s">
        <v>11005</v>
      </c>
      <c r="C4305" s="622" t="s">
        <v>49</v>
      </c>
      <c r="D4305" s="621">
        <v>66.739999999999995</v>
      </c>
    </row>
    <row r="4306" spans="1:4" ht="54">
      <c r="A4306" s="622">
        <v>97523</v>
      </c>
      <c r="B4306" s="622" t="s">
        <v>11006</v>
      </c>
      <c r="C4306" s="622" t="s">
        <v>49</v>
      </c>
      <c r="D4306" s="621">
        <v>91.87</v>
      </c>
    </row>
    <row r="4307" spans="1:4" ht="54">
      <c r="A4307" s="622">
        <v>97524</v>
      </c>
      <c r="B4307" s="622" t="s">
        <v>11007</v>
      </c>
      <c r="C4307" s="622" t="s">
        <v>49</v>
      </c>
      <c r="D4307" s="621">
        <v>99.15</v>
      </c>
    </row>
    <row r="4308" spans="1:4" ht="54">
      <c r="A4308" s="622">
        <v>97525</v>
      </c>
      <c r="B4308" s="622" t="s">
        <v>11008</v>
      </c>
      <c r="C4308" s="622" t="s">
        <v>49</v>
      </c>
      <c r="D4308" s="621">
        <v>173.06</v>
      </c>
    </row>
    <row r="4309" spans="1:4" ht="54">
      <c r="A4309" s="622">
        <v>97526</v>
      </c>
      <c r="B4309" s="622" t="s">
        <v>11009</v>
      </c>
      <c r="C4309" s="622" t="s">
        <v>49</v>
      </c>
      <c r="D4309" s="621">
        <v>184.69</v>
      </c>
    </row>
    <row r="4310" spans="1:4" ht="54">
      <c r="A4310" s="622">
        <v>97527</v>
      </c>
      <c r="B4310" s="622" t="s">
        <v>11010</v>
      </c>
      <c r="C4310" s="622" t="s">
        <v>49</v>
      </c>
      <c r="D4310" s="621">
        <v>425.9</v>
      </c>
    </row>
    <row r="4311" spans="1:4" ht="54">
      <c r="A4311" s="622">
        <v>97528</v>
      </c>
      <c r="B4311" s="622" t="s">
        <v>11011</v>
      </c>
      <c r="C4311" s="622" t="s">
        <v>49</v>
      </c>
      <c r="D4311" s="621">
        <v>373.72</v>
      </c>
    </row>
    <row r="4312" spans="1:4" ht="54">
      <c r="A4312" s="622">
        <v>97529</v>
      </c>
      <c r="B4312" s="622" t="s">
        <v>11012</v>
      </c>
      <c r="C4312" s="622" t="s">
        <v>49</v>
      </c>
      <c r="D4312" s="621">
        <v>52.47</v>
      </c>
    </row>
    <row r="4313" spans="1:4" ht="54">
      <c r="A4313" s="622">
        <v>97530</v>
      </c>
      <c r="B4313" s="622" t="s">
        <v>11013</v>
      </c>
      <c r="C4313" s="622" t="s">
        <v>49</v>
      </c>
      <c r="D4313" s="621">
        <v>75.97</v>
      </c>
    </row>
    <row r="4314" spans="1:4" ht="54">
      <c r="A4314" s="622">
        <v>97531</v>
      </c>
      <c r="B4314" s="622" t="s">
        <v>11014</v>
      </c>
      <c r="C4314" s="622" t="s">
        <v>49</v>
      </c>
      <c r="D4314" s="621">
        <v>96.82</v>
      </c>
    </row>
    <row r="4315" spans="1:4" ht="54">
      <c r="A4315" s="622">
        <v>97532</v>
      </c>
      <c r="B4315" s="622" t="s">
        <v>11015</v>
      </c>
      <c r="C4315" s="622" t="s">
        <v>49</v>
      </c>
      <c r="D4315" s="621">
        <v>151.61000000000001</v>
      </c>
    </row>
    <row r="4316" spans="1:4" ht="54">
      <c r="A4316" s="622">
        <v>97533</v>
      </c>
      <c r="B4316" s="622" t="s">
        <v>11016</v>
      </c>
      <c r="C4316" s="622" t="s">
        <v>49</v>
      </c>
      <c r="D4316" s="621">
        <v>285.54000000000002</v>
      </c>
    </row>
    <row r="4317" spans="1:4" ht="54">
      <c r="A4317" s="622">
        <v>97534</v>
      </c>
      <c r="B4317" s="622" t="s">
        <v>11017</v>
      </c>
      <c r="C4317" s="622" t="s">
        <v>49</v>
      </c>
      <c r="D4317" s="621">
        <v>452.66</v>
      </c>
    </row>
    <row r="4318" spans="1:4" ht="40.5">
      <c r="A4318" s="622">
        <v>97537</v>
      </c>
      <c r="B4318" s="622" t="s">
        <v>11018</v>
      </c>
      <c r="C4318" s="622" t="s">
        <v>49</v>
      </c>
      <c r="D4318" s="621">
        <v>15.48</v>
      </c>
    </row>
    <row r="4319" spans="1:4" ht="40.5">
      <c r="A4319" s="622">
        <v>97540</v>
      </c>
      <c r="B4319" s="622" t="s">
        <v>11019</v>
      </c>
      <c r="C4319" s="622" t="s">
        <v>49</v>
      </c>
      <c r="D4319" s="621">
        <v>20.78</v>
      </c>
    </row>
    <row r="4320" spans="1:4" ht="54">
      <c r="A4320" s="622">
        <v>97541</v>
      </c>
      <c r="B4320" s="622" t="s">
        <v>11020</v>
      </c>
      <c r="C4320" s="622" t="s">
        <v>49</v>
      </c>
      <c r="D4320" s="621">
        <v>17.68</v>
      </c>
    </row>
    <row r="4321" spans="1:4" ht="40.5">
      <c r="A4321" s="622">
        <v>97543</v>
      </c>
      <c r="B4321" s="622" t="s">
        <v>11021</v>
      </c>
      <c r="C4321" s="622" t="s">
        <v>49</v>
      </c>
      <c r="D4321" s="621">
        <v>33.78</v>
      </c>
    </row>
    <row r="4322" spans="1:4" ht="54">
      <c r="A4322" s="622">
        <v>97544</v>
      </c>
      <c r="B4322" s="622" t="s">
        <v>11022</v>
      </c>
      <c r="C4322" s="622" t="s">
        <v>49</v>
      </c>
      <c r="D4322" s="621">
        <v>30.05</v>
      </c>
    </row>
    <row r="4323" spans="1:4" ht="54">
      <c r="A4323" s="622">
        <v>97546</v>
      </c>
      <c r="B4323" s="622" t="s">
        <v>11023</v>
      </c>
      <c r="C4323" s="622" t="s">
        <v>49</v>
      </c>
      <c r="D4323" s="621">
        <v>21.68</v>
      </c>
    </row>
    <row r="4324" spans="1:4" ht="54">
      <c r="A4324" s="622">
        <v>97547</v>
      </c>
      <c r="B4324" s="622" t="s">
        <v>11024</v>
      </c>
      <c r="C4324" s="622" t="s">
        <v>49</v>
      </c>
      <c r="D4324" s="621">
        <v>21.68</v>
      </c>
    </row>
    <row r="4325" spans="1:4" ht="54">
      <c r="A4325" s="622">
        <v>97548</v>
      </c>
      <c r="B4325" s="622" t="s">
        <v>11025</v>
      </c>
      <c r="C4325" s="622" t="s">
        <v>49</v>
      </c>
      <c r="D4325" s="621">
        <v>32.130000000000003</v>
      </c>
    </row>
    <row r="4326" spans="1:4" ht="54">
      <c r="A4326" s="622">
        <v>97549</v>
      </c>
      <c r="B4326" s="622" t="s">
        <v>11026</v>
      </c>
      <c r="C4326" s="622" t="s">
        <v>49</v>
      </c>
      <c r="D4326" s="621">
        <v>32.130000000000003</v>
      </c>
    </row>
    <row r="4327" spans="1:4" ht="40.5">
      <c r="A4327" s="622">
        <v>97550</v>
      </c>
      <c r="B4327" s="622" t="s">
        <v>11027</v>
      </c>
      <c r="C4327" s="622" t="s">
        <v>49</v>
      </c>
      <c r="D4327" s="621">
        <v>53.31</v>
      </c>
    </row>
    <row r="4328" spans="1:4" ht="40.5">
      <c r="A4328" s="622">
        <v>97551</v>
      </c>
      <c r="B4328" s="622" t="s">
        <v>11028</v>
      </c>
      <c r="C4328" s="622" t="s">
        <v>49</v>
      </c>
      <c r="D4328" s="621">
        <v>53.31</v>
      </c>
    </row>
    <row r="4329" spans="1:4" ht="40.5">
      <c r="A4329" s="622">
        <v>97552</v>
      </c>
      <c r="B4329" s="622" t="s">
        <v>11029</v>
      </c>
      <c r="C4329" s="622" t="s">
        <v>49</v>
      </c>
      <c r="D4329" s="621">
        <v>31.6</v>
      </c>
    </row>
    <row r="4330" spans="1:4" ht="40.5">
      <c r="A4330" s="622">
        <v>97553</v>
      </c>
      <c r="B4330" s="622" t="s">
        <v>11030</v>
      </c>
      <c r="C4330" s="622" t="s">
        <v>49</v>
      </c>
      <c r="D4330" s="621">
        <v>45.53</v>
      </c>
    </row>
    <row r="4331" spans="1:4" ht="40.5">
      <c r="A4331" s="622">
        <v>97554</v>
      </c>
      <c r="B4331" s="622" t="s">
        <v>11031</v>
      </c>
      <c r="C4331" s="622" t="s">
        <v>49</v>
      </c>
      <c r="D4331" s="621">
        <v>78.83</v>
      </c>
    </row>
    <row r="4332" spans="1:4" ht="54">
      <c r="A4332" s="622">
        <v>98602</v>
      </c>
      <c r="B4332" s="622" t="s">
        <v>11032</v>
      </c>
      <c r="C4332" s="622" t="s">
        <v>49</v>
      </c>
      <c r="D4332" s="621">
        <v>12.05</v>
      </c>
    </row>
    <row r="4333" spans="1:4" ht="27">
      <c r="A4333" s="622">
        <v>6171</v>
      </c>
      <c r="B4333" s="622" t="s">
        <v>114</v>
      </c>
      <c r="C4333" s="622" t="s">
        <v>49</v>
      </c>
      <c r="D4333" s="621">
        <v>23.23</v>
      </c>
    </row>
    <row r="4334" spans="1:4" ht="40.5">
      <c r="A4334" s="622" t="s">
        <v>4646</v>
      </c>
      <c r="B4334" s="622" t="s">
        <v>835</v>
      </c>
      <c r="C4334" s="622" t="s">
        <v>49</v>
      </c>
      <c r="D4334" s="621">
        <v>210.22</v>
      </c>
    </row>
    <row r="4335" spans="1:4" ht="54">
      <c r="A4335" s="622" t="s">
        <v>4647</v>
      </c>
      <c r="B4335" s="622" t="s">
        <v>836</v>
      </c>
      <c r="C4335" s="622" t="s">
        <v>49</v>
      </c>
      <c r="D4335" s="621">
        <v>292.92</v>
      </c>
    </row>
    <row r="4336" spans="1:4" ht="27">
      <c r="A4336" s="622">
        <v>88503</v>
      </c>
      <c r="B4336" s="622" t="s">
        <v>348</v>
      </c>
      <c r="C4336" s="622" t="s">
        <v>49</v>
      </c>
      <c r="D4336" s="621">
        <v>629.83000000000004</v>
      </c>
    </row>
    <row r="4337" spans="1:4" ht="27">
      <c r="A4337" s="622">
        <v>88504</v>
      </c>
      <c r="B4337" s="622" t="s">
        <v>349</v>
      </c>
      <c r="C4337" s="622" t="s">
        <v>49</v>
      </c>
      <c r="D4337" s="621">
        <v>510.63</v>
      </c>
    </row>
    <row r="4338" spans="1:4" ht="54">
      <c r="A4338" s="622">
        <v>97900</v>
      </c>
      <c r="B4338" s="622" t="s">
        <v>11033</v>
      </c>
      <c r="C4338" s="622" t="s">
        <v>49</v>
      </c>
      <c r="D4338" s="621">
        <v>130.66</v>
      </c>
    </row>
    <row r="4339" spans="1:4" ht="54">
      <c r="A4339" s="622">
        <v>97901</v>
      </c>
      <c r="B4339" s="622" t="s">
        <v>11034</v>
      </c>
      <c r="C4339" s="622" t="s">
        <v>49</v>
      </c>
      <c r="D4339" s="621">
        <v>207.51</v>
      </c>
    </row>
    <row r="4340" spans="1:4" ht="54">
      <c r="A4340" s="622">
        <v>97902</v>
      </c>
      <c r="B4340" s="622" t="s">
        <v>11035</v>
      </c>
      <c r="C4340" s="622" t="s">
        <v>49</v>
      </c>
      <c r="D4340" s="621">
        <v>409.77</v>
      </c>
    </row>
    <row r="4341" spans="1:4" ht="54">
      <c r="A4341" s="622">
        <v>97903</v>
      </c>
      <c r="B4341" s="622" t="s">
        <v>11036</v>
      </c>
      <c r="C4341" s="622" t="s">
        <v>49</v>
      </c>
      <c r="D4341" s="621">
        <v>565.37</v>
      </c>
    </row>
    <row r="4342" spans="1:4" ht="54">
      <c r="A4342" s="622">
        <v>97904</v>
      </c>
      <c r="B4342" s="622" t="s">
        <v>11037</v>
      </c>
      <c r="C4342" s="622" t="s">
        <v>49</v>
      </c>
      <c r="D4342" s="621">
        <v>669.44</v>
      </c>
    </row>
    <row r="4343" spans="1:4" ht="54">
      <c r="A4343" s="622">
        <v>97905</v>
      </c>
      <c r="B4343" s="622" t="s">
        <v>11038</v>
      </c>
      <c r="C4343" s="622" t="s">
        <v>49</v>
      </c>
      <c r="D4343" s="621">
        <v>167.13</v>
      </c>
    </row>
    <row r="4344" spans="1:4" ht="54">
      <c r="A4344" s="622">
        <v>97906</v>
      </c>
      <c r="B4344" s="622" t="s">
        <v>11039</v>
      </c>
      <c r="C4344" s="622" t="s">
        <v>49</v>
      </c>
      <c r="D4344" s="621">
        <v>312.42</v>
      </c>
    </row>
    <row r="4345" spans="1:4" ht="54">
      <c r="A4345" s="622">
        <v>97907</v>
      </c>
      <c r="B4345" s="622" t="s">
        <v>11040</v>
      </c>
      <c r="C4345" s="622" t="s">
        <v>49</v>
      </c>
      <c r="D4345" s="621">
        <v>441.13</v>
      </c>
    </row>
    <row r="4346" spans="1:4" ht="54">
      <c r="A4346" s="622">
        <v>97908</v>
      </c>
      <c r="B4346" s="622" t="s">
        <v>11041</v>
      </c>
      <c r="C4346" s="622" t="s">
        <v>49</v>
      </c>
      <c r="D4346" s="621">
        <v>522.42999999999995</v>
      </c>
    </row>
    <row r="4347" spans="1:4" ht="40.5">
      <c r="A4347" s="622">
        <v>98102</v>
      </c>
      <c r="B4347" s="622" t="s">
        <v>11042</v>
      </c>
      <c r="C4347" s="622" t="s">
        <v>49</v>
      </c>
      <c r="D4347" s="621">
        <v>76.84</v>
      </c>
    </row>
    <row r="4348" spans="1:4" ht="40.5">
      <c r="A4348" s="622">
        <v>98103</v>
      </c>
      <c r="B4348" s="622" t="s">
        <v>11043</v>
      </c>
      <c r="C4348" s="622" t="s">
        <v>49</v>
      </c>
      <c r="D4348" s="621">
        <v>161.88</v>
      </c>
    </row>
    <row r="4349" spans="1:4" ht="67.5">
      <c r="A4349" s="622">
        <v>98104</v>
      </c>
      <c r="B4349" s="622" t="s">
        <v>11044</v>
      </c>
      <c r="C4349" s="622" t="s">
        <v>49</v>
      </c>
      <c r="D4349" s="621">
        <v>276.31</v>
      </c>
    </row>
    <row r="4350" spans="1:4" ht="67.5">
      <c r="A4350" s="622">
        <v>98105</v>
      </c>
      <c r="B4350" s="622" t="s">
        <v>11045</v>
      </c>
      <c r="C4350" s="622" t="s">
        <v>49</v>
      </c>
      <c r="D4350" s="621">
        <v>477.94</v>
      </c>
    </row>
    <row r="4351" spans="1:4" ht="67.5">
      <c r="A4351" s="622">
        <v>98106</v>
      </c>
      <c r="B4351" s="622" t="s">
        <v>11046</v>
      </c>
      <c r="C4351" s="622" t="s">
        <v>49</v>
      </c>
      <c r="D4351" s="621">
        <v>790.86</v>
      </c>
    </row>
    <row r="4352" spans="1:4" ht="54">
      <c r="A4352" s="622">
        <v>98107</v>
      </c>
      <c r="B4352" s="622" t="s">
        <v>11047</v>
      </c>
      <c r="C4352" s="622" t="s">
        <v>49</v>
      </c>
      <c r="D4352" s="621">
        <v>200.53</v>
      </c>
    </row>
    <row r="4353" spans="1:4" ht="54">
      <c r="A4353" s="622">
        <v>98108</v>
      </c>
      <c r="B4353" s="622" t="s">
        <v>11048</v>
      </c>
      <c r="C4353" s="622" t="s">
        <v>49</v>
      </c>
      <c r="D4353" s="621">
        <v>355.8</v>
      </c>
    </row>
    <row r="4354" spans="1:4" ht="54">
      <c r="A4354" s="622">
        <v>99250</v>
      </c>
      <c r="B4354" s="622" t="s">
        <v>11049</v>
      </c>
      <c r="C4354" s="622" t="s">
        <v>49</v>
      </c>
      <c r="D4354" s="621">
        <v>127.54</v>
      </c>
    </row>
    <row r="4355" spans="1:4" ht="54">
      <c r="A4355" s="622">
        <v>99251</v>
      </c>
      <c r="B4355" s="622" t="s">
        <v>11050</v>
      </c>
      <c r="C4355" s="622" t="s">
        <v>49</v>
      </c>
      <c r="D4355" s="621">
        <v>202.15</v>
      </c>
    </row>
    <row r="4356" spans="1:4" ht="54">
      <c r="A4356" s="622">
        <v>99253</v>
      </c>
      <c r="B4356" s="622" t="s">
        <v>11051</v>
      </c>
      <c r="C4356" s="622" t="s">
        <v>49</v>
      </c>
      <c r="D4356" s="621">
        <v>397.75</v>
      </c>
    </row>
    <row r="4357" spans="1:4" ht="54">
      <c r="A4357" s="622">
        <v>99255</v>
      </c>
      <c r="B4357" s="622" t="s">
        <v>11052</v>
      </c>
      <c r="C4357" s="622" t="s">
        <v>49</v>
      </c>
      <c r="D4357" s="621">
        <v>548.89</v>
      </c>
    </row>
    <row r="4358" spans="1:4" ht="54">
      <c r="A4358" s="622">
        <v>99257</v>
      </c>
      <c r="B4358" s="622" t="s">
        <v>11053</v>
      </c>
      <c r="C4358" s="622" t="s">
        <v>49</v>
      </c>
      <c r="D4358" s="621">
        <v>648.12</v>
      </c>
    </row>
    <row r="4359" spans="1:4" ht="54">
      <c r="A4359" s="622">
        <v>99258</v>
      </c>
      <c r="B4359" s="622" t="s">
        <v>11054</v>
      </c>
      <c r="C4359" s="622" t="s">
        <v>49</v>
      </c>
      <c r="D4359" s="621">
        <v>162.72</v>
      </c>
    </row>
    <row r="4360" spans="1:4" ht="54">
      <c r="A4360" s="622">
        <v>99260</v>
      </c>
      <c r="B4360" s="622" t="s">
        <v>11055</v>
      </c>
      <c r="C4360" s="622" t="s">
        <v>49</v>
      </c>
      <c r="D4360" s="621">
        <v>304.85000000000002</v>
      </c>
    </row>
    <row r="4361" spans="1:4" ht="54">
      <c r="A4361" s="622">
        <v>99262</v>
      </c>
      <c r="B4361" s="622" t="s">
        <v>11056</v>
      </c>
      <c r="C4361" s="622" t="s">
        <v>49</v>
      </c>
      <c r="D4361" s="621">
        <v>430.33</v>
      </c>
    </row>
    <row r="4362" spans="1:4" ht="54">
      <c r="A4362" s="622">
        <v>99264</v>
      </c>
      <c r="B4362" s="622" t="s">
        <v>11057</v>
      </c>
      <c r="C4362" s="622" t="s">
        <v>49</v>
      </c>
      <c r="D4362" s="621">
        <v>507.83</v>
      </c>
    </row>
    <row r="4363" spans="1:4" ht="40.5">
      <c r="A4363" s="622">
        <v>89482</v>
      </c>
      <c r="B4363" s="622" t="s">
        <v>1967</v>
      </c>
      <c r="C4363" s="622" t="s">
        <v>49</v>
      </c>
      <c r="D4363" s="621">
        <v>20.9</v>
      </c>
    </row>
    <row r="4364" spans="1:4" ht="40.5">
      <c r="A4364" s="622">
        <v>89491</v>
      </c>
      <c r="B4364" s="622" t="s">
        <v>1973</v>
      </c>
      <c r="C4364" s="622" t="s">
        <v>49</v>
      </c>
      <c r="D4364" s="621">
        <v>49.81</v>
      </c>
    </row>
    <row r="4365" spans="1:4" ht="40.5">
      <c r="A4365" s="622">
        <v>89495</v>
      </c>
      <c r="B4365" s="622" t="s">
        <v>1974</v>
      </c>
      <c r="C4365" s="622" t="s">
        <v>49</v>
      </c>
      <c r="D4365" s="621">
        <v>8</v>
      </c>
    </row>
    <row r="4366" spans="1:4" ht="54">
      <c r="A4366" s="622">
        <v>89707</v>
      </c>
      <c r="B4366" s="622" t="s">
        <v>2114</v>
      </c>
      <c r="C4366" s="622" t="s">
        <v>49</v>
      </c>
      <c r="D4366" s="621">
        <v>24.78</v>
      </c>
    </row>
    <row r="4367" spans="1:4" ht="54">
      <c r="A4367" s="622">
        <v>89708</v>
      </c>
      <c r="B4367" s="622" t="s">
        <v>2115</v>
      </c>
      <c r="C4367" s="622" t="s">
        <v>49</v>
      </c>
      <c r="D4367" s="621">
        <v>54.86</v>
      </c>
    </row>
    <row r="4368" spans="1:4" ht="54">
      <c r="A4368" s="622">
        <v>89709</v>
      </c>
      <c r="B4368" s="622" t="s">
        <v>2116</v>
      </c>
      <c r="C4368" s="622" t="s">
        <v>49</v>
      </c>
      <c r="D4368" s="621">
        <v>9.1199999999999992</v>
      </c>
    </row>
    <row r="4369" spans="1:4" ht="54">
      <c r="A4369" s="622">
        <v>89710</v>
      </c>
      <c r="B4369" s="622" t="s">
        <v>463</v>
      </c>
      <c r="C4369" s="622" t="s">
        <v>49</v>
      </c>
      <c r="D4369" s="621">
        <v>8.94</v>
      </c>
    </row>
    <row r="4370" spans="1:4" ht="40.5">
      <c r="A4370" s="622">
        <v>86872</v>
      </c>
      <c r="B4370" s="622" t="s">
        <v>13830</v>
      </c>
      <c r="C4370" s="622" t="s">
        <v>49</v>
      </c>
      <c r="D4370" s="621">
        <v>575.64</v>
      </c>
    </row>
    <row r="4371" spans="1:4" ht="40.5">
      <c r="A4371" s="622">
        <v>86874</v>
      </c>
      <c r="B4371" s="622" t="s">
        <v>13831</v>
      </c>
      <c r="C4371" s="622" t="s">
        <v>49</v>
      </c>
      <c r="D4371" s="621">
        <v>353.71</v>
      </c>
    </row>
    <row r="4372" spans="1:4" ht="40.5">
      <c r="A4372" s="622">
        <v>86875</v>
      </c>
      <c r="B4372" s="622" t="s">
        <v>13832</v>
      </c>
      <c r="C4372" s="622" t="s">
        <v>49</v>
      </c>
      <c r="D4372" s="621">
        <v>331.89</v>
      </c>
    </row>
    <row r="4373" spans="1:4" ht="40.5">
      <c r="A4373" s="622">
        <v>86876</v>
      </c>
      <c r="B4373" s="622" t="s">
        <v>13833</v>
      </c>
      <c r="C4373" s="622" t="s">
        <v>49</v>
      </c>
      <c r="D4373" s="621">
        <v>190.64</v>
      </c>
    </row>
    <row r="4374" spans="1:4" ht="40.5">
      <c r="A4374" s="622">
        <v>86877</v>
      </c>
      <c r="B4374" s="622" t="s">
        <v>13834</v>
      </c>
      <c r="C4374" s="622" t="s">
        <v>49</v>
      </c>
      <c r="D4374" s="621">
        <v>25.54</v>
      </c>
    </row>
    <row r="4375" spans="1:4" ht="40.5">
      <c r="A4375" s="622">
        <v>86878</v>
      </c>
      <c r="B4375" s="622" t="s">
        <v>13835</v>
      </c>
      <c r="C4375" s="622" t="s">
        <v>49</v>
      </c>
      <c r="D4375" s="621">
        <v>55.09</v>
      </c>
    </row>
    <row r="4376" spans="1:4" ht="40.5">
      <c r="A4376" s="622">
        <v>86879</v>
      </c>
      <c r="B4376" s="622" t="s">
        <v>13836</v>
      </c>
      <c r="C4376" s="622" t="s">
        <v>49</v>
      </c>
      <c r="D4376" s="621">
        <v>5.76</v>
      </c>
    </row>
    <row r="4377" spans="1:4" ht="40.5">
      <c r="A4377" s="622">
        <v>86880</v>
      </c>
      <c r="B4377" s="622" t="s">
        <v>13837</v>
      </c>
      <c r="C4377" s="622" t="s">
        <v>49</v>
      </c>
      <c r="D4377" s="621">
        <v>17.16</v>
      </c>
    </row>
    <row r="4378" spans="1:4" ht="40.5">
      <c r="A4378" s="622">
        <v>86881</v>
      </c>
      <c r="B4378" s="622" t="s">
        <v>13838</v>
      </c>
      <c r="C4378" s="622" t="s">
        <v>49</v>
      </c>
      <c r="D4378" s="621">
        <v>155.61000000000001</v>
      </c>
    </row>
    <row r="4379" spans="1:4" ht="40.5">
      <c r="A4379" s="622">
        <v>86882</v>
      </c>
      <c r="B4379" s="622" t="s">
        <v>13839</v>
      </c>
      <c r="C4379" s="622" t="s">
        <v>49</v>
      </c>
      <c r="D4379" s="621">
        <v>17.559999999999999</v>
      </c>
    </row>
    <row r="4380" spans="1:4" ht="27">
      <c r="A4380" s="622">
        <v>86883</v>
      </c>
      <c r="B4380" s="622" t="s">
        <v>13840</v>
      </c>
      <c r="C4380" s="622" t="s">
        <v>49</v>
      </c>
      <c r="D4380" s="621">
        <v>10.02</v>
      </c>
    </row>
    <row r="4381" spans="1:4" ht="27">
      <c r="A4381" s="622">
        <v>86884</v>
      </c>
      <c r="B4381" s="622" t="s">
        <v>13841</v>
      </c>
      <c r="C4381" s="622" t="s">
        <v>49</v>
      </c>
      <c r="D4381" s="621">
        <v>7.09</v>
      </c>
    </row>
    <row r="4382" spans="1:4" ht="27">
      <c r="A4382" s="622">
        <v>86885</v>
      </c>
      <c r="B4382" s="622" t="s">
        <v>13842</v>
      </c>
      <c r="C4382" s="622" t="s">
        <v>49</v>
      </c>
      <c r="D4382" s="621">
        <v>9.51</v>
      </c>
    </row>
    <row r="4383" spans="1:4" ht="27">
      <c r="A4383" s="622">
        <v>86886</v>
      </c>
      <c r="B4383" s="622" t="s">
        <v>13843</v>
      </c>
      <c r="C4383" s="622" t="s">
        <v>49</v>
      </c>
      <c r="D4383" s="621">
        <v>37.74</v>
      </c>
    </row>
    <row r="4384" spans="1:4" ht="27">
      <c r="A4384" s="622">
        <v>86887</v>
      </c>
      <c r="B4384" s="622" t="s">
        <v>13844</v>
      </c>
      <c r="C4384" s="622" t="s">
        <v>49</v>
      </c>
      <c r="D4384" s="621">
        <v>40.98</v>
      </c>
    </row>
    <row r="4385" spans="1:4" ht="40.5">
      <c r="A4385" s="622">
        <v>86888</v>
      </c>
      <c r="B4385" s="622" t="s">
        <v>13845</v>
      </c>
      <c r="C4385" s="622" t="s">
        <v>49</v>
      </c>
      <c r="D4385" s="621">
        <v>339.5</v>
      </c>
    </row>
    <row r="4386" spans="1:4" ht="40.5">
      <c r="A4386" s="622">
        <v>86889</v>
      </c>
      <c r="B4386" s="622" t="s">
        <v>13846</v>
      </c>
      <c r="C4386" s="622" t="s">
        <v>49</v>
      </c>
      <c r="D4386" s="621">
        <v>514.58000000000004</v>
      </c>
    </row>
    <row r="4387" spans="1:4" ht="40.5">
      <c r="A4387" s="622">
        <v>86893</v>
      </c>
      <c r="B4387" s="622" t="s">
        <v>13847</v>
      </c>
      <c r="C4387" s="622" t="s">
        <v>49</v>
      </c>
      <c r="D4387" s="621">
        <v>453.33</v>
      </c>
    </row>
    <row r="4388" spans="1:4" ht="40.5">
      <c r="A4388" s="622">
        <v>86894</v>
      </c>
      <c r="B4388" s="622" t="s">
        <v>13848</v>
      </c>
      <c r="C4388" s="622" t="s">
        <v>49</v>
      </c>
      <c r="D4388" s="621">
        <v>187.57</v>
      </c>
    </row>
    <row r="4389" spans="1:4" ht="40.5">
      <c r="A4389" s="622">
        <v>86895</v>
      </c>
      <c r="B4389" s="622" t="s">
        <v>13849</v>
      </c>
      <c r="C4389" s="622" t="s">
        <v>49</v>
      </c>
      <c r="D4389" s="621">
        <v>247.16</v>
      </c>
    </row>
    <row r="4390" spans="1:4" ht="40.5">
      <c r="A4390" s="622">
        <v>86899</v>
      </c>
      <c r="B4390" s="622" t="s">
        <v>13850</v>
      </c>
      <c r="C4390" s="622" t="s">
        <v>49</v>
      </c>
      <c r="D4390" s="621">
        <v>224.19</v>
      </c>
    </row>
    <row r="4391" spans="1:4" ht="40.5">
      <c r="A4391" s="622">
        <v>86900</v>
      </c>
      <c r="B4391" s="622" t="s">
        <v>13851</v>
      </c>
      <c r="C4391" s="622" t="s">
        <v>49</v>
      </c>
      <c r="D4391" s="621">
        <v>150.53</v>
      </c>
    </row>
    <row r="4392" spans="1:4" ht="40.5">
      <c r="A4392" s="622">
        <v>86901</v>
      </c>
      <c r="B4392" s="622" t="s">
        <v>13852</v>
      </c>
      <c r="C4392" s="622" t="s">
        <v>49</v>
      </c>
      <c r="D4392" s="621">
        <v>104.72</v>
      </c>
    </row>
    <row r="4393" spans="1:4" ht="40.5">
      <c r="A4393" s="622">
        <v>86902</v>
      </c>
      <c r="B4393" s="622" t="s">
        <v>13853</v>
      </c>
      <c r="C4393" s="622" t="s">
        <v>49</v>
      </c>
      <c r="D4393" s="621">
        <v>204.11</v>
      </c>
    </row>
    <row r="4394" spans="1:4" ht="40.5">
      <c r="A4394" s="622">
        <v>86903</v>
      </c>
      <c r="B4394" s="622" t="s">
        <v>13854</v>
      </c>
      <c r="C4394" s="622" t="s">
        <v>49</v>
      </c>
      <c r="D4394" s="621">
        <v>265.85000000000002</v>
      </c>
    </row>
    <row r="4395" spans="1:4" ht="40.5">
      <c r="A4395" s="622">
        <v>86904</v>
      </c>
      <c r="B4395" s="622" t="s">
        <v>13855</v>
      </c>
      <c r="C4395" s="622" t="s">
        <v>49</v>
      </c>
      <c r="D4395" s="621">
        <v>103.29</v>
      </c>
    </row>
    <row r="4396" spans="1:4" ht="40.5">
      <c r="A4396" s="622">
        <v>86905</v>
      </c>
      <c r="B4396" s="622" t="s">
        <v>13856</v>
      </c>
      <c r="C4396" s="622" t="s">
        <v>49</v>
      </c>
      <c r="D4396" s="621">
        <v>212.79</v>
      </c>
    </row>
    <row r="4397" spans="1:4" ht="40.5">
      <c r="A4397" s="622">
        <v>86906</v>
      </c>
      <c r="B4397" s="622" t="s">
        <v>13857</v>
      </c>
      <c r="C4397" s="622" t="s">
        <v>49</v>
      </c>
      <c r="D4397" s="621">
        <v>49.71</v>
      </c>
    </row>
    <row r="4398" spans="1:4" ht="40.5">
      <c r="A4398" s="622">
        <v>86908</v>
      </c>
      <c r="B4398" s="622" t="s">
        <v>13858</v>
      </c>
      <c r="C4398" s="622" t="s">
        <v>49</v>
      </c>
      <c r="D4398" s="621">
        <v>256.13</v>
      </c>
    </row>
    <row r="4399" spans="1:4" ht="40.5">
      <c r="A4399" s="622">
        <v>86909</v>
      </c>
      <c r="B4399" s="622" t="s">
        <v>13859</v>
      </c>
      <c r="C4399" s="622" t="s">
        <v>49</v>
      </c>
      <c r="D4399" s="621">
        <v>99.55</v>
      </c>
    </row>
    <row r="4400" spans="1:4" ht="40.5">
      <c r="A4400" s="622">
        <v>86910</v>
      </c>
      <c r="B4400" s="622" t="s">
        <v>13860</v>
      </c>
      <c r="C4400" s="622" t="s">
        <v>49</v>
      </c>
      <c r="D4400" s="621">
        <v>94.09</v>
      </c>
    </row>
    <row r="4401" spans="1:4" ht="40.5">
      <c r="A4401" s="622">
        <v>86911</v>
      </c>
      <c r="B4401" s="622" t="s">
        <v>13861</v>
      </c>
      <c r="C4401" s="622" t="s">
        <v>49</v>
      </c>
      <c r="D4401" s="621">
        <v>42.01</v>
      </c>
    </row>
    <row r="4402" spans="1:4" ht="40.5">
      <c r="A4402" s="622">
        <v>86913</v>
      </c>
      <c r="B4402" s="622" t="s">
        <v>13862</v>
      </c>
      <c r="C4402" s="622" t="s">
        <v>49</v>
      </c>
      <c r="D4402" s="621">
        <v>18.510000000000002</v>
      </c>
    </row>
    <row r="4403" spans="1:4" ht="40.5">
      <c r="A4403" s="622">
        <v>86914</v>
      </c>
      <c r="B4403" s="622" t="s">
        <v>13863</v>
      </c>
      <c r="C4403" s="622" t="s">
        <v>49</v>
      </c>
      <c r="D4403" s="621">
        <v>38.18</v>
      </c>
    </row>
    <row r="4404" spans="1:4" ht="40.5">
      <c r="A4404" s="622">
        <v>86915</v>
      </c>
      <c r="B4404" s="622" t="s">
        <v>13864</v>
      </c>
      <c r="C4404" s="622" t="s">
        <v>49</v>
      </c>
      <c r="D4404" s="621">
        <v>83.92</v>
      </c>
    </row>
    <row r="4405" spans="1:4" ht="27">
      <c r="A4405" s="622">
        <v>86916</v>
      </c>
      <c r="B4405" s="622" t="s">
        <v>13865</v>
      </c>
      <c r="C4405" s="622" t="s">
        <v>49</v>
      </c>
      <c r="D4405" s="621">
        <v>30.2</v>
      </c>
    </row>
    <row r="4406" spans="1:4" ht="67.5">
      <c r="A4406" s="622">
        <v>86919</v>
      </c>
      <c r="B4406" s="622" t="s">
        <v>13866</v>
      </c>
      <c r="C4406" s="622" t="s">
        <v>49</v>
      </c>
      <c r="D4406" s="621">
        <v>649.38</v>
      </c>
    </row>
    <row r="4407" spans="1:4" ht="67.5">
      <c r="A4407" s="622">
        <v>86920</v>
      </c>
      <c r="B4407" s="622" t="s">
        <v>13867</v>
      </c>
      <c r="C4407" s="622" t="s">
        <v>49</v>
      </c>
      <c r="D4407" s="621">
        <v>609.92999999999995</v>
      </c>
    </row>
    <row r="4408" spans="1:4" ht="54">
      <c r="A4408" s="622">
        <v>86921</v>
      </c>
      <c r="B4408" s="622" t="s">
        <v>13868</v>
      </c>
      <c r="C4408" s="622" t="s">
        <v>49</v>
      </c>
      <c r="D4408" s="621">
        <v>621.62</v>
      </c>
    </row>
    <row r="4409" spans="1:4" ht="67.5">
      <c r="A4409" s="622">
        <v>86922</v>
      </c>
      <c r="B4409" s="622" t="s">
        <v>13869</v>
      </c>
      <c r="C4409" s="622" t="s">
        <v>49</v>
      </c>
      <c r="D4409" s="621">
        <v>573.04</v>
      </c>
    </row>
    <row r="4410" spans="1:4" ht="67.5">
      <c r="A4410" s="622">
        <v>86923</v>
      </c>
      <c r="B4410" s="622" t="s">
        <v>13870</v>
      </c>
      <c r="C4410" s="622" t="s">
        <v>49</v>
      </c>
      <c r="D4410" s="621">
        <v>395.54</v>
      </c>
    </row>
    <row r="4411" spans="1:4" ht="54">
      <c r="A4411" s="622">
        <v>86924</v>
      </c>
      <c r="B4411" s="622" t="s">
        <v>13871</v>
      </c>
      <c r="C4411" s="622" t="s">
        <v>49</v>
      </c>
      <c r="D4411" s="621">
        <v>407.23</v>
      </c>
    </row>
    <row r="4412" spans="1:4" ht="67.5">
      <c r="A4412" s="622">
        <v>86925</v>
      </c>
      <c r="B4412" s="622" t="s">
        <v>13872</v>
      </c>
      <c r="C4412" s="622" t="s">
        <v>49</v>
      </c>
      <c r="D4412" s="621">
        <v>366.18</v>
      </c>
    </row>
    <row r="4413" spans="1:4" ht="54">
      <c r="A4413" s="622">
        <v>86926</v>
      </c>
      <c r="B4413" s="622" t="s">
        <v>13873</v>
      </c>
      <c r="C4413" s="622" t="s">
        <v>49</v>
      </c>
      <c r="D4413" s="621">
        <v>377.87</v>
      </c>
    </row>
    <row r="4414" spans="1:4" ht="67.5">
      <c r="A4414" s="622">
        <v>86927</v>
      </c>
      <c r="B4414" s="622" t="s">
        <v>13874</v>
      </c>
      <c r="C4414" s="622" t="s">
        <v>49</v>
      </c>
      <c r="D4414" s="621">
        <v>232.47</v>
      </c>
    </row>
    <row r="4415" spans="1:4" ht="54">
      <c r="A4415" s="622">
        <v>86928</v>
      </c>
      <c r="B4415" s="622" t="s">
        <v>13875</v>
      </c>
      <c r="C4415" s="622" t="s">
        <v>49</v>
      </c>
      <c r="D4415" s="621">
        <v>244.16</v>
      </c>
    </row>
    <row r="4416" spans="1:4" ht="67.5">
      <c r="A4416" s="622">
        <v>86929</v>
      </c>
      <c r="B4416" s="622" t="s">
        <v>13876</v>
      </c>
      <c r="C4416" s="622" t="s">
        <v>49</v>
      </c>
      <c r="D4416" s="621">
        <v>224.93</v>
      </c>
    </row>
    <row r="4417" spans="1:4" ht="54">
      <c r="A4417" s="622">
        <v>86930</v>
      </c>
      <c r="B4417" s="622" t="s">
        <v>13877</v>
      </c>
      <c r="C4417" s="622" t="s">
        <v>49</v>
      </c>
      <c r="D4417" s="621">
        <v>236.62</v>
      </c>
    </row>
    <row r="4418" spans="1:4" ht="54">
      <c r="A4418" s="622">
        <v>86931</v>
      </c>
      <c r="B4418" s="622" t="s">
        <v>13878</v>
      </c>
      <c r="C4418" s="622" t="s">
        <v>49</v>
      </c>
      <c r="D4418" s="621">
        <v>349.01</v>
      </c>
    </row>
    <row r="4419" spans="1:4" ht="54">
      <c r="A4419" s="622">
        <v>86932</v>
      </c>
      <c r="B4419" s="622" t="s">
        <v>13879</v>
      </c>
      <c r="C4419" s="622" t="s">
        <v>49</v>
      </c>
      <c r="D4419" s="621">
        <v>380.48</v>
      </c>
    </row>
    <row r="4420" spans="1:4" ht="81">
      <c r="A4420" s="622">
        <v>86933</v>
      </c>
      <c r="B4420" s="622" t="s">
        <v>13880</v>
      </c>
      <c r="C4420" s="622" t="s">
        <v>49</v>
      </c>
      <c r="D4420" s="621">
        <v>264.3</v>
      </c>
    </row>
    <row r="4421" spans="1:4" ht="81">
      <c r="A4421" s="622">
        <v>86934</v>
      </c>
      <c r="B4421" s="622" t="s">
        <v>13881</v>
      </c>
      <c r="C4421" s="622" t="s">
        <v>49</v>
      </c>
      <c r="D4421" s="621">
        <v>256.76</v>
      </c>
    </row>
    <row r="4422" spans="1:4" ht="54">
      <c r="A4422" s="622">
        <v>86935</v>
      </c>
      <c r="B4422" s="622" t="s">
        <v>13882</v>
      </c>
      <c r="C4422" s="622" t="s">
        <v>49</v>
      </c>
      <c r="D4422" s="621">
        <v>215.64</v>
      </c>
    </row>
    <row r="4423" spans="1:4" ht="54">
      <c r="A4423" s="622">
        <v>86936</v>
      </c>
      <c r="B4423" s="622" t="s">
        <v>13883</v>
      </c>
      <c r="C4423" s="622" t="s">
        <v>49</v>
      </c>
      <c r="D4423" s="621">
        <v>361.23</v>
      </c>
    </row>
    <row r="4424" spans="1:4" ht="54">
      <c r="A4424" s="622">
        <v>86937</v>
      </c>
      <c r="B4424" s="622" t="s">
        <v>13884</v>
      </c>
      <c r="C4424" s="622" t="s">
        <v>49</v>
      </c>
      <c r="D4424" s="621">
        <v>140.28</v>
      </c>
    </row>
    <row r="4425" spans="1:4" ht="54">
      <c r="A4425" s="622">
        <v>86938</v>
      </c>
      <c r="B4425" s="622" t="s">
        <v>13885</v>
      </c>
      <c r="C4425" s="622" t="s">
        <v>49</v>
      </c>
      <c r="D4425" s="621">
        <v>285.87</v>
      </c>
    </row>
    <row r="4426" spans="1:4" ht="81">
      <c r="A4426" s="622">
        <v>86939</v>
      </c>
      <c r="B4426" s="622" t="s">
        <v>13886</v>
      </c>
      <c r="C4426" s="622" t="s">
        <v>49</v>
      </c>
      <c r="D4426" s="621">
        <v>276.69</v>
      </c>
    </row>
    <row r="4427" spans="1:4" ht="81">
      <c r="A4427" s="622">
        <v>86940</v>
      </c>
      <c r="B4427" s="622" t="s">
        <v>13887</v>
      </c>
      <c r="C4427" s="622" t="s">
        <v>49</v>
      </c>
      <c r="D4427" s="621">
        <v>741.75</v>
      </c>
    </row>
    <row r="4428" spans="1:4" ht="81">
      <c r="A4428" s="622">
        <v>86941</v>
      </c>
      <c r="B4428" s="622" t="s">
        <v>13888</v>
      </c>
      <c r="C4428" s="622" t="s">
        <v>49</v>
      </c>
      <c r="D4428" s="621">
        <v>571.9</v>
      </c>
    </row>
    <row r="4429" spans="1:4" ht="81">
      <c r="A4429" s="622">
        <v>86942</v>
      </c>
      <c r="B4429" s="622" t="s">
        <v>13889</v>
      </c>
      <c r="C4429" s="622" t="s">
        <v>49</v>
      </c>
      <c r="D4429" s="621">
        <v>183.41</v>
      </c>
    </row>
    <row r="4430" spans="1:4" ht="81">
      <c r="A4430" s="622">
        <v>86943</v>
      </c>
      <c r="B4430" s="622" t="s">
        <v>13890</v>
      </c>
      <c r="C4430" s="622" t="s">
        <v>49</v>
      </c>
      <c r="D4430" s="621">
        <v>175.87</v>
      </c>
    </row>
    <row r="4431" spans="1:4" ht="81">
      <c r="A4431" s="622">
        <v>86947</v>
      </c>
      <c r="B4431" s="622" t="s">
        <v>13891</v>
      </c>
      <c r="C4431" s="622" t="s">
        <v>49</v>
      </c>
      <c r="D4431" s="621">
        <v>804.81</v>
      </c>
    </row>
    <row r="4432" spans="1:4" ht="81">
      <c r="A4432" s="622">
        <v>93396</v>
      </c>
      <c r="B4432" s="622" t="s">
        <v>13892</v>
      </c>
      <c r="C4432" s="622" t="s">
        <v>49</v>
      </c>
      <c r="D4432" s="621">
        <v>444.24</v>
      </c>
    </row>
    <row r="4433" spans="1:4" ht="81">
      <c r="A4433" s="622">
        <v>93441</v>
      </c>
      <c r="B4433" s="622" t="s">
        <v>13893</v>
      </c>
      <c r="C4433" s="622" t="s">
        <v>49</v>
      </c>
      <c r="D4433" s="621">
        <v>779.32</v>
      </c>
    </row>
    <row r="4434" spans="1:4" ht="81">
      <c r="A4434" s="622">
        <v>93442</v>
      </c>
      <c r="B4434" s="622" t="s">
        <v>13894</v>
      </c>
      <c r="C4434" s="622" t="s">
        <v>49</v>
      </c>
      <c r="D4434" s="621">
        <v>921.2</v>
      </c>
    </row>
    <row r="4435" spans="1:4" ht="40.5">
      <c r="A4435" s="622">
        <v>95469</v>
      </c>
      <c r="B4435" s="622" t="s">
        <v>13895</v>
      </c>
      <c r="C4435" s="622" t="s">
        <v>49</v>
      </c>
      <c r="D4435" s="621">
        <v>157.41</v>
      </c>
    </row>
    <row r="4436" spans="1:4" ht="54">
      <c r="A4436" s="622">
        <v>95470</v>
      </c>
      <c r="B4436" s="622" t="s">
        <v>3920</v>
      </c>
      <c r="C4436" s="622" t="s">
        <v>49</v>
      </c>
      <c r="D4436" s="621">
        <v>163.54</v>
      </c>
    </row>
    <row r="4437" spans="1:4" ht="54">
      <c r="A4437" s="622">
        <v>95471</v>
      </c>
      <c r="B4437" s="622" t="s">
        <v>13896</v>
      </c>
      <c r="C4437" s="622" t="s">
        <v>49</v>
      </c>
      <c r="D4437" s="621">
        <v>592.17999999999995</v>
      </c>
    </row>
    <row r="4438" spans="1:4" ht="67.5">
      <c r="A4438" s="622">
        <v>95472</v>
      </c>
      <c r="B4438" s="622" t="s">
        <v>13897</v>
      </c>
      <c r="C4438" s="622" t="s">
        <v>49</v>
      </c>
      <c r="D4438" s="621">
        <v>598.30999999999995</v>
      </c>
    </row>
    <row r="4439" spans="1:4" ht="27">
      <c r="A4439" s="622">
        <v>95542</v>
      </c>
      <c r="B4439" s="622" t="s">
        <v>13898</v>
      </c>
      <c r="C4439" s="622" t="s">
        <v>49</v>
      </c>
      <c r="D4439" s="621">
        <v>25.85</v>
      </c>
    </row>
    <row r="4440" spans="1:4" ht="27">
      <c r="A4440" s="622">
        <v>95543</v>
      </c>
      <c r="B4440" s="622" t="s">
        <v>13899</v>
      </c>
      <c r="C4440" s="622" t="s">
        <v>49</v>
      </c>
      <c r="D4440" s="621">
        <v>43.39</v>
      </c>
    </row>
    <row r="4441" spans="1:4" ht="27">
      <c r="A4441" s="622">
        <v>95544</v>
      </c>
      <c r="B4441" s="622" t="s">
        <v>13900</v>
      </c>
      <c r="C4441" s="622" t="s">
        <v>49</v>
      </c>
      <c r="D4441" s="621">
        <v>31.67</v>
      </c>
    </row>
    <row r="4442" spans="1:4" ht="27">
      <c r="A4442" s="622">
        <v>95545</v>
      </c>
      <c r="B4442" s="622" t="s">
        <v>13901</v>
      </c>
      <c r="C4442" s="622" t="s">
        <v>49</v>
      </c>
      <c r="D4442" s="621">
        <v>31.05</v>
      </c>
    </row>
    <row r="4443" spans="1:4" ht="40.5">
      <c r="A4443" s="622">
        <v>95546</v>
      </c>
      <c r="B4443" s="622" t="s">
        <v>13902</v>
      </c>
      <c r="C4443" s="622" t="s">
        <v>49</v>
      </c>
      <c r="D4443" s="621">
        <v>105.59</v>
      </c>
    </row>
    <row r="4444" spans="1:4" ht="40.5">
      <c r="A4444" s="622">
        <v>95547</v>
      </c>
      <c r="B4444" s="622" t="s">
        <v>13903</v>
      </c>
      <c r="C4444" s="622" t="s">
        <v>49</v>
      </c>
      <c r="D4444" s="621">
        <v>47.6</v>
      </c>
    </row>
    <row r="4445" spans="1:4" ht="27">
      <c r="A4445" s="622">
        <v>100848</v>
      </c>
      <c r="B4445" s="622" t="s">
        <v>13904</v>
      </c>
      <c r="C4445" s="622" t="s">
        <v>49</v>
      </c>
      <c r="D4445" s="621">
        <v>289.52999999999997</v>
      </c>
    </row>
    <row r="4446" spans="1:4" ht="27">
      <c r="A4446" s="622">
        <v>100849</v>
      </c>
      <c r="B4446" s="622" t="s">
        <v>13905</v>
      </c>
      <c r="C4446" s="622" t="s">
        <v>49</v>
      </c>
      <c r="D4446" s="621">
        <v>29.72</v>
      </c>
    </row>
    <row r="4447" spans="1:4" ht="27">
      <c r="A4447" s="622">
        <v>100851</v>
      </c>
      <c r="B4447" s="622" t="s">
        <v>13906</v>
      </c>
      <c r="C4447" s="622" t="s">
        <v>49</v>
      </c>
      <c r="D4447" s="621">
        <v>59.39</v>
      </c>
    </row>
    <row r="4448" spans="1:4" ht="40.5">
      <c r="A4448" s="622">
        <v>100852</v>
      </c>
      <c r="B4448" s="622" t="s">
        <v>13907</v>
      </c>
      <c r="C4448" s="622" t="s">
        <v>49</v>
      </c>
      <c r="D4448" s="621">
        <v>165.08</v>
      </c>
    </row>
    <row r="4449" spans="1:4" ht="27">
      <c r="A4449" s="622">
        <v>100854</v>
      </c>
      <c r="B4449" s="622" t="s">
        <v>13908</v>
      </c>
      <c r="C4449" s="622" t="s">
        <v>49</v>
      </c>
      <c r="D4449" s="621">
        <v>630.35</v>
      </c>
    </row>
    <row r="4450" spans="1:4" ht="40.5">
      <c r="A4450" s="622">
        <v>100855</v>
      </c>
      <c r="B4450" s="622" t="s">
        <v>13909</v>
      </c>
      <c r="C4450" s="622" t="s">
        <v>49</v>
      </c>
      <c r="D4450" s="621">
        <v>31.05</v>
      </c>
    </row>
    <row r="4451" spans="1:4" ht="27">
      <c r="A4451" s="622">
        <v>100856</v>
      </c>
      <c r="B4451" s="622" t="s">
        <v>13910</v>
      </c>
      <c r="C4451" s="622" t="s">
        <v>49</v>
      </c>
      <c r="D4451" s="621">
        <v>23.57</v>
      </c>
    </row>
    <row r="4452" spans="1:4" ht="27">
      <c r="A4452" s="622">
        <v>100857</v>
      </c>
      <c r="B4452" s="622" t="s">
        <v>13911</v>
      </c>
      <c r="C4452" s="622" t="s">
        <v>49</v>
      </c>
      <c r="D4452" s="621">
        <v>235.9</v>
      </c>
    </row>
    <row r="4453" spans="1:4" ht="27">
      <c r="A4453" s="622">
        <v>100858</v>
      </c>
      <c r="B4453" s="622" t="s">
        <v>13912</v>
      </c>
      <c r="C4453" s="622" t="s">
        <v>49</v>
      </c>
      <c r="D4453" s="621">
        <v>432.64</v>
      </c>
    </row>
    <row r="4454" spans="1:4" ht="27">
      <c r="A4454" s="622">
        <v>100860</v>
      </c>
      <c r="B4454" s="622" t="s">
        <v>13913</v>
      </c>
      <c r="C4454" s="622" t="s">
        <v>49</v>
      </c>
      <c r="D4454" s="621">
        <v>75.05</v>
      </c>
    </row>
    <row r="4455" spans="1:4" ht="40.5">
      <c r="A4455" s="622">
        <v>100861</v>
      </c>
      <c r="B4455" s="622" t="s">
        <v>13914</v>
      </c>
      <c r="C4455" s="622" t="s">
        <v>49</v>
      </c>
      <c r="D4455" s="621">
        <v>23.16</v>
      </c>
    </row>
    <row r="4456" spans="1:4" ht="40.5">
      <c r="A4456" s="622">
        <v>100862</v>
      </c>
      <c r="B4456" s="622" t="s">
        <v>13915</v>
      </c>
      <c r="C4456" s="622" t="s">
        <v>49</v>
      </c>
      <c r="D4456" s="621">
        <v>25.44</v>
      </c>
    </row>
    <row r="4457" spans="1:4" ht="40.5">
      <c r="A4457" s="622">
        <v>100863</v>
      </c>
      <c r="B4457" s="622" t="s">
        <v>13916</v>
      </c>
      <c r="C4457" s="622" t="s">
        <v>49</v>
      </c>
      <c r="D4457" s="621">
        <v>601.78</v>
      </c>
    </row>
    <row r="4458" spans="1:4" ht="40.5">
      <c r="A4458" s="622">
        <v>100864</v>
      </c>
      <c r="B4458" s="622" t="s">
        <v>13917</v>
      </c>
      <c r="C4458" s="622" t="s">
        <v>49</v>
      </c>
      <c r="D4458" s="621">
        <v>670.59</v>
      </c>
    </row>
    <row r="4459" spans="1:4" ht="40.5">
      <c r="A4459" s="622">
        <v>100865</v>
      </c>
      <c r="B4459" s="622" t="s">
        <v>13918</v>
      </c>
      <c r="C4459" s="622" t="s">
        <v>49</v>
      </c>
      <c r="D4459" s="621">
        <v>639.04</v>
      </c>
    </row>
    <row r="4460" spans="1:4" ht="40.5">
      <c r="A4460" s="622">
        <v>100866</v>
      </c>
      <c r="B4460" s="622" t="s">
        <v>13919</v>
      </c>
      <c r="C4460" s="622" t="s">
        <v>49</v>
      </c>
      <c r="D4460" s="621">
        <v>295.66000000000003</v>
      </c>
    </row>
    <row r="4461" spans="1:4" ht="40.5">
      <c r="A4461" s="622">
        <v>100867</v>
      </c>
      <c r="B4461" s="622" t="s">
        <v>13920</v>
      </c>
      <c r="C4461" s="622" t="s">
        <v>49</v>
      </c>
      <c r="D4461" s="621">
        <v>318.35000000000002</v>
      </c>
    </row>
    <row r="4462" spans="1:4" ht="40.5">
      <c r="A4462" s="622">
        <v>100868</v>
      </c>
      <c r="B4462" s="622" t="s">
        <v>13921</v>
      </c>
      <c r="C4462" s="622" t="s">
        <v>49</v>
      </c>
      <c r="D4462" s="621">
        <v>333.45</v>
      </c>
    </row>
    <row r="4463" spans="1:4" ht="40.5">
      <c r="A4463" s="622">
        <v>100869</v>
      </c>
      <c r="B4463" s="622" t="s">
        <v>13922</v>
      </c>
      <c r="C4463" s="622" t="s">
        <v>49</v>
      </c>
      <c r="D4463" s="621">
        <v>345.03</v>
      </c>
    </row>
    <row r="4464" spans="1:4" ht="40.5">
      <c r="A4464" s="622">
        <v>100870</v>
      </c>
      <c r="B4464" s="622" t="s">
        <v>13923</v>
      </c>
      <c r="C4464" s="622" t="s">
        <v>49</v>
      </c>
      <c r="D4464" s="621">
        <v>185.92</v>
      </c>
    </row>
    <row r="4465" spans="1:4" ht="40.5">
      <c r="A4465" s="622">
        <v>100871</v>
      </c>
      <c r="B4465" s="622" t="s">
        <v>13924</v>
      </c>
      <c r="C4465" s="622" t="s">
        <v>49</v>
      </c>
      <c r="D4465" s="621">
        <v>199.92</v>
      </c>
    </row>
    <row r="4466" spans="1:4" ht="40.5">
      <c r="A4466" s="622">
        <v>100872</v>
      </c>
      <c r="B4466" s="622" t="s">
        <v>13925</v>
      </c>
      <c r="C4466" s="622" t="s">
        <v>49</v>
      </c>
      <c r="D4466" s="621">
        <v>208.86</v>
      </c>
    </row>
    <row r="4467" spans="1:4" ht="40.5">
      <c r="A4467" s="622">
        <v>100873</v>
      </c>
      <c r="B4467" s="622" t="s">
        <v>13926</v>
      </c>
      <c r="C4467" s="622" t="s">
        <v>49</v>
      </c>
      <c r="D4467" s="621">
        <v>214.44</v>
      </c>
    </row>
    <row r="4468" spans="1:4" ht="27">
      <c r="A4468" s="622">
        <v>100874</v>
      </c>
      <c r="B4468" s="622" t="s">
        <v>13927</v>
      </c>
      <c r="C4468" s="622" t="s">
        <v>49</v>
      </c>
      <c r="D4468" s="621">
        <v>295.66000000000003</v>
      </c>
    </row>
    <row r="4469" spans="1:4" ht="40.5">
      <c r="A4469" s="622">
        <v>100875</v>
      </c>
      <c r="B4469" s="622" t="s">
        <v>13928</v>
      </c>
      <c r="C4469" s="622" t="s">
        <v>49</v>
      </c>
      <c r="D4469" s="621">
        <v>1172.8599999999999</v>
      </c>
    </row>
    <row r="4470" spans="1:4" ht="27">
      <c r="A4470" s="622">
        <v>6087</v>
      </c>
      <c r="B4470" s="622" t="s">
        <v>113</v>
      </c>
      <c r="C4470" s="622" t="s">
        <v>49</v>
      </c>
      <c r="D4470" s="621">
        <v>23.09</v>
      </c>
    </row>
    <row r="4471" spans="1:4" ht="54">
      <c r="A4471" s="622">
        <v>98052</v>
      </c>
      <c r="B4471" s="622" t="s">
        <v>11058</v>
      </c>
      <c r="C4471" s="622" t="s">
        <v>49</v>
      </c>
      <c r="D4471" s="621">
        <v>1216.3800000000001</v>
      </c>
    </row>
    <row r="4472" spans="1:4" ht="54">
      <c r="A4472" s="622">
        <v>98053</v>
      </c>
      <c r="B4472" s="622" t="s">
        <v>11059</v>
      </c>
      <c r="C4472" s="622" t="s">
        <v>49</v>
      </c>
      <c r="D4472" s="621">
        <v>1802.3</v>
      </c>
    </row>
    <row r="4473" spans="1:4" ht="54">
      <c r="A4473" s="622">
        <v>98054</v>
      </c>
      <c r="B4473" s="622" t="s">
        <v>11060</v>
      </c>
      <c r="C4473" s="622" t="s">
        <v>49</v>
      </c>
      <c r="D4473" s="621">
        <v>2685.13</v>
      </c>
    </row>
    <row r="4474" spans="1:4" ht="54">
      <c r="A4474" s="622">
        <v>98055</v>
      </c>
      <c r="B4474" s="622" t="s">
        <v>11061</v>
      </c>
      <c r="C4474" s="622" t="s">
        <v>49</v>
      </c>
      <c r="D4474" s="621">
        <v>3558.27</v>
      </c>
    </row>
    <row r="4475" spans="1:4" ht="54">
      <c r="A4475" s="622">
        <v>98056</v>
      </c>
      <c r="B4475" s="622" t="s">
        <v>11062</v>
      </c>
      <c r="C4475" s="622" t="s">
        <v>49</v>
      </c>
      <c r="D4475" s="621">
        <v>4130.7700000000004</v>
      </c>
    </row>
    <row r="4476" spans="1:4" ht="54">
      <c r="A4476" s="622">
        <v>98057</v>
      </c>
      <c r="B4476" s="622" t="s">
        <v>11063</v>
      </c>
      <c r="C4476" s="622" t="s">
        <v>49</v>
      </c>
      <c r="D4476" s="621">
        <v>5491.47</v>
      </c>
    </row>
    <row r="4477" spans="1:4" ht="54">
      <c r="A4477" s="622">
        <v>98066</v>
      </c>
      <c r="B4477" s="622" t="s">
        <v>11064</v>
      </c>
      <c r="C4477" s="622" t="s">
        <v>49</v>
      </c>
      <c r="D4477" s="621">
        <v>3559.6</v>
      </c>
    </row>
    <row r="4478" spans="1:4" ht="54">
      <c r="A4478" s="622">
        <v>98067</v>
      </c>
      <c r="B4478" s="622" t="s">
        <v>11065</v>
      </c>
      <c r="C4478" s="622" t="s">
        <v>49</v>
      </c>
      <c r="D4478" s="621">
        <v>4759.16</v>
      </c>
    </row>
    <row r="4479" spans="1:4" ht="54">
      <c r="A4479" s="622">
        <v>98068</v>
      </c>
      <c r="B4479" s="622" t="s">
        <v>11066</v>
      </c>
      <c r="C4479" s="622" t="s">
        <v>49</v>
      </c>
      <c r="D4479" s="621">
        <v>6731.42</v>
      </c>
    </row>
    <row r="4480" spans="1:4" ht="54">
      <c r="A4480" s="622">
        <v>98069</v>
      </c>
      <c r="B4480" s="622" t="s">
        <v>11067</v>
      </c>
      <c r="C4480" s="622" t="s">
        <v>49</v>
      </c>
      <c r="D4480" s="621">
        <v>9012.32</v>
      </c>
    </row>
    <row r="4481" spans="1:4" ht="54">
      <c r="A4481" s="622">
        <v>98070</v>
      </c>
      <c r="B4481" s="622" t="s">
        <v>11068</v>
      </c>
      <c r="C4481" s="622" t="s">
        <v>49</v>
      </c>
      <c r="D4481" s="621">
        <v>10340.01</v>
      </c>
    </row>
    <row r="4482" spans="1:4" ht="54">
      <c r="A4482" s="622">
        <v>98071</v>
      </c>
      <c r="B4482" s="622" t="s">
        <v>11069</v>
      </c>
      <c r="C4482" s="622" t="s">
        <v>49</v>
      </c>
      <c r="D4482" s="621">
        <v>11374.32</v>
      </c>
    </row>
    <row r="4483" spans="1:4" ht="54">
      <c r="A4483" s="622">
        <v>98072</v>
      </c>
      <c r="B4483" s="622" t="s">
        <v>11070</v>
      </c>
      <c r="C4483" s="622" t="s">
        <v>49</v>
      </c>
      <c r="D4483" s="621">
        <v>2963.1</v>
      </c>
    </row>
    <row r="4484" spans="1:4" ht="54">
      <c r="A4484" s="622">
        <v>98073</v>
      </c>
      <c r="B4484" s="622" t="s">
        <v>11071</v>
      </c>
      <c r="C4484" s="622" t="s">
        <v>49</v>
      </c>
      <c r="D4484" s="621">
        <v>4622.17</v>
      </c>
    </row>
    <row r="4485" spans="1:4" ht="54">
      <c r="A4485" s="622">
        <v>98074</v>
      </c>
      <c r="B4485" s="622" t="s">
        <v>11072</v>
      </c>
      <c r="C4485" s="622" t="s">
        <v>49</v>
      </c>
      <c r="D4485" s="621">
        <v>7163.6</v>
      </c>
    </row>
    <row r="4486" spans="1:4" ht="54">
      <c r="A4486" s="622">
        <v>98075</v>
      </c>
      <c r="B4486" s="622" t="s">
        <v>11073</v>
      </c>
      <c r="C4486" s="622" t="s">
        <v>49</v>
      </c>
      <c r="D4486" s="621">
        <v>9309.2999999999993</v>
      </c>
    </row>
    <row r="4487" spans="1:4" ht="54">
      <c r="A4487" s="622">
        <v>98076</v>
      </c>
      <c r="B4487" s="622" t="s">
        <v>11074</v>
      </c>
      <c r="C4487" s="622" t="s">
        <v>49</v>
      </c>
      <c r="D4487" s="621">
        <v>10718.56</v>
      </c>
    </row>
    <row r="4488" spans="1:4" ht="54">
      <c r="A4488" s="622">
        <v>98077</v>
      </c>
      <c r="B4488" s="622" t="s">
        <v>11075</v>
      </c>
      <c r="C4488" s="622" t="s">
        <v>49</v>
      </c>
      <c r="D4488" s="621">
        <v>12614.95</v>
      </c>
    </row>
    <row r="4489" spans="1:4" ht="67.5">
      <c r="A4489" s="622">
        <v>98078</v>
      </c>
      <c r="B4489" s="622" t="s">
        <v>11076</v>
      </c>
      <c r="C4489" s="622" t="s">
        <v>49</v>
      </c>
      <c r="D4489" s="621">
        <v>3014.51</v>
      </c>
    </row>
    <row r="4490" spans="1:4" ht="67.5">
      <c r="A4490" s="622">
        <v>98079</v>
      </c>
      <c r="B4490" s="622" t="s">
        <v>11077</v>
      </c>
      <c r="C4490" s="622" t="s">
        <v>49</v>
      </c>
      <c r="D4490" s="621">
        <v>5280.8</v>
      </c>
    </row>
    <row r="4491" spans="1:4" ht="67.5">
      <c r="A4491" s="622">
        <v>98080</v>
      </c>
      <c r="B4491" s="622" t="s">
        <v>11078</v>
      </c>
      <c r="C4491" s="622" t="s">
        <v>49</v>
      </c>
      <c r="D4491" s="621">
        <v>6788.2</v>
      </c>
    </row>
    <row r="4492" spans="1:4" ht="67.5">
      <c r="A4492" s="622">
        <v>98081</v>
      </c>
      <c r="B4492" s="622" t="s">
        <v>11079</v>
      </c>
      <c r="C4492" s="622" t="s">
        <v>49</v>
      </c>
      <c r="D4492" s="621">
        <v>10054.44</v>
      </c>
    </row>
    <row r="4493" spans="1:4" ht="54">
      <c r="A4493" s="622">
        <v>98082</v>
      </c>
      <c r="B4493" s="622" t="s">
        <v>11080</v>
      </c>
      <c r="C4493" s="622" t="s">
        <v>49</v>
      </c>
      <c r="D4493" s="621">
        <v>2764.09</v>
      </c>
    </row>
    <row r="4494" spans="1:4" ht="54">
      <c r="A4494" s="622">
        <v>98083</v>
      </c>
      <c r="B4494" s="622" t="s">
        <v>11081</v>
      </c>
      <c r="C4494" s="622" t="s">
        <v>49</v>
      </c>
      <c r="D4494" s="621">
        <v>3657.93</v>
      </c>
    </row>
    <row r="4495" spans="1:4" ht="54">
      <c r="A4495" s="622">
        <v>98084</v>
      </c>
      <c r="B4495" s="622" t="s">
        <v>11082</v>
      </c>
      <c r="C4495" s="622" t="s">
        <v>49</v>
      </c>
      <c r="D4495" s="621">
        <v>5140.78</v>
      </c>
    </row>
    <row r="4496" spans="1:4" ht="54">
      <c r="A4496" s="622">
        <v>98085</v>
      </c>
      <c r="B4496" s="622" t="s">
        <v>11083</v>
      </c>
      <c r="C4496" s="622" t="s">
        <v>49</v>
      </c>
      <c r="D4496" s="621">
        <v>6953.92</v>
      </c>
    </row>
    <row r="4497" spans="1:4" ht="54">
      <c r="A4497" s="622">
        <v>98086</v>
      </c>
      <c r="B4497" s="622" t="s">
        <v>11084</v>
      </c>
      <c r="C4497" s="622" t="s">
        <v>49</v>
      </c>
      <c r="D4497" s="621">
        <v>7877.56</v>
      </c>
    </row>
    <row r="4498" spans="1:4" ht="54">
      <c r="A4498" s="622">
        <v>98087</v>
      </c>
      <c r="B4498" s="622" t="s">
        <v>11085</v>
      </c>
      <c r="C4498" s="622" t="s">
        <v>49</v>
      </c>
      <c r="D4498" s="621">
        <v>8464.15</v>
      </c>
    </row>
    <row r="4499" spans="1:4" ht="54">
      <c r="A4499" s="622">
        <v>98088</v>
      </c>
      <c r="B4499" s="622" t="s">
        <v>11086</v>
      </c>
      <c r="C4499" s="622" t="s">
        <v>49</v>
      </c>
      <c r="D4499" s="621">
        <v>2360.29</v>
      </c>
    </row>
    <row r="4500" spans="1:4" ht="54">
      <c r="A4500" s="622">
        <v>98089</v>
      </c>
      <c r="B4500" s="622" t="s">
        <v>11087</v>
      </c>
      <c r="C4500" s="622" t="s">
        <v>49</v>
      </c>
      <c r="D4500" s="621">
        <v>3729.9</v>
      </c>
    </row>
    <row r="4501" spans="1:4" ht="54">
      <c r="A4501" s="622">
        <v>98090</v>
      </c>
      <c r="B4501" s="622" t="s">
        <v>11088</v>
      </c>
      <c r="C4501" s="622" t="s">
        <v>49</v>
      </c>
      <c r="D4501" s="621">
        <v>5856.52</v>
      </c>
    </row>
    <row r="4502" spans="1:4" ht="54">
      <c r="A4502" s="622">
        <v>98091</v>
      </c>
      <c r="B4502" s="622" t="s">
        <v>11089</v>
      </c>
      <c r="C4502" s="622" t="s">
        <v>49</v>
      </c>
      <c r="D4502" s="621">
        <v>7574.55</v>
      </c>
    </row>
    <row r="4503" spans="1:4" ht="54">
      <c r="A4503" s="622">
        <v>98092</v>
      </c>
      <c r="B4503" s="622" t="s">
        <v>11090</v>
      </c>
      <c r="C4503" s="622" t="s">
        <v>49</v>
      </c>
      <c r="D4503" s="621">
        <v>8878.49</v>
      </c>
    </row>
    <row r="4504" spans="1:4" ht="54">
      <c r="A4504" s="622">
        <v>98093</v>
      </c>
      <c r="B4504" s="622" t="s">
        <v>11091</v>
      </c>
      <c r="C4504" s="622" t="s">
        <v>49</v>
      </c>
      <c r="D4504" s="621">
        <v>10479.82</v>
      </c>
    </row>
    <row r="4505" spans="1:4" ht="54">
      <c r="A4505" s="622">
        <v>98094</v>
      </c>
      <c r="B4505" s="622" t="s">
        <v>11092</v>
      </c>
      <c r="C4505" s="622" t="s">
        <v>49</v>
      </c>
      <c r="D4505" s="621">
        <v>1995.8</v>
      </c>
    </row>
    <row r="4506" spans="1:4" ht="54">
      <c r="A4506" s="622">
        <v>98099</v>
      </c>
      <c r="B4506" s="622" t="s">
        <v>11093</v>
      </c>
      <c r="C4506" s="622" t="s">
        <v>49</v>
      </c>
      <c r="D4506" s="621">
        <v>3428.36</v>
      </c>
    </row>
    <row r="4507" spans="1:4" ht="54">
      <c r="A4507" s="622">
        <v>98100</v>
      </c>
      <c r="B4507" s="622" t="s">
        <v>11094</v>
      </c>
      <c r="C4507" s="622" t="s">
        <v>49</v>
      </c>
      <c r="D4507" s="621">
        <v>4472.55</v>
      </c>
    </row>
    <row r="4508" spans="1:4" ht="54">
      <c r="A4508" s="622">
        <v>98101</v>
      </c>
      <c r="B4508" s="622" t="s">
        <v>11095</v>
      </c>
      <c r="C4508" s="622" t="s">
        <v>49</v>
      </c>
      <c r="D4508" s="621">
        <v>6614.73</v>
      </c>
    </row>
    <row r="4509" spans="1:4" ht="67.5">
      <c r="A4509" s="622">
        <v>98109</v>
      </c>
      <c r="B4509" s="622" t="s">
        <v>11096</v>
      </c>
      <c r="C4509" s="622" t="s">
        <v>49</v>
      </c>
      <c r="D4509" s="621">
        <v>580.11</v>
      </c>
    </row>
    <row r="4510" spans="1:4" ht="40.5">
      <c r="A4510" s="622">
        <v>98110</v>
      </c>
      <c r="B4510" s="622" t="s">
        <v>11097</v>
      </c>
      <c r="C4510" s="622" t="s">
        <v>49</v>
      </c>
      <c r="D4510" s="621">
        <v>394.32</v>
      </c>
    </row>
    <row r="4511" spans="1:4" ht="40.5">
      <c r="A4511" s="622">
        <v>98111</v>
      </c>
      <c r="B4511" s="622" t="s">
        <v>11098</v>
      </c>
      <c r="C4511" s="622" t="s">
        <v>49</v>
      </c>
      <c r="D4511" s="621">
        <v>19.899999999999999</v>
      </c>
    </row>
    <row r="4512" spans="1:4" ht="40.5">
      <c r="A4512" s="622">
        <v>98114</v>
      </c>
      <c r="B4512" s="622" t="s">
        <v>11099</v>
      </c>
      <c r="C4512" s="622" t="s">
        <v>49</v>
      </c>
      <c r="D4512" s="621">
        <v>369.19</v>
      </c>
    </row>
    <row r="4513" spans="1:4" ht="40.5">
      <c r="A4513" s="622">
        <v>98115</v>
      </c>
      <c r="B4513" s="622" t="s">
        <v>11100</v>
      </c>
      <c r="C4513" s="622" t="s">
        <v>49</v>
      </c>
      <c r="D4513" s="621">
        <v>83.13</v>
      </c>
    </row>
    <row r="4514" spans="1:4" ht="54">
      <c r="A4514" s="622">
        <v>89957</v>
      </c>
      <c r="B4514" s="622" t="s">
        <v>2296</v>
      </c>
      <c r="C4514" s="622" t="s">
        <v>49</v>
      </c>
      <c r="D4514" s="621">
        <v>96.57</v>
      </c>
    </row>
    <row r="4515" spans="1:4" ht="54">
      <c r="A4515" s="622">
        <v>89959</v>
      </c>
      <c r="B4515" s="622" t="s">
        <v>2297</v>
      </c>
      <c r="C4515" s="622" t="s">
        <v>49</v>
      </c>
      <c r="D4515" s="621">
        <v>187.4</v>
      </c>
    </row>
    <row r="4516" spans="1:4" ht="40.5">
      <c r="A4516" s="622">
        <v>89349</v>
      </c>
      <c r="B4516" s="622" t="s">
        <v>1862</v>
      </c>
      <c r="C4516" s="622" t="s">
        <v>49</v>
      </c>
      <c r="D4516" s="621">
        <v>21.51</v>
      </c>
    </row>
    <row r="4517" spans="1:4" ht="40.5">
      <c r="A4517" s="622">
        <v>89351</v>
      </c>
      <c r="B4517" s="622" t="s">
        <v>11101</v>
      </c>
      <c r="C4517" s="622" t="s">
        <v>49</v>
      </c>
      <c r="D4517" s="621">
        <v>24.41</v>
      </c>
    </row>
    <row r="4518" spans="1:4" ht="40.5">
      <c r="A4518" s="622">
        <v>89352</v>
      </c>
      <c r="B4518" s="622" t="s">
        <v>377</v>
      </c>
      <c r="C4518" s="622" t="s">
        <v>49</v>
      </c>
      <c r="D4518" s="621">
        <v>27.66</v>
      </c>
    </row>
    <row r="4519" spans="1:4" ht="40.5">
      <c r="A4519" s="622">
        <v>89353</v>
      </c>
      <c r="B4519" s="622" t="s">
        <v>378</v>
      </c>
      <c r="C4519" s="622" t="s">
        <v>49</v>
      </c>
      <c r="D4519" s="621">
        <v>28.82</v>
      </c>
    </row>
    <row r="4520" spans="1:4" ht="40.5">
      <c r="A4520" s="622">
        <v>89354</v>
      </c>
      <c r="B4520" s="622" t="s">
        <v>379</v>
      </c>
      <c r="C4520" s="622" t="s">
        <v>49</v>
      </c>
      <c r="D4520" s="621">
        <v>241.19</v>
      </c>
    </row>
    <row r="4521" spans="1:4" ht="54">
      <c r="A4521" s="622">
        <v>89969</v>
      </c>
      <c r="B4521" s="622" t="s">
        <v>2298</v>
      </c>
      <c r="C4521" s="622" t="s">
        <v>49</v>
      </c>
      <c r="D4521" s="621">
        <v>31.89</v>
      </c>
    </row>
    <row r="4522" spans="1:4" ht="54">
      <c r="A4522" s="622">
        <v>89970</v>
      </c>
      <c r="B4522" s="622" t="s">
        <v>2299</v>
      </c>
      <c r="C4522" s="622" t="s">
        <v>49</v>
      </c>
      <c r="D4522" s="621">
        <v>34.869999999999997</v>
      </c>
    </row>
    <row r="4523" spans="1:4" ht="54">
      <c r="A4523" s="622">
        <v>89971</v>
      </c>
      <c r="B4523" s="622" t="s">
        <v>2300</v>
      </c>
      <c r="C4523" s="622" t="s">
        <v>49</v>
      </c>
      <c r="D4523" s="621">
        <v>36</v>
      </c>
    </row>
    <row r="4524" spans="1:4" ht="54">
      <c r="A4524" s="622">
        <v>89972</v>
      </c>
      <c r="B4524" s="622" t="s">
        <v>2301</v>
      </c>
      <c r="C4524" s="622" t="s">
        <v>49</v>
      </c>
      <c r="D4524" s="621">
        <v>38.74</v>
      </c>
    </row>
    <row r="4525" spans="1:4" ht="54">
      <c r="A4525" s="622">
        <v>89973</v>
      </c>
      <c r="B4525" s="622" t="s">
        <v>2302</v>
      </c>
      <c r="C4525" s="622" t="s">
        <v>49</v>
      </c>
      <c r="D4525" s="621">
        <v>442.21</v>
      </c>
    </row>
    <row r="4526" spans="1:4" ht="54">
      <c r="A4526" s="622">
        <v>89974</v>
      </c>
      <c r="B4526" s="622" t="s">
        <v>2303</v>
      </c>
      <c r="C4526" s="622" t="s">
        <v>49</v>
      </c>
      <c r="D4526" s="621">
        <v>267.39999999999998</v>
      </c>
    </row>
    <row r="4527" spans="1:4" ht="54">
      <c r="A4527" s="622">
        <v>89984</v>
      </c>
      <c r="B4527" s="622" t="s">
        <v>2309</v>
      </c>
      <c r="C4527" s="622" t="s">
        <v>49</v>
      </c>
      <c r="D4527" s="621">
        <v>58.35</v>
      </c>
    </row>
    <row r="4528" spans="1:4" ht="54">
      <c r="A4528" s="622">
        <v>89985</v>
      </c>
      <c r="B4528" s="622" t="s">
        <v>2310</v>
      </c>
      <c r="C4528" s="622" t="s">
        <v>49</v>
      </c>
      <c r="D4528" s="621">
        <v>60.03</v>
      </c>
    </row>
    <row r="4529" spans="1:4" ht="54">
      <c r="A4529" s="622">
        <v>89986</v>
      </c>
      <c r="B4529" s="622" t="s">
        <v>2311</v>
      </c>
      <c r="C4529" s="622" t="s">
        <v>49</v>
      </c>
      <c r="D4529" s="621">
        <v>56.94</v>
      </c>
    </row>
    <row r="4530" spans="1:4" ht="54">
      <c r="A4530" s="622">
        <v>89987</v>
      </c>
      <c r="B4530" s="622" t="s">
        <v>2312</v>
      </c>
      <c r="C4530" s="622" t="s">
        <v>49</v>
      </c>
      <c r="D4530" s="621">
        <v>63.12</v>
      </c>
    </row>
    <row r="4531" spans="1:4" ht="40.5">
      <c r="A4531" s="622">
        <v>90371</v>
      </c>
      <c r="B4531" s="622" t="s">
        <v>2348</v>
      </c>
      <c r="C4531" s="622" t="s">
        <v>49</v>
      </c>
      <c r="D4531" s="621">
        <v>16</v>
      </c>
    </row>
    <row r="4532" spans="1:4" ht="67.5">
      <c r="A4532" s="622">
        <v>94489</v>
      </c>
      <c r="B4532" s="622" t="s">
        <v>3575</v>
      </c>
      <c r="C4532" s="622" t="s">
        <v>49</v>
      </c>
      <c r="D4532" s="621">
        <v>13.79</v>
      </c>
    </row>
    <row r="4533" spans="1:4" ht="67.5">
      <c r="A4533" s="622">
        <v>94490</v>
      </c>
      <c r="B4533" s="622" t="s">
        <v>3576</v>
      </c>
      <c r="C4533" s="622" t="s">
        <v>49</v>
      </c>
      <c r="D4533" s="621">
        <v>22.8</v>
      </c>
    </row>
    <row r="4534" spans="1:4" ht="67.5">
      <c r="A4534" s="622">
        <v>94491</v>
      </c>
      <c r="B4534" s="622" t="s">
        <v>3577</v>
      </c>
      <c r="C4534" s="622" t="s">
        <v>49</v>
      </c>
      <c r="D4534" s="621">
        <v>32.21</v>
      </c>
    </row>
    <row r="4535" spans="1:4" ht="67.5">
      <c r="A4535" s="622">
        <v>94492</v>
      </c>
      <c r="B4535" s="622" t="s">
        <v>3578</v>
      </c>
      <c r="C4535" s="622" t="s">
        <v>49</v>
      </c>
      <c r="D4535" s="621">
        <v>32.869999999999997</v>
      </c>
    </row>
    <row r="4536" spans="1:4" ht="67.5">
      <c r="A4536" s="622">
        <v>94493</v>
      </c>
      <c r="B4536" s="622" t="s">
        <v>3579</v>
      </c>
      <c r="C4536" s="622" t="s">
        <v>49</v>
      </c>
      <c r="D4536" s="621">
        <v>60.48</v>
      </c>
    </row>
    <row r="4537" spans="1:4" ht="67.5">
      <c r="A4537" s="622">
        <v>94494</v>
      </c>
      <c r="B4537" s="622" t="s">
        <v>3580</v>
      </c>
      <c r="C4537" s="622" t="s">
        <v>49</v>
      </c>
      <c r="D4537" s="621">
        <v>46.95</v>
      </c>
    </row>
    <row r="4538" spans="1:4" ht="67.5">
      <c r="A4538" s="622">
        <v>94495</v>
      </c>
      <c r="B4538" s="622" t="s">
        <v>3581</v>
      </c>
      <c r="C4538" s="622" t="s">
        <v>49</v>
      </c>
      <c r="D4538" s="621">
        <v>59.85</v>
      </c>
    </row>
    <row r="4539" spans="1:4" ht="67.5">
      <c r="A4539" s="622">
        <v>94496</v>
      </c>
      <c r="B4539" s="622" t="s">
        <v>3582</v>
      </c>
      <c r="C4539" s="622" t="s">
        <v>49</v>
      </c>
      <c r="D4539" s="621">
        <v>73.239999999999995</v>
      </c>
    </row>
    <row r="4540" spans="1:4" ht="67.5">
      <c r="A4540" s="622">
        <v>94497</v>
      </c>
      <c r="B4540" s="622" t="s">
        <v>3583</v>
      </c>
      <c r="C4540" s="622" t="s">
        <v>49</v>
      </c>
      <c r="D4540" s="621">
        <v>85.83</v>
      </c>
    </row>
    <row r="4541" spans="1:4" ht="67.5">
      <c r="A4541" s="622">
        <v>94498</v>
      </c>
      <c r="B4541" s="622" t="s">
        <v>3584</v>
      </c>
      <c r="C4541" s="622" t="s">
        <v>49</v>
      </c>
      <c r="D4541" s="621">
        <v>110.85</v>
      </c>
    </row>
    <row r="4542" spans="1:4" ht="67.5">
      <c r="A4542" s="622">
        <v>94499</v>
      </c>
      <c r="B4542" s="622" t="s">
        <v>3585</v>
      </c>
      <c r="C4542" s="622" t="s">
        <v>49</v>
      </c>
      <c r="D4542" s="621">
        <v>201.42</v>
      </c>
    </row>
    <row r="4543" spans="1:4" ht="67.5">
      <c r="A4543" s="622">
        <v>94500</v>
      </c>
      <c r="B4543" s="622" t="s">
        <v>3586</v>
      </c>
      <c r="C4543" s="622" t="s">
        <v>49</v>
      </c>
      <c r="D4543" s="621">
        <v>239.5</v>
      </c>
    </row>
    <row r="4544" spans="1:4" ht="67.5">
      <c r="A4544" s="622">
        <v>94501</v>
      </c>
      <c r="B4544" s="622" t="s">
        <v>3587</v>
      </c>
      <c r="C4544" s="622" t="s">
        <v>49</v>
      </c>
      <c r="D4544" s="621">
        <v>468.97</v>
      </c>
    </row>
    <row r="4545" spans="1:4" ht="81">
      <c r="A4545" s="622">
        <v>94792</v>
      </c>
      <c r="B4545" s="622" t="s">
        <v>3694</v>
      </c>
      <c r="C4545" s="622" t="s">
        <v>49</v>
      </c>
      <c r="D4545" s="621">
        <v>91.24</v>
      </c>
    </row>
    <row r="4546" spans="1:4" ht="81">
      <c r="A4546" s="622">
        <v>94793</v>
      </c>
      <c r="B4546" s="622" t="s">
        <v>3695</v>
      </c>
      <c r="C4546" s="622" t="s">
        <v>49</v>
      </c>
      <c r="D4546" s="621">
        <v>117.85</v>
      </c>
    </row>
    <row r="4547" spans="1:4" ht="81">
      <c r="A4547" s="622">
        <v>94794</v>
      </c>
      <c r="B4547" s="622" t="s">
        <v>3696</v>
      </c>
      <c r="C4547" s="622" t="s">
        <v>49</v>
      </c>
      <c r="D4547" s="621">
        <v>122.1</v>
      </c>
    </row>
    <row r="4548" spans="1:4" ht="40.5">
      <c r="A4548" s="622">
        <v>94795</v>
      </c>
      <c r="B4548" s="622" t="s">
        <v>11102</v>
      </c>
      <c r="C4548" s="622" t="s">
        <v>49</v>
      </c>
      <c r="D4548" s="621">
        <v>22.08</v>
      </c>
    </row>
    <row r="4549" spans="1:4" ht="40.5">
      <c r="A4549" s="622">
        <v>94796</v>
      </c>
      <c r="B4549" s="622" t="s">
        <v>11103</v>
      </c>
      <c r="C4549" s="622" t="s">
        <v>49</v>
      </c>
      <c r="D4549" s="621">
        <v>25.7</v>
      </c>
    </row>
    <row r="4550" spans="1:4" ht="27">
      <c r="A4550" s="622">
        <v>94797</v>
      </c>
      <c r="B4550" s="622" t="s">
        <v>11104</v>
      </c>
      <c r="C4550" s="622" t="s">
        <v>49</v>
      </c>
      <c r="D4550" s="621">
        <v>39.130000000000003</v>
      </c>
    </row>
    <row r="4551" spans="1:4" ht="40.5">
      <c r="A4551" s="622">
        <v>94798</v>
      </c>
      <c r="B4551" s="622" t="s">
        <v>11105</v>
      </c>
      <c r="C4551" s="622" t="s">
        <v>49</v>
      </c>
      <c r="D4551" s="621">
        <v>84.96</v>
      </c>
    </row>
    <row r="4552" spans="1:4" ht="40.5">
      <c r="A4552" s="622">
        <v>94799</v>
      </c>
      <c r="B4552" s="622" t="s">
        <v>11106</v>
      </c>
      <c r="C4552" s="622" t="s">
        <v>49</v>
      </c>
      <c r="D4552" s="621">
        <v>82.41</v>
      </c>
    </row>
    <row r="4553" spans="1:4" ht="27">
      <c r="A4553" s="622">
        <v>94800</v>
      </c>
      <c r="B4553" s="622" t="s">
        <v>11107</v>
      </c>
      <c r="C4553" s="622" t="s">
        <v>49</v>
      </c>
      <c r="D4553" s="621">
        <v>140.4</v>
      </c>
    </row>
    <row r="4554" spans="1:4" ht="67.5">
      <c r="A4554" s="622">
        <v>95248</v>
      </c>
      <c r="B4554" s="622" t="s">
        <v>3776</v>
      </c>
      <c r="C4554" s="622" t="s">
        <v>49</v>
      </c>
      <c r="D4554" s="621">
        <v>56.34</v>
      </c>
    </row>
    <row r="4555" spans="1:4" ht="67.5">
      <c r="A4555" s="622">
        <v>95249</v>
      </c>
      <c r="B4555" s="622" t="s">
        <v>3777</v>
      </c>
      <c r="C4555" s="622" t="s">
        <v>49</v>
      </c>
      <c r="D4555" s="621">
        <v>61.23</v>
      </c>
    </row>
    <row r="4556" spans="1:4" ht="67.5">
      <c r="A4556" s="622">
        <v>95250</v>
      </c>
      <c r="B4556" s="622" t="s">
        <v>3778</v>
      </c>
      <c r="C4556" s="622" t="s">
        <v>49</v>
      </c>
      <c r="D4556" s="621">
        <v>74.03</v>
      </c>
    </row>
    <row r="4557" spans="1:4" ht="67.5">
      <c r="A4557" s="622">
        <v>95251</v>
      </c>
      <c r="B4557" s="622" t="s">
        <v>3779</v>
      </c>
      <c r="C4557" s="622" t="s">
        <v>49</v>
      </c>
      <c r="D4557" s="621">
        <v>98.87</v>
      </c>
    </row>
    <row r="4558" spans="1:4" ht="67.5">
      <c r="A4558" s="622">
        <v>95252</v>
      </c>
      <c r="B4558" s="622" t="s">
        <v>3780</v>
      </c>
      <c r="C4558" s="622" t="s">
        <v>49</v>
      </c>
      <c r="D4558" s="621">
        <v>113.95</v>
      </c>
    </row>
    <row r="4559" spans="1:4" ht="67.5">
      <c r="A4559" s="622">
        <v>95253</v>
      </c>
      <c r="B4559" s="622" t="s">
        <v>3781</v>
      </c>
      <c r="C4559" s="622" t="s">
        <v>49</v>
      </c>
      <c r="D4559" s="621">
        <v>163.25</v>
      </c>
    </row>
    <row r="4560" spans="1:4" ht="40.5">
      <c r="A4560" s="622">
        <v>99619</v>
      </c>
      <c r="B4560" s="622" t="s">
        <v>11108</v>
      </c>
      <c r="C4560" s="622" t="s">
        <v>49</v>
      </c>
      <c r="D4560" s="621">
        <v>59.46</v>
      </c>
    </row>
    <row r="4561" spans="1:4" ht="40.5">
      <c r="A4561" s="622">
        <v>99620</v>
      </c>
      <c r="B4561" s="622" t="s">
        <v>11109</v>
      </c>
      <c r="C4561" s="622" t="s">
        <v>49</v>
      </c>
      <c r="D4561" s="621">
        <v>96.61</v>
      </c>
    </row>
    <row r="4562" spans="1:4" ht="40.5">
      <c r="A4562" s="622">
        <v>99621</v>
      </c>
      <c r="B4562" s="622" t="s">
        <v>11110</v>
      </c>
      <c r="C4562" s="622" t="s">
        <v>49</v>
      </c>
      <c r="D4562" s="621">
        <v>132.99</v>
      </c>
    </row>
    <row r="4563" spans="1:4" ht="40.5">
      <c r="A4563" s="622">
        <v>99622</v>
      </c>
      <c r="B4563" s="622" t="s">
        <v>11111</v>
      </c>
      <c r="C4563" s="622" t="s">
        <v>49</v>
      </c>
      <c r="D4563" s="621">
        <v>145.65</v>
      </c>
    </row>
    <row r="4564" spans="1:4" ht="40.5">
      <c r="A4564" s="622">
        <v>99623</v>
      </c>
      <c r="B4564" s="622" t="s">
        <v>11112</v>
      </c>
      <c r="C4564" s="622" t="s">
        <v>49</v>
      </c>
      <c r="D4564" s="621">
        <v>195.15</v>
      </c>
    </row>
    <row r="4565" spans="1:4" ht="40.5">
      <c r="A4565" s="622">
        <v>99624</v>
      </c>
      <c r="B4565" s="622" t="s">
        <v>11113</v>
      </c>
      <c r="C4565" s="622" t="s">
        <v>49</v>
      </c>
      <c r="D4565" s="621">
        <v>267.67</v>
      </c>
    </row>
    <row r="4566" spans="1:4" ht="40.5">
      <c r="A4566" s="622">
        <v>99625</v>
      </c>
      <c r="B4566" s="622" t="s">
        <v>11114</v>
      </c>
      <c r="C4566" s="622" t="s">
        <v>49</v>
      </c>
      <c r="D4566" s="621">
        <v>360.84</v>
      </c>
    </row>
    <row r="4567" spans="1:4" ht="40.5">
      <c r="A4567" s="622">
        <v>99626</v>
      </c>
      <c r="B4567" s="622" t="s">
        <v>11115</v>
      </c>
      <c r="C4567" s="622" t="s">
        <v>49</v>
      </c>
      <c r="D4567" s="621">
        <v>544.37</v>
      </c>
    </row>
    <row r="4568" spans="1:4" ht="40.5">
      <c r="A4568" s="622">
        <v>99627</v>
      </c>
      <c r="B4568" s="622" t="s">
        <v>11116</v>
      </c>
      <c r="C4568" s="622" t="s">
        <v>49</v>
      </c>
      <c r="D4568" s="621">
        <v>57.08</v>
      </c>
    </row>
    <row r="4569" spans="1:4" ht="40.5">
      <c r="A4569" s="622">
        <v>99628</v>
      </c>
      <c r="B4569" s="622" t="s">
        <v>11117</v>
      </c>
      <c r="C4569" s="622" t="s">
        <v>49</v>
      </c>
      <c r="D4569" s="621">
        <v>40.46</v>
      </c>
    </row>
    <row r="4570" spans="1:4" ht="40.5">
      <c r="A4570" s="622">
        <v>99629</v>
      </c>
      <c r="B4570" s="622" t="s">
        <v>11118</v>
      </c>
      <c r="C4570" s="622" t="s">
        <v>49</v>
      </c>
      <c r="D4570" s="621">
        <v>61.73</v>
      </c>
    </row>
    <row r="4571" spans="1:4" ht="40.5">
      <c r="A4571" s="622">
        <v>99630</v>
      </c>
      <c r="B4571" s="622" t="s">
        <v>11119</v>
      </c>
      <c r="C4571" s="622" t="s">
        <v>49</v>
      </c>
      <c r="D4571" s="621">
        <v>80.900000000000006</v>
      </c>
    </row>
    <row r="4572" spans="1:4" ht="40.5">
      <c r="A4572" s="622">
        <v>99631</v>
      </c>
      <c r="B4572" s="622" t="s">
        <v>11120</v>
      </c>
      <c r="C4572" s="622" t="s">
        <v>49</v>
      </c>
      <c r="D4572" s="621">
        <v>89.36</v>
      </c>
    </row>
    <row r="4573" spans="1:4" ht="40.5">
      <c r="A4573" s="622">
        <v>99632</v>
      </c>
      <c r="B4573" s="622" t="s">
        <v>11121</v>
      </c>
      <c r="C4573" s="622" t="s">
        <v>49</v>
      </c>
      <c r="D4573" s="621">
        <v>119.88</v>
      </c>
    </row>
    <row r="4574" spans="1:4" ht="40.5">
      <c r="A4574" s="622">
        <v>99633</v>
      </c>
      <c r="B4574" s="622" t="s">
        <v>11122</v>
      </c>
      <c r="C4574" s="622" t="s">
        <v>49</v>
      </c>
      <c r="D4574" s="621">
        <v>232.05</v>
      </c>
    </row>
    <row r="4575" spans="1:4" ht="40.5">
      <c r="A4575" s="622">
        <v>99634</v>
      </c>
      <c r="B4575" s="622" t="s">
        <v>11123</v>
      </c>
      <c r="C4575" s="622" t="s">
        <v>49</v>
      </c>
      <c r="D4575" s="621">
        <v>382.34</v>
      </c>
    </row>
    <row r="4576" spans="1:4" ht="40.5">
      <c r="A4576" s="622">
        <v>99635</v>
      </c>
      <c r="B4576" s="622" t="s">
        <v>11124</v>
      </c>
      <c r="C4576" s="622" t="s">
        <v>49</v>
      </c>
      <c r="D4576" s="621">
        <v>188.97</v>
      </c>
    </row>
    <row r="4577" spans="1:4" ht="54">
      <c r="A4577" s="622">
        <v>95634</v>
      </c>
      <c r="B4577" s="622" t="s">
        <v>11125</v>
      </c>
      <c r="C4577" s="622" t="s">
        <v>49</v>
      </c>
      <c r="D4577" s="621">
        <v>112.88</v>
      </c>
    </row>
    <row r="4578" spans="1:4" ht="54">
      <c r="A4578" s="622">
        <v>95635</v>
      </c>
      <c r="B4578" s="622" t="s">
        <v>11126</v>
      </c>
      <c r="C4578" s="622" t="s">
        <v>49</v>
      </c>
      <c r="D4578" s="621">
        <v>122.7</v>
      </c>
    </row>
    <row r="4579" spans="1:4" ht="54">
      <c r="A4579" s="622">
        <v>95637</v>
      </c>
      <c r="B4579" s="622" t="s">
        <v>3960</v>
      </c>
      <c r="C4579" s="622" t="s">
        <v>49</v>
      </c>
      <c r="D4579" s="621">
        <v>341.33</v>
      </c>
    </row>
    <row r="4580" spans="1:4" ht="54">
      <c r="A4580" s="622">
        <v>95638</v>
      </c>
      <c r="B4580" s="622" t="s">
        <v>3961</v>
      </c>
      <c r="C4580" s="622" t="s">
        <v>49</v>
      </c>
      <c r="D4580" s="621">
        <v>412.67</v>
      </c>
    </row>
    <row r="4581" spans="1:4" ht="54">
      <c r="A4581" s="622">
        <v>95639</v>
      </c>
      <c r="B4581" s="622" t="s">
        <v>3962</v>
      </c>
      <c r="C4581" s="622" t="s">
        <v>49</v>
      </c>
      <c r="D4581" s="621">
        <v>518.37</v>
      </c>
    </row>
    <row r="4582" spans="1:4" ht="54">
      <c r="A4582" s="622">
        <v>95641</v>
      </c>
      <c r="B4582" s="622" t="s">
        <v>3963</v>
      </c>
      <c r="C4582" s="622" t="s">
        <v>49</v>
      </c>
      <c r="D4582" s="621">
        <v>213.55</v>
      </c>
    </row>
    <row r="4583" spans="1:4" ht="54">
      <c r="A4583" s="622">
        <v>95642</v>
      </c>
      <c r="B4583" s="622" t="s">
        <v>3964</v>
      </c>
      <c r="C4583" s="622" t="s">
        <v>49</v>
      </c>
      <c r="D4583" s="621">
        <v>315.70999999999998</v>
      </c>
    </row>
    <row r="4584" spans="1:4" ht="54">
      <c r="A4584" s="622">
        <v>95643</v>
      </c>
      <c r="B4584" s="622" t="s">
        <v>3965</v>
      </c>
      <c r="C4584" s="622" t="s">
        <v>49</v>
      </c>
      <c r="D4584" s="621">
        <v>413.56</v>
      </c>
    </row>
    <row r="4585" spans="1:4" ht="54">
      <c r="A4585" s="622">
        <v>95644</v>
      </c>
      <c r="B4585" s="622" t="s">
        <v>3966</v>
      </c>
      <c r="C4585" s="622" t="s">
        <v>49</v>
      </c>
      <c r="D4585" s="621">
        <v>153.81</v>
      </c>
    </row>
    <row r="4586" spans="1:4" ht="54">
      <c r="A4586" s="622">
        <v>95645</v>
      </c>
      <c r="B4586" s="622" t="s">
        <v>3967</v>
      </c>
      <c r="C4586" s="622" t="s">
        <v>49</v>
      </c>
      <c r="D4586" s="621">
        <v>283.12</v>
      </c>
    </row>
    <row r="4587" spans="1:4" ht="54">
      <c r="A4587" s="622">
        <v>95646</v>
      </c>
      <c r="B4587" s="622" t="s">
        <v>3968</v>
      </c>
      <c r="C4587" s="622" t="s">
        <v>49</v>
      </c>
      <c r="D4587" s="621">
        <v>421.72</v>
      </c>
    </row>
    <row r="4588" spans="1:4" ht="54">
      <c r="A4588" s="622">
        <v>95647</v>
      </c>
      <c r="B4588" s="622" t="s">
        <v>3969</v>
      </c>
      <c r="C4588" s="622" t="s">
        <v>49</v>
      </c>
      <c r="D4588" s="621">
        <v>553.6</v>
      </c>
    </row>
    <row r="4589" spans="1:4" ht="27">
      <c r="A4589" s="622">
        <v>95673</v>
      </c>
      <c r="B4589" s="622" t="s">
        <v>3970</v>
      </c>
      <c r="C4589" s="622" t="s">
        <v>49</v>
      </c>
      <c r="D4589" s="621">
        <v>99.64</v>
      </c>
    </row>
    <row r="4590" spans="1:4" ht="27">
      <c r="A4590" s="622">
        <v>95674</v>
      </c>
      <c r="B4590" s="622" t="s">
        <v>3971</v>
      </c>
      <c r="C4590" s="622" t="s">
        <v>49</v>
      </c>
      <c r="D4590" s="621">
        <v>105.88</v>
      </c>
    </row>
    <row r="4591" spans="1:4" ht="27">
      <c r="A4591" s="622">
        <v>95675</v>
      </c>
      <c r="B4591" s="622" t="s">
        <v>776</v>
      </c>
      <c r="C4591" s="622" t="s">
        <v>49</v>
      </c>
      <c r="D4591" s="621">
        <v>129.44999999999999</v>
      </c>
    </row>
    <row r="4592" spans="1:4" ht="40.5">
      <c r="A4592" s="622">
        <v>95676</v>
      </c>
      <c r="B4592" s="622" t="s">
        <v>3972</v>
      </c>
      <c r="C4592" s="622" t="s">
        <v>49</v>
      </c>
      <c r="D4592" s="621">
        <v>85.19</v>
      </c>
    </row>
    <row r="4593" spans="1:4" ht="54">
      <c r="A4593" s="622">
        <v>97741</v>
      </c>
      <c r="B4593" s="622" t="s">
        <v>5167</v>
      </c>
      <c r="C4593" s="622" t="s">
        <v>49</v>
      </c>
      <c r="D4593" s="621">
        <v>118.68</v>
      </c>
    </row>
    <row r="4594" spans="1:4" ht="27">
      <c r="A4594" s="622">
        <v>72285</v>
      </c>
      <c r="B4594" s="622" t="s">
        <v>139</v>
      </c>
      <c r="C4594" s="622" t="s">
        <v>49</v>
      </c>
      <c r="D4594" s="621">
        <v>77.94</v>
      </c>
    </row>
    <row r="4595" spans="1:4" ht="27">
      <c r="A4595" s="622">
        <v>90436</v>
      </c>
      <c r="B4595" s="622" t="s">
        <v>492</v>
      </c>
      <c r="C4595" s="622" t="s">
        <v>49</v>
      </c>
      <c r="D4595" s="621">
        <v>9.84</v>
      </c>
    </row>
    <row r="4596" spans="1:4" ht="40.5">
      <c r="A4596" s="622">
        <v>90437</v>
      </c>
      <c r="B4596" s="622" t="s">
        <v>493</v>
      </c>
      <c r="C4596" s="622" t="s">
        <v>49</v>
      </c>
      <c r="D4596" s="621">
        <v>23.93</v>
      </c>
    </row>
    <row r="4597" spans="1:4" ht="27">
      <c r="A4597" s="622">
        <v>90438</v>
      </c>
      <c r="B4597" s="622" t="s">
        <v>494</v>
      </c>
      <c r="C4597" s="622" t="s">
        <v>49</v>
      </c>
      <c r="D4597" s="621">
        <v>34.31</v>
      </c>
    </row>
    <row r="4598" spans="1:4" ht="27">
      <c r="A4598" s="622">
        <v>90439</v>
      </c>
      <c r="B4598" s="622" t="s">
        <v>495</v>
      </c>
      <c r="C4598" s="622" t="s">
        <v>49</v>
      </c>
      <c r="D4598" s="621">
        <v>39.08</v>
      </c>
    </row>
    <row r="4599" spans="1:4" ht="40.5">
      <c r="A4599" s="622">
        <v>90440</v>
      </c>
      <c r="B4599" s="622" t="s">
        <v>496</v>
      </c>
      <c r="C4599" s="622" t="s">
        <v>49</v>
      </c>
      <c r="D4599" s="621">
        <v>62.61</v>
      </c>
    </row>
    <row r="4600" spans="1:4" ht="27">
      <c r="A4600" s="622">
        <v>90441</v>
      </c>
      <c r="B4600" s="622" t="s">
        <v>497</v>
      </c>
      <c r="C4600" s="622" t="s">
        <v>49</v>
      </c>
      <c r="D4600" s="621">
        <v>79.97</v>
      </c>
    </row>
    <row r="4601" spans="1:4" ht="40.5">
      <c r="A4601" s="622">
        <v>90443</v>
      </c>
      <c r="B4601" s="622" t="s">
        <v>498</v>
      </c>
      <c r="C4601" s="622" t="s">
        <v>18</v>
      </c>
      <c r="D4601" s="621">
        <v>8.9499999999999993</v>
      </c>
    </row>
    <row r="4602" spans="1:4" ht="40.5">
      <c r="A4602" s="622">
        <v>90444</v>
      </c>
      <c r="B4602" s="622" t="s">
        <v>499</v>
      </c>
      <c r="C4602" s="622" t="s">
        <v>18</v>
      </c>
      <c r="D4602" s="621">
        <v>16.77</v>
      </c>
    </row>
    <row r="4603" spans="1:4" ht="40.5">
      <c r="A4603" s="622">
        <v>90445</v>
      </c>
      <c r="B4603" s="622" t="s">
        <v>2355</v>
      </c>
      <c r="C4603" s="622" t="s">
        <v>18</v>
      </c>
      <c r="D4603" s="621">
        <v>17.91</v>
      </c>
    </row>
    <row r="4604" spans="1:4" ht="40.5">
      <c r="A4604" s="622">
        <v>90446</v>
      </c>
      <c r="B4604" s="622" t="s">
        <v>2356</v>
      </c>
      <c r="C4604" s="622" t="s">
        <v>18</v>
      </c>
      <c r="D4604" s="621">
        <v>19.45</v>
      </c>
    </row>
    <row r="4605" spans="1:4" ht="40.5">
      <c r="A4605" s="622">
        <v>90447</v>
      </c>
      <c r="B4605" s="622" t="s">
        <v>500</v>
      </c>
      <c r="C4605" s="622" t="s">
        <v>18</v>
      </c>
      <c r="D4605" s="621">
        <v>4.45</v>
      </c>
    </row>
    <row r="4606" spans="1:4" ht="40.5">
      <c r="A4606" s="622">
        <v>90451</v>
      </c>
      <c r="B4606" s="622" t="s">
        <v>2357</v>
      </c>
      <c r="C4606" s="622" t="s">
        <v>49</v>
      </c>
      <c r="D4606" s="621">
        <v>3.01</v>
      </c>
    </row>
    <row r="4607" spans="1:4" ht="40.5">
      <c r="A4607" s="622">
        <v>90452</v>
      </c>
      <c r="B4607" s="622" t="s">
        <v>501</v>
      </c>
      <c r="C4607" s="622" t="s">
        <v>49</v>
      </c>
      <c r="D4607" s="621">
        <v>13.03</v>
      </c>
    </row>
    <row r="4608" spans="1:4" ht="27">
      <c r="A4608" s="622">
        <v>90453</v>
      </c>
      <c r="B4608" s="622" t="s">
        <v>502</v>
      </c>
      <c r="C4608" s="622" t="s">
        <v>49</v>
      </c>
      <c r="D4608" s="621">
        <v>1.84</v>
      </c>
    </row>
    <row r="4609" spans="1:4" ht="40.5">
      <c r="A4609" s="622">
        <v>90454</v>
      </c>
      <c r="B4609" s="622" t="s">
        <v>503</v>
      </c>
      <c r="C4609" s="622" t="s">
        <v>49</v>
      </c>
      <c r="D4609" s="621">
        <v>3.26</v>
      </c>
    </row>
    <row r="4610" spans="1:4" ht="27">
      <c r="A4610" s="622">
        <v>90455</v>
      </c>
      <c r="B4610" s="622" t="s">
        <v>2358</v>
      </c>
      <c r="C4610" s="622" t="s">
        <v>49</v>
      </c>
      <c r="D4610" s="621">
        <v>4.32</v>
      </c>
    </row>
    <row r="4611" spans="1:4" ht="27">
      <c r="A4611" s="622">
        <v>90456</v>
      </c>
      <c r="B4611" s="622" t="s">
        <v>2359</v>
      </c>
      <c r="C4611" s="622" t="s">
        <v>49</v>
      </c>
      <c r="D4611" s="621">
        <v>2.87</v>
      </c>
    </row>
    <row r="4612" spans="1:4" ht="40.5">
      <c r="A4612" s="622">
        <v>90457</v>
      </c>
      <c r="B4612" s="622" t="s">
        <v>2360</v>
      </c>
      <c r="C4612" s="622" t="s">
        <v>49</v>
      </c>
      <c r="D4612" s="621">
        <v>6.55</v>
      </c>
    </row>
    <row r="4613" spans="1:4" ht="40.5">
      <c r="A4613" s="622">
        <v>90458</v>
      </c>
      <c r="B4613" s="622" t="s">
        <v>2361</v>
      </c>
      <c r="C4613" s="622" t="s">
        <v>49</v>
      </c>
      <c r="D4613" s="621">
        <v>18.600000000000001</v>
      </c>
    </row>
    <row r="4614" spans="1:4" ht="40.5">
      <c r="A4614" s="622">
        <v>90459</v>
      </c>
      <c r="B4614" s="622" t="s">
        <v>2362</v>
      </c>
      <c r="C4614" s="622" t="s">
        <v>49</v>
      </c>
      <c r="D4614" s="621">
        <v>26.23</v>
      </c>
    </row>
    <row r="4615" spans="1:4" ht="27">
      <c r="A4615" s="622">
        <v>90460</v>
      </c>
      <c r="B4615" s="622" t="s">
        <v>2363</v>
      </c>
      <c r="C4615" s="622" t="s">
        <v>18</v>
      </c>
      <c r="D4615" s="621">
        <v>20.66</v>
      </c>
    </row>
    <row r="4616" spans="1:4" ht="27">
      <c r="A4616" s="622">
        <v>90461</v>
      </c>
      <c r="B4616" s="622" t="s">
        <v>2364</v>
      </c>
      <c r="C4616" s="622" t="s">
        <v>18</v>
      </c>
      <c r="D4616" s="621">
        <v>11.35</v>
      </c>
    </row>
    <row r="4617" spans="1:4" ht="27">
      <c r="A4617" s="622">
        <v>90462</v>
      </c>
      <c r="B4617" s="622" t="s">
        <v>2365</v>
      </c>
      <c r="C4617" s="622" t="s">
        <v>18</v>
      </c>
      <c r="D4617" s="621">
        <v>2.4700000000000002</v>
      </c>
    </row>
    <row r="4618" spans="1:4" ht="27">
      <c r="A4618" s="622">
        <v>90463</v>
      </c>
      <c r="B4618" s="622" t="s">
        <v>2366</v>
      </c>
      <c r="C4618" s="622" t="s">
        <v>18</v>
      </c>
      <c r="D4618" s="621">
        <v>1.98</v>
      </c>
    </row>
    <row r="4619" spans="1:4" ht="40.5">
      <c r="A4619" s="622">
        <v>90466</v>
      </c>
      <c r="B4619" s="622" t="s">
        <v>504</v>
      </c>
      <c r="C4619" s="622" t="s">
        <v>18</v>
      </c>
      <c r="D4619" s="621">
        <v>8.99</v>
      </c>
    </row>
    <row r="4620" spans="1:4" ht="54">
      <c r="A4620" s="622">
        <v>90467</v>
      </c>
      <c r="B4620" s="622" t="s">
        <v>505</v>
      </c>
      <c r="C4620" s="622" t="s">
        <v>18</v>
      </c>
      <c r="D4620" s="621">
        <v>14.22</v>
      </c>
    </row>
    <row r="4621" spans="1:4" ht="40.5">
      <c r="A4621" s="622">
        <v>90468</v>
      </c>
      <c r="B4621" s="622" t="s">
        <v>2367</v>
      </c>
      <c r="C4621" s="622" t="s">
        <v>18</v>
      </c>
      <c r="D4621" s="621">
        <v>3.97</v>
      </c>
    </row>
    <row r="4622" spans="1:4" ht="54">
      <c r="A4622" s="622">
        <v>90469</v>
      </c>
      <c r="B4622" s="622" t="s">
        <v>2368</v>
      </c>
      <c r="C4622" s="622" t="s">
        <v>18</v>
      </c>
      <c r="D4622" s="621">
        <v>6.36</v>
      </c>
    </row>
    <row r="4623" spans="1:4" ht="40.5">
      <c r="A4623" s="622">
        <v>90470</v>
      </c>
      <c r="B4623" s="622" t="s">
        <v>2369</v>
      </c>
      <c r="C4623" s="622" t="s">
        <v>18</v>
      </c>
      <c r="D4623" s="621">
        <v>8.76</v>
      </c>
    </row>
    <row r="4624" spans="1:4" ht="54">
      <c r="A4624" s="622">
        <v>91166</v>
      </c>
      <c r="B4624" s="622" t="s">
        <v>2552</v>
      </c>
      <c r="C4624" s="622" t="s">
        <v>18</v>
      </c>
      <c r="D4624" s="621">
        <v>2.99</v>
      </c>
    </row>
    <row r="4625" spans="1:4" ht="54">
      <c r="A4625" s="622">
        <v>91167</v>
      </c>
      <c r="B4625" s="622" t="s">
        <v>2553</v>
      </c>
      <c r="C4625" s="622" t="s">
        <v>18</v>
      </c>
      <c r="D4625" s="621">
        <v>8.58</v>
      </c>
    </row>
    <row r="4626" spans="1:4" ht="67.5">
      <c r="A4626" s="622">
        <v>91168</v>
      </c>
      <c r="B4626" s="622" t="s">
        <v>2554</v>
      </c>
      <c r="C4626" s="622" t="s">
        <v>18</v>
      </c>
      <c r="D4626" s="621">
        <v>6.5</v>
      </c>
    </row>
    <row r="4627" spans="1:4" ht="54">
      <c r="A4627" s="622">
        <v>91169</v>
      </c>
      <c r="B4627" s="622" t="s">
        <v>2555</v>
      </c>
      <c r="C4627" s="622" t="s">
        <v>18</v>
      </c>
      <c r="D4627" s="621">
        <v>7.7</v>
      </c>
    </row>
    <row r="4628" spans="1:4" ht="67.5">
      <c r="A4628" s="622">
        <v>91170</v>
      </c>
      <c r="B4628" s="622" t="s">
        <v>2556</v>
      </c>
      <c r="C4628" s="622" t="s">
        <v>18</v>
      </c>
      <c r="D4628" s="621">
        <v>2.2000000000000002</v>
      </c>
    </row>
    <row r="4629" spans="1:4" ht="67.5">
      <c r="A4629" s="622">
        <v>91171</v>
      </c>
      <c r="B4629" s="622" t="s">
        <v>2557</v>
      </c>
      <c r="C4629" s="622" t="s">
        <v>18</v>
      </c>
      <c r="D4629" s="621">
        <v>2.77</v>
      </c>
    </row>
    <row r="4630" spans="1:4" ht="54">
      <c r="A4630" s="622">
        <v>91172</v>
      </c>
      <c r="B4630" s="622" t="s">
        <v>2558</v>
      </c>
      <c r="C4630" s="622" t="s">
        <v>18</v>
      </c>
      <c r="D4630" s="621">
        <v>4.07</v>
      </c>
    </row>
    <row r="4631" spans="1:4" ht="54">
      <c r="A4631" s="622">
        <v>91173</v>
      </c>
      <c r="B4631" s="622" t="s">
        <v>2559</v>
      </c>
      <c r="C4631" s="622" t="s">
        <v>18</v>
      </c>
      <c r="D4631" s="621">
        <v>1.1100000000000001</v>
      </c>
    </row>
    <row r="4632" spans="1:4" ht="67.5">
      <c r="A4632" s="622">
        <v>91174</v>
      </c>
      <c r="B4632" s="622" t="s">
        <v>2560</v>
      </c>
      <c r="C4632" s="622" t="s">
        <v>18</v>
      </c>
      <c r="D4632" s="621">
        <v>2.2000000000000002</v>
      </c>
    </row>
    <row r="4633" spans="1:4" ht="54">
      <c r="A4633" s="622">
        <v>91175</v>
      </c>
      <c r="B4633" s="622" t="s">
        <v>2561</v>
      </c>
      <c r="C4633" s="622" t="s">
        <v>18</v>
      </c>
      <c r="D4633" s="621">
        <v>3.57</v>
      </c>
    </row>
    <row r="4634" spans="1:4" ht="54">
      <c r="A4634" s="622">
        <v>91176</v>
      </c>
      <c r="B4634" s="622" t="s">
        <v>2562</v>
      </c>
      <c r="C4634" s="622" t="s">
        <v>18</v>
      </c>
      <c r="D4634" s="621">
        <v>30.62</v>
      </c>
    </row>
    <row r="4635" spans="1:4" ht="67.5">
      <c r="A4635" s="622">
        <v>91177</v>
      </c>
      <c r="B4635" s="622" t="s">
        <v>2563</v>
      </c>
      <c r="C4635" s="622" t="s">
        <v>18</v>
      </c>
      <c r="D4635" s="621">
        <v>13.69</v>
      </c>
    </row>
    <row r="4636" spans="1:4" ht="54">
      <c r="A4636" s="622">
        <v>91178</v>
      </c>
      <c r="B4636" s="622" t="s">
        <v>2564</v>
      </c>
      <c r="C4636" s="622" t="s">
        <v>18</v>
      </c>
      <c r="D4636" s="621">
        <v>13.93</v>
      </c>
    </row>
    <row r="4637" spans="1:4" ht="67.5">
      <c r="A4637" s="622">
        <v>91179</v>
      </c>
      <c r="B4637" s="622" t="s">
        <v>2565</v>
      </c>
      <c r="C4637" s="622" t="s">
        <v>18</v>
      </c>
      <c r="D4637" s="621">
        <v>7.84</v>
      </c>
    </row>
    <row r="4638" spans="1:4" ht="67.5">
      <c r="A4638" s="622">
        <v>91180</v>
      </c>
      <c r="B4638" s="622" t="s">
        <v>2566</v>
      </c>
      <c r="C4638" s="622" t="s">
        <v>18</v>
      </c>
      <c r="D4638" s="621">
        <v>6.38</v>
      </c>
    </row>
    <row r="4639" spans="1:4" ht="54">
      <c r="A4639" s="622">
        <v>91181</v>
      </c>
      <c r="B4639" s="622" t="s">
        <v>2567</v>
      </c>
      <c r="C4639" s="622" t="s">
        <v>18</v>
      </c>
      <c r="D4639" s="621">
        <v>6.75</v>
      </c>
    </row>
    <row r="4640" spans="1:4" ht="54">
      <c r="A4640" s="622">
        <v>91182</v>
      </c>
      <c r="B4640" s="622" t="s">
        <v>2568</v>
      </c>
      <c r="C4640" s="622" t="s">
        <v>18</v>
      </c>
      <c r="D4640" s="621">
        <v>19.12</v>
      </c>
    </row>
    <row r="4641" spans="1:4" ht="67.5">
      <c r="A4641" s="622">
        <v>91183</v>
      </c>
      <c r="B4641" s="622" t="s">
        <v>2569</v>
      </c>
      <c r="C4641" s="622" t="s">
        <v>18</v>
      </c>
      <c r="D4641" s="621">
        <v>9.39</v>
      </c>
    </row>
    <row r="4642" spans="1:4" ht="54">
      <c r="A4642" s="622">
        <v>91184</v>
      </c>
      <c r="B4642" s="622" t="s">
        <v>2570</v>
      </c>
      <c r="C4642" s="622" t="s">
        <v>18</v>
      </c>
      <c r="D4642" s="621">
        <v>8.74</v>
      </c>
    </row>
    <row r="4643" spans="1:4" ht="54">
      <c r="A4643" s="622">
        <v>91185</v>
      </c>
      <c r="B4643" s="622" t="s">
        <v>2571</v>
      </c>
      <c r="C4643" s="622" t="s">
        <v>18</v>
      </c>
      <c r="D4643" s="621">
        <v>4.91</v>
      </c>
    </row>
    <row r="4644" spans="1:4" ht="67.5">
      <c r="A4644" s="622">
        <v>91186</v>
      </c>
      <c r="B4644" s="622" t="s">
        <v>2572</v>
      </c>
      <c r="C4644" s="622" t="s">
        <v>18</v>
      </c>
      <c r="D4644" s="621">
        <v>4</v>
      </c>
    </row>
    <row r="4645" spans="1:4" ht="54">
      <c r="A4645" s="622">
        <v>91187</v>
      </c>
      <c r="B4645" s="622" t="s">
        <v>2573</v>
      </c>
      <c r="C4645" s="622" t="s">
        <v>18</v>
      </c>
      <c r="D4645" s="621">
        <v>4.62</v>
      </c>
    </row>
    <row r="4646" spans="1:4" ht="40.5">
      <c r="A4646" s="622">
        <v>91188</v>
      </c>
      <c r="B4646" s="622" t="s">
        <v>2574</v>
      </c>
      <c r="C4646" s="622" t="s">
        <v>49</v>
      </c>
      <c r="D4646" s="621">
        <v>4.84</v>
      </c>
    </row>
    <row r="4647" spans="1:4" ht="40.5">
      <c r="A4647" s="622">
        <v>91189</v>
      </c>
      <c r="B4647" s="622" t="s">
        <v>586</v>
      </c>
      <c r="C4647" s="622" t="s">
        <v>49</v>
      </c>
      <c r="D4647" s="621">
        <v>32.950000000000003</v>
      </c>
    </row>
    <row r="4648" spans="1:4" ht="27">
      <c r="A4648" s="622">
        <v>91190</v>
      </c>
      <c r="B4648" s="622" t="s">
        <v>587</v>
      </c>
      <c r="C4648" s="622" t="s">
        <v>49</v>
      </c>
      <c r="D4648" s="621">
        <v>3.47</v>
      </c>
    </row>
    <row r="4649" spans="1:4" ht="27">
      <c r="A4649" s="622">
        <v>91191</v>
      </c>
      <c r="B4649" s="622" t="s">
        <v>588</v>
      </c>
      <c r="C4649" s="622" t="s">
        <v>49</v>
      </c>
      <c r="D4649" s="621">
        <v>3.68</v>
      </c>
    </row>
    <row r="4650" spans="1:4" ht="27">
      <c r="A4650" s="622">
        <v>91192</v>
      </c>
      <c r="B4650" s="622" t="s">
        <v>589</v>
      </c>
      <c r="C4650" s="622" t="s">
        <v>49</v>
      </c>
      <c r="D4650" s="621">
        <v>4.08</v>
      </c>
    </row>
    <row r="4651" spans="1:4" ht="40.5">
      <c r="A4651" s="622">
        <v>91222</v>
      </c>
      <c r="B4651" s="622" t="s">
        <v>590</v>
      </c>
      <c r="C4651" s="622" t="s">
        <v>18</v>
      </c>
      <c r="D4651" s="621">
        <v>9.64</v>
      </c>
    </row>
    <row r="4652" spans="1:4" ht="67.5">
      <c r="A4652" s="622">
        <v>94480</v>
      </c>
      <c r="B4652" s="622" t="s">
        <v>3571</v>
      </c>
      <c r="C4652" s="622" t="s">
        <v>49</v>
      </c>
      <c r="D4652" s="621">
        <v>1590.43</v>
      </c>
    </row>
    <row r="4653" spans="1:4" ht="67.5">
      <c r="A4653" s="622">
        <v>94481</v>
      </c>
      <c r="B4653" s="622" t="s">
        <v>3572</v>
      </c>
      <c r="C4653" s="622" t="s">
        <v>49</v>
      </c>
      <c r="D4653" s="621">
        <v>1132.98</v>
      </c>
    </row>
    <row r="4654" spans="1:4" ht="67.5">
      <c r="A4654" s="622">
        <v>94482</v>
      </c>
      <c r="B4654" s="622" t="s">
        <v>3573</v>
      </c>
      <c r="C4654" s="622" t="s">
        <v>49</v>
      </c>
      <c r="D4654" s="621">
        <v>907.91</v>
      </c>
    </row>
    <row r="4655" spans="1:4" ht="67.5">
      <c r="A4655" s="622">
        <v>94483</v>
      </c>
      <c r="B4655" s="622" t="s">
        <v>3574</v>
      </c>
      <c r="C4655" s="622" t="s">
        <v>49</v>
      </c>
      <c r="D4655" s="621">
        <v>770.44</v>
      </c>
    </row>
    <row r="4656" spans="1:4" ht="27">
      <c r="A4656" s="622">
        <v>95541</v>
      </c>
      <c r="B4656" s="622" t="s">
        <v>3922</v>
      </c>
      <c r="C4656" s="622" t="s">
        <v>49</v>
      </c>
      <c r="D4656" s="621">
        <v>3.19</v>
      </c>
    </row>
    <row r="4657" spans="1:4" ht="40.5">
      <c r="A4657" s="622">
        <v>96559</v>
      </c>
      <c r="B4657" s="622" t="s">
        <v>4203</v>
      </c>
      <c r="C4657" s="622" t="s">
        <v>72</v>
      </c>
      <c r="D4657" s="621">
        <v>58.28</v>
      </c>
    </row>
    <row r="4658" spans="1:4" ht="40.5">
      <c r="A4658" s="622">
        <v>96560</v>
      </c>
      <c r="B4658" s="622" t="s">
        <v>4204</v>
      </c>
      <c r="C4658" s="622" t="s">
        <v>72</v>
      </c>
      <c r="D4658" s="621">
        <v>30.18</v>
      </c>
    </row>
    <row r="4659" spans="1:4" ht="40.5">
      <c r="A4659" s="622">
        <v>96561</v>
      </c>
      <c r="B4659" s="622" t="s">
        <v>4205</v>
      </c>
      <c r="C4659" s="622" t="s">
        <v>72</v>
      </c>
      <c r="D4659" s="621">
        <v>18.899999999999999</v>
      </c>
    </row>
    <row r="4660" spans="1:4" ht="54">
      <c r="A4660" s="622">
        <v>96562</v>
      </c>
      <c r="B4660" s="622" t="s">
        <v>4206</v>
      </c>
      <c r="C4660" s="622" t="s">
        <v>18</v>
      </c>
      <c r="D4660" s="621">
        <v>30.39</v>
      </c>
    </row>
    <row r="4661" spans="1:4" ht="54">
      <c r="A4661" s="622">
        <v>96563</v>
      </c>
      <c r="B4661" s="622" t="s">
        <v>4207</v>
      </c>
      <c r="C4661" s="622" t="s">
        <v>18</v>
      </c>
      <c r="D4661" s="621">
        <v>33.25</v>
      </c>
    </row>
    <row r="4662" spans="1:4" ht="27">
      <c r="A4662" s="622" t="s">
        <v>4470</v>
      </c>
      <c r="B4662" s="622" t="s">
        <v>784</v>
      </c>
      <c r="C4662" s="622" t="s">
        <v>49</v>
      </c>
      <c r="D4662" s="621">
        <v>355.05</v>
      </c>
    </row>
    <row r="4663" spans="1:4" ht="27">
      <c r="A4663" s="622" t="s">
        <v>4471</v>
      </c>
      <c r="B4663" s="622" t="s">
        <v>785</v>
      </c>
      <c r="C4663" s="622" t="s">
        <v>49</v>
      </c>
      <c r="D4663" s="621">
        <v>461.56</v>
      </c>
    </row>
    <row r="4664" spans="1:4" ht="27">
      <c r="A4664" s="622" t="s">
        <v>4480</v>
      </c>
      <c r="B4664" s="622" t="s">
        <v>794</v>
      </c>
      <c r="C4664" s="622" t="s">
        <v>49</v>
      </c>
      <c r="D4664" s="621">
        <v>150.41999999999999</v>
      </c>
    </row>
    <row r="4665" spans="1:4" ht="27">
      <c r="A4665" s="622" t="s">
        <v>4481</v>
      </c>
      <c r="B4665" s="622" t="s">
        <v>795</v>
      </c>
      <c r="C4665" s="622" t="s">
        <v>49</v>
      </c>
      <c r="D4665" s="621">
        <v>240.68</v>
      </c>
    </row>
    <row r="4666" spans="1:4" ht="27">
      <c r="A4666" s="622" t="s">
        <v>4482</v>
      </c>
      <c r="B4666" s="622" t="s">
        <v>796</v>
      </c>
      <c r="C4666" s="622" t="s">
        <v>49</v>
      </c>
      <c r="D4666" s="621">
        <v>481.36</v>
      </c>
    </row>
    <row r="4667" spans="1:4" ht="27">
      <c r="A4667" s="622" t="s">
        <v>4483</v>
      </c>
      <c r="B4667" s="622" t="s">
        <v>797</v>
      </c>
      <c r="C4667" s="622" t="s">
        <v>49</v>
      </c>
      <c r="D4667" s="621">
        <v>722.04</v>
      </c>
    </row>
    <row r="4668" spans="1:4" ht="27">
      <c r="A4668" s="622" t="s">
        <v>4484</v>
      </c>
      <c r="B4668" s="622" t="s">
        <v>798</v>
      </c>
      <c r="C4668" s="622" t="s">
        <v>49</v>
      </c>
      <c r="D4668" s="621">
        <v>921.87</v>
      </c>
    </row>
    <row r="4669" spans="1:4" ht="27">
      <c r="A4669" s="622" t="s">
        <v>4485</v>
      </c>
      <c r="B4669" s="622" t="s">
        <v>799</v>
      </c>
      <c r="C4669" s="622" t="s">
        <v>49</v>
      </c>
      <c r="D4669" s="621">
        <v>1253.75</v>
      </c>
    </row>
    <row r="4670" spans="1:4" ht="27">
      <c r="A4670" s="622" t="s">
        <v>4486</v>
      </c>
      <c r="B4670" s="622" t="s">
        <v>800</v>
      </c>
      <c r="C4670" s="622" t="s">
        <v>49</v>
      </c>
      <c r="D4670" s="621">
        <v>1401.25</v>
      </c>
    </row>
    <row r="4671" spans="1:4" ht="27">
      <c r="A4671" s="622" t="s">
        <v>4487</v>
      </c>
      <c r="B4671" s="622" t="s">
        <v>801</v>
      </c>
      <c r="C4671" s="622" t="s">
        <v>49</v>
      </c>
      <c r="D4671" s="621">
        <v>368.75</v>
      </c>
    </row>
    <row r="4672" spans="1:4" ht="27">
      <c r="A4672" s="622" t="s">
        <v>4488</v>
      </c>
      <c r="B4672" s="622" t="s">
        <v>802</v>
      </c>
      <c r="C4672" s="622" t="s">
        <v>49</v>
      </c>
      <c r="D4672" s="621">
        <v>479.37</v>
      </c>
    </row>
    <row r="4673" spans="1:4" ht="27">
      <c r="A4673" s="622" t="s">
        <v>4489</v>
      </c>
      <c r="B4673" s="622" t="s">
        <v>803</v>
      </c>
      <c r="C4673" s="622" t="s">
        <v>49</v>
      </c>
      <c r="D4673" s="621">
        <v>737.5</v>
      </c>
    </row>
    <row r="4674" spans="1:4" ht="27">
      <c r="A4674" s="622" t="s">
        <v>4490</v>
      </c>
      <c r="B4674" s="622" t="s">
        <v>804</v>
      </c>
      <c r="C4674" s="622" t="s">
        <v>49</v>
      </c>
      <c r="D4674" s="621">
        <v>1180</v>
      </c>
    </row>
    <row r="4675" spans="1:4" ht="27">
      <c r="A4675" s="622" t="s">
        <v>4491</v>
      </c>
      <c r="B4675" s="622" t="s">
        <v>805</v>
      </c>
      <c r="C4675" s="622" t="s">
        <v>49</v>
      </c>
      <c r="D4675" s="621">
        <v>150.41999999999999</v>
      </c>
    </row>
    <row r="4676" spans="1:4" ht="27">
      <c r="A4676" s="622" t="s">
        <v>4492</v>
      </c>
      <c r="B4676" s="622" t="s">
        <v>806</v>
      </c>
      <c r="C4676" s="622" t="s">
        <v>49</v>
      </c>
      <c r="D4676" s="621">
        <v>300.85000000000002</v>
      </c>
    </row>
    <row r="4677" spans="1:4" ht="27">
      <c r="A4677" s="622" t="s">
        <v>4493</v>
      </c>
      <c r="B4677" s="622" t="s">
        <v>807</v>
      </c>
      <c r="C4677" s="622" t="s">
        <v>49</v>
      </c>
      <c r="D4677" s="621">
        <v>601.70000000000005</v>
      </c>
    </row>
    <row r="4678" spans="1:4" ht="94.5">
      <c r="A4678" s="622">
        <v>93350</v>
      </c>
      <c r="B4678" s="622" t="s">
        <v>3388</v>
      </c>
      <c r="C4678" s="622" t="s">
        <v>49</v>
      </c>
      <c r="D4678" s="621">
        <v>731.53</v>
      </c>
    </row>
    <row r="4679" spans="1:4" ht="94.5">
      <c r="A4679" s="622">
        <v>93351</v>
      </c>
      <c r="B4679" s="622" t="s">
        <v>3389</v>
      </c>
      <c r="C4679" s="622" t="s">
        <v>49</v>
      </c>
      <c r="D4679" s="621">
        <v>597.6</v>
      </c>
    </row>
    <row r="4680" spans="1:4" ht="94.5">
      <c r="A4680" s="622">
        <v>93352</v>
      </c>
      <c r="B4680" s="622" t="s">
        <v>3390</v>
      </c>
      <c r="C4680" s="622" t="s">
        <v>49</v>
      </c>
      <c r="D4680" s="621">
        <v>463.84</v>
      </c>
    </row>
    <row r="4681" spans="1:4" ht="94.5">
      <c r="A4681" s="622">
        <v>93353</v>
      </c>
      <c r="B4681" s="622" t="s">
        <v>3391</v>
      </c>
      <c r="C4681" s="622" t="s">
        <v>49</v>
      </c>
      <c r="D4681" s="621">
        <v>333.87</v>
      </c>
    </row>
    <row r="4682" spans="1:4" ht="94.5">
      <c r="A4682" s="622">
        <v>93354</v>
      </c>
      <c r="B4682" s="622" t="s">
        <v>3392</v>
      </c>
      <c r="C4682" s="622" t="s">
        <v>49</v>
      </c>
      <c r="D4682" s="621">
        <v>477.06</v>
      </c>
    </row>
    <row r="4683" spans="1:4" ht="94.5">
      <c r="A4683" s="622">
        <v>93355</v>
      </c>
      <c r="B4683" s="622" t="s">
        <v>3393</v>
      </c>
      <c r="C4683" s="622" t="s">
        <v>49</v>
      </c>
      <c r="D4683" s="621">
        <v>397</v>
      </c>
    </row>
    <row r="4684" spans="1:4" ht="94.5">
      <c r="A4684" s="622">
        <v>93356</v>
      </c>
      <c r="B4684" s="622" t="s">
        <v>3394</v>
      </c>
      <c r="C4684" s="622" t="s">
        <v>49</v>
      </c>
      <c r="D4684" s="621">
        <v>315.62</v>
      </c>
    </row>
    <row r="4685" spans="1:4" ht="94.5">
      <c r="A4685" s="622">
        <v>93357</v>
      </c>
      <c r="B4685" s="622" t="s">
        <v>3395</v>
      </c>
      <c r="C4685" s="622" t="s">
        <v>49</v>
      </c>
      <c r="D4685" s="621">
        <v>236.55</v>
      </c>
    </row>
    <row r="4686" spans="1:4" ht="54">
      <c r="A4686" s="622" t="s">
        <v>4639</v>
      </c>
      <c r="B4686" s="622" t="s">
        <v>833</v>
      </c>
      <c r="C4686" s="622" t="s">
        <v>43</v>
      </c>
      <c r="D4686" s="621">
        <v>2.4900000000000002</v>
      </c>
    </row>
    <row r="4687" spans="1:4" ht="40.5">
      <c r="A4687" s="622" t="s">
        <v>4640</v>
      </c>
      <c r="B4687" s="622" t="s">
        <v>834</v>
      </c>
      <c r="C4687" s="622" t="s">
        <v>43</v>
      </c>
      <c r="D4687" s="621">
        <v>3.7</v>
      </c>
    </row>
    <row r="4688" spans="1:4" ht="40.5">
      <c r="A4688" s="622" t="s">
        <v>4641</v>
      </c>
      <c r="B4688" s="622" t="s">
        <v>4642</v>
      </c>
      <c r="C4688" s="622" t="s">
        <v>43</v>
      </c>
      <c r="D4688" s="621">
        <v>1.35</v>
      </c>
    </row>
    <row r="4689" spans="1:4" ht="40.5">
      <c r="A4689" s="622" t="s">
        <v>4643</v>
      </c>
      <c r="B4689" s="622" t="s">
        <v>4644</v>
      </c>
      <c r="C4689" s="622" t="s">
        <v>43</v>
      </c>
      <c r="D4689" s="621">
        <v>2.63</v>
      </c>
    </row>
    <row r="4690" spans="1:4" ht="40.5">
      <c r="A4690" s="622" t="s">
        <v>4653</v>
      </c>
      <c r="B4690" s="622" t="s">
        <v>838</v>
      </c>
      <c r="C4690" s="622" t="s">
        <v>43</v>
      </c>
      <c r="D4690" s="621">
        <v>1.29</v>
      </c>
    </row>
    <row r="4691" spans="1:4" ht="27">
      <c r="A4691" s="622">
        <v>79480</v>
      </c>
      <c r="B4691" s="622" t="s">
        <v>1331</v>
      </c>
      <c r="C4691" s="622" t="s">
        <v>43</v>
      </c>
      <c r="D4691" s="621">
        <v>1.89</v>
      </c>
    </row>
    <row r="4692" spans="1:4" ht="40.5">
      <c r="A4692" s="622">
        <v>83336</v>
      </c>
      <c r="B4692" s="622" t="s">
        <v>1332</v>
      </c>
      <c r="C4692" s="622" t="s">
        <v>43</v>
      </c>
      <c r="D4692" s="621">
        <v>3.65</v>
      </c>
    </row>
    <row r="4693" spans="1:4" ht="40.5">
      <c r="A4693" s="622">
        <v>83338</v>
      </c>
      <c r="B4693" s="622" t="s">
        <v>1333</v>
      </c>
      <c r="C4693" s="622" t="s">
        <v>43</v>
      </c>
      <c r="D4693" s="621">
        <v>1.99</v>
      </c>
    </row>
    <row r="4694" spans="1:4" ht="81">
      <c r="A4694" s="622">
        <v>89885</v>
      </c>
      <c r="B4694" s="622" t="s">
        <v>2260</v>
      </c>
      <c r="C4694" s="622" t="s">
        <v>43</v>
      </c>
      <c r="D4694" s="621">
        <v>6.82</v>
      </c>
    </row>
    <row r="4695" spans="1:4" ht="81">
      <c r="A4695" s="622">
        <v>89886</v>
      </c>
      <c r="B4695" s="622" t="s">
        <v>2261</v>
      </c>
      <c r="C4695" s="622" t="s">
        <v>43</v>
      </c>
      <c r="D4695" s="621">
        <v>6.84</v>
      </c>
    </row>
    <row r="4696" spans="1:4" ht="81">
      <c r="A4696" s="622">
        <v>89887</v>
      </c>
      <c r="B4696" s="622" t="s">
        <v>2262</v>
      </c>
      <c r="C4696" s="622" t="s">
        <v>43</v>
      </c>
      <c r="D4696" s="621">
        <v>7.09</v>
      </c>
    </row>
    <row r="4697" spans="1:4" ht="81">
      <c r="A4697" s="622">
        <v>89888</v>
      </c>
      <c r="B4697" s="622" t="s">
        <v>2263</v>
      </c>
      <c r="C4697" s="622" t="s">
        <v>43</v>
      </c>
      <c r="D4697" s="621">
        <v>7.01</v>
      </c>
    </row>
    <row r="4698" spans="1:4" ht="81">
      <c r="A4698" s="622">
        <v>89889</v>
      </c>
      <c r="B4698" s="622" t="s">
        <v>2264</v>
      </c>
      <c r="C4698" s="622" t="s">
        <v>43</v>
      </c>
      <c r="D4698" s="621">
        <v>7.27</v>
      </c>
    </row>
    <row r="4699" spans="1:4" ht="81">
      <c r="A4699" s="622">
        <v>89890</v>
      </c>
      <c r="B4699" s="622" t="s">
        <v>2265</v>
      </c>
      <c r="C4699" s="622" t="s">
        <v>43</v>
      </c>
      <c r="D4699" s="621">
        <v>10.15</v>
      </c>
    </row>
    <row r="4700" spans="1:4" ht="81">
      <c r="A4700" s="622">
        <v>89893</v>
      </c>
      <c r="B4700" s="622" t="s">
        <v>2266</v>
      </c>
      <c r="C4700" s="622" t="s">
        <v>43</v>
      </c>
      <c r="D4700" s="621">
        <v>12.52</v>
      </c>
    </row>
    <row r="4701" spans="1:4" ht="81">
      <c r="A4701" s="622">
        <v>89894</v>
      </c>
      <c r="B4701" s="622" t="s">
        <v>2267</v>
      </c>
      <c r="C4701" s="622" t="s">
        <v>43</v>
      </c>
      <c r="D4701" s="621">
        <v>13.95</v>
      </c>
    </row>
    <row r="4702" spans="1:4" ht="81">
      <c r="A4702" s="622">
        <v>89895</v>
      </c>
      <c r="B4702" s="622" t="s">
        <v>2268</v>
      </c>
      <c r="C4702" s="622" t="s">
        <v>43</v>
      </c>
      <c r="D4702" s="621">
        <v>16.96</v>
      </c>
    </row>
    <row r="4703" spans="1:4" ht="81">
      <c r="A4703" s="622">
        <v>89903</v>
      </c>
      <c r="B4703" s="622" t="s">
        <v>2269</v>
      </c>
      <c r="C4703" s="622" t="s">
        <v>43</v>
      </c>
      <c r="D4703" s="621">
        <v>5.99</v>
      </c>
    </row>
    <row r="4704" spans="1:4" ht="81">
      <c r="A4704" s="622">
        <v>89904</v>
      </c>
      <c r="B4704" s="622" t="s">
        <v>2270</v>
      </c>
      <c r="C4704" s="622" t="s">
        <v>43</v>
      </c>
      <c r="D4704" s="621">
        <v>6.03</v>
      </c>
    </row>
    <row r="4705" spans="1:4" ht="81">
      <c r="A4705" s="622">
        <v>89905</v>
      </c>
      <c r="B4705" s="622" t="s">
        <v>2271</v>
      </c>
      <c r="C4705" s="622" t="s">
        <v>43</v>
      </c>
      <c r="D4705" s="621">
        <v>6.23</v>
      </c>
    </row>
    <row r="4706" spans="1:4" ht="81">
      <c r="A4706" s="622">
        <v>89906</v>
      </c>
      <c r="B4706" s="622" t="s">
        <v>2272</v>
      </c>
      <c r="C4706" s="622" t="s">
        <v>43</v>
      </c>
      <c r="D4706" s="621">
        <v>6.17</v>
      </c>
    </row>
    <row r="4707" spans="1:4" ht="81">
      <c r="A4707" s="622">
        <v>89907</v>
      </c>
      <c r="B4707" s="622" t="s">
        <v>2273</v>
      </c>
      <c r="C4707" s="622" t="s">
        <v>43</v>
      </c>
      <c r="D4707" s="621">
        <v>6.94</v>
      </c>
    </row>
    <row r="4708" spans="1:4" ht="81">
      <c r="A4708" s="622">
        <v>89908</v>
      </c>
      <c r="B4708" s="622" t="s">
        <v>2274</v>
      </c>
      <c r="C4708" s="622" t="s">
        <v>43</v>
      </c>
      <c r="D4708" s="621">
        <v>9.5299999999999994</v>
      </c>
    </row>
    <row r="4709" spans="1:4" ht="81">
      <c r="A4709" s="622">
        <v>89911</v>
      </c>
      <c r="B4709" s="622" t="s">
        <v>2275</v>
      </c>
      <c r="C4709" s="622" t="s">
        <v>43</v>
      </c>
      <c r="D4709" s="621">
        <v>11.65</v>
      </c>
    </row>
    <row r="4710" spans="1:4" ht="81">
      <c r="A4710" s="622">
        <v>89912</v>
      </c>
      <c r="B4710" s="622" t="s">
        <v>2276</v>
      </c>
      <c r="C4710" s="622" t="s">
        <v>43</v>
      </c>
      <c r="D4710" s="621">
        <v>12.42</v>
      </c>
    </row>
    <row r="4711" spans="1:4" ht="81">
      <c r="A4711" s="622">
        <v>89913</v>
      </c>
      <c r="B4711" s="622" t="s">
        <v>2277</v>
      </c>
      <c r="C4711" s="622" t="s">
        <v>43</v>
      </c>
      <c r="D4711" s="621">
        <v>15.13</v>
      </c>
    </row>
    <row r="4712" spans="1:4" ht="81">
      <c r="A4712" s="622">
        <v>89921</v>
      </c>
      <c r="B4712" s="622" t="s">
        <v>2278</v>
      </c>
      <c r="C4712" s="622" t="s">
        <v>43</v>
      </c>
      <c r="D4712" s="621">
        <v>5.56</v>
      </c>
    </row>
    <row r="4713" spans="1:4" ht="81">
      <c r="A4713" s="622">
        <v>89922</v>
      </c>
      <c r="B4713" s="622" t="s">
        <v>2279</v>
      </c>
      <c r="C4713" s="622" t="s">
        <v>43</v>
      </c>
      <c r="D4713" s="621">
        <v>5.58</v>
      </c>
    </row>
    <row r="4714" spans="1:4" ht="81">
      <c r="A4714" s="622">
        <v>89923</v>
      </c>
      <c r="B4714" s="622" t="s">
        <v>2280</v>
      </c>
      <c r="C4714" s="622" t="s">
        <v>43</v>
      </c>
      <c r="D4714" s="621">
        <v>5.82</v>
      </c>
    </row>
    <row r="4715" spans="1:4" ht="81">
      <c r="A4715" s="622">
        <v>89924</v>
      </c>
      <c r="B4715" s="622" t="s">
        <v>2281</v>
      </c>
      <c r="C4715" s="622" t="s">
        <v>43</v>
      </c>
      <c r="D4715" s="621">
        <v>5.74</v>
      </c>
    </row>
    <row r="4716" spans="1:4" ht="81">
      <c r="A4716" s="622">
        <v>89925</v>
      </c>
      <c r="B4716" s="622" t="s">
        <v>2282</v>
      </c>
      <c r="C4716" s="622" t="s">
        <v>43</v>
      </c>
      <c r="D4716" s="621">
        <v>6.01</v>
      </c>
    </row>
    <row r="4717" spans="1:4" ht="81">
      <c r="A4717" s="622">
        <v>89926</v>
      </c>
      <c r="B4717" s="622" t="s">
        <v>2283</v>
      </c>
      <c r="C4717" s="622" t="s">
        <v>43</v>
      </c>
      <c r="D4717" s="621">
        <v>9.1199999999999992</v>
      </c>
    </row>
    <row r="4718" spans="1:4" ht="81">
      <c r="A4718" s="622">
        <v>89929</v>
      </c>
      <c r="B4718" s="622" t="s">
        <v>2284</v>
      </c>
      <c r="C4718" s="622" t="s">
        <v>43</v>
      </c>
      <c r="D4718" s="621">
        <v>11.75</v>
      </c>
    </row>
    <row r="4719" spans="1:4" ht="81">
      <c r="A4719" s="622">
        <v>89930</v>
      </c>
      <c r="B4719" s="622" t="s">
        <v>2285</v>
      </c>
      <c r="C4719" s="622" t="s">
        <v>43</v>
      </c>
      <c r="D4719" s="621">
        <v>12.59</v>
      </c>
    </row>
    <row r="4720" spans="1:4" ht="81">
      <c r="A4720" s="622">
        <v>89931</v>
      </c>
      <c r="B4720" s="622" t="s">
        <v>2286</v>
      </c>
      <c r="C4720" s="622" t="s">
        <v>43</v>
      </c>
      <c r="D4720" s="621">
        <v>15.87</v>
      </c>
    </row>
    <row r="4721" spans="1:4" ht="81">
      <c r="A4721" s="622">
        <v>89939</v>
      </c>
      <c r="B4721" s="622" t="s">
        <v>2287</v>
      </c>
      <c r="C4721" s="622" t="s">
        <v>43</v>
      </c>
      <c r="D4721" s="621">
        <v>5.19</v>
      </c>
    </row>
    <row r="4722" spans="1:4" ht="81">
      <c r="A4722" s="622">
        <v>89940</v>
      </c>
      <c r="B4722" s="622" t="s">
        <v>2288</v>
      </c>
      <c r="C4722" s="622" t="s">
        <v>43</v>
      </c>
      <c r="D4722" s="621">
        <v>5.21</v>
      </c>
    </row>
    <row r="4723" spans="1:4" ht="81">
      <c r="A4723" s="622">
        <v>89941</v>
      </c>
      <c r="B4723" s="622" t="s">
        <v>2289</v>
      </c>
      <c r="C4723" s="622" t="s">
        <v>43</v>
      </c>
      <c r="D4723" s="621">
        <v>5.43</v>
      </c>
    </row>
    <row r="4724" spans="1:4" ht="81">
      <c r="A4724" s="622">
        <v>89942</v>
      </c>
      <c r="B4724" s="622" t="s">
        <v>2290</v>
      </c>
      <c r="C4724" s="622" t="s">
        <v>43</v>
      </c>
      <c r="D4724" s="621">
        <v>5.36</v>
      </c>
    </row>
    <row r="4725" spans="1:4" ht="81">
      <c r="A4725" s="622">
        <v>89943</v>
      </c>
      <c r="B4725" s="622" t="s">
        <v>2291</v>
      </c>
      <c r="C4725" s="622" t="s">
        <v>43</v>
      </c>
      <c r="D4725" s="621">
        <v>5.58</v>
      </c>
    </row>
    <row r="4726" spans="1:4" ht="81">
      <c r="A4726" s="622">
        <v>89944</v>
      </c>
      <c r="B4726" s="622" t="s">
        <v>2292</v>
      </c>
      <c r="C4726" s="622" t="s">
        <v>43</v>
      </c>
      <c r="D4726" s="621">
        <v>8.3800000000000008</v>
      </c>
    </row>
    <row r="4727" spans="1:4" ht="81">
      <c r="A4727" s="622">
        <v>89947</v>
      </c>
      <c r="B4727" s="622" t="s">
        <v>2293</v>
      </c>
      <c r="C4727" s="622" t="s">
        <v>43</v>
      </c>
      <c r="D4727" s="621">
        <v>10.35</v>
      </c>
    </row>
    <row r="4728" spans="1:4" ht="81">
      <c r="A4728" s="622">
        <v>89948</v>
      </c>
      <c r="B4728" s="622" t="s">
        <v>2294</v>
      </c>
      <c r="C4728" s="622" t="s">
        <v>43</v>
      </c>
      <c r="D4728" s="621">
        <v>11.48</v>
      </c>
    </row>
    <row r="4729" spans="1:4" ht="81">
      <c r="A4729" s="622">
        <v>89949</v>
      </c>
      <c r="B4729" s="622" t="s">
        <v>2295</v>
      </c>
      <c r="C4729" s="622" t="s">
        <v>43</v>
      </c>
      <c r="D4729" s="621">
        <v>14.01</v>
      </c>
    </row>
    <row r="4730" spans="1:4" ht="40.5">
      <c r="A4730" s="622">
        <v>96520</v>
      </c>
      <c r="B4730" s="622" t="s">
        <v>4168</v>
      </c>
      <c r="C4730" s="622" t="s">
        <v>43</v>
      </c>
      <c r="D4730" s="621">
        <v>63.5</v>
      </c>
    </row>
    <row r="4731" spans="1:4" ht="40.5">
      <c r="A4731" s="622">
        <v>96521</v>
      </c>
      <c r="B4731" s="622" t="s">
        <v>4169</v>
      </c>
      <c r="C4731" s="622" t="s">
        <v>43</v>
      </c>
      <c r="D4731" s="621">
        <v>26.46</v>
      </c>
    </row>
    <row r="4732" spans="1:4" ht="27">
      <c r="A4732" s="622">
        <v>96522</v>
      </c>
      <c r="B4732" s="622" t="s">
        <v>4170</v>
      </c>
      <c r="C4732" s="622" t="s">
        <v>43</v>
      </c>
      <c r="D4732" s="621">
        <v>101.52</v>
      </c>
    </row>
    <row r="4733" spans="1:4" ht="27">
      <c r="A4733" s="622">
        <v>96523</v>
      </c>
      <c r="B4733" s="622" t="s">
        <v>4171</v>
      </c>
      <c r="C4733" s="622" t="s">
        <v>43</v>
      </c>
      <c r="D4733" s="621">
        <v>64.98</v>
      </c>
    </row>
    <row r="4734" spans="1:4" ht="40.5">
      <c r="A4734" s="622">
        <v>96524</v>
      </c>
      <c r="B4734" s="622" t="s">
        <v>4172</v>
      </c>
      <c r="C4734" s="622" t="s">
        <v>43</v>
      </c>
      <c r="D4734" s="621">
        <v>118.28</v>
      </c>
    </row>
    <row r="4735" spans="1:4" ht="40.5">
      <c r="A4735" s="622">
        <v>96525</v>
      </c>
      <c r="B4735" s="622" t="s">
        <v>4173</v>
      </c>
      <c r="C4735" s="622" t="s">
        <v>43</v>
      </c>
      <c r="D4735" s="621">
        <v>24.3</v>
      </c>
    </row>
    <row r="4736" spans="1:4" ht="27">
      <c r="A4736" s="622">
        <v>96526</v>
      </c>
      <c r="B4736" s="622" t="s">
        <v>4174</v>
      </c>
      <c r="C4736" s="622" t="s">
        <v>43</v>
      </c>
      <c r="D4736" s="621">
        <v>204.77</v>
      </c>
    </row>
    <row r="4737" spans="1:4" ht="27">
      <c r="A4737" s="622">
        <v>96527</v>
      </c>
      <c r="B4737" s="622" t="s">
        <v>4175</v>
      </c>
      <c r="C4737" s="622" t="s">
        <v>43</v>
      </c>
      <c r="D4737" s="621">
        <v>85.37</v>
      </c>
    </row>
    <row r="4738" spans="1:4" ht="40.5">
      <c r="A4738" s="622">
        <v>96528</v>
      </c>
      <c r="B4738" s="622" t="s">
        <v>4176</v>
      </c>
      <c r="C4738" s="622" t="s">
        <v>72</v>
      </c>
      <c r="D4738" s="621">
        <v>99.88</v>
      </c>
    </row>
    <row r="4739" spans="1:4" ht="81">
      <c r="A4739" s="622">
        <v>98116</v>
      </c>
      <c r="B4739" s="622" t="s">
        <v>10080</v>
      </c>
      <c r="C4739" s="622" t="s">
        <v>43</v>
      </c>
      <c r="D4739" s="621">
        <v>10.61</v>
      </c>
    </row>
    <row r="4740" spans="1:4" ht="81">
      <c r="A4740" s="622">
        <v>98117</v>
      </c>
      <c r="B4740" s="622" t="s">
        <v>10081</v>
      </c>
      <c r="C4740" s="622" t="s">
        <v>43</v>
      </c>
      <c r="D4740" s="621">
        <v>9.92</v>
      </c>
    </row>
    <row r="4741" spans="1:4" ht="81">
      <c r="A4741" s="622">
        <v>98118</v>
      </c>
      <c r="B4741" s="622" t="s">
        <v>10082</v>
      </c>
      <c r="C4741" s="622" t="s">
        <v>43</v>
      </c>
      <c r="D4741" s="621">
        <v>9.98</v>
      </c>
    </row>
    <row r="4742" spans="1:4" ht="81">
      <c r="A4742" s="622">
        <v>98119</v>
      </c>
      <c r="B4742" s="622" t="s">
        <v>10083</v>
      </c>
      <c r="C4742" s="622" t="s">
        <v>43</v>
      </c>
      <c r="D4742" s="621">
        <v>8.76</v>
      </c>
    </row>
    <row r="4743" spans="1:4" ht="40.5">
      <c r="A4743" s="622">
        <v>72915</v>
      </c>
      <c r="B4743" s="622" t="s">
        <v>1316</v>
      </c>
      <c r="C4743" s="622" t="s">
        <v>43</v>
      </c>
      <c r="D4743" s="621">
        <v>8.6999999999999993</v>
      </c>
    </row>
    <row r="4744" spans="1:4" ht="40.5">
      <c r="A4744" s="622">
        <v>72917</v>
      </c>
      <c r="B4744" s="622" t="s">
        <v>81</v>
      </c>
      <c r="C4744" s="622" t="s">
        <v>43</v>
      </c>
      <c r="D4744" s="621">
        <v>9.94</v>
      </c>
    </row>
    <row r="4745" spans="1:4" ht="40.5">
      <c r="A4745" s="622">
        <v>72918</v>
      </c>
      <c r="B4745" s="622" t="s">
        <v>171</v>
      </c>
      <c r="C4745" s="622" t="s">
        <v>43</v>
      </c>
      <c r="D4745" s="621">
        <v>11.6</v>
      </c>
    </row>
    <row r="4746" spans="1:4" ht="27">
      <c r="A4746" s="622" t="s">
        <v>4563</v>
      </c>
      <c r="B4746" s="622" t="s">
        <v>4564</v>
      </c>
      <c r="C4746" s="622" t="s">
        <v>43</v>
      </c>
      <c r="D4746" s="621">
        <v>143.69999999999999</v>
      </c>
    </row>
    <row r="4747" spans="1:4" ht="27">
      <c r="A4747" s="622" t="s">
        <v>4672</v>
      </c>
      <c r="B4747" s="622" t="s">
        <v>843</v>
      </c>
      <c r="C4747" s="622" t="s">
        <v>43</v>
      </c>
      <c r="D4747" s="621">
        <v>215.55</v>
      </c>
    </row>
    <row r="4748" spans="1:4" ht="27">
      <c r="A4748" s="622">
        <v>83343</v>
      </c>
      <c r="B4748" s="622" t="s">
        <v>1334</v>
      </c>
      <c r="C4748" s="622" t="s">
        <v>43</v>
      </c>
      <c r="D4748" s="621">
        <v>11.01</v>
      </c>
    </row>
    <row r="4749" spans="1:4" ht="81">
      <c r="A4749" s="622">
        <v>90082</v>
      </c>
      <c r="B4749" s="622" t="s">
        <v>11127</v>
      </c>
      <c r="C4749" s="622" t="s">
        <v>43</v>
      </c>
      <c r="D4749" s="621">
        <v>6.75</v>
      </c>
    </row>
    <row r="4750" spans="1:4" ht="94.5">
      <c r="A4750" s="622">
        <v>90084</v>
      </c>
      <c r="B4750" s="622" t="s">
        <v>2320</v>
      </c>
      <c r="C4750" s="622" t="s">
        <v>43</v>
      </c>
      <c r="D4750" s="621">
        <v>6.56</v>
      </c>
    </row>
    <row r="4751" spans="1:4" ht="94.5">
      <c r="A4751" s="622">
        <v>90085</v>
      </c>
      <c r="B4751" s="622" t="s">
        <v>2321</v>
      </c>
      <c r="C4751" s="622" t="s">
        <v>43</v>
      </c>
      <c r="D4751" s="621">
        <v>6.17</v>
      </c>
    </row>
    <row r="4752" spans="1:4" ht="94.5">
      <c r="A4752" s="622">
        <v>90086</v>
      </c>
      <c r="B4752" s="622" t="s">
        <v>2322</v>
      </c>
      <c r="C4752" s="622" t="s">
        <v>43</v>
      </c>
      <c r="D4752" s="621">
        <v>6.23</v>
      </c>
    </row>
    <row r="4753" spans="1:4" ht="94.5">
      <c r="A4753" s="622">
        <v>90087</v>
      </c>
      <c r="B4753" s="622" t="s">
        <v>2323</v>
      </c>
      <c r="C4753" s="622" t="s">
        <v>43</v>
      </c>
      <c r="D4753" s="621">
        <v>5.41</v>
      </c>
    </row>
    <row r="4754" spans="1:4" ht="94.5">
      <c r="A4754" s="622">
        <v>90088</v>
      </c>
      <c r="B4754" s="622" t="s">
        <v>2324</v>
      </c>
      <c r="C4754" s="622" t="s">
        <v>43</v>
      </c>
      <c r="D4754" s="621">
        <v>5.51</v>
      </c>
    </row>
    <row r="4755" spans="1:4" ht="94.5">
      <c r="A4755" s="622">
        <v>90090</v>
      </c>
      <c r="B4755" s="622" t="s">
        <v>2325</v>
      </c>
      <c r="C4755" s="622" t="s">
        <v>43</v>
      </c>
      <c r="D4755" s="621">
        <v>5.3</v>
      </c>
    </row>
    <row r="4756" spans="1:4" ht="81">
      <c r="A4756" s="622">
        <v>90091</v>
      </c>
      <c r="B4756" s="622" t="s">
        <v>11128</v>
      </c>
      <c r="C4756" s="622" t="s">
        <v>43</v>
      </c>
      <c r="D4756" s="621">
        <v>4.0199999999999996</v>
      </c>
    </row>
    <row r="4757" spans="1:4" ht="94.5">
      <c r="A4757" s="622">
        <v>90092</v>
      </c>
      <c r="B4757" s="622" t="s">
        <v>2326</v>
      </c>
      <c r="C4757" s="622" t="s">
        <v>43</v>
      </c>
      <c r="D4757" s="621">
        <v>3.89</v>
      </c>
    </row>
    <row r="4758" spans="1:4" ht="94.5">
      <c r="A4758" s="622">
        <v>90093</v>
      </c>
      <c r="B4758" s="622" t="s">
        <v>2327</v>
      </c>
      <c r="C4758" s="622" t="s">
        <v>43</v>
      </c>
      <c r="D4758" s="621">
        <v>3.68</v>
      </c>
    </row>
    <row r="4759" spans="1:4" ht="94.5">
      <c r="A4759" s="622">
        <v>90094</v>
      </c>
      <c r="B4759" s="622" t="s">
        <v>2328</v>
      </c>
      <c r="C4759" s="622" t="s">
        <v>43</v>
      </c>
      <c r="D4759" s="621">
        <v>3.71</v>
      </c>
    </row>
    <row r="4760" spans="1:4" ht="94.5">
      <c r="A4760" s="622">
        <v>90095</v>
      </c>
      <c r="B4760" s="622" t="s">
        <v>2329</v>
      </c>
      <c r="C4760" s="622" t="s">
        <v>43</v>
      </c>
      <c r="D4760" s="621">
        <v>3.22</v>
      </c>
    </row>
    <row r="4761" spans="1:4" ht="94.5">
      <c r="A4761" s="622">
        <v>90096</v>
      </c>
      <c r="B4761" s="622" t="s">
        <v>2330</v>
      </c>
      <c r="C4761" s="622" t="s">
        <v>43</v>
      </c>
      <c r="D4761" s="621">
        <v>3.29</v>
      </c>
    </row>
    <row r="4762" spans="1:4" ht="94.5">
      <c r="A4762" s="622">
        <v>90098</v>
      </c>
      <c r="B4762" s="622" t="s">
        <v>2331</v>
      </c>
      <c r="C4762" s="622" t="s">
        <v>43</v>
      </c>
      <c r="D4762" s="621">
        <v>3.15</v>
      </c>
    </row>
    <row r="4763" spans="1:4" ht="81">
      <c r="A4763" s="622">
        <v>90099</v>
      </c>
      <c r="B4763" s="622" t="s">
        <v>2332</v>
      </c>
      <c r="C4763" s="622" t="s">
        <v>43</v>
      </c>
      <c r="D4763" s="621">
        <v>9.16</v>
      </c>
    </row>
    <row r="4764" spans="1:4" ht="81">
      <c r="A4764" s="622">
        <v>90100</v>
      </c>
      <c r="B4764" s="622" t="s">
        <v>2333</v>
      </c>
      <c r="C4764" s="622" t="s">
        <v>43</v>
      </c>
      <c r="D4764" s="621">
        <v>7.79</v>
      </c>
    </row>
    <row r="4765" spans="1:4" ht="94.5">
      <c r="A4765" s="622">
        <v>90101</v>
      </c>
      <c r="B4765" s="622" t="s">
        <v>2334</v>
      </c>
      <c r="C4765" s="622" t="s">
        <v>43</v>
      </c>
      <c r="D4765" s="621">
        <v>7.69</v>
      </c>
    </row>
    <row r="4766" spans="1:4" ht="94.5">
      <c r="A4766" s="622">
        <v>90102</v>
      </c>
      <c r="B4766" s="622" t="s">
        <v>2335</v>
      </c>
      <c r="C4766" s="622" t="s">
        <v>43</v>
      </c>
      <c r="D4766" s="621">
        <v>7</v>
      </c>
    </row>
    <row r="4767" spans="1:4" ht="108">
      <c r="A4767" s="622">
        <v>90105</v>
      </c>
      <c r="B4767" s="622" t="s">
        <v>2336</v>
      </c>
      <c r="C4767" s="622" t="s">
        <v>43</v>
      </c>
      <c r="D4767" s="621">
        <v>5.46</v>
      </c>
    </row>
    <row r="4768" spans="1:4" ht="108">
      <c r="A4768" s="622">
        <v>90106</v>
      </c>
      <c r="B4768" s="622" t="s">
        <v>2337</v>
      </c>
      <c r="C4768" s="622" t="s">
        <v>43</v>
      </c>
      <c r="D4768" s="621">
        <v>4.6500000000000004</v>
      </c>
    </row>
    <row r="4769" spans="1:4" ht="108">
      <c r="A4769" s="622">
        <v>90107</v>
      </c>
      <c r="B4769" s="622" t="s">
        <v>10136</v>
      </c>
      <c r="C4769" s="622" t="s">
        <v>43</v>
      </c>
      <c r="D4769" s="621">
        <v>4.58</v>
      </c>
    </row>
    <row r="4770" spans="1:4" ht="108">
      <c r="A4770" s="622">
        <v>90108</v>
      </c>
      <c r="B4770" s="622" t="s">
        <v>2338</v>
      </c>
      <c r="C4770" s="622" t="s">
        <v>43</v>
      </c>
      <c r="D4770" s="621">
        <v>4.18</v>
      </c>
    </row>
    <row r="4771" spans="1:4" ht="27">
      <c r="A4771" s="622">
        <v>93358</v>
      </c>
      <c r="B4771" s="622" t="s">
        <v>10137</v>
      </c>
      <c r="C4771" s="622" t="s">
        <v>43</v>
      </c>
      <c r="D4771" s="621">
        <v>56.84</v>
      </c>
    </row>
    <row r="4772" spans="1:4" ht="67.5">
      <c r="A4772" s="622">
        <v>94304</v>
      </c>
      <c r="B4772" s="622" t="s">
        <v>3532</v>
      </c>
      <c r="C4772" s="622" t="s">
        <v>43</v>
      </c>
      <c r="D4772" s="621">
        <v>23.45</v>
      </c>
    </row>
    <row r="4773" spans="1:4" ht="67.5">
      <c r="A4773" s="622">
        <v>94305</v>
      </c>
      <c r="B4773" s="622" t="s">
        <v>3533</v>
      </c>
      <c r="C4773" s="622" t="s">
        <v>43</v>
      </c>
      <c r="D4773" s="621">
        <v>21.28</v>
      </c>
    </row>
    <row r="4774" spans="1:4" ht="67.5">
      <c r="A4774" s="622">
        <v>94306</v>
      </c>
      <c r="B4774" s="622" t="s">
        <v>3534</v>
      </c>
      <c r="C4774" s="622" t="s">
        <v>43</v>
      </c>
      <c r="D4774" s="621">
        <v>18.55</v>
      </c>
    </row>
    <row r="4775" spans="1:4" ht="67.5">
      <c r="A4775" s="622">
        <v>94307</v>
      </c>
      <c r="B4775" s="622" t="s">
        <v>3535</v>
      </c>
      <c r="C4775" s="622" t="s">
        <v>43</v>
      </c>
      <c r="D4775" s="621">
        <v>19.18</v>
      </c>
    </row>
    <row r="4776" spans="1:4" ht="67.5">
      <c r="A4776" s="622">
        <v>94308</v>
      </c>
      <c r="B4776" s="622" t="s">
        <v>3536</v>
      </c>
      <c r="C4776" s="622" t="s">
        <v>43</v>
      </c>
      <c r="D4776" s="621">
        <v>17.5</v>
      </c>
    </row>
    <row r="4777" spans="1:4" ht="67.5">
      <c r="A4777" s="622">
        <v>94309</v>
      </c>
      <c r="B4777" s="622" t="s">
        <v>3537</v>
      </c>
      <c r="C4777" s="622" t="s">
        <v>43</v>
      </c>
      <c r="D4777" s="621">
        <v>18.260000000000002</v>
      </c>
    </row>
    <row r="4778" spans="1:4" ht="67.5">
      <c r="A4778" s="622">
        <v>94310</v>
      </c>
      <c r="B4778" s="622" t="s">
        <v>3538</v>
      </c>
      <c r="C4778" s="622" t="s">
        <v>43</v>
      </c>
      <c r="D4778" s="621">
        <v>16.97</v>
      </c>
    </row>
    <row r="4779" spans="1:4" ht="67.5">
      <c r="A4779" s="622">
        <v>94315</v>
      </c>
      <c r="B4779" s="622" t="s">
        <v>739</v>
      </c>
      <c r="C4779" s="622" t="s">
        <v>43</v>
      </c>
      <c r="D4779" s="621">
        <v>27.98</v>
      </c>
    </row>
    <row r="4780" spans="1:4" ht="67.5">
      <c r="A4780" s="622">
        <v>94316</v>
      </c>
      <c r="B4780" s="622" t="s">
        <v>3539</v>
      </c>
      <c r="C4780" s="622" t="s">
        <v>43</v>
      </c>
      <c r="D4780" s="621">
        <v>22.91</v>
      </c>
    </row>
    <row r="4781" spans="1:4" ht="67.5">
      <c r="A4781" s="622">
        <v>94317</v>
      </c>
      <c r="B4781" s="622" t="s">
        <v>740</v>
      </c>
      <c r="C4781" s="622" t="s">
        <v>43</v>
      </c>
      <c r="D4781" s="621">
        <v>20.66</v>
      </c>
    </row>
    <row r="4782" spans="1:4" ht="67.5">
      <c r="A4782" s="622">
        <v>94318</v>
      </c>
      <c r="B4782" s="622" t="s">
        <v>3540</v>
      </c>
      <c r="C4782" s="622" t="s">
        <v>43</v>
      </c>
      <c r="D4782" s="621">
        <v>17.78</v>
      </c>
    </row>
    <row r="4783" spans="1:4" ht="27">
      <c r="A4783" s="622">
        <v>94319</v>
      </c>
      <c r="B4783" s="622" t="s">
        <v>3541</v>
      </c>
      <c r="C4783" s="622" t="s">
        <v>43</v>
      </c>
      <c r="D4783" s="621">
        <v>31.54</v>
      </c>
    </row>
    <row r="4784" spans="1:4" ht="67.5">
      <c r="A4784" s="622">
        <v>94327</v>
      </c>
      <c r="B4784" s="622" t="s">
        <v>3542</v>
      </c>
      <c r="C4784" s="622" t="s">
        <v>43</v>
      </c>
      <c r="D4784" s="621">
        <v>69.2</v>
      </c>
    </row>
    <row r="4785" spans="1:4" ht="67.5">
      <c r="A4785" s="622">
        <v>94328</v>
      </c>
      <c r="B4785" s="622" t="s">
        <v>3543</v>
      </c>
      <c r="C4785" s="622" t="s">
        <v>43</v>
      </c>
      <c r="D4785" s="621">
        <v>67.03</v>
      </c>
    </row>
    <row r="4786" spans="1:4" ht="67.5">
      <c r="A4786" s="622">
        <v>94329</v>
      </c>
      <c r="B4786" s="622" t="s">
        <v>3544</v>
      </c>
      <c r="C4786" s="622" t="s">
        <v>43</v>
      </c>
      <c r="D4786" s="621">
        <v>64.3</v>
      </c>
    </row>
    <row r="4787" spans="1:4" ht="67.5">
      <c r="A4787" s="622">
        <v>94330</v>
      </c>
      <c r="B4787" s="622" t="s">
        <v>3545</v>
      </c>
      <c r="C4787" s="622" t="s">
        <v>43</v>
      </c>
      <c r="D4787" s="621">
        <v>64.930000000000007</v>
      </c>
    </row>
    <row r="4788" spans="1:4" ht="67.5">
      <c r="A4788" s="622">
        <v>94331</v>
      </c>
      <c r="B4788" s="622" t="s">
        <v>3546</v>
      </c>
      <c r="C4788" s="622" t="s">
        <v>43</v>
      </c>
      <c r="D4788" s="621">
        <v>63.25</v>
      </c>
    </row>
    <row r="4789" spans="1:4" ht="67.5">
      <c r="A4789" s="622">
        <v>94332</v>
      </c>
      <c r="B4789" s="622" t="s">
        <v>3547</v>
      </c>
      <c r="C4789" s="622" t="s">
        <v>43</v>
      </c>
      <c r="D4789" s="621">
        <v>64.010000000000005</v>
      </c>
    </row>
    <row r="4790" spans="1:4" ht="67.5">
      <c r="A4790" s="622">
        <v>94333</v>
      </c>
      <c r="B4790" s="622" t="s">
        <v>3548</v>
      </c>
      <c r="C4790" s="622" t="s">
        <v>43</v>
      </c>
      <c r="D4790" s="621">
        <v>62.72</v>
      </c>
    </row>
    <row r="4791" spans="1:4" ht="67.5">
      <c r="A4791" s="622">
        <v>94338</v>
      </c>
      <c r="B4791" s="622" t="s">
        <v>741</v>
      </c>
      <c r="C4791" s="622" t="s">
        <v>43</v>
      </c>
      <c r="D4791" s="621">
        <v>73.73</v>
      </c>
    </row>
    <row r="4792" spans="1:4" ht="67.5">
      <c r="A4792" s="622">
        <v>94339</v>
      </c>
      <c r="B4792" s="622" t="s">
        <v>3549</v>
      </c>
      <c r="C4792" s="622" t="s">
        <v>43</v>
      </c>
      <c r="D4792" s="621">
        <v>68.66</v>
      </c>
    </row>
    <row r="4793" spans="1:4" ht="67.5">
      <c r="A4793" s="622">
        <v>94340</v>
      </c>
      <c r="B4793" s="622" t="s">
        <v>742</v>
      </c>
      <c r="C4793" s="622" t="s">
        <v>43</v>
      </c>
      <c r="D4793" s="621">
        <v>66.41</v>
      </c>
    </row>
    <row r="4794" spans="1:4" ht="67.5">
      <c r="A4794" s="622">
        <v>94341</v>
      </c>
      <c r="B4794" s="622" t="s">
        <v>3550</v>
      </c>
      <c r="C4794" s="622" t="s">
        <v>43</v>
      </c>
      <c r="D4794" s="621">
        <v>63.53</v>
      </c>
    </row>
    <row r="4795" spans="1:4" ht="27">
      <c r="A4795" s="622">
        <v>94342</v>
      </c>
      <c r="B4795" s="622" t="s">
        <v>743</v>
      </c>
      <c r="C4795" s="622" t="s">
        <v>43</v>
      </c>
      <c r="D4795" s="621">
        <v>77.290000000000006</v>
      </c>
    </row>
    <row r="4796" spans="1:4" ht="40.5">
      <c r="A4796" s="622">
        <v>96385</v>
      </c>
      <c r="B4796" s="622" t="s">
        <v>11867</v>
      </c>
      <c r="C4796" s="622" t="s">
        <v>43</v>
      </c>
      <c r="D4796" s="621">
        <v>5.9</v>
      </c>
    </row>
    <row r="4797" spans="1:4" ht="40.5">
      <c r="A4797" s="622">
        <v>96386</v>
      </c>
      <c r="B4797" s="622" t="s">
        <v>11868</v>
      </c>
      <c r="C4797" s="622" t="s">
        <v>43</v>
      </c>
      <c r="D4797" s="621">
        <v>4.2300000000000004</v>
      </c>
    </row>
    <row r="4798" spans="1:4" ht="81">
      <c r="A4798" s="622">
        <v>93360</v>
      </c>
      <c r="B4798" s="622" t="s">
        <v>11129</v>
      </c>
      <c r="C4798" s="622" t="s">
        <v>43</v>
      </c>
      <c r="D4798" s="621">
        <v>12.33</v>
      </c>
    </row>
    <row r="4799" spans="1:4" ht="81">
      <c r="A4799" s="622">
        <v>93361</v>
      </c>
      <c r="B4799" s="622" t="s">
        <v>11130</v>
      </c>
      <c r="C4799" s="622" t="s">
        <v>43</v>
      </c>
      <c r="D4799" s="621">
        <v>10.220000000000001</v>
      </c>
    </row>
    <row r="4800" spans="1:4" ht="81">
      <c r="A4800" s="622">
        <v>93362</v>
      </c>
      <c r="B4800" s="622" t="s">
        <v>11131</v>
      </c>
      <c r="C4800" s="622" t="s">
        <v>43</v>
      </c>
      <c r="D4800" s="621">
        <v>7.44</v>
      </c>
    </row>
    <row r="4801" spans="1:4" ht="81">
      <c r="A4801" s="622">
        <v>93363</v>
      </c>
      <c r="B4801" s="622" t="s">
        <v>11132</v>
      </c>
      <c r="C4801" s="622" t="s">
        <v>43</v>
      </c>
      <c r="D4801" s="621">
        <v>8.0500000000000007</v>
      </c>
    </row>
    <row r="4802" spans="1:4" ht="81">
      <c r="A4802" s="622">
        <v>93364</v>
      </c>
      <c r="B4802" s="622" t="s">
        <v>3396</v>
      </c>
      <c r="C4802" s="622" t="s">
        <v>43</v>
      </c>
      <c r="D4802" s="621">
        <v>6.37</v>
      </c>
    </row>
    <row r="4803" spans="1:4" ht="81">
      <c r="A4803" s="622">
        <v>93365</v>
      </c>
      <c r="B4803" s="622" t="s">
        <v>11133</v>
      </c>
      <c r="C4803" s="622" t="s">
        <v>43</v>
      </c>
      <c r="D4803" s="621">
        <v>7.09</v>
      </c>
    </row>
    <row r="4804" spans="1:4" ht="81">
      <c r="A4804" s="622">
        <v>93366</v>
      </c>
      <c r="B4804" s="622" t="s">
        <v>11134</v>
      </c>
      <c r="C4804" s="622" t="s">
        <v>43</v>
      </c>
      <c r="D4804" s="621">
        <v>5.86</v>
      </c>
    </row>
    <row r="4805" spans="1:4" ht="81">
      <c r="A4805" s="622">
        <v>93367</v>
      </c>
      <c r="B4805" s="622" t="s">
        <v>11135</v>
      </c>
      <c r="C4805" s="622" t="s">
        <v>43</v>
      </c>
      <c r="D4805" s="621">
        <v>11.53</v>
      </c>
    </row>
    <row r="4806" spans="1:4" ht="81">
      <c r="A4806" s="622">
        <v>93368</v>
      </c>
      <c r="B4806" s="622" t="s">
        <v>11136</v>
      </c>
      <c r="C4806" s="622" t="s">
        <v>43</v>
      </c>
      <c r="D4806" s="621">
        <v>9.3699999999999992</v>
      </c>
    </row>
    <row r="4807" spans="1:4" ht="81">
      <c r="A4807" s="622">
        <v>93369</v>
      </c>
      <c r="B4807" s="622" t="s">
        <v>3397</v>
      </c>
      <c r="C4807" s="622" t="s">
        <v>43</v>
      </c>
      <c r="D4807" s="621">
        <v>6.65</v>
      </c>
    </row>
    <row r="4808" spans="1:4" ht="81">
      <c r="A4808" s="622">
        <v>93370</v>
      </c>
      <c r="B4808" s="622" t="s">
        <v>11137</v>
      </c>
      <c r="C4808" s="622" t="s">
        <v>43</v>
      </c>
      <c r="D4808" s="621">
        <v>7.27</v>
      </c>
    </row>
    <row r="4809" spans="1:4" ht="81">
      <c r="A4809" s="622">
        <v>93371</v>
      </c>
      <c r="B4809" s="622" t="s">
        <v>3398</v>
      </c>
      <c r="C4809" s="622" t="s">
        <v>43</v>
      </c>
      <c r="D4809" s="621">
        <v>5.59</v>
      </c>
    </row>
    <row r="4810" spans="1:4" ht="81">
      <c r="A4810" s="622">
        <v>93372</v>
      </c>
      <c r="B4810" s="622" t="s">
        <v>11138</v>
      </c>
      <c r="C4810" s="622" t="s">
        <v>43</v>
      </c>
      <c r="D4810" s="621">
        <v>6.35</v>
      </c>
    </row>
    <row r="4811" spans="1:4" ht="81">
      <c r="A4811" s="622">
        <v>93373</v>
      </c>
      <c r="B4811" s="622" t="s">
        <v>3399</v>
      </c>
      <c r="C4811" s="622" t="s">
        <v>43</v>
      </c>
      <c r="D4811" s="621">
        <v>5.07</v>
      </c>
    </row>
    <row r="4812" spans="1:4" ht="81">
      <c r="A4812" s="622">
        <v>93374</v>
      </c>
      <c r="B4812" s="622" t="s">
        <v>3400</v>
      </c>
      <c r="C4812" s="622" t="s">
        <v>43</v>
      </c>
      <c r="D4812" s="621">
        <v>14.74</v>
      </c>
    </row>
    <row r="4813" spans="1:4" ht="81">
      <c r="A4813" s="622">
        <v>93375</v>
      </c>
      <c r="B4813" s="622" t="s">
        <v>11139</v>
      </c>
      <c r="C4813" s="622" t="s">
        <v>43</v>
      </c>
      <c r="D4813" s="621">
        <v>11.36</v>
      </c>
    </row>
    <row r="4814" spans="1:4" ht="81">
      <c r="A4814" s="622">
        <v>93376</v>
      </c>
      <c r="B4814" s="622" t="s">
        <v>11140</v>
      </c>
      <c r="C4814" s="622" t="s">
        <v>43</v>
      </c>
      <c r="D4814" s="621">
        <v>9.31</v>
      </c>
    </row>
    <row r="4815" spans="1:4" ht="94.5">
      <c r="A4815" s="622">
        <v>93377</v>
      </c>
      <c r="B4815" s="622" t="s">
        <v>3401</v>
      </c>
      <c r="C4815" s="622" t="s">
        <v>43</v>
      </c>
      <c r="D4815" s="621">
        <v>6.26</v>
      </c>
    </row>
    <row r="4816" spans="1:4" ht="81">
      <c r="A4816" s="622">
        <v>93378</v>
      </c>
      <c r="B4816" s="622" t="s">
        <v>11141</v>
      </c>
      <c r="C4816" s="622" t="s">
        <v>43</v>
      </c>
      <c r="D4816" s="621">
        <v>13.78</v>
      </c>
    </row>
    <row r="4817" spans="1:4" ht="81">
      <c r="A4817" s="622">
        <v>93379</v>
      </c>
      <c r="B4817" s="622" t="s">
        <v>11142</v>
      </c>
      <c r="C4817" s="622" t="s">
        <v>43</v>
      </c>
      <c r="D4817" s="621">
        <v>10.64</v>
      </c>
    </row>
    <row r="4818" spans="1:4" ht="81">
      <c r="A4818" s="622">
        <v>93380</v>
      </c>
      <c r="B4818" s="622" t="s">
        <v>11143</v>
      </c>
      <c r="C4818" s="622" t="s">
        <v>43</v>
      </c>
      <c r="D4818" s="621">
        <v>8.74</v>
      </c>
    </row>
    <row r="4819" spans="1:4" ht="94.5">
      <c r="A4819" s="622">
        <v>93381</v>
      </c>
      <c r="B4819" s="622" t="s">
        <v>3402</v>
      </c>
      <c r="C4819" s="622" t="s">
        <v>43</v>
      </c>
      <c r="D4819" s="621">
        <v>5.87</v>
      </c>
    </row>
    <row r="4820" spans="1:4" ht="27">
      <c r="A4820" s="622">
        <v>93382</v>
      </c>
      <c r="B4820" s="622" t="s">
        <v>706</v>
      </c>
      <c r="C4820" s="622" t="s">
        <v>43</v>
      </c>
      <c r="D4820" s="621">
        <v>19.64</v>
      </c>
    </row>
    <row r="4821" spans="1:4" ht="27">
      <c r="A4821" s="622">
        <v>96995</v>
      </c>
      <c r="B4821" s="622" t="s">
        <v>4933</v>
      </c>
      <c r="C4821" s="622" t="s">
        <v>43</v>
      </c>
      <c r="D4821" s="621">
        <v>34.46</v>
      </c>
    </row>
    <row r="4822" spans="1:4" ht="27">
      <c r="A4822" s="622">
        <v>72838</v>
      </c>
      <c r="B4822" s="622" t="s">
        <v>1302</v>
      </c>
      <c r="C4822" s="622" t="s">
        <v>164</v>
      </c>
      <c r="D4822" s="621">
        <v>0.76</v>
      </c>
    </row>
    <row r="4823" spans="1:4" ht="27">
      <c r="A4823" s="622">
        <v>72839</v>
      </c>
      <c r="B4823" s="622" t="s">
        <v>1303</v>
      </c>
      <c r="C4823" s="622" t="s">
        <v>164</v>
      </c>
      <c r="D4823" s="621">
        <v>0.61</v>
      </c>
    </row>
    <row r="4824" spans="1:4" ht="27">
      <c r="A4824" s="622">
        <v>72840</v>
      </c>
      <c r="B4824" s="622" t="s">
        <v>165</v>
      </c>
      <c r="C4824" s="622" t="s">
        <v>164</v>
      </c>
      <c r="D4824" s="621">
        <v>0.51</v>
      </c>
    </row>
    <row r="4825" spans="1:4" ht="40.5">
      <c r="A4825" s="622">
        <v>72844</v>
      </c>
      <c r="B4825" s="622" t="s">
        <v>1304</v>
      </c>
      <c r="C4825" s="622" t="s">
        <v>83</v>
      </c>
      <c r="D4825" s="621">
        <v>0.56000000000000005</v>
      </c>
    </row>
    <row r="4826" spans="1:4" ht="40.5">
      <c r="A4826" s="622">
        <v>72845</v>
      </c>
      <c r="B4826" s="622" t="s">
        <v>166</v>
      </c>
      <c r="C4826" s="622" t="s">
        <v>83</v>
      </c>
      <c r="D4826" s="621">
        <v>3.34</v>
      </c>
    </row>
    <row r="4827" spans="1:4" ht="40.5">
      <c r="A4827" s="622">
        <v>72846</v>
      </c>
      <c r="B4827" s="622" t="s">
        <v>1305</v>
      </c>
      <c r="C4827" s="622" t="s">
        <v>83</v>
      </c>
      <c r="D4827" s="621">
        <v>2.76</v>
      </c>
    </row>
    <row r="4828" spans="1:4" ht="40.5">
      <c r="A4828" s="622">
        <v>72847</v>
      </c>
      <c r="B4828" s="622" t="s">
        <v>167</v>
      </c>
      <c r="C4828" s="622" t="s">
        <v>83</v>
      </c>
      <c r="D4828" s="621">
        <v>5.96</v>
      </c>
    </row>
    <row r="4829" spans="1:4" ht="40.5">
      <c r="A4829" s="622">
        <v>72848</v>
      </c>
      <c r="B4829" s="622" t="s">
        <v>1306</v>
      </c>
      <c r="C4829" s="622" t="s">
        <v>83</v>
      </c>
      <c r="D4829" s="621">
        <v>1.49</v>
      </c>
    </row>
    <row r="4830" spans="1:4" ht="40.5">
      <c r="A4830" s="622">
        <v>72849</v>
      </c>
      <c r="B4830" s="622" t="s">
        <v>1307</v>
      </c>
      <c r="C4830" s="622" t="s">
        <v>83</v>
      </c>
      <c r="D4830" s="621">
        <v>1.9</v>
      </c>
    </row>
    <row r="4831" spans="1:4" ht="40.5">
      <c r="A4831" s="622">
        <v>72850</v>
      </c>
      <c r="B4831" s="622" t="s">
        <v>1308</v>
      </c>
      <c r="C4831" s="622" t="s">
        <v>83</v>
      </c>
      <c r="D4831" s="621">
        <v>9.67</v>
      </c>
    </row>
    <row r="4832" spans="1:4" ht="27">
      <c r="A4832" s="622">
        <v>72882</v>
      </c>
      <c r="B4832" s="622" t="s">
        <v>1302</v>
      </c>
      <c r="C4832" s="622" t="s">
        <v>168</v>
      </c>
      <c r="D4832" s="621">
        <v>1.1399999999999999</v>
      </c>
    </row>
    <row r="4833" spans="1:4" ht="27">
      <c r="A4833" s="622">
        <v>72883</v>
      </c>
      <c r="B4833" s="622" t="s">
        <v>1303</v>
      </c>
      <c r="C4833" s="622" t="s">
        <v>168</v>
      </c>
      <c r="D4833" s="621">
        <v>0.91</v>
      </c>
    </row>
    <row r="4834" spans="1:4" ht="27">
      <c r="A4834" s="622">
        <v>72884</v>
      </c>
      <c r="B4834" s="622" t="s">
        <v>165</v>
      </c>
      <c r="C4834" s="622" t="s">
        <v>168</v>
      </c>
      <c r="D4834" s="621">
        <v>0.76</v>
      </c>
    </row>
    <row r="4835" spans="1:4" ht="40.5">
      <c r="A4835" s="622">
        <v>72888</v>
      </c>
      <c r="B4835" s="622" t="s">
        <v>1304</v>
      </c>
      <c r="C4835" s="622" t="s">
        <v>43</v>
      </c>
      <c r="D4835" s="621">
        <v>0.83</v>
      </c>
    </row>
    <row r="4836" spans="1:4" ht="40.5">
      <c r="A4836" s="622">
        <v>72890</v>
      </c>
      <c r="B4836" s="622" t="s">
        <v>169</v>
      </c>
      <c r="C4836" s="622" t="s">
        <v>43</v>
      </c>
      <c r="D4836" s="621">
        <v>5.03</v>
      </c>
    </row>
    <row r="4837" spans="1:4" ht="40.5">
      <c r="A4837" s="622">
        <v>72891</v>
      </c>
      <c r="B4837" s="622" t="s">
        <v>1309</v>
      </c>
      <c r="C4837" s="622" t="s">
        <v>43</v>
      </c>
      <c r="D4837" s="621">
        <v>4.1399999999999997</v>
      </c>
    </row>
    <row r="4838" spans="1:4" ht="40.5">
      <c r="A4838" s="622">
        <v>72892</v>
      </c>
      <c r="B4838" s="622" t="s">
        <v>1310</v>
      </c>
      <c r="C4838" s="622" t="s">
        <v>43</v>
      </c>
      <c r="D4838" s="621">
        <v>8.94</v>
      </c>
    </row>
    <row r="4839" spans="1:4" ht="40.5">
      <c r="A4839" s="622">
        <v>72893</v>
      </c>
      <c r="B4839" s="622" t="s">
        <v>1311</v>
      </c>
      <c r="C4839" s="622" t="s">
        <v>43</v>
      </c>
      <c r="D4839" s="621">
        <v>2.2200000000000002</v>
      </c>
    </row>
    <row r="4840" spans="1:4" ht="40.5">
      <c r="A4840" s="622">
        <v>72894</v>
      </c>
      <c r="B4840" s="622" t="s">
        <v>1312</v>
      </c>
      <c r="C4840" s="622" t="s">
        <v>43</v>
      </c>
      <c r="D4840" s="621">
        <v>2.86</v>
      </c>
    </row>
    <row r="4841" spans="1:4" ht="40.5">
      <c r="A4841" s="622">
        <v>72895</v>
      </c>
      <c r="B4841" s="622" t="s">
        <v>1313</v>
      </c>
      <c r="C4841" s="622" t="s">
        <v>43</v>
      </c>
      <c r="D4841" s="621">
        <v>15.07</v>
      </c>
    </row>
    <row r="4842" spans="1:4" ht="27">
      <c r="A4842" s="622">
        <v>72897</v>
      </c>
      <c r="B4842" s="622" t="s">
        <v>56</v>
      </c>
      <c r="C4842" s="622" t="s">
        <v>43</v>
      </c>
      <c r="D4842" s="621">
        <v>17.47</v>
      </c>
    </row>
    <row r="4843" spans="1:4" ht="27">
      <c r="A4843" s="622">
        <v>72898</v>
      </c>
      <c r="B4843" s="622" t="s">
        <v>170</v>
      </c>
      <c r="C4843" s="622" t="s">
        <v>43</v>
      </c>
      <c r="D4843" s="621">
        <v>3.19</v>
      </c>
    </row>
    <row r="4844" spans="1:4" ht="40.5">
      <c r="A4844" s="622">
        <v>72899</v>
      </c>
      <c r="B4844" s="622" t="s">
        <v>1314</v>
      </c>
      <c r="C4844" s="622" t="s">
        <v>43</v>
      </c>
      <c r="D4844" s="621">
        <v>3.89</v>
      </c>
    </row>
    <row r="4845" spans="1:4" ht="40.5">
      <c r="A4845" s="622">
        <v>72900</v>
      </c>
      <c r="B4845" s="622" t="s">
        <v>1315</v>
      </c>
      <c r="C4845" s="622" t="s">
        <v>43</v>
      </c>
      <c r="D4845" s="621">
        <v>4.29</v>
      </c>
    </row>
    <row r="4846" spans="1:4" ht="67.5">
      <c r="A4846" s="622" t="s">
        <v>4572</v>
      </c>
      <c r="B4846" s="622" t="s">
        <v>4573</v>
      </c>
      <c r="C4846" s="622" t="s">
        <v>43</v>
      </c>
      <c r="D4846" s="621">
        <v>1.39</v>
      </c>
    </row>
    <row r="4847" spans="1:4" ht="13.5">
      <c r="A4847" s="622">
        <v>83356</v>
      </c>
      <c r="B4847" s="622" t="s">
        <v>184</v>
      </c>
      <c r="C4847" s="622" t="s">
        <v>168</v>
      </c>
      <c r="D4847" s="621">
        <v>0.69</v>
      </c>
    </row>
    <row r="4848" spans="1:4" ht="27">
      <c r="A4848" s="622">
        <v>83358</v>
      </c>
      <c r="B4848" s="622" t="s">
        <v>185</v>
      </c>
      <c r="C4848" s="622" t="s">
        <v>168</v>
      </c>
      <c r="D4848" s="621">
        <v>1.44</v>
      </c>
    </row>
    <row r="4849" spans="1:4" ht="27">
      <c r="A4849" s="622">
        <v>95303</v>
      </c>
      <c r="B4849" s="622" t="s">
        <v>3806</v>
      </c>
      <c r="C4849" s="622" t="s">
        <v>168</v>
      </c>
      <c r="D4849" s="621">
        <v>0.89</v>
      </c>
    </row>
    <row r="4850" spans="1:4" ht="40.5">
      <c r="A4850" s="622">
        <v>97916</v>
      </c>
      <c r="B4850" s="622" t="s">
        <v>5240</v>
      </c>
      <c r="C4850" s="622" t="s">
        <v>164</v>
      </c>
      <c r="D4850" s="621">
        <v>1.08</v>
      </c>
    </row>
    <row r="4851" spans="1:4" ht="40.5">
      <c r="A4851" s="622">
        <v>97917</v>
      </c>
      <c r="B4851" s="622" t="s">
        <v>5241</v>
      </c>
      <c r="C4851" s="622" t="s">
        <v>164</v>
      </c>
      <c r="D4851" s="621">
        <v>0.82</v>
      </c>
    </row>
    <row r="4852" spans="1:4" ht="40.5">
      <c r="A4852" s="622">
        <v>97918</v>
      </c>
      <c r="B4852" s="622" t="s">
        <v>5242</v>
      </c>
      <c r="C4852" s="622" t="s">
        <v>164</v>
      </c>
      <c r="D4852" s="621">
        <v>0.77</v>
      </c>
    </row>
    <row r="4853" spans="1:4" ht="40.5">
      <c r="A4853" s="622">
        <v>97919</v>
      </c>
      <c r="B4853" s="622" t="s">
        <v>5243</v>
      </c>
      <c r="C4853" s="622" t="s">
        <v>164</v>
      </c>
      <c r="D4853" s="621">
        <v>0.54</v>
      </c>
    </row>
    <row r="4854" spans="1:4" ht="40.5">
      <c r="A4854" s="622">
        <v>94097</v>
      </c>
      <c r="B4854" s="622" t="s">
        <v>3495</v>
      </c>
      <c r="C4854" s="622" t="s">
        <v>72</v>
      </c>
      <c r="D4854" s="621">
        <v>4.17</v>
      </c>
    </row>
    <row r="4855" spans="1:4" ht="40.5">
      <c r="A4855" s="622">
        <v>94098</v>
      </c>
      <c r="B4855" s="622" t="s">
        <v>3496</v>
      </c>
      <c r="C4855" s="622" t="s">
        <v>72</v>
      </c>
      <c r="D4855" s="621">
        <v>4.7699999999999996</v>
      </c>
    </row>
    <row r="4856" spans="1:4" ht="40.5">
      <c r="A4856" s="622">
        <v>94099</v>
      </c>
      <c r="B4856" s="622" t="s">
        <v>3497</v>
      </c>
      <c r="C4856" s="622" t="s">
        <v>72</v>
      </c>
      <c r="D4856" s="621">
        <v>2.09</v>
      </c>
    </row>
    <row r="4857" spans="1:4" ht="40.5">
      <c r="A4857" s="622">
        <v>94100</v>
      </c>
      <c r="B4857" s="622" t="s">
        <v>3498</v>
      </c>
      <c r="C4857" s="622" t="s">
        <v>72</v>
      </c>
      <c r="D4857" s="621">
        <v>2.66</v>
      </c>
    </row>
    <row r="4858" spans="1:4" ht="54">
      <c r="A4858" s="622">
        <v>94102</v>
      </c>
      <c r="B4858" s="622" t="s">
        <v>3499</v>
      </c>
      <c r="C4858" s="622" t="s">
        <v>43</v>
      </c>
      <c r="D4858" s="621">
        <v>152.18</v>
      </c>
    </row>
    <row r="4859" spans="1:4" ht="54">
      <c r="A4859" s="622">
        <v>94103</v>
      </c>
      <c r="B4859" s="622" t="s">
        <v>3500</v>
      </c>
      <c r="C4859" s="622" t="s">
        <v>43</v>
      </c>
      <c r="D4859" s="621">
        <v>214.7</v>
      </c>
    </row>
    <row r="4860" spans="1:4" ht="54">
      <c r="A4860" s="622">
        <v>94104</v>
      </c>
      <c r="B4860" s="622" t="s">
        <v>3501</v>
      </c>
      <c r="C4860" s="622" t="s">
        <v>43</v>
      </c>
      <c r="D4860" s="621">
        <v>155.49</v>
      </c>
    </row>
    <row r="4861" spans="1:4" ht="54">
      <c r="A4861" s="622">
        <v>94105</v>
      </c>
      <c r="B4861" s="622" t="s">
        <v>3502</v>
      </c>
      <c r="C4861" s="622" t="s">
        <v>43</v>
      </c>
      <c r="D4861" s="621">
        <v>218.05</v>
      </c>
    </row>
    <row r="4862" spans="1:4" ht="54">
      <c r="A4862" s="622">
        <v>94106</v>
      </c>
      <c r="B4862" s="622" t="s">
        <v>3503</v>
      </c>
      <c r="C4862" s="622" t="s">
        <v>43</v>
      </c>
      <c r="D4862" s="621">
        <v>135.52000000000001</v>
      </c>
    </row>
    <row r="4863" spans="1:4" ht="54">
      <c r="A4863" s="622">
        <v>94107</v>
      </c>
      <c r="B4863" s="622" t="s">
        <v>3504</v>
      </c>
      <c r="C4863" s="622" t="s">
        <v>43</v>
      </c>
      <c r="D4863" s="621">
        <v>198.07</v>
      </c>
    </row>
    <row r="4864" spans="1:4" ht="54">
      <c r="A4864" s="622">
        <v>94108</v>
      </c>
      <c r="B4864" s="622" t="s">
        <v>3505</v>
      </c>
      <c r="C4864" s="622" t="s">
        <v>43</v>
      </c>
      <c r="D4864" s="621">
        <v>138.86000000000001</v>
      </c>
    </row>
    <row r="4865" spans="1:4" ht="54">
      <c r="A4865" s="622">
        <v>94110</v>
      </c>
      <c r="B4865" s="622" t="s">
        <v>3506</v>
      </c>
      <c r="C4865" s="622" t="s">
        <v>43</v>
      </c>
      <c r="D4865" s="621">
        <v>201.39</v>
      </c>
    </row>
    <row r="4866" spans="1:4" ht="54">
      <c r="A4866" s="622">
        <v>94111</v>
      </c>
      <c r="B4866" s="622" t="s">
        <v>3507</v>
      </c>
      <c r="C4866" s="622" t="s">
        <v>43</v>
      </c>
      <c r="D4866" s="621">
        <v>126.88</v>
      </c>
    </row>
    <row r="4867" spans="1:4" ht="54">
      <c r="A4867" s="622">
        <v>94112</v>
      </c>
      <c r="B4867" s="622" t="s">
        <v>3508</v>
      </c>
      <c r="C4867" s="622" t="s">
        <v>43</v>
      </c>
      <c r="D4867" s="621">
        <v>183.54</v>
      </c>
    </row>
    <row r="4868" spans="1:4" ht="54">
      <c r="A4868" s="622">
        <v>94113</v>
      </c>
      <c r="B4868" s="622" t="s">
        <v>3509</v>
      </c>
      <c r="C4868" s="622" t="s">
        <v>43</v>
      </c>
      <c r="D4868" s="621">
        <v>131.97999999999999</v>
      </c>
    </row>
    <row r="4869" spans="1:4" ht="54">
      <c r="A4869" s="622">
        <v>94114</v>
      </c>
      <c r="B4869" s="622" t="s">
        <v>3510</v>
      </c>
      <c r="C4869" s="622" t="s">
        <v>43</v>
      </c>
      <c r="D4869" s="621">
        <v>189.28</v>
      </c>
    </row>
    <row r="4870" spans="1:4" ht="54">
      <c r="A4870" s="622">
        <v>94115</v>
      </c>
      <c r="B4870" s="622" t="s">
        <v>3511</v>
      </c>
      <c r="C4870" s="622" t="s">
        <v>43</v>
      </c>
      <c r="D4870" s="621">
        <v>103</v>
      </c>
    </row>
    <row r="4871" spans="1:4" ht="54">
      <c r="A4871" s="622">
        <v>94116</v>
      </c>
      <c r="B4871" s="622" t="s">
        <v>3512</v>
      </c>
      <c r="C4871" s="622" t="s">
        <v>43</v>
      </c>
      <c r="D4871" s="621">
        <v>156.18</v>
      </c>
    </row>
    <row r="4872" spans="1:4" ht="54">
      <c r="A4872" s="622">
        <v>94117</v>
      </c>
      <c r="B4872" s="622" t="s">
        <v>3513</v>
      </c>
      <c r="C4872" s="622" t="s">
        <v>43</v>
      </c>
      <c r="D4872" s="621">
        <v>107.73</v>
      </c>
    </row>
    <row r="4873" spans="1:4" ht="54">
      <c r="A4873" s="622">
        <v>94118</v>
      </c>
      <c r="B4873" s="622" t="s">
        <v>3514</v>
      </c>
      <c r="C4873" s="622" t="s">
        <v>43</v>
      </c>
      <c r="D4873" s="621">
        <v>161.76</v>
      </c>
    </row>
    <row r="4874" spans="1:4" ht="27">
      <c r="A4874" s="622">
        <v>95606</v>
      </c>
      <c r="B4874" s="622" t="s">
        <v>3943</v>
      </c>
      <c r="C4874" s="622" t="s">
        <v>43</v>
      </c>
      <c r="D4874" s="621">
        <v>1.28</v>
      </c>
    </row>
    <row r="4875" spans="1:4" ht="54">
      <c r="A4875" s="622">
        <v>72131</v>
      </c>
      <c r="B4875" s="622" t="s">
        <v>132</v>
      </c>
      <c r="C4875" s="622" t="s">
        <v>72</v>
      </c>
      <c r="D4875" s="621">
        <v>119.22</v>
      </c>
    </row>
    <row r="4876" spans="1:4" ht="54">
      <c r="A4876" s="622">
        <v>72132</v>
      </c>
      <c r="B4876" s="622" t="s">
        <v>1286</v>
      </c>
      <c r="C4876" s="622" t="s">
        <v>72</v>
      </c>
      <c r="D4876" s="621">
        <v>61.6</v>
      </c>
    </row>
    <row r="4877" spans="1:4" ht="54">
      <c r="A4877" s="622">
        <v>72133</v>
      </c>
      <c r="B4877" s="622" t="s">
        <v>1287</v>
      </c>
      <c r="C4877" s="622" t="s">
        <v>72</v>
      </c>
      <c r="D4877" s="621">
        <v>208.48</v>
      </c>
    </row>
    <row r="4878" spans="1:4" ht="67.5">
      <c r="A4878" s="622">
        <v>87471</v>
      </c>
      <c r="B4878" s="622" t="s">
        <v>1453</v>
      </c>
      <c r="C4878" s="622" t="s">
        <v>72</v>
      </c>
      <c r="D4878" s="621">
        <v>38.94</v>
      </c>
    </row>
    <row r="4879" spans="1:4" ht="67.5">
      <c r="A4879" s="622">
        <v>87472</v>
      </c>
      <c r="B4879" s="622" t="s">
        <v>1454</v>
      </c>
      <c r="C4879" s="622" t="s">
        <v>72</v>
      </c>
      <c r="D4879" s="621">
        <v>39.92</v>
      </c>
    </row>
    <row r="4880" spans="1:4" ht="67.5">
      <c r="A4880" s="622">
        <v>87473</v>
      </c>
      <c r="B4880" s="622" t="s">
        <v>1455</v>
      </c>
      <c r="C4880" s="622" t="s">
        <v>72</v>
      </c>
      <c r="D4880" s="621">
        <v>53.65</v>
      </c>
    </row>
    <row r="4881" spans="1:4" ht="67.5">
      <c r="A4881" s="622">
        <v>87474</v>
      </c>
      <c r="B4881" s="622" t="s">
        <v>1456</v>
      </c>
      <c r="C4881" s="622" t="s">
        <v>72</v>
      </c>
      <c r="D4881" s="621">
        <v>54.76</v>
      </c>
    </row>
    <row r="4882" spans="1:4" ht="67.5">
      <c r="A4882" s="622">
        <v>87475</v>
      </c>
      <c r="B4882" s="622" t="s">
        <v>1457</v>
      </c>
      <c r="C4882" s="622" t="s">
        <v>72</v>
      </c>
      <c r="D4882" s="621">
        <v>64.77</v>
      </c>
    </row>
    <row r="4883" spans="1:4" ht="67.5">
      <c r="A4883" s="622">
        <v>87476</v>
      </c>
      <c r="B4883" s="622" t="s">
        <v>1458</v>
      </c>
      <c r="C4883" s="622" t="s">
        <v>72</v>
      </c>
      <c r="D4883" s="621">
        <v>66.069999999999993</v>
      </c>
    </row>
    <row r="4884" spans="1:4" ht="81">
      <c r="A4884" s="622">
        <v>87477</v>
      </c>
      <c r="B4884" s="622" t="s">
        <v>1459</v>
      </c>
      <c r="C4884" s="622" t="s">
        <v>72</v>
      </c>
      <c r="D4884" s="621">
        <v>35.409999999999997</v>
      </c>
    </row>
    <row r="4885" spans="1:4" ht="67.5">
      <c r="A4885" s="622">
        <v>87478</v>
      </c>
      <c r="B4885" s="622" t="s">
        <v>1460</v>
      </c>
      <c r="C4885" s="622" t="s">
        <v>72</v>
      </c>
      <c r="D4885" s="621">
        <v>36.39</v>
      </c>
    </row>
    <row r="4886" spans="1:4" ht="81">
      <c r="A4886" s="622">
        <v>87479</v>
      </c>
      <c r="B4886" s="622" t="s">
        <v>1461</v>
      </c>
      <c r="C4886" s="622" t="s">
        <v>72</v>
      </c>
      <c r="D4886" s="621">
        <v>49.61</v>
      </c>
    </row>
    <row r="4887" spans="1:4" ht="67.5">
      <c r="A4887" s="622">
        <v>87480</v>
      </c>
      <c r="B4887" s="622" t="s">
        <v>1462</v>
      </c>
      <c r="C4887" s="622" t="s">
        <v>72</v>
      </c>
      <c r="D4887" s="621">
        <v>50.72</v>
      </c>
    </row>
    <row r="4888" spans="1:4" ht="81">
      <c r="A4888" s="622">
        <v>87481</v>
      </c>
      <c r="B4888" s="622" t="s">
        <v>1463</v>
      </c>
      <c r="C4888" s="622" t="s">
        <v>72</v>
      </c>
      <c r="D4888" s="621">
        <v>60.04</v>
      </c>
    </row>
    <row r="4889" spans="1:4" ht="67.5">
      <c r="A4889" s="622">
        <v>87482</v>
      </c>
      <c r="B4889" s="622" t="s">
        <v>1464</v>
      </c>
      <c r="C4889" s="622" t="s">
        <v>72</v>
      </c>
      <c r="D4889" s="621">
        <v>61.34</v>
      </c>
    </row>
    <row r="4890" spans="1:4" ht="67.5">
      <c r="A4890" s="622">
        <v>87483</v>
      </c>
      <c r="B4890" s="622" t="s">
        <v>1465</v>
      </c>
      <c r="C4890" s="622" t="s">
        <v>72</v>
      </c>
      <c r="D4890" s="621">
        <v>44.29</v>
      </c>
    </row>
    <row r="4891" spans="1:4" ht="67.5">
      <c r="A4891" s="622">
        <v>87484</v>
      </c>
      <c r="B4891" s="622" t="s">
        <v>1466</v>
      </c>
      <c r="C4891" s="622" t="s">
        <v>72</v>
      </c>
      <c r="D4891" s="621">
        <v>45.27</v>
      </c>
    </row>
    <row r="4892" spans="1:4" ht="67.5">
      <c r="A4892" s="622">
        <v>87485</v>
      </c>
      <c r="B4892" s="622" t="s">
        <v>1467</v>
      </c>
      <c r="C4892" s="622" t="s">
        <v>72</v>
      </c>
      <c r="D4892" s="621">
        <v>59.12</v>
      </c>
    </row>
    <row r="4893" spans="1:4" ht="67.5">
      <c r="A4893" s="622">
        <v>87487</v>
      </c>
      <c r="B4893" s="622" t="s">
        <v>1468</v>
      </c>
      <c r="C4893" s="622" t="s">
        <v>72</v>
      </c>
      <c r="D4893" s="621">
        <v>70.09</v>
      </c>
    </row>
    <row r="4894" spans="1:4" ht="67.5">
      <c r="A4894" s="622">
        <v>87488</v>
      </c>
      <c r="B4894" s="622" t="s">
        <v>1469</v>
      </c>
      <c r="C4894" s="622" t="s">
        <v>72</v>
      </c>
      <c r="D4894" s="621">
        <v>71.39</v>
      </c>
    </row>
    <row r="4895" spans="1:4" ht="81">
      <c r="A4895" s="622">
        <v>87489</v>
      </c>
      <c r="B4895" s="622" t="s">
        <v>1470</v>
      </c>
      <c r="C4895" s="622" t="s">
        <v>72</v>
      </c>
      <c r="D4895" s="621">
        <v>38.5</v>
      </c>
    </row>
    <row r="4896" spans="1:4" ht="67.5">
      <c r="A4896" s="622">
        <v>87490</v>
      </c>
      <c r="B4896" s="622" t="s">
        <v>1471</v>
      </c>
      <c r="C4896" s="622" t="s">
        <v>72</v>
      </c>
      <c r="D4896" s="621">
        <v>39.479999999999997</v>
      </c>
    </row>
    <row r="4897" spans="1:4" ht="81">
      <c r="A4897" s="622">
        <v>87491</v>
      </c>
      <c r="B4897" s="622" t="s">
        <v>1472</v>
      </c>
      <c r="C4897" s="622" t="s">
        <v>72</v>
      </c>
      <c r="D4897" s="621">
        <v>52.83</v>
      </c>
    </row>
    <row r="4898" spans="1:4" ht="67.5">
      <c r="A4898" s="622">
        <v>87492</v>
      </c>
      <c r="B4898" s="622" t="s">
        <v>1473</v>
      </c>
      <c r="C4898" s="622" t="s">
        <v>72</v>
      </c>
      <c r="D4898" s="621">
        <v>53.94</v>
      </c>
    </row>
    <row r="4899" spans="1:4" ht="81">
      <c r="A4899" s="622">
        <v>87493</v>
      </c>
      <c r="B4899" s="622" t="s">
        <v>1474</v>
      </c>
      <c r="C4899" s="622" t="s">
        <v>72</v>
      </c>
      <c r="D4899" s="621">
        <v>63.38</v>
      </c>
    </row>
    <row r="4900" spans="1:4" ht="67.5">
      <c r="A4900" s="622">
        <v>87494</v>
      </c>
      <c r="B4900" s="622" t="s">
        <v>1475</v>
      </c>
      <c r="C4900" s="622" t="s">
        <v>72</v>
      </c>
      <c r="D4900" s="621">
        <v>64.680000000000007</v>
      </c>
    </row>
    <row r="4901" spans="1:4" ht="81">
      <c r="A4901" s="622">
        <v>87495</v>
      </c>
      <c r="B4901" s="622" t="s">
        <v>1476</v>
      </c>
      <c r="C4901" s="622" t="s">
        <v>72</v>
      </c>
      <c r="D4901" s="621">
        <v>63.49</v>
      </c>
    </row>
    <row r="4902" spans="1:4" ht="67.5">
      <c r="A4902" s="622">
        <v>87496</v>
      </c>
      <c r="B4902" s="622" t="s">
        <v>1477</v>
      </c>
      <c r="C4902" s="622" t="s">
        <v>72</v>
      </c>
      <c r="D4902" s="621">
        <v>64.42</v>
      </c>
    </row>
    <row r="4903" spans="1:4" ht="81">
      <c r="A4903" s="622">
        <v>87497</v>
      </c>
      <c r="B4903" s="622" t="s">
        <v>1478</v>
      </c>
      <c r="C4903" s="622" t="s">
        <v>72</v>
      </c>
      <c r="D4903" s="621">
        <v>62.32</v>
      </c>
    </row>
    <row r="4904" spans="1:4" ht="81">
      <c r="A4904" s="622">
        <v>87498</v>
      </c>
      <c r="B4904" s="622" t="s">
        <v>1479</v>
      </c>
      <c r="C4904" s="622" t="s">
        <v>72</v>
      </c>
      <c r="D4904" s="621">
        <v>63.5</v>
      </c>
    </row>
    <row r="4905" spans="1:4" ht="81">
      <c r="A4905" s="622">
        <v>87499</v>
      </c>
      <c r="B4905" s="622" t="s">
        <v>1480</v>
      </c>
      <c r="C4905" s="622" t="s">
        <v>72</v>
      </c>
      <c r="D4905" s="621">
        <v>68.84</v>
      </c>
    </row>
    <row r="4906" spans="1:4" ht="67.5">
      <c r="A4906" s="622">
        <v>87500</v>
      </c>
      <c r="B4906" s="622" t="s">
        <v>1481</v>
      </c>
      <c r="C4906" s="622" t="s">
        <v>72</v>
      </c>
      <c r="D4906" s="621">
        <v>69.84</v>
      </c>
    </row>
    <row r="4907" spans="1:4" ht="81">
      <c r="A4907" s="622">
        <v>87501</v>
      </c>
      <c r="B4907" s="622" t="s">
        <v>1482</v>
      </c>
      <c r="C4907" s="622" t="s">
        <v>72</v>
      </c>
      <c r="D4907" s="621">
        <v>106.99</v>
      </c>
    </row>
    <row r="4908" spans="1:4" ht="81">
      <c r="A4908" s="622">
        <v>87502</v>
      </c>
      <c r="B4908" s="622" t="s">
        <v>1483</v>
      </c>
      <c r="C4908" s="622" t="s">
        <v>72</v>
      </c>
      <c r="D4908" s="621">
        <v>108.26</v>
      </c>
    </row>
    <row r="4909" spans="1:4" ht="81">
      <c r="A4909" s="622">
        <v>87503</v>
      </c>
      <c r="B4909" s="622" t="s">
        <v>1484</v>
      </c>
      <c r="C4909" s="622" t="s">
        <v>72</v>
      </c>
      <c r="D4909" s="621">
        <v>54.72</v>
      </c>
    </row>
    <row r="4910" spans="1:4" ht="67.5">
      <c r="A4910" s="622">
        <v>87504</v>
      </c>
      <c r="B4910" s="622" t="s">
        <v>1485</v>
      </c>
      <c r="C4910" s="622" t="s">
        <v>72</v>
      </c>
      <c r="D4910" s="621">
        <v>55.65</v>
      </c>
    </row>
    <row r="4911" spans="1:4" ht="81">
      <c r="A4911" s="622">
        <v>87505</v>
      </c>
      <c r="B4911" s="622" t="s">
        <v>1486</v>
      </c>
      <c r="C4911" s="622" t="s">
        <v>72</v>
      </c>
      <c r="D4911" s="621">
        <v>53.48</v>
      </c>
    </row>
    <row r="4912" spans="1:4" ht="81">
      <c r="A4912" s="622">
        <v>87506</v>
      </c>
      <c r="B4912" s="622" t="s">
        <v>1487</v>
      </c>
      <c r="C4912" s="622" t="s">
        <v>72</v>
      </c>
      <c r="D4912" s="621">
        <v>54.66</v>
      </c>
    </row>
    <row r="4913" spans="1:4" ht="81">
      <c r="A4913" s="622">
        <v>87507</v>
      </c>
      <c r="B4913" s="622" t="s">
        <v>1488</v>
      </c>
      <c r="C4913" s="622" t="s">
        <v>72</v>
      </c>
      <c r="D4913" s="621">
        <v>57.23</v>
      </c>
    </row>
    <row r="4914" spans="1:4" ht="67.5">
      <c r="A4914" s="622">
        <v>87508</v>
      </c>
      <c r="B4914" s="622" t="s">
        <v>1489</v>
      </c>
      <c r="C4914" s="622" t="s">
        <v>72</v>
      </c>
      <c r="D4914" s="621">
        <v>58.23</v>
      </c>
    </row>
    <row r="4915" spans="1:4" ht="81">
      <c r="A4915" s="622">
        <v>87509</v>
      </c>
      <c r="B4915" s="622" t="s">
        <v>1490</v>
      </c>
      <c r="C4915" s="622" t="s">
        <v>72</v>
      </c>
      <c r="D4915" s="621">
        <v>88.15</v>
      </c>
    </row>
    <row r="4916" spans="1:4" ht="81">
      <c r="A4916" s="622">
        <v>87510</v>
      </c>
      <c r="B4916" s="622" t="s">
        <v>1491</v>
      </c>
      <c r="C4916" s="622" t="s">
        <v>72</v>
      </c>
      <c r="D4916" s="621">
        <v>89.42</v>
      </c>
    </row>
    <row r="4917" spans="1:4" ht="81">
      <c r="A4917" s="622">
        <v>87511</v>
      </c>
      <c r="B4917" s="622" t="s">
        <v>1492</v>
      </c>
      <c r="C4917" s="622" t="s">
        <v>72</v>
      </c>
      <c r="D4917" s="621">
        <v>70.94</v>
      </c>
    </row>
    <row r="4918" spans="1:4" ht="67.5">
      <c r="A4918" s="622">
        <v>87512</v>
      </c>
      <c r="B4918" s="622" t="s">
        <v>1493</v>
      </c>
      <c r="C4918" s="622" t="s">
        <v>72</v>
      </c>
      <c r="D4918" s="621">
        <v>71.87</v>
      </c>
    </row>
    <row r="4919" spans="1:4" ht="81">
      <c r="A4919" s="622">
        <v>87513</v>
      </c>
      <c r="B4919" s="622" t="s">
        <v>1494</v>
      </c>
      <c r="C4919" s="622" t="s">
        <v>72</v>
      </c>
      <c r="D4919" s="621">
        <v>70.08</v>
      </c>
    </row>
    <row r="4920" spans="1:4" ht="81">
      <c r="A4920" s="622">
        <v>87514</v>
      </c>
      <c r="B4920" s="622" t="s">
        <v>1495</v>
      </c>
      <c r="C4920" s="622" t="s">
        <v>72</v>
      </c>
      <c r="D4920" s="621">
        <v>71.260000000000005</v>
      </c>
    </row>
    <row r="4921" spans="1:4" ht="81">
      <c r="A4921" s="622">
        <v>87515</v>
      </c>
      <c r="B4921" s="622" t="s">
        <v>1496</v>
      </c>
      <c r="C4921" s="622" t="s">
        <v>72</v>
      </c>
      <c r="D4921" s="621">
        <v>79.180000000000007</v>
      </c>
    </row>
    <row r="4922" spans="1:4" ht="67.5">
      <c r="A4922" s="622">
        <v>87516</v>
      </c>
      <c r="B4922" s="622" t="s">
        <v>1497</v>
      </c>
      <c r="C4922" s="622" t="s">
        <v>72</v>
      </c>
      <c r="D4922" s="621">
        <v>80.180000000000007</v>
      </c>
    </row>
    <row r="4923" spans="1:4" ht="81">
      <c r="A4923" s="622">
        <v>87517</v>
      </c>
      <c r="B4923" s="622" t="s">
        <v>1498</v>
      </c>
      <c r="C4923" s="622" t="s">
        <v>72</v>
      </c>
      <c r="D4923" s="621">
        <v>123.08</v>
      </c>
    </row>
    <row r="4924" spans="1:4" ht="81">
      <c r="A4924" s="622">
        <v>87518</v>
      </c>
      <c r="B4924" s="622" t="s">
        <v>1499</v>
      </c>
      <c r="C4924" s="622" t="s">
        <v>72</v>
      </c>
      <c r="D4924" s="621">
        <v>124.35</v>
      </c>
    </row>
    <row r="4925" spans="1:4" ht="81">
      <c r="A4925" s="622">
        <v>87519</v>
      </c>
      <c r="B4925" s="622" t="s">
        <v>1500</v>
      </c>
      <c r="C4925" s="622" t="s">
        <v>72</v>
      </c>
      <c r="D4925" s="621">
        <v>59.42</v>
      </c>
    </row>
    <row r="4926" spans="1:4" ht="67.5">
      <c r="A4926" s="622">
        <v>87520</v>
      </c>
      <c r="B4926" s="622" t="s">
        <v>1501</v>
      </c>
      <c r="C4926" s="622" t="s">
        <v>72</v>
      </c>
      <c r="D4926" s="621">
        <v>60.35</v>
      </c>
    </row>
    <row r="4927" spans="1:4" ht="81">
      <c r="A4927" s="622">
        <v>87521</v>
      </c>
      <c r="B4927" s="622" t="s">
        <v>1502</v>
      </c>
      <c r="C4927" s="622" t="s">
        <v>72</v>
      </c>
      <c r="D4927" s="621">
        <v>58.25</v>
      </c>
    </row>
    <row r="4928" spans="1:4" ht="81">
      <c r="A4928" s="622">
        <v>87522</v>
      </c>
      <c r="B4928" s="622" t="s">
        <v>1503</v>
      </c>
      <c r="C4928" s="622" t="s">
        <v>72</v>
      </c>
      <c r="D4928" s="621">
        <v>59.43</v>
      </c>
    </row>
    <row r="4929" spans="1:4" ht="81">
      <c r="A4929" s="622">
        <v>87523</v>
      </c>
      <c r="B4929" s="622" t="s">
        <v>1504</v>
      </c>
      <c r="C4929" s="622" t="s">
        <v>72</v>
      </c>
      <c r="D4929" s="621">
        <v>63.54</v>
      </c>
    </row>
    <row r="4930" spans="1:4" ht="67.5">
      <c r="A4930" s="622">
        <v>87524</v>
      </c>
      <c r="B4930" s="622" t="s">
        <v>1505</v>
      </c>
      <c r="C4930" s="622" t="s">
        <v>72</v>
      </c>
      <c r="D4930" s="621">
        <v>64.540000000000006</v>
      </c>
    </row>
    <row r="4931" spans="1:4" ht="81">
      <c r="A4931" s="622">
        <v>87525</v>
      </c>
      <c r="B4931" s="622" t="s">
        <v>1506</v>
      </c>
      <c r="C4931" s="622" t="s">
        <v>72</v>
      </c>
      <c r="D4931" s="621">
        <v>97.93</v>
      </c>
    </row>
    <row r="4932" spans="1:4" ht="81">
      <c r="A4932" s="622">
        <v>87526</v>
      </c>
      <c r="B4932" s="622" t="s">
        <v>1507</v>
      </c>
      <c r="C4932" s="622" t="s">
        <v>72</v>
      </c>
      <c r="D4932" s="621">
        <v>99.2</v>
      </c>
    </row>
    <row r="4933" spans="1:4" ht="67.5">
      <c r="A4933" s="622">
        <v>89043</v>
      </c>
      <c r="B4933" s="622" t="s">
        <v>1768</v>
      </c>
      <c r="C4933" s="622" t="s">
        <v>72</v>
      </c>
      <c r="D4933" s="621">
        <v>60.54</v>
      </c>
    </row>
    <row r="4934" spans="1:4" ht="67.5">
      <c r="A4934" s="622">
        <v>89168</v>
      </c>
      <c r="B4934" s="622" t="s">
        <v>1778</v>
      </c>
      <c r="C4934" s="622" t="s">
        <v>72</v>
      </c>
      <c r="D4934" s="621">
        <v>62.24</v>
      </c>
    </row>
    <row r="4935" spans="1:4" ht="81">
      <c r="A4935" s="622">
        <v>89977</v>
      </c>
      <c r="B4935" s="622" t="s">
        <v>2304</v>
      </c>
      <c r="C4935" s="622" t="s">
        <v>72</v>
      </c>
      <c r="D4935" s="621">
        <v>104.26</v>
      </c>
    </row>
    <row r="4936" spans="1:4" ht="67.5">
      <c r="A4936" s="622">
        <v>90112</v>
      </c>
      <c r="B4936" s="622" t="s">
        <v>2339</v>
      </c>
      <c r="C4936" s="622" t="s">
        <v>72</v>
      </c>
      <c r="D4936" s="621">
        <v>60.23</v>
      </c>
    </row>
    <row r="4937" spans="1:4" ht="40.5">
      <c r="A4937" s="622">
        <v>95474</v>
      </c>
      <c r="B4937" s="622" t="s">
        <v>3921</v>
      </c>
      <c r="C4937" s="622" t="s">
        <v>43</v>
      </c>
      <c r="D4937" s="621">
        <v>612.30999999999995</v>
      </c>
    </row>
    <row r="4938" spans="1:4" ht="81">
      <c r="A4938" s="622">
        <v>89282</v>
      </c>
      <c r="B4938" s="622" t="s">
        <v>1830</v>
      </c>
      <c r="C4938" s="622" t="s">
        <v>72</v>
      </c>
      <c r="D4938" s="621">
        <v>51.7</v>
      </c>
    </row>
    <row r="4939" spans="1:4" ht="67.5">
      <c r="A4939" s="622">
        <v>89283</v>
      </c>
      <c r="B4939" s="622" t="s">
        <v>1831</v>
      </c>
      <c r="C4939" s="622" t="s">
        <v>72</v>
      </c>
      <c r="D4939" s="621">
        <v>52.84</v>
      </c>
    </row>
    <row r="4940" spans="1:4" ht="81">
      <c r="A4940" s="622">
        <v>89284</v>
      </c>
      <c r="B4940" s="622" t="s">
        <v>1832</v>
      </c>
      <c r="C4940" s="622" t="s">
        <v>72</v>
      </c>
      <c r="D4940" s="621">
        <v>47.34</v>
      </c>
    </row>
    <row r="4941" spans="1:4" ht="67.5">
      <c r="A4941" s="622">
        <v>89285</v>
      </c>
      <c r="B4941" s="622" t="s">
        <v>1833</v>
      </c>
      <c r="C4941" s="622" t="s">
        <v>72</v>
      </c>
      <c r="D4941" s="621">
        <v>48.48</v>
      </c>
    </row>
    <row r="4942" spans="1:4" ht="81">
      <c r="A4942" s="622">
        <v>89286</v>
      </c>
      <c r="B4942" s="622" t="s">
        <v>1834</v>
      </c>
      <c r="C4942" s="622" t="s">
        <v>72</v>
      </c>
      <c r="D4942" s="621">
        <v>55.75</v>
      </c>
    </row>
    <row r="4943" spans="1:4" ht="67.5">
      <c r="A4943" s="622">
        <v>89287</v>
      </c>
      <c r="B4943" s="622" t="s">
        <v>1835</v>
      </c>
      <c r="C4943" s="622" t="s">
        <v>72</v>
      </c>
      <c r="D4943" s="621">
        <v>56.89</v>
      </c>
    </row>
    <row r="4944" spans="1:4" ht="81">
      <c r="A4944" s="622">
        <v>89288</v>
      </c>
      <c r="B4944" s="622" t="s">
        <v>1836</v>
      </c>
      <c r="C4944" s="622" t="s">
        <v>72</v>
      </c>
      <c r="D4944" s="621">
        <v>49.83</v>
      </c>
    </row>
    <row r="4945" spans="1:4" ht="67.5">
      <c r="A4945" s="622">
        <v>89289</v>
      </c>
      <c r="B4945" s="622" t="s">
        <v>1837</v>
      </c>
      <c r="C4945" s="622" t="s">
        <v>72</v>
      </c>
      <c r="D4945" s="621">
        <v>50.97</v>
      </c>
    </row>
    <row r="4946" spans="1:4" ht="81">
      <c r="A4946" s="622">
        <v>89290</v>
      </c>
      <c r="B4946" s="622" t="s">
        <v>1838</v>
      </c>
      <c r="C4946" s="622" t="s">
        <v>72</v>
      </c>
      <c r="D4946" s="621">
        <v>59.48</v>
      </c>
    </row>
    <row r="4947" spans="1:4" ht="67.5">
      <c r="A4947" s="622">
        <v>89291</v>
      </c>
      <c r="B4947" s="622" t="s">
        <v>1839</v>
      </c>
      <c r="C4947" s="622" t="s">
        <v>72</v>
      </c>
      <c r="D4947" s="621">
        <v>60.75</v>
      </c>
    </row>
    <row r="4948" spans="1:4" ht="81">
      <c r="A4948" s="622">
        <v>89292</v>
      </c>
      <c r="B4948" s="622" t="s">
        <v>1840</v>
      </c>
      <c r="C4948" s="622" t="s">
        <v>72</v>
      </c>
      <c r="D4948" s="621">
        <v>55.2</v>
      </c>
    </row>
    <row r="4949" spans="1:4" ht="67.5">
      <c r="A4949" s="622">
        <v>89293</v>
      </c>
      <c r="B4949" s="622" t="s">
        <v>1841</v>
      </c>
      <c r="C4949" s="622" t="s">
        <v>72</v>
      </c>
      <c r="D4949" s="621">
        <v>56.47</v>
      </c>
    </row>
    <row r="4950" spans="1:4" ht="81">
      <c r="A4950" s="622">
        <v>89294</v>
      </c>
      <c r="B4950" s="622" t="s">
        <v>1842</v>
      </c>
      <c r="C4950" s="622" t="s">
        <v>72</v>
      </c>
      <c r="D4950" s="621">
        <v>64.900000000000006</v>
      </c>
    </row>
    <row r="4951" spans="1:4" ht="67.5">
      <c r="A4951" s="622">
        <v>89295</v>
      </c>
      <c r="B4951" s="622" t="s">
        <v>1843</v>
      </c>
      <c r="C4951" s="622" t="s">
        <v>72</v>
      </c>
      <c r="D4951" s="621">
        <v>66.17</v>
      </c>
    </row>
    <row r="4952" spans="1:4" ht="81">
      <c r="A4952" s="622">
        <v>89296</v>
      </c>
      <c r="B4952" s="622" t="s">
        <v>1844</v>
      </c>
      <c r="C4952" s="622" t="s">
        <v>72</v>
      </c>
      <c r="D4952" s="621">
        <v>58.35</v>
      </c>
    </row>
    <row r="4953" spans="1:4" ht="67.5">
      <c r="A4953" s="622">
        <v>89297</v>
      </c>
      <c r="B4953" s="622" t="s">
        <v>1845</v>
      </c>
      <c r="C4953" s="622" t="s">
        <v>72</v>
      </c>
      <c r="D4953" s="621">
        <v>59.62</v>
      </c>
    </row>
    <row r="4954" spans="1:4" ht="81">
      <c r="A4954" s="622">
        <v>89298</v>
      </c>
      <c r="B4954" s="622" t="s">
        <v>1846</v>
      </c>
      <c r="C4954" s="622" t="s">
        <v>72</v>
      </c>
      <c r="D4954" s="621">
        <v>60.67</v>
      </c>
    </row>
    <row r="4955" spans="1:4" ht="67.5">
      <c r="A4955" s="622">
        <v>89299</v>
      </c>
      <c r="B4955" s="622" t="s">
        <v>1847</v>
      </c>
      <c r="C4955" s="622" t="s">
        <v>72</v>
      </c>
      <c r="D4955" s="621">
        <v>62.29</v>
      </c>
    </row>
    <row r="4956" spans="1:4" ht="81">
      <c r="A4956" s="622">
        <v>89300</v>
      </c>
      <c r="B4956" s="622" t="s">
        <v>1848</v>
      </c>
      <c r="C4956" s="622" t="s">
        <v>72</v>
      </c>
      <c r="D4956" s="621">
        <v>56.31</v>
      </c>
    </row>
    <row r="4957" spans="1:4" ht="81">
      <c r="A4957" s="622">
        <v>89301</v>
      </c>
      <c r="B4957" s="622" t="s">
        <v>1849</v>
      </c>
      <c r="C4957" s="622" t="s">
        <v>72</v>
      </c>
      <c r="D4957" s="621">
        <v>57.93</v>
      </c>
    </row>
    <row r="4958" spans="1:4" ht="81">
      <c r="A4958" s="622">
        <v>89302</v>
      </c>
      <c r="B4958" s="622" t="s">
        <v>1850</v>
      </c>
      <c r="C4958" s="622" t="s">
        <v>72</v>
      </c>
      <c r="D4958" s="621">
        <v>67.36</v>
      </c>
    </row>
    <row r="4959" spans="1:4" ht="67.5">
      <c r="A4959" s="622">
        <v>89303</v>
      </c>
      <c r="B4959" s="622" t="s">
        <v>1851</v>
      </c>
      <c r="C4959" s="622" t="s">
        <v>72</v>
      </c>
      <c r="D4959" s="621">
        <v>68.98</v>
      </c>
    </row>
    <row r="4960" spans="1:4" ht="81">
      <c r="A4960" s="622">
        <v>89304</v>
      </c>
      <c r="B4960" s="622" t="s">
        <v>1852</v>
      </c>
      <c r="C4960" s="622" t="s">
        <v>72</v>
      </c>
      <c r="D4960" s="621">
        <v>60.43</v>
      </c>
    </row>
    <row r="4961" spans="1:4" ht="81">
      <c r="A4961" s="622">
        <v>89305</v>
      </c>
      <c r="B4961" s="622" t="s">
        <v>1853</v>
      </c>
      <c r="C4961" s="622" t="s">
        <v>72</v>
      </c>
      <c r="D4961" s="621">
        <v>62.05</v>
      </c>
    </row>
    <row r="4962" spans="1:4" ht="81">
      <c r="A4962" s="622">
        <v>89306</v>
      </c>
      <c r="B4962" s="622" t="s">
        <v>1854</v>
      </c>
      <c r="C4962" s="622" t="s">
        <v>72</v>
      </c>
      <c r="D4962" s="621">
        <v>68.66</v>
      </c>
    </row>
    <row r="4963" spans="1:4" ht="67.5">
      <c r="A4963" s="622">
        <v>89307</v>
      </c>
      <c r="B4963" s="622" t="s">
        <v>1855</v>
      </c>
      <c r="C4963" s="622" t="s">
        <v>72</v>
      </c>
      <c r="D4963" s="621">
        <v>70.459999999999994</v>
      </c>
    </row>
    <row r="4964" spans="1:4" ht="81">
      <c r="A4964" s="622">
        <v>89308</v>
      </c>
      <c r="B4964" s="622" t="s">
        <v>1856</v>
      </c>
      <c r="C4964" s="622" t="s">
        <v>72</v>
      </c>
      <c r="D4964" s="621">
        <v>64.38</v>
      </c>
    </row>
    <row r="4965" spans="1:4" ht="81">
      <c r="A4965" s="622">
        <v>89309</v>
      </c>
      <c r="B4965" s="622" t="s">
        <v>1857</v>
      </c>
      <c r="C4965" s="622" t="s">
        <v>72</v>
      </c>
      <c r="D4965" s="621">
        <v>66.180000000000007</v>
      </c>
    </row>
    <row r="4966" spans="1:4" ht="81">
      <c r="A4966" s="622">
        <v>89310</v>
      </c>
      <c r="B4966" s="622" t="s">
        <v>1858</v>
      </c>
      <c r="C4966" s="622" t="s">
        <v>72</v>
      </c>
      <c r="D4966" s="621">
        <v>78.33</v>
      </c>
    </row>
    <row r="4967" spans="1:4" ht="67.5">
      <c r="A4967" s="622">
        <v>89311</v>
      </c>
      <c r="B4967" s="622" t="s">
        <v>1859</v>
      </c>
      <c r="C4967" s="622" t="s">
        <v>72</v>
      </c>
      <c r="D4967" s="621">
        <v>80.13</v>
      </c>
    </row>
    <row r="4968" spans="1:4" ht="81">
      <c r="A4968" s="622">
        <v>89312</v>
      </c>
      <c r="B4968" s="622" t="s">
        <v>1860</v>
      </c>
      <c r="C4968" s="622" t="s">
        <v>72</v>
      </c>
      <c r="D4968" s="621">
        <v>69.180000000000007</v>
      </c>
    </row>
    <row r="4969" spans="1:4" ht="81">
      <c r="A4969" s="622">
        <v>89313</v>
      </c>
      <c r="B4969" s="622" t="s">
        <v>1861</v>
      </c>
      <c r="C4969" s="622" t="s">
        <v>72</v>
      </c>
      <c r="D4969" s="621">
        <v>70.98</v>
      </c>
    </row>
    <row r="4970" spans="1:4" ht="40.5">
      <c r="A4970" s="622">
        <v>95465</v>
      </c>
      <c r="B4970" s="622" t="s">
        <v>767</v>
      </c>
      <c r="C4970" s="622" t="s">
        <v>72</v>
      </c>
      <c r="D4970" s="621">
        <v>135.13999999999999</v>
      </c>
    </row>
    <row r="4971" spans="1:4" ht="67.5">
      <c r="A4971" s="622">
        <v>87447</v>
      </c>
      <c r="B4971" s="622" t="s">
        <v>1429</v>
      </c>
      <c r="C4971" s="622" t="s">
        <v>72</v>
      </c>
      <c r="D4971" s="621">
        <v>48.76</v>
      </c>
    </row>
    <row r="4972" spans="1:4" ht="67.5">
      <c r="A4972" s="622">
        <v>87448</v>
      </c>
      <c r="B4972" s="622" t="s">
        <v>1430</v>
      </c>
      <c r="C4972" s="622" t="s">
        <v>72</v>
      </c>
      <c r="D4972" s="621">
        <v>49.25</v>
      </c>
    </row>
    <row r="4973" spans="1:4" ht="67.5">
      <c r="A4973" s="622">
        <v>87449</v>
      </c>
      <c r="B4973" s="622" t="s">
        <v>1431</v>
      </c>
      <c r="C4973" s="622" t="s">
        <v>72</v>
      </c>
      <c r="D4973" s="621">
        <v>61.69</v>
      </c>
    </row>
    <row r="4974" spans="1:4" ht="67.5">
      <c r="A4974" s="622">
        <v>87450</v>
      </c>
      <c r="B4974" s="622" t="s">
        <v>1432</v>
      </c>
      <c r="C4974" s="622" t="s">
        <v>72</v>
      </c>
      <c r="D4974" s="621">
        <v>62.66</v>
      </c>
    </row>
    <row r="4975" spans="1:4" ht="67.5">
      <c r="A4975" s="622">
        <v>87451</v>
      </c>
      <c r="B4975" s="622" t="s">
        <v>1433</v>
      </c>
      <c r="C4975" s="622" t="s">
        <v>72</v>
      </c>
      <c r="D4975" s="621">
        <v>76.930000000000007</v>
      </c>
    </row>
    <row r="4976" spans="1:4" ht="67.5">
      <c r="A4976" s="622">
        <v>87452</v>
      </c>
      <c r="B4976" s="622" t="s">
        <v>1434</v>
      </c>
      <c r="C4976" s="622" t="s">
        <v>72</v>
      </c>
      <c r="D4976" s="621">
        <v>77.38</v>
      </c>
    </row>
    <row r="4977" spans="1:4" ht="67.5">
      <c r="A4977" s="622">
        <v>87453</v>
      </c>
      <c r="B4977" s="622" t="s">
        <v>1435</v>
      </c>
      <c r="C4977" s="622" t="s">
        <v>72</v>
      </c>
      <c r="D4977" s="621">
        <v>45.48</v>
      </c>
    </row>
    <row r="4978" spans="1:4" ht="67.5">
      <c r="A4978" s="622">
        <v>87454</v>
      </c>
      <c r="B4978" s="622" t="s">
        <v>1436</v>
      </c>
      <c r="C4978" s="622" t="s">
        <v>72</v>
      </c>
      <c r="D4978" s="621">
        <v>46.31</v>
      </c>
    </row>
    <row r="4979" spans="1:4" ht="67.5">
      <c r="A4979" s="622">
        <v>87455</v>
      </c>
      <c r="B4979" s="622" t="s">
        <v>1437</v>
      </c>
      <c r="C4979" s="622" t="s">
        <v>72</v>
      </c>
      <c r="D4979" s="621">
        <v>57.54</v>
      </c>
    </row>
    <row r="4980" spans="1:4" ht="67.5">
      <c r="A4980" s="622">
        <v>87456</v>
      </c>
      <c r="B4980" s="622" t="s">
        <v>1438</v>
      </c>
      <c r="C4980" s="622" t="s">
        <v>72</v>
      </c>
      <c r="D4980" s="621">
        <v>58.86</v>
      </c>
    </row>
    <row r="4981" spans="1:4" ht="67.5">
      <c r="A4981" s="622">
        <v>87457</v>
      </c>
      <c r="B4981" s="622" t="s">
        <v>1439</v>
      </c>
      <c r="C4981" s="622" t="s">
        <v>72</v>
      </c>
      <c r="D4981" s="621">
        <v>71.239999999999995</v>
      </c>
    </row>
    <row r="4982" spans="1:4" ht="67.5">
      <c r="A4982" s="622">
        <v>87458</v>
      </c>
      <c r="B4982" s="622" t="s">
        <v>1440</v>
      </c>
      <c r="C4982" s="622" t="s">
        <v>72</v>
      </c>
      <c r="D4982" s="621">
        <v>72.45</v>
      </c>
    </row>
    <row r="4983" spans="1:4" ht="67.5">
      <c r="A4983" s="622">
        <v>87459</v>
      </c>
      <c r="B4983" s="622" t="s">
        <v>1441</v>
      </c>
      <c r="C4983" s="622" t="s">
        <v>72</v>
      </c>
      <c r="D4983" s="621">
        <v>53.94</v>
      </c>
    </row>
    <row r="4984" spans="1:4" ht="67.5">
      <c r="A4984" s="622">
        <v>87460</v>
      </c>
      <c r="B4984" s="622" t="s">
        <v>1442</v>
      </c>
      <c r="C4984" s="622" t="s">
        <v>72</v>
      </c>
      <c r="D4984" s="621">
        <v>54.77</v>
      </c>
    </row>
    <row r="4985" spans="1:4" ht="67.5">
      <c r="A4985" s="622">
        <v>87461</v>
      </c>
      <c r="B4985" s="622" t="s">
        <v>1443</v>
      </c>
      <c r="C4985" s="622" t="s">
        <v>72</v>
      </c>
      <c r="D4985" s="621">
        <v>66.900000000000006</v>
      </c>
    </row>
    <row r="4986" spans="1:4" ht="67.5">
      <c r="A4986" s="622">
        <v>87462</v>
      </c>
      <c r="B4986" s="622" t="s">
        <v>1444</v>
      </c>
      <c r="C4986" s="622" t="s">
        <v>72</v>
      </c>
      <c r="D4986" s="621">
        <v>67.87</v>
      </c>
    </row>
    <row r="4987" spans="1:4" ht="67.5">
      <c r="A4987" s="622">
        <v>87463</v>
      </c>
      <c r="B4987" s="622" t="s">
        <v>1445</v>
      </c>
      <c r="C4987" s="622" t="s">
        <v>72</v>
      </c>
      <c r="D4987" s="621">
        <v>81.45</v>
      </c>
    </row>
    <row r="4988" spans="1:4" ht="67.5">
      <c r="A4988" s="622">
        <v>87464</v>
      </c>
      <c r="B4988" s="622" t="s">
        <v>1446</v>
      </c>
      <c r="C4988" s="622" t="s">
        <v>72</v>
      </c>
      <c r="D4988" s="621">
        <v>82.66</v>
      </c>
    </row>
    <row r="4989" spans="1:4" ht="67.5">
      <c r="A4989" s="622">
        <v>87465</v>
      </c>
      <c r="B4989" s="622" t="s">
        <v>1447</v>
      </c>
      <c r="C4989" s="622" t="s">
        <v>72</v>
      </c>
      <c r="D4989" s="621">
        <v>48.41</v>
      </c>
    </row>
    <row r="4990" spans="1:4" ht="67.5">
      <c r="A4990" s="622">
        <v>87466</v>
      </c>
      <c r="B4990" s="622" t="s">
        <v>1448</v>
      </c>
      <c r="C4990" s="622" t="s">
        <v>72</v>
      </c>
      <c r="D4990" s="621">
        <v>49.24</v>
      </c>
    </row>
    <row r="4991" spans="1:4" ht="67.5">
      <c r="A4991" s="622">
        <v>87467</v>
      </c>
      <c r="B4991" s="622" t="s">
        <v>1449</v>
      </c>
      <c r="C4991" s="622" t="s">
        <v>72</v>
      </c>
      <c r="D4991" s="621">
        <v>60.86</v>
      </c>
    </row>
    <row r="4992" spans="1:4" ht="67.5">
      <c r="A4992" s="622">
        <v>87468</v>
      </c>
      <c r="B4992" s="622" t="s">
        <v>1450</v>
      </c>
      <c r="C4992" s="622" t="s">
        <v>72</v>
      </c>
      <c r="D4992" s="621">
        <v>61.83</v>
      </c>
    </row>
    <row r="4993" spans="1:4" ht="67.5">
      <c r="A4993" s="622">
        <v>87469</v>
      </c>
      <c r="B4993" s="622" t="s">
        <v>1451</v>
      </c>
      <c r="C4993" s="622" t="s">
        <v>72</v>
      </c>
      <c r="D4993" s="621">
        <v>74.72</v>
      </c>
    </row>
    <row r="4994" spans="1:4" ht="67.5">
      <c r="A4994" s="622">
        <v>87470</v>
      </c>
      <c r="B4994" s="622" t="s">
        <v>1452</v>
      </c>
      <c r="C4994" s="622" t="s">
        <v>72</v>
      </c>
      <c r="D4994" s="621">
        <v>75.930000000000007</v>
      </c>
    </row>
    <row r="4995" spans="1:4" ht="67.5">
      <c r="A4995" s="622">
        <v>89044</v>
      </c>
      <c r="B4995" s="622" t="s">
        <v>1769</v>
      </c>
      <c r="C4995" s="622" t="s">
        <v>72</v>
      </c>
      <c r="D4995" s="621">
        <v>48.53</v>
      </c>
    </row>
    <row r="4996" spans="1:4" ht="67.5">
      <c r="A4996" s="622">
        <v>89169</v>
      </c>
      <c r="B4996" s="622" t="s">
        <v>1779</v>
      </c>
      <c r="C4996" s="622" t="s">
        <v>72</v>
      </c>
      <c r="D4996" s="621">
        <v>49.25</v>
      </c>
    </row>
    <row r="4997" spans="1:4" ht="81">
      <c r="A4997" s="622">
        <v>89978</v>
      </c>
      <c r="B4997" s="622" t="s">
        <v>2305</v>
      </c>
      <c r="C4997" s="622" t="s">
        <v>72</v>
      </c>
      <c r="D4997" s="621">
        <v>61.85</v>
      </c>
    </row>
    <row r="4998" spans="1:4" ht="40.5">
      <c r="A4998" s="622" t="s">
        <v>4557</v>
      </c>
      <c r="B4998" s="622" t="s">
        <v>4558</v>
      </c>
      <c r="C4998" s="622" t="s">
        <v>72</v>
      </c>
      <c r="D4998" s="621">
        <v>116.61</v>
      </c>
    </row>
    <row r="4999" spans="1:4" ht="40.5">
      <c r="A4999" s="622" t="s">
        <v>4559</v>
      </c>
      <c r="B4999" s="622" t="s">
        <v>4560</v>
      </c>
      <c r="C4999" s="622" t="s">
        <v>72</v>
      </c>
      <c r="D4999" s="621">
        <v>116.82</v>
      </c>
    </row>
    <row r="5000" spans="1:4" ht="54">
      <c r="A5000" s="622" t="s">
        <v>4561</v>
      </c>
      <c r="B5000" s="622" t="s">
        <v>4562</v>
      </c>
      <c r="C5000" s="622" t="s">
        <v>72</v>
      </c>
      <c r="D5000" s="621">
        <v>207.44</v>
      </c>
    </row>
    <row r="5001" spans="1:4" ht="67.5">
      <c r="A5001" s="622">
        <v>89453</v>
      </c>
      <c r="B5001" s="622" t="s">
        <v>1940</v>
      </c>
      <c r="C5001" s="622" t="s">
        <v>72</v>
      </c>
      <c r="D5001" s="621">
        <v>57.26</v>
      </c>
    </row>
    <row r="5002" spans="1:4" ht="67.5">
      <c r="A5002" s="622">
        <v>89454</v>
      </c>
      <c r="B5002" s="622" t="s">
        <v>1941</v>
      </c>
      <c r="C5002" s="622" t="s">
        <v>72</v>
      </c>
      <c r="D5002" s="621">
        <v>54.51</v>
      </c>
    </row>
    <row r="5003" spans="1:4" ht="67.5">
      <c r="A5003" s="622">
        <v>89455</v>
      </c>
      <c r="B5003" s="622" t="s">
        <v>1942</v>
      </c>
      <c r="C5003" s="622" t="s">
        <v>72</v>
      </c>
      <c r="D5003" s="621">
        <v>71.12</v>
      </c>
    </row>
    <row r="5004" spans="1:4" ht="67.5">
      <c r="A5004" s="622">
        <v>89456</v>
      </c>
      <c r="B5004" s="622" t="s">
        <v>1943</v>
      </c>
      <c r="C5004" s="622" t="s">
        <v>72</v>
      </c>
      <c r="D5004" s="621">
        <v>67.849999999999994</v>
      </c>
    </row>
    <row r="5005" spans="1:4" ht="67.5">
      <c r="A5005" s="622">
        <v>89457</v>
      </c>
      <c r="B5005" s="622" t="s">
        <v>1944</v>
      </c>
      <c r="C5005" s="622" t="s">
        <v>72</v>
      </c>
      <c r="D5005" s="621">
        <v>60.79</v>
      </c>
    </row>
    <row r="5006" spans="1:4" ht="67.5">
      <c r="A5006" s="622">
        <v>89458</v>
      </c>
      <c r="B5006" s="622" t="s">
        <v>1945</v>
      </c>
      <c r="C5006" s="622" t="s">
        <v>72</v>
      </c>
      <c r="D5006" s="621">
        <v>56.49</v>
      </c>
    </row>
    <row r="5007" spans="1:4" ht="67.5">
      <c r="A5007" s="622">
        <v>89459</v>
      </c>
      <c r="B5007" s="622" t="s">
        <v>1946</v>
      </c>
      <c r="C5007" s="622" t="s">
        <v>72</v>
      </c>
      <c r="D5007" s="621">
        <v>76.099999999999994</v>
      </c>
    </row>
    <row r="5008" spans="1:4" ht="67.5">
      <c r="A5008" s="622">
        <v>89460</v>
      </c>
      <c r="B5008" s="622" t="s">
        <v>1947</v>
      </c>
      <c r="C5008" s="622" t="s">
        <v>72</v>
      </c>
      <c r="D5008" s="621">
        <v>70.84</v>
      </c>
    </row>
    <row r="5009" spans="1:4" ht="67.5">
      <c r="A5009" s="622">
        <v>89462</v>
      </c>
      <c r="B5009" s="622" t="s">
        <v>1948</v>
      </c>
      <c r="C5009" s="622" t="s">
        <v>72</v>
      </c>
      <c r="D5009" s="621">
        <v>65.91</v>
      </c>
    </row>
    <row r="5010" spans="1:4" ht="67.5">
      <c r="A5010" s="622">
        <v>89463</v>
      </c>
      <c r="B5010" s="622" t="s">
        <v>1949</v>
      </c>
      <c r="C5010" s="622" t="s">
        <v>72</v>
      </c>
      <c r="D5010" s="621">
        <v>63.45</v>
      </c>
    </row>
    <row r="5011" spans="1:4" ht="67.5">
      <c r="A5011" s="622">
        <v>89464</v>
      </c>
      <c r="B5011" s="622" t="s">
        <v>1950</v>
      </c>
      <c r="C5011" s="622" t="s">
        <v>72</v>
      </c>
      <c r="D5011" s="621">
        <v>88.64</v>
      </c>
    </row>
    <row r="5012" spans="1:4" ht="67.5">
      <c r="A5012" s="622">
        <v>89465</v>
      </c>
      <c r="B5012" s="622" t="s">
        <v>1951</v>
      </c>
      <c r="C5012" s="622" t="s">
        <v>72</v>
      </c>
      <c r="D5012" s="621">
        <v>85.72</v>
      </c>
    </row>
    <row r="5013" spans="1:4" ht="67.5">
      <c r="A5013" s="622">
        <v>89466</v>
      </c>
      <c r="B5013" s="622" t="s">
        <v>1952</v>
      </c>
      <c r="C5013" s="622" t="s">
        <v>72</v>
      </c>
      <c r="D5013" s="621">
        <v>69.540000000000006</v>
      </c>
    </row>
    <row r="5014" spans="1:4" ht="67.5">
      <c r="A5014" s="622">
        <v>89467</v>
      </c>
      <c r="B5014" s="622" t="s">
        <v>1953</v>
      </c>
      <c r="C5014" s="622" t="s">
        <v>72</v>
      </c>
      <c r="D5014" s="621">
        <v>65.38</v>
      </c>
    </row>
    <row r="5015" spans="1:4" ht="67.5">
      <c r="A5015" s="622">
        <v>89468</v>
      </c>
      <c r="B5015" s="622" t="s">
        <v>1954</v>
      </c>
      <c r="C5015" s="622" t="s">
        <v>72</v>
      </c>
      <c r="D5015" s="621">
        <v>93.15</v>
      </c>
    </row>
    <row r="5016" spans="1:4" ht="67.5">
      <c r="A5016" s="622">
        <v>89469</v>
      </c>
      <c r="B5016" s="622" t="s">
        <v>1955</v>
      </c>
      <c r="C5016" s="622" t="s">
        <v>72</v>
      </c>
      <c r="D5016" s="621">
        <v>88.11</v>
      </c>
    </row>
    <row r="5017" spans="1:4" ht="67.5">
      <c r="A5017" s="622">
        <v>89470</v>
      </c>
      <c r="B5017" s="622" t="s">
        <v>1956</v>
      </c>
      <c r="C5017" s="622" t="s">
        <v>72</v>
      </c>
      <c r="D5017" s="621">
        <v>67.64</v>
      </c>
    </row>
    <row r="5018" spans="1:4" ht="67.5">
      <c r="A5018" s="622">
        <v>89471</v>
      </c>
      <c r="B5018" s="622" t="s">
        <v>1957</v>
      </c>
      <c r="C5018" s="622" t="s">
        <v>72</v>
      </c>
      <c r="D5018" s="621">
        <v>64.900000000000006</v>
      </c>
    </row>
    <row r="5019" spans="1:4" ht="67.5">
      <c r="A5019" s="622">
        <v>89472</v>
      </c>
      <c r="B5019" s="622" t="s">
        <v>1958</v>
      </c>
      <c r="C5019" s="622" t="s">
        <v>72</v>
      </c>
      <c r="D5019" s="621">
        <v>81.44</v>
      </c>
    </row>
    <row r="5020" spans="1:4" ht="67.5">
      <c r="A5020" s="622">
        <v>89473</v>
      </c>
      <c r="B5020" s="622" t="s">
        <v>1959</v>
      </c>
      <c r="C5020" s="622" t="s">
        <v>72</v>
      </c>
      <c r="D5020" s="621">
        <v>78.349999999999994</v>
      </c>
    </row>
    <row r="5021" spans="1:4" ht="67.5">
      <c r="A5021" s="622">
        <v>89474</v>
      </c>
      <c r="B5021" s="622" t="s">
        <v>1960</v>
      </c>
      <c r="C5021" s="622" t="s">
        <v>72</v>
      </c>
      <c r="D5021" s="621">
        <v>74.099999999999994</v>
      </c>
    </row>
    <row r="5022" spans="1:4" ht="67.5">
      <c r="A5022" s="622">
        <v>89475</v>
      </c>
      <c r="B5022" s="622" t="s">
        <v>1961</v>
      </c>
      <c r="C5022" s="622" t="s">
        <v>72</v>
      </c>
      <c r="D5022" s="621">
        <v>68.48</v>
      </c>
    </row>
    <row r="5023" spans="1:4" ht="67.5">
      <c r="A5023" s="622">
        <v>89476</v>
      </c>
      <c r="B5023" s="622" t="s">
        <v>1962</v>
      </c>
      <c r="C5023" s="622" t="s">
        <v>72</v>
      </c>
      <c r="D5023" s="621">
        <v>89.52</v>
      </c>
    </row>
    <row r="5024" spans="1:4" ht="67.5">
      <c r="A5024" s="622">
        <v>89477</v>
      </c>
      <c r="B5024" s="622" t="s">
        <v>1963</v>
      </c>
      <c r="C5024" s="622" t="s">
        <v>72</v>
      </c>
      <c r="D5024" s="621">
        <v>83.12</v>
      </c>
    </row>
    <row r="5025" spans="1:4" ht="67.5">
      <c r="A5025" s="622">
        <v>89478</v>
      </c>
      <c r="B5025" s="622" t="s">
        <v>1964</v>
      </c>
      <c r="C5025" s="622" t="s">
        <v>72</v>
      </c>
      <c r="D5025" s="621">
        <v>76.47</v>
      </c>
    </row>
    <row r="5026" spans="1:4" ht="67.5">
      <c r="A5026" s="622">
        <v>89479</v>
      </c>
      <c r="B5026" s="622" t="s">
        <v>1965</v>
      </c>
      <c r="C5026" s="622" t="s">
        <v>72</v>
      </c>
      <c r="D5026" s="621">
        <v>74.02</v>
      </c>
    </row>
    <row r="5027" spans="1:4" ht="67.5">
      <c r="A5027" s="622">
        <v>89480</v>
      </c>
      <c r="B5027" s="622" t="s">
        <v>1966</v>
      </c>
      <c r="C5027" s="622" t="s">
        <v>72</v>
      </c>
      <c r="D5027" s="621">
        <v>99.16</v>
      </c>
    </row>
    <row r="5028" spans="1:4" ht="67.5">
      <c r="A5028" s="622">
        <v>89483</v>
      </c>
      <c r="B5028" s="622" t="s">
        <v>1968</v>
      </c>
      <c r="C5028" s="622" t="s">
        <v>72</v>
      </c>
      <c r="D5028" s="621">
        <v>96.42</v>
      </c>
    </row>
    <row r="5029" spans="1:4" ht="67.5">
      <c r="A5029" s="622">
        <v>89484</v>
      </c>
      <c r="B5029" s="622" t="s">
        <v>1969</v>
      </c>
      <c r="C5029" s="622" t="s">
        <v>72</v>
      </c>
      <c r="D5029" s="621">
        <v>83.02</v>
      </c>
    </row>
    <row r="5030" spans="1:4" ht="67.5">
      <c r="A5030" s="622">
        <v>89486</v>
      </c>
      <c r="B5030" s="622" t="s">
        <v>1970</v>
      </c>
      <c r="C5030" s="622" t="s">
        <v>72</v>
      </c>
      <c r="D5030" s="621">
        <v>77.73</v>
      </c>
    </row>
    <row r="5031" spans="1:4" ht="67.5">
      <c r="A5031" s="622">
        <v>89487</v>
      </c>
      <c r="B5031" s="622" t="s">
        <v>1971</v>
      </c>
      <c r="C5031" s="622" t="s">
        <v>72</v>
      </c>
      <c r="D5031" s="621">
        <v>106.77</v>
      </c>
    </row>
    <row r="5032" spans="1:4" ht="67.5">
      <c r="A5032" s="622">
        <v>89488</v>
      </c>
      <c r="B5032" s="622" t="s">
        <v>1972</v>
      </c>
      <c r="C5032" s="622" t="s">
        <v>72</v>
      </c>
      <c r="D5032" s="621">
        <v>100.58</v>
      </c>
    </row>
    <row r="5033" spans="1:4" ht="67.5">
      <c r="A5033" s="622">
        <v>91815</v>
      </c>
      <c r="B5033" s="622" t="s">
        <v>2659</v>
      </c>
      <c r="C5033" s="622" t="s">
        <v>72</v>
      </c>
      <c r="D5033" s="621">
        <v>57.15</v>
      </c>
    </row>
    <row r="5034" spans="1:4" ht="67.5">
      <c r="A5034" s="622">
        <v>91816</v>
      </c>
      <c r="B5034" s="622" t="s">
        <v>2660</v>
      </c>
      <c r="C5034" s="622" t="s">
        <v>72</v>
      </c>
      <c r="D5034" s="621">
        <v>65.959999999999994</v>
      </c>
    </row>
    <row r="5035" spans="1:4" ht="67.5">
      <c r="A5035" s="622">
        <v>72139</v>
      </c>
      <c r="B5035" s="622" t="s">
        <v>1288</v>
      </c>
      <c r="C5035" s="622" t="s">
        <v>72</v>
      </c>
      <c r="D5035" s="621">
        <v>534.74</v>
      </c>
    </row>
    <row r="5036" spans="1:4" ht="67.5">
      <c r="A5036" s="622">
        <v>72175</v>
      </c>
      <c r="B5036" s="622" t="s">
        <v>1289</v>
      </c>
      <c r="C5036" s="622" t="s">
        <v>72</v>
      </c>
      <c r="D5036" s="621">
        <v>538.99</v>
      </c>
    </row>
    <row r="5037" spans="1:4" ht="67.5">
      <c r="A5037" s="622">
        <v>72176</v>
      </c>
      <c r="B5037" s="622" t="s">
        <v>1290</v>
      </c>
      <c r="C5037" s="622" t="s">
        <v>72</v>
      </c>
      <c r="D5037" s="621">
        <v>543.24</v>
      </c>
    </row>
    <row r="5038" spans="1:4" ht="27">
      <c r="A5038" s="622">
        <v>72178</v>
      </c>
      <c r="B5038" s="622" t="s">
        <v>133</v>
      </c>
      <c r="C5038" s="622" t="s">
        <v>72</v>
      </c>
      <c r="D5038" s="621">
        <v>22.6</v>
      </c>
    </row>
    <row r="5039" spans="1:4" ht="40.5">
      <c r="A5039" s="622">
        <v>72179</v>
      </c>
      <c r="B5039" s="622" t="s">
        <v>1291</v>
      </c>
      <c r="C5039" s="622" t="s">
        <v>72</v>
      </c>
      <c r="D5039" s="621">
        <v>44.4</v>
      </c>
    </row>
    <row r="5040" spans="1:4" ht="40.5">
      <c r="A5040" s="622">
        <v>72180</v>
      </c>
      <c r="B5040" s="622" t="s">
        <v>1292</v>
      </c>
      <c r="C5040" s="622" t="s">
        <v>72</v>
      </c>
      <c r="D5040" s="621">
        <v>14.14</v>
      </c>
    </row>
    <row r="5041" spans="1:4" ht="40.5">
      <c r="A5041" s="622">
        <v>72181</v>
      </c>
      <c r="B5041" s="622" t="s">
        <v>1293</v>
      </c>
      <c r="C5041" s="622" t="s">
        <v>72</v>
      </c>
      <c r="D5041" s="621">
        <v>28.75</v>
      </c>
    </row>
    <row r="5042" spans="1:4" ht="54">
      <c r="A5042" s="622" t="s">
        <v>4451</v>
      </c>
      <c r="B5042" s="622" t="s">
        <v>4452</v>
      </c>
      <c r="C5042" s="622" t="s">
        <v>72</v>
      </c>
      <c r="D5042" s="621">
        <v>262.45</v>
      </c>
    </row>
    <row r="5043" spans="1:4" ht="40.5">
      <c r="A5043" s="622" t="s">
        <v>4555</v>
      </c>
      <c r="B5043" s="622" t="s">
        <v>822</v>
      </c>
      <c r="C5043" s="622" t="s">
        <v>72</v>
      </c>
      <c r="D5043" s="621">
        <v>187.4</v>
      </c>
    </row>
    <row r="5044" spans="1:4" ht="54">
      <c r="A5044" s="622" t="s">
        <v>4658</v>
      </c>
      <c r="B5044" s="622" t="s">
        <v>4659</v>
      </c>
      <c r="C5044" s="622" t="s">
        <v>72</v>
      </c>
      <c r="D5044" s="621">
        <v>581.02</v>
      </c>
    </row>
    <row r="5045" spans="1:4" ht="54">
      <c r="A5045" s="622">
        <v>79627</v>
      </c>
      <c r="B5045" s="622" t="s">
        <v>183</v>
      </c>
      <c r="C5045" s="622" t="s">
        <v>72</v>
      </c>
      <c r="D5045" s="621">
        <v>591.07000000000005</v>
      </c>
    </row>
    <row r="5046" spans="1:4" ht="54">
      <c r="A5046" s="622">
        <v>96358</v>
      </c>
      <c r="B5046" s="622" t="s">
        <v>4142</v>
      </c>
      <c r="C5046" s="622" t="s">
        <v>72</v>
      </c>
      <c r="D5046" s="621">
        <v>79.05</v>
      </c>
    </row>
    <row r="5047" spans="1:4" ht="54">
      <c r="A5047" s="622">
        <v>96359</v>
      </c>
      <c r="B5047" s="622" t="s">
        <v>4143</v>
      </c>
      <c r="C5047" s="622" t="s">
        <v>72</v>
      </c>
      <c r="D5047" s="621">
        <v>86.8</v>
      </c>
    </row>
    <row r="5048" spans="1:4" ht="54">
      <c r="A5048" s="622">
        <v>96360</v>
      </c>
      <c r="B5048" s="622" t="s">
        <v>4144</v>
      </c>
      <c r="C5048" s="622" t="s">
        <v>72</v>
      </c>
      <c r="D5048" s="621">
        <v>100.03</v>
      </c>
    </row>
    <row r="5049" spans="1:4" ht="54">
      <c r="A5049" s="622">
        <v>96361</v>
      </c>
      <c r="B5049" s="622" t="s">
        <v>4145</v>
      </c>
      <c r="C5049" s="622" t="s">
        <v>72</v>
      </c>
      <c r="D5049" s="621">
        <v>115.18</v>
      </c>
    </row>
    <row r="5050" spans="1:4" ht="67.5">
      <c r="A5050" s="622">
        <v>96362</v>
      </c>
      <c r="B5050" s="622" t="s">
        <v>4146</v>
      </c>
      <c r="C5050" s="622" t="s">
        <v>72</v>
      </c>
      <c r="D5050" s="621">
        <v>104.76</v>
      </c>
    </row>
    <row r="5051" spans="1:4" ht="67.5">
      <c r="A5051" s="622">
        <v>96363</v>
      </c>
      <c r="B5051" s="622" t="s">
        <v>4147</v>
      </c>
      <c r="C5051" s="622" t="s">
        <v>72</v>
      </c>
      <c r="D5051" s="621">
        <v>112.73</v>
      </c>
    </row>
    <row r="5052" spans="1:4" ht="67.5">
      <c r="A5052" s="622">
        <v>96364</v>
      </c>
      <c r="B5052" s="622" t="s">
        <v>4148</v>
      </c>
      <c r="C5052" s="622" t="s">
        <v>72</v>
      </c>
      <c r="D5052" s="621">
        <v>125.74</v>
      </c>
    </row>
    <row r="5053" spans="1:4" ht="67.5">
      <c r="A5053" s="622">
        <v>96365</v>
      </c>
      <c r="B5053" s="622" t="s">
        <v>4149</v>
      </c>
      <c r="C5053" s="622" t="s">
        <v>72</v>
      </c>
      <c r="D5053" s="621">
        <v>141.1</v>
      </c>
    </row>
    <row r="5054" spans="1:4" ht="54">
      <c r="A5054" s="622">
        <v>96366</v>
      </c>
      <c r="B5054" s="622" t="s">
        <v>4150</v>
      </c>
      <c r="C5054" s="622" t="s">
        <v>72</v>
      </c>
      <c r="D5054" s="621">
        <v>130.44999999999999</v>
      </c>
    </row>
    <row r="5055" spans="1:4" ht="54">
      <c r="A5055" s="622">
        <v>96367</v>
      </c>
      <c r="B5055" s="622" t="s">
        <v>4151</v>
      </c>
      <c r="C5055" s="622" t="s">
        <v>72</v>
      </c>
      <c r="D5055" s="621">
        <v>138.65</v>
      </c>
    </row>
    <row r="5056" spans="1:4" ht="54">
      <c r="A5056" s="622">
        <v>96368</v>
      </c>
      <c r="B5056" s="622" t="s">
        <v>4152</v>
      </c>
      <c r="C5056" s="622" t="s">
        <v>72</v>
      </c>
      <c r="D5056" s="621">
        <v>151.43</v>
      </c>
    </row>
    <row r="5057" spans="1:4" ht="54">
      <c r="A5057" s="622">
        <v>96369</v>
      </c>
      <c r="B5057" s="622" t="s">
        <v>4153</v>
      </c>
      <c r="C5057" s="622" t="s">
        <v>72</v>
      </c>
      <c r="D5057" s="621">
        <v>167.02</v>
      </c>
    </row>
    <row r="5058" spans="1:4" ht="54">
      <c r="A5058" s="622">
        <v>96370</v>
      </c>
      <c r="B5058" s="622" t="s">
        <v>4154</v>
      </c>
      <c r="C5058" s="622" t="s">
        <v>72</v>
      </c>
      <c r="D5058" s="621">
        <v>50.37</v>
      </c>
    </row>
    <row r="5059" spans="1:4" ht="54">
      <c r="A5059" s="622">
        <v>96371</v>
      </c>
      <c r="B5059" s="622" t="s">
        <v>4155</v>
      </c>
      <c r="C5059" s="622" t="s">
        <v>72</v>
      </c>
      <c r="D5059" s="621">
        <v>57.98</v>
      </c>
    </row>
    <row r="5060" spans="1:4" ht="27">
      <c r="A5060" s="622">
        <v>96372</v>
      </c>
      <c r="B5060" s="622" t="s">
        <v>4156</v>
      </c>
      <c r="C5060" s="622" t="s">
        <v>72</v>
      </c>
      <c r="D5060" s="621">
        <v>22.3</v>
      </c>
    </row>
    <row r="5061" spans="1:4" ht="27">
      <c r="A5061" s="622">
        <v>96373</v>
      </c>
      <c r="B5061" s="622" t="s">
        <v>4157</v>
      </c>
      <c r="C5061" s="622" t="s">
        <v>18</v>
      </c>
      <c r="D5061" s="621">
        <v>7.49</v>
      </c>
    </row>
    <row r="5062" spans="1:4" ht="27">
      <c r="A5062" s="622">
        <v>96374</v>
      </c>
      <c r="B5062" s="622" t="s">
        <v>4158</v>
      </c>
      <c r="C5062" s="622" t="s">
        <v>18</v>
      </c>
      <c r="D5062" s="621">
        <v>16.420000000000002</v>
      </c>
    </row>
    <row r="5063" spans="1:4" ht="54">
      <c r="A5063" s="622" t="s">
        <v>4543</v>
      </c>
      <c r="B5063" s="622" t="s">
        <v>4544</v>
      </c>
      <c r="C5063" s="622" t="s">
        <v>72</v>
      </c>
      <c r="D5063" s="621">
        <v>58.34</v>
      </c>
    </row>
    <row r="5064" spans="1:4" ht="54">
      <c r="A5064" s="622" t="s">
        <v>4545</v>
      </c>
      <c r="B5064" s="622" t="s">
        <v>4546</v>
      </c>
      <c r="C5064" s="622" t="s">
        <v>72</v>
      </c>
      <c r="D5064" s="621">
        <v>119.5</v>
      </c>
    </row>
    <row r="5065" spans="1:4" ht="67.5">
      <c r="A5065" s="622" t="s">
        <v>4460</v>
      </c>
      <c r="B5065" s="622" t="s">
        <v>4461</v>
      </c>
      <c r="C5065" s="622" t="s">
        <v>72</v>
      </c>
      <c r="D5065" s="621">
        <v>52.43</v>
      </c>
    </row>
    <row r="5066" spans="1:4" ht="67.5">
      <c r="A5066" s="622" t="s">
        <v>4462</v>
      </c>
      <c r="B5066" s="622" t="s">
        <v>4463</v>
      </c>
      <c r="C5066" s="622" t="s">
        <v>72</v>
      </c>
      <c r="D5066" s="621">
        <v>40</v>
      </c>
    </row>
    <row r="5067" spans="1:4" ht="40.5">
      <c r="A5067" s="622">
        <v>83694</v>
      </c>
      <c r="B5067" s="622" t="s">
        <v>1351</v>
      </c>
      <c r="C5067" s="622" t="s">
        <v>72</v>
      </c>
      <c r="D5067" s="621">
        <v>14.47</v>
      </c>
    </row>
    <row r="5068" spans="1:4" ht="27">
      <c r="A5068" s="622" t="s">
        <v>4673</v>
      </c>
      <c r="B5068" s="622" t="s">
        <v>844</v>
      </c>
      <c r="C5068" s="622" t="s">
        <v>72</v>
      </c>
      <c r="D5068" s="621">
        <v>26.3</v>
      </c>
    </row>
    <row r="5069" spans="1:4" ht="27">
      <c r="A5069" s="622">
        <v>83771</v>
      </c>
      <c r="B5069" s="622" t="s">
        <v>210</v>
      </c>
      <c r="C5069" s="622" t="s">
        <v>43</v>
      </c>
      <c r="D5069" s="621">
        <v>6.5</v>
      </c>
    </row>
    <row r="5070" spans="1:4" ht="27">
      <c r="A5070" s="622">
        <v>100576</v>
      </c>
      <c r="B5070" s="622" t="s">
        <v>11869</v>
      </c>
      <c r="C5070" s="622" t="s">
        <v>72</v>
      </c>
      <c r="D5070" s="621">
        <v>1.24</v>
      </c>
    </row>
    <row r="5071" spans="1:4" ht="27">
      <c r="A5071" s="622">
        <v>100577</v>
      </c>
      <c r="B5071" s="622" t="s">
        <v>11870</v>
      </c>
      <c r="C5071" s="622" t="s">
        <v>72</v>
      </c>
      <c r="D5071" s="621">
        <v>0.6</v>
      </c>
    </row>
    <row r="5072" spans="1:4" ht="54">
      <c r="A5072" s="622">
        <v>96388</v>
      </c>
      <c r="B5072" s="622" t="s">
        <v>11871</v>
      </c>
      <c r="C5072" s="622" t="s">
        <v>43</v>
      </c>
      <c r="D5072" s="621">
        <v>5.93</v>
      </c>
    </row>
    <row r="5073" spans="1:4" ht="67.5">
      <c r="A5073" s="622">
        <v>96389</v>
      </c>
      <c r="B5073" s="622" t="s">
        <v>13929</v>
      </c>
      <c r="C5073" s="622" t="s">
        <v>43</v>
      </c>
      <c r="D5073" s="621">
        <v>32.659999999999997</v>
      </c>
    </row>
    <row r="5074" spans="1:4" ht="67.5">
      <c r="A5074" s="622">
        <v>96390</v>
      </c>
      <c r="B5074" s="622" t="s">
        <v>13930</v>
      </c>
      <c r="C5074" s="622" t="s">
        <v>43</v>
      </c>
      <c r="D5074" s="621">
        <v>53.56</v>
      </c>
    </row>
    <row r="5075" spans="1:4" ht="67.5">
      <c r="A5075" s="622">
        <v>96391</v>
      </c>
      <c r="B5075" s="622" t="s">
        <v>11872</v>
      </c>
      <c r="C5075" s="622" t="s">
        <v>43</v>
      </c>
      <c r="D5075" s="621">
        <v>75.38</v>
      </c>
    </row>
    <row r="5076" spans="1:4" ht="67.5">
      <c r="A5076" s="622">
        <v>96392</v>
      </c>
      <c r="B5076" s="622" t="s">
        <v>11873</v>
      </c>
      <c r="C5076" s="622" t="s">
        <v>43</v>
      </c>
      <c r="D5076" s="621">
        <v>96.48</v>
      </c>
    </row>
    <row r="5077" spans="1:4" ht="40.5">
      <c r="A5077" s="622">
        <v>96396</v>
      </c>
      <c r="B5077" s="622" t="s">
        <v>11874</v>
      </c>
      <c r="C5077" s="622" t="s">
        <v>43</v>
      </c>
      <c r="D5077" s="621">
        <v>137.79</v>
      </c>
    </row>
    <row r="5078" spans="1:4" ht="54">
      <c r="A5078" s="622">
        <v>96397</v>
      </c>
      <c r="B5078" s="622" t="s">
        <v>11875</v>
      </c>
      <c r="C5078" s="622" t="s">
        <v>43</v>
      </c>
      <c r="D5078" s="621">
        <v>176.63</v>
      </c>
    </row>
    <row r="5079" spans="1:4" ht="54">
      <c r="A5079" s="622">
        <v>96398</v>
      </c>
      <c r="B5079" s="622" t="s">
        <v>11876</v>
      </c>
      <c r="C5079" s="622" t="s">
        <v>43</v>
      </c>
      <c r="D5079" s="621">
        <v>229.74</v>
      </c>
    </row>
    <row r="5080" spans="1:4" ht="40.5">
      <c r="A5080" s="622">
        <v>96399</v>
      </c>
      <c r="B5080" s="622" t="s">
        <v>13931</v>
      </c>
      <c r="C5080" s="622" t="s">
        <v>43</v>
      </c>
      <c r="D5080" s="621">
        <v>99.6</v>
      </c>
    </row>
    <row r="5081" spans="1:4" ht="40.5">
      <c r="A5081" s="622">
        <v>96400</v>
      </c>
      <c r="B5081" s="622" t="s">
        <v>11877</v>
      </c>
      <c r="C5081" s="622" t="s">
        <v>43</v>
      </c>
      <c r="D5081" s="621">
        <v>126.09</v>
      </c>
    </row>
    <row r="5082" spans="1:4" ht="27">
      <c r="A5082" s="622">
        <v>96401</v>
      </c>
      <c r="B5082" s="622" t="s">
        <v>11878</v>
      </c>
      <c r="C5082" s="622" t="s">
        <v>72</v>
      </c>
      <c r="D5082" s="621">
        <v>6.5</v>
      </c>
    </row>
    <row r="5083" spans="1:4" ht="27">
      <c r="A5083" s="622">
        <v>96402</v>
      </c>
      <c r="B5083" s="622" t="s">
        <v>11879</v>
      </c>
      <c r="C5083" s="622" t="s">
        <v>72</v>
      </c>
      <c r="D5083" s="621">
        <v>1.43</v>
      </c>
    </row>
    <row r="5084" spans="1:4" ht="54">
      <c r="A5084" s="622">
        <v>100564</v>
      </c>
      <c r="B5084" s="622" t="s">
        <v>11880</v>
      </c>
      <c r="C5084" s="622" t="s">
        <v>43</v>
      </c>
      <c r="D5084" s="621">
        <v>78.03</v>
      </c>
    </row>
    <row r="5085" spans="1:4" ht="54">
      <c r="A5085" s="622">
        <v>100565</v>
      </c>
      <c r="B5085" s="622" t="s">
        <v>11881</v>
      </c>
      <c r="C5085" s="622" t="s">
        <v>43</v>
      </c>
      <c r="D5085" s="621">
        <v>67.069999999999993</v>
      </c>
    </row>
    <row r="5086" spans="1:4" ht="67.5">
      <c r="A5086" s="622">
        <v>100566</v>
      </c>
      <c r="B5086" s="622" t="s">
        <v>11882</v>
      </c>
      <c r="C5086" s="622" t="s">
        <v>43</v>
      </c>
      <c r="D5086" s="621">
        <v>120.97</v>
      </c>
    </row>
    <row r="5087" spans="1:4" ht="67.5">
      <c r="A5087" s="622">
        <v>100567</v>
      </c>
      <c r="B5087" s="622" t="s">
        <v>11883</v>
      </c>
      <c r="C5087" s="622" t="s">
        <v>43</v>
      </c>
      <c r="D5087" s="621">
        <v>141.07</v>
      </c>
    </row>
    <row r="5088" spans="1:4" ht="67.5">
      <c r="A5088" s="622">
        <v>100568</v>
      </c>
      <c r="B5088" s="622" t="s">
        <v>11884</v>
      </c>
      <c r="C5088" s="622" t="s">
        <v>43</v>
      </c>
      <c r="D5088" s="621">
        <v>160.81</v>
      </c>
    </row>
    <row r="5089" spans="1:4" ht="67.5">
      <c r="A5089" s="622">
        <v>100569</v>
      </c>
      <c r="B5089" s="622" t="s">
        <v>11885</v>
      </c>
      <c r="C5089" s="622" t="s">
        <v>43</v>
      </c>
      <c r="D5089" s="621">
        <v>110.41</v>
      </c>
    </row>
    <row r="5090" spans="1:4" ht="67.5">
      <c r="A5090" s="622">
        <v>100570</v>
      </c>
      <c r="B5090" s="622" t="s">
        <v>11886</v>
      </c>
      <c r="C5090" s="622" t="s">
        <v>43</v>
      </c>
      <c r="D5090" s="621">
        <v>131.93</v>
      </c>
    </row>
    <row r="5091" spans="1:4" ht="67.5">
      <c r="A5091" s="622">
        <v>100571</v>
      </c>
      <c r="B5091" s="622" t="s">
        <v>11887</v>
      </c>
      <c r="C5091" s="622" t="s">
        <v>43</v>
      </c>
      <c r="D5091" s="621">
        <v>150.72999999999999</v>
      </c>
    </row>
    <row r="5092" spans="1:4" ht="54">
      <c r="A5092" s="622">
        <v>100572</v>
      </c>
      <c r="B5092" s="622" t="s">
        <v>11888</v>
      </c>
      <c r="C5092" s="622" t="s">
        <v>43</v>
      </c>
      <c r="D5092" s="621">
        <v>80.849999999999994</v>
      </c>
    </row>
    <row r="5093" spans="1:4" ht="54">
      <c r="A5093" s="622">
        <v>100573</v>
      </c>
      <c r="B5093" s="622" t="s">
        <v>11889</v>
      </c>
      <c r="C5093" s="622" t="s">
        <v>43</v>
      </c>
      <c r="D5093" s="621">
        <v>69.89</v>
      </c>
    </row>
    <row r="5094" spans="1:4" ht="27">
      <c r="A5094" s="622">
        <v>100574</v>
      </c>
      <c r="B5094" s="622" t="s">
        <v>11890</v>
      </c>
      <c r="C5094" s="622" t="s">
        <v>43</v>
      </c>
      <c r="D5094" s="621">
        <v>0.8</v>
      </c>
    </row>
    <row r="5095" spans="1:4" ht="27">
      <c r="A5095" s="622">
        <v>100575</v>
      </c>
      <c r="B5095" s="622" t="s">
        <v>11891</v>
      </c>
      <c r="C5095" s="622" t="s">
        <v>72</v>
      </c>
      <c r="D5095" s="621">
        <v>0.06</v>
      </c>
    </row>
    <row r="5096" spans="1:4" ht="54">
      <c r="A5096" s="622">
        <v>72799</v>
      </c>
      <c r="B5096" s="622" t="s">
        <v>1301</v>
      </c>
      <c r="C5096" s="622" t="s">
        <v>72</v>
      </c>
      <c r="D5096" s="621">
        <v>74.62</v>
      </c>
    </row>
    <row r="5097" spans="1:4" ht="40.5">
      <c r="A5097" s="622">
        <v>92391</v>
      </c>
      <c r="B5097" s="622" t="s">
        <v>663</v>
      </c>
      <c r="C5097" s="622" t="s">
        <v>72</v>
      </c>
      <c r="D5097" s="621">
        <v>62.09</v>
      </c>
    </row>
    <row r="5098" spans="1:4" ht="40.5">
      <c r="A5098" s="622">
        <v>92392</v>
      </c>
      <c r="B5098" s="622" t="s">
        <v>664</v>
      </c>
      <c r="C5098" s="622" t="s">
        <v>72</v>
      </c>
      <c r="D5098" s="621">
        <v>65.17</v>
      </c>
    </row>
    <row r="5099" spans="1:4" ht="40.5">
      <c r="A5099" s="622">
        <v>92393</v>
      </c>
      <c r="B5099" s="622" t="s">
        <v>665</v>
      </c>
      <c r="C5099" s="622" t="s">
        <v>72</v>
      </c>
      <c r="D5099" s="621">
        <v>55.49</v>
      </c>
    </row>
    <row r="5100" spans="1:4" ht="40.5">
      <c r="A5100" s="622">
        <v>92394</v>
      </c>
      <c r="B5100" s="622" t="s">
        <v>666</v>
      </c>
      <c r="C5100" s="622" t="s">
        <v>72</v>
      </c>
      <c r="D5100" s="621">
        <v>59.45</v>
      </c>
    </row>
    <row r="5101" spans="1:4" ht="40.5">
      <c r="A5101" s="622">
        <v>92395</v>
      </c>
      <c r="B5101" s="622" t="s">
        <v>667</v>
      </c>
      <c r="C5101" s="622" t="s">
        <v>72</v>
      </c>
      <c r="D5101" s="621">
        <v>75.099999999999994</v>
      </c>
    </row>
    <row r="5102" spans="1:4" ht="40.5">
      <c r="A5102" s="622">
        <v>92396</v>
      </c>
      <c r="B5102" s="622" t="s">
        <v>2874</v>
      </c>
      <c r="C5102" s="622" t="s">
        <v>72</v>
      </c>
      <c r="D5102" s="621">
        <v>65.09</v>
      </c>
    </row>
    <row r="5103" spans="1:4" ht="54">
      <c r="A5103" s="622">
        <v>92397</v>
      </c>
      <c r="B5103" s="622" t="s">
        <v>2875</v>
      </c>
      <c r="C5103" s="622" t="s">
        <v>72</v>
      </c>
      <c r="D5103" s="621">
        <v>54.52</v>
      </c>
    </row>
    <row r="5104" spans="1:4" ht="54">
      <c r="A5104" s="622">
        <v>92398</v>
      </c>
      <c r="B5104" s="622" t="s">
        <v>2876</v>
      </c>
      <c r="C5104" s="622" t="s">
        <v>72</v>
      </c>
      <c r="D5104" s="621">
        <v>60.96</v>
      </c>
    </row>
    <row r="5105" spans="1:4" ht="40.5">
      <c r="A5105" s="622">
        <v>92399</v>
      </c>
      <c r="B5105" s="622" t="s">
        <v>668</v>
      </c>
      <c r="C5105" s="622" t="s">
        <v>72</v>
      </c>
      <c r="D5105" s="621">
        <v>62.19</v>
      </c>
    </row>
    <row r="5106" spans="1:4" ht="40.5">
      <c r="A5106" s="622">
        <v>92400</v>
      </c>
      <c r="B5106" s="622" t="s">
        <v>2877</v>
      </c>
      <c r="C5106" s="622" t="s">
        <v>72</v>
      </c>
      <c r="D5106" s="621">
        <v>74.67</v>
      </c>
    </row>
    <row r="5107" spans="1:4" ht="40.5">
      <c r="A5107" s="622">
        <v>92401</v>
      </c>
      <c r="B5107" s="622" t="s">
        <v>669</v>
      </c>
      <c r="C5107" s="622" t="s">
        <v>72</v>
      </c>
      <c r="D5107" s="621">
        <v>75.98</v>
      </c>
    </row>
    <row r="5108" spans="1:4" ht="40.5">
      <c r="A5108" s="622">
        <v>92402</v>
      </c>
      <c r="B5108" s="622" t="s">
        <v>2878</v>
      </c>
      <c r="C5108" s="622" t="s">
        <v>72</v>
      </c>
      <c r="D5108" s="621">
        <v>66.52</v>
      </c>
    </row>
    <row r="5109" spans="1:4" ht="40.5">
      <c r="A5109" s="622">
        <v>92403</v>
      </c>
      <c r="B5109" s="622" t="s">
        <v>2879</v>
      </c>
      <c r="C5109" s="622" t="s">
        <v>72</v>
      </c>
      <c r="D5109" s="621">
        <v>55.83</v>
      </c>
    </row>
    <row r="5110" spans="1:4" ht="40.5">
      <c r="A5110" s="622">
        <v>92404</v>
      </c>
      <c r="B5110" s="622" t="s">
        <v>2880</v>
      </c>
      <c r="C5110" s="622" t="s">
        <v>72</v>
      </c>
      <c r="D5110" s="621">
        <v>62.26</v>
      </c>
    </row>
    <row r="5111" spans="1:4" ht="40.5">
      <c r="A5111" s="622">
        <v>92405</v>
      </c>
      <c r="B5111" s="622" t="s">
        <v>2881</v>
      </c>
      <c r="C5111" s="622" t="s">
        <v>72</v>
      </c>
      <c r="D5111" s="621">
        <v>63.45</v>
      </c>
    </row>
    <row r="5112" spans="1:4" ht="40.5">
      <c r="A5112" s="622">
        <v>92406</v>
      </c>
      <c r="B5112" s="622" t="s">
        <v>2882</v>
      </c>
      <c r="C5112" s="622" t="s">
        <v>72</v>
      </c>
      <c r="D5112" s="621">
        <v>75.97</v>
      </c>
    </row>
    <row r="5113" spans="1:4" ht="40.5">
      <c r="A5113" s="622">
        <v>92407</v>
      </c>
      <c r="B5113" s="622" t="s">
        <v>2883</v>
      </c>
      <c r="C5113" s="622" t="s">
        <v>72</v>
      </c>
      <c r="D5113" s="621">
        <v>77.27</v>
      </c>
    </row>
    <row r="5114" spans="1:4" ht="40.5">
      <c r="A5114" s="622">
        <v>93679</v>
      </c>
      <c r="B5114" s="622" t="s">
        <v>3456</v>
      </c>
      <c r="C5114" s="622" t="s">
        <v>72</v>
      </c>
      <c r="D5114" s="621">
        <v>71.180000000000007</v>
      </c>
    </row>
    <row r="5115" spans="1:4" ht="40.5">
      <c r="A5115" s="622">
        <v>93680</v>
      </c>
      <c r="B5115" s="622" t="s">
        <v>3457</v>
      </c>
      <c r="C5115" s="622" t="s">
        <v>72</v>
      </c>
      <c r="D5115" s="621">
        <v>60.35</v>
      </c>
    </row>
    <row r="5116" spans="1:4" ht="40.5">
      <c r="A5116" s="622">
        <v>93681</v>
      </c>
      <c r="B5116" s="622" t="s">
        <v>3458</v>
      </c>
      <c r="C5116" s="622" t="s">
        <v>72</v>
      </c>
      <c r="D5116" s="621">
        <v>72.61</v>
      </c>
    </row>
    <row r="5117" spans="1:4" ht="40.5">
      <c r="A5117" s="622">
        <v>93682</v>
      </c>
      <c r="B5117" s="622" t="s">
        <v>729</v>
      </c>
      <c r="C5117" s="622" t="s">
        <v>72</v>
      </c>
      <c r="D5117" s="621">
        <v>73.95</v>
      </c>
    </row>
    <row r="5118" spans="1:4" ht="27">
      <c r="A5118" s="622">
        <v>97114</v>
      </c>
      <c r="B5118" s="622" t="s">
        <v>4959</v>
      </c>
      <c r="C5118" s="622" t="s">
        <v>18</v>
      </c>
      <c r="D5118" s="621">
        <v>0.35</v>
      </c>
    </row>
    <row r="5119" spans="1:4" ht="40.5">
      <c r="A5119" s="622">
        <v>97115</v>
      </c>
      <c r="B5119" s="622" t="s">
        <v>4960</v>
      </c>
      <c r="C5119" s="622" t="s">
        <v>21</v>
      </c>
      <c r="D5119" s="621">
        <v>28.15</v>
      </c>
    </row>
    <row r="5120" spans="1:4" ht="40.5">
      <c r="A5120" s="622">
        <v>97120</v>
      </c>
      <c r="B5120" s="622" t="s">
        <v>4961</v>
      </c>
      <c r="C5120" s="622" t="s">
        <v>21</v>
      </c>
      <c r="D5120" s="621">
        <v>6.62</v>
      </c>
    </row>
    <row r="5121" spans="1:4" ht="40.5">
      <c r="A5121" s="622">
        <v>97802</v>
      </c>
      <c r="B5121" s="622" t="s">
        <v>13932</v>
      </c>
      <c r="C5121" s="622" t="s">
        <v>72</v>
      </c>
      <c r="D5121" s="621">
        <v>4.05</v>
      </c>
    </row>
    <row r="5122" spans="1:4" ht="40.5">
      <c r="A5122" s="622">
        <v>97803</v>
      </c>
      <c r="B5122" s="622" t="s">
        <v>13933</v>
      </c>
      <c r="C5122" s="622" t="s">
        <v>72</v>
      </c>
      <c r="D5122" s="621">
        <v>6.01</v>
      </c>
    </row>
    <row r="5123" spans="1:4" ht="27">
      <c r="A5123" s="622">
        <v>97805</v>
      </c>
      <c r="B5123" s="622" t="s">
        <v>13934</v>
      </c>
      <c r="C5123" s="622" t="s">
        <v>72</v>
      </c>
      <c r="D5123" s="621">
        <v>10.18</v>
      </c>
    </row>
    <row r="5124" spans="1:4" ht="40.5">
      <c r="A5124" s="622">
        <v>97806</v>
      </c>
      <c r="B5124" s="622" t="s">
        <v>13935</v>
      </c>
      <c r="C5124" s="622" t="s">
        <v>72</v>
      </c>
      <c r="D5124" s="621">
        <v>12.13</v>
      </c>
    </row>
    <row r="5125" spans="1:4" ht="40.5">
      <c r="A5125" s="622">
        <v>97807</v>
      </c>
      <c r="B5125" s="622" t="s">
        <v>13936</v>
      </c>
      <c r="C5125" s="622" t="s">
        <v>72</v>
      </c>
      <c r="D5125" s="621">
        <v>13.77</v>
      </c>
    </row>
    <row r="5126" spans="1:4" ht="27">
      <c r="A5126" s="622">
        <v>97809</v>
      </c>
      <c r="B5126" s="622" t="s">
        <v>13937</v>
      </c>
      <c r="C5126" s="622" t="s">
        <v>72</v>
      </c>
      <c r="D5126" s="621">
        <v>11.51</v>
      </c>
    </row>
    <row r="5127" spans="1:4" ht="40.5">
      <c r="A5127" s="622">
        <v>97810</v>
      </c>
      <c r="B5127" s="622" t="s">
        <v>13938</v>
      </c>
      <c r="C5127" s="622" t="s">
        <v>72</v>
      </c>
      <c r="D5127" s="621">
        <v>12.43</v>
      </c>
    </row>
    <row r="5128" spans="1:4" ht="40.5">
      <c r="A5128" s="622">
        <v>97811</v>
      </c>
      <c r="B5128" s="622" t="s">
        <v>13939</v>
      </c>
      <c r="C5128" s="622" t="s">
        <v>72</v>
      </c>
      <c r="D5128" s="621">
        <v>14.1</v>
      </c>
    </row>
    <row r="5129" spans="1:4" ht="40.5">
      <c r="A5129" s="622">
        <v>72947</v>
      </c>
      <c r="B5129" s="622" t="s">
        <v>1318</v>
      </c>
      <c r="C5129" s="622" t="s">
        <v>72</v>
      </c>
      <c r="D5129" s="621">
        <v>11.4</v>
      </c>
    </row>
    <row r="5130" spans="1:4" ht="13.5">
      <c r="A5130" s="622">
        <v>83693</v>
      </c>
      <c r="B5130" s="622" t="s">
        <v>209</v>
      </c>
      <c r="C5130" s="622" t="s">
        <v>72</v>
      </c>
      <c r="D5130" s="621">
        <v>3.23</v>
      </c>
    </row>
    <row r="5131" spans="1:4" ht="40.5">
      <c r="A5131" s="622">
        <v>95995</v>
      </c>
      <c r="B5131" s="622" t="s">
        <v>11892</v>
      </c>
      <c r="C5131" s="622" t="s">
        <v>43</v>
      </c>
      <c r="D5131" s="621">
        <v>902.26</v>
      </c>
    </row>
    <row r="5132" spans="1:4" ht="40.5">
      <c r="A5132" s="622">
        <v>95996</v>
      </c>
      <c r="B5132" s="622" t="s">
        <v>11893</v>
      </c>
      <c r="C5132" s="622" t="s">
        <v>43</v>
      </c>
      <c r="D5132" s="621">
        <v>857.6</v>
      </c>
    </row>
    <row r="5133" spans="1:4" ht="40.5">
      <c r="A5133" s="622">
        <v>96001</v>
      </c>
      <c r="B5133" s="622" t="s">
        <v>11894</v>
      </c>
      <c r="C5133" s="622" t="s">
        <v>72</v>
      </c>
      <c r="D5133" s="621">
        <v>4.76</v>
      </c>
    </row>
    <row r="5134" spans="1:4" ht="27">
      <c r="A5134" s="622">
        <v>96393</v>
      </c>
      <c r="B5134" s="622" t="s">
        <v>13940</v>
      </c>
      <c r="C5134" s="622" t="s">
        <v>43</v>
      </c>
      <c r="D5134" s="621">
        <v>131.22</v>
      </c>
    </row>
    <row r="5135" spans="1:4" ht="27">
      <c r="A5135" s="622">
        <v>96394</v>
      </c>
      <c r="B5135" s="622" t="s">
        <v>13941</v>
      </c>
      <c r="C5135" s="622" t="s">
        <v>43</v>
      </c>
      <c r="D5135" s="621">
        <v>169.2</v>
      </c>
    </row>
    <row r="5136" spans="1:4" ht="27">
      <c r="A5136" s="622">
        <v>96395</v>
      </c>
      <c r="B5136" s="622" t="s">
        <v>13942</v>
      </c>
      <c r="C5136" s="622" t="s">
        <v>43</v>
      </c>
      <c r="D5136" s="621">
        <v>223.17</v>
      </c>
    </row>
    <row r="5137" spans="1:4" ht="54">
      <c r="A5137" s="622">
        <v>101020</v>
      </c>
      <c r="B5137" s="622" t="s">
        <v>13943</v>
      </c>
      <c r="C5137" s="622" t="s">
        <v>83</v>
      </c>
      <c r="D5137" s="621">
        <v>327.68</v>
      </c>
    </row>
    <row r="5138" spans="1:4" ht="54">
      <c r="A5138" s="622">
        <v>101021</v>
      </c>
      <c r="B5138" s="622" t="s">
        <v>13944</v>
      </c>
      <c r="C5138" s="622" t="s">
        <v>83</v>
      </c>
      <c r="D5138" s="621">
        <v>330.83</v>
      </c>
    </row>
    <row r="5139" spans="1:4" ht="54">
      <c r="A5139" s="622">
        <v>101022</v>
      </c>
      <c r="B5139" s="622" t="s">
        <v>13945</v>
      </c>
      <c r="C5139" s="622" t="s">
        <v>83</v>
      </c>
      <c r="D5139" s="621">
        <v>289.31</v>
      </c>
    </row>
    <row r="5140" spans="1:4" ht="54">
      <c r="A5140" s="622">
        <v>101023</v>
      </c>
      <c r="B5140" s="622" t="s">
        <v>13946</v>
      </c>
      <c r="C5140" s="622" t="s">
        <v>83</v>
      </c>
      <c r="D5140" s="621">
        <v>293.76</v>
      </c>
    </row>
    <row r="5141" spans="1:4" ht="54">
      <c r="A5141" s="622">
        <v>101024</v>
      </c>
      <c r="B5141" s="622" t="s">
        <v>13947</v>
      </c>
      <c r="C5141" s="622" t="s">
        <v>83</v>
      </c>
      <c r="D5141" s="621">
        <v>293.27</v>
      </c>
    </row>
    <row r="5142" spans="1:4" ht="54">
      <c r="A5142" s="622">
        <v>101025</v>
      </c>
      <c r="B5142" s="622" t="s">
        <v>13948</v>
      </c>
      <c r="C5142" s="622" t="s">
        <v>83</v>
      </c>
      <c r="D5142" s="621">
        <v>296.42</v>
      </c>
    </row>
    <row r="5143" spans="1:4" ht="40.5">
      <c r="A5143" s="622">
        <v>101026</v>
      </c>
      <c r="B5143" s="622" t="s">
        <v>13949</v>
      </c>
      <c r="C5143" s="622" t="s">
        <v>83</v>
      </c>
      <c r="D5143" s="621">
        <v>303.33</v>
      </c>
    </row>
    <row r="5144" spans="1:4" ht="40.5">
      <c r="A5144" s="622">
        <v>101027</v>
      </c>
      <c r="B5144" s="622" t="s">
        <v>13950</v>
      </c>
      <c r="C5144" s="622" t="s">
        <v>83</v>
      </c>
      <c r="D5144" s="621">
        <v>328.12</v>
      </c>
    </row>
    <row r="5145" spans="1:4" ht="40.5">
      <c r="A5145" s="622">
        <v>88411</v>
      </c>
      <c r="B5145" s="622" t="s">
        <v>1680</v>
      </c>
      <c r="C5145" s="622" t="s">
        <v>72</v>
      </c>
      <c r="D5145" s="621">
        <v>1.71</v>
      </c>
    </row>
    <row r="5146" spans="1:4" ht="54">
      <c r="A5146" s="622">
        <v>88412</v>
      </c>
      <c r="B5146" s="622" t="s">
        <v>1681</v>
      </c>
      <c r="C5146" s="622" t="s">
        <v>72</v>
      </c>
      <c r="D5146" s="621">
        <v>1.21</v>
      </c>
    </row>
    <row r="5147" spans="1:4" ht="54">
      <c r="A5147" s="622">
        <v>88413</v>
      </c>
      <c r="B5147" s="622" t="s">
        <v>325</v>
      </c>
      <c r="C5147" s="622" t="s">
        <v>72</v>
      </c>
      <c r="D5147" s="621">
        <v>2.72</v>
      </c>
    </row>
    <row r="5148" spans="1:4" ht="54">
      <c r="A5148" s="622">
        <v>88414</v>
      </c>
      <c r="B5148" s="622" t="s">
        <v>326</v>
      </c>
      <c r="C5148" s="622" t="s">
        <v>72</v>
      </c>
      <c r="D5148" s="621">
        <v>3.04</v>
      </c>
    </row>
    <row r="5149" spans="1:4" ht="27">
      <c r="A5149" s="622">
        <v>88415</v>
      </c>
      <c r="B5149" s="622" t="s">
        <v>1682</v>
      </c>
      <c r="C5149" s="622" t="s">
        <v>72</v>
      </c>
      <c r="D5149" s="621">
        <v>1.87</v>
      </c>
    </row>
    <row r="5150" spans="1:4" ht="54">
      <c r="A5150" s="622">
        <v>88416</v>
      </c>
      <c r="B5150" s="622" t="s">
        <v>1683</v>
      </c>
      <c r="C5150" s="622" t="s">
        <v>72</v>
      </c>
      <c r="D5150" s="621">
        <v>15.65</v>
      </c>
    </row>
    <row r="5151" spans="1:4" ht="54">
      <c r="A5151" s="622">
        <v>88417</v>
      </c>
      <c r="B5151" s="622" t="s">
        <v>1684</v>
      </c>
      <c r="C5151" s="622" t="s">
        <v>72</v>
      </c>
      <c r="D5151" s="621">
        <v>13.86</v>
      </c>
    </row>
    <row r="5152" spans="1:4" ht="54">
      <c r="A5152" s="622">
        <v>88420</v>
      </c>
      <c r="B5152" s="622" t="s">
        <v>1685</v>
      </c>
      <c r="C5152" s="622" t="s">
        <v>72</v>
      </c>
      <c r="D5152" s="621">
        <v>19.25</v>
      </c>
    </row>
    <row r="5153" spans="1:4" ht="54">
      <c r="A5153" s="622">
        <v>88421</v>
      </c>
      <c r="B5153" s="622" t="s">
        <v>1686</v>
      </c>
      <c r="C5153" s="622" t="s">
        <v>72</v>
      </c>
      <c r="D5153" s="621">
        <v>20.38</v>
      </c>
    </row>
    <row r="5154" spans="1:4" ht="40.5">
      <c r="A5154" s="622">
        <v>88423</v>
      </c>
      <c r="B5154" s="622" t="s">
        <v>330</v>
      </c>
      <c r="C5154" s="622" t="s">
        <v>72</v>
      </c>
      <c r="D5154" s="621">
        <v>16.21</v>
      </c>
    </row>
    <row r="5155" spans="1:4" ht="54">
      <c r="A5155" s="622">
        <v>88424</v>
      </c>
      <c r="B5155" s="622" t="s">
        <v>1687</v>
      </c>
      <c r="C5155" s="622" t="s">
        <v>72</v>
      </c>
      <c r="D5155" s="621">
        <v>18.09</v>
      </c>
    </row>
    <row r="5156" spans="1:4" ht="67.5">
      <c r="A5156" s="622">
        <v>88426</v>
      </c>
      <c r="B5156" s="622" t="s">
        <v>1688</v>
      </c>
      <c r="C5156" s="622" t="s">
        <v>72</v>
      </c>
      <c r="D5156" s="621">
        <v>15.02</v>
      </c>
    </row>
    <row r="5157" spans="1:4" ht="54">
      <c r="A5157" s="622">
        <v>88428</v>
      </c>
      <c r="B5157" s="622" t="s">
        <v>1690</v>
      </c>
      <c r="C5157" s="622" t="s">
        <v>72</v>
      </c>
      <c r="D5157" s="621">
        <v>24.28</v>
      </c>
    </row>
    <row r="5158" spans="1:4" ht="54">
      <c r="A5158" s="622">
        <v>88429</v>
      </c>
      <c r="B5158" s="622" t="s">
        <v>1691</v>
      </c>
      <c r="C5158" s="622" t="s">
        <v>72</v>
      </c>
      <c r="D5158" s="621">
        <v>26.26</v>
      </c>
    </row>
    <row r="5159" spans="1:4" ht="40.5">
      <c r="A5159" s="622">
        <v>88431</v>
      </c>
      <c r="B5159" s="622" t="s">
        <v>333</v>
      </c>
      <c r="C5159" s="622" t="s">
        <v>72</v>
      </c>
      <c r="D5159" s="621">
        <v>19.07</v>
      </c>
    </row>
    <row r="5160" spans="1:4" ht="40.5">
      <c r="A5160" s="622">
        <v>88432</v>
      </c>
      <c r="B5160" s="622" t="s">
        <v>334</v>
      </c>
      <c r="C5160" s="622" t="s">
        <v>72</v>
      </c>
      <c r="D5160" s="621">
        <v>13.34</v>
      </c>
    </row>
    <row r="5161" spans="1:4" ht="27">
      <c r="A5161" s="622">
        <v>88482</v>
      </c>
      <c r="B5161" s="622" t="s">
        <v>342</v>
      </c>
      <c r="C5161" s="622" t="s">
        <v>72</v>
      </c>
      <c r="D5161" s="621">
        <v>2.11</v>
      </c>
    </row>
    <row r="5162" spans="1:4" ht="27">
      <c r="A5162" s="622">
        <v>88483</v>
      </c>
      <c r="B5162" s="622" t="s">
        <v>75</v>
      </c>
      <c r="C5162" s="622" t="s">
        <v>72</v>
      </c>
      <c r="D5162" s="621">
        <v>1.9</v>
      </c>
    </row>
    <row r="5163" spans="1:4" ht="27">
      <c r="A5163" s="622">
        <v>88484</v>
      </c>
      <c r="B5163" s="622" t="s">
        <v>343</v>
      </c>
      <c r="C5163" s="622" t="s">
        <v>72</v>
      </c>
      <c r="D5163" s="621">
        <v>1.89</v>
      </c>
    </row>
    <row r="5164" spans="1:4" ht="27">
      <c r="A5164" s="622">
        <v>88485</v>
      </c>
      <c r="B5164" s="622" t="s">
        <v>66</v>
      </c>
      <c r="C5164" s="622" t="s">
        <v>72</v>
      </c>
      <c r="D5164" s="621">
        <v>1.59</v>
      </c>
    </row>
    <row r="5165" spans="1:4" ht="27">
      <c r="A5165" s="622">
        <v>88486</v>
      </c>
      <c r="B5165" s="622" t="s">
        <v>344</v>
      </c>
      <c r="C5165" s="622" t="s">
        <v>72</v>
      </c>
      <c r="D5165" s="621">
        <v>9.9499999999999993</v>
      </c>
    </row>
    <row r="5166" spans="1:4" ht="27">
      <c r="A5166" s="622">
        <v>88487</v>
      </c>
      <c r="B5166" s="622" t="s">
        <v>1698</v>
      </c>
      <c r="C5166" s="622" t="s">
        <v>72</v>
      </c>
      <c r="D5166" s="621">
        <v>8.99</v>
      </c>
    </row>
    <row r="5167" spans="1:4" ht="27">
      <c r="A5167" s="622">
        <v>88488</v>
      </c>
      <c r="B5167" s="622" t="s">
        <v>1699</v>
      </c>
      <c r="C5167" s="622" t="s">
        <v>72</v>
      </c>
      <c r="D5167" s="621">
        <v>12.65</v>
      </c>
    </row>
    <row r="5168" spans="1:4" ht="27">
      <c r="A5168" s="622">
        <v>88489</v>
      </c>
      <c r="B5168" s="622" t="s">
        <v>45</v>
      </c>
      <c r="C5168" s="622" t="s">
        <v>72</v>
      </c>
      <c r="D5168" s="621">
        <v>11.3</v>
      </c>
    </row>
    <row r="5169" spans="1:4" ht="27">
      <c r="A5169" s="622">
        <v>88490</v>
      </c>
      <c r="B5169" s="622" t="s">
        <v>1700</v>
      </c>
      <c r="C5169" s="622" t="s">
        <v>72</v>
      </c>
      <c r="D5169" s="621">
        <v>7.57</v>
      </c>
    </row>
    <row r="5170" spans="1:4" ht="40.5">
      <c r="A5170" s="622">
        <v>88491</v>
      </c>
      <c r="B5170" s="622" t="s">
        <v>1701</v>
      </c>
      <c r="C5170" s="622" t="s">
        <v>72</v>
      </c>
      <c r="D5170" s="621">
        <v>7.34</v>
      </c>
    </row>
    <row r="5171" spans="1:4" ht="40.5">
      <c r="A5171" s="622">
        <v>88492</v>
      </c>
      <c r="B5171" s="622" t="s">
        <v>1702</v>
      </c>
      <c r="C5171" s="622" t="s">
        <v>72</v>
      </c>
      <c r="D5171" s="621">
        <v>9.0500000000000007</v>
      </c>
    </row>
    <row r="5172" spans="1:4" ht="40.5">
      <c r="A5172" s="622">
        <v>88493</v>
      </c>
      <c r="B5172" s="622" t="s">
        <v>1703</v>
      </c>
      <c r="C5172" s="622" t="s">
        <v>72</v>
      </c>
      <c r="D5172" s="621">
        <v>8.7100000000000009</v>
      </c>
    </row>
    <row r="5173" spans="1:4" ht="27">
      <c r="A5173" s="622">
        <v>88494</v>
      </c>
      <c r="B5173" s="622" t="s">
        <v>345</v>
      </c>
      <c r="C5173" s="622" t="s">
        <v>72</v>
      </c>
      <c r="D5173" s="621">
        <v>14.48</v>
      </c>
    </row>
    <row r="5174" spans="1:4" ht="27">
      <c r="A5174" s="622">
        <v>88495</v>
      </c>
      <c r="B5174" s="622" t="s">
        <v>346</v>
      </c>
      <c r="C5174" s="622" t="s">
        <v>72</v>
      </c>
      <c r="D5174" s="621">
        <v>7.96</v>
      </c>
    </row>
    <row r="5175" spans="1:4" ht="27">
      <c r="A5175" s="622">
        <v>88496</v>
      </c>
      <c r="B5175" s="622" t="s">
        <v>347</v>
      </c>
      <c r="C5175" s="622" t="s">
        <v>72</v>
      </c>
      <c r="D5175" s="621">
        <v>19.690000000000001</v>
      </c>
    </row>
    <row r="5176" spans="1:4" ht="27">
      <c r="A5176" s="622">
        <v>88497</v>
      </c>
      <c r="B5176" s="622" t="s">
        <v>1704</v>
      </c>
      <c r="C5176" s="622" t="s">
        <v>72</v>
      </c>
      <c r="D5176" s="621">
        <v>10.99</v>
      </c>
    </row>
    <row r="5177" spans="1:4" ht="27">
      <c r="A5177" s="622">
        <v>95305</v>
      </c>
      <c r="B5177" s="622" t="s">
        <v>764</v>
      </c>
      <c r="C5177" s="622" t="s">
        <v>72</v>
      </c>
      <c r="D5177" s="621">
        <v>11.74</v>
      </c>
    </row>
    <row r="5178" spans="1:4" ht="27">
      <c r="A5178" s="622">
        <v>95306</v>
      </c>
      <c r="B5178" s="622" t="s">
        <v>765</v>
      </c>
      <c r="C5178" s="622" t="s">
        <v>72</v>
      </c>
      <c r="D5178" s="621">
        <v>13.46</v>
      </c>
    </row>
    <row r="5179" spans="1:4" ht="54">
      <c r="A5179" s="622">
        <v>95622</v>
      </c>
      <c r="B5179" s="622" t="s">
        <v>773</v>
      </c>
      <c r="C5179" s="622" t="s">
        <v>72</v>
      </c>
      <c r="D5179" s="621">
        <v>11.04</v>
      </c>
    </row>
    <row r="5180" spans="1:4" ht="54">
      <c r="A5180" s="622">
        <v>95623</v>
      </c>
      <c r="B5180" s="622" t="s">
        <v>774</v>
      </c>
      <c r="C5180" s="622" t="s">
        <v>72</v>
      </c>
      <c r="D5180" s="621">
        <v>8.61</v>
      </c>
    </row>
    <row r="5181" spans="1:4" ht="54">
      <c r="A5181" s="622">
        <v>95624</v>
      </c>
      <c r="B5181" s="622" t="s">
        <v>3952</v>
      </c>
      <c r="C5181" s="622" t="s">
        <v>72</v>
      </c>
      <c r="D5181" s="621">
        <v>15.98</v>
      </c>
    </row>
    <row r="5182" spans="1:4" ht="54">
      <c r="A5182" s="622">
        <v>95625</v>
      </c>
      <c r="B5182" s="622" t="s">
        <v>3953</v>
      </c>
      <c r="C5182" s="622" t="s">
        <v>72</v>
      </c>
      <c r="D5182" s="621">
        <v>17.55</v>
      </c>
    </row>
    <row r="5183" spans="1:4" ht="40.5">
      <c r="A5183" s="622">
        <v>95626</v>
      </c>
      <c r="B5183" s="622" t="s">
        <v>775</v>
      </c>
      <c r="C5183" s="622" t="s">
        <v>72</v>
      </c>
      <c r="D5183" s="621">
        <v>11.83</v>
      </c>
    </row>
    <row r="5184" spans="1:4" ht="54">
      <c r="A5184" s="622">
        <v>96126</v>
      </c>
      <c r="B5184" s="622" t="s">
        <v>4107</v>
      </c>
      <c r="C5184" s="622" t="s">
        <v>72</v>
      </c>
      <c r="D5184" s="621">
        <v>13.29</v>
      </c>
    </row>
    <row r="5185" spans="1:4" ht="54">
      <c r="A5185" s="622">
        <v>96127</v>
      </c>
      <c r="B5185" s="622" t="s">
        <v>4108</v>
      </c>
      <c r="C5185" s="622" t="s">
        <v>72</v>
      </c>
      <c r="D5185" s="621">
        <v>10.25</v>
      </c>
    </row>
    <row r="5186" spans="1:4" ht="54">
      <c r="A5186" s="622">
        <v>96128</v>
      </c>
      <c r="B5186" s="622" t="s">
        <v>4109</v>
      </c>
      <c r="C5186" s="622" t="s">
        <v>72</v>
      </c>
      <c r="D5186" s="621">
        <v>19.45</v>
      </c>
    </row>
    <row r="5187" spans="1:4" ht="54">
      <c r="A5187" s="622">
        <v>96129</v>
      </c>
      <c r="B5187" s="622" t="s">
        <v>4110</v>
      </c>
      <c r="C5187" s="622" t="s">
        <v>72</v>
      </c>
      <c r="D5187" s="621">
        <v>21.4</v>
      </c>
    </row>
    <row r="5188" spans="1:4" ht="40.5">
      <c r="A5188" s="622">
        <v>96130</v>
      </c>
      <c r="B5188" s="622" t="s">
        <v>4111</v>
      </c>
      <c r="C5188" s="622" t="s">
        <v>72</v>
      </c>
      <c r="D5188" s="621">
        <v>14.24</v>
      </c>
    </row>
    <row r="5189" spans="1:4" ht="54">
      <c r="A5189" s="622">
        <v>96131</v>
      </c>
      <c r="B5189" s="622" t="s">
        <v>4112</v>
      </c>
      <c r="C5189" s="622" t="s">
        <v>72</v>
      </c>
      <c r="D5189" s="621">
        <v>18.420000000000002</v>
      </c>
    </row>
    <row r="5190" spans="1:4" ht="54">
      <c r="A5190" s="622">
        <v>96132</v>
      </c>
      <c r="B5190" s="622" t="s">
        <v>4113</v>
      </c>
      <c r="C5190" s="622" t="s">
        <v>72</v>
      </c>
      <c r="D5190" s="621">
        <v>14.38</v>
      </c>
    </row>
    <row r="5191" spans="1:4" ht="54">
      <c r="A5191" s="622">
        <v>96133</v>
      </c>
      <c r="B5191" s="622" t="s">
        <v>4114</v>
      </c>
      <c r="C5191" s="622" t="s">
        <v>72</v>
      </c>
      <c r="D5191" s="621">
        <v>26.6</v>
      </c>
    </row>
    <row r="5192" spans="1:4" ht="54">
      <c r="A5192" s="622">
        <v>96134</v>
      </c>
      <c r="B5192" s="622" t="s">
        <v>4115</v>
      </c>
      <c r="C5192" s="622" t="s">
        <v>72</v>
      </c>
      <c r="D5192" s="621">
        <v>29.21</v>
      </c>
    </row>
    <row r="5193" spans="1:4" ht="40.5">
      <c r="A5193" s="622">
        <v>96135</v>
      </c>
      <c r="B5193" s="622" t="s">
        <v>4116</v>
      </c>
      <c r="C5193" s="622" t="s">
        <v>72</v>
      </c>
      <c r="D5193" s="621">
        <v>19.72</v>
      </c>
    </row>
    <row r="5194" spans="1:4" ht="27">
      <c r="A5194" s="622">
        <v>6082</v>
      </c>
      <c r="B5194" s="622" t="s">
        <v>112</v>
      </c>
      <c r="C5194" s="622" t="s">
        <v>72</v>
      </c>
      <c r="D5194" s="621">
        <v>14.83</v>
      </c>
    </row>
    <row r="5195" spans="1:4" ht="13.5">
      <c r="A5195" s="622">
        <v>40905</v>
      </c>
      <c r="B5195" s="622" t="s">
        <v>122</v>
      </c>
      <c r="C5195" s="622" t="s">
        <v>72</v>
      </c>
      <c r="D5195" s="621">
        <v>18.86</v>
      </c>
    </row>
    <row r="5196" spans="1:4" ht="27">
      <c r="A5196" s="622" t="s">
        <v>4435</v>
      </c>
      <c r="B5196" s="622" t="s">
        <v>778</v>
      </c>
      <c r="C5196" s="622" t="s">
        <v>72</v>
      </c>
      <c r="D5196" s="621">
        <v>14.94</v>
      </c>
    </row>
    <row r="5197" spans="1:4" ht="27">
      <c r="A5197" s="622" t="s">
        <v>4581</v>
      </c>
      <c r="B5197" s="622" t="s">
        <v>826</v>
      </c>
      <c r="C5197" s="622" t="s">
        <v>72</v>
      </c>
      <c r="D5197" s="621">
        <v>21.33</v>
      </c>
    </row>
    <row r="5198" spans="1:4" ht="27">
      <c r="A5198" s="622" t="s">
        <v>4582</v>
      </c>
      <c r="B5198" s="622" t="s">
        <v>4583</v>
      </c>
      <c r="C5198" s="622" t="s">
        <v>72</v>
      </c>
      <c r="D5198" s="621">
        <v>20.95</v>
      </c>
    </row>
    <row r="5199" spans="1:4" ht="27">
      <c r="A5199" s="622" t="s">
        <v>4584</v>
      </c>
      <c r="B5199" s="622" t="s">
        <v>4585</v>
      </c>
      <c r="C5199" s="622" t="s">
        <v>72</v>
      </c>
      <c r="D5199" s="621">
        <v>20.84</v>
      </c>
    </row>
    <row r="5200" spans="1:4" ht="13.5">
      <c r="A5200" s="622">
        <v>79463</v>
      </c>
      <c r="B5200" s="622" t="s">
        <v>179</v>
      </c>
      <c r="C5200" s="622" t="s">
        <v>72</v>
      </c>
      <c r="D5200" s="621">
        <v>12.55</v>
      </c>
    </row>
    <row r="5201" spans="1:4" ht="13.5">
      <c r="A5201" s="622">
        <v>79464</v>
      </c>
      <c r="B5201" s="622" t="s">
        <v>180</v>
      </c>
      <c r="C5201" s="622" t="s">
        <v>72</v>
      </c>
      <c r="D5201" s="621">
        <v>16.86</v>
      </c>
    </row>
    <row r="5202" spans="1:4" ht="13.5">
      <c r="A5202" s="622">
        <v>79466</v>
      </c>
      <c r="B5202" s="622" t="s">
        <v>181</v>
      </c>
      <c r="C5202" s="622" t="s">
        <v>72</v>
      </c>
      <c r="D5202" s="621">
        <v>16.23</v>
      </c>
    </row>
    <row r="5203" spans="1:4" ht="13.5">
      <c r="A5203" s="622" t="s">
        <v>4670</v>
      </c>
      <c r="B5203" s="622" t="s">
        <v>841</v>
      </c>
      <c r="C5203" s="622" t="s">
        <v>72</v>
      </c>
      <c r="D5203" s="621">
        <v>20.94</v>
      </c>
    </row>
    <row r="5204" spans="1:4" ht="13.5">
      <c r="A5204" s="622">
        <v>84645</v>
      </c>
      <c r="B5204" s="622" t="s">
        <v>219</v>
      </c>
      <c r="C5204" s="622" t="s">
        <v>72</v>
      </c>
      <c r="D5204" s="621">
        <v>16.010000000000002</v>
      </c>
    </row>
    <row r="5205" spans="1:4" ht="13.5">
      <c r="A5205" s="622">
        <v>84657</v>
      </c>
      <c r="B5205" s="622" t="s">
        <v>220</v>
      </c>
      <c r="C5205" s="622" t="s">
        <v>72</v>
      </c>
      <c r="D5205" s="621">
        <v>8.59</v>
      </c>
    </row>
    <row r="5206" spans="1:4" ht="27">
      <c r="A5206" s="622">
        <v>84659</v>
      </c>
      <c r="B5206" s="622" t="s">
        <v>221</v>
      </c>
      <c r="C5206" s="622" t="s">
        <v>72</v>
      </c>
      <c r="D5206" s="621">
        <v>13.91</v>
      </c>
    </row>
    <row r="5207" spans="1:4" ht="13.5">
      <c r="A5207" s="622">
        <v>84679</v>
      </c>
      <c r="B5207" s="622" t="s">
        <v>224</v>
      </c>
      <c r="C5207" s="622" t="s">
        <v>72</v>
      </c>
      <c r="D5207" s="621">
        <v>17.989999999999998</v>
      </c>
    </row>
    <row r="5208" spans="1:4" ht="27">
      <c r="A5208" s="622">
        <v>95464</v>
      </c>
      <c r="B5208" s="622" t="s">
        <v>766</v>
      </c>
      <c r="C5208" s="622" t="s">
        <v>72</v>
      </c>
      <c r="D5208" s="621">
        <v>18.940000000000001</v>
      </c>
    </row>
    <row r="5209" spans="1:4" ht="27">
      <c r="A5209" s="622">
        <v>100716</v>
      </c>
      <c r="B5209" s="622" t="s">
        <v>13951</v>
      </c>
      <c r="C5209" s="622" t="s">
        <v>72</v>
      </c>
      <c r="D5209" s="621">
        <v>21.05</v>
      </c>
    </row>
    <row r="5210" spans="1:4" ht="27">
      <c r="A5210" s="622">
        <v>100717</v>
      </c>
      <c r="B5210" s="622" t="s">
        <v>13952</v>
      </c>
      <c r="C5210" s="622" t="s">
        <v>72</v>
      </c>
      <c r="D5210" s="621">
        <v>6.39</v>
      </c>
    </row>
    <row r="5211" spans="1:4" ht="27">
      <c r="A5211" s="622">
        <v>100718</v>
      </c>
      <c r="B5211" s="622" t="s">
        <v>13953</v>
      </c>
      <c r="C5211" s="622" t="s">
        <v>18</v>
      </c>
      <c r="D5211" s="621">
        <v>0.92</v>
      </c>
    </row>
    <row r="5212" spans="1:4" ht="40.5">
      <c r="A5212" s="622">
        <v>100719</v>
      </c>
      <c r="B5212" s="622" t="s">
        <v>13954</v>
      </c>
      <c r="C5212" s="622" t="s">
        <v>72</v>
      </c>
      <c r="D5212" s="621">
        <v>6.97</v>
      </c>
    </row>
    <row r="5213" spans="1:4" ht="54">
      <c r="A5213" s="622">
        <v>100720</v>
      </c>
      <c r="B5213" s="622" t="s">
        <v>13955</v>
      </c>
      <c r="C5213" s="622" t="s">
        <v>72</v>
      </c>
      <c r="D5213" s="621">
        <v>7</v>
      </c>
    </row>
    <row r="5214" spans="1:4" ht="54">
      <c r="A5214" s="622">
        <v>100721</v>
      </c>
      <c r="B5214" s="622" t="s">
        <v>13956</v>
      </c>
      <c r="C5214" s="622" t="s">
        <v>72</v>
      </c>
      <c r="D5214" s="621">
        <v>16.41</v>
      </c>
    </row>
    <row r="5215" spans="1:4" ht="54">
      <c r="A5215" s="622">
        <v>100722</v>
      </c>
      <c r="B5215" s="622" t="s">
        <v>13957</v>
      </c>
      <c r="C5215" s="622" t="s">
        <v>72</v>
      </c>
      <c r="D5215" s="621">
        <v>15.84</v>
      </c>
    </row>
    <row r="5216" spans="1:4" ht="54">
      <c r="A5216" s="622">
        <v>100723</v>
      </c>
      <c r="B5216" s="622" t="s">
        <v>13958</v>
      </c>
      <c r="C5216" s="622" t="s">
        <v>72</v>
      </c>
      <c r="D5216" s="621">
        <v>6.93</v>
      </c>
    </row>
    <row r="5217" spans="1:4" ht="67.5">
      <c r="A5217" s="622">
        <v>100724</v>
      </c>
      <c r="B5217" s="622" t="s">
        <v>13959</v>
      </c>
      <c r="C5217" s="622" t="s">
        <v>72</v>
      </c>
      <c r="D5217" s="621">
        <v>8.6</v>
      </c>
    </row>
    <row r="5218" spans="1:4" ht="67.5">
      <c r="A5218" s="622">
        <v>100725</v>
      </c>
      <c r="B5218" s="622" t="s">
        <v>13960</v>
      </c>
      <c r="C5218" s="622" t="s">
        <v>72</v>
      </c>
      <c r="D5218" s="621">
        <v>16.03</v>
      </c>
    </row>
    <row r="5219" spans="1:4" ht="67.5">
      <c r="A5219" s="622">
        <v>100726</v>
      </c>
      <c r="B5219" s="622" t="s">
        <v>13961</v>
      </c>
      <c r="C5219" s="622" t="s">
        <v>72</v>
      </c>
      <c r="D5219" s="621">
        <v>17.37</v>
      </c>
    </row>
    <row r="5220" spans="1:4" ht="40.5">
      <c r="A5220" s="622">
        <v>100727</v>
      </c>
      <c r="B5220" s="622" t="s">
        <v>13962</v>
      </c>
      <c r="C5220" s="622" t="s">
        <v>72</v>
      </c>
      <c r="D5220" s="621">
        <v>11.57</v>
      </c>
    </row>
    <row r="5221" spans="1:4" ht="54">
      <c r="A5221" s="622">
        <v>100728</v>
      </c>
      <c r="B5221" s="622" t="s">
        <v>13963</v>
      </c>
      <c r="C5221" s="622" t="s">
        <v>72</v>
      </c>
      <c r="D5221" s="621">
        <v>11.62</v>
      </c>
    </row>
    <row r="5222" spans="1:4" ht="40.5">
      <c r="A5222" s="622">
        <v>100729</v>
      </c>
      <c r="B5222" s="622" t="s">
        <v>13964</v>
      </c>
      <c r="C5222" s="622" t="s">
        <v>72</v>
      </c>
      <c r="D5222" s="621">
        <v>14.13</v>
      </c>
    </row>
    <row r="5223" spans="1:4" ht="54">
      <c r="A5223" s="622">
        <v>100730</v>
      </c>
      <c r="B5223" s="622" t="s">
        <v>13965</v>
      </c>
      <c r="C5223" s="622" t="s">
        <v>72</v>
      </c>
      <c r="D5223" s="621">
        <v>16.43</v>
      </c>
    </row>
    <row r="5224" spans="1:4" ht="54">
      <c r="A5224" s="622">
        <v>100733</v>
      </c>
      <c r="B5224" s="622" t="s">
        <v>13966</v>
      </c>
      <c r="C5224" s="622" t="s">
        <v>72</v>
      </c>
      <c r="D5224" s="621">
        <v>7.3</v>
      </c>
    </row>
    <row r="5225" spans="1:4" ht="54">
      <c r="A5225" s="622">
        <v>100734</v>
      </c>
      <c r="B5225" s="622" t="s">
        <v>13967</v>
      </c>
      <c r="C5225" s="622" t="s">
        <v>72</v>
      </c>
      <c r="D5225" s="621">
        <v>9.66</v>
      </c>
    </row>
    <row r="5226" spans="1:4" ht="54">
      <c r="A5226" s="622">
        <v>100735</v>
      </c>
      <c r="B5226" s="622" t="s">
        <v>13968</v>
      </c>
      <c r="C5226" s="622" t="s">
        <v>72</v>
      </c>
      <c r="D5226" s="621">
        <v>7.03</v>
      </c>
    </row>
    <row r="5227" spans="1:4" ht="54">
      <c r="A5227" s="622">
        <v>100736</v>
      </c>
      <c r="B5227" s="622" t="s">
        <v>13969</v>
      </c>
      <c r="C5227" s="622" t="s">
        <v>72</v>
      </c>
      <c r="D5227" s="621">
        <v>9.39</v>
      </c>
    </row>
    <row r="5228" spans="1:4" ht="54">
      <c r="A5228" s="622">
        <v>100739</v>
      </c>
      <c r="B5228" s="622" t="s">
        <v>13970</v>
      </c>
      <c r="C5228" s="622" t="s">
        <v>72</v>
      </c>
      <c r="D5228" s="621">
        <v>6.53</v>
      </c>
    </row>
    <row r="5229" spans="1:4" ht="54">
      <c r="A5229" s="622">
        <v>100740</v>
      </c>
      <c r="B5229" s="622" t="s">
        <v>13971</v>
      </c>
      <c r="C5229" s="622" t="s">
        <v>72</v>
      </c>
      <c r="D5229" s="621">
        <v>7.14</v>
      </c>
    </row>
    <row r="5230" spans="1:4" ht="54">
      <c r="A5230" s="622">
        <v>100741</v>
      </c>
      <c r="B5230" s="622" t="s">
        <v>13972</v>
      </c>
      <c r="C5230" s="622" t="s">
        <v>72</v>
      </c>
      <c r="D5230" s="621">
        <v>15.83</v>
      </c>
    </row>
    <row r="5231" spans="1:4" ht="67.5">
      <c r="A5231" s="622">
        <v>100742</v>
      </c>
      <c r="B5231" s="622" t="s">
        <v>13973</v>
      </c>
      <c r="C5231" s="622" t="s">
        <v>72</v>
      </c>
      <c r="D5231" s="621">
        <v>15.97</v>
      </c>
    </row>
    <row r="5232" spans="1:4" ht="54">
      <c r="A5232" s="622">
        <v>100743</v>
      </c>
      <c r="B5232" s="622" t="s">
        <v>13974</v>
      </c>
      <c r="C5232" s="622" t="s">
        <v>72</v>
      </c>
      <c r="D5232" s="621">
        <v>6.4</v>
      </c>
    </row>
    <row r="5233" spans="1:4" ht="54">
      <c r="A5233" s="622">
        <v>100744</v>
      </c>
      <c r="B5233" s="622" t="s">
        <v>13975</v>
      </c>
      <c r="C5233" s="622" t="s">
        <v>72</v>
      </c>
      <c r="D5233" s="621">
        <v>7.06</v>
      </c>
    </row>
    <row r="5234" spans="1:4" ht="54">
      <c r="A5234" s="622">
        <v>100745</v>
      </c>
      <c r="B5234" s="622" t="s">
        <v>13976</v>
      </c>
      <c r="C5234" s="622" t="s">
        <v>72</v>
      </c>
      <c r="D5234" s="621">
        <v>15.69</v>
      </c>
    </row>
    <row r="5235" spans="1:4" ht="67.5">
      <c r="A5235" s="622">
        <v>100746</v>
      </c>
      <c r="B5235" s="622" t="s">
        <v>13977</v>
      </c>
      <c r="C5235" s="622" t="s">
        <v>72</v>
      </c>
      <c r="D5235" s="621">
        <v>15.88</v>
      </c>
    </row>
    <row r="5236" spans="1:4" ht="54">
      <c r="A5236" s="622">
        <v>100747</v>
      </c>
      <c r="B5236" s="622" t="s">
        <v>13978</v>
      </c>
      <c r="C5236" s="622" t="s">
        <v>72</v>
      </c>
      <c r="D5236" s="621">
        <v>6.99</v>
      </c>
    </row>
    <row r="5237" spans="1:4" ht="54">
      <c r="A5237" s="622">
        <v>100748</v>
      </c>
      <c r="B5237" s="622" t="s">
        <v>13979</v>
      </c>
      <c r="C5237" s="622" t="s">
        <v>72</v>
      </c>
      <c r="D5237" s="621">
        <v>7.44</v>
      </c>
    </row>
    <row r="5238" spans="1:4" ht="54">
      <c r="A5238" s="622">
        <v>100749</v>
      </c>
      <c r="B5238" s="622" t="s">
        <v>13980</v>
      </c>
      <c r="C5238" s="622" t="s">
        <v>72</v>
      </c>
      <c r="D5238" s="621">
        <v>16.32</v>
      </c>
    </row>
    <row r="5239" spans="1:4" ht="67.5">
      <c r="A5239" s="622">
        <v>100750</v>
      </c>
      <c r="B5239" s="622" t="s">
        <v>13981</v>
      </c>
      <c r="C5239" s="622" t="s">
        <v>72</v>
      </c>
      <c r="D5239" s="621">
        <v>16.28</v>
      </c>
    </row>
    <row r="5240" spans="1:4" ht="40.5">
      <c r="A5240" s="622">
        <v>100751</v>
      </c>
      <c r="B5240" s="622" t="s">
        <v>13982</v>
      </c>
      <c r="C5240" s="622" t="s">
        <v>72</v>
      </c>
      <c r="D5240" s="621">
        <v>28.29</v>
      </c>
    </row>
    <row r="5241" spans="1:4" ht="54">
      <c r="A5241" s="622">
        <v>100752</v>
      </c>
      <c r="B5241" s="622" t="s">
        <v>13983</v>
      </c>
      <c r="C5241" s="622" t="s">
        <v>72</v>
      </c>
      <c r="D5241" s="621">
        <v>32.85</v>
      </c>
    </row>
    <row r="5242" spans="1:4" ht="54">
      <c r="A5242" s="622">
        <v>100753</v>
      </c>
      <c r="B5242" s="622" t="s">
        <v>13984</v>
      </c>
      <c r="C5242" s="622" t="s">
        <v>72</v>
      </c>
      <c r="D5242" s="621">
        <v>14.08</v>
      </c>
    </row>
    <row r="5243" spans="1:4" ht="54">
      <c r="A5243" s="622">
        <v>100754</v>
      </c>
      <c r="B5243" s="622" t="s">
        <v>13985</v>
      </c>
      <c r="C5243" s="622" t="s">
        <v>72</v>
      </c>
      <c r="D5243" s="621">
        <v>18.79</v>
      </c>
    </row>
    <row r="5244" spans="1:4" ht="54">
      <c r="A5244" s="622">
        <v>100757</v>
      </c>
      <c r="B5244" s="622" t="s">
        <v>13986</v>
      </c>
      <c r="C5244" s="622" t="s">
        <v>72</v>
      </c>
      <c r="D5244" s="621">
        <v>31.68</v>
      </c>
    </row>
    <row r="5245" spans="1:4" ht="67.5">
      <c r="A5245" s="622">
        <v>100758</v>
      </c>
      <c r="B5245" s="622" t="s">
        <v>13987</v>
      </c>
      <c r="C5245" s="622" t="s">
        <v>72</v>
      </c>
      <c r="D5245" s="621">
        <v>31.96</v>
      </c>
    </row>
    <row r="5246" spans="1:4" ht="54">
      <c r="A5246" s="622">
        <v>100759</v>
      </c>
      <c r="B5246" s="622" t="s">
        <v>13988</v>
      </c>
      <c r="C5246" s="622" t="s">
        <v>72</v>
      </c>
      <c r="D5246" s="621">
        <v>31.39</v>
      </c>
    </row>
    <row r="5247" spans="1:4" ht="67.5">
      <c r="A5247" s="622">
        <v>100760</v>
      </c>
      <c r="B5247" s="622" t="s">
        <v>13989</v>
      </c>
      <c r="C5247" s="622" t="s">
        <v>72</v>
      </c>
      <c r="D5247" s="621">
        <v>31.78</v>
      </c>
    </row>
    <row r="5248" spans="1:4" ht="54">
      <c r="A5248" s="622">
        <v>100761</v>
      </c>
      <c r="B5248" s="622" t="s">
        <v>13990</v>
      </c>
      <c r="C5248" s="622" t="s">
        <v>72</v>
      </c>
      <c r="D5248" s="621">
        <v>32.659999999999997</v>
      </c>
    </row>
    <row r="5249" spans="1:4" ht="67.5">
      <c r="A5249" s="622">
        <v>100762</v>
      </c>
      <c r="B5249" s="622" t="s">
        <v>13991</v>
      </c>
      <c r="C5249" s="622" t="s">
        <v>72</v>
      </c>
      <c r="D5249" s="621">
        <v>32.57</v>
      </c>
    </row>
    <row r="5250" spans="1:4" ht="27">
      <c r="A5250" s="622">
        <v>41595</v>
      </c>
      <c r="B5250" s="622" t="s">
        <v>123</v>
      </c>
      <c r="C5250" s="622" t="s">
        <v>18</v>
      </c>
      <c r="D5250" s="621">
        <v>9.6199999999999992</v>
      </c>
    </row>
    <row r="5251" spans="1:4" ht="27">
      <c r="A5251" s="622" t="s">
        <v>4567</v>
      </c>
      <c r="B5251" s="622" t="s">
        <v>824</v>
      </c>
      <c r="C5251" s="622" t="s">
        <v>72</v>
      </c>
      <c r="D5251" s="621">
        <v>15.62</v>
      </c>
    </row>
    <row r="5252" spans="1:4" ht="27">
      <c r="A5252" s="622" t="s">
        <v>4665</v>
      </c>
      <c r="B5252" s="622" t="s">
        <v>839</v>
      </c>
      <c r="C5252" s="622" t="s">
        <v>72</v>
      </c>
      <c r="D5252" s="621">
        <v>12.52</v>
      </c>
    </row>
    <row r="5253" spans="1:4" ht="40.5">
      <c r="A5253" s="622">
        <v>79467</v>
      </c>
      <c r="B5253" s="622" t="s">
        <v>1330</v>
      </c>
      <c r="C5253" s="622" t="s">
        <v>182</v>
      </c>
      <c r="D5253" s="621">
        <v>12.31</v>
      </c>
    </row>
    <row r="5254" spans="1:4" ht="27">
      <c r="A5254" s="622" t="s">
        <v>4671</v>
      </c>
      <c r="B5254" s="622" t="s">
        <v>842</v>
      </c>
      <c r="C5254" s="622" t="s">
        <v>72</v>
      </c>
      <c r="D5254" s="621">
        <v>17.57</v>
      </c>
    </row>
    <row r="5255" spans="1:4" ht="27">
      <c r="A5255" s="622">
        <v>84663</v>
      </c>
      <c r="B5255" s="622" t="s">
        <v>1364</v>
      </c>
      <c r="C5255" s="622" t="s">
        <v>72</v>
      </c>
      <c r="D5255" s="621">
        <v>19.2</v>
      </c>
    </row>
    <row r="5256" spans="1:4" ht="27">
      <c r="A5256" s="622">
        <v>84665</v>
      </c>
      <c r="B5256" s="622" t="s">
        <v>222</v>
      </c>
      <c r="C5256" s="622" t="s">
        <v>72</v>
      </c>
      <c r="D5256" s="621">
        <v>16.850000000000001</v>
      </c>
    </row>
    <row r="5257" spans="1:4" ht="13.5">
      <c r="A5257" s="622">
        <v>84666</v>
      </c>
      <c r="B5257" s="622" t="s">
        <v>223</v>
      </c>
      <c r="C5257" s="622" t="s">
        <v>72</v>
      </c>
      <c r="D5257" s="621">
        <v>18.27</v>
      </c>
    </row>
    <row r="5258" spans="1:4" ht="40.5">
      <c r="A5258" s="622">
        <v>72191</v>
      </c>
      <c r="B5258" s="622" t="s">
        <v>1296</v>
      </c>
      <c r="C5258" s="622" t="s">
        <v>72</v>
      </c>
      <c r="D5258" s="621">
        <v>69.650000000000006</v>
      </c>
    </row>
    <row r="5259" spans="1:4" ht="40.5">
      <c r="A5259" s="622" t="s">
        <v>4433</v>
      </c>
      <c r="B5259" s="622" t="s">
        <v>4434</v>
      </c>
      <c r="C5259" s="622" t="s">
        <v>72</v>
      </c>
      <c r="D5259" s="621">
        <v>158.21</v>
      </c>
    </row>
    <row r="5260" spans="1:4" ht="27">
      <c r="A5260" s="622">
        <v>84181</v>
      </c>
      <c r="B5260" s="622" t="s">
        <v>215</v>
      </c>
      <c r="C5260" s="622" t="s">
        <v>72</v>
      </c>
      <c r="D5260" s="621">
        <v>130.02000000000001</v>
      </c>
    </row>
    <row r="5261" spans="1:4" ht="54">
      <c r="A5261" s="622">
        <v>87246</v>
      </c>
      <c r="B5261" s="622" t="s">
        <v>1373</v>
      </c>
      <c r="C5261" s="622" t="s">
        <v>72</v>
      </c>
      <c r="D5261" s="621">
        <v>37.020000000000003</v>
      </c>
    </row>
    <row r="5262" spans="1:4" ht="54">
      <c r="A5262" s="622">
        <v>87247</v>
      </c>
      <c r="B5262" s="622" t="s">
        <v>1374</v>
      </c>
      <c r="C5262" s="622" t="s">
        <v>72</v>
      </c>
      <c r="D5262" s="621">
        <v>32.11</v>
      </c>
    </row>
    <row r="5263" spans="1:4" ht="54">
      <c r="A5263" s="622">
        <v>87248</v>
      </c>
      <c r="B5263" s="622" t="s">
        <v>1375</v>
      </c>
      <c r="C5263" s="622" t="s">
        <v>72</v>
      </c>
      <c r="D5263" s="621">
        <v>28.03</v>
      </c>
    </row>
    <row r="5264" spans="1:4" ht="54">
      <c r="A5264" s="622">
        <v>87249</v>
      </c>
      <c r="B5264" s="622" t="s">
        <v>1376</v>
      </c>
      <c r="C5264" s="622" t="s">
        <v>72</v>
      </c>
      <c r="D5264" s="621">
        <v>41.89</v>
      </c>
    </row>
    <row r="5265" spans="1:4" ht="54">
      <c r="A5265" s="622">
        <v>87250</v>
      </c>
      <c r="B5265" s="622" t="s">
        <v>1377</v>
      </c>
      <c r="C5265" s="622" t="s">
        <v>72</v>
      </c>
      <c r="D5265" s="621">
        <v>34.1</v>
      </c>
    </row>
    <row r="5266" spans="1:4" ht="54">
      <c r="A5266" s="622">
        <v>87251</v>
      </c>
      <c r="B5266" s="622" t="s">
        <v>1378</v>
      </c>
      <c r="C5266" s="622" t="s">
        <v>72</v>
      </c>
      <c r="D5266" s="621">
        <v>29.01</v>
      </c>
    </row>
    <row r="5267" spans="1:4" ht="54">
      <c r="A5267" s="622">
        <v>87255</v>
      </c>
      <c r="B5267" s="622" t="s">
        <v>1379</v>
      </c>
      <c r="C5267" s="622" t="s">
        <v>72</v>
      </c>
      <c r="D5267" s="621">
        <v>65.180000000000007</v>
      </c>
    </row>
    <row r="5268" spans="1:4" ht="54">
      <c r="A5268" s="622">
        <v>87256</v>
      </c>
      <c r="B5268" s="622" t="s">
        <v>1380</v>
      </c>
      <c r="C5268" s="622" t="s">
        <v>72</v>
      </c>
      <c r="D5268" s="621">
        <v>56.02</v>
      </c>
    </row>
    <row r="5269" spans="1:4" ht="54">
      <c r="A5269" s="622">
        <v>87257</v>
      </c>
      <c r="B5269" s="622" t="s">
        <v>1381</v>
      </c>
      <c r="C5269" s="622" t="s">
        <v>72</v>
      </c>
      <c r="D5269" s="621">
        <v>50.08</v>
      </c>
    </row>
    <row r="5270" spans="1:4" ht="54">
      <c r="A5270" s="622">
        <v>87258</v>
      </c>
      <c r="B5270" s="622" t="s">
        <v>1382</v>
      </c>
      <c r="C5270" s="622" t="s">
        <v>72</v>
      </c>
      <c r="D5270" s="621">
        <v>89.06</v>
      </c>
    </row>
    <row r="5271" spans="1:4" ht="54">
      <c r="A5271" s="622">
        <v>87259</v>
      </c>
      <c r="B5271" s="622" t="s">
        <v>1383</v>
      </c>
      <c r="C5271" s="622" t="s">
        <v>72</v>
      </c>
      <c r="D5271" s="621">
        <v>80.400000000000006</v>
      </c>
    </row>
    <row r="5272" spans="1:4" ht="54">
      <c r="A5272" s="622">
        <v>87260</v>
      </c>
      <c r="B5272" s="622" t="s">
        <v>1384</v>
      </c>
      <c r="C5272" s="622" t="s">
        <v>72</v>
      </c>
      <c r="D5272" s="621">
        <v>75.19</v>
      </c>
    </row>
    <row r="5273" spans="1:4" ht="54">
      <c r="A5273" s="622">
        <v>87261</v>
      </c>
      <c r="B5273" s="622" t="s">
        <v>1385</v>
      </c>
      <c r="C5273" s="622" t="s">
        <v>72</v>
      </c>
      <c r="D5273" s="621">
        <v>101</v>
      </c>
    </row>
    <row r="5274" spans="1:4" ht="54">
      <c r="A5274" s="622">
        <v>87262</v>
      </c>
      <c r="B5274" s="622" t="s">
        <v>1386</v>
      </c>
      <c r="C5274" s="622" t="s">
        <v>72</v>
      </c>
      <c r="D5274" s="621">
        <v>91.06</v>
      </c>
    </row>
    <row r="5275" spans="1:4" ht="54">
      <c r="A5275" s="622">
        <v>87263</v>
      </c>
      <c r="B5275" s="622" t="s">
        <v>1387</v>
      </c>
      <c r="C5275" s="622" t="s">
        <v>72</v>
      </c>
      <c r="D5275" s="621">
        <v>84.93</v>
      </c>
    </row>
    <row r="5276" spans="1:4" ht="67.5">
      <c r="A5276" s="622">
        <v>89046</v>
      </c>
      <c r="B5276" s="622" t="s">
        <v>1771</v>
      </c>
      <c r="C5276" s="622" t="s">
        <v>72</v>
      </c>
      <c r="D5276" s="621">
        <v>31.87</v>
      </c>
    </row>
    <row r="5277" spans="1:4" ht="67.5">
      <c r="A5277" s="622">
        <v>89171</v>
      </c>
      <c r="B5277" s="622" t="s">
        <v>1781</v>
      </c>
      <c r="C5277" s="622" t="s">
        <v>72</v>
      </c>
      <c r="D5277" s="621">
        <v>29.88</v>
      </c>
    </row>
    <row r="5278" spans="1:4" ht="54">
      <c r="A5278" s="622">
        <v>93389</v>
      </c>
      <c r="B5278" s="622" t="s">
        <v>3403</v>
      </c>
      <c r="C5278" s="622" t="s">
        <v>72</v>
      </c>
      <c r="D5278" s="621">
        <v>33.97</v>
      </c>
    </row>
    <row r="5279" spans="1:4" ht="54">
      <c r="A5279" s="622">
        <v>93390</v>
      </c>
      <c r="B5279" s="622" t="s">
        <v>3404</v>
      </c>
      <c r="C5279" s="622" t="s">
        <v>72</v>
      </c>
      <c r="D5279" s="621">
        <v>29.12</v>
      </c>
    </row>
    <row r="5280" spans="1:4" ht="54">
      <c r="A5280" s="622">
        <v>93391</v>
      </c>
      <c r="B5280" s="622" t="s">
        <v>3405</v>
      </c>
      <c r="C5280" s="622" t="s">
        <v>72</v>
      </c>
      <c r="D5280" s="621">
        <v>25.04</v>
      </c>
    </row>
    <row r="5281" spans="1:4" ht="40.5">
      <c r="A5281" s="622" t="s">
        <v>4436</v>
      </c>
      <c r="B5281" s="622" t="s">
        <v>779</v>
      </c>
      <c r="C5281" s="622" t="s">
        <v>72</v>
      </c>
      <c r="D5281" s="621">
        <v>185.4</v>
      </c>
    </row>
    <row r="5282" spans="1:4" ht="40.5">
      <c r="A5282" s="622" t="s">
        <v>4556</v>
      </c>
      <c r="B5282" s="622" t="s">
        <v>823</v>
      </c>
      <c r="C5282" s="622" t="s">
        <v>72</v>
      </c>
      <c r="D5282" s="621">
        <v>39.369999999999997</v>
      </c>
    </row>
    <row r="5283" spans="1:4" ht="27">
      <c r="A5283" s="622">
        <v>84183</v>
      </c>
      <c r="B5283" s="622" t="s">
        <v>216</v>
      </c>
      <c r="C5283" s="622" t="s">
        <v>72</v>
      </c>
      <c r="D5283" s="621">
        <v>131.38999999999999</v>
      </c>
    </row>
    <row r="5284" spans="1:4" ht="40.5">
      <c r="A5284" s="622">
        <v>98670</v>
      </c>
      <c r="B5284" s="622" t="s">
        <v>11144</v>
      </c>
      <c r="C5284" s="622" t="s">
        <v>72</v>
      </c>
      <c r="D5284" s="621">
        <v>125.2</v>
      </c>
    </row>
    <row r="5285" spans="1:4" ht="27">
      <c r="A5285" s="622">
        <v>98671</v>
      </c>
      <c r="B5285" s="622" t="s">
        <v>11145</v>
      </c>
      <c r="C5285" s="622" t="s">
        <v>72</v>
      </c>
      <c r="D5285" s="621">
        <v>292.60000000000002</v>
      </c>
    </row>
    <row r="5286" spans="1:4" ht="27">
      <c r="A5286" s="622">
        <v>98672</v>
      </c>
      <c r="B5286" s="622" t="s">
        <v>11146</v>
      </c>
      <c r="C5286" s="622" t="s">
        <v>72</v>
      </c>
      <c r="D5286" s="621">
        <v>396.29</v>
      </c>
    </row>
    <row r="5287" spans="1:4" ht="40.5">
      <c r="A5287" s="622">
        <v>98673</v>
      </c>
      <c r="B5287" s="622" t="s">
        <v>11147</v>
      </c>
      <c r="C5287" s="622" t="s">
        <v>72</v>
      </c>
      <c r="D5287" s="621">
        <v>154.18</v>
      </c>
    </row>
    <row r="5288" spans="1:4" ht="40.5">
      <c r="A5288" s="622">
        <v>98679</v>
      </c>
      <c r="B5288" s="622" t="s">
        <v>11148</v>
      </c>
      <c r="C5288" s="622" t="s">
        <v>72</v>
      </c>
      <c r="D5288" s="621">
        <v>23.53</v>
      </c>
    </row>
    <row r="5289" spans="1:4" ht="40.5">
      <c r="A5289" s="622">
        <v>98680</v>
      </c>
      <c r="B5289" s="622" t="s">
        <v>11149</v>
      </c>
      <c r="C5289" s="622" t="s">
        <v>72</v>
      </c>
      <c r="D5289" s="621">
        <v>29.49</v>
      </c>
    </row>
    <row r="5290" spans="1:4" ht="40.5">
      <c r="A5290" s="622">
        <v>98681</v>
      </c>
      <c r="B5290" s="622" t="s">
        <v>11150</v>
      </c>
      <c r="C5290" s="622" t="s">
        <v>72</v>
      </c>
      <c r="D5290" s="621">
        <v>21.9</v>
      </c>
    </row>
    <row r="5291" spans="1:4" ht="40.5">
      <c r="A5291" s="622">
        <v>98682</v>
      </c>
      <c r="B5291" s="622" t="s">
        <v>11151</v>
      </c>
      <c r="C5291" s="622" t="s">
        <v>72</v>
      </c>
      <c r="D5291" s="621">
        <v>27.85</v>
      </c>
    </row>
    <row r="5292" spans="1:4" ht="13.5">
      <c r="A5292" s="622">
        <v>98685</v>
      </c>
      <c r="B5292" s="622" t="s">
        <v>11152</v>
      </c>
      <c r="C5292" s="622" t="s">
        <v>18</v>
      </c>
      <c r="D5292" s="621">
        <v>52.99</v>
      </c>
    </row>
    <row r="5293" spans="1:4" ht="27">
      <c r="A5293" s="622">
        <v>98686</v>
      </c>
      <c r="B5293" s="622" t="s">
        <v>11153</v>
      </c>
      <c r="C5293" s="622" t="s">
        <v>18</v>
      </c>
      <c r="D5293" s="621">
        <v>28.51</v>
      </c>
    </row>
    <row r="5294" spans="1:4" ht="27">
      <c r="A5294" s="622">
        <v>98688</v>
      </c>
      <c r="B5294" s="622" t="s">
        <v>11154</v>
      </c>
      <c r="C5294" s="622" t="s">
        <v>18</v>
      </c>
      <c r="D5294" s="621">
        <v>34.270000000000003</v>
      </c>
    </row>
    <row r="5295" spans="1:4" ht="27">
      <c r="A5295" s="622">
        <v>98689</v>
      </c>
      <c r="B5295" s="622" t="s">
        <v>11155</v>
      </c>
      <c r="C5295" s="622" t="s">
        <v>18</v>
      </c>
      <c r="D5295" s="621">
        <v>75.290000000000006</v>
      </c>
    </row>
    <row r="5296" spans="1:4" ht="40.5">
      <c r="A5296" s="622">
        <v>72187</v>
      </c>
      <c r="B5296" s="622" t="s">
        <v>134</v>
      </c>
      <c r="C5296" s="622" t="s">
        <v>72</v>
      </c>
      <c r="D5296" s="621">
        <v>198.67</v>
      </c>
    </row>
    <row r="5297" spans="1:4" ht="40.5">
      <c r="A5297" s="622">
        <v>72188</v>
      </c>
      <c r="B5297" s="622" t="s">
        <v>1295</v>
      </c>
      <c r="C5297" s="622" t="s">
        <v>72</v>
      </c>
      <c r="D5297" s="621">
        <v>198.67</v>
      </c>
    </row>
    <row r="5298" spans="1:4" ht="27">
      <c r="A5298" s="622" t="s">
        <v>4548</v>
      </c>
      <c r="B5298" s="622" t="s">
        <v>815</v>
      </c>
      <c r="C5298" s="622" t="s">
        <v>72</v>
      </c>
      <c r="D5298" s="621">
        <v>180.91</v>
      </c>
    </row>
    <row r="5299" spans="1:4" ht="27">
      <c r="A5299" s="622">
        <v>84186</v>
      </c>
      <c r="B5299" s="622" t="s">
        <v>217</v>
      </c>
      <c r="C5299" s="622" t="s">
        <v>72</v>
      </c>
      <c r="D5299" s="621">
        <v>75.52</v>
      </c>
    </row>
    <row r="5300" spans="1:4" ht="27">
      <c r="A5300" s="622">
        <v>84187</v>
      </c>
      <c r="B5300" s="622" t="s">
        <v>218</v>
      </c>
      <c r="C5300" s="622" t="s">
        <v>72</v>
      </c>
      <c r="D5300" s="621">
        <v>10.81</v>
      </c>
    </row>
    <row r="5301" spans="1:4" ht="27">
      <c r="A5301" s="622">
        <v>72815</v>
      </c>
      <c r="B5301" s="622" t="s">
        <v>163</v>
      </c>
      <c r="C5301" s="622" t="s">
        <v>72</v>
      </c>
      <c r="D5301" s="621">
        <v>44.94</v>
      </c>
    </row>
    <row r="5302" spans="1:4" ht="40.5">
      <c r="A5302" s="622">
        <v>84191</v>
      </c>
      <c r="B5302" s="622" t="s">
        <v>1362</v>
      </c>
      <c r="C5302" s="622" t="s">
        <v>72</v>
      </c>
      <c r="D5302" s="621">
        <v>105.14</v>
      </c>
    </row>
    <row r="5303" spans="1:4" ht="40.5">
      <c r="A5303" s="622" t="s">
        <v>4588</v>
      </c>
      <c r="B5303" s="622" t="s">
        <v>4589</v>
      </c>
      <c r="C5303" s="622" t="s">
        <v>18</v>
      </c>
      <c r="D5303" s="621">
        <v>33.43</v>
      </c>
    </row>
    <row r="5304" spans="1:4" ht="27">
      <c r="A5304" s="622">
        <v>98695</v>
      </c>
      <c r="B5304" s="622" t="s">
        <v>11156</v>
      </c>
      <c r="C5304" s="622" t="s">
        <v>18</v>
      </c>
      <c r="D5304" s="621">
        <v>69.73</v>
      </c>
    </row>
    <row r="5305" spans="1:4" ht="13.5">
      <c r="A5305" s="622">
        <v>98697</v>
      </c>
      <c r="B5305" s="622" t="s">
        <v>11157</v>
      </c>
      <c r="C5305" s="622" t="s">
        <v>18</v>
      </c>
      <c r="D5305" s="621">
        <v>46.25</v>
      </c>
    </row>
    <row r="5306" spans="1:4" ht="27">
      <c r="A5306" s="622" t="s">
        <v>4554</v>
      </c>
      <c r="B5306" s="622" t="s">
        <v>821</v>
      </c>
      <c r="C5306" s="622" t="s">
        <v>18</v>
      </c>
      <c r="D5306" s="621">
        <v>15.83</v>
      </c>
    </row>
    <row r="5307" spans="1:4" ht="27">
      <c r="A5307" s="622">
        <v>84162</v>
      </c>
      <c r="B5307" s="622" t="s">
        <v>213</v>
      </c>
      <c r="C5307" s="622" t="s">
        <v>18</v>
      </c>
      <c r="D5307" s="621">
        <v>16.940000000000001</v>
      </c>
    </row>
    <row r="5308" spans="1:4" ht="40.5">
      <c r="A5308" s="622">
        <v>88648</v>
      </c>
      <c r="B5308" s="622" t="s">
        <v>1709</v>
      </c>
      <c r="C5308" s="622" t="s">
        <v>18</v>
      </c>
      <c r="D5308" s="621">
        <v>4.43</v>
      </c>
    </row>
    <row r="5309" spans="1:4" ht="40.5">
      <c r="A5309" s="622">
        <v>88649</v>
      </c>
      <c r="B5309" s="622" t="s">
        <v>1710</v>
      </c>
      <c r="C5309" s="622" t="s">
        <v>18</v>
      </c>
      <c r="D5309" s="621">
        <v>4.95</v>
      </c>
    </row>
    <row r="5310" spans="1:4" ht="40.5">
      <c r="A5310" s="622">
        <v>88650</v>
      </c>
      <c r="B5310" s="622" t="s">
        <v>1711</v>
      </c>
      <c r="C5310" s="622" t="s">
        <v>18</v>
      </c>
      <c r="D5310" s="621">
        <v>8.99</v>
      </c>
    </row>
    <row r="5311" spans="1:4" ht="40.5">
      <c r="A5311" s="622">
        <v>96467</v>
      </c>
      <c r="B5311" s="622" t="s">
        <v>4165</v>
      </c>
      <c r="C5311" s="622" t="s">
        <v>18</v>
      </c>
      <c r="D5311" s="621">
        <v>4.09</v>
      </c>
    </row>
    <row r="5312" spans="1:4" ht="13.5">
      <c r="A5312" s="622" t="s">
        <v>4497</v>
      </c>
      <c r="B5312" s="622" t="s">
        <v>808</v>
      </c>
      <c r="C5312" s="622" t="s">
        <v>18</v>
      </c>
      <c r="D5312" s="621">
        <v>22.22</v>
      </c>
    </row>
    <row r="5313" spans="1:4" ht="27">
      <c r="A5313" s="622">
        <v>84168</v>
      </c>
      <c r="B5313" s="622" t="s">
        <v>214</v>
      </c>
      <c r="C5313" s="622" t="s">
        <v>18</v>
      </c>
      <c r="D5313" s="621">
        <v>17.41</v>
      </c>
    </row>
    <row r="5314" spans="1:4" ht="40.5">
      <c r="A5314" s="622">
        <v>68325</v>
      </c>
      <c r="B5314" s="622" t="s">
        <v>1280</v>
      </c>
      <c r="C5314" s="622" t="s">
        <v>72</v>
      </c>
      <c r="D5314" s="621">
        <v>40.99</v>
      </c>
    </row>
    <row r="5315" spans="1:4" ht="40.5">
      <c r="A5315" s="622">
        <v>68333</v>
      </c>
      <c r="B5315" s="622" t="s">
        <v>1281</v>
      </c>
      <c r="C5315" s="622" t="s">
        <v>72</v>
      </c>
      <c r="D5315" s="621">
        <v>42.26</v>
      </c>
    </row>
    <row r="5316" spans="1:4" ht="27">
      <c r="A5316" s="622">
        <v>72183</v>
      </c>
      <c r="B5316" s="622" t="s">
        <v>1294</v>
      </c>
      <c r="C5316" s="622" t="s">
        <v>72</v>
      </c>
      <c r="D5316" s="621">
        <v>75.739999999999995</v>
      </c>
    </row>
    <row r="5317" spans="1:4" ht="54">
      <c r="A5317" s="622">
        <v>94990</v>
      </c>
      <c r="B5317" s="622" t="s">
        <v>3734</v>
      </c>
      <c r="C5317" s="622" t="s">
        <v>43</v>
      </c>
      <c r="D5317" s="621">
        <v>530.16</v>
      </c>
    </row>
    <row r="5318" spans="1:4" ht="54">
      <c r="A5318" s="622">
        <v>94991</v>
      </c>
      <c r="B5318" s="622" t="s">
        <v>751</v>
      </c>
      <c r="C5318" s="622" t="s">
        <v>43</v>
      </c>
      <c r="D5318" s="621">
        <v>520</v>
      </c>
    </row>
    <row r="5319" spans="1:4" ht="54">
      <c r="A5319" s="622">
        <v>94992</v>
      </c>
      <c r="B5319" s="622" t="s">
        <v>3735</v>
      </c>
      <c r="C5319" s="622" t="s">
        <v>72</v>
      </c>
      <c r="D5319" s="621">
        <v>59.13</v>
      </c>
    </row>
    <row r="5320" spans="1:4" ht="54">
      <c r="A5320" s="622">
        <v>94993</v>
      </c>
      <c r="B5320" s="622" t="s">
        <v>3736</v>
      </c>
      <c r="C5320" s="622" t="s">
        <v>72</v>
      </c>
      <c r="D5320" s="621">
        <v>58.52</v>
      </c>
    </row>
    <row r="5321" spans="1:4" ht="54">
      <c r="A5321" s="622">
        <v>94994</v>
      </c>
      <c r="B5321" s="622" t="s">
        <v>3737</v>
      </c>
      <c r="C5321" s="622" t="s">
        <v>72</v>
      </c>
      <c r="D5321" s="621">
        <v>70.67</v>
      </c>
    </row>
    <row r="5322" spans="1:4" ht="54">
      <c r="A5322" s="622">
        <v>94995</v>
      </c>
      <c r="B5322" s="622" t="s">
        <v>3738</v>
      </c>
      <c r="C5322" s="622" t="s">
        <v>72</v>
      </c>
      <c r="D5322" s="621">
        <v>69.86</v>
      </c>
    </row>
    <row r="5323" spans="1:4" ht="54">
      <c r="A5323" s="622">
        <v>94996</v>
      </c>
      <c r="B5323" s="622" t="s">
        <v>3739</v>
      </c>
      <c r="C5323" s="622" t="s">
        <v>72</v>
      </c>
      <c r="D5323" s="621">
        <v>81.44</v>
      </c>
    </row>
    <row r="5324" spans="1:4" ht="54">
      <c r="A5324" s="622">
        <v>94997</v>
      </c>
      <c r="B5324" s="622" t="s">
        <v>3740</v>
      </c>
      <c r="C5324" s="622" t="s">
        <v>72</v>
      </c>
      <c r="D5324" s="621">
        <v>80.430000000000007</v>
      </c>
    </row>
    <row r="5325" spans="1:4" ht="54">
      <c r="A5325" s="622">
        <v>94998</v>
      </c>
      <c r="B5325" s="622" t="s">
        <v>3741</v>
      </c>
      <c r="C5325" s="622" t="s">
        <v>72</v>
      </c>
      <c r="D5325" s="621">
        <v>91.95</v>
      </c>
    </row>
    <row r="5326" spans="1:4" ht="54">
      <c r="A5326" s="622">
        <v>94999</v>
      </c>
      <c r="B5326" s="622" t="s">
        <v>3742</v>
      </c>
      <c r="C5326" s="622" t="s">
        <v>72</v>
      </c>
      <c r="D5326" s="621">
        <v>90.73</v>
      </c>
    </row>
    <row r="5327" spans="1:4" ht="54">
      <c r="A5327" s="622">
        <v>87620</v>
      </c>
      <c r="B5327" s="622" t="s">
        <v>1533</v>
      </c>
      <c r="C5327" s="622" t="s">
        <v>72</v>
      </c>
      <c r="D5327" s="621">
        <v>24.37</v>
      </c>
    </row>
    <row r="5328" spans="1:4" ht="54">
      <c r="A5328" s="622">
        <v>87622</v>
      </c>
      <c r="B5328" s="622" t="s">
        <v>1534</v>
      </c>
      <c r="C5328" s="622" t="s">
        <v>72</v>
      </c>
      <c r="D5328" s="621">
        <v>27.15</v>
      </c>
    </row>
    <row r="5329" spans="1:4" ht="54">
      <c r="A5329" s="622">
        <v>87623</v>
      </c>
      <c r="B5329" s="622" t="s">
        <v>1535</v>
      </c>
      <c r="C5329" s="622" t="s">
        <v>72</v>
      </c>
      <c r="D5329" s="621">
        <v>63.21</v>
      </c>
    </row>
    <row r="5330" spans="1:4" ht="40.5">
      <c r="A5330" s="622">
        <v>87624</v>
      </c>
      <c r="B5330" s="622" t="s">
        <v>1536</v>
      </c>
      <c r="C5330" s="622" t="s">
        <v>72</v>
      </c>
      <c r="D5330" s="621">
        <v>68.16</v>
      </c>
    </row>
    <row r="5331" spans="1:4" ht="54">
      <c r="A5331" s="622">
        <v>87630</v>
      </c>
      <c r="B5331" s="622" t="s">
        <v>1537</v>
      </c>
      <c r="C5331" s="622" t="s">
        <v>72</v>
      </c>
      <c r="D5331" s="621">
        <v>29.91</v>
      </c>
    </row>
    <row r="5332" spans="1:4" ht="54">
      <c r="A5332" s="622">
        <v>87632</v>
      </c>
      <c r="B5332" s="622" t="s">
        <v>1538</v>
      </c>
      <c r="C5332" s="622" t="s">
        <v>72</v>
      </c>
      <c r="D5332" s="621">
        <v>33.79</v>
      </c>
    </row>
    <row r="5333" spans="1:4" ht="54">
      <c r="A5333" s="622">
        <v>87633</v>
      </c>
      <c r="B5333" s="622" t="s">
        <v>1539</v>
      </c>
      <c r="C5333" s="622" t="s">
        <v>72</v>
      </c>
      <c r="D5333" s="621">
        <v>83.91</v>
      </c>
    </row>
    <row r="5334" spans="1:4" ht="40.5">
      <c r="A5334" s="622">
        <v>87634</v>
      </c>
      <c r="B5334" s="622" t="s">
        <v>1540</v>
      </c>
      <c r="C5334" s="622" t="s">
        <v>72</v>
      </c>
      <c r="D5334" s="621">
        <v>90.8</v>
      </c>
    </row>
    <row r="5335" spans="1:4" ht="54">
      <c r="A5335" s="622">
        <v>87640</v>
      </c>
      <c r="B5335" s="622" t="s">
        <v>1541</v>
      </c>
      <c r="C5335" s="622" t="s">
        <v>72</v>
      </c>
      <c r="D5335" s="621">
        <v>34.369999999999997</v>
      </c>
    </row>
    <row r="5336" spans="1:4" ht="54">
      <c r="A5336" s="622">
        <v>87642</v>
      </c>
      <c r="B5336" s="622" t="s">
        <v>1542</v>
      </c>
      <c r="C5336" s="622" t="s">
        <v>72</v>
      </c>
      <c r="D5336" s="621">
        <v>39.130000000000003</v>
      </c>
    </row>
    <row r="5337" spans="1:4" ht="54">
      <c r="A5337" s="622">
        <v>87643</v>
      </c>
      <c r="B5337" s="622" t="s">
        <v>1543</v>
      </c>
      <c r="C5337" s="622" t="s">
        <v>72</v>
      </c>
      <c r="D5337" s="621">
        <v>100.77</v>
      </c>
    </row>
    <row r="5338" spans="1:4" ht="40.5">
      <c r="A5338" s="622">
        <v>87644</v>
      </c>
      <c r="B5338" s="622" t="s">
        <v>1544</v>
      </c>
      <c r="C5338" s="622" t="s">
        <v>72</v>
      </c>
      <c r="D5338" s="621">
        <v>109.25</v>
      </c>
    </row>
    <row r="5339" spans="1:4" ht="54">
      <c r="A5339" s="622">
        <v>87680</v>
      </c>
      <c r="B5339" s="622" t="s">
        <v>245</v>
      </c>
      <c r="C5339" s="622" t="s">
        <v>72</v>
      </c>
      <c r="D5339" s="621">
        <v>27.13</v>
      </c>
    </row>
    <row r="5340" spans="1:4" ht="54">
      <c r="A5340" s="622">
        <v>87682</v>
      </c>
      <c r="B5340" s="622" t="s">
        <v>1545</v>
      </c>
      <c r="C5340" s="622" t="s">
        <v>72</v>
      </c>
      <c r="D5340" s="621">
        <v>31.89</v>
      </c>
    </row>
    <row r="5341" spans="1:4" ht="54">
      <c r="A5341" s="622">
        <v>87683</v>
      </c>
      <c r="B5341" s="622" t="s">
        <v>1546</v>
      </c>
      <c r="C5341" s="622" t="s">
        <v>72</v>
      </c>
      <c r="D5341" s="621">
        <v>93.53</v>
      </c>
    </row>
    <row r="5342" spans="1:4" ht="40.5">
      <c r="A5342" s="622">
        <v>87684</v>
      </c>
      <c r="B5342" s="622" t="s">
        <v>1547</v>
      </c>
      <c r="C5342" s="622" t="s">
        <v>72</v>
      </c>
      <c r="D5342" s="621">
        <v>102.01</v>
      </c>
    </row>
    <row r="5343" spans="1:4" ht="54">
      <c r="A5343" s="622">
        <v>87690</v>
      </c>
      <c r="B5343" s="622" t="s">
        <v>246</v>
      </c>
      <c r="C5343" s="622" t="s">
        <v>72</v>
      </c>
      <c r="D5343" s="621">
        <v>31.51</v>
      </c>
    </row>
    <row r="5344" spans="1:4" ht="54">
      <c r="A5344" s="622">
        <v>87692</v>
      </c>
      <c r="B5344" s="622" t="s">
        <v>1548</v>
      </c>
      <c r="C5344" s="622" t="s">
        <v>72</v>
      </c>
      <c r="D5344" s="621">
        <v>36.97</v>
      </c>
    </row>
    <row r="5345" spans="1:4" ht="54">
      <c r="A5345" s="622">
        <v>87693</v>
      </c>
      <c r="B5345" s="622" t="s">
        <v>1549</v>
      </c>
      <c r="C5345" s="622" t="s">
        <v>72</v>
      </c>
      <c r="D5345" s="621">
        <v>107.56</v>
      </c>
    </row>
    <row r="5346" spans="1:4" ht="40.5">
      <c r="A5346" s="622">
        <v>87694</v>
      </c>
      <c r="B5346" s="622" t="s">
        <v>1550</v>
      </c>
      <c r="C5346" s="622" t="s">
        <v>72</v>
      </c>
      <c r="D5346" s="621">
        <v>117.27</v>
      </c>
    </row>
    <row r="5347" spans="1:4" ht="54">
      <c r="A5347" s="622">
        <v>87700</v>
      </c>
      <c r="B5347" s="622" t="s">
        <v>247</v>
      </c>
      <c r="C5347" s="622" t="s">
        <v>72</v>
      </c>
      <c r="D5347" s="621">
        <v>34.04</v>
      </c>
    </row>
    <row r="5348" spans="1:4" ht="54">
      <c r="A5348" s="622">
        <v>87702</v>
      </c>
      <c r="B5348" s="622" t="s">
        <v>1551</v>
      </c>
      <c r="C5348" s="622" t="s">
        <v>72</v>
      </c>
      <c r="D5348" s="621">
        <v>39.979999999999997</v>
      </c>
    </row>
    <row r="5349" spans="1:4" ht="54">
      <c r="A5349" s="622">
        <v>87703</v>
      </c>
      <c r="B5349" s="622" t="s">
        <v>1552</v>
      </c>
      <c r="C5349" s="622" t="s">
        <v>72</v>
      </c>
      <c r="D5349" s="621">
        <v>116.86</v>
      </c>
    </row>
    <row r="5350" spans="1:4" ht="40.5">
      <c r="A5350" s="622">
        <v>87704</v>
      </c>
      <c r="B5350" s="622" t="s">
        <v>1553</v>
      </c>
      <c r="C5350" s="622" t="s">
        <v>72</v>
      </c>
      <c r="D5350" s="621">
        <v>127.42</v>
      </c>
    </row>
    <row r="5351" spans="1:4" ht="54">
      <c r="A5351" s="622">
        <v>87735</v>
      </c>
      <c r="B5351" s="622" t="s">
        <v>1554</v>
      </c>
      <c r="C5351" s="622" t="s">
        <v>72</v>
      </c>
      <c r="D5351" s="621">
        <v>31.84</v>
      </c>
    </row>
    <row r="5352" spans="1:4" ht="54">
      <c r="A5352" s="622">
        <v>87737</v>
      </c>
      <c r="B5352" s="622" t="s">
        <v>1555</v>
      </c>
      <c r="C5352" s="622" t="s">
        <v>72</v>
      </c>
      <c r="D5352" s="621">
        <v>34.619999999999997</v>
      </c>
    </row>
    <row r="5353" spans="1:4" ht="54">
      <c r="A5353" s="622">
        <v>87738</v>
      </c>
      <c r="B5353" s="622" t="s">
        <v>1556</v>
      </c>
      <c r="C5353" s="622" t="s">
        <v>72</v>
      </c>
      <c r="D5353" s="621">
        <v>70.680000000000007</v>
      </c>
    </row>
    <row r="5354" spans="1:4" ht="40.5">
      <c r="A5354" s="622">
        <v>87739</v>
      </c>
      <c r="B5354" s="622" t="s">
        <v>1557</v>
      </c>
      <c r="C5354" s="622" t="s">
        <v>72</v>
      </c>
      <c r="D5354" s="621">
        <v>75.63</v>
      </c>
    </row>
    <row r="5355" spans="1:4" ht="54">
      <c r="A5355" s="622">
        <v>87745</v>
      </c>
      <c r="B5355" s="622" t="s">
        <v>1558</v>
      </c>
      <c r="C5355" s="622" t="s">
        <v>72</v>
      </c>
      <c r="D5355" s="621">
        <v>37.380000000000003</v>
      </c>
    </row>
    <row r="5356" spans="1:4" ht="54">
      <c r="A5356" s="622">
        <v>87747</v>
      </c>
      <c r="B5356" s="622" t="s">
        <v>1559</v>
      </c>
      <c r="C5356" s="622" t="s">
        <v>72</v>
      </c>
      <c r="D5356" s="621">
        <v>41.26</v>
      </c>
    </row>
    <row r="5357" spans="1:4" ht="54">
      <c r="A5357" s="622">
        <v>87748</v>
      </c>
      <c r="B5357" s="622" t="s">
        <v>1560</v>
      </c>
      <c r="C5357" s="622" t="s">
        <v>72</v>
      </c>
      <c r="D5357" s="621">
        <v>91.38</v>
      </c>
    </row>
    <row r="5358" spans="1:4" ht="40.5">
      <c r="A5358" s="622">
        <v>87749</v>
      </c>
      <c r="B5358" s="622" t="s">
        <v>1561</v>
      </c>
      <c r="C5358" s="622" t="s">
        <v>72</v>
      </c>
      <c r="D5358" s="621">
        <v>98.27</v>
      </c>
    </row>
    <row r="5359" spans="1:4" ht="54">
      <c r="A5359" s="622">
        <v>87755</v>
      </c>
      <c r="B5359" s="622" t="s">
        <v>1562</v>
      </c>
      <c r="C5359" s="622" t="s">
        <v>72</v>
      </c>
      <c r="D5359" s="621">
        <v>32.880000000000003</v>
      </c>
    </row>
    <row r="5360" spans="1:4" ht="54">
      <c r="A5360" s="622">
        <v>87757</v>
      </c>
      <c r="B5360" s="622" t="s">
        <v>1563</v>
      </c>
      <c r="C5360" s="622" t="s">
        <v>72</v>
      </c>
      <c r="D5360" s="621">
        <v>36.76</v>
      </c>
    </row>
    <row r="5361" spans="1:4" ht="54">
      <c r="A5361" s="622">
        <v>87758</v>
      </c>
      <c r="B5361" s="622" t="s">
        <v>1564</v>
      </c>
      <c r="C5361" s="622" t="s">
        <v>72</v>
      </c>
      <c r="D5361" s="621">
        <v>86.88</v>
      </c>
    </row>
    <row r="5362" spans="1:4" ht="40.5">
      <c r="A5362" s="622">
        <v>87759</v>
      </c>
      <c r="B5362" s="622" t="s">
        <v>1565</v>
      </c>
      <c r="C5362" s="622" t="s">
        <v>72</v>
      </c>
      <c r="D5362" s="621">
        <v>93.77</v>
      </c>
    </row>
    <row r="5363" spans="1:4" ht="54">
      <c r="A5363" s="622">
        <v>87765</v>
      </c>
      <c r="B5363" s="622" t="s">
        <v>1566</v>
      </c>
      <c r="C5363" s="622" t="s">
        <v>72</v>
      </c>
      <c r="D5363" s="621">
        <v>37.340000000000003</v>
      </c>
    </row>
    <row r="5364" spans="1:4" ht="54">
      <c r="A5364" s="622">
        <v>87767</v>
      </c>
      <c r="B5364" s="622" t="s">
        <v>1567</v>
      </c>
      <c r="C5364" s="622" t="s">
        <v>72</v>
      </c>
      <c r="D5364" s="621">
        <v>42.1</v>
      </c>
    </row>
    <row r="5365" spans="1:4" ht="54">
      <c r="A5365" s="622">
        <v>87768</v>
      </c>
      <c r="B5365" s="622" t="s">
        <v>1568</v>
      </c>
      <c r="C5365" s="622" t="s">
        <v>72</v>
      </c>
      <c r="D5365" s="621">
        <v>103.74</v>
      </c>
    </row>
    <row r="5366" spans="1:4" ht="40.5">
      <c r="A5366" s="622">
        <v>87769</v>
      </c>
      <c r="B5366" s="622" t="s">
        <v>1569</v>
      </c>
      <c r="C5366" s="622" t="s">
        <v>72</v>
      </c>
      <c r="D5366" s="621">
        <v>112.22</v>
      </c>
    </row>
    <row r="5367" spans="1:4" ht="27">
      <c r="A5367" s="622">
        <v>88470</v>
      </c>
      <c r="B5367" s="622" t="s">
        <v>336</v>
      </c>
      <c r="C5367" s="622" t="s">
        <v>72</v>
      </c>
      <c r="D5367" s="621">
        <v>24.18</v>
      </c>
    </row>
    <row r="5368" spans="1:4" ht="27">
      <c r="A5368" s="622">
        <v>88471</v>
      </c>
      <c r="B5368" s="622" t="s">
        <v>337</v>
      </c>
      <c r="C5368" s="622" t="s">
        <v>72</v>
      </c>
      <c r="D5368" s="621">
        <v>29.86</v>
      </c>
    </row>
    <row r="5369" spans="1:4" ht="27">
      <c r="A5369" s="622">
        <v>88472</v>
      </c>
      <c r="B5369" s="622" t="s">
        <v>338</v>
      </c>
      <c r="C5369" s="622" t="s">
        <v>72</v>
      </c>
      <c r="D5369" s="621">
        <v>34.31</v>
      </c>
    </row>
    <row r="5370" spans="1:4" ht="27">
      <c r="A5370" s="622">
        <v>88476</v>
      </c>
      <c r="B5370" s="622" t="s">
        <v>339</v>
      </c>
      <c r="C5370" s="622" t="s">
        <v>72</v>
      </c>
      <c r="D5370" s="621">
        <v>19.86</v>
      </c>
    </row>
    <row r="5371" spans="1:4" ht="27">
      <c r="A5371" s="622">
        <v>88477</v>
      </c>
      <c r="B5371" s="622" t="s">
        <v>340</v>
      </c>
      <c r="C5371" s="622" t="s">
        <v>72</v>
      </c>
      <c r="D5371" s="621">
        <v>27.09</v>
      </c>
    </row>
    <row r="5372" spans="1:4" ht="27">
      <c r="A5372" s="622">
        <v>88478</v>
      </c>
      <c r="B5372" s="622" t="s">
        <v>341</v>
      </c>
      <c r="C5372" s="622" t="s">
        <v>72</v>
      </c>
      <c r="D5372" s="621">
        <v>32.94</v>
      </c>
    </row>
    <row r="5373" spans="1:4" ht="54">
      <c r="A5373" s="622">
        <v>90900</v>
      </c>
      <c r="B5373" s="622" t="s">
        <v>557</v>
      </c>
      <c r="C5373" s="622" t="s">
        <v>72</v>
      </c>
      <c r="D5373" s="621">
        <v>54.84</v>
      </c>
    </row>
    <row r="5374" spans="1:4" ht="54">
      <c r="A5374" s="622">
        <v>90902</v>
      </c>
      <c r="B5374" s="622" t="s">
        <v>2479</v>
      </c>
      <c r="C5374" s="622" t="s">
        <v>72</v>
      </c>
      <c r="D5374" s="621">
        <v>60.3</v>
      </c>
    </row>
    <row r="5375" spans="1:4" ht="54">
      <c r="A5375" s="622">
        <v>90903</v>
      </c>
      <c r="B5375" s="622" t="s">
        <v>2480</v>
      </c>
      <c r="C5375" s="622" t="s">
        <v>72</v>
      </c>
      <c r="D5375" s="621">
        <v>130.88999999999999</v>
      </c>
    </row>
    <row r="5376" spans="1:4" ht="40.5">
      <c r="A5376" s="622">
        <v>90904</v>
      </c>
      <c r="B5376" s="622" t="s">
        <v>2481</v>
      </c>
      <c r="C5376" s="622" t="s">
        <v>72</v>
      </c>
      <c r="D5376" s="621">
        <v>140.6</v>
      </c>
    </row>
    <row r="5377" spans="1:4" ht="54">
      <c r="A5377" s="622">
        <v>90910</v>
      </c>
      <c r="B5377" s="622" t="s">
        <v>558</v>
      </c>
      <c r="C5377" s="622" t="s">
        <v>72</v>
      </c>
      <c r="D5377" s="621">
        <v>58.05</v>
      </c>
    </row>
    <row r="5378" spans="1:4" ht="54">
      <c r="A5378" s="622">
        <v>90912</v>
      </c>
      <c r="B5378" s="622" t="s">
        <v>2482</v>
      </c>
      <c r="C5378" s="622" t="s">
        <v>72</v>
      </c>
      <c r="D5378" s="621">
        <v>63.99</v>
      </c>
    </row>
    <row r="5379" spans="1:4" ht="54">
      <c r="A5379" s="622">
        <v>90913</v>
      </c>
      <c r="B5379" s="622" t="s">
        <v>2483</v>
      </c>
      <c r="C5379" s="622" t="s">
        <v>72</v>
      </c>
      <c r="D5379" s="621">
        <v>140.87</v>
      </c>
    </row>
    <row r="5380" spans="1:4" ht="40.5">
      <c r="A5380" s="622">
        <v>90914</v>
      </c>
      <c r="B5380" s="622" t="s">
        <v>2484</v>
      </c>
      <c r="C5380" s="622" t="s">
        <v>72</v>
      </c>
      <c r="D5380" s="621">
        <v>151.43</v>
      </c>
    </row>
    <row r="5381" spans="1:4" ht="54">
      <c r="A5381" s="622">
        <v>90920</v>
      </c>
      <c r="B5381" s="622" t="s">
        <v>559</v>
      </c>
      <c r="C5381" s="622" t="s">
        <v>72</v>
      </c>
      <c r="D5381" s="621">
        <v>63.96</v>
      </c>
    </row>
    <row r="5382" spans="1:4" ht="54">
      <c r="A5382" s="622">
        <v>90922</v>
      </c>
      <c r="B5382" s="622" t="s">
        <v>2485</v>
      </c>
      <c r="C5382" s="622" t="s">
        <v>72</v>
      </c>
      <c r="D5382" s="621">
        <v>70.790000000000006</v>
      </c>
    </row>
    <row r="5383" spans="1:4" ht="54">
      <c r="A5383" s="622">
        <v>90923</v>
      </c>
      <c r="B5383" s="622" t="s">
        <v>2486</v>
      </c>
      <c r="C5383" s="622" t="s">
        <v>72</v>
      </c>
      <c r="D5383" s="621">
        <v>159.18</v>
      </c>
    </row>
    <row r="5384" spans="1:4" ht="40.5">
      <c r="A5384" s="622">
        <v>90924</v>
      </c>
      <c r="B5384" s="622" t="s">
        <v>2487</v>
      </c>
      <c r="C5384" s="622" t="s">
        <v>72</v>
      </c>
      <c r="D5384" s="621">
        <v>171.33</v>
      </c>
    </row>
    <row r="5385" spans="1:4" ht="54">
      <c r="A5385" s="622">
        <v>90930</v>
      </c>
      <c r="B5385" s="622" t="s">
        <v>560</v>
      </c>
      <c r="C5385" s="622" t="s">
        <v>72</v>
      </c>
      <c r="D5385" s="621">
        <v>50.05</v>
      </c>
    </row>
    <row r="5386" spans="1:4" ht="54">
      <c r="A5386" s="622">
        <v>90932</v>
      </c>
      <c r="B5386" s="622" t="s">
        <v>2488</v>
      </c>
      <c r="C5386" s="622" t="s">
        <v>72</v>
      </c>
      <c r="D5386" s="621">
        <v>55.51</v>
      </c>
    </row>
    <row r="5387" spans="1:4" ht="54">
      <c r="A5387" s="622">
        <v>90933</v>
      </c>
      <c r="B5387" s="622" t="s">
        <v>2489</v>
      </c>
      <c r="C5387" s="622" t="s">
        <v>72</v>
      </c>
      <c r="D5387" s="621">
        <v>126.1</v>
      </c>
    </row>
    <row r="5388" spans="1:4" ht="40.5">
      <c r="A5388" s="622">
        <v>90934</v>
      </c>
      <c r="B5388" s="622" t="s">
        <v>2490</v>
      </c>
      <c r="C5388" s="622" t="s">
        <v>72</v>
      </c>
      <c r="D5388" s="621">
        <v>135.81</v>
      </c>
    </row>
    <row r="5389" spans="1:4" ht="54">
      <c r="A5389" s="622">
        <v>90940</v>
      </c>
      <c r="B5389" s="622" t="s">
        <v>561</v>
      </c>
      <c r="C5389" s="622" t="s">
        <v>72</v>
      </c>
      <c r="D5389" s="621">
        <v>53.27</v>
      </c>
    </row>
    <row r="5390" spans="1:4" ht="54">
      <c r="A5390" s="622">
        <v>90942</v>
      </c>
      <c r="B5390" s="622" t="s">
        <v>2491</v>
      </c>
      <c r="C5390" s="622" t="s">
        <v>72</v>
      </c>
      <c r="D5390" s="621">
        <v>59.21</v>
      </c>
    </row>
    <row r="5391" spans="1:4" ht="54">
      <c r="A5391" s="622">
        <v>90943</v>
      </c>
      <c r="B5391" s="622" t="s">
        <v>2492</v>
      </c>
      <c r="C5391" s="622" t="s">
        <v>72</v>
      </c>
      <c r="D5391" s="621">
        <v>136.09</v>
      </c>
    </row>
    <row r="5392" spans="1:4" ht="40.5">
      <c r="A5392" s="622">
        <v>90944</v>
      </c>
      <c r="B5392" s="622" t="s">
        <v>2493</v>
      </c>
      <c r="C5392" s="622" t="s">
        <v>72</v>
      </c>
      <c r="D5392" s="621">
        <v>146.65</v>
      </c>
    </row>
    <row r="5393" spans="1:4" ht="54">
      <c r="A5393" s="622">
        <v>90950</v>
      </c>
      <c r="B5393" s="622" t="s">
        <v>562</v>
      </c>
      <c r="C5393" s="622" t="s">
        <v>72</v>
      </c>
      <c r="D5393" s="621">
        <v>59.17</v>
      </c>
    </row>
    <row r="5394" spans="1:4" ht="54">
      <c r="A5394" s="622">
        <v>90952</v>
      </c>
      <c r="B5394" s="622" t="s">
        <v>2494</v>
      </c>
      <c r="C5394" s="622" t="s">
        <v>72</v>
      </c>
      <c r="D5394" s="621">
        <v>66</v>
      </c>
    </row>
    <row r="5395" spans="1:4" ht="54">
      <c r="A5395" s="622">
        <v>90953</v>
      </c>
      <c r="B5395" s="622" t="s">
        <v>2495</v>
      </c>
      <c r="C5395" s="622" t="s">
        <v>72</v>
      </c>
      <c r="D5395" s="621">
        <v>154.38999999999999</v>
      </c>
    </row>
    <row r="5396" spans="1:4" ht="40.5">
      <c r="A5396" s="622">
        <v>90954</v>
      </c>
      <c r="B5396" s="622" t="s">
        <v>2496</v>
      </c>
      <c r="C5396" s="622" t="s">
        <v>72</v>
      </c>
      <c r="D5396" s="621">
        <v>166.54</v>
      </c>
    </row>
    <row r="5397" spans="1:4" ht="81">
      <c r="A5397" s="622">
        <v>94438</v>
      </c>
      <c r="B5397" s="622" t="s">
        <v>3551</v>
      </c>
      <c r="C5397" s="622" t="s">
        <v>72</v>
      </c>
      <c r="D5397" s="621">
        <v>31.87</v>
      </c>
    </row>
    <row r="5398" spans="1:4" ht="108">
      <c r="A5398" s="622">
        <v>94439</v>
      </c>
      <c r="B5398" s="622" t="s">
        <v>3552</v>
      </c>
      <c r="C5398" s="622" t="s">
        <v>72</v>
      </c>
      <c r="D5398" s="621">
        <v>35.450000000000003</v>
      </c>
    </row>
    <row r="5399" spans="1:4" ht="81">
      <c r="A5399" s="622">
        <v>94779</v>
      </c>
      <c r="B5399" s="622" t="s">
        <v>3687</v>
      </c>
      <c r="C5399" s="622" t="s">
        <v>72</v>
      </c>
      <c r="D5399" s="621">
        <v>31.07</v>
      </c>
    </row>
    <row r="5400" spans="1:4" ht="94.5">
      <c r="A5400" s="622">
        <v>94782</v>
      </c>
      <c r="B5400" s="622" t="s">
        <v>3688</v>
      </c>
      <c r="C5400" s="622" t="s">
        <v>72</v>
      </c>
      <c r="D5400" s="621">
        <v>35.03</v>
      </c>
    </row>
    <row r="5401" spans="1:4" ht="27">
      <c r="A5401" s="622">
        <v>72190</v>
      </c>
      <c r="B5401" s="622" t="s">
        <v>135</v>
      </c>
      <c r="C5401" s="622" t="s">
        <v>18</v>
      </c>
      <c r="D5401" s="621">
        <v>33.06</v>
      </c>
    </row>
    <row r="5402" spans="1:4" ht="67.5">
      <c r="A5402" s="622">
        <v>87871</v>
      </c>
      <c r="B5402" s="622" t="s">
        <v>1638</v>
      </c>
      <c r="C5402" s="622" t="s">
        <v>72</v>
      </c>
      <c r="D5402" s="621">
        <v>17.47</v>
      </c>
    </row>
    <row r="5403" spans="1:4" ht="67.5">
      <c r="A5403" s="622">
        <v>87872</v>
      </c>
      <c r="B5403" s="622" t="s">
        <v>1639</v>
      </c>
      <c r="C5403" s="622" t="s">
        <v>72</v>
      </c>
      <c r="D5403" s="621">
        <v>16.86</v>
      </c>
    </row>
    <row r="5404" spans="1:4" ht="67.5">
      <c r="A5404" s="622">
        <v>87873</v>
      </c>
      <c r="B5404" s="622" t="s">
        <v>248</v>
      </c>
      <c r="C5404" s="622" t="s">
        <v>72</v>
      </c>
      <c r="D5404" s="621">
        <v>4.72</v>
      </c>
    </row>
    <row r="5405" spans="1:4" ht="67.5">
      <c r="A5405" s="622">
        <v>87874</v>
      </c>
      <c r="B5405" s="622" t="s">
        <v>249</v>
      </c>
      <c r="C5405" s="622" t="s">
        <v>72</v>
      </c>
      <c r="D5405" s="621">
        <v>4.5999999999999996</v>
      </c>
    </row>
    <row r="5406" spans="1:4" ht="54">
      <c r="A5406" s="622">
        <v>87876</v>
      </c>
      <c r="B5406" s="622" t="s">
        <v>1640</v>
      </c>
      <c r="C5406" s="622" t="s">
        <v>72</v>
      </c>
      <c r="D5406" s="621">
        <v>9.57</v>
      </c>
    </row>
    <row r="5407" spans="1:4" ht="54">
      <c r="A5407" s="622">
        <v>87877</v>
      </c>
      <c r="B5407" s="622" t="s">
        <v>250</v>
      </c>
      <c r="C5407" s="622" t="s">
        <v>72</v>
      </c>
      <c r="D5407" s="621">
        <v>9.2799999999999994</v>
      </c>
    </row>
    <row r="5408" spans="1:4" ht="54">
      <c r="A5408" s="622">
        <v>87878</v>
      </c>
      <c r="B5408" s="622" t="s">
        <v>1641</v>
      </c>
      <c r="C5408" s="622" t="s">
        <v>72</v>
      </c>
      <c r="D5408" s="621">
        <v>3.11</v>
      </c>
    </row>
    <row r="5409" spans="1:4" ht="54">
      <c r="A5409" s="622">
        <v>87879</v>
      </c>
      <c r="B5409" s="622" t="s">
        <v>1642</v>
      </c>
      <c r="C5409" s="622" t="s">
        <v>72</v>
      </c>
      <c r="D5409" s="621">
        <v>2.7</v>
      </c>
    </row>
    <row r="5410" spans="1:4" ht="54">
      <c r="A5410" s="622">
        <v>87881</v>
      </c>
      <c r="B5410" s="622" t="s">
        <v>1643</v>
      </c>
      <c r="C5410" s="622" t="s">
        <v>72</v>
      </c>
      <c r="D5410" s="621">
        <v>4.6399999999999997</v>
      </c>
    </row>
    <row r="5411" spans="1:4" ht="54">
      <c r="A5411" s="622">
        <v>87882</v>
      </c>
      <c r="B5411" s="622" t="s">
        <v>1644</v>
      </c>
      <c r="C5411" s="622" t="s">
        <v>72</v>
      </c>
      <c r="D5411" s="621">
        <v>4.5199999999999996</v>
      </c>
    </row>
    <row r="5412" spans="1:4" ht="40.5">
      <c r="A5412" s="622">
        <v>87884</v>
      </c>
      <c r="B5412" s="622" t="s">
        <v>1645</v>
      </c>
      <c r="C5412" s="622" t="s">
        <v>72</v>
      </c>
      <c r="D5412" s="621">
        <v>9.49</v>
      </c>
    </row>
    <row r="5413" spans="1:4" ht="40.5">
      <c r="A5413" s="622">
        <v>87885</v>
      </c>
      <c r="B5413" s="622" t="s">
        <v>1646</v>
      </c>
      <c r="C5413" s="622" t="s">
        <v>72</v>
      </c>
      <c r="D5413" s="621">
        <v>9.1999999999999993</v>
      </c>
    </row>
    <row r="5414" spans="1:4" ht="54">
      <c r="A5414" s="622">
        <v>87886</v>
      </c>
      <c r="B5414" s="622" t="s">
        <v>1647</v>
      </c>
      <c r="C5414" s="622" t="s">
        <v>72</v>
      </c>
      <c r="D5414" s="621">
        <v>22.13</v>
      </c>
    </row>
    <row r="5415" spans="1:4" ht="54">
      <c r="A5415" s="622">
        <v>87887</v>
      </c>
      <c r="B5415" s="622" t="s">
        <v>1648</v>
      </c>
      <c r="C5415" s="622" t="s">
        <v>72</v>
      </c>
      <c r="D5415" s="621">
        <v>21.52</v>
      </c>
    </row>
    <row r="5416" spans="1:4" ht="67.5">
      <c r="A5416" s="622">
        <v>87888</v>
      </c>
      <c r="B5416" s="622" t="s">
        <v>251</v>
      </c>
      <c r="C5416" s="622" t="s">
        <v>72</v>
      </c>
      <c r="D5416" s="621">
        <v>5.72</v>
      </c>
    </row>
    <row r="5417" spans="1:4" ht="81">
      <c r="A5417" s="622">
        <v>87889</v>
      </c>
      <c r="B5417" s="622" t="s">
        <v>1649</v>
      </c>
      <c r="C5417" s="622" t="s">
        <v>72</v>
      </c>
      <c r="D5417" s="621">
        <v>5.6</v>
      </c>
    </row>
    <row r="5418" spans="1:4" ht="67.5">
      <c r="A5418" s="622">
        <v>87891</v>
      </c>
      <c r="B5418" s="622" t="s">
        <v>1650</v>
      </c>
      <c r="C5418" s="622" t="s">
        <v>72</v>
      </c>
      <c r="D5418" s="621">
        <v>10.57</v>
      </c>
    </row>
    <row r="5419" spans="1:4" ht="67.5">
      <c r="A5419" s="622">
        <v>87892</v>
      </c>
      <c r="B5419" s="622" t="s">
        <v>1651</v>
      </c>
      <c r="C5419" s="622" t="s">
        <v>72</v>
      </c>
      <c r="D5419" s="621">
        <v>10.28</v>
      </c>
    </row>
    <row r="5420" spans="1:4" ht="54">
      <c r="A5420" s="622">
        <v>87893</v>
      </c>
      <c r="B5420" s="622" t="s">
        <v>252</v>
      </c>
      <c r="C5420" s="622" t="s">
        <v>72</v>
      </c>
      <c r="D5420" s="621">
        <v>4.8600000000000003</v>
      </c>
    </row>
    <row r="5421" spans="1:4" ht="67.5">
      <c r="A5421" s="622">
        <v>87894</v>
      </c>
      <c r="B5421" s="622" t="s">
        <v>253</v>
      </c>
      <c r="C5421" s="622" t="s">
        <v>72</v>
      </c>
      <c r="D5421" s="621">
        <v>4.45</v>
      </c>
    </row>
    <row r="5422" spans="1:4" ht="67.5">
      <c r="A5422" s="622">
        <v>87896</v>
      </c>
      <c r="B5422" s="622" t="s">
        <v>254</v>
      </c>
      <c r="C5422" s="622" t="s">
        <v>72</v>
      </c>
      <c r="D5422" s="621">
        <v>4.4000000000000004</v>
      </c>
    </row>
    <row r="5423" spans="1:4" ht="67.5">
      <c r="A5423" s="622">
        <v>87897</v>
      </c>
      <c r="B5423" s="622" t="s">
        <v>255</v>
      </c>
      <c r="C5423" s="622" t="s">
        <v>72</v>
      </c>
      <c r="D5423" s="621">
        <v>3.99</v>
      </c>
    </row>
    <row r="5424" spans="1:4" ht="67.5">
      <c r="A5424" s="622">
        <v>87899</v>
      </c>
      <c r="B5424" s="622" t="s">
        <v>256</v>
      </c>
      <c r="C5424" s="622" t="s">
        <v>72</v>
      </c>
      <c r="D5424" s="621">
        <v>6.6</v>
      </c>
    </row>
    <row r="5425" spans="1:4" ht="81">
      <c r="A5425" s="622">
        <v>87900</v>
      </c>
      <c r="B5425" s="622" t="s">
        <v>1652</v>
      </c>
      <c r="C5425" s="622" t="s">
        <v>72</v>
      </c>
      <c r="D5425" s="621">
        <v>6.48</v>
      </c>
    </row>
    <row r="5426" spans="1:4" ht="67.5">
      <c r="A5426" s="622">
        <v>87902</v>
      </c>
      <c r="B5426" s="622" t="s">
        <v>1653</v>
      </c>
      <c r="C5426" s="622" t="s">
        <v>72</v>
      </c>
      <c r="D5426" s="621">
        <v>11.45</v>
      </c>
    </row>
    <row r="5427" spans="1:4" ht="67.5">
      <c r="A5427" s="622">
        <v>87903</v>
      </c>
      <c r="B5427" s="622" t="s">
        <v>1654</v>
      </c>
      <c r="C5427" s="622" t="s">
        <v>72</v>
      </c>
      <c r="D5427" s="621">
        <v>11.16</v>
      </c>
    </row>
    <row r="5428" spans="1:4" ht="54">
      <c r="A5428" s="622">
        <v>87904</v>
      </c>
      <c r="B5428" s="622" t="s">
        <v>257</v>
      </c>
      <c r="C5428" s="622" t="s">
        <v>72</v>
      </c>
      <c r="D5428" s="621">
        <v>6.32</v>
      </c>
    </row>
    <row r="5429" spans="1:4" ht="67.5">
      <c r="A5429" s="622">
        <v>87905</v>
      </c>
      <c r="B5429" s="622" t="s">
        <v>258</v>
      </c>
      <c r="C5429" s="622" t="s">
        <v>72</v>
      </c>
      <c r="D5429" s="621">
        <v>5.91</v>
      </c>
    </row>
    <row r="5430" spans="1:4" ht="67.5">
      <c r="A5430" s="622">
        <v>87907</v>
      </c>
      <c r="B5430" s="622" t="s">
        <v>259</v>
      </c>
      <c r="C5430" s="622" t="s">
        <v>72</v>
      </c>
      <c r="D5430" s="621">
        <v>5.67</v>
      </c>
    </row>
    <row r="5431" spans="1:4" ht="67.5">
      <c r="A5431" s="622">
        <v>87908</v>
      </c>
      <c r="B5431" s="622" t="s">
        <v>260</v>
      </c>
      <c r="C5431" s="622" t="s">
        <v>72</v>
      </c>
      <c r="D5431" s="621">
        <v>5.26</v>
      </c>
    </row>
    <row r="5432" spans="1:4" ht="54">
      <c r="A5432" s="622">
        <v>87910</v>
      </c>
      <c r="B5432" s="622" t="s">
        <v>1655</v>
      </c>
      <c r="C5432" s="622" t="s">
        <v>72</v>
      </c>
      <c r="D5432" s="621">
        <v>22.04</v>
      </c>
    </row>
    <row r="5433" spans="1:4" ht="54">
      <c r="A5433" s="622">
        <v>87911</v>
      </c>
      <c r="B5433" s="622" t="s">
        <v>1656</v>
      </c>
      <c r="C5433" s="622" t="s">
        <v>72</v>
      </c>
      <c r="D5433" s="621">
        <v>21.43</v>
      </c>
    </row>
    <row r="5434" spans="1:4" ht="40.5">
      <c r="A5434" s="622">
        <v>87411</v>
      </c>
      <c r="B5434" s="622" t="s">
        <v>1400</v>
      </c>
      <c r="C5434" s="622" t="s">
        <v>72</v>
      </c>
      <c r="D5434" s="621">
        <v>12.14</v>
      </c>
    </row>
    <row r="5435" spans="1:4" ht="40.5">
      <c r="A5435" s="622">
        <v>87412</v>
      </c>
      <c r="B5435" s="622" t="s">
        <v>1401</v>
      </c>
      <c r="C5435" s="622" t="s">
        <v>72</v>
      </c>
      <c r="D5435" s="621">
        <v>16.93</v>
      </c>
    </row>
    <row r="5436" spans="1:4" ht="40.5">
      <c r="A5436" s="622">
        <v>87413</v>
      </c>
      <c r="B5436" s="622" t="s">
        <v>1402</v>
      </c>
      <c r="C5436" s="622" t="s">
        <v>72</v>
      </c>
      <c r="D5436" s="621">
        <v>19.649999999999999</v>
      </c>
    </row>
    <row r="5437" spans="1:4" ht="40.5">
      <c r="A5437" s="622">
        <v>87414</v>
      </c>
      <c r="B5437" s="622" t="s">
        <v>1403</v>
      </c>
      <c r="C5437" s="622" t="s">
        <v>72</v>
      </c>
      <c r="D5437" s="621">
        <v>18.3</v>
      </c>
    </row>
    <row r="5438" spans="1:4" ht="40.5">
      <c r="A5438" s="622">
        <v>87415</v>
      </c>
      <c r="B5438" s="622" t="s">
        <v>1404</v>
      </c>
      <c r="C5438" s="622" t="s">
        <v>72</v>
      </c>
      <c r="D5438" s="621">
        <v>22.94</v>
      </c>
    </row>
    <row r="5439" spans="1:4" ht="40.5">
      <c r="A5439" s="622">
        <v>87416</v>
      </c>
      <c r="B5439" s="622" t="s">
        <v>1405</v>
      </c>
      <c r="C5439" s="622" t="s">
        <v>72</v>
      </c>
      <c r="D5439" s="621">
        <v>25.85</v>
      </c>
    </row>
    <row r="5440" spans="1:4" ht="54">
      <c r="A5440" s="622">
        <v>87417</v>
      </c>
      <c r="B5440" s="622" t="s">
        <v>1406</v>
      </c>
      <c r="C5440" s="622" t="s">
        <v>72</v>
      </c>
      <c r="D5440" s="621">
        <v>12.81</v>
      </c>
    </row>
    <row r="5441" spans="1:4" ht="54">
      <c r="A5441" s="622">
        <v>87418</v>
      </c>
      <c r="B5441" s="622" t="s">
        <v>1407</v>
      </c>
      <c r="C5441" s="622" t="s">
        <v>72</v>
      </c>
      <c r="D5441" s="621">
        <v>13.16</v>
      </c>
    </row>
    <row r="5442" spans="1:4" ht="54">
      <c r="A5442" s="622">
        <v>87419</v>
      </c>
      <c r="B5442" s="622" t="s">
        <v>1408</v>
      </c>
      <c r="C5442" s="622" t="s">
        <v>72</v>
      </c>
      <c r="D5442" s="621">
        <v>14.19</v>
      </c>
    </row>
    <row r="5443" spans="1:4" ht="54">
      <c r="A5443" s="622">
        <v>87420</v>
      </c>
      <c r="B5443" s="622" t="s">
        <v>1409</v>
      </c>
      <c r="C5443" s="622" t="s">
        <v>72</v>
      </c>
      <c r="D5443" s="621">
        <v>19.510000000000002</v>
      </c>
    </row>
    <row r="5444" spans="1:4" ht="54">
      <c r="A5444" s="622">
        <v>87421</v>
      </c>
      <c r="B5444" s="622" t="s">
        <v>1410</v>
      </c>
      <c r="C5444" s="622" t="s">
        <v>72</v>
      </c>
      <c r="D5444" s="621">
        <v>19.86</v>
      </c>
    </row>
    <row r="5445" spans="1:4" ht="54">
      <c r="A5445" s="622">
        <v>87422</v>
      </c>
      <c r="B5445" s="622" t="s">
        <v>1411</v>
      </c>
      <c r="C5445" s="622" t="s">
        <v>72</v>
      </c>
      <c r="D5445" s="621">
        <v>20.89</v>
      </c>
    </row>
    <row r="5446" spans="1:4" ht="54">
      <c r="A5446" s="622">
        <v>87423</v>
      </c>
      <c r="B5446" s="622" t="s">
        <v>1412</v>
      </c>
      <c r="C5446" s="622" t="s">
        <v>72</v>
      </c>
      <c r="D5446" s="621">
        <v>25.32</v>
      </c>
    </row>
    <row r="5447" spans="1:4" ht="54">
      <c r="A5447" s="622">
        <v>87424</v>
      </c>
      <c r="B5447" s="622" t="s">
        <v>1413</v>
      </c>
      <c r="C5447" s="622" t="s">
        <v>72</v>
      </c>
      <c r="D5447" s="621">
        <v>25.85</v>
      </c>
    </row>
    <row r="5448" spans="1:4" ht="54">
      <c r="A5448" s="622">
        <v>87425</v>
      </c>
      <c r="B5448" s="622" t="s">
        <v>1414</v>
      </c>
      <c r="C5448" s="622" t="s">
        <v>72</v>
      </c>
      <c r="D5448" s="621">
        <v>26.7</v>
      </c>
    </row>
    <row r="5449" spans="1:4" ht="54">
      <c r="A5449" s="622">
        <v>87426</v>
      </c>
      <c r="B5449" s="622" t="s">
        <v>1415</v>
      </c>
      <c r="C5449" s="622" t="s">
        <v>72</v>
      </c>
      <c r="D5449" s="621">
        <v>29.98</v>
      </c>
    </row>
    <row r="5450" spans="1:4" ht="54">
      <c r="A5450" s="622">
        <v>87427</v>
      </c>
      <c r="B5450" s="622" t="s">
        <v>1416</v>
      </c>
      <c r="C5450" s="622" t="s">
        <v>72</v>
      </c>
      <c r="D5450" s="621">
        <v>30.51</v>
      </c>
    </row>
    <row r="5451" spans="1:4" ht="54">
      <c r="A5451" s="622">
        <v>87428</v>
      </c>
      <c r="B5451" s="622" t="s">
        <v>1417</v>
      </c>
      <c r="C5451" s="622" t="s">
        <v>72</v>
      </c>
      <c r="D5451" s="621">
        <v>31.36</v>
      </c>
    </row>
    <row r="5452" spans="1:4" ht="54">
      <c r="A5452" s="622">
        <v>87429</v>
      </c>
      <c r="B5452" s="622" t="s">
        <v>1418</v>
      </c>
      <c r="C5452" s="622" t="s">
        <v>72</v>
      </c>
      <c r="D5452" s="621">
        <v>14.48</v>
      </c>
    </row>
    <row r="5453" spans="1:4" ht="54">
      <c r="A5453" s="622">
        <v>87430</v>
      </c>
      <c r="B5453" s="622" t="s">
        <v>1419</v>
      </c>
      <c r="C5453" s="622" t="s">
        <v>72</v>
      </c>
      <c r="D5453" s="621">
        <v>14.83</v>
      </c>
    </row>
    <row r="5454" spans="1:4" ht="54">
      <c r="A5454" s="622">
        <v>87431</v>
      </c>
      <c r="B5454" s="622" t="s">
        <v>1420</v>
      </c>
      <c r="C5454" s="622" t="s">
        <v>72</v>
      </c>
      <c r="D5454" s="621">
        <v>15.01</v>
      </c>
    </row>
    <row r="5455" spans="1:4" ht="54">
      <c r="A5455" s="622">
        <v>87432</v>
      </c>
      <c r="B5455" s="622" t="s">
        <v>1421</v>
      </c>
      <c r="C5455" s="622" t="s">
        <v>72</v>
      </c>
      <c r="D5455" s="621">
        <v>21.24</v>
      </c>
    </row>
    <row r="5456" spans="1:4" ht="54">
      <c r="A5456" s="622">
        <v>87433</v>
      </c>
      <c r="B5456" s="622" t="s">
        <v>1422</v>
      </c>
      <c r="C5456" s="622" t="s">
        <v>72</v>
      </c>
      <c r="D5456" s="621">
        <v>21.94</v>
      </c>
    </row>
    <row r="5457" spans="1:4" ht="54">
      <c r="A5457" s="622">
        <v>87434</v>
      </c>
      <c r="B5457" s="622" t="s">
        <v>1423</v>
      </c>
      <c r="C5457" s="622" t="s">
        <v>72</v>
      </c>
      <c r="D5457" s="621">
        <v>22.45</v>
      </c>
    </row>
    <row r="5458" spans="1:4" ht="54">
      <c r="A5458" s="622">
        <v>87435</v>
      </c>
      <c r="B5458" s="622" t="s">
        <v>1424</v>
      </c>
      <c r="C5458" s="622" t="s">
        <v>72</v>
      </c>
      <c r="D5458" s="621">
        <v>23.47</v>
      </c>
    </row>
    <row r="5459" spans="1:4" ht="54">
      <c r="A5459" s="622">
        <v>87436</v>
      </c>
      <c r="B5459" s="622" t="s">
        <v>1425</v>
      </c>
      <c r="C5459" s="622" t="s">
        <v>72</v>
      </c>
      <c r="D5459" s="621">
        <v>24.68</v>
      </c>
    </row>
    <row r="5460" spans="1:4" ht="54">
      <c r="A5460" s="622">
        <v>87437</v>
      </c>
      <c r="B5460" s="622" t="s">
        <v>238</v>
      </c>
      <c r="C5460" s="622" t="s">
        <v>72</v>
      </c>
      <c r="D5460" s="621">
        <v>25.53</v>
      </c>
    </row>
    <row r="5461" spans="1:4" ht="54">
      <c r="A5461" s="622">
        <v>87438</v>
      </c>
      <c r="B5461" s="622" t="s">
        <v>1426</v>
      </c>
      <c r="C5461" s="622" t="s">
        <v>72</v>
      </c>
      <c r="D5461" s="621">
        <v>29.12</v>
      </c>
    </row>
    <row r="5462" spans="1:4" ht="54">
      <c r="A5462" s="622">
        <v>87439</v>
      </c>
      <c r="B5462" s="622" t="s">
        <v>1427</v>
      </c>
      <c r="C5462" s="622" t="s">
        <v>72</v>
      </c>
      <c r="D5462" s="621">
        <v>30.64</v>
      </c>
    </row>
    <row r="5463" spans="1:4" ht="54">
      <c r="A5463" s="622">
        <v>87440</v>
      </c>
      <c r="B5463" s="622" t="s">
        <v>239</v>
      </c>
      <c r="C5463" s="622" t="s">
        <v>72</v>
      </c>
      <c r="D5463" s="621">
        <v>31.34</v>
      </c>
    </row>
    <row r="5464" spans="1:4" ht="81">
      <c r="A5464" s="622">
        <v>87527</v>
      </c>
      <c r="B5464" s="622" t="s">
        <v>1508</v>
      </c>
      <c r="C5464" s="622" t="s">
        <v>72</v>
      </c>
      <c r="D5464" s="621">
        <v>25.86</v>
      </c>
    </row>
    <row r="5465" spans="1:4" ht="81">
      <c r="A5465" s="622">
        <v>87528</v>
      </c>
      <c r="B5465" s="622" t="s">
        <v>1509</v>
      </c>
      <c r="C5465" s="622" t="s">
        <v>72</v>
      </c>
      <c r="D5465" s="621">
        <v>29.41</v>
      </c>
    </row>
    <row r="5466" spans="1:4" ht="67.5">
      <c r="A5466" s="622">
        <v>87529</v>
      </c>
      <c r="B5466" s="622" t="s">
        <v>1510</v>
      </c>
      <c r="C5466" s="622" t="s">
        <v>72</v>
      </c>
      <c r="D5466" s="621">
        <v>23.32</v>
      </c>
    </row>
    <row r="5467" spans="1:4" ht="67.5">
      <c r="A5467" s="622">
        <v>87530</v>
      </c>
      <c r="B5467" s="622" t="s">
        <v>1511</v>
      </c>
      <c r="C5467" s="622" t="s">
        <v>72</v>
      </c>
      <c r="D5467" s="621">
        <v>26.87</v>
      </c>
    </row>
    <row r="5468" spans="1:4" ht="81">
      <c r="A5468" s="622">
        <v>87531</v>
      </c>
      <c r="B5468" s="622" t="s">
        <v>1512</v>
      </c>
      <c r="C5468" s="622" t="s">
        <v>72</v>
      </c>
      <c r="D5468" s="621">
        <v>22.43</v>
      </c>
    </row>
    <row r="5469" spans="1:4" ht="81">
      <c r="A5469" s="622">
        <v>87532</v>
      </c>
      <c r="B5469" s="622" t="s">
        <v>1513</v>
      </c>
      <c r="C5469" s="622" t="s">
        <v>72</v>
      </c>
      <c r="D5469" s="621">
        <v>25.98</v>
      </c>
    </row>
    <row r="5470" spans="1:4" ht="81">
      <c r="A5470" s="622">
        <v>87535</v>
      </c>
      <c r="B5470" s="622" t="s">
        <v>1514</v>
      </c>
      <c r="C5470" s="622" t="s">
        <v>72</v>
      </c>
      <c r="D5470" s="621">
        <v>19.899999999999999</v>
      </c>
    </row>
    <row r="5471" spans="1:4" ht="81">
      <c r="A5471" s="622">
        <v>87536</v>
      </c>
      <c r="B5471" s="622" t="s">
        <v>1515</v>
      </c>
      <c r="C5471" s="622" t="s">
        <v>72</v>
      </c>
      <c r="D5471" s="621">
        <v>23.45</v>
      </c>
    </row>
    <row r="5472" spans="1:4" ht="94.5">
      <c r="A5472" s="622">
        <v>87537</v>
      </c>
      <c r="B5472" s="622" t="s">
        <v>1516</v>
      </c>
      <c r="C5472" s="622" t="s">
        <v>72</v>
      </c>
      <c r="D5472" s="621">
        <v>54.07</v>
      </c>
    </row>
    <row r="5473" spans="1:4" ht="81">
      <c r="A5473" s="622">
        <v>87538</v>
      </c>
      <c r="B5473" s="622" t="s">
        <v>1517</v>
      </c>
      <c r="C5473" s="622" t="s">
        <v>72</v>
      </c>
      <c r="D5473" s="621">
        <v>51.91</v>
      </c>
    </row>
    <row r="5474" spans="1:4" ht="94.5">
      <c r="A5474" s="622">
        <v>87539</v>
      </c>
      <c r="B5474" s="622" t="s">
        <v>1518</v>
      </c>
      <c r="C5474" s="622" t="s">
        <v>72</v>
      </c>
      <c r="D5474" s="621">
        <v>51.14</v>
      </c>
    </row>
    <row r="5475" spans="1:4" ht="94.5">
      <c r="A5475" s="622">
        <v>87541</v>
      </c>
      <c r="B5475" s="622" t="s">
        <v>1519</v>
      </c>
      <c r="C5475" s="622" t="s">
        <v>72</v>
      </c>
      <c r="D5475" s="621">
        <v>48.99</v>
      </c>
    </row>
    <row r="5476" spans="1:4" ht="81">
      <c r="A5476" s="622">
        <v>87543</v>
      </c>
      <c r="B5476" s="622" t="s">
        <v>5099</v>
      </c>
      <c r="C5476" s="622" t="s">
        <v>72</v>
      </c>
      <c r="D5476" s="621">
        <v>16.98</v>
      </c>
    </row>
    <row r="5477" spans="1:4" ht="81">
      <c r="A5477" s="622">
        <v>87545</v>
      </c>
      <c r="B5477" s="622" t="s">
        <v>1520</v>
      </c>
      <c r="C5477" s="622" t="s">
        <v>72</v>
      </c>
      <c r="D5477" s="621">
        <v>17.649999999999999</v>
      </c>
    </row>
    <row r="5478" spans="1:4" ht="81">
      <c r="A5478" s="622">
        <v>87546</v>
      </c>
      <c r="B5478" s="622" t="s">
        <v>1521</v>
      </c>
      <c r="C5478" s="622" t="s">
        <v>72</v>
      </c>
      <c r="D5478" s="621">
        <v>19.66</v>
      </c>
    </row>
    <row r="5479" spans="1:4" ht="67.5">
      <c r="A5479" s="622">
        <v>87547</v>
      </c>
      <c r="B5479" s="622" t="s">
        <v>1522</v>
      </c>
      <c r="C5479" s="622" t="s">
        <v>72</v>
      </c>
      <c r="D5479" s="621">
        <v>15.14</v>
      </c>
    </row>
    <row r="5480" spans="1:4" ht="67.5">
      <c r="A5480" s="622">
        <v>87548</v>
      </c>
      <c r="B5480" s="622" t="s">
        <v>1523</v>
      </c>
      <c r="C5480" s="622" t="s">
        <v>72</v>
      </c>
      <c r="D5480" s="621">
        <v>17.149999999999999</v>
      </c>
    </row>
    <row r="5481" spans="1:4" ht="81">
      <c r="A5481" s="622">
        <v>87549</v>
      </c>
      <c r="B5481" s="622" t="s">
        <v>1524</v>
      </c>
      <c r="C5481" s="622" t="s">
        <v>72</v>
      </c>
      <c r="D5481" s="621">
        <v>14.23</v>
      </c>
    </row>
    <row r="5482" spans="1:4" ht="81">
      <c r="A5482" s="622">
        <v>87550</v>
      </c>
      <c r="B5482" s="622" t="s">
        <v>1525</v>
      </c>
      <c r="C5482" s="622" t="s">
        <v>72</v>
      </c>
      <c r="D5482" s="621">
        <v>16.239999999999998</v>
      </c>
    </row>
    <row r="5483" spans="1:4" ht="81">
      <c r="A5483" s="622">
        <v>87553</v>
      </c>
      <c r="B5483" s="622" t="s">
        <v>1526</v>
      </c>
      <c r="C5483" s="622" t="s">
        <v>72</v>
      </c>
      <c r="D5483" s="621">
        <v>11.71</v>
      </c>
    </row>
    <row r="5484" spans="1:4" ht="81">
      <c r="A5484" s="622">
        <v>87554</v>
      </c>
      <c r="B5484" s="622" t="s">
        <v>1527</v>
      </c>
      <c r="C5484" s="622" t="s">
        <v>72</v>
      </c>
      <c r="D5484" s="621">
        <v>13.72</v>
      </c>
    </row>
    <row r="5485" spans="1:4" ht="94.5">
      <c r="A5485" s="622">
        <v>87555</v>
      </c>
      <c r="B5485" s="622" t="s">
        <v>1528</v>
      </c>
      <c r="C5485" s="622" t="s">
        <v>72</v>
      </c>
      <c r="D5485" s="621">
        <v>32.840000000000003</v>
      </c>
    </row>
    <row r="5486" spans="1:4" ht="81">
      <c r="A5486" s="622">
        <v>87556</v>
      </c>
      <c r="B5486" s="622" t="s">
        <v>1529</v>
      </c>
      <c r="C5486" s="622" t="s">
        <v>72</v>
      </c>
      <c r="D5486" s="621">
        <v>30.71</v>
      </c>
    </row>
    <row r="5487" spans="1:4" ht="94.5">
      <c r="A5487" s="622">
        <v>87557</v>
      </c>
      <c r="B5487" s="622" t="s">
        <v>1530</v>
      </c>
      <c r="C5487" s="622" t="s">
        <v>72</v>
      </c>
      <c r="D5487" s="621">
        <v>29.92</v>
      </c>
    </row>
    <row r="5488" spans="1:4" ht="94.5">
      <c r="A5488" s="622">
        <v>87559</v>
      </c>
      <c r="B5488" s="622" t="s">
        <v>1531</v>
      </c>
      <c r="C5488" s="622" t="s">
        <v>72</v>
      </c>
      <c r="D5488" s="621">
        <v>27.77</v>
      </c>
    </row>
    <row r="5489" spans="1:4" ht="94.5">
      <c r="A5489" s="622">
        <v>87561</v>
      </c>
      <c r="B5489" s="622" t="s">
        <v>1532</v>
      </c>
      <c r="C5489" s="622" t="s">
        <v>72</v>
      </c>
      <c r="D5489" s="621">
        <v>30.12</v>
      </c>
    </row>
    <row r="5490" spans="1:4" ht="67.5">
      <c r="A5490" s="622">
        <v>87775</v>
      </c>
      <c r="B5490" s="622" t="s">
        <v>1570</v>
      </c>
      <c r="C5490" s="622" t="s">
        <v>72</v>
      </c>
      <c r="D5490" s="621">
        <v>37.369999999999997</v>
      </c>
    </row>
    <row r="5491" spans="1:4" ht="54">
      <c r="A5491" s="622">
        <v>87777</v>
      </c>
      <c r="B5491" s="622" t="s">
        <v>1571</v>
      </c>
      <c r="C5491" s="622" t="s">
        <v>72</v>
      </c>
      <c r="D5491" s="621">
        <v>40.33</v>
      </c>
    </row>
    <row r="5492" spans="1:4" ht="81">
      <c r="A5492" s="622">
        <v>87778</v>
      </c>
      <c r="B5492" s="622" t="s">
        <v>1572</v>
      </c>
      <c r="C5492" s="622" t="s">
        <v>72</v>
      </c>
      <c r="D5492" s="621">
        <v>59.08</v>
      </c>
    </row>
    <row r="5493" spans="1:4" ht="67.5">
      <c r="A5493" s="622">
        <v>87779</v>
      </c>
      <c r="B5493" s="622" t="s">
        <v>1573</v>
      </c>
      <c r="C5493" s="622" t="s">
        <v>72</v>
      </c>
      <c r="D5493" s="621">
        <v>43.51</v>
      </c>
    </row>
    <row r="5494" spans="1:4" ht="54">
      <c r="A5494" s="622">
        <v>87781</v>
      </c>
      <c r="B5494" s="622" t="s">
        <v>1574</v>
      </c>
      <c r="C5494" s="622" t="s">
        <v>72</v>
      </c>
      <c r="D5494" s="621">
        <v>47.47</v>
      </c>
    </row>
    <row r="5495" spans="1:4" ht="81">
      <c r="A5495" s="622">
        <v>87783</v>
      </c>
      <c r="B5495" s="622" t="s">
        <v>1575</v>
      </c>
      <c r="C5495" s="622" t="s">
        <v>72</v>
      </c>
      <c r="D5495" s="621">
        <v>74.03</v>
      </c>
    </row>
    <row r="5496" spans="1:4" ht="67.5">
      <c r="A5496" s="622">
        <v>87784</v>
      </c>
      <c r="B5496" s="622" t="s">
        <v>1576</v>
      </c>
      <c r="C5496" s="622" t="s">
        <v>72</v>
      </c>
      <c r="D5496" s="621">
        <v>49.64</v>
      </c>
    </row>
    <row r="5497" spans="1:4" ht="54">
      <c r="A5497" s="622">
        <v>87786</v>
      </c>
      <c r="B5497" s="622" t="s">
        <v>1577</v>
      </c>
      <c r="C5497" s="622" t="s">
        <v>72</v>
      </c>
      <c r="D5497" s="621">
        <v>54.62</v>
      </c>
    </row>
    <row r="5498" spans="1:4" ht="81">
      <c r="A5498" s="622">
        <v>87787</v>
      </c>
      <c r="B5498" s="622" t="s">
        <v>1578</v>
      </c>
      <c r="C5498" s="622" t="s">
        <v>72</v>
      </c>
      <c r="D5498" s="621">
        <v>88.98</v>
      </c>
    </row>
    <row r="5499" spans="1:4" ht="67.5">
      <c r="A5499" s="622">
        <v>87788</v>
      </c>
      <c r="B5499" s="622" t="s">
        <v>1579</v>
      </c>
      <c r="C5499" s="622" t="s">
        <v>72</v>
      </c>
      <c r="D5499" s="621">
        <v>63.95</v>
      </c>
    </row>
    <row r="5500" spans="1:4" ht="54">
      <c r="A5500" s="622">
        <v>87790</v>
      </c>
      <c r="B5500" s="622" t="s">
        <v>1580</v>
      </c>
      <c r="C5500" s="622" t="s">
        <v>72</v>
      </c>
      <c r="D5500" s="621">
        <v>69.430000000000007</v>
      </c>
    </row>
    <row r="5501" spans="1:4" ht="81">
      <c r="A5501" s="622">
        <v>87791</v>
      </c>
      <c r="B5501" s="622" t="s">
        <v>1581</v>
      </c>
      <c r="C5501" s="622" t="s">
        <v>72</v>
      </c>
      <c r="D5501" s="621">
        <v>104.77</v>
      </c>
    </row>
    <row r="5502" spans="1:4" ht="67.5">
      <c r="A5502" s="622">
        <v>87792</v>
      </c>
      <c r="B5502" s="622" t="s">
        <v>1582</v>
      </c>
      <c r="C5502" s="622" t="s">
        <v>72</v>
      </c>
      <c r="D5502" s="621">
        <v>24.72</v>
      </c>
    </row>
    <row r="5503" spans="1:4" ht="54">
      <c r="A5503" s="622">
        <v>87794</v>
      </c>
      <c r="B5503" s="622" t="s">
        <v>1583</v>
      </c>
      <c r="C5503" s="622" t="s">
        <v>72</v>
      </c>
      <c r="D5503" s="621">
        <v>27.48</v>
      </c>
    </row>
    <row r="5504" spans="1:4" ht="81">
      <c r="A5504" s="622">
        <v>87795</v>
      </c>
      <c r="B5504" s="622" t="s">
        <v>1584</v>
      </c>
      <c r="C5504" s="622" t="s">
        <v>72</v>
      </c>
      <c r="D5504" s="621">
        <v>44.68</v>
      </c>
    </row>
    <row r="5505" spans="1:4" ht="67.5">
      <c r="A5505" s="622">
        <v>87797</v>
      </c>
      <c r="B5505" s="622" t="s">
        <v>1585</v>
      </c>
      <c r="C5505" s="622" t="s">
        <v>72</v>
      </c>
      <c r="D5505" s="621">
        <v>30.62</v>
      </c>
    </row>
    <row r="5506" spans="1:4" ht="54">
      <c r="A5506" s="622">
        <v>87799</v>
      </c>
      <c r="B5506" s="622" t="s">
        <v>1586</v>
      </c>
      <c r="C5506" s="622" t="s">
        <v>72</v>
      </c>
      <c r="D5506" s="621">
        <v>34.33</v>
      </c>
    </row>
    <row r="5507" spans="1:4" ht="81">
      <c r="A5507" s="622">
        <v>87800</v>
      </c>
      <c r="B5507" s="622" t="s">
        <v>1587</v>
      </c>
      <c r="C5507" s="622" t="s">
        <v>72</v>
      </c>
      <c r="D5507" s="621">
        <v>58.83</v>
      </c>
    </row>
    <row r="5508" spans="1:4" ht="67.5">
      <c r="A5508" s="622">
        <v>87801</v>
      </c>
      <c r="B5508" s="622" t="s">
        <v>1588</v>
      </c>
      <c r="C5508" s="622" t="s">
        <v>72</v>
      </c>
      <c r="D5508" s="621">
        <v>36.53</v>
      </c>
    </row>
    <row r="5509" spans="1:4" ht="54">
      <c r="A5509" s="622">
        <v>87803</v>
      </c>
      <c r="B5509" s="622" t="s">
        <v>1589</v>
      </c>
      <c r="C5509" s="622" t="s">
        <v>72</v>
      </c>
      <c r="D5509" s="621">
        <v>41.17</v>
      </c>
    </row>
    <row r="5510" spans="1:4" ht="81">
      <c r="A5510" s="622">
        <v>87804</v>
      </c>
      <c r="B5510" s="622" t="s">
        <v>1590</v>
      </c>
      <c r="C5510" s="622" t="s">
        <v>72</v>
      </c>
      <c r="D5510" s="621">
        <v>72.98</v>
      </c>
    </row>
    <row r="5511" spans="1:4" ht="67.5">
      <c r="A5511" s="622">
        <v>87805</v>
      </c>
      <c r="B5511" s="622" t="s">
        <v>1591</v>
      </c>
      <c r="C5511" s="622" t="s">
        <v>72</v>
      </c>
      <c r="D5511" s="621">
        <v>42.05</v>
      </c>
    </row>
    <row r="5512" spans="1:4" ht="67.5">
      <c r="A5512" s="622">
        <v>87807</v>
      </c>
      <c r="B5512" s="622" t="s">
        <v>1592</v>
      </c>
      <c r="C5512" s="622" t="s">
        <v>72</v>
      </c>
      <c r="D5512" s="621">
        <v>47.17</v>
      </c>
    </row>
    <row r="5513" spans="1:4" ht="81">
      <c r="A5513" s="622">
        <v>87808</v>
      </c>
      <c r="B5513" s="622" t="s">
        <v>1593</v>
      </c>
      <c r="C5513" s="622" t="s">
        <v>72</v>
      </c>
      <c r="D5513" s="621">
        <v>79.739999999999995</v>
      </c>
    </row>
    <row r="5514" spans="1:4" ht="81">
      <c r="A5514" s="622">
        <v>87809</v>
      </c>
      <c r="B5514" s="622" t="s">
        <v>1594</v>
      </c>
      <c r="C5514" s="622" t="s">
        <v>72</v>
      </c>
      <c r="D5514" s="621">
        <v>59.56</v>
      </c>
    </row>
    <row r="5515" spans="1:4" ht="67.5">
      <c r="A5515" s="622">
        <v>87811</v>
      </c>
      <c r="B5515" s="622" t="s">
        <v>1595</v>
      </c>
      <c r="C5515" s="622" t="s">
        <v>72</v>
      </c>
      <c r="D5515" s="621">
        <v>62.32</v>
      </c>
    </row>
    <row r="5516" spans="1:4" ht="81">
      <c r="A5516" s="622">
        <v>87812</v>
      </c>
      <c r="B5516" s="622" t="s">
        <v>1596</v>
      </c>
      <c r="C5516" s="622" t="s">
        <v>72</v>
      </c>
      <c r="D5516" s="621">
        <v>79.209999999999994</v>
      </c>
    </row>
    <row r="5517" spans="1:4" ht="81">
      <c r="A5517" s="622">
        <v>87813</v>
      </c>
      <c r="B5517" s="622" t="s">
        <v>1597</v>
      </c>
      <c r="C5517" s="622" t="s">
        <v>72</v>
      </c>
      <c r="D5517" s="621">
        <v>65.459999999999994</v>
      </c>
    </row>
    <row r="5518" spans="1:4" ht="67.5">
      <c r="A5518" s="622">
        <v>87815</v>
      </c>
      <c r="B5518" s="622" t="s">
        <v>1598</v>
      </c>
      <c r="C5518" s="622" t="s">
        <v>72</v>
      </c>
      <c r="D5518" s="621">
        <v>69.17</v>
      </c>
    </row>
    <row r="5519" spans="1:4" ht="81">
      <c r="A5519" s="622">
        <v>87816</v>
      </c>
      <c r="B5519" s="622" t="s">
        <v>1599</v>
      </c>
      <c r="C5519" s="622" t="s">
        <v>72</v>
      </c>
      <c r="D5519" s="621">
        <v>93.36</v>
      </c>
    </row>
    <row r="5520" spans="1:4" ht="81">
      <c r="A5520" s="622">
        <v>87817</v>
      </c>
      <c r="B5520" s="622" t="s">
        <v>1600</v>
      </c>
      <c r="C5520" s="622" t="s">
        <v>72</v>
      </c>
      <c r="D5520" s="621">
        <v>71.05</v>
      </c>
    </row>
    <row r="5521" spans="1:4" ht="67.5">
      <c r="A5521" s="622">
        <v>87819</v>
      </c>
      <c r="B5521" s="622" t="s">
        <v>1601</v>
      </c>
      <c r="C5521" s="622" t="s">
        <v>72</v>
      </c>
      <c r="D5521" s="621">
        <v>75.69</v>
      </c>
    </row>
    <row r="5522" spans="1:4" ht="81">
      <c r="A5522" s="622">
        <v>87820</v>
      </c>
      <c r="B5522" s="622" t="s">
        <v>1602</v>
      </c>
      <c r="C5522" s="622" t="s">
        <v>72</v>
      </c>
      <c r="D5522" s="621">
        <v>107.51</v>
      </c>
    </row>
    <row r="5523" spans="1:4" ht="81">
      <c r="A5523" s="622">
        <v>87821</v>
      </c>
      <c r="B5523" s="622" t="s">
        <v>1603</v>
      </c>
      <c r="C5523" s="622" t="s">
        <v>72</v>
      </c>
      <c r="D5523" s="621">
        <v>102.59</v>
      </c>
    </row>
    <row r="5524" spans="1:4" ht="81">
      <c r="A5524" s="622">
        <v>87823</v>
      </c>
      <c r="B5524" s="622" t="s">
        <v>1604</v>
      </c>
      <c r="C5524" s="622" t="s">
        <v>72</v>
      </c>
      <c r="D5524" s="621">
        <v>107.71</v>
      </c>
    </row>
    <row r="5525" spans="1:4" ht="81">
      <c r="A5525" s="622">
        <v>87824</v>
      </c>
      <c r="B5525" s="622" t="s">
        <v>1605</v>
      </c>
      <c r="C5525" s="622" t="s">
        <v>72</v>
      </c>
      <c r="D5525" s="621">
        <v>139.96</v>
      </c>
    </row>
    <row r="5526" spans="1:4" ht="81">
      <c r="A5526" s="622">
        <v>87825</v>
      </c>
      <c r="B5526" s="622" t="s">
        <v>1606</v>
      </c>
      <c r="C5526" s="622" t="s">
        <v>72</v>
      </c>
      <c r="D5526" s="621">
        <v>46.98</v>
      </c>
    </row>
    <row r="5527" spans="1:4" ht="67.5">
      <c r="A5527" s="622">
        <v>87827</v>
      </c>
      <c r="B5527" s="622" t="s">
        <v>1607</v>
      </c>
      <c r="C5527" s="622" t="s">
        <v>72</v>
      </c>
      <c r="D5527" s="621">
        <v>50.36</v>
      </c>
    </row>
    <row r="5528" spans="1:4" ht="81">
      <c r="A5528" s="622">
        <v>87828</v>
      </c>
      <c r="B5528" s="622" t="s">
        <v>1608</v>
      </c>
      <c r="C5528" s="622" t="s">
        <v>72</v>
      </c>
      <c r="D5528" s="621">
        <v>72.39</v>
      </c>
    </row>
    <row r="5529" spans="1:4" ht="81">
      <c r="A5529" s="622">
        <v>87829</v>
      </c>
      <c r="B5529" s="622" t="s">
        <v>1609</v>
      </c>
      <c r="C5529" s="622" t="s">
        <v>72</v>
      </c>
      <c r="D5529" s="621">
        <v>53.62</v>
      </c>
    </row>
    <row r="5530" spans="1:4" ht="67.5">
      <c r="A5530" s="622">
        <v>87831</v>
      </c>
      <c r="B5530" s="622" t="s">
        <v>1610</v>
      </c>
      <c r="C5530" s="622" t="s">
        <v>72</v>
      </c>
      <c r="D5530" s="621">
        <v>58.15</v>
      </c>
    </row>
    <row r="5531" spans="1:4" ht="81">
      <c r="A5531" s="622">
        <v>87832</v>
      </c>
      <c r="B5531" s="622" t="s">
        <v>1611</v>
      </c>
      <c r="C5531" s="622" t="s">
        <v>72</v>
      </c>
      <c r="D5531" s="621">
        <v>89.09</v>
      </c>
    </row>
    <row r="5532" spans="1:4" ht="54">
      <c r="A5532" s="622">
        <v>87834</v>
      </c>
      <c r="B5532" s="622" t="s">
        <v>1612</v>
      </c>
      <c r="C5532" s="622" t="s">
        <v>72</v>
      </c>
      <c r="D5532" s="621">
        <v>157.37</v>
      </c>
    </row>
    <row r="5533" spans="1:4" ht="54">
      <c r="A5533" s="622">
        <v>87835</v>
      </c>
      <c r="B5533" s="622" t="s">
        <v>1613</v>
      </c>
      <c r="C5533" s="622" t="s">
        <v>72</v>
      </c>
      <c r="D5533" s="621">
        <v>107.86</v>
      </c>
    </row>
    <row r="5534" spans="1:4" ht="67.5">
      <c r="A5534" s="622">
        <v>87836</v>
      </c>
      <c r="B5534" s="622" t="s">
        <v>1614</v>
      </c>
      <c r="C5534" s="622" t="s">
        <v>72</v>
      </c>
      <c r="D5534" s="621">
        <v>151.6</v>
      </c>
    </row>
    <row r="5535" spans="1:4" ht="67.5">
      <c r="A5535" s="622">
        <v>87837</v>
      </c>
      <c r="B5535" s="622" t="s">
        <v>1615</v>
      </c>
      <c r="C5535" s="622" t="s">
        <v>72</v>
      </c>
      <c r="D5535" s="621">
        <v>102.81</v>
      </c>
    </row>
    <row r="5536" spans="1:4" ht="67.5">
      <c r="A5536" s="622">
        <v>87838</v>
      </c>
      <c r="B5536" s="622" t="s">
        <v>1616</v>
      </c>
      <c r="C5536" s="622" t="s">
        <v>72</v>
      </c>
      <c r="D5536" s="621">
        <v>163.44</v>
      </c>
    </row>
    <row r="5537" spans="1:4" ht="54">
      <c r="A5537" s="622">
        <v>87839</v>
      </c>
      <c r="B5537" s="622" t="s">
        <v>1617</v>
      </c>
      <c r="C5537" s="622" t="s">
        <v>72</v>
      </c>
      <c r="D5537" s="621">
        <v>111.95</v>
      </c>
    </row>
    <row r="5538" spans="1:4" ht="67.5">
      <c r="A5538" s="622">
        <v>87840</v>
      </c>
      <c r="B5538" s="622" t="s">
        <v>1618</v>
      </c>
      <c r="C5538" s="622" t="s">
        <v>72</v>
      </c>
      <c r="D5538" s="621">
        <v>156.35</v>
      </c>
    </row>
    <row r="5539" spans="1:4" ht="67.5">
      <c r="A5539" s="622">
        <v>87841</v>
      </c>
      <c r="B5539" s="622" t="s">
        <v>1619</v>
      </c>
      <c r="C5539" s="622" t="s">
        <v>72</v>
      </c>
      <c r="D5539" s="621">
        <v>105.57</v>
      </c>
    </row>
    <row r="5540" spans="1:4" ht="67.5">
      <c r="A5540" s="622">
        <v>87842</v>
      </c>
      <c r="B5540" s="622" t="s">
        <v>1620</v>
      </c>
      <c r="C5540" s="622" t="s">
        <v>72</v>
      </c>
      <c r="D5540" s="621">
        <v>161.15</v>
      </c>
    </row>
    <row r="5541" spans="1:4" ht="54">
      <c r="A5541" s="622">
        <v>87843</v>
      </c>
      <c r="B5541" s="622" t="s">
        <v>1621</v>
      </c>
      <c r="C5541" s="622" t="s">
        <v>72</v>
      </c>
      <c r="D5541" s="621">
        <v>118.06</v>
      </c>
    </row>
    <row r="5542" spans="1:4" ht="67.5">
      <c r="A5542" s="622">
        <v>87844</v>
      </c>
      <c r="B5542" s="622" t="s">
        <v>1622</v>
      </c>
      <c r="C5542" s="622" t="s">
        <v>72</v>
      </c>
      <c r="D5542" s="621">
        <v>150.57</v>
      </c>
    </row>
    <row r="5543" spans="1:4" ht="67.5">
      <c r="A5543" s="622">
        <v>87845</v>
      </c>
      <c r="B5543" s="622" t="s">
        <v>1623</v>
      </c>
      <c r="C5543" s="622" t="s">
        <v>72</v>
      </c>
      <c r="D5543" s="621">
        <v>108.21</v>
      </c>
    </row>
    <row r="5544" spans="1:4" ht="54">
      <c r="A5544" s="622">
        <v>87846</v>
      </c>
      <c r="B5544" s="622" t="s">
        <v>1624</v>
      </c>
      <c r="C5544" s="622" t="s">
        <v>72</v>
      </c>
      <c r="D5544" s="621">
        <v>170.05</v>
      </c>
    </row>
    <row r="5545" spans="1:4" ht="54">
      <c r="A5545" s="622">
        <v>87847</v>
      </c>
      <c r="B5545" s="622" t="s">
        <v>1625</v>
      </c>
      <c r="C5545" s="622" t="s">
        <v>72</v>
      </c>
      <c r="D5545" s="621">
        <v>120.53</v>
      </c>
    </row>
    <row r="5546" spans="1:4" ht="67.5">
      <c r="A5546" s="622">
        <v>87848</v>
      </c>
      <c r="B5546" s="622" t="s">
        <v>1626</v>
      </c>
      <c r="C5546" s="622" t="s">
        <v>72</v>
      </c>
      <c r="D5546" s="621">
        <v>163.33000000000001</v>
      </c>
    </row>
    <row r="5547" spans="1:4" ht="67.5">
      <c r="A5547" s="622">
        <v>87849</v>
      </c>
      <c r="B5547" s="622" t="s">
        <v>1627</v>
      </c>
      <c r="C5547" s="622" t="s">
        <v>72</v>
      </c>
      <c r="D5547" s="621">
        <v>114.54</v>
      </c>
    </row>
    <row r="5548" spans="1:4" ht="67.5">
      <c r="A5548" s="622">
        <v>87850</v>
      </c>
      <c r="B5548" s="622" t="s">
        <v>1628</v>
      </c>
      <c r="C5548" s="622" t="s">
        <v>72</v>
      </c>
      <c r="D5548" s="621">
        <v>176.13</v>
      </c>
    </row>
    <row r="5549" spans="1:4" ht="67.5">
      <c r="A5549" s="622">
        <v>87851</v>
      </c>
      <c r="B5549" s="622" t="s">
        <v>1629</v>
      </c>
      <c r="C5549" s="622" t="s">
        <v>72</v>
      </c>
      <c r="D5549" s="621">
        <v>124.64</v>
      </c>
    </row>
    <row r="5550" spans="1:4" ht="67.5">
      <c r="A5550" s="622">
        <v>87852</v>
      </c>
      <c r="B5550" s="622" t="s">
        <v>1630</v>
      </c>
      <c r="C5550" s="622" t="s">
        <v>72</v>
      </c>
      <c r="D5550" s="621">
        <v>168.06</v>
      </c>
    </row>
    <row r="5551" spans="1:4" ht="67.5">
      <c r="A5551" s="622">
        <v>87853</v>
      </c>
      <c r="B5551" s="622" t="s">
        <v>1631</v>
      </c>
      <c r="C5551" s="622" t="s">
        <v>72</v>
      </c>
      <c r="D5551" s="621">
        <v>117.28</v>
      </c>
    </row>
    <row r="5552" spans="1:4" ht="67.5">
      <c r="A5552" s="622">
        <v>87854</v>
      </c>
      <c r="B5552" s="622" t="s">
        <v>1632</v>
      </c>
      <c r="C5552" s="622" t="s">
        <v>72</v>
      </c>
      <c r="D5552" s="621">
        <v>173.83</v>
      </c>
    </row>
    <row r="5553" spans="1:4" ht="67.5">
      <c r="A5553" s="622">
        <v>87855</v>
      </c>
      <c r="B5553" s="622" t="s">
        <v>1633</v>
      </c>
      <c r="C5553" s="622" t="s">
        <v>72</v>
      </c>
      <c r="D5553" s="621">
        <v>130.76</v>
      </c>
    </row>
    <row r="5554" spans="1:4" ht="67.5">
      <c r="A5554" s="622">
        <v>87856</v>
      </c>
      <c r="B5554" s="622" t="s">
        <v>1634</v>
      </c>
      <c r="C5554" s="622" t="s">
        <v>72</v>
      </c>
      <c r="D5554" s="621">
        <v>162.30000000000001</v>
      </c>
    </row>
    <row r="5555" spans="1:4" ht="67.5">
      <c r="A5555" s="622">
        <v>87857</v>
      </c>
      <c r="B5555" s="622" t="s">
        <v>1635</v>
      </c>
      <c r="C5555" s="622" t="s">
        <v>72</v>
      </c>
      <c r="D5555" s="621">
        <v>119.93</v>
      </c>
    </row>
    <row r="5556" spans="1:4" ht="40.5">
      <c r="A5556" s="622">
        <v>87858</v>
      </c>
      <c r="B5556" s="622" t="s">
        <v>1636</v>
      </c>
      <c r="C5556" s="622" t="s">
        <v>72</v>
      </c>
      <c r="D5556" s="621">
        <v>114.62</v>
      </c>
    </row>
    <row r="5557" spans="1:4" ht="40.5">
      <c r="A5557" s="622">
        <v>87859</v>
      </c>
      <c r="B5557" s="622" t="s">
        <v>1637</v>
      </c>
      <c r="C5557" s="622" t="s">
        <v>72</v>
      </c>
      <c r="D5557" s="621">
        <v>131.47</v>
      </c>
    </row>
    <row r="5558" spans="1:4" ht="81">
      <c r="A5558" s="622">
        <v>89048</v>
      </c>
      <c r="B5558" s="622" t="s">
        <v>1772</v>
      </c>
      <c r="C5558" s="622" t="s">
        <v>72</v>
      </c>
      <c r="D5558" s="621">
        <v>23.86</v>
      </c>
    </row>
    <row r="5559" spans="1:4" ht="67.5">
      <c r="A5559" s="622">
        <v>89049</v>
      </c>
      <c r="B5559" s="622" t="s">
        <v>1773</v>
      </c>
      <c r="C5559" s="622" t="s">
        <v>72</v>
      </c>
      <c r="D5559" s="621">
        <v>16.52</v>
      </c>
    </row>
    <row r="5560" spans="1:4" ht="81">
      <c r="A5560" s="622">
        <v>89173</v>
      </c>
      <c r="B5560" s="622" t="s">
        <v>1782</v>
      </c>
      <c r="C5560" s="622" t="s">
        <v>72</v>
      </c>
      <c r="D5560" s="621">
        <v>23.45</v>
      </c>
    </row>
    <row r="5561" spans="1:4" ht="67.5">
      <c r="A5561" s="622">
        <v>90406</v>
      </c>
      <c r="B5561" s="622" t="s">
        <v>2351</v>
      </c>
      <c r="C5561" s="622" t="s">
        <v>72</v>
      </c>
      <c r="D5561" s="621">
        <v>30.71</v>
      </c>
    </row>
    <row r="5562" spans="1:4" ht="54">
      <c r="A5562" s="622">
        <v>90407</v>
      </c>
      <c r="B5562" s="622" t="s">
        <v>2352</v>
      </c>
      <c r="C5562" s="622" t="s">
        <v>72</v>
      </c>
      <c r="D5562" s="621">
        <v>34.26</v>
      </c>
    </row>
    <row r="5563" spans="1:4" ht="67.5">
      <c r="A5563" s="622">
        <v>90408</v>
      </c>
      <c r="B5563" s="622" t="s">
        <v>2353</v>
      </c>
      <c r="C5563" s="622" t="s">
        <v>72</v>
      </c>
      <c r="D5563" s="621">
        <v>22.31</v>
      </c>
    </row>
    <row r="5564" spans="1:4" ht="54">
      <c r="A5564" s="622">
        <v>90409</v>
      </c>
      <c r="B5564" s="622" t="s">
        <v>2354</v>
      </c>
      <c r="C5564" s="622" t="s">
        <v>72</v>
      </c>
      <c r="D5564" s="621">
        <v>24.32</v>
      </c>
    </row>
    <row r="5565" spans="1:4" ht="54">
      <c r="A5565" s="622">
        <v>87242</v>
      </c>
      <c r="B5565" s="622" t="s">
        <v>234</v>
      </c>
      <c r="C5565" s="622" t="s">
        <v>72</v>
      </c>
      <c r="D5565" s="621">
        <v>203.01</v>
      </c>
    </row>
    <row r="5566" spans="1:4" ht="54">
      <c r="A5566" s="622">
        <v>87243</v>
      </c>
      <c r="B5566" s="622" t="s">
        <v>235</v>
      </c>
      <c r="C5566" s="622" t="s">
        <v>72</v>
      </c>
      <c r="D5566" s="621">
        <v>187.45</v>
      </c>
    </row>
    <row r="5567" spans="1:4" ht="67.5">
      <c r="A5567" s="622">
        <v>87244</v>
      </c>
      <c r="B5567" s="622" t="s">
        <v>1371</v>
      </c>
      <c r="C5567" s="622" t="s">
        <v>72</v>
      </c>
      <c r="D5567" s="621">
        <v>196.23</v>
      </c>
    </row>
    <row r="5568" spans="1:4" ht="67.5">
      <c r="A5568" s="622">
        <v>87245</v>
      </c>
      <c r="B5568" s="622" t="s">
        <v>1372</v>
      </c>
      <c r="C5568" s="622" t="s">
        <v>72</v>
      </c>
      <c r="D5568" s="621">
        <v>234.85</v>
      </c>
    </row>
    <row r="5569" spans="1:4" ht="67.5">
      <c r="A5569" s="622">
        <v>87264</v>
      </c>
      <c r="B5569" s="622" t="s">
        <v>1388</v>
      </c>
      <c r="C5569" s="622" t="s">
        <v>72</v>
      </c>
      <c r="D5569" s="621">
        <v>42.29</v>
      </c>
    </row>
    <row r="5570" spans="1:4" ht="67.5">
      <c r="A5570" s="622">
        <v>87265</v>
      </c>
      <c r="B5570" s="622" t="s">
        <v>1389</v>
      </c>
      <c r="C5570" s="622" t="s">
        <v>72</v>
      </c>
      <c r="D5570" s="621">
        <v>36.729999999999997</v>
      </c>
    </row>
    <row r="5571" spans="1:4" ht="67.5">
      <c r="A5571" s="622">
        <v>87266</v>
      </c>
      <c r="B5571" s="622" t="s">
        <v>1390</v>
      </c>
      <c r="C5571" s="622" t="s">
        <v>72</v>
      </c>
      <c r="D5571" s="621">
        <v>44.27</v>
      </c>
    </row>
    <row r="5572" spans="1:4" ht="67.5">
      <c r="A5572" s="622">
        <v>87267</v>
      </c>
      <c r="B5572" s="622" t="s">
        <v>1391</v>
      </c>
      <c r="C5572" s="622" t="s">
        <v>72</v>
      </c>
      <c r="D5572" s="621">
        <v>41.78</v>
      </c>
    </row>
    <row r="5573" spans="1:4" ht="67.5">
      <c r="A5573" s="622">
        <v>87268</v>
      </c>
      <c r="B5573" s="622" t="s">
        <v>1392</v>
      </c>
      <c r="C5573" s="622" t="s">
        <v>72</v>
      </c>
      <c r="D5573" s="621">
        <v>45.45</v>
      </c>
    </row>
    <row r="5574" spans="1:4" ht="67.5">
      <c r="A5574" s="622">
        <v>87269</v>
      </c>
      <c r="B5574" s="622" t="s">
        <v>1393</v>
      </c>
      <c r="C5574" s="622" t="s">
        <v>72</v>
      </c>
      <c r="D5574" s="621">
        <v>39.4</v>
      </c>
    </row>
    <row r="5575" spans="1:4" ht="67.5">
      <c r="A5575" s="622">
        <v>87270</v>
      </c>
      <c r="B5575" s="622" t="s">
        <v>1394</v>
      </c>
      <c r="C5575" s="622" t="s">
        <v>72</v>
      </c>
      <c r="D5575" s="621">
        <v>47.12</v>
      </c>
    </row>
    <row r="5576" spans="1:4" ht="67.5">
      <c r="A5576" s="622">
        <v>87271</v>
      </c>
      <c r="B5576" s="622" t="s">
        <v>1395</v>
      </c>
      <c r="C5576" s="622" t="s">
        <v>72</v>
      </c>
      <c r="D5576" s="621">
        <v>44.27</v>
      </c>
    </row>
    <row r="5577" spans="1:4" ht="67.5">
      <c r="A5577" s="622">
        <v>87272</v>
      </c>
      <c r="B5577" s="622" t="s">
        <v>1396</v>
      </c>
      <c r="C5577" s="622" t="s">
        <v>72</v>
      </c>
      <c r="D5577" s="621">
        <v>48.7</v>
      </c>
    </row>
    <row r="5578" spans="1:4" ht="67.5">
      <c r="A5578" s="622">
        <v>87273</v>
      </c>
      <c r="B5578" s="622" t="s">
        <v>1397</v>
      </c>
      <c r="C5578" s="622" t="s">
        <v>72</v>
      </c>
      <c r="D5578" s="621">
        <v>41.3</v>
      </c>
    </row>
    <row r="5579" spans="1:4" ht="67.5">
      <c r="A5579" s="622">
        <v>87274</v>
      </c>
      <c r="B5579" s="622" t="s">
        <v>1398</v>
      </c>
      <c r="C5579" s="622" t="s">
        <v>72</v>
      </c>
      <c r="D5579" s="621">
        <v>49.88</v>
      </c>
    </row>
    <row r="5580" spans="1:4" ht="67.5">
      <c r="A5580" s="622">
        <v>87275</v>
      </c>
      <c r="B5580" s="622" t="s">
        <v>1399</v>
      </c>
      <c r="C5580" s="622" t="s">
        <v>72</v>
      </c>
      <c r="D5580" s="621">
        <v>47.36</v>
      </c>
    </row>
    <row r="5581" spans="1:4" ht="54">
      <c r="A5581" s="622">
        <v>88786</v>
      </c>
      <c r="B5581" s="622" t="s">
        <v>1712</v>
      </c>
      <c r="C5581" s="622" t="s">
        <v>72</v>
      </c>
      <c r="D5581" s="621">
        <v>226.99</v>
      </c>
    </row>
    <row r="5582" spans="1:4" ht="54">
      <c r="A5582" s="622">
        <v>88787</v>
      </c>
      <c r="B5582" s="622" t="s">
        <v>1713</v>
      </c>
      <c r="C5582" s="622" t="s">
        <v>72</v>
      </c>
      <c r="D5582" s="621">
        <v>210.37</v>
      </c>
    </row>
    <row r="5583" spans="1:4" ht="67.5">
      <c r="A5583" s="622">
        <v>88788</v>
      </c>
      <c r="B5583" s="622" t="s">
        <v>1714</v>
      </c>
      <c r="C5583" s="622" t="s">
        <v>72</v>
      </c>
      <c r="D5583" s="621">
        <v>219.15</v>
      </c>
    </row>
    <row r="5584" spans="1:4" ht="67.5">
      <c r="A5584" s="622">
        <v>88789</v>
      </c>
      <c r="B5584" s="622" t="s">
        <v>1715</v>
      </c>
      <c r="C5584" s="622" t="s">
        <v>72</v>
      </c>
      <c r="D5584" s="621">
        <v>261.42</v>
      </c>
    </row>
    <row r="5585" spans="1:4" ht="94.5">
      <c r="A5585" s="622">
        <v>89045</v>
      </c>
      <c r="B5585" s="622" t="s">
        <v>1770</v>
      </c>
      <c r="C5585" s="622" t="s">
        <v>72</v>
      </c>
      <c r="D5585" s="621">
        <v>42.15</v>
      </c>
    </row>
    <row r="5586" spans="1:4" ht="81">
      <c r="A5586" s="622">
        <v>89170</v>
      </c>
      <c r="B5586" s="622" t="s">
        <v>1780</v>
      </c>
      <c r="C5586" s="622" t="s">
        <v>72</v>
      </c>
      <c r="D5586" s="621">
        <v>40.74</v>
      </c>
    </row>
    <row r="5587" spans="1:4" ht="67.5">
      <c r="A5587" s="622">
        <v>93392</v>
      </c>
      <c r="B5587" s="622" t="s">
        <v>11158</v>
      </c>
      <c r="C5587" s="622" t="s">
        <v>72</v>
      </c>
      <c r="D5587" s="621">
        <v>34.42</v>
      </c>
    </row>
    <row r="5588" spans="1:4" ht="67.5">
      <c r="A5588" s="622">
        <v>93393</v>
      </c>
      <c r="B5588" s="622" t="s">
        <v>11159</v>
      </c>
      <c r="C5588" s="622" t="s">
        <v>72</v>
      </c>
      <c r="D5588" s="621">
        <v>28.93</v>
      </c>
    </row>
    <row r="5589" spans="1:4" ht="67.5">
      <c r="A5589" s="622">
        <v>93394</v>
      </c>
      <c r="B5589" s="622" t="s">
        <v>11160</v>
      </c>
      <c r="C5589" s="622" t="s">
        <v>72</v>
      </c>
      <c r="D5589" s="621">
        <v>36.4</v>
      </c>
    </row>
    <row r="5590" spans="1:4" ht="67.5">
      <c r="A5590" s="622">
        <v>93395</v>
      </c>
      <c r="B5590" s="622" t="s">
        <v>11161</v>
      </c>
      <c r="C5590" s="622" t="s">
        <v>72</v>
      </c>
      <c r="D5590" s="621">
        <v>33.909999999999997</v>
      </c>
    </row>
    <row r="5591" spans="1:4" ht="67.5">
      <c r="A5591" s="622">
        <v>99194</v>
      </c>
      <c r="B5591" s="622" t="s">
        <v>11162</v>
      </c>
      <c r="C5591" s="622" t="s">
        <v>72</v>
      </c>
      <c r="D5591" s="621">
        <v>40.89</v>
      </c>
    </row>
    <row r="5592" spans="1:4" ht="67.5">
      <c r="A5592" s="622">
        <v>99195</v>
      </c>
      <c r="B5592" s="622" t="s">
        <v>11163</v>
      </c>
      <c r="C5592" s="622" t="s">
        <v>72</v>
      </c>
      <c r="D5592" s="621">
        <v>35.4</v>
      </c>
    </row>
    <row r="5593" spans="1:4" ht="67.5">
      <c r="A5593" s="622">
        <v>99196</v>
      </c>
      <c r="B5593" s="622" t="s">
        <v>11164</v>
      </c>
      <c r="C5593" s="622" t="s">
        <v>72</v>
      </c>
      <c r="D5593" s="621">
        <v>42.87</v>
      </c>
    </row>
    <row r="5594" spans="1:4" ht="67.5">
      <c r="A5594" s="622">
        <v>99198</v>
      </c>
      <c r="B5594" s="622" t="s">
        <v>11165</v>
      </c>
      <c r="C5594" s="622" t="s">
        <v>72</v>
      </c>
      <c r="D5594" s="621">
        <v>40.380000000000003</v>
      </c>
    </row>
    <row r="5595" spans="1:4" ht="40.5">
      <c r="A5595" s="622">
        <v>84088</v>
      </c>
      <c r="B5595" s="622" t="s">
        <v>1360</v>
      </c>
      <c r="C5595" s="622" t="s">
        <v>18</v>
      </c>
      <c r="D5595" s="621">
        <v>90.42</v>
      </c>
    </row>
    <row r="5596" spans="1:4" ht="40.5">
      <c r="A5596" s="622">
        <v>84089</v>
      </c>
      <c r="B5596" s="622" t="s">
        <v>1361</v>
      </c>
      <c r="C5596" s="622" t="s">
        <v>18</v>
      </c>
      <c r="D5596" s="621">
        <v>127.43</v>
      </c>
    </row>
    <row r="5597" spans="1:4" ht="27">
      <c r="A5597" s="622">
        <v>40675</v>
      </c>
      <c r="B5597" s="622" t="s">
        <v>121</v>
      </c>
      <c r="C5597" s="622" t="s">
        <v>18</v>
      </c>
      <c r="D5597" s="621">
        <v>3.78</v>
      </c>
    </row>
    <row r="5598" spans="1:4" ht="40.5">
      <c r="A5598" s="622">
        <v>96112</v>
      </c>
      <c r="B5598" s="622" t="s">
        <v>4098</v>
      </c>
      <c r="C5598" s="622" t="s">
        <v>72</v>
      </c>
      <c r="D5598" s="621">
        <v>84.87</v>
      </c>
    </row>
    <row r="5599" spans="1:4" ht="40.5">
      <c r="A5599" s="622">
        <v>96117</v>
      </c>
      <c r="B5599" s="622" t="s">
        <v>4102</v>
      </c>
      <c r="C5599" s="622" t="s">
        <v>72</v>
      </c>
      <c r="D5599" s="621">
        <v>95.93</v>
      </c>
    </row>
    <row r="5600" spans="1:4" ht="27">
      <c r="A5600" s="622">
        <v>96122</v>
      </c>
      <c r="B5600" s="622" t="s">
        <v>4105</v>
      </c>
      <c r="C5600" s="622" t="s">
        <v>18</v>
      </c>
      <c r="D5600" s="621">
        <v>21.45</v>
      </c>
    </row>
    <row r="5601" spans="1:4" ht="27">
      <c r="A5601" s="622">
        <v>96109</v>
      </c>
      <c r="B5601" s="622" t="s">
        <v>4095</v>
      </c>
      <c r="C5601" s="622" t="s">
        <v>72</v>
      </c>
      <c r="D5601" s="621">
        <v>35.93</v>
      </c>
    </row>
    <row r="5602" spans="1:4" ht="40.5">
      <c r="A5602" s="622">
        <v>96110</v>
      </c>
      <c r="B5602" s="622" t="s">
        <v>4096</v>
      </c>
      <c r="C5602" s="622" t="s">
        <v>72</v>
      </c>
      <c r="D5602" s="621">
        <v>56.2</v>
      </c>
    </row>
    <row r="5603" spans="1:4" ht="27">
      <c r="A5603" s="622">
        <v>96113</v>
      </c>
      <c r="B5603" s="622" t="s">
        <v>4099</v>
      </c>
      <c r="C5603" s="622" t="s">
        <v>72</v>
      </c>
      <c r="D5603" s="621">
        <v>32.44</v>
      </c>
    </row>
    <row r="5604" spans="1:4" ht="27">
      <c r="A5604" s="622">
        <v>96114</v>
      </c>
      <c r="B5604" s="622" t="s">
        <v>4100</v>
      </c>
      <c r="C5604" s="622" t="s">
        <v>72</v>
      </c>
      <c r="D5604" s="621">
        <v>58.25</v>
      </c>
    </row>
    <row r="5605" spans="1:4" ht="27">
      <c r="A5605" s="622">
        <v>96120</v>
      </c>
      <c r="B5605" s="622" t="s">
        <v>4103</v>
      </c>
      <c r="C5605" s="622" t="s">
        <v>18</v>
      </c>
      <c r="D5605" s="621">
        <v>2.5299999999999998</v>
      </c>
    </row>
    <row r="5606" spans="1:4" ht="27">
      <c r="A5606" s="622">
        <v>96123</v>
      </c>
      <c r="B5606" s="622" t="s">
        <v>4106</v>
      </c>
      <c r="C5606" s="622" t="s">
        <v>18</v>
      </c>
      <c r="D5606" s="621">
        <v>23.26</v>
      </c>
    </row>
    <row r="5607" spans="1:4" ht="27">
      <c r="A5607" s="622">
        <v>99054</v>
      </c>
      <c r="B5607" s="622" t="s">
        <v>11166</v>
      </c>
      <c r="C5607" s="622" t="s">
        <v>72</v>
      </c>
      <c r="D5607" s="621">
        <v>43.5</v>
      </c>
    </row>
    <row r="5608" spans="1:4" ht="13.5">
      <c r="A5608" s="622" t="s">
        <v>4466</v>
      </c>
      <c r="B5608" s="622" t="s">
        <v>783</v>
      </c>
      <c r="C5608" s="622" t="s">
        <v>18</v>
      </c>
      <c r="D5608" s="621">
        <v>84.39</v>
      </c>
    </row>
    <row r="5609" spans="1:4" ht="40.5">
      <c r="A5609" s="622">
        <v>96111</v>
      </c>
      <c r="B5609" s="622" t="s">
        <v>4097</v>
      </c>
      <c r="C5609" s="622" t="s">
        <v>72</v>
      </c>
      <c r="D5609" s="621">
        <v>36.1</v>
      </c>
    </row>
    <row r="5610" spans="1:4" ht="40.5">
      <c r="A5610" s="622">
        <v>96116</v>
      </c>
      <c r="B5610" s="622" t="s">
        <v>4101</v>
      </c>
      <c r="C5610" s="622" t="s">
        <v>72</v>
      </c>
      <c r="D5610" s="621">
        <v>40.04</v>
      </c>
    </row>
    <row r="5611" spans="1:4" ht="27">
      <c r="A5611" s="622">
        <v>96121</v>
      </c>
      <c r="B5611" s="622" t="s">
        <v>4104</v>
      </c>
      <c r="C5611" s="622" t="s">
        <v>18</v>
      </c>
      <c r="D5611" s="621">
        <v>7.02</v>
      </c>
    </row>
    <row r="5612" spans="1:4" ht="40.5">
      <c r="A5612" s="622">
        <v>96485</v>
      </c>
      <c r="B5612" s="622" t="s">
        <v>4166</v>
      </c>
      <c r="C5612" s="622" t="s">
        <v>72</v>
      </c>
      <c r="D5612" s="621">
        <v>41.63</v>
      </c>
    </row>
    <row r="5613" spans="1:4" ht="40.5">
      <c r="A5613" s="622">
        <v>96486</v>
      </c>
      <c r="B5613" s="622" t="s">
        <v>4167</v>
      </c>
      <c r="C5613" s="622" t="s">
        <v>72</v>
      </c>
      <c r="D5613" s="621">
        <v>45.91</v>
      </c>
    </row>
    <row r="5614" spans="1:4" ht="54">
      <c r="A5614" s="622">
        <v>91514</v>
      </c>
      <c r="B5614" s="622" t="s">
        <v>2617</v>
      </c>
      <c r="C5614" s="622" t="s">
        <v>72</v>
      </c>
      <c r="D5614" s="621">
        <v>4.6900000000000004</v>
      </c>
    </row>
    <row r="5615" spans="1:4" ht="54">
      <c r="A5615" s="622">
        <v>91515</v>
      </c>
      <c r="B5615" s="622" t="s">
        <v>2618</v>
      </c>
      <c r="C5615" s="622" t="s">
        <v>72</v>
      </c>
      <c r="D5615" s="621">
        <v>6.2</v>
      </c>
    </row>
    <row r="5616" spans="1:4" ht="54">
      <c r="A5616" s="622">
        <v>91516</v>
      </c>
      <c r="B5616" s="622" t="s">
        <v>2619</v>
      </c>
      <c r="C5616" s="622" t="s">
        <v>72</v>
      </c>
      <c r="D5616" s="621">
        <v>9.0500000000000007</v>
      </c>
    </row>
    <row r="5617" spans="1:4" ht="40.5">
      <c r="A5617" s="622">
        <v>91517</v>
      </c>
      <c r="B5617" s="622" t="s">
        <v>2620</v>
      </c>
      <c r="C5617" s="622" t="s">
        <v>72</v>
      </c>
      <c r="D5617" s="621">
        <v>10.08</v>
      </c>
    </row>
    <row r="5618" spans="1:4" ht="40.5">
      <c r="A5618" s="622">
        <v>91519</v>
      </c>
      <c r="B5618" s="622" t="s">
        <v>2621</v>
      </c>
      <c r="C5618" s="622" t="s">
        <v>72</v>
      </c>
      <c r="D5618" s="621">
        <v>11.57</v>
      </c>
    </row>
    <row r="5619" spans="1:4" ht="40.5">
      <c r="A5619" s="622">
        <v>91520</v>
      </c>
      <c r="B5619" s="622" t="s">
        <v>2622</v>
      </c>
      <c r="C5619" s="622" t="s">
        <v>72</v>
      </c>
      <c r="D5619" s="621">
        <v>1.71</v>
      </c>
    </row>
    <row r="5620" spans="1:4" ht="40.5">
      <c r="A5620" s="622">
        <v>91522</v>
      </c>
      <c r="B5620" s="622" t="s">
        <v>595</v>
      </c>
      <c r="C5620" s="622" t="s">
        <v>72</v>
      </c>
      <c r="D5620" s="621">
        <v>2.06</v>
      </c>
    </row>
    <row r="5621" spans="1:4" ht="40.5">
      <c r="A5621" s="622">
        <v>91525</v>
      </c>
      <c r="B5621" s="622" t="s">
        <v>2623</v>
      </c>
      <c r="C5621" s="622" t="s">
        <v>72</v>
      </c>
      <c r="D5621" s="621">
        <v>3.89</v>
      </c>
    </row>
    <row r="5622" spans="1:4" ht="81">
      <c r="A5622" s="622">
        <v>87280</v>
      </c>
      <c r="B5622" s="622" t="s">
        <v>11167</v>
      </c>
      <c r="C5622" s="622" t="s">
        <v>43</v>
      </c>
      <c r="D5622" s="621">
        <v>267.38</v>
      </c>
    </row>
    <row r="5623" spans="1:4" ht="81">
      <c r="A5623" s="622">
        <v>87281</v>
      </c>
      <c r="B5623" s="622" t="s">
        <v>11168</v>
      </c>
      <c r="C5623" s="622" t="s">
        <v>43</v>
      </c>
      <c r="D5623" s="621">
        <v>265.64</v>
      </c>
    </row>
    <row r="5624" spans="1:4" ht="81">
      <c r="A5624" s="622">
        <v>87283</v>
      </c>
      <c r="B5624" s="622" t="s">
        <v>11169</v>
      </c>
      <c r="C5624" s="622" t="s">
        <v>43</v>
      </c>
      <c r="D5624" s="621">
        <v>278.85000000000002</v>
      </c>
    </row>
    <row r="5625" spans="1:4" ht="81">
      <c r="A5625" s="622">
        <v>87284</v>
      </c>
      <c r="B5625" s="622" t="s">
        <v>11170</v>
      </c>
      <c r="C5625" s="622" t="s">
        <v>43</v>
      </c>
      <c r="D5625" s="621">
        <v>275.38</v>
      </c>
    </row>
    <row r="5626" spans="1:4" ht="67.5">
      <c r="A5626" s="622">
        <v>87286</v>
      </c>
      <c r="B5626" s="622" t="s">
        <v>11171</v>
      </c>
      <c r="C5626" s="622" t="s">
        <v>43</v>
      </c>
      <c r="D5626" s="621">
        <v>342.12</v>
      </c>
    </row>
    <row r="5627" spans="1:4" ht="67.5">
      <c r="A5627" s="622">
        <v>87287</v>
      </c>
      <c r="B5627" s="622" t="s">
        <v>11172</v>
      </c>
      <c r="C5627" s="622" t="s">
        <v>43</v>
      </c>
      <c r="D5627" s="621">
        <v>333.54</v>
      </c>
    </row>
    <row r="5628" spans="1:4" ht="67.5">
      <c r="A5628" s="622">
        <v>87289</v>
      </c>
      <c r="B5628" s="622" t="s">
        <v>11173</v>
      </c>
      <c r="C5628" s="622" t="s">
        <v>43</v>
      </c>
      <c r="D5628" s="621">
        <v>327.61</v>
      </c>
    </row>
    <row r="5629" spans="1:4" ht="67.5">
      <c r="A5629" s="622">
        <v>87290</v>
      </c>
      <c r="B5629" s="622" t="s">
        <v>11174</v>
      </c>
      <c r="C5629" s="622" t="s">
        <v>43</v>
      </c>
      <c r="D5629" s="621">
        <v>324.01</v>
      </c>
    </row>
    <row r="5630" spans="1:4" ht="67.5">
      <c r="A5630" s="622">
        <v>87292</v>
      </c>
      <c r="B5630" s="622" t="s">
        <v>11175</v>
      </c>
      <c r="C5630" s="622" t="s">
        <v>43</v>
      </c>
      <c r="D5630" s="621">
        <v>333.5</v>
      </c>
    </row>
    <row r="5631" spans="1:4" ht="67.5">
      <c r="A5631" s="622">
        <v>87294</v>
      </c>
      <c r="B5631" s="622" t="s">
        <v>11176</v>
      </c>
      <c r="C5631" s="622" t="s">
        <v>43</v>
      </c>
      <c r="D5631" s="621">
        <v>320.22000000000003</v>
      </c>
    </row>
    <row r="5632" spans="1:4" ht="67.5">
      <c r="A5632" s="622">
        <v>87295</v>
      </c>
      <c r="B5632" s="622" t="s">
        <v>11177</v>
      </c>
      <c r="C5632" s="622" t="s">
        <v>43</v>
      </c>
      <c r="D5632" s="621">
        <v>323.26</v>
      </c>
    </row>
    <row r="5633" spans="1:4" ht="67.5">
      <c r="A5633" s="622">
        <v>87296</v>
      </c>
      <c r="B5633" s="622" t="s">
        <v>11178</v>
      </c>
      <c r="C5633" s="622" t="s">
        <v>43</v>
      </c>
      <c r="D5633" s="621">
        <v>308.61</v>
      </c>
    </row>
    <row r="5634" spans="1:4" ht="40.5">
      <c r="A5634" s="622">
        <v>87298</v>
      </c>
      <c r="B5634" s="622" t="s">
        <v>11179</v>
      </c>
      <c r="C5634" s="622" t="s">
        <v>43</v>
      </c>
      <c r="D5634" s="621">
        <v>419.91</v>
      </c>
    </row>
    <row r="5635" spans="1:4" ht="40.5">
      <c r="A5635" s="622">
        <v>87299</v>
      </c>
      <c r="B5635" s="622" t="s">
        <v>11180</v>
      </c>
      <c r="C5635" s="622" t="s">
        <v>43</v>
      </c>
      <c r="D5635" s="621">
        <v>273.41000000000003</v>
      </c>
    </row>
    <row r="5636" spans="1:4" ht="40.5">
      <c r="A5636" s="622">
        <v>87301</v>
      </c>
      <c r="B5636" s="622" t="s">
        <v>11181</v>
      </c>
      <c r="C5636" s="622" t="s">
        <v>43</v>
      </c>
      <c r="D5636" s="621">
        <v>375.59</v>
      </c>
    </row>
    <row r="5637" spans="1:4" ht="40.5">
      <c r="A5637" s="622">
        <v>87302</v>
      </c>
      <c r="B5637" s="622" t="s">
        <v>11182</v>
      </c>
      <c r="C5637" s="622" t="s">
        <v>43</v>
      </c>
      <c r="D5637" s="621">
        <v>372.11</v>
      </c>
    </row>
    <row r="5638" spans="1:4" ht="40.5">
      <c r="A5638" s="622">
        <v>87304</v>
      </c>
      <c r="B5638" s="622" t="s">
        <v>11183</v>
      </c>
      <c r="C5638" s="622" t="s">
        <v>43</v>
      </c>
      <c r="D5638" s="621">
        <v>338.31</v>
      </c>
    </row>
    <row r="5639" spans="1:4" ht="40.5">
      <c r="A5639" s="622">
        <v>87305</v>
      </c>
      <c r="B5639" s="622" t="s">
        <v>11184</v>
      </c>
      <c r="C5639" s="622" t="s">
        <v>43</v>
      </c>
      <c r="D5639" s="621">
        <v>341.79</v>
      </c>
    </row>
    <row r="5640" spans="1:4" ht="40.5">
      <c r="A5640" s="622">
        <v>87307</v>
      </c>
      <c r="B5640" s="622" t="s">
        <v>11185</v>
      </c>
      <c r="C5640" s="622" t="s">
        <v>43</v>
      </c>
      <c r="D5640" s="621">
        <v>320.64</v>
      </c>
    </row>
    <row r="5641" spans="1:4" ht="40.5">
      <c r="A5641" s="622">
        <v>87308</v>
      </c>
      <c r="B5641" s="622" t="s">
        <v>11186</v>
      </c>
      <c r="C5641" s="622" t="s">
        <v>43</v>
      </c>
      <c r="D5641" s="621">
        <v>316.73</v>
      </c>
    </row>
    <row r="5642" spans="1:4" ht="54">
      <c r="A5642" s="622">
        <v>87310</v>
      </c>
      <c r="B5642" s="622" t="s">
        <v>11187</v>
      </c>
      <c r="C5642" s="622" t="s">
        <v>43</v>
      </c>
      <c r="D5642" s="621">
        <v>265.44</v>
      </c>
    </row>
    <row r="5643" spans="1:4" ht="54">
      <c r="A5643" s="622">
        <v>87311</v>
      </c>
      <c r="B5643" s="622" t="s">
        <v>11188</v>
      </c>
      <c r="C5643" s="622" t="s">
        <v>43</v>
      </c>
      <c r="D5643" s="621">
        <v>261.22000000000003</v>
      </c>
    </row>
    <row r="5644" spans="1:4" ht="54">
      <c r="A5644" s="622">
        <v>87313</v>
      </c>
      <c r="B5644" s="622" t="s">
        <v>11189</v>
      </c>
      <c r="C5644" s="622" t="s">
        <v>43</v>
      </c>
      <c r="D5644" s="621">
        <v>325.54000000000002</v>
      </c>
    </row>
    <row r="5645" spans="1:4" ht="54">
      <c r="A5645" s="622">
        <v>87314</v>
      </c>
      <c r="B5645" s="622" t="s">
        <v>11190</v>
      </c>
      <c r="C5645" s="622" t="s">
        <v>43</v>
      </c>
      <c r="D5645" s="621">
        <v>322.52999999999997</v>
      </c>
    </row>
    <row r="5646" spans="1:4" ht="54">
      <c r="A5646" s="622">
        <v>87316</v>
      </c>
      <c r="B5646" s="622" t="s">
        <v>11191</v>
      </c>
      <c r="C5646" s="622" t="s">
        <v>43</v>
      </c>
      <c r="D5646" s="621">
        <v>293.5</v>
      </c>
    </row>
    <row r="5647" spans="1:4" ht="54">
      <c r="A5647" s="622">
        <v>87317</v>
      </c>
      <c r="B5647" s="622" t="s">
        <v>11192</v>
      </c>
      <c r="C5647" s="622" t="s">
        <v>43</v>
      </c>
      <c r="D5647" s="621">
        <v>286.32</v>
      </c>
    </row>
    <row r="5648" spans="1:4" ht="54">
      <c r="A5648" s="622">
        <v>87319</v>
      </c>
      <c r="B5648" s="622" t="s">
        <v>11193</v>
      </c>
      <c r="C5648" s="622" t="s">
        <v>43</v>
      </c>
      <c r="D5648" s="621">
        <v>2517.25</v>
      </c>
    </row>
    <row r="5649" spans="1:4" ht="54">
      <c r="A5649" s="622">
        <v>87320</v>
      </c>
      <c r="B5649" s="622" t="s">
        <v>11194</v>
      </c>
      <c r="C5649" s="622" t="s">
        <v>43</v>
      </c>
      <c r="D5649" s="621">
        <v>2523.83</v>
      </c>
    </row>
    <row r="5650" spans="1:4" ht="54">
      <c r="A5650" s="622">
        <v>87322</v>
      </c>
      <c r="B5650" s="622" t="s">
        <v>11195</v>
      </c>
      <c r="C5650" s="622" t="s">
        <v>43</v>
      </c>
      <c r="D5650" s="621">
        <v>2590.36</v>
      </c>
    </row>
    <row r="5651" spans="1:4" ht="54">
      <c r="A5651" s="622">
        <v>87323</v>
      </c>
      <c r="B5651" s="622" t="s">
        <v>11196</v>
      </c>
      <c r="C5651" s="622" t="s">
        <v>43</v>
      </c>
      <c r="D5651" s="621">
        <v>2593.31</v>
      </c>
    </row>
    <row r="5652" spans="1:4" ht="54">
      <c r="A5652" s="622">
        <v>87325</v>
      </c>
      <c r="B5652" s="622" t="s">
        <v>11197</v>
      </c>
      <c r="C5652" s="622" t="s">
        <v>43</v>
      </c>
      <c r="D5652" s="621">
        <v>2534.27</v>
      </c>
    </row>
    <row r="5653" spans="1:4" ht="54">
      <c r="A5653" s="622">
        <v>87326</v>
      </c>
      <c r="B5653" s="622" t="s">
        <v>11198</v>
      </c>
      <c r="C5653" s="622" t="s">
        <v>43</v>
      </c>
      <c r="D5653" s="621">
        <v>2545.15</v>
      </c>
    </row>
    <row r="5654" spans="1:4" ht="81">
      <c r="A5654" s="622">
        <v>87327</v>
      </c>
      <c r="B5654" s="622" t="s">
        <v>11199</v>
      </c>
      <c r="C5654" s="622" t="s">
        <v>43</v>
      </c>
      <c r="D5654" s="621">
        <v>282.38</v>
      </c>
    </row>
    <row r="5655" spans="1:4" ht="81">
      <c r="A5655" s="622">
        <v>87328</v>
      </c>
      <c r="B5655" s="622" t="s">
        <v>11200</v>
      </c>
      <c r="C5655" s="622" t="s">
        <v>43</v>
      </c>
      <c r="D5655" s="621">
        <v>248.09</v>
      </c>
    </row>
    <row r="5656" spans="1:4" ht="81">
      <c r="A5656" s="622">
        <v>87329</v>
      </c>
      <c r="B5656" s="622" t="s">
        <v>11201</v>
      </c>
      <c r="C5656" s="622" t="s">
        <v>43</v>
      </c>
      <c r="D5656" s="621">
        <v>303.83</v>
      </c>
    </row>
    <row r="5657" spans="1:4" ht="81">
      <c r="A5657" s="622">
        <v>87330</v>
      </c>
      <c r="B5657" s="622" t="s">
        <v>11202</v>
      </c>
      <c r="C5657" s="622" t="s">
        <v>43</v>
      </c>
      <c r="D5657" s="621">
        <v>264.82</v>
      </c>
    </row>
    <row r="5658" spans="1:4" ht="67.5">
      <c r="A5658" s="622">
        <v>87331</v>
      </c>
      <c r="B5658" s="622" t="s">
        <v>11203</v>
      </c>
      <c r="C5658" s="622" t="s">
        <v>43</v>
      </c>
      <c r="D5658" s="621">
        <v>356.64</v>
      </c>
    </row>
    <row r="5659" spans="1:4" ht="67.5">
      <c r="A5659" s="622">
        <v>87332</v>
      </c>
      <c r="B5659" s="622" t="s">
        <v>11204</v>
      </c>
      <c r="C5659" s="622" t="s">
        <v>43</v>
      </c>
      <c r="D5659" s="621">
        <v>321.05</v>
      </c>
    </row>
    <row r="5660" spans="1:4" ht="67.5">
      <c r="A5660" s="622">
        <v>87333</v>
      </c>
      <c r="B5660" s="622" t="s">
        <v>11205</v>
      </c>
      <c r="C5660" s="622" t="s">
        <v>43</v>
      </c>
      <c r="D5660" s="621">
        <v>331.57</v>
      </c>
    </row>
    <row r="5661" spans="1:4" ht="67.5">
      <c r="A5661" s="622">
        <v>87334</v>
      </c>
      <c r="B5661" s="622" t="s">
        <v>11206</v>
      </c>
      <c r="C5661" s="622" t="s">
        <v>43</v>
      </c>
      <c r="D5661" s="621">
        <v>310.38</v>
      </c>
    </row>
    <row r="5662" spans="1:4" ht="67.5">
      <c r="A5662" s="622">
        <v>87335</v>
      </c>
      <c r="B5662" s="622" t="s">
        <v>11207</v>
      </c>
      <c r="C5662" s="622" t="s">
        <v>43</v>
      </c>
      <c r="D5662" s="621">
        <v>327.2</v>
      </c>
    </row>
    <row r="5663" spans="1:4" ht="67.5">
      <c r="A5663" s="622">
        <v>87336</v>
      </c>
      <c r="B5663" s="622" t="s">
        <v>11208</v>
      </c>
      <c r="C5663" s="622" t="s">
        <v>43</v>
      </c>
      <c r="D5663" s="621">
        <v>318.95</v>
      </c>
    </row>
    <row r="5664" spans="1:4" ht="67.5">
      <c r="A5664" s="622">
        <v>87337</v>
      </c>
      <c r="B5664" s="622" t="s">
        <v>11209</v>
      </c>
      <c r="C5664" s="622" t="s">
        <v>43</v>
      </c>
      <c r="D5664" s="621">
        <v>320.77999999999997</v>
      </c>
    </row>
    <row r="5665" spans="1:4" ht="67.5">
      <c r="A5665" s="622">
        <v>87338</v>
      </c>
      <c r="B5665" s="622" t="s">
        <v>11210</v>
      </c>
      <c r="C5665" s="622" t="s">
        <v>43</v>
      </c>
      <c r="D5665" s="621">
        <v>308.06</v>
      </c>
    </row>
    <row r="5666" spans="1:4" ht="54">
      <c r="A5666" s="622">
        <v>87339</v>
      </c>
      <c r="B5666" s="622" t="s">
        <v>11211</v>
      </c>
      <c r="C5666" s="622" t="s">
        <v>43</v>
      </c>
      <c r="D5666" s="621">
        <v>492.67</v>
      </c>
    </row>
    <row r="5667" spans="1:4" ht="54">
      <c r="A5667" s="622">
        <v>87340</v>
      </c>
      <c r="B5667" s="622" t="s">
        <v>11212</v>
      </c>
      <c r="C5667" s="622" t="s">
        <v>43</v>
      </c>
      <c r="D5667" s="621">
        <v>419.31</v>
      </c>
    </row>
    <row r="5668" spans="1:4" ht="54">
      <c r="A5668" s="622">
        <v>87341</v>
      </c>
      <c r="B5668" s="622" t="s">
        <v>11213</v>
      </c>
      <c r="C5668" s="622" t="s">
        <v>43</v>
      </c>
      <c r="D5668" s="621">
        <v>401.8</v>
      </c>
    </row>
    <row r="5669" spans="1:4" ht="54">
      <c r="A5669" s="622">
        <v>87342</v>
      </c>
      <c r="B5669" s="622" t="s">
        <v>11214</v>
      </c>
      <c r="C5669" s="622" t="s">
        <v>43</v>
      </c>
      <c r="D5669" s="621">
        <v>418.41</v>
      </c>
    </row>
    <row r="5670" spans="1:4" ht="54">
      <c r="A5670" s="622">
        <v>87343</v>
      </c>
      <c r="B5670" s="622" t="s">
        <v>11215</v>
      </c>
      <c r="C5670" s="622" t="s">
        <v>43</v>
      </c>
      <c r="D5670" s="621">
        <v>377.11</v>
      </c>
    </row>
    <row r="5671" spans="1:4" ht="54">
      <c r="A5671" s="622">
        <v>87344</v>
      </c>
      <c r="B5671" s="622" t="s">
        <v>11216</v>
      </c>
      <c r="C5671" s="622" t="s">
        <v>43</v>
      </c>
      <c r="D5671" s="621">
        <v>355.1</v>
      </c>
    </row>
    <row r="5672" spans="1:4" ht="54">
      <c r="A5672" s="622">
        <v>87345</v>
      </c>
      <c r="B5672" s="622" t="s">
        <v>11217</v>
      </c>
      <c r="C5672" s="622" t="s">
        <v>43</v>
      </c>
      <c r="D5672" s="621">
        <v>374.3</v>
      </c>
    </row>
    <row r="5673" spans="1:4" ht="54">
      <c r="A5673" s="622">
        <v>87346</v>
      </c>
      <c r="B5673" s="622" t="s">
        <v>11218</v>
      </c>
      <c r="C5673" s="622" t="s">
        <v>43</v>
      </c>
      <c r="D5673" s="621">
        <v>340.32</v>
      </c>
    </row>
    <row r="5674" spans="1:4" ht="54">
      <c r="A5674" s="622">
        <v>87347</v>
      </c>
      <c r="B5674" s="622" t="s">
        <v>11219</v>
      </c>
      <c r="C5674" s="622" t="s">
        <v>43</v>
      </c>
      <c r="D5674" s="621">
        <v>322.94</v>
      </c>
    </row>
    <row r="5675" spans="1:4" ht="54">
      <c r="A5675" s="622">
        <v>87348</v>
      </c>
      <c r="B5675" s="622" t="s">
        <v>11220</v>
      </c>
      <c r="C5675" s="622" t="s">
        <v>43</v>
      </c>
      <c r="D5675" s="621">
        <v>341.45</v>
      </c>
    </row>
    <row r="5676" spans="1:4" ht="54">
      <c r="A5676" s="622">
        <v>87349</v>
      </c>
      <c r="B5676" s="622" t="s">
        <v>11221</v>
      </c>
      <c r="C5676" s="622" t="s">
        <v>43</v>
      </c>
      <c r="D5676" s="621">
        <v>297.77</v>
      </c>
    </row>
    <row r="5677" spans="1:4" ht="67.5">
      <c r="A5677" s="622">
        <v>87350</v>
      </c>
      <c r="B5677" s="622" t="s">
        <v>11222</v>
      </c>
      <c r="C5677" s="622" t="s">
        <v>43</v>
      </c>
      <c r="D5677" s="621">
        <v>293.89999999999998</v>
      </c>
    </row>
    <row r="5678" spans="1:4" ht="67.5">
      <c r="A5678" s="622">
        <v>87351</v>
      </c>
      <c r="B5678" s="622" t="s">
        <v>11223</v>
      </c>
      <c r="C5678" s="622" t="s">
        <v>43</v>
      </c>
      <c r="D5678" s="621">
        <v>251.73</v>
      </c>
    </row>
    <row r="5679" spans="1:4" ht="67.5">
      <c r="A5679" s="622">
        <v>87352</v>
      </c>
      <c r="B5679" s="622" t="s">
        <v>11224</v>
      </c>
      <c r="C5679" s="622" t="s">
        <v>43</v>
      </c>
      <c r="D5679" s="621">
        <v>374.34</v>
      </c>
    </row>
    <row r="5680" spans="1:4" ht="67.5">
      <c r="A5680" s="622">
        <v>87353</v>
      </c>
      <c r="B5680" s="622" t="s">
        <v>11225</v>
      </c>
      <c r="C5680" s="622" t="s">
        <v>43</v>
      </c>
      <c r="D5680" s="621">
        <v>329</v>
      </c>
    </row>
    <row r="5681" spans="1:4" ht="67.5">
      <c r="A5681" s="622">
        <v>87354</v>
      </c>
      <c r="B5681" s="622" t="s">
        <v>11226</v>
      </c>
      <c r="C5681" s="622" t="s">
        <v>43</v>
      </c>
      <c r="D5681" s="621">
        <v>309.55</v>
      </c>
    </row>
    <row r="5682" spans="1:4" ht="67.5">
      <c r="A5682" s="622">
        <v>87355</v>
      </c>
      <c r="B5682" s="622" t="s">
        <v>11227</v>
      </c>
      <c r="C5682" s="622" t="s">
        <v>43</v>
      </c>
      <c r="D5682" s="621">
        <v>316.83999999999997</v>
      </c>
    </row>
    <row r="5683" spans="1:4" ht="67.5">
      <c r="A5683" s="622">
        <v>87356</v>
      </c>
      <c r="B5683" s="622" t="s">
        <v>11228</v>
      </c>
      <c r="C5683" s="622" t="s">
        <v>43</v>
      </c>
      <c r="D5683" s="621">
        <v>286.42</v>
      </c>
    </row>
    <row r="5684" spans="1:4" ht="67.5">
      <c r="A5684" s="622">
        <v>87357</v>
      </c>
      <c r="B5684" s="622" t="s">
        <v>11229</v>
      </c>
      <c r="C5684" s="622" t="s">
        <v>43</v>
      </c>
      <c r="D5684" s="621">
        <v>272.41000000000003</v>
      </c>
    </row>
    <row r="5685" spans="1:4" ht="67.5">
      <c r="A5685" s="622">
        <v>87358</v>
      </c>
      <c r="B5685" s="622" t="s">
        <v>11230</v>
      </c>
      <c r="C5685" s="622" t="s">
        <v>43</v>
      </c>
      <c r="D5685" s="621">
        <v>2486.8200000000002</v>
      </c>
    </row>
    <row r="5686" spans="1:4" ht="67.5">
      <c r="A5686" s="622">
        <v>87359</v>
      </c>
      <c r="B5686" s="622" t="s">
        <v>11231</v>
      </c>
      <c r="C5686" s="622" t="s">
        <v>43</v>
      </c>
      <c r="D5686" s="621">
        <v>2472.77</v>
      </c>
    </row>
    <row r="5687" spans="1:4" ht="67.5">
      <c r="A5687" s="622">
        <v>87360</v>
      </c>
      <c r="B5687" s="622" t="s">
        <v>11232</v>
      </c>
      <c r="C5687" s="622" t="s">
        <v>43</v>
      </c>
      <c r="D5687" s="621">
        <v>2553.86</v>
      </c>
    </row>
    <row r="5688" spans="1:4" ht="67.5">
      <c r="A5688" s="622">
        <v>87361</v>
      </c>
      <c r="B5688" s="622" t="s">
        <v>11233</v>
      </c>
      <c r="C5688" s="622" t="s">
        <v>43</v>
      </c>
      <c r="D5688" s="621">
        <v>2530.63</v>
      </c>
    </row>
    <row r="5689" spans="1:4" ht="67.5">
      <c r="A5689" s="622">
        <v>87362</v>
      </c>
      <c r="B5689" s="622" t="s">
        <v>11234</v>
      </c>
      <c r="C5689" s="622" t="s">
        <v>43</v>
      </c>
      <c r="D5689" s="621">
        <v>2534.16</v>
      </c>
    </row>
    <row r="5690" spans="1:4" ht="67.5">
      <c r="A5690" s="622">
        <v>87363</v>
      </c>
      <c r="B5690" s="622" t="s">
        <v>11235</v>
      </c>
      <c r="C5690" s="622" t="s">
        <v>43</v>
      </c>
      <c r="D5690" s="621">
        <v>2510.39</v>
      </c>
    </row>
    <row r="5691" spans="1:4" ht="67.5">
      <c r="A5691" s="622">
        <v>87364</v>
      </c>
      <c r="B5691" s="622" t="s">
        <v>11236</v>
      </c>
      <c r="C5691" s="622" t="s">
        <v>43</v>
      </c>
      <c r="D5691" s="621">
        <v>2499.1999999999998</v>
      </c>
    </row>
    <row r="5692" spans="1:4" ht="67.5">
      <c r="A5692" s="622">
        <v>87365</v>
      </c>
      <c r="B5692" s="622" t="s">
        <v>11237</v>
      </c>
      <c r="C5692" s="622" t="s">
        <v>43</v>
      </c>
      <c r="D5692" s="621">
        <v>356.27</v>
      </c>
    </row>
    <row r="5693" spans="1:4" ht="67.5">
      <c r="A5693" s="622">
        <v>87366</v>
      </c>
      <c r="B5693" s="622" t="s">
        <v>11238</v>
      </c>
      <c r="C5693" s="622" t="s">
        <v>43</v>
      </c>
      <c r="D5693" s="621">
        <v>376.17</v>
      </c>
    </row>
    <row r="5694" spans="1:4" ht="54">
      <c r="A5694" s="622">
        <v>87367</v>
      </c>
      <c r="B5694" s="622" t="s">
        <v>11239</v>
      </c>
      <c r="C5694" s="622" t="s">
        <v>43</v>
      </c>
      <c r="D5694" s="621">
        <v>432.03</v>
      </c>
    </row>
    <row r="5695" spans="1:4" ht="54">
      <c r="A5695" s="622">
        <v>87368</v>
      </c>
      <c r="B5695" s="622" t="s">
        <v>11240</v>
      </c>
      <c r="C5695" s="622" t="s">
        <v>43</v>
      </c>
      <c r="D5695" s="621">
        <v>420.28</v>
      </c>
    </row>
    <row r="5696" spans="1:4" ht="54">
      <c r="A5696" s="622">
        <v>87369</v>
      </c>
      <c r="B5696" s="622" t="s">
        <v>11241</v>
      </c>
      <c r="C5696" s="622" t="s">
        <v>43</v>
      </c>
      <c r="D5696" s="621">
        <v>427.75</v>
      </c>
    </row>
    <row r="5697" spans="1:4" ht="54">
      <c r="A5697" s="622">
        <v>87370</v>
      </c>
      <c r="B5697" s="622" t="s">
        <v>11242</v>
      </c>
      <c r="C5697" s="622" t="s">
        <v>43</v>
      </c>
      <c r="D5697" s="621">
        <v>413.05</v>
      </c>
    </row>
    <row r="5698" spans="1:4" ht="54">
      <c r="A5698" s="622">
        <v>87371</v>
      </c>
      <c r="B5698" s="622" t="s">
        <v>11243</v>
      </c>
      <c r="C5698" s="622" t="s">
        <v>43</v>
      </c>
      <c r="D5698" s="621">
        <v>402.84</v>
      </c>
    </row>
    <row r="5699" spans="1:4" ht="40.5">
      <c r="A5699" s="622">
        <v>87372</v>
      </c>
      <c r="B5699" s="622" t="s">
        <v>11244</v>
      </c>
      <c r="C5699" s="622" t="s">
        <v>43</v>
      </c>
      <c r="D5699" s="621">
        <v>521.67999999999995</v>
      </c>
    </row>
    <row r="5700" spans="1:4" ht="40.5">
      <c r="A5700" s="622">
        <v>87373</v>
      </c>
      <c r="B5700" s="622" t="s">
        <v>11245</v>
      </c>
      <c r="C5700" s="622" t="s">
        <v>43</v>
      </c>
      <c r="D5700" s="621">
        <v>465.46</v>
      </c>
    </row>
    <row r="5701" spans="1:4" ht="40.5">
      <c r="A5701" s="622">
        <v>87374</v>
      </c>
      <c r="B5701" s="622" t="s">
        <v>11246</v>
      </c>
      <c r="C5701" s="622" t="s">
        <v>43</v>
      </c>
      <c r="D5701" s="621">
        <v>434.26</v>
      </c>
    </row>
    <row r="5702" spans="1:4" ht="40.5">
      <c r="A5702" s="622">
        <v>87375</v>
      </c>
      <c r="B5702" s="622" t="s">
        <v>11247</v>
      </c>
      <c r="C5702" s="622" t="s">
        <v>43</v>
      </c>
      <c r="D5702" s="621">
        <v>414.38</v>
      </c>
    </row>
    <row r="5703" spans="1:4" ht="40.5">
      <c r="A5703" s="622">
        <v>87376</v>
      </c>
      <c r="B5703" s="622" t="s">
        <v>11248</v>
      </c>
      <c r="C5703" s="622" t="s">
        <v>43</v>
      </c>
      <c r="D5703" s="621">
        <v>360.01</v>
      </c>
    </row>
    <row r="5704" spans="1:4" ht="40.5">
      <c r="A5704" s="622">
        <v>87377</v>
      </c>
      <c r="B5704" s="622" t="s">
        <v>11249</v>
      </c>
      <c r="C5704" s="622" t="s">
        <v>43</v>
      </c>
      <c r="D5704" s="621">
        <v>423.24</v>
      </c>
    </row>
    <row r="5705" spans="1:4" ht="40.5">
      <c r="A5705" s="622">
        <v>87378</v>
      </c>
      <c r="B5705" s="622" t="s">
        <v>11250</v>
      </c>
      <c r="C5705" s="622" t="s">
        <v>43</v>
      </c>
      <c r="D5705" s="621">
        <v>382.09</v>
      </c>
    </row>
    <row r="5706" spans="1:4" ht="54">
      <c r="A5706" s="622">
        <v>87379</v>
      </c>
      <c r="B5706" s="622" t="s">
        <v>11251</v>
      </c>
      <c r="C5706" s="622" t="s">
        <v>43</v>
      </c>
      <c r="D5706" s="621">
        <v>2596.1799999999998</v>
      </c>
    </row>
    <row r="5707" spans="1:4" ht="54">
      <c r="A5707" s="622">
        <v>87380</v>
      </c>
      <c r="B5707" s="622" t="s">
        <v>11252</v>
      </c>
      <c r="C5707" s="622" t="s">
        <v>43</v>
      </c>
      <c r="D5707" s="621">
        <v>2659.05</v>
      </c>
    </row>
    <row r="5708" spans="1:4" ht="54">
      <c r="A5708" s="622">
        <v>87381</v>
      </c>
      <c r="B5708" s="622" t="s">
        <v>11253</v>
      </c>
      <c r="C5708" s="622" t="s">
        <v>43</v>
      </c>
      <c r="D5708" s="621">
        <v>2617.96</v>
      </c>
    </row>
    <row r="5709" spans="1:4" ht="54">
      <c r="A5709" s="622">
        <v>87382</v>
      </c>
      <c r="B5709" s="622" t="s">
        <v>11254</v>
      </c>
      <c r="C5709" s="622" t="s">
        <v>43</v>
      </c>
      <c r="D5709" s="621">
        <v>1130.07</v>
      </c>
    </row>
    <row r="5710" spans="1:4" ht="54">
      <c r="A5710" s="622">
        <v>87383</v>
      </c>
      <c r="B5710" s="622" t="s">
        <v>11255</v>
      </c>
      <c r="C5710" s="622" t="s">
        <v>43</v>
      </c>
      <c r="D5710" s="621">
        <v>1128.3599999999999</v>
      </c>
    </row>
    <row r="5711" spans="1:4" ht="54">
      <c r="A5711" s="622">
        <v>87384</v>
      </c>
      <c r="B5711" s="622" t="s">
        <v>11256</v>
      </c>
      <c r="C5711" s="622" t="s">
        <v>43</v>
      </c>
      <c r="D5711" s="621">
        <v>1124.72</v>
      </c>
    </row>
    <row r="5712" spans="1:4" ht="40.5">
      <c r="A5712" s="622">
        <v>87385</v>
      </c>
      <c r="B5712" s="622" t="s">
        <v>11257</v>
      </c>
      <c r="C5712" s="622" t="s">
        <v>43</v>
      </c>
      <c r="D5712" s="621">
        <v>1629.94</v>
      </c>
    </row>
    <row r="5713" spans="1:4" ht="40.5">
      <c r="A5713" s="622">
        <v>87386</v>
      </c>
      <c r="B5713" s="622" t="s">
        <v>11258</v>
      </c>
      <c r="C5713" s="622" t="s">
        <v>43</v>
      </c>
      <c r="D5713" s="621">
        <v>1628.49</v>
      </c>
    </row>
    <row r="5714" spans="1:4" ht="40.5">
      <c r="A5714" s="622">
        <v>87387</v>
      </c>
      <c r="B5714" s="622" t="s">
        <v>11259</v>
      </c>
      <c r="C5714" s="622" t="s">
        <v>43</v>
      </c>
      <c r="D5714" s="621">
        <v>1628.97</v>
      </c>
    </row>
    <row r="5715" spans="1:4" ht="54">
      <c r="A5715" s="622">
        <v>87388</v>
      </c>
      <c r="B5715" s="622" t="s">
        <v>11260</v>
      </c>
      <c r="C5715" s="622" t="s">
        <v>43</v>
      </c>
      <c r="D5715" s="621">
        <v>3868.5</v>
      </c>
    </row>
    <row r="5716" spans="1:4" ht="54">
      <c r="A5716" s="622">
        <v>87389</v>
      </c>
      <c r="B5716" s="622" t="s">
        <v>11261</v>
      </c>
      <c r="C5716" s="622" t="s">
        <v>43</v>
      </c>
      <c r="D5716" s="621">
        <v>3887.24</v>
      </c>
    </row>
    <row r="5717" spans="1:4" ht="54">
      <c r="A5717" s="622">
        <v>87390</v>
      </c>
      <c r="B5717" s="622" t="s">
        <v>11262</v>
      </c>
      <c r="C5717" s="622" t="s">
        <v>43</v>
      </c>
      <c r="D5717" s="621">
        <v>3910.97</v>
      </c>
    </row>
    <row r="5718" spans="1:4" ht="40.5">
      <c r="A5718" s="622">
        <v>87391</v>
      </c>
      <c r="B5718" s="622" t="s">
        <v>11263</v>
      </c>
      <c r="C5718" s="622" t="s">
        <v>43</v>
      </c>
      <c r="D5718" s="621">
        <v>5595.34</v>
      </c>
    </row>
    <row r="5719" spans="1:4" ht="40.5">
      <c r="A5719" s="622">
        <v>87393</v>
      </c>
      <c r="B5719" s="622" t="s">
        <v>11264</v>
      </c>
      <c r="C5719" s="622" t="s">
        <v>43</v>
      </c>
      <c r="D5719" s="621">
        <v>5655.21</v>
      </c>
    </row>
    <row r="5720" spans="1:4" ht="40.5">
      <c r="A5720" s="622">
        <v>87394</v>
      </c>
      <c r="B5720" s="622" t="s">
        <v>11265</v>
      </c>
      <c r="C5720" s="622" t="s">
        <v>43</v>
      </c>
      <c r="D5720" s="621">
        <v>5714.74</v>
      </c>
    </row>
    <row r="5721" spans="1:4" ht="40.5">
      <c r="A5721" s="622">
        <v>87395</v>
      </c>
      <c r="B5721" s="622" t="s">
        <v>11266</v>
      </c>
      <c r="C5721" s="622" t="s">
        <v>43</v>
      </c>
      <c r="D5721" s="621">
        <v>4383.26</v>
      </c>
    </row>
    <row r="5722" spans="1:4" ht="40.5">
      <c r="A5722" s="622">
        <v>87396</v>
      </c>
      <c r="B5722" s="622" t="s">
        <v>11267</v>
      </c>
      <c r="C5722" s="622" t="s">
        <v>43</v>
      </c>
      <c r="D5722" s="621">
        <v>4426.8500000000004</v>
      </c>
    </row>
    <row r="5723" spans="1:4" ht="40.5">
      <c r="A5723" s="622">
        <v>87397</v>
      </c>
      <c r="B5723" s="622" t="s">
        <v>11268</v>
      </c>
      <c r="C5723" s="622" t="s">
        <v>43</v>
      </c>
      <c r="D5723" s="621">
        <v>4470.83</v>
      </c>
    </row>
    <row r="5724" spans="1:4" ht="40.5">
      <c r="A5724" s="622">
        <v>87398</v>
      </c>
      <c r="B5724" s="622" t="s">
        <v>11269</v>
      </c>
      <c r="C5724" s="622" t="s">
        <v>43</v>
      </c>
      <c r="D5724" s="621">
        <v>1277.1099999999999</v>
      </c>
    </row>
    <row r="5725" spans="1:4" ht="27">
      <c r="A5725" s="622">
        <v>87399</v>
      </c>
      <c r="B5725" s="622" t="s">
        <v>11270</v>
      </c>
      <c r="C5725" s="622" t="s">
        <v>43</v>
      </c>
      <c r="D5725" s="621">
        <v>1788.32</v>
      </c>
    </row>
    <row r="5726" spans="1:4" ht="27">
      <c r="A5726" s="622">
        <v>87401</v>
      </c>
      <c r="B5726" s="622" t="s">
        <v>11271</v>
      </c>
      <c r="C5726" s="622" t="s">
        <v>43</v>
      </c>
      <c r="D5726" s="621">
        <v>5852.65</v>
      </c>
    </row>
    <row r="5727" spans="1:4" ht="27">
      <c r="A5727" s="622">
        <v>87402</v>
      </c>
      <c r="B5727" s="622" t="s">
        <v>11272</v>
      </c>
      <c r="C5727" s="622" t="s">
        <v>43</v>
      </c>
      <c r="D5727" s="621">
        <v>4615.75</v>
      </c>
    </row>
    <row r="5728" spans="1:4" ht="40.5">
      <c r="A5728" s="622">
        <v>87404</v>
      </c>
      <c r="B5728" s="622" t="s">
        <v>11273</v>
      </c>
      <c r="C5728" s="622" t="s">
        <v>43</v>
      </c>
      <c r="D5728" s="621">
        <v>4014.71</v>
      </c>
    </row>
    <row r="5729" spans="1:4" ht="40.5">
      <c r="A5729" s="622">
        <v>87405</v>
      </c>
      <c r="B5729" s="622" t="s">
        <v>236</v>
      </c>
      <c r="C5729" s="622" t="s">
        <v>43</v>
      </c>
      <c r="D5729" s="621">
        <v>4029.39</v>
      </c>
    </row>
    <row r="5730" spans="1:4" ht="40.5">
      <c r="A5730" s="622">
        <v>87407</v>
      </c>
      <c r="B5730" s="622" t="s">
        <v>11274</v>
      </c>
      <c r="C5730" s="622" t="s">
        <v>43</v>
      </c>
      <c r="D5730" s="621">
        <v>1157.67</v>
      </c>
    </row>
    <row r="5731" spans="1:4" ht="40.5">
      <c r="A5731" s="622">
        <v>87408</v>
      </c>
      <c r="B5731" s="622" t="s">
        <v>237</v>
      </c>
      <c r="C5731" s="622" t="s">
        <v>43</v>
      </c>
      <c r="D5731" s="621">
        <v>1149.98</v>
      </c>
    </row>
    <row r="5732" spans="1:4" ht="40.5">
      <c r="A5732" s="622">
        <v>87410</v>
      </c>
      <c r="B5732" s="622" t="s">
        <v>11275</v>
      </c>
      <c r="C5732" s="622" t="s">
        <v>43</v>
      </c>
      <c r="D5732" s="621">
        <v>788.69</v>
      </c>
    </row>
    <row r="5733" spans="1:4" ht="40.5">
      <c r="A5733" s="622">
        <v>88626</v>
      </c>
      <c r="B5733" s="622" t="s">
        <v>11276</v>
      </c>
      <c r="C5733" s="622" t="s">
        <v>43</v>
      </c>
      <c r="D5733" s="621">
        <v>334.51</v>
      </c>
    </row>
    <row r="5734" spans="1:4" ht="54">
      <c r="A5734" s="622">
        <v>88627</v>
      </c>
      <c r="B5734" s="622" t="s">
        <v>11277</v>
      </c>
      <c r="C5734" s="622" t="s">
        <v>43</v>
      </c>
      <c r="D5734" s="621">
        <v>408.47</v>
      </c>
    </row>
    <row r="5735" spans="1:4" ht="40.5">
      <c r="A5735" s="622">
        <v>88628</v>
      </c>
      <c r="B5735" s="622" t="s">
        <v>11278</v>
      </c>
      <c r="C5735" s="622" t="s">
        <v>43</v>
      </c>
      <c r="D5735" s="621">
        <v>349.9</v>
      </c>
    </row>
    <row r="5736" spans="1:4" ht="40.5">
      <c r="A5736" s="622">
        <v>88629</v>
      </c>
      <c r="B5736" s="622" t="s">
        <v>11279</v>
      </c>
      <c r="C5736" s="622" t="s">
        <v>43</v>
      </c>
      <c r="D5736" s="621">
        <v>426.67</v>
      </c>
    </row>
    <row r="5737" spans="1:4" ht="40.5">
      <c r="A5737" s="622">
        <v>88630</v>
      </c>
      <c r="B5737" s="622" t="s">
        <v>1708</v>
      </c>
      <c r="C5737" s="622" t="s">
        <v>43</v>
      </c>
      <c r="D5737" s="621">
        <v>296.04000000000002</v>
      </c>
    </row>
    <row r="5738" spans="1:4" ht="40.5">
      <c r="A5738" s="622">
        <v>88631</v>
      </c>
      <c r="B5738" s="622" t="s">
        <v>11280</v>
      </c>
      <c r="C5738" s="622" t="s">
        <v>43</v>
      </c>
      <c r="D5738" s="621">
        <v>381.86</v>
      </c>
    </row>
    <row r="5739" spans="1:4" ht="67.5">
      <c r="A5739" s="622">
        <v>88715</v>
      </c>
      <c r="B5739" s="622" t="s">
        <v>11281</v>
      </c>
      <c r="C5739" s="622" t="s">
        <v>43</v>
      </c>
      <c r="D5739" s="621">
        <v>314.68</v>
      </c>
    </row>
    <row r="5740" spans="1:4" ht="54">
      <c r="A5740" s="622">
        <v>95563</v>
      </c>
      <c r="B5740" s="622" t="s">
        <v>13992</v>
      </c>
      <c r="C5740" s="622" t="s">
        <v>43</v>
      </c>
      <c r="D5740" s="621">
        <v>524.79</v>
      </c>
    </row>
    <row r="5741" spans="1:4" ht="54">
      <c r="A5741" s="622">
        <v>100464</v>
      </c>
      <c r="B5741" s="622" t="s">
        <v>11282</v>
      </c>
      <c r="C5741" s="622" t="s">
        <v>43</v>
      </c>
      <c r="D5741" s="621">
        <v>350.2</v>
      </c>
    </row>
    <row r="5742" spans="1:4" ht="54">
      <c r="A5742" s="622">
        <v>100465</v>
      </c>
      <c r="B5742" s="622" t="s">
        <v>11283</v>
      </c>
      <c r="C5742" s="622" t="s">
        <v>43</v>
      </c>
      <c r="D5742" s="621">
        <v>327.72</v>
      </c>
    </row>
    <row r="5743" spans="1:4" ht="54">
      <c r="A5743" s="622">
        <v>100466</v>
      </c>
      <c r="B5743" s="622" t="s">
        <v>11284</v>
      </c>
      <c r="C5743" s="622" t="s">
        <v>43</v>
      </c>
      <c r="D5743" s="621">
        <v>317.42</v>
      </c>
    </row>
    <row r="5744" spans="1:4" ht="54">
      <c r="A5744" s="622">
        <v>100468</v>
      </c>
      <c r="B5744" s="622" t="s">
        <v>11285</v>
      </c>
      <c r="C5744" s="622" t="s">
        <v>43</v>
      </c>
      <c r="D5744" s="621">
        <v>424.79</v>
      </c>
    </row>
    <row r="5745" spans="1:4" ht="54">
      <c r="A5745" s="622">
        <v>100469</v>
      </c>
      <c r="B5745" s="622" t="s">
        <v>11286</v>
      </c>
      <c r="C5745" s="622" t="s">
        <v>43</v>
      </c>
      <c r="D5745" s="621">
        <v>344.56</v>
      </c>
    </row>
    <row r="5746" spans="1:4" ht="54">
      <c r="A5746" s="622">
        <v>100470</v>
      </c>
      <c r="B5746" s="622" t="s">
        <v>11287</v>
      </c>
      <c r="C5746" s="622" t="s">
        <v>43</v>
      </c>
      <c r="D5746" s="621">
        <v>306.24</v>
      </c>
    </row>
    <row r="5747" spans="1:4" ht="54">
      <c r="A5747" s="622">
        <v>100472</v>
      </c>
      <c r="B5747" s="622" t="s">
        <v>11288</v>
      </c>
      <c r="C5747" s="622" t="s">
        <v>43</v>
      </c>
      <c r="D5747" s="621">
        <v>336.88</v>
      </c>
    </row>
    <row r="5748" spans="1:4" ht="54">
      <c r="A5748" s="622">
        <v>100473</v>
      </c>
      <c r="B5748" s="622" t="s">
        <v>11289</v>
      </c>
      <c r="C5748" s="622" t="s">
        <v>43</v>
      </c>
      <c r="D5748" s="621">
        <v>308.16000000000003</v>
      </c>
    </row>
    <row r="5749" spans="1:4" ht="54">
      <c r="A5749" s="622">
        <v>100474</v>
      </c>
      <c r="B5749" s="622" t="s">
        <v>11290</v>
      </c>
      <c r="C5749" s="622" t="s">
        <v>43</v>
      </c>
      <c r="D5749" s="621">
        <v>296.56</v>
      </c>
    </row>
    <row r="5750" spans="1:4" ht="54">
      <c r="A5750" s="622">
        <v>100475</v>
      </c>
      <c r="B5750" s="622" t="s">
        <v>11291</v>
      </c>
      <c r="C5750" s="622" t="s">
        <v>43</v>
      </c>
      <c r="D5750" s="621">
        <v>453.88</v>
      </c>
    </row>
    <row r="5751" spans="1:4" ht="67.5">
      <c r="A5751" s="622">
        <v>100477</v>
      </c>
      <c r="B5751" s="622" t="s">
        <v>11292</v>
      </c>
      <c r="C5751" s="622" t="s">
        <v>43</v>
      </c>
      <c r="D5751" s="621">
        <v>490.43</v>
      </c>
    </row>
    <row r="5752" spans="1:4" ht="67.5">
      <c r="A5752" s="622">
        <v>100478</v>
      </c>
      <c r="B5752" s="622" t="s">
        <v>11293</v>
      </c>
      <c r="C5752" s="622" t="s">
        <v>43</v>
      </c>
      <c r="D5752" s="621">
        <v>446.12</v>
      </c>
    </row>
    <row r="5753" spans="1:4" ht="67.5">
      <c r="A5753" s="622">
        <v>100479</v>
      </c>
      <c r="B5753" s="622" t="s">
        <v>11294</v>
      </c>
      <c r="C5753" s="622" t="s">
        <v>43</v>
      </c>
      <c r="D5753" s="621">
        <v>437.88</v>
      </c>
    </row>
    <row r="5754" spans="1:4" ht="54">
      <c r="A5754" s="622">
        <v>100480</v>
      </c>
      <c r="B5754" s="622" t="s">
        <v>11295</v>
      </c>
      <c r="C5754" s="622" t="s">
        <v>43</v>
      </c>
      <c r="D5754" s="621">
        <v>530.4</v>
      </c>
    </row>
    <row r="5755" spans="1:4" ht="54">
      <c r="A5755" s="622">
        <v>100481</v>
      </c>
      <c r="B5755" s="622" t="s">
        <v>11296</v>
      </c>
      <c r="C5755" s="622" t="s">
        <v>43</v>
      </c>
      <c r="D5755" s="621">
        <v>389.64</v>
      </c>
    </row>
    <row r="5756" spans="1:4" ht="67.5">
      <c r="A5756" s="622">
        <v>100483</v>
      </c>
      <c r="B5756" s="622" t="s">
        <v>11297</v>
      </c>
      <c r="C5756" s="622" t="s">
        <v>43</v>
      </c>
      <c r="D5756" s="621">
        <v>417.16</v>
      </c>
    </row>
    <row r="5757" spans="1:4" ht="67.5">
      <c r="A5757" s="622">
        <v>100484</v>
      </c>
      <c r="B5757" s="622" t="s">
        <v>11298</v>
      </c>
      <c r="C5757" s="622" t="s">
        <v>43</v>
      </c>
      <c r="D5757" s="621">
        <v>389.21</v>
      </c>
    </row>
    <row r="5758" spans="1:4" ht="67.5">
      <c r="A5758" s="622">
        <v>100485</v>
      </c>
      <c r="B5758" s="622" t="s">
        <v>11299</v>
      </c>
      <c r="C5758" s="622" t="s">
        <v>43</v>
      </c>
      <c r="D5758" s="621">
        <v>379.12</v>
      </c>
    </row>
    <row r="5759" spans="1:4" ht="54">
      <c r="A5759" s="622">
        <v>100486</v>
      </c>
      <c r="B5759" s="622" t="s">
        <v>11300</v>
      </c>
      <c r="C5759" s="622" t="s">
        <v>43</v>
      </c>
      <c r="D5759" s="621">
        <v>468.82</v>
      </c>
    </row>
    <row r="5760" spans="1:4" ht="67.5">
      <c r="A5760" s="622">
        <v>100487</v>
      </c>
      <c r="B5760" s="622" t="s">
        <v>11301</v>
      </c>
      <c r="C5760" s="622" t="s">
        <v>43</v>
      </c>
      <c r="D5760" s="621">
        <v>301.79000000000002</v>
      </c>
    </row>
    <row r="5761" spans="1:4" ht="40.5">
      <c r="A5761" s="622">
        <v>100488</v>
      </c>
      <c r="B5761" s="622" t="s">
        <v>11302</v>
      </c>
      <c r="C5761" s="622" t="s">
        <v>43</v>
      </c>
      <c r="D5761" s="621">
        <v>331.41</v>
      </c>
    </row>
    <row r="5762" spans="1:4" ht="40.5">
      <c r="A5762" s="622">
        <v>100489</v>
      </c>
      <c r="B5762" s="622" t="s">
        <v>11303</v>
      </c>
      <c r="C5762" s="622" t="s">
        <v>43</v>
      </c>
      <c r="D5762" s="621">
        <v>350.67</v>
      </c>
    </row>
    <row r="5763" spans="1:4" ht="40.5">
      <c r="A5763" s="622">
        <v>100490</v>
      </c>
      <c r="B5763" s="622" t="s">
        <v>11304</v>
      </c>
      <c r="C5763" s="622" t="s">
        <v>43</v>
      </c>
      <c r="D5763" s="621">
        <v>307.82</v>
      </c>
    </row>
    <row r="5764" spans="1:4" ht="54">
      <c r="A5764" s="622">
        <v>100491</v>
      </c>
      <c r="B5764" s="622" t="s">
        <v>11305</v>
      </c>
      <c r="C5764" s="622" t="s">
        <v>43</v>
      </c>
      <c r="D5764" s="621">
        <v>455.6</v>
      </c>
    </row>
    <row r="5765" spans="1:4" ht="54">
      <c r="A5765" s="622">
        <v>100492</v>
      </c>
      <c r="B5765" s="622" t="s">
        <v>11306</v>
      </c>
      <c r="C5765" s="622" t="s">
        <v>43</v>
      </c>
      <c r="D5765" s="621">
        <v>391.58</v>
      </c>
    </row>
    <row r="5766" spans="1:4" ht="27">
      <c r="A5766" s="622">
        <v>92121</v>
      </c>
      <c r="B5766" s="622" t="s">
        <v>641</v>
      </c>
      <c r="C5766" s="622" t="s">
        <v>43</v>
      </c>
      <c r="D5766" s="621">
        <v>20.77</v>
      </c>
    </row>
    <row r="5767" spans="1:4" ht="27">
      <c r="A5767" s="622">
        <v>92122</v>
      </c>
      <c r="B5767" s="622" t="s">
        <v>642</v>
      </c>
      <c r="C5767" s="622" t="s">
        <v>43</v>
      </c>
      <c r="D5767" s="621">
        <v>34.450000000000003</v>
      </c>
    </row>
    <row r="5768" spans="1:4" ht="13.5">
      <c r="A5768" s="622">
        <v>92123</v>
      </c>
      <c r="B5768" s="622" t="s">
        <v>643</v>
      </c>
      <c r="C5768" s="622" t="s">
        <v>43</v>
      </c>
      <c r="D5768" s="621">
        <v>34.32</v>
      </c>
    </row>
    <row r="5769" spans="1:4" ht="27">
      <c r="A5769" s="622">
        <v>100195</v>
      </c>
      <c r="B5769" s="622" t="s">
        <v>11307</v>
      </c>
      <c r="C5769" s="622" t="s">
        <v>11308</v>
      </c>
      <c r="D5769" s="621">
        <v>0.52</v>
      </c>
    </row>
    <row r="5770" spans="1:4" ht="27">
      <c r="A5770" s="622">
        <v>100196</v>
      </c>
      <c r="B5770" s="622" t="s">
        <v>11309</v>
      </c>
      <c r="C5770" s="622" t="s">
        <v>11308</v>
      </c>
      <c r="D5770" s="621">
        <v>0.87</v>
      </c>
    </row>
    <row r="5771" spans="1:4" ht="27">
      <c r="A5771" s="622">
        <v>100197</v>
      </c>
      <c r="B5771" s="622" t="s">
        <v>11310</v>
      </c>
      <c r="C5771" s="622" t="s">
        <v>11308</v>
      </c>
      <c r="D5771" s="621">
        <v>1.31</v>
      </c>
    </row>
    <row r="5772" spans="1:4" ht="40.5">
      <c r="A5772" s="622">
        <v>100198</v>
      </c>
      <c r="B5772" s="622" t="s">
        <v>11311</v>
      </c>
      <c r="C5772" s="622" t="s">
        <v>11308</v>
      </c>
      <c r="D5772" s="621">
        <v>0.18</v>
      </c>
    </row>
    <row r="5773" spans="1:4" ht="40.5">
      <c r="A5773" s="622">
        <v>100199</v>
      </c>
      <c r="B5773" s="622" t="s">
        <v>11312</v>
      </c>
      <c r="C5773" s="622" t="s">
        <v>11308</v>
      </c>
      <c r="D5773" s="621">
        <v>0.22</v>
      </c>
    </row>
    <row r="5774" spans="1:4" ht="40.5">
      <c r="A5774" s="622">
        <v>100200</v>
      </c>
      <c r="B5774" s="622" t="s">
        <v>11313</v>
      </c>
      <c r="C5774" s="622" t="s">
        <v>11308</v>
      </c>
      <c r="D5774" s="621">
        <v>0.27</v>
      </c>
    </row>
    <row r="5775" spans="1:4" ht="40.5">
      <c r="A5775" s="622">
        <v>100201</v>
      </c>
      <c r="B5775" s="622" t="s">
        <v>11314</v>
      </c>
      <c r="C5775" s="622" t="s">
        <v>11308</v>
      </c>
      <c r="D5775" s="621">
        <v>0.53</v>
      </c>
    </row>
    <row r="5776" spans="1:4" ht="40.5">
      <c r="A5776" s="622">
        <v>100202</v>
      </c>
      <c r="B5776" s="622" t="s">
        <v>11315</v>
      </c>
      <c r="C5776" s="622" t="s">
        <v>11308</v>
      </c>
      <c r="D5776" s="621">
        <v>0.62</v>
      </c>
    </row>
    <row r="5777" spans="1:4" ht="40.5">
      <c r="A5777" s="622">
        <v>100203</v>
      </c>
      <c r="B5777" s="622" t="s">
        <v>11316</v>
      </c>
      <c r="C5777" s="622" t="s">
        <v>11308</v>
      </c>
      <c r="D5777" s="621">
        <v>0.74</v>
      </c>
    </row>
    <row r="5778" spans="1:4" ht="40.5">
      <c r="A5778" s="622">
        <v>100204</v>
      </c>
      <c r="B5778" s="622" t="s">
        <v>11317</v>
      </c>
      <c r="C5778" s="622" t="s">
        <v>11308</v>
      </c>
      <c r="D5778" s="621">
        <v>0.06</v>
      </c>
    </row>
    <row r="5779" spans="1:4" ht="27">
      <c r="A5779" s="622">
        <v>100205</v>
      </c>
      <c r="B5779" s="622" t="s">
        <v>11318</v>
      </c>
      <c r="C5779" s="622" t="s">
        <v>168</v>
      </c>
      <c r="D5779" s="621">
        <v>981.56</v>
      </c>
    </row>
    <row r="5780" spans="1:4" ht="27">
      <c r="A5780" s="622">
        <v>100206</v>
      </c>
      <c r="B5780" s="622" t="s">
        <v>11319</v>
      </c>
      <c r="C5780" s="622" t="s">
        <v>168</v>
      </c>
      <c r="D5780" s="621">
        <v>709.5</v>
      </c>
    </row>
    <row r="5781" spans="1:4" ht="27">
      <c r="A5781" s="622">
        <v>100207</v>
      </c>
      <c r="B5781" s="622" t="s">
        <v>11320</v>
      </c>
      <c r="C5781" s="622" t="s">
        <v>168</v>
      </c>
      <c r="D5781" s="621">
        <v>265.14</v>
      </c>
    </row>
    <row r="5782" spans="1:4" ht="40.5">
      <c r="A5782" s="622">
        <v>100208</v>
      </c>
      <c r="B5782" s="622" t="s">
        <v>11321</v>
      </c>
      <c r="C5782" s="622" t="s">
        <v>11322</v>
      </c>
      <c r="D5782" s="621">
        <v>12.98</v>
      </c>
    </row>
    <row r="5783" spans="1:4" ht="40.5">
      <c r="A5783" s="622">
        <v>100209</v>
      </c>
      <c r="B5783" s="622" t="s">
        <v>11323</v>
      </c>
      <c r="C5783" s="622" t="s">
        <v>11322</v>
      </c>
      <c r="D5783" s="621">
        <v>6.49</v>
      </c>
    </row>
    <row r="5784" spans="1:4" ht="40.5">
      <c r="A5784" s="622">
        <v>100210</v>
      </c>
      <c r="B5784" s="622" t="s">
        <v>11324</v>
      </c>
      <c r="C5784" s="622" t="s">
        <v>11322</v>
      </c>
      <c r="D5784" s="621">
        <v>11.96</v>
      </c>
    </row>
    <row r="5785" spans="1:4" ht="40.5">
      <c r="A5785" s="622">
        <v>100211</v>
      </c>
      <c r="B5785" s="622" t="s">
        <v>11325</v>
      </c>
      <c r="C5785" s="622" t="s">
        <v>11322</v>
      </c>
      <c r="D5785" s="621">
        <v>4.6100000000000003</v>
      </c>
    </row>
    <row r="5786" spans="1:4" ht="54">
      <c r="A5786" s="622">
        <v>100212</v>
      </c>
      <c r="B5786" s="622" t="s">
        <v>11326</v>
      </c>
      <c r="C5786" s="622" t="s">
        <v>11322</v>
      </c>
      <c r="D5786" s="621">
        <v>5.09</v>
      </c>
    </row>
    <row r="5787" spans="1:4" ht="54">
      <c r="A5787" s="622">
        <v>100213</v>
      </c>
      <c r="B5787" s="622" t="s">
        <v>11327</v>
      </c>
      <c r="C5787" s="622" t="s">
        <v>11322</v>
      </c>
      <c r="D5787" s="621">
        <v>1.83</v>
      </c>
    </row>
    <row r="5788" spans="1:4" ht="40.5">
      <c r="A5788" s="622">
        <v>100214</v>
      </c>
      <c r="B5788" s="622" t="s">
        <v>11328</v>
      </c>
      <c r="C5788" s="622" t="s">
        <v>11322</v>
      </c>
      <c r="D5788" s="621">
        <v>2.81</v>
      </c>
    </row>
    <row r="5789" spans="1:4" ht="54">
      <c r="A5789" s="622">
        <v>100215</v>
      </c>
      <c r="B5789" s="622" t="s">
        <v>11329</v>
      </c>
      <c r="C5789" s="622" t="s">
        <v>11322</v>
      </c>
      <c r="D5789" s="621">
        <v>2.4</v>
      </c>
    </row>
    <row r="5790" spans="1:4" ht="54">
      <c r="A5790" s="622">
        <v>100216</v>
      </c>
      <c r="B5790" s="622" t="s">
        <v>11330</v>
      </c>
      <c r="C5790" s="622" t="s">
        <v>11322</v>
      </c>
      <c r="D5790" s="621">
        <v>0.64</v>
      </c>
    </row>
    <row r="5791" spans="1:4" ht="54">
      <c r="A5791" s="622">
        <v>100217</v>
      </c>
      <c r="B5791" s="622" t="s">
        <v>11331</v>
      </c>
      <c r="C5791" s="622" t="s">
        <v>11322</v>
      </c>
      <c r="D5791" s="621">
        <v>1.85</v>
      </c>
    </row>
    <row r="5792" spans="1:4" ht="54">
      <c r="A5792" s="622">
        <v>100218</v>
      </c>
      <c r="B5792" s="622" t="s">
        <v>11332</v>
      </c>
      <c r="C5792" s="622" t="s">
        <v>11322</v>
      </c>
      <c r="D5792" s="621">
        <v>1.27</v>
      </c>
    </row>
    <row r="5793" spans="1:4" ht="54">
      <c r="A5793" s="622">
        <v>100219</v>
      </c>
      <c r="B5793" s="622" t="s">
        <v>11333</v>
      </c>
      <c r="C5793" s="622" t="s">
        <v>11322</v>
      </c>
      <c r="D5793" s="621">
        <v>0.27</v>
      </c>
    </row>
    <row r="5794" spans="1:4" ht="40.5">
      <c r="A5794" s="622">
        <v>100220</v>
      </c>
      <c r="B5794" s="622" t="s">
        <v>11334</v>
      </c>
      <c r="C5794" s="622" t="s">
        <v>11335</v>
      </c>
      <c r="D5794" s="621">
        <v>18.649999999999999</v>
      </c>
    </row>
    <row r="5795" spans="1:4" ht="40.5">
      <c r="A5795" s="622">
        <v>100221</v>
      </c>
      <c r="B5795" s="622" t="s">
        <v>11336</v>
      </c>
      <c r="C5795" s="622" t="s">
        <v>11335</v>
      </c>
      <c r="D5795" s="621">
        <v>21.14</v>
      </c>
    </row>
    <row r="5796" spans="1:4" ht="40.5">
      <c r="A5796" s="622">
        <v>100222</v>
      </c>
      <c r="B5796" s="622" t="s">
        <v>11337</v>
      </c>
      <c r="C5796" s="622" t="s">
        <v>11335</v>
      </c>
      <c r="D5796" s="621">
        <v>8.01</v>
      </c>
    </row>
    <row r="5797" spans="1:4" ht="40.5">
      <c r="A5797" s="622">
        <v>100223</v>
      </c>
      <c r="B5797" s="622" t="s">
        <v>11338</v>
      </c>
      <c r="C5797" s="622" t="s">
        <v>11335</v>
      </c>
      <c r="D5797" s="621">
        <v>3.74</v>
      </c>
    </row>
    <row r="5798" spans="1:4" ht="40.5">
      <c r="A5798" s="622">
        <v>100224</v>
      </c>
      <c r="B5798" s="622" t="s">
        <v>11339</v>
      </c>
      <c r="C5798" s="622" t="s">
        <v>11335</v>
      </c>
      <c r="D5798" s="621">
        <v>1.85</v>
      </c>
    </row>
    <row r="5799" spans="1:4" ht="27">
      <c r="A5799" s="622">
        <v>100225</v>
      </c>
      <c r="B5799" s="622" t="s">
        <v>11340</v>
      </c>
      <c r="C5799" s="622" t="s">
        <v>11341</v>
      </c>
      <c r="D5799" s="621">
        <v>1.46</v>
      </c>
    </row>
    <row r="5800" spans="1:4" ht="40.5">
      <c r="A5800" s="622">
        <v>100226</v>
      </c>
      <c r="B5800" s="622" t="s">
        <v>11342</v>
      </c>
      <c r="C5800" s="622" t="s">
        <v>11341</v>
      </c>
      <c r="D5800" s="621">
        <v>0.46</v>
      </c>
    </row>
    <row r="5801" spans="1:4" ht="40.5">
      <c r="A5801" s="622">
        <v>100227</v>
      </c>
      <c r="B5801" s="622" t="s">
        <v>11343</v>
      </c>
      <c r="C5801" s="622" t="s">
        <v>11341</v>
      </c>
      <c r="D5801" s="621">
        <v>0.68</v>
      </c>
    </row>
    <row r="5802" spans="1:4" ht="40.5">
      <c r="A5802" s="622">
        <v>100228</v>
      </c>
      <c r="B5802" s="622" t="s">
        <v>11344</v>
      </c>
      <c r="C5802" s="622" t="s">
        <v>11341</v>
      </c>
      <c r="D5802" s="621">
        <v>0.17</v>
      </c>
    </row>
    <row r="5803" spans="1:4" ht="27">
      <c r="A5803" s="622">
        <v>100229</v>
      </c>
      <c r="B5803" s="622" t="s">
        <v>11345</v>
      </c>
      <c r="C5803" s="622" t="s">
        <v>21</v>
      </c>
      <c r="D5803" s="621">
        <v>0.01</v>
      </c>
    </row>
    <row r="5804" spans="1:4" ht="27">
      <c r="A5804" s="622">
        <v>100230</v>
      </c>
      <c r="B5804" s="622" t="s">
        <v>11346</v>
      </c>
      <c r="C5804" s="622" t="s">
        <v>21</v>
      </c>
      <c r="D5804" s="621">
        <v>0.01</v>
      </c>
    </row>
    <row r="5805" spans="1:4" ht="27">
      <c r="A5805" s="622">
        <v>100231</v>
      </c>
      <c r="B5805" s="622" t="s">
        <v>11347</v>
      </c>
      <c r="C5805" s="622" t="s">
        <v>21</v>
      </c>
      <c r="D5805" s="621">
        <v>0.02</v>
      </c>
    </row>
    <row r="5806" spans="1:4" ht="40.5">
      <c r="A5806" s="622">
        <v>100232</v>
      </c>
      <c r="B5806" s="622" t="s">
        <v>11348</v>
      </c>
      <c r="C5806" s="622" t="s">
        <v>49</v>
      </c>
      <c r="D5806" s="621">
        <v>0.24</v>
      </c>
    </row>
    <row r="5807" spans="1:4" ht="40.5">
      <c r="A5807" s="622">
        <v>100233</v>
      </c>
      <c r="B5807" s="622" t="s">
        <v>11349</v>
      </c>
      <c r="C5807" s="622" t="s">
        <v>49</v>
      </c>
      <c r="D5807" s="621">
        <v>0.12</v>
      </c>
    </row>
    <row r="5808" spans="1:4" ht="40.5">
      <c r="A5808" s="622">
        <v>100234</v>
      </c>
      <c r="B5808" s="622" t="s">
        <v>11350</v>
      </c>
      <c r="C5808" s="622" t="s">
        <v>72</v>
      </c>
      <c r="D5808" s="621">
        <v>0.36</v>
      </c>
    </row>
    <row r="5809" spans="1:4" ht="27">
      <c r="A5809" s="622">
        <v>100235</v>
      </c>
      <c r="B5809" s="622" t="s">
        <v>11351</v>
      </c>
      <c r="C5809" s="622" t="s">
        <v>82</v>
      </c>
      <c r="D5809" s="621">
        <v>0.02</v>
      </c>
    </row>
    <row r="5810" spans="1:4" ht="40.5">
      <c r="A5810" s="622">
        <v>100236</v>
      </c>
      <c r="B5810" s="622" t="s">
        <v>11352</v>
      </c>
      <c r="C5810" s="622" t="s">
        <v>11353</v>
      </c>
      <c r="D5810" s="621">
        <v>1.86</v>
      </c>
    </row>
    <row r="5811" spans="1:4" ht="54">
      <c r="A5811" s="622">
        <v>100237</v>
      </c>
      <c r="B5811" s="622" t="s">
        <v>11354</v>
      </c>
      <c r="C5811" s="622" t="s">
        <v>11353</v>
      </c>
      <c r="D5811" s="621">
        <v>2.23</v>
      </c>
    </row>
    <row r="5812" spans="1:4" ht="40.5">
      <c r="A5812" s="622">
        <v>100238</v>
      </c>
      <c r="B5812" s="622" t="s">
        <v>11355</v>
      </c>
      <c r="C5812" s="622" t="s">
        <v>11353</v>
      </c>
      <c r="D5812" s="621">
        <v>3.57</v>
      </c>
    </row>
    <row r="5813" spans="1:4" ht="40.5">
      <c r="A5813" s="622">
        <v>100239</v>
      </c>
      <c r="B5813" s="622" t="s">
        <v>11356</v>
      </c>
      <c r="C5813" s="622" t="s">
        <v>11353</v>
      </c>
      <c r="D5813" s="621">
        <v>4.46</v>
      </c>
    </row>
    <row r="5814" spans="1:4" ht="40.5">
      <c r="A5814" s="622">
        <v>100240</v>
      </c>
      <c r="B5814" s="622" t="s">
        <v>11357</v>
      </c>
      <c r="C5814" s="622" t="s">
        <v>11353</v>
      </c>
      <c r="D5814" s="621">
        <v>2.67</v>
      </c>
    </row>
    <row r="5815" spans="1:4" ht="54">
      <c r="A5815" s="622">
        <v>100241</v>
      </c>
      <c r="B5815" s="622" t="s">
        <v>11358</v>
      </c>
      <c r="C5815" s="622" t="s">
        <v>11353</v>
      </c>
      <c r="D5815" s="621">
        <v>4.46</v>
      </c>
    </row>
    <row r="5816" spans="1:4" ht="54">
      <c r="A5816" s="622">
        <v>100242</v>
      </c>
      <c r="B5816" s="622" t="s">
        <v>11359</v>
      </c>
      <c r="C5816" s="622" t="s">
        <v>11353</v>
      </c>
      <c r="D5816" s="621">
        <v>13.18</v>
      </c>
    </row>
    <row r="5817" spans="1:4" ht="40.5">
      <c r="A5817" s="622">
        <v>100243</v>
      </c>
      <c r="B5817" s="622" t="s">
        <v>11360</v>
      </c>
      <c r="C5817" s="622" t="s">
        <v>11353</v>
      </c>
      <c r="D5817" s="621">
        <v>2.14</v>
      </c>
    </row>
    <row r="5818" spans="1:4" ht="54">
      <c r="A5818" s="622">
        <v>100244</v>
      </c>
      <c r="B5818" s="622" t="s">
        <v>11361</v>
      </c>
      <c r="C5818" s="622" t="s">
        <v>11353</v>
      </c>
      <c r="D5818" s="621">
        <v>2.67</v>
      </c>
    </row>
    <row r="5819" spans="1:4" ht="54">
      <c r="A5819" s="622">
        <v>100245</v>
      </c>
      <c r="B5819" s="622" t="s">
        <v>11362</v>
      </c>
      <c r="C5819" s="622" t="s">
        <v>11353</v>
      </c>
      <c r="D5819" s="621">
        <v>5.35</v>
      </c>
    </row>
    <row r="5820" spans="1:4" ht="67.5">
      <c r="A5820" s="622">
        <v>100246</v>
      </c>
      <c r="B5820" s="622" t="s">
        <v>11363</v>
      </c>
      <c r="C5820" s="622" t="s">
        <v>11353</v>
      </c>
      <c r="D5820" s="621">
        <v>1.78</v>
      </c>
    </row>
    <row r="5821" spans="1:4" ht="67.5">
      <c r="A5821" s="622">
        <v>100247</v>
      </c>
      <c r="B5821" s="622" t="s">
        <v>11364</v>
      </c>
      <c r="C5821" s="622" t="s">
        <v>11353</v>
      </c>
      <c r="D5821" s="621">
        <v>2.23</v>
      </c>
    </row>
    <row r="5822" spans="1:4" ht="67.5">
      <c r="A5822" s="622">
        <v>100248</v>
      </c>
      <c r="B5822" s="622" t="s">
        <v>11365</v>
      </c>
      <c r="C5822" s="622" t="s">
        <v>11353</v>
      </c>
      <c r="D5822" s="621">
        <v>8.7899999999999991</v>
      </c>
    </row>
    <row r="5823" spans="1:4" ht="54">
      <c r="A5823" s="622">
        <v>100249</v>
      </c>
      <c r="B5823" s="622" t="s">
        <v>11366</v>
      </c>
      <c r="C5823" s="622" t="s">
        <v>11353</v>
      </c>
      <c r="D5823" s="621">
        <v>1.78</v>
      </c>
    </row>
    <row r="5824" spans="1:4" ht="54">
      <c r="A5824" s="622">
        <v>100250</v>
      </c>
      <c r="B5824" s="622" t="s">
        <v>11367</v>
      </c>
      <c r="C5824" s="622" t="s">
        <v>11353</v>
      </c>
      <c r="D5824" s="621">
        <v>2.97</v>
      </c>
    </row>
    <row r="5825" spans="1:4" ht="54">
      <c r="A5825" s="622">
        <v>100251</v>
      </c>
      <c r="B5825" s="622" t="s">
        <v>11368</v>
      </c>
      <c r="C5825" s="622" t="s">
        <v>11353</v>
      </c>
      <c r="D5825" s="621">
        <v>8.7899999999999991</v>
      </c>
    </row>
    <row r="5826" spans="1:4" ht="54">
      <c r="A5826" s="622">
        <v>100252</v>
      </c>
      <c r="B5826" s="622" t="s">
        <v>11369</v>
      </c>
      <c r="C5826" s="622" t="s">
        <v>11353</v>
      </c>
      <c r="D5826" s="621">
        <v>13.18</v>
      </c>
    </row>
    <row r="5827" spans="1:4" ht="54">
      <c r="A5827" s="622">
        <v>100253</v>
      </c>
      <c r="B5827" s="622" t="s">
        <v>11370</v>
      </c>
      <c r="C5827" s="622" t="s">
        <v>11353</v>
      </c>
      <c r="D5827" s="621">
        <v>17.579999999999998</v>
      </c>
    </row>
    <row r="5828" spans="1:4" ht="54">
      <c r="A5828" s="622">
        <v>100254</v>
      </c>
      <c r="B5828" s="622" t="s">
        <v>11371</v>
      </c>
      <c r="C5828" s="622" t="s">
        <v>11353</v>
      </c>
      <c r="D5828" s="621">
        <v>26.37</v>
      </c>
    </row>
    <row r="5829" spans="1:4" ht="40.5">
      <c r="A5829" s="622">
        <v>100255</v>
      </c>
      <c r="B5829" s="622" t="s">
        <v>11372</v>
      </c>
      <c r="C5829" s="622" t="s">
        <v>11353</v>
      </c>
      <c r="D5829" s="621">
        <v>8.92</v>
      </c>
    </row>
    <row r="5830" spans="1:4" ht="40.5">
      <c r="A5830" s="622">
        <v>100256</v>
      </c>
      <c r="B5830" s="622" t="s">
        <v>11373</v>
      </c>
      <c r="C5830" s="622" t="s">
        <v>11353</v>
      </c>
      <c r="D5830" s="621">
        <v>5.95</v>
      </c>
    </row>
    <row r="5831" spans="1:4" ht="40.5">
      <c r="A5831" s="622">
        <v>100257</v>
      </c>
      <c r="B5831" s="622" t="s">
        <v>11374</v>
      </c>
      <c r="C5831" s="622" t="s">
        <v>11353</v>
      </c>
      <c r="D5831" s="621">
        <v>3.57</v>
      </c>
    </row>
    <row r="5832" spans="1:4" ht="40.5">
      <c r="A5832" s="622">
        <v>100258</v>
      </c>
      <c r="B5832" s="622" t="s">
        <v>11375</v>
      </c>
      <c r="C5832" s="622" t="s">
        <v>11353</v>
      </c>
      <c r="D5832" s="621">
        <v>8.92</v>
      </c>
    </row>
    <row r="5833" spans="1:4" ht="40.5">
      <c r="A5833" s="622">
        <v>100259</v>
      </c>
      <c r="B5833" s="622" t="s">
        <v>11376</v>
      </c>
      <c r="C5833" s="622" t="s">
        <v>11353</v>
      </c>
      <c r="D5833" s="621">
        <v>17.579999999999998</v>
      </c>
    </row>
    <row r="5834" spans="1:4" ht="40.5">
      <c r="A5834" s="622">
        <v>100260</v>
      </c>
      <c r="B5834" s="622" t="s">
        <v>11377</v>
      </c>
      <c r="C5834" s="622" t="s">
        <v>11308</v>
      </c>
      <c r="D5834" s="621">
        <v>5.79</v>
      </c>
    </row>
    <row r="5835" spans="1:4" ht="40.5">
      <c r="A5835" s="622">
        <v>100261</v>
      </c>
      <c r="B5835" s="622" t="s">
        <v>11378</v>
      </c>
      <c r="C5835" s="622" t="s">
        <v>11308</v>
      </c>
      <c r="D5835" s="621">
        <v>3.64</v>
      </c>
    </row>
    <row r="5836" spans="1:4" ht="40.5">
      <c r="A5836" s="622">
        <v>100262</v>
      </c>
      <c r="B5836" s="622" t="s">
        <v>11379</v>
      </c>
      <c r="C5836" s="622" t="s">
        <v>11308</v>
      </c>
      <c r="D5836" s="621">
        <v>2.25</v>
      </c>
    </row>
    <row r="5837" spans="1:4" ht="54">
      <c r="A5837" s="622">
        <v>100263</v>
      </c>
      <c r="B5837" s="622" t="s">
        <v>11380</v>
      </c>
      <c r="C5837" s="622" t="s">
        <v>11308</v>
      </c>
      <c r="D5837" s="621">
        <v>1.44</v>
      </c>
    </row>
    <row r="5838" spans="1:4" ht="27">
      <c r="A5838" s="622">
        <v>100264</v>
      </c>
      <c r="B5838" s="622" t="s">
        <v>11381</v>
      </c>
      <c r="C5838" s="622" t="s">
        <v>11335</v>
      </c>
      <c r="D5838" s="621">
        <v>26.33</v>
      </c>
    </row>
    <row r="5839" spans="1:4" ht="27">
      <c r="A5839" s="622">
        <v>100265</v>
      </c>
      <c r="B5839" s="622" t="s">
        <v>11382</v>
      </c>
      <c r="C5839" s="622" t="s">
        <v>72</v>
      </c>
      <c r="D5839" s="621">
        <v>0.55000000000000004</v>
      </c>
    </row>
    <row r="5840" spans="1:4" ht="27">
      <c r="A5840" s="622">
        <v>100266</v>
      </c>
      <c r="B5840" s="622" t="s">
        <v>11383</v>
      </c>
      <c r="C5840" s="622" t="s">
        <v>11322</v>
      </c>
      <c r="D5840" s="621">
        <v>55.96</v>
      </c>
    </row>
    <row r="5841" spans="1:4" ht="27">
      <c r="A5841" s="622">
        <v>100267</v>
      </c>
      <c r="B5841" s="622" t="s">
        <v>11384</v>
      </c>
      <c r="C5841" s="622" t="s">
        <v>49</v>
      </c>
      <c r="D5841" s="621">
        <v>1.1000000000000001</v>
      </c>
    </row>
    <row r="5842" spans="1:4" ht="54">
      <c r="A5842" s="622">
        <v>100268</v>
      </c>
      <c r="B5842" s="622" t="s">
        <v>11385</v>
      </c>
      <c r="C5842" s="622" t="s">
        <v>11322</v>
      </c>
      <c r="D5842" s="621">
        <v>55.96</v>
      </c>
    </row>
    <row r="5843" spans="1:4" ht="54">
      <c r="A5843" s="622">
        <v>100269</v>
      </c>
      <c r="B5843" s="622" t="s">
        <v>11386</v>
      </c>
      <c r="C5843" s="622" t="s">
        <v>49</v>
      </c>
      <c r="D5843" s="621">
        <v>1.1000000000000001</v>
      </c>
    </row>
    <row r="5844" spans="1:4" ht="67.5">
      <c r="A5844" s="622">
        <v>100270</v>
      </c>
      <c r="B5844" s="622" t="s">
        <v>11387</v>
      </c>
      <c r="C5844" s="622" t="s">
        <v>11322</v>
      </c>
      <c r="D5844" s="621">
        <v>41.95</v>
      </c>
    </row>
    <row r="5845" spans="1:4" ht="27">
      <c r="A5845" s="622">
        <v>100271</v>
      </c>
      <c r="B5845" s="622" t="s">
        <v>11388</v>
      </c>
      <c r="C5845" s="622" t="s">
        <v>11335</v>
      </c>
      <c r="D5845" s="621">
        <v>41.97</v>
      </c>
    </row>
    <row r="5846" spans="1:4" ht="27">
      <c r="A5846" s="622">
        <v>100272</v>
      </c>
      <c r="B5846" s="622" t="s">
        <v>11389</v>
      </c>
      <c r="C5846" s="622" t="s">
        <v>72</v>
      </c>
      <c r="D5846" s="621">
        <v>0.83</v>
      </c>
    </row>
    <row r="5847" spans="1:4" ht="27">
      <c r="A5847" s="622">
        <v>100273</v>
      </c>
      <c r="B5847" s="622" t="s">
        <v>11390</v>
      </c>
      <c r="C5847" s="622" t="s">
        <v>11308</v>
      </c>
      <c r="D5847" s="621">
        <v>2.1800000000000002</v>
      </c>
    </row>
    <row r="5848" spans="1:4" ht="27">
      <c r="A5848" s="622">
        <v>100274</v>
      </c>
      <c r="B5848" s="622" t="s">
        <v>11391</v>
      </c>
      <c r="C5848" s="622" t="s">
        <v>11335</v>
      </c>
      <c r="D5848" s="621">
        <v>18.66</v>
      </c>
    </row>
    <row r="5849" spans="1:4" ht="40.5">
      <c r="A5849" s="622">
        <v>100275</v>
      </c>
      <c r="B5849" s="622" t="s">
        <v>11392</v>
      </c>
      <c r="C5849" s="622" t="s">
        <v>11335</v>
      </c>
      <c r="D5849" s="621">
        <v>12.06</v>
      </c>
    </row>
    <row r="5850" spans="1:4" ht="54">
      <c r="A5850" s="622">
        <v>100276</v>
      </c>
      <c r="B5850" s="622" t="s">
        <v>11393</v>
      </c>
      <c r="C5850" s="622" t="s">
        <v>11335</v>
      </c>
      <c r="D5850" s="621">
        <v>22.02</v>
      </c>
    </row>
    <row r="5851" spans="1:4" ht="67.5">
      <c r="A5851" s="622">
        <v>100277</v>
      </c>
      <c r="B5851" s="622" t="s">
        <v>11394</v>
      </c>
      <c r="C5851" s="622" t="s">
        <v>11335</v>
      </c>
      <c r="D5851" s="621">
        <v>1.19</v>
      </c>
    </row>
    <row r="5852" spans="1:4" ht="40.5">
      <c r="A5852" s="622">
        <v>100278</v>
      </c>
      <c r="B5852" s="622" t="s">
        <v>11395</v>
      </c>
      <c r="C5852" s="622" t="s">
        <v>11322</v>
      </c>
      <c r="D5852" s="621">
        <v>26.77</v>
      </c>
    </row>
    <row r="5853" spans="1:4" ht="40.5">
      <c r="A5853" s="622">
        <v>100279</v>
      </c>
      <c r="B5853" s="622" t="s">
        <v>11396</v>
      </c>
      <c r="C5853" s="622" t="s">
        <v>49</v>
      </c>
      <c r="D5853" s="621">
        <v>0.51</v>
      </c>
    </row>
    <row r="5854" spans="1:4" ht="54">
      <c r="A5854" s="622">
        <v>100280</v>
      </c>
      <c r="B5854" s="622" t="s">
        <v>11397</v>
      </c>
      <c r="C5854" s="622" t="s">
        <v>11322</v>
      </c>
      <c r="D5854" s="621">
        <v>12.29</v>
      </c>
    </row>
    <row r="5855" spans="1:4" ht="54">
      <c r="A5855" s="622">
        <v>100281</v>
      </c>
      <c r="B5855" s="622" t="s">
        <v>11398</v>
      </c>
      <c r="C5855" s="622" t="s">
        <v>11322</v>
      </c>
      <c r="D5855" s="621">
        <v>2.27</v>
      </c>
    </row>
    <row r="5856" spans="1:4" ht="40.5">
      <c r="A5856" s="622">
        <v>100282</v>
      </c>
      <c r="B5856" s="622" t="s">
        <v>11399</v>
      </c>
      <c r="C5856" s="622" t="s">
        <v>11335</v>
      </c>
      <c r="D5856" s="621">
        <v>104.85</v>
      </c>
    </row>
    <row r="5857" spans="1:4" ht="40.5">
      <c r="A5857" s="622">
        <v>100283</v>
      </c>
      <c r="B5857" s="622" t="s">
        <v>11400</v>
      </c>
      <c r="C5857" s="622" t="s">
        <v>11335</v>
      </c>
      <c r="D5857" s="621">
        <v>16.93</v>
      </c>
    </row>
    <row r="5858" spans="1:4" ht="40.5">
      <c r="A5858" s="622">
        <v>100284</v>
      </c>
      <c r="B5858" s="622" t="s">
        <v>11401</v>
      </c>
      <c r="C5858" s="622" t="s">
        <v>11335</v>
      </c>
      <c r="D5858" s="621">
        <v>6.65</v>
      </c>
    </row>
    <row r="5859" spans="1:4" ht="27">
      <c r="A5859" s="622">
        <v>100285</v>
      </c>
      <c r="B5859" s="622" t="s">
        <v>11402</v>
      </c>
      <c r="C5859" s="622" t="s">
        <v>11353</v>
      </c>
      <c r="D5859" s="621">
        <v>28.17</v>
      </c>
    </row>
    <row r="5860" spans="1:4" ht="40.5">
      <c r="A5860" s="622">
        <v>100286</v>
      </c>
      <c r="B5860" s="622" t="s">
        <v>11403</v>
      </c>
      <c r="C5860" s="622" t="s">
        <v>11353</v>
      </c>
      <c r="D5860" s="621">
        <v>9.18</v>
      </c>
    </row>
    <row r="5861" spans="1:4" ht="40.5">
      <c r="A5861" s="622">
        <v>100287</v>
      </c>
      <c r="B5861" s="622" t="s">
        <v>11404</v>
      </c>
      <c r="C5861" s="622" t="s">
        <v>11353</v>
      </c>
      <c r="D5861" s="621">
        <v>8.7899999999999991</v>
      </c>
    </row>
    <row r="5862" spans="1:4" ht="27">
      <c r="A5862" s="622">
        <v>84117</v>
      </c>
      <c r="B5862" s="622" t="s">
        <v>211</v>
      </c>
      <c r="C5862" s="622" t="s">
        <v>72</v>
      </c>
      <c r="D5862" s="621">
        <v>17.45</v>
      </c>
    </row>
    <row r="5863" spans="1:4" ht="13.5">
      <c r="A5863" s="622">
        <v>84120</v>
      </c>
      <c r="B5863" s="622" t="s">
        <v>212</v>
      </c>
      <c r="C5863" s="622" t="s">
        <v>72</v>
      </c>
      <c r="D5863" s="621">
        <v>13.11</v>
      </c>
    </row>
    <row r="5864" spans="1:4" ht="27">
      <c r="A5864" s="622">
        <v>99802</v>
      </c>
      <c r="B5864" s="622" t="s">
        <v>11405</v>
      </c>
      <c r="C5864" s="622" t="s">
        <v>72</v>
      </c>
      <c r="D5864" s="621">
        <v>0.35</v>
      </c>
    </row>
    <row r="5865" spans="1:4" ht="27">
      <c r="A5865" s="622">
        <v>99803</v>
      </c>
      <c r="B5865" s="622" t="s">
        <v>11406</v>
      </c>
      <c r="C5865" s="622" t="s">
        <v>72</v>
      </c>
      <c r="D5865" s="621">
        <v>1.39</v>
      </c>
    </row>
    <row r="5866" spans="1:4" ht="40.5">
      <c r="A5866" s="622">
        <v>99805</v>
      </c>
      <c r="B5866" s="622" t="s">
        <v>11407</v>
      </c>
      <c r="C5866" s="622" t="s">
        <v>72</v>
      </c>
      <c r="D5866" s="621">
        <v>7.29</v>
      </c>
    </row>
    <row r="5867" spans="1:4" ht="27">
      <c r="A5867" s="622">
        <v>99806</v>
      </c>
      <c r="B5867" s="622" t="s">
        <v>11408</v>
      </c>
      <c r="C5867" s="622" t="s">
        <v>72</v>
      </c>
      <c r="D5867" s="621">
        <v>0.56999999999999995</v>
      </c>
    </row>
    <row r="5868" spans="1:4" ht="27">
      <c r="A5868" s="622">
        <v>99808</v>
      </c>
      <c r="B5868" s="622" t="s">
        <v>11409</v>
      </c>
      <c r="C5868" s="622" t="s">
        <v>72</v>
      </c>
      <c r="D5868" s="621">
        <v>2.4</v>
      </c>
    </row>
    <row r="5869" spans="1:4" ht="27">
      <c r="A5869" s="622">
        <v>99809</v>
      </c>
      <c r="B5869" s="622" t="s">
        <v>11410</v>
      </c>
      <c r="C5869" s="622" t="s">
        <v>72</v>
      </c>
      <c r="D5869" s="621">
        <v>3.96</v>
      </c>
    </row>
    <row r="5870" spans="1:4" ht="27">
      <c r="A5870" s="622">
        <v>99811</v>
      </c>
      <c r="B5870" s="622" t="s">
        <v>11411</v>
      </c>
      <c r="C5870" s="622" t="s">
        <v>72</v>
      </c>
      <c r="D5870" s="621">
        <v>2.37</v>
      </c>
    </row>
    <row r="5871" spans="1:4" ht="27">
      <c r="A5871" s="622">
        <v>99812</v>
      </c>
      <c r="B5871" s="622" t="s">
        <v>11412</v>
      </c>
      <c r="C5871" s="622" t="s">
        <v>72</v>
      </c>
      <c r="D5871" s="621">
        <v>0.76</v>
      </c>
    </row>
    <row r="5872" spans="1:4" ht="27">
      <c r="A5872" s="622">
        <v>99814</v>
      </c>
      <c r="B5872" s="622" t="s">
        <v>11413</v>
      </c>
      <c r="C5872" s="622" t="s">
        <v>72</v>
      </c>
      <c r="D5872" s="621">
        <v>1.29</v>
      </c>
    </row>
    <row r="5873" spans="1:4" ht="13.5">
      <c r="A5873" s="622">
        <v>99822</v>
      </c>
      <c r="B5873" s="622" t="s">
        <v>11414</v>
      </c>
      <c r="C5873" s="622" t="s">
        <v>72</v>
      </c>
      <c r="D5873" s="621">
        <v>0.67</v>
      </c>
    </row>
    <row r="5874" spans="1:4" ht="27">
      <c r="A5874" s="622">
        <v>99826</v>
      </c>
      <c r="B5874" s="622" t="s">
        <v>11415</v>
      </c>
      <c r="C5874" s="622" t="s">
        <v>72</v>
      </c>
      <c r="D5874" s="621">
        <v>1.03</v>
      </c>
    </row>
    <row r="5875" spans="1:4" ht="54">
      <c r="A5875" s="622">
        <v>71516</v>
      </c>
      <c r="B5875" s="622" t="s">
        <v>1282</v>
      </c>
      <c r="C5875" s="622" t="s">
        <v>49</v>
      </c>
      <c r="D5875" s="621">
        <v>500</v>
      </c>
    </row>
    <row r="5876" spans="1:4" ht="27">
      <c r="A5876" s="622">
        <v>73361</v>
      </c>
      <c r="B5876" s="622" t="s">
        <v>176</v>
      </c>
      <c r="C5876" s="622" t="s">
        <v>43</v>
      </c>
      <c r="D5876" s="621">
        <v>362.25</v>
      </c>
    </row>
    <row r="5877" spans="1:4" ht="67.5">
      <c r="A5877" s="622">
        <v>73714</v>
      </c>
      <c r="B5877" s="622" t="s">
        <v>1329</v>
      </c>
      <c r="C5877" s="622" t="s">
        <v>49</v>
      </c>
      <c r="D5877" s="621">
        <v>1306.73</v>
      </c>
    </row>
    <row r="5878" spans="1:4" ht="54">
      <c r="A5878" s="622">
        <v>97010</v>
      </c>
      <c r="B5878" s="622" t="s">
        <v>4934</v>
      </c>
      <c r="C5878" s="622" t="s">
        <v>18</v>
      </c>
      <c r="D5878" s="621">
        <v>32.700000000000003</v>
      </c>
    </row>
    <row r="5879" spans="1:4" ht="54">
      <c r="A5879" s="622">
        <v>97011</v>
      </c>
      <c r="B5879" s="622" t="s">
        <v>4935</v>
      </c>
      <c r="C5879" s="622" t="s">
        <v>18</v>
      </c>
      <c r="D5879" s="621">
        <v>26.06</v>
      </c>
    </row>
    <row r="5880" spans="1:4" ht="67.5">
      <c r="A5880" s="622">
        <v>97012</v>
      </c>
      <c r="B5880" s="622" t="s">
        <v>4936</v>
      </c>
      <c r="C5880" s="622" t="s">
        <v>18</v>
      </c>
      <c r="D5880" s="621">
        <v>22.73</v>
      </c>
    </row>
    <row r="5881" spans="1:4" ht="54">
      <c r="A5881" s="622">
        <v>97013</v>
      </c>
      <c r="B5881" s="622" t="s">
        <v>4937</v>
      </c>
      <c r="C5881" s="622" t="s">
        <v>18</v>
      </c>
      <c r="D5881" s="621">
        <v>47.39</v>
      </c>
    </row>
    <row r="5882" spans="1:4" ht="54">
      <c r="A5882" s="622">
        <v>97014</v>
      </c>
      <c r="B5882" s="622" t="s">
        <v>4938</v>
      </c>
      <c r="C5882" s="622" t="s">
        <v>18</v>
      </c>
      <c r="D5882" s="621">
        <v>36.020000000000003</v>
      </c>
    </row>
    <row r="5883" spans="1:4" ht="67.5">
      <c r="A5883" s="622">
        <v>97015</v>
      </c>
      <c r="B5883" s="622" t="s">
        <v>4939</v>
      </c>
      <c r="C5883" s="622" t="s">
        <v>18</v>
      </c>
      <c r="D5883" s="621">
        <v>30.28</v>
      </c>
    </row>
    <row r="5884" spans="1:4" ht="54">
      <c r="A5884" s="622">
        <v>97016</v>
      </c>
      <c r="B5884" s="622" t="s">
        <v>4940</v>
      </c>
      <c r="C5884" s="622" t="s">
        <v>18</v>
      </c>
      <c r="D5884" s="621">
        <v>27.91</v>
      </c>
    </row>
    <row r="5885" spans="1:4" ht="54">
      <c r="A5885" s="622">
        <v>97017</v>
      </c>
      <c r="B5885" s="622" t="s">
        <v>4941</v>
      </c>
      <c r="C5885" s="622" t="s">
        <v>18</v>
      </c>
      <c r="D5885" s="621">
        <v>21.61</v>
      </c>
    </row>
    <row r="5886" spans="1:4" ht="67.5">
      <c r="A5886" s="622">
        <v>97018</v>
      </c>
      <c r="B5886" s="622" t="s">
        <v>4942</v>
      </c>
      <c r="C5886" s="622" t="s">
        <v>18</v>
      </c>
      <c r="D5886" s="621">
        <v>18.309999999999999</v>
      </c>
    </row>
    <row r="5887" spans="1:4" ht="94.5">
      <c r="A5887" s="622">
        <v>97031</v>
      </c>
      <c r="B5887" s="622" t="s">
        <v>4943</v>
      </c>
      <c r="C5887" s="622" t="s">
        <v>18</v>
      </c>
      <c r="D5887" s="621">
        <v>51.61</v>
      </c>
    </row>
    <row r="5888" spans="1:4" ht="81">
      <c r="A5888" s="622">
        <v>97032</v>
      </c>
      <c r="B5888" s="622" t="s">
        <v>11416</v>
      </c>
      <c r="C5888" s="622" t="s">
        <v>18</v>
      </c>
      <c r="D5888" s="621">
        <v>32.659999999999997</v>
      </c>
    </row>
    <row r="5889" spans="1:4" ht="94.5">
      <c r="A5889" s="622">
        <v>97033</v>
      </c>
      <c r="B5889" s="622" t="s">
        <v>11417</v>
      </c>
      <c r="C5889" s="622" t="s">
        <v>18</v>
      </c>
      <c r="D5889" s="621">
        <v>56.7</v>
      </c>
    </row>
    <row r="5890" spans="1:4" ht="94.5">
      <c r="A5890" s="622">
        <v>97034</v>
      </c>
      <c r="B5890" s="622" t="s">
        <v>11418</v>
      </c>
      <c r="C5890" s="622" t="s">
        <v>18</v>
      </c>
      <c r="D5890" s="621">
        <v>34.51</v>
      </c>
    </row>
    <row r="5891" spans="1:4" ht="40.5">
      <c r="A5891" s="622">
        <v>97039</v>
      </c>
      <c r="B5891" s="622" t="s">
        <v>4944</v>
      </c>
      <c r="C5891" s="622" t="s">
        <v>72</v>
      </c>
      <c r="D5891" s="621">
        <v>29.95</v>
      </c>
    </row>
    <row r="5892" spans="1:4" ht="40.5">
      <c r="A5892" s="622">
        <v>97040</v>
      </c>
      <c r="B5892" s="622" t="s">
        <v>4945</v>
      </c>
      <c r="C5892" s="622" t="s">
        <v>72</v>
      </c>
      <c r="D5892" s="621">
        <v>11.09</v>
      </c>
    </row>
    <row r="5893" spans="1:4" ht="27">
      <c r="A5893" s="622">
        <v>97041</v>
      </c>
      <c r="B5893" s="622" t="s">
        <v>4946</v>
      </c>
      <c r="C5893" s="622" t="s">
        <v>72</v>
      </c>
      <c r="D5893" s="621">
        <v>96.79</v>
      </c>
    </row>
    <row r="5894" spans="1:4" ht="27">
      <c r="A5894" s="622">
        <v>97046</v>
      </c>
      <c r="B5894" s="622" t="s">
        <v>11419</v>
      </c>
      <c r="C5894" s="622" t="s">
        <v>72</v>
      </c>
      <c r="D5894" s="621">
        <v>0.23</v>
      </c>
    </row>
    <row r="5895" spans="1:4" ht="40.5">
      <c r="A5895" s="622">
        <v>97047</v>
      </c>
      <c r="B5895" s="622" t="s">
        <v>11420</v>
      </c>
      <c r="C5895" s="622" t="s">
        <v>72</v>
      </c>
      <c r="D5895" s="621">
        <v>0.09</v>
      </c>
    </row>
    <row r="5896" spans="1:4" ht="27">
      <c r="A5896" s="622">
        <v>97048</v>
      </c>
      <c r="B5896" s="622" t="s">
        <v>11421</v>
      </c>
      <c r="C5896" s="622" t="s">
        <v>72</v>
      </c>
      <c r="D5896" s="621">
        <v>0.06</v>
      </c>
    </row>
    <row r="5897" spans="1:4" ht="27">
      <c r="A5897" s="622">
        <v>97051</v>
      </c>
      <c r="B5897" s="622" t="s">
        <v>10138</v>
      </c>
      <c r="C5897" s="622" t="s">
        <v>18</v>
      </c>
      <c r="D5897" s="621">
        <v>0.47</v>
      </c>
    </row>
    <row r="5898" spans="1:4" ht="27">
      <c r="A5898" s="622">
        <v>97053</v>
      </c>
      <c r="B5898" s="622" t="s">
        <v>10139</v>
      </c>
      <c r="C5898" s="622" t="s">
        <v>18</v>
      </c>
      <c r="D5898" s="621">
        <v>17.260000000000002</v>
      </c>
    </row>
    <row r="5899" spans="1:4" ht="27">
      <c r="A5899" s="622">
        <v>97062</v>
      </c>
      <c r="B5899" s="622" t="s">
        <v>4947</v>
      </c>
      <c r="C5899" s="622" t="s">
        <v>72</v>
      </c>
      <c r="D5899" s="621">
        <v>4.7300000000000004</v>
      </c>
    </row>
    <row r="5900" spans="1:4" ht="54">
      <c r="A5900" s="622">
        <v>97063</v>
      </c>
      <c r="B5900" s="622" t="s">
        <v>4948</v>
      </c>
      <c r="C5900" s="622" t="s">
        <v>72</v>
      </c>
      <c r="D5900" s="621">
        <v>6.09</v>
      </c>
    </row>
    <row r="5901" spans="1:4" ht="40.5">
      <c r="A5901" s="622">
        <v>97064</v>
      </c>
      <c r="B5901" s="622" t="s">
        <v>4949</v>
      </c>
      <c r="C5901" s="622" t="s">
        <v>18</v>
      </c>
      <c r="D5901" s="621">
        <v>11.37</v>
      </c>
    </row>
    <row r="5902" spans="1:4" ht="40.5">
      <c r="A5902" s="622">
        <v>97065</v>
      </c>
      <c r="B5902" s="622" t="s">
        <v>4950</v>
      </c>
      <c r="C5902" s="622" t="s">
        <v>43</v>
      </c>
      <c r="D5902" s="621">
        <v>4.0599999999999996</v>
      </c>
    </row>
    <row r="5903" spans="1:4" ht="40.5">
      <c r="A5903" s="622">
        <v>97066</v>
      </c>
      <c r="B5903" s="622" t="s">
        <v>11422</v>
      </c>
      <c r="C5903" s="622" t="s">
        <v>72</v>
      </c>
      <c r="D5903" s="621">
        <v>52.52</v>
      </c>
    </row>
    <row r="5904" spans="1:4" ht="54">
      <c r="A5904" s="622">
        <v>97067</v>
      </c>
      <c r="B5904" s="622" t="s">
        <v>4951</v>
      </c>
      <c r="C5904" s="622" t="s">
        <v>18</v>
      </c>
      <c r="D5904" s="621">
        <v>401.42</v>
      </c>
    </row>
    <row r="5905" spans="1:4" ht="13.5">
      <c r="A5905" s="622">
        <v>85421</v>
      </c>
      <c r="B5905" s="622" t="s">
        <v>233</v>
      </c>
      <c r="C5905" s="622" t="s">
        <v>72</v>
      </c>
      <c r="D5905" s="621">
        <v>11.44</v>
      </c>
    </row>
    <row r="5906" spans="1:4" ht="40.5">
      <c r="A5906" s="622">
        <v>97621</v>
      </c>
      <c r="B5906" s="622" t="s">
        <v>5123</v>
      </c>
      <c r="C5906" s="622" t="s">
        <v>43</v>
      </c>
      <c r="D5906" s="621">
        <v>76.73</v>
      </c>
    </row>
    <row r="5907" spans="1:4" ht="40.5">
      <c r="A5907" s="622">
        <v>97622</v>
      </c>
      <c r="B5907" s="622" t="s">
        <v>5124</v>
      </c>
      <c r="C5907" s="622" t="s">
        <v>43</v>
      </c>
      <c r="D5907" s="621">
        <v>37.39</v>
      </c>
    </row>
    <row r="5908" spans="1:4" ht="40.5">
      <c r="A5908" s="622">
        <v>97623</v>
      </c>
      <c r="B5908" s="622" t="s">
        <v>5125</v>
      </c>
      <c r="C5908" s="622" t="s">
        <v>43</v>
      </c>
      <c r="D5908" s="621">
        <v>114.56</v>
      </c>
    </row>
    <row r="5909" spans="1:4" ht="40.5">
      <c r="A5909" s="622">
        <v>97624</v>
      </c>
      <c r="B5909" s="622" t="s">
        <v>5126</v>
      </c>
      <c r="C5909" s="622" t="s">
        <v>43</v>
      </c>
      <c r="D5909" s="621">
        <v>70.31</v>
      </c>
    </row>
    <row r="5910" spans="1:4" ht="40.5">
      <c r="A5910" s="622">
        <v>97625</v>
      </c>
      <c r="B5910" s="622" t="s">
        <v>5127</v>
      </c>
      <c r="C5910" s="622" t="s">
        <v>43</v>
      </c>
      <c r="D5910" s="621">
        <v>33.590000000000003</v>
      </c>
    </row>
    <row r="5911" spans="1:4" ht="40.5">
      <c r="A5911" s="622">
        <v>97626</v>
      </c>
      <c r="B5911" s="622" t="s">
        <v>5128</v>
      </c>
      <c r="C5911" s="622" t="s">
        <v>43</v>
      </c>
      <c r="D5911" s="621">
        <v>388.37</v>
      </c>
    </row>
    <row r="5912" spans="1:4" ht="40.5">
      <c r="A5912" s="622">
        <v>97627</v>
      </c>
      <c r="B5912" s="622" t="s">
        <v>5129</v>
      </c>
      <c r="C5912" s="622" t="s">
        <v>43</v>
      </c>
      <c r="D5912" s="621">
        <v>167.62</v>
      </c>
    </row>
    <row r="5913" spans="1:4" ht="27">
      <c r="A5913" s="622">
        <v>97628</v>
      </c>
      <c r="B5913" s="622" t="s">
        <v>5130</v>
      </c>
      <c r="C5913" s="622" t="s">
        <v>43</v>
      </c>
      <c r="D5913" s="621">
        <v>184.82</v>
      </c>
    </row>
    <row r="5914" spans="1:4" ht="27">
      <c r="A5914" s="622">
        <v>97629</v>
      </c>
      <c r="B5914" s="622" t="s">
        <v>5131</v>
      </c>
      <c r="C5914" s="622" t="s">
        <v>43</v>
      </c>
      <c r="D5914" s="621">
        <v>79.010000000000005</v>
      </c>
    </row>
    <row r="5915" spans="1:4" ht="27">
      <c r="A5915" s="622">
        <v>97631</v>
      </c>
      <c r="B5915" s="622" t="s">
        <v>5132</v>
      </c>
      <c r="C5915" s="622" t="s">
        <v>72</v>
      </c>
      <c r="D5915" s="621">
        <v>2.17</v>
      </c>
    </row>
    <row r="5916" spans="1:4" ht="27">
      <c r="A5916" s="622">
        <v>97632</v>
      </c>
      <c r="B5916" s="622" t="s">
        <v>5133</v>
      </c>
      <c r="C5916" s="622" t="s">
        <v>18</v>
      </c>
      <c r="D5916" s="621">
        <v>1.69</v>
      </c>
    </row>
    <row r="5917" spans="1:4" ht="27">
      <c r="A5917" s="622">
        <v>97633</v>
      </c>
      <c r="B5917" s="622" t="s">
        <v>5134</v>
      </c>
      <c r="C5917" s="622" t="s">
        <v>72</v>
      </c>
      <c r="D5917" s="621">
        <v>14.85</v>
      </c>
    </row>
    <row r="5918" spans="1:4" ht="40.5">
      <c r="A5918" s="622">
        <v>97634</v>
      </c>
      <c r="B5918" s="622" t="s">
        <v>5135</v>
      </c>
      <c r="C5918" s="622" t="s">
        <v>72</v>
      </c>
      <c r="D5918" s="621">
        <v>7.76</v>
      </c>
    </row>
    <row r="5919" spans="1:4" ht="40.5">
      <c r="A5919" s="622">
        <v>97635</v>
      </c>
      <c r="B5919" s="622" t="s">
        <v>5136</v>
      </c>
      <c r="C5919" s="622" t="s">
        <v>72</v>
      </c>
      <c r="D5919" s="621">
        <v>10.31</v>
      </c>
    </row>
    <row r="5920" spans="1:4" ht="40.5">
      <c r="A5920" s="622">
        <v>97636</v>
      </c>
      <c r="B5920" s="622" t="s">
        <v>5137</v>
      </c>
      <c r="C5920" s="622" t="s">
        <v>72</v>
      </c>
      <c r="D5920" s="621">
        <v>8.5299999999999994</v>
      </c>
    </row>
    <row r="5921" spans="1:4" ht="40.5">
      <c r="A5921" s="622">
        <v>97637</v>
      </c>
      <c r="B5921" s="622" t="s">
        <v>5138</v>
      </c>
      <c r="C5921" s="622" t="s">
        <v>72</v>
      </c>
      <c r="D5921" s="621">
        <v>1.67</v>
      </c>
    </row>
    <row r="5922" spans="1:4" ht="40.5">
      <c r="A5922" s="622">
        <v>97638</v>
      </c>
      <c r="B5922" s="622" t="s">
        <v>5139</v>
      </c>
      <c r="C5922" s="622" t="s">
        <v>72</v>
      </c>
      <c r="D5922" s="621">
        <v>4.8600000000000003</v>
      </c>
    </row>
    <row r="5923" spans="1:4" ht="40.5">
      <c r="A5923" s="622">
        <v>97639</v>
      </c>
      <c r="B5923" s="622" t="s">
        <v>5140</v>
      </c>
      <c r="C5923" s="622" t="s">
        <v>72</v>
      </c>
      <c r="D5923" s="621">
        <v>13.07</v>
      </c>
    </row>
    <row r="5924" spans="1:4" ht="40.5">
      <c r="A5924" s="622">
        <v>97640</v>
      </c>
      <c r="B5924" s="622" t="s">
        <v>5141</v>
      </c>
      <c r="C5924" s="622" t="s">
        <v>72</v>
      </c>
      <c r="D5924" s="621">
        <v>1.05</v>
      </c>
    </row>
    <row r="5925" spans="1:4" ht="27">
      <c r="A5925" s="622">
        <v>97641</v>
      </c>
      <c r="B5925" s="622" t="s">
        <v>5142</v>
      </c>
      <c r="C5925" s="622" t="s">
        <v>72</v>
      </c>
      <c r="D5925" s="621">
        <v>3.27</v>
      </c>
    </row>
    <row r="5926" spans="1:4" ht="40.5">
      <c r="A5926" s="622">
        <v>97642</v>
      </c>
      <c r="B5926" s="622" t="s">
        <v>5143</v>
      </c>
      <c r="C5926" s="622" t="s">
        <v>72</v>
      </c>
      <c r="D5926" s="621">
        <v>1.89</v>
      </c>
    </row>
    <row r="5927" spans="1:4" ht="40.5">
      <c r="A5927" s="622">
        <v>97643</v>
      </c>
      <c r="B5927" s="622" t="s">
        <v>5144</v>
      </c>
      <c r="C5927" s="622" t="s">
        <v>72</v>
      </c>
      <c r="D5927" s="621">
        <v>16.05</v>
      </c>
    </row>
    <row r="5928" spans="1:4" ht="27">
      <c r="A5928" s="622">
        <v>97644</v>
      </c>
      <c r="B5928" s="622" t="s">
        <v>5145</v>
      </c>
      <c r="C5928" s="622" t="s">
        <v>72</v>
      </c>
      <c r="D5928" s="621">
        <v>6.04</v>
      </c>
    </row>
    <row r="5929" spans="1:4" ht="27">
      <c r="A5929" s="622">
        <v>97645</v>
      </c>
      <c r="B5929" s="622" t="s">
        <v>5146</v>
      </c>
      <c r="C5929" s="622" t="s">
        <v>72</v>
      </c>
      <c r="D5929" s="621">
        <v>17.690000000000001</v>
      </c>
    </row>
    <row r="5930" spans="1:4" ht="40.5">
      <c r="A5930" s="622">
        <v>97647</v>
      </c>
      <c r="B5930" s="622" t="s">
        <v>5147</v>
      </c>
      <c r="C5930" s="622" t="s">
        <v>72</v>
      </c>
      <c r="D5930" s="621">
        <v>2.31</v>
      </c>
    </row>
    <row r="5931" spans="1:4" ht="40.5">
      <c r="A5931" s="622">
        <v>97648</v>
      </c>
      <c r="B5931" s="622" t="s">
        <v>5148</v>
      </c>
      <c r="C5931" s="622" t="s">
        <v>72</v>
      </c>
      <c r="D5931" s="621">
        <v>1.33</v>
      </c>
    </row>
    <row r="5932" spans="1:4" ht="40.5">
      <c r="A5932" s="622">
        <v>97649</v>
      </c>
      <c r="B5932" s="622" t="s">
        <v>5149</v>
      </c>
      <c r="C5932" s="622" t="s">
        <v>72</v>
      </c>
      <c r="D5932" s="621">
        <v>2.88</v>
      </c>
    </row>
    <row r="5933" spans="1:4" ht="40.5">
      <c r="A5933" s="622">
        <v>97650</v>
      </c>
      <c r="B5933" s="622" t="s">
        <v>5150</v>
      </c>
      <c r="C5933" s="622" t="s">
        <v>72</v>
      </c>
      <c r="D5933" s="621">
        <v>4.9800000000000004</v>
      </c>
    </row>
    <row r="5934" spans="1:4" ht="40.5">
      <c r="A5934" s="622">
        <v>97651</v>
      </c>
      <c r="B5934" s="622" t="s">
        <v>5151</v>
      </c>
      <c r="C5934" s="622" t="s">
        <v>49</v>
      </c>
      <c r="D5934" s="621">
        <v>55.23</v>
      </c>
    </row>
    <row r="5935" spans="1:4" ht="40.5">
      <c r="A5935" s="622">
        <v>97652</v>
      </c>
      <c r="B5935" s="622" t="s">
        <v>5152</v>
      </c>
      <c r="C5935" s="622" t="s">
        <v>49</v>
      </c>
      <c r="D5935" s="621">
        <v>125.22</v>
      </c>
    </row>
    <row r="5936" spans="1:4" ht="40.5">
      <c r="A5936" s="622">
        <v>97653</v>
      </c>
      <c r="B5936" s="622" t="s">
        <v>5153</v>
      </c>
      <c r="C5936" s="622" t="s">
        <v>49</v>
      </c>
      <c r="D5936" s="621">
        <v>81.180000000000007</v>
      </c>
    </row>
    <row r="5937" spans="1:4" ht="40.5">
      <c r="A5937" s="622">
        <v>97654</v>
      </c>
      <c r="B5937" s="622" t="s">
        <v>5154</v>
      </c>
      <c r="C5937" s="622" t="s">
        <v>49</v>
      </c>
      <c r="D5937" s="621">
        <v>100.35</v>
      </c>
    </row>
    <row r="5938" spans="1:4" ht="40.5">
      <c r="A5938" s="622">
        <v>97655</v>
      </c>
      <c r="B5938" s="622" t="s">
        <v>5155</v>
      </c>
      <c r="C5938" s="622" t="s">
        <v>72</v>
      </c>
      <c r="D5938" s="621">
        <v>16.25</v>
      </c>
    </row>
    <row r="5939" spans="1:4" ht="40.5">
      <c r="A5939" s="622">
        <v>97656</v>
      </c>
      <c r="B5939" s="622" t="s">
        <v>5156</v>
      </c>
      <c r="C5939" s="622" t="s">
        <v>49</v>
      </c>
      <c r="D5939" s="621">
        <v>158.88999999999999</v>
      </c>
    </row>
    <row r="5940" spans="1:4" ht="40.5">
      <c r="A5940" s="622">
        <v>97657</v>
      </c>
      <c r="B5940" s="622" t="s">
        <v>5157</v>
      </c>
      <c r="C5940" s="622" t="s">
        <v>49</v>
      </c>
      <c r="D5940" s="621">
        <v>314.95</v>
      </c>
    </row>
    <row r="5941" spans="1:4" ht="40.5">
      <c r="A5941" s="622">
        <v>97658</v>
      </c>
      <c r="B5941" s="622" t="s">
        <v>5158</v>
      </c>
      <c r="C5941" s="622" t="s">
        <v>49</v>
      </c>
      <c r="D5941" s="621">
        <v>119.87</v>
      </c>
    </row>
    <row r="5942" spans="1:4" ht="40.5">
      <c r="A5942" s="622">
        <v>97659</v>
      </c>
      <c r="B5942" s="622" t="s">
        <v>5159</v>
      </c>
      <c r="C5942" s="622" t="s">
        <v>49</v>
      </c>
      <c r="D5942" s="621">
        <v>163.52000000000001</v>
      </c>
    </row>
    <row r="5943" spans="1:4" ht="40.5">
      <c r="A5943" s="622">
        <v>97660</v>
      </c>
      <c r="B5943" s="622" t="s">
        <v>5160</v>
      </c>
      <c r="C5943" s="622" t="s">
        <v>49</v>
      </c>
      <c r="D5943" s="621">
        <v>0.43</v>
      </c>
    </row>
    <row r="5944" spans="1:4" ht="27">
      <c r="A5944" s="622">
        <v>97661</v>
      </c>
      <c r="B5944" s="622" t="s">
        <v>5161</v>
      </c>
      <c r="C5944" s="622" t="s">
        <v>18</v>
      </c>
      <c r="D5944" s="621">
        <v>0.44</v>
      </c>
    </row>
    <row r="5945" spans="1:4" ht="40.5">
      <c r="A5945" s="622">
        <v>97662</v>
      </c>
      <c r="B5945" s="622" t="s">
        <v>5162</v>
      </c>
      <c r="C5945" s="622" t="s">
        <v>18</v>
      </c>
      <c r="D5945" s="621">
        <v>0.32</v>
      </c>
    </row>
    <row r="5946" spans="1:4" ht="27">
      <c r="A5946" s="622">
        <v>97663</v>
      </c>
      <c r="B5946" s="622" t="s">
        <v>5163</v>
      </c>
      <c r="C5946" s="622" t="s">
        <v>49</v>
      </c>
      <c r="D5946" s="621">
        <v>8.07</v>
      </c>
    </row>
    <row r="5947" spans="1:4" ht="27">
      <c r="A5947" s="622">
        <v>97664</v>
      </c>
      <c r="B5947" s="622" t="s">
        <v>5164</v>
      </c>
      <c r="C5947" s="622" t="s">
        <v>49</v>
      </c>
      <c r="D5947" s="621">
        <v>0.99</v>
      </c>
    </row>
    <row r="5948" spans="1:4" ht="27">
      <c r="A5948" s="622">
        <v>97665</v>
      </c>
      <c r="B5948" s="622" t="s">
        <v>5165</v>
      </c>
      <c r="C5948" s="622" t="s">
        <v>49</v>
      </c>
      <c r="D5948" s="621">
        <v>0.84</v>
      </c>
    </row>
    <row r="5949" spans="1:4" ht="27">
      <c r="A5949" s="622">
        <v>97666</v>
      </c>
      <c r="B5949" s="622" t="s">
        <v>5166</v>
      </c>
      <c r="C5949" s="622" t="s">
        <v>49</v>
      </c>
      <c r="D5949" s="621">
        <v>5.88</v>
      </c>
    </row>
    <row r="5950" spans="1:4" ht="40.5">
      <c r="A5950" s="622">
        <v>95967</v>
      </c>
      <c r="B5950" s="622" t="s">
        <v>4071</v>
      </c>
      <c r="C5950" s="622" t="s">
        <v>26</v>
      </c>
      <c r="D5950" s="621">
        <v>108.81</v>
      </c>
    </row>
    <row r="5951" spans="1:4" ht="27">
      <c r="A5951" s="622">
        <v>99058</v>
      </c>
      <c r="B5951" s="622" t="s">
        <v>11423</v>
      </c>
      <c r="C5951" s="622" t="s">
        <v>49</v>
      </c>
      <c r="D5951" s="621">
        <v>5.64</v>
      </c>
    </row>
    <row r="5952" spans="1:4" ht="40.5">
      <c r="A5952" s="622">
        <v>99059</v>
      </c>
      <c r="B5952" s="622" t="s">
        <v>11424</v>
      </c>
      <c r="C5952" s="622" t="s">
        <v>18</v>
      </c>
      <c r="D5952" s="621">
        <v>32.869999999999997</v>
      </c>
    </row>
    <row r="5953" spans="1:4" ht="27">
      <c r="A5953" s="622">
        <v>99060</v>
      </c>
      <c r="B5953" s="622" t="s">
        <v>11425</v>
      </c>
      <c r="C5953" s="622" t="s">
        <v>49</v>
      </c>
      <c r="D5953" s="621">
        <v>82.84</v>
      </c>
    </row>
    <row r="5954" spans="1:4" ht="27">
      <c r="A5954" s="622">
        <v>99061</v>
      </c>
      <c r="B5954" s="622" t="s">
        <v>11426</v>
      </c>
      <c r="C5954" s="622" t="s">
        <v>49</v>
      </c>
      <c r="D5954" s="621">
        <v>57.19</v>
      </c>
    </row>
    <row r="5955" spans="1:4" ht="27">
      <c r="A5955" s="622">
        <v>99062</v>
      </c>
      <c r="B5955" s="622" t="s">
        <v>11427</v>
      </c>
      <c r="C5955" s="622" t="s">
        <v>49</v>
      </c>
      <c r="D5955" s="621">
        <v>1.64</v>
      </c>
    </row>
    <row r="5956" spans="1:4" ht="27">
      <c r="A5956" s="622">
        <v>99063</v>
      </c>
      <c r="B5956" s="622" t="s">
        <v>11428</v>
      </c>
      <c r="C5956" s="622" t="s">
        <v>18</v>
      </c>
      <c r="D5956" s="621">
        <v>2.85</v>
      </c>
    </row>
    <row r="5957" spans="1:4" ht="13.5">
      <c r="A5957" s="622">
        <v>99064</v>
      </c>
      <c r="B5957" s="622" t="s">
        <v>11429</v>
      </c>
      <c r="C5957" s="622" t="s">
        <v>18</v>
      </c>
      <c r="D5957" s="621">
        <v>0.28000000000000003</v>
      </c>
    </row>
    <row r="5958" spans="1:4" ht="40.5">
      <c r="A5958" s="622">
        <v>93588</v>
      </c>
      <c r="B5958" s="622" t="s">
        <v>3443</v>
      </c>
      <c r="C5958" s="622" t="s">
        <v>168</v>
      </c>
      <c r="D5958" s="621">
        <v>1.37</v>
      </c>
    </row>
    <row r="5959" spans="1:4" ht="40.5">
      <c r="A5959" s="622">
        <v>93589</v>
      </c>
      <c r="B5959" s="622" t="s">
        <v>3444</v>
      </c>
      <c r="C5959" s="622" t="s">
        <v>168</v>
      </c>
      <c r="D5959" s="621">
        <v>1.05</v>
      </c>
    </row>
    <row r="5960" spans="1:4" ht="40.5">
      <c r="A5960" s="622">
        <v>93590</v>
      </c>
      <c r="B5960" s="622" t="s">
        <v>3445</v>
      </c>
      <c r="C5960" s="622" t="s">
        <v>168</v>
      </c>
      <c r="D5960" s="621">
        <v>0.69</v>
      </c>
    </row>
    <row r="5961" spans="1:4" ht="40.5">
      <c r="A5961" s="622">
        <v>93591</v>
      </c>
      <c r="B5961" s="622" t="s">
        <v>3446</v>
      </c>
      <c r="C5961" s="622" t="s">
        <v>168</v>
      </c>
      <c r="D5961" s="621">
        <v>1.24</v>
      </c>
    </row>
    <row r="5962" spans="1:4" ht="40.5">
      <c r="A5962" s="622">
        <v>93592</v>
      </c>
      <c r="B5962" s="622" t="s">
        <v>3447</v>
      </c>
      <c r="C5962" s="622" t="s">
        <v>168</v>
      </c>
      <c r="D5962" s="621">
        <v>0.94</v>
      </c>
    </row>
    <row r="5963" spans="1:4" ht="40.5">
      <c r="A5963" s="622">
        <v>93593</v>
      </c>
      <c r="B5963" s="622" t="s">
        <v>3448</v>
      </c>
      <c r="C5963" s="622" t="s">
        <v>168</v>
      </c>
      <c r="D5963" s="621">
        <v>0.63</v>
      </c>
    </row>
    <row r="5964" spans="1:4" ht="40.5">
      <c r="A5964" s="622">
        <v>93594</v>
      </c>
      <c r="B5964" s="622" t="s">
        <v>5173</v>
      </c>
      <c r="C5964" s="622" t="s">
        <v>164</v>
      </c>
      <c r="D5964" s="621">
        <v>0.91</v>
      </c>
    </row>
    <row r="5965" spans="1:4" ht="40.5">
      <c r="A5965" s="622">
        <v>93595</v>
      </c>
      <c r="B5965" s="622" t="s">
        <v>5174</v>
      </c>
      <c r="C5965" s="622" t="s">
        <v>164</v>
      </c>
      <c r="D5965" s="621">
        <v>0.69</v>
      </c>
    </row>
    <row r="5966" spans="1:4" ht="40.5">
      <c r="A5966" s="622">
        <v>93596</v>
      </c>
      <c r="B5966" s="622" t="s">
        <v>5175</v>
      </c>
      <c r="C5966" s="622" t="s">
        <v>164</v>
      </c>
      <c r="D5966" s="621">
        <v>0.46</v>
      </c>
    </row>
    <row r="5967" spans="1:4" ht="40.5">
      <c r="A5967" s="622">
        <v>93597</v>
      </c>
      <c r="B5967" s="622" t="s">
        <v>5176</v>
      </c>
      <c r="C5967" s="622" t="s">
        <v>164</v>
      </c>
      <c r="D5967" s="621">
        <v>0.83</v>
      </c>
    </row>
    <row r="5968" spans="1:4" ht="40.5">
      <c r="A5968" s="622">
        <v>93598</v>
      </c>
      <c r="B5968" s="622" t="s">
        <v>5177</v>
      </c>
      <c r="C5968" s="622" t="s">
        <v>164</v>
      </c>
      <c r="D5968" s="621">
        <v>0.63</v>
      </c>
    </row>
    <row r="5969" spans="1:4" ht="40.5">
      <c r="A5969" s="622">
        <v>93599</v>
      </c>
      <c r="B5969" s="622" t="s">
        <v>5178</v>
      </c>
      <c r="C5969" s="622" t="s">
        <v>164</v>
      </c>
      <c r="D5969" s="621">
        <v>0.42</v>
      </c>
    </row>
    <row r="5970" spans="1:4" ht="40.5">
      <c r="A5970" s="622">
        <v>95425</v>
      </c>
      <c r="B5970" s="622" t="s">
        <v>3915</v>
      </c>
      <c r="C5970" s="622" t="s">
        <v>168</v>
      </c>
      <c r="D5970" s="621">
        <v>1.06</v>
      </c>
    </row>
    <row r="5971" spans="1:4" ht="40.5">
      <c r="A5971" s="622">
        <v>95426</v>
      </c>
      <c r="B5971" s="622" t="s">
        <v>3916</v>
      </c>
      <c r="C5971" s="622" t="s">
        <v>168</v>
      </c>
      <c r="D5971" s="621">
        <v>0.81</v>
      </c>
    </row>
    <row r="5972" spans="1:4" ht="40.5">
      <c r="A5972" s="622">
        <v>95427</v>
      </c>
      <c r="B5972" s="622" t="s">
        <v>3917</v>
      </c>
      <c r="C5972" s="622" t="s">
        <v>168</v>
      </c>
      <c r="D5972" s="621">
        <v>0.54</v>
      </c>
    </row>
    <row r="5973" spans="1:4" ht="40.5">
      <c r="A5973" s="622">
        <v>95428</v>
      </c>
      <c r="B5973" s="622" t="s">
        <v>5179</v>
      </c>
      <c r="C5973" s="622" t="s">
        <v>164</v>
      </c>
      <c r="D5973" s="621">
        <v>0.71</v>
      </c>
    </row>
    <row r="5974" spans="1:4" ht="40.5">
      <c r="A5974" s="622">
        <v>95429</v>
      </c>
      <c r="B5974" s="622" t="s">
        <v>5180</v>
      </c>
      <c r="C5974" s="622" t="s">
        <v>164</v>
      </c>
      <c r="D5974" s="621">
        <v>0.54</v>
      </c>
    </row>
    <row r="5975" spans="1:4" ht="40.5">
      <c r="A5975" s="622">
        <v>95430</v>
      </c>
      <c r="B5975" s="622" t="s">
        <v>5181</v>
      </c>
      <c r="C5975" s="622" t="s">
        <v>164</v>
      </c>
      <c r="D5975" s="621">
        <v>0.35</v>
      </c>
    </row>
    <row r="5976" spans="1:4" ht="40.5">
      <c r="A5976" s="622">
        <v>95875</v>
      </c>
      <c r="B5976" s="622" t="s">
        <v>4053</v>
      </c>
      <c r="C5976" s="622" t="s">
        <v>168</v>
      </c>
      <c r="D5976" s="621">
        <v>0.98</v>
      </c>
    </row>
    <row r="5977" spans="1:4" ht="40.5">
      <c r="A5977" s="622">
        <v>95876</v>
      </c>
      <c r="B5977" s="622" t="s">
        <v>4054</v>
      </c>
      <c r="C5977" s="622" t="s">
        <v>168</v>
      </c>
      <c r="D5977" s="621">
        <v>0.89</v>
      </c>
    </row>
    <row r="5978" spans="1:4" ht="40.5">
      <c r="A5978" s="622">
        <v>95877</v>
      </c>
      <c r="B5978" s="622" t="s">
        <v>4055</v>
      </c>
      <c r="C5978" s="622" t="s">
        <v>168</v>
      </c>
      <c r="D5978" s="621">
        <v>0.76</v>
      </c>
    </row>
    <row r="5979" spans="1:4" ht="40.5">
      <c r="A5979" s="622">
        <v>95878</v>
      </c>
      <c r="B5979" s="622" t="s">
        <v>5182</v>
      </c>
      <c r="C5979" s="622" t="s">
        <v>164</v>
      </c>
      <c r="D5979" s="621">
        <v>0.65</v>
      </c>
    </row>
    <row r="5980" spans="1:4" ht="40.5">
      <c r="A5980" s="622">
        <v>95879</v>
      </c>
      <c r="B5980" s="622" t="s">
        <v>5183</v>
      </c>
      <c r="C5980" s="622" t="s">
        <v>164</v>
      </c>
      <c r="D5980" s="621">
        <v>0.57999999999999996</v>
      </c>
    </row>
    <row r="5981" spans="1:4" ht="40.5">
      <c r="A5981" s="622">
        <v>95880</v>
      </c>
      <c r="B5981" s="622" t="s">
        <v>5184</v>
      </c>
      <c r="C5981" s="622" t="s">
        <v>164</v>
      </c>
      <c r="D5981" s="621">
        <v>0.5</v>
      </c>
    </row>
    <row r="5982" spans="1:4" ht="40.5">
      <c r="A5982" s="622">
        <v>97912</v>
      </c>
      <c r="B5982" s="622" t="s">
        <v>5236</v>
      </c>
      <c r="C5982" s="622" t="s">
        <v>168</v>
      </c>
      <c r="D5982" s="621">
        <v>1.61</v>
      </c>
    </row>
    <row r="5983" spans="1:4" ht="40.5">
      <c r="A5983" s="622">
        <v>97913</v>
      </c>
      <c r="B5983" s="622" t="s">
        <v>5237</v>
      </c>
      <c r="C5983" s="622" t="s">
        <v>168</v>
      </c>
      <c r="D5983" s="621">
        <v>1.24</v>
      </c>
    </row>
    <row r="5984" spans="1:4" ht="40.5">
      <c r="A5984" s="622">
        <v>97914</v>
      </c>
      <c r="B5984" s="622" t="s">
        <v>5238</v>
      </c>
      <c r="C5984" s="622" t="s">
        <v>168</v>
      </c>
      <c r="D5984" s="621">
        <v>1.1499999999999999</v>
      </c>
    </row>
    <row r="5985" spans="1:4" ht="40.5">
      <c r="A5985" s="622">
        <v>97915</v>
      </c>
      <c r="B5985" s="622" t="s">
        <v>5239</v>
      </c>
      <c r="C5985" s="622" t="s">
        <v>168</v>
      </c>
      <c r="D5985" s="621">
        <v>0.82</v>
      </c>
    </row>
    <row r="5986" spans="1:4" ht="67.5">
      <c r="A5986" s="622">
        <v>93176</v>
      </c>
      <c r="B5986" s="622" t="s">
        <v>3331</v>
      </c>
      <c r="C5986" s="622" t="s">
        <v>164</v>
      </c>
      <c r="D5986" s="621">
        <v>0.49</v>
      </c>
    </row>
    <row r="5987" spans="1:4" ht="67.5">
      <c r="A5987" s="622">
        <v>93177</v>
      </c>
      <c r="B5987" s="622" t="s">
        <v>3332</v>
      </c>
      <c r="C5987" s="622" t="s">
        <v>164</v>
      </c>
      <c r="D5987" s="621">
        <v>1.74</v>
      </c>
    </row>
    <row r="5988" spans="1:4" ht="67.5">
      <c r="A5988" s="622">
        <v>93178</v>
      </c>
      <c r="B5988" s="622" t="s">
        <v>3333</v>
      </c>
      <c r="C5988" s="622" t="s">
        <v>164</v>
      </c>
      <c r="D5988" s="621">
        <v>0.56999999999999995</v>
      </c>
    </row>
    <row r="5989" spans="1:4" ht="67.5">
      <c r="A5989" s="622">
        <v>93179</v>
      </c>
      <c r="B5989" s="622" t="s">
        <v>3334</v>
      </c>
      <c r="C5989" s="622" t="s">
        <v>164</v>
      </c>
      <c r="D5989" s="621">
        <v>1.94</v>
      </c>
    </row>
    <row r="5990" spans="1:4" ht="40.5">
      <c r="A5990" s="622" t="s">
        <v>4578</v>
      </c>
      <c r="B5990" s="622" t="s">
        <v>4579</v>
      </c>
      <c r="C5990" s="622" t="s">
        <v>18</v>
      </c>
      <c r="D5990" s="621">
        <v>27.43</v>
      </c>
    </row>
    <row r="5991" spans="1:4" ht="54">
      <c r="A5991" s="622" t="s">
        <v>4580</v>
      </c>
      <c r="B5991" s="622" t="s">
        <v>825</v>
      </c>
      <c r="C5991" s="622" t="s">
        <v>18</v>
      </c>
      <c r="D5991" s="621">
        <v>27.43</v>
      </c>
    </row>
    <row r="5992" spans="1:4" ht="40.5">
      <c r="A5992" s="622" t="s">
        <v>4627</v>
      </c>
      <c r="B5992" s="622" t="s">
        <v>832</v>
      </c>
      <c r="C5992" s="622" t="s">
        <v>18</v>
      </c>
      <c r="D5992" s="621">
        <v>45.25</v>
      </c>
    </row>
    <row r="5993" spans="1:4" ht="54">
      <c r="A5993" s="622" t="s">
        <v>4628</v>
      </c>
      <c r="B5993" s="622" t="s">
        <v>4629</v>
      </c>
      <c r="C5993" s="622" t="s">
        <v>18</v>
      </c>
      <c r="D5993" s="621">
        <v>18.28</v>
      </c>
    </row>
    <row r="5994" spans="1:4" ht="54">
      <c r="A5994" s="622" t="s">
        <v>4630</v>
      </c>
      <c r="B5994" s="622" t="s">
        <v>4631</v>
      </c>
      <c r="C5994" s="622" t="s">
        <v>18</v>
      </c>
      <c r="D5994" s="621">
        <v>29.62</v>
      </c>
    </row>
    <row r="5995" spans="1:4" ht="54">
      <c r="A5995" s="622" t="s">
        <v>4632</v>
      </c>
      <c r="B5995" s="622" t="s">
        <v>4633</v>
      </c>
      <c r="C5995" s="622" t="s">
        <v>18</v>
      </c>
      <c r="D5995" s="621">
        <v>53.82</v>
      </c>
    </row>
    <row r="5996" spans="1:4" ht="54">
      <c r="A5996" s="622" t="s">
        <v>4634</v>
      </c>
      <c r="B5996" s="622" t="s">
        <v>4635</v>
      </c>
      <c r="C5996" s="622" t="s">
        <v>18</v>
      </c>
      <c r="D5996" s="621">
        <v>55.66</v>
      </c>
    </row>
    <row r="5997" spans="1:4" ht="54">
      <c r="A5997" s="622" t="s">
        <v>4636</v>
      </c>
      <c r="B5997" s="622" t="s">
        <v>4637</v>
      </c>
      <c r="C5997" s="622" t="s">
        <v>18</v>
      </c>
      <c r="D5997" s="621">
        <v>53.15</v>
      </c>
    </row>
    <row r="5998" spans="1:4" ht="40.5">
      <c r="A5998" s="622">
        <v>85171</v>
      </c>
      <c r="B5998" s="622" t="s">
        <v>1369</v>
      </c>
      <c r="C5998" s="622" t="s">
        <v>18</v>
      </c>
      <c r="D5998" s="621">
        <v>3.68</v>
      </c>
    </row>
    <row r="5999" spans="1:4" ht="67.5">
      <c r="A5999" s="622" t="s">
        <v>4663</v>
      </c>
      <c r="B5999" s="622" t="s">
        <v>4664</v>
      </c>
      <c r="C5999" s="622" t="s">
        <v>72</v>
      </c>
      <c r="D5999" s="621">
        <v>117.03</v>
      </c>
    </row>
    <row r="6000" spans="1:4" ht="27">
      <c r="A6000" s="622">
        <v>98509</v>
      </c>
      <c r="B6000" s="622" t="s">
        <v>11430</v>
      </c>
      <c r="C6000" s="622" t="s">
        <v>49</v>
      </c>
      <c r="D6000" s="621">
        <v>55.33</v>
      </c>
    </row>
    <row r="6001" spans="1:4" ht="27">
      <c r="A6001" s="622">
        <v>98510</v>
      </c>
      <c r="B6001" s="622" t="s">
        <v>11431</v>
      </c>
      <c r="C6001" s="622" t="s">
        <v>49</v>
      </c>
      <c r="D6001" s="621">
        <v>77.349999999999994</v>
      </c>
    </row>
    <row r="6002" spans="1:4" ht="40.5">
      <c r="A6002" s="622">
        <v>98511</v>
      </c>
      <c r="B6002" s="622" t="s">
        <v>11432</v>
      </c>
      <c r="C6002" s="622" t="s">
        <v>49</v>
      </c>
      <c r="D6002" s="621">
        <v>150.43</v>
      </c>
    </row>
    <row r="6003" spans="1:4" ht="27">
      <c r="A6003" s="622">
        <v>98516</v>
      </c>
      <c r="B6003" s="622" t="s">
        <v>11433</v>
      </c>
      <c r="C6003" s="622" t="s">
        <v>49</v>
      </c>
      <c r="D6003" s="621">
        <v>284.24</v>
      </c>
    </row>
    <row r="6004" spans="1:4" ht="27">
      <c r="A6004" s="622">
        <v>98519</v>
      </c>
      <c r="B6004" s="622" t="s">
        <v>11434</v>
      </c>
      <c r="C6004" s="622" t="s">
        <v>72</v>
      </c>
      <c r="D6004" s="621">
        <v>1.41</v>
      </c>
    </row>
    <row r="6005" spans="1:4" ht="13.5">
      <c r="A6005" s="622">
        <v>98520</v>
      </c>
      <c r="B6005" s="622" t="s">
        <v>11435</v>
      </c>
      <c r="C6005" s="622" t="s">
        <v>72</v>
      </c>
      <c r="D6005" s="621">
        <v>3.49</v>
      </c>
    </row>
    <row r="6006" spans="1:4" ht="27">
      <c r="A6006" s="622">
        <v>98521</v>
      </c>
      <c r="B6006" s="622" t="s">
        <v>11436</v>
      </c>
      <c r="C6006" s="622" t="s">
        <v>72</v>
      </c>
      <c r="D6006" s="621">
        <v>0.25</v>
      </c>
    </row>
    <row r="6007" spans="1:4" ht="40.5">
      <c r="A6007" s="622">
        <v>98522</v>
      </c>
      <c r="B6007" s="622" t="s">
        <v>11437</v>
      </c>
      <c r="C6007" s="622" t="s">
        <v>18</v>
      </c>
      <c r="D6007" s="621">
        <v>102.7</v>
      </c>
    </row>
    <row r="6008" spans="1:4" ht="27">
      <c r="A6008" s="622">
        <v>98524</v>
      </c>
      <c r="B6008" s="622" t="s">
        <v>11438</v>
      </c>
      <c r="C6008" s="622" t="s">
        <v>72</v>
      </c>
      <c r="D6008" s="621">
        <v>2.2599999999999998</v>
      </c>
    </row>
    <row r="6009" spans="1:4" ht="27">
      <c r="A6009" s="622">
        <v>98503</v>
      </c>
      <c r="B6009" s="622" t="s">
        <v>11439</v>
      </c>
      <c r="C6009" s="622" t="s">
        <v>72</v>
      </c>
      <c r="D6009" s="621">
        <v>13.54</v>
      </c>
    </row>
    <row r="6010" spans="1:4" ht="13.5">
      <c r="A6010" s="622">
        <v>98504</v>
      </c>
      <c r="B6010" s="622" t="s">
        <v>11440</v>
      </c>
      <c r="C6010" s="622" t="s">
        <v>72</v>
      </c>
      <c r="D6010" s="621">
        <v>8.6199999999999992</v>
      </c>
    </row>
    <row r="6011" spans="1:4" ht="13.5">
      <c r="A6011" s="622">
        <v>98505</v>
      </c>
      <c r="B6011" s="622" t="s">
        <v>11441</v>
      </c>
      <c r="C6011" s="622" t="s">
        <v>72</v>
      </c>
      <c r="D6011" s="621">
        <v>78.930000000000007</v>
      </c>
    </row>
    <row r="6012" spans="1:4" ht="54">
      <c r="A6012" s="622">
        <v>98525</v>
      </c>
      <c r="B6012" s="622" t="s">
        <v>11442</v>
      </c>
      <c r="C6012" s="622" t="s">
        <v>72</v>
      </c>
      <c r="D6012" s="621">
        <v>0.23</v>
      </c>
    </row>
    <row r="6013" spans="1:4" ht="40.5">
      <c r="A6013" s="622">
        <v>98526</v>
      </c>
      <c r="B6013" s="622" t="s">
        <v>11443</v>
      </c>
      <c r="C6013" s="622" t="s">
        <v>49</v>
      </c>
      <c r="D6013" s="621">
        <v>49.21</v>
      </c>
    </row>
    <row r="6014" spans="1:4" ht="40.5">
      <c r="A6014" s="622">
        <v>98527</v>
      </c>
      <c r="B6014" s="622" t="s">
        <v>11444</v>
      </c>
      <c r="C6014" s="622" t="s">
        <v>49</v>
      </c>
      <c r="D6014" s="621">
        <v>105.94</v>
      </c>
    </row>
    <row r="6015" spans="1:4" ht="40.5">
      <c r="A6015" s="622">
        <v>98528</v>
      </c>
      <c r="B6015" s="622" t="s">
        <v>11445</v>
      </c>
      <c r="C6015" s="622" t="s">
        <v>49</v>
      </c>
      <c r="D6015" s="621">
        <v>154.91</v>
      </c>
    </row>
    <row r="6016" spans="1:4" ht="40.5">
      <c r="A6016" s="622">
        <v>98529</v>
      </c>
      <c r="B6016" s="622" t="s">
        <v>11446</v>
      </c>
      <c r="C6016" s="622" t="s">
        <v>49</v>
      </c>
      <c r="D6016" s="621">
        <v>48.73</v>
      </c>
    </row>
    <row r="6017" spans="1:4" ht="40.5">
      <c r="A6017" s="622">
        <v>98530</v>
      </c>
      <c r="B6017" s="622" t="s">
        <v>11447</v>
      </c>
      <c r="C6017" s="622" t="s">
        <v>49</v>
      </c>
      <c r="D6017" s="621">
        <v>86.82</v>
      </c>
    </row>
    <row r="6018" spans="1:4" ht="27">
      <c r="A6018" s="622">
        <v>98531</v>
      </c>
      <c r="B6018" s="622" t="s">
        <v>11448</v>
      </c>
      <c r="C6018" s="622" t="s">
        <v>49</v>
      </c>
      <c r="D6018" s="621">
        <v>173.03</v>
      </c>
    </row>
    <row r="6019" spans="1:4" ht="27">
      <c r="A6019" s="622">
        <v>98532</v>
      </c>
      <c r="B6019" s="622" t="s">
        <v>11449</v>
      </c>
      <c r="C6019" s="622" t="s">
        <v>49</v>
      </c>
      <c r="D6019" s="621">
        <v>66.45</v>
      </c>
    </row>
    <row r="6020" spans="1:4" ht="40.5">
      <c r="A6020" s="622">
        <v>98533</v>
      </c>
      <c r="B6020" s="622" t="s">
        <v>11450</v>
      </c>
      <c r="C6020" s="622" t="s">
        <v>49</v>
      </c>
      <c r="D6020" s="621">
        <v>179.7</v>
      </c>
    </row>
    <row r="6021" spans="1:4" ht="40.5">
      <c r="A6021" s="622">
        <v>98534</v>
      </c>
      <c r="B6021" s="622" t="s">
        <v>11451</v>
      </c>
      <c r="C6021" s="622" t="s">
        <v>49</v>
      </c>
      <c r="D6021" s="621">
        <v>463.15</v>
      </c>
    </row>
    <row r="6022" spans="1:4" ht="27">
      <c r="A6022" s="622">
        <v>98535</v>
      </c>
      <c r="B6022" s="622" t="s">
        <v>11452</v>
      </c>
      <c r="C6022" s="622" t="s">
        <v>49</v>
      </c>
      <c r="D6022" s="621">
        <v>728.38</v>
      </c>
    </row>
    <row r="6023" spans="1:4" ht="27">
      <c r="A6023" s="622">
        <v>88238</v>
      </c>
      <c r="B6023" s="622" t="s">
        <v>261</v>
      </c>
      <c r="C6023" s="622" t="s">
        <v>26</v>
      </c>
      <c r="D6023" s="621">
        <v>13.76</v>
      </c>
    </row>
    <row r="6024" spans="1:4" ht="27">
      <c r="A6024" s="622">
        <v>88239</v>
      </c>
      <c r="B6024" s="622" t="s">
        <v>69</v>
      </c>
      <c r="C6024" s="622" t="s">
        <v>26</v>
      </c>
      <c r="D6024" s="621">
        <v>14.91</v>
      </c>
    </row>
    <row r="6025" spans="1:4" ht="27">
      <c r="A6025" s="622">
        <v>88240</v>
      </c>
      <c r="B6025" s="622" t="s">
        <v>262</v>
      </c>
      <c r="C6025" s="622" t="s">
        <v>26</v>
      </c>
      <c r="D6025" s="621">
        <v>10.65</v>
      </c>
    </row>
    <row r="6026" spans="1:4" ht="27">
      <c r="A6026" s="622">
        <v>88241</v>
      </c>
      <c r="B6026" s="622" t="s">
        <v>263</v>
      </c>
      <c r="C6026" s="622" t="s">
        <v>26</v>
      </c>
      <c r="D6026" s="621">
        <v>14.08</v>
      </c>
    </row>
    <row r="6027" spans="1:4" ht="27">
      <c r="A6027" s="622">
        <v>88242</v>
      </c>
      <c r="B6027" s="622" t="s">
        <v>264</v>
      </c>
      <c r="C6027" s="622" t="s">
        <v>26</v>
      </c>
      <c r="D6027" s="621">
        <v>14.37</v>
      </c>
    </row>
    <row r="6028" spans="1:4" ht="27">
      <c r="A6028" s="622">
        <v>88243</v>
      </c>
      <c r="B6028" s="622" t="s">
        <v>265</v>
      </c>
      <c r="C6028" s="622" t="s">
        <v>26</v>
      </c>
      <c r="D6028" s="621">
        <v>17.149999999999999</v>
      </c>
    </row>
    <row r="6029" spans="1:4" ht="13.5">
      <c r="A6029" s="622">
        <v>88245</v>
      </c>
      <c r="B6029" s="622" t="s">
        <v>266</v>
      </c>
      <c r="C6029" s="622" t="s">
        <v>26</v>
      </c>
      <c r="D6029" s="621">
        <v>17.68</v>
      </c>
    </row>
    <row r="6030" spans="1:4" ht="27">
      <c r="A6030" s="622">
        <v>88246</v>
      </c>
      <c r="B6030" s="622" t="s">
        <v>267</v>
      </c>
      <c r="C6030" s="622" t="s">
        <v>26</v>
      </c>
      <c r="D6030" s="621">
        <v>14.83</v>
      </c>
    </row>
    <row r="6031" spans="1:4" ht="27">
      <c r="A6031" s="622">
        <v>88247</v>
      </c>
      <c r="B6031" s="622" t="s">
        <v>78</v>
      </c>
      <c r="C6031" s="622" t="s">
        <v>26</v>
      </c>
      <c r="D6031" s="621">
        <v>14.33</v>
      </c>
    </row>
    <row r="6032" spans="1:4" ht="27">
      <c r="A6032" s="622">
        <v>88248</v>
      </c>
      <c r="B6032" s="622" t="s">
        <v>1657</v>
      </c>
      <c r="C6032" s="622" t="s">
        <v>26</v>
      </c>
      <c r="D6032" s="621">
        <v>13.87</v>
      </c>
    </row>
    <row r="6033" spans="1:4" ht="27">
      <c r="A6033" s="622">
        <v>88249</v>
      </c>
      <c r="B6033" s="622" t="s">
        <v>268</v>
      </c>
      <c r="C6033" s="622" t="s">
        <v>26</v>
      </c>
      <c r="D6033" s="621">
        <v>21.61</v>
      </c>
    </row>
    <row r="6034" spans="1:4" ht="27">
      <c r="A6034" s="622">
        <v>88250</v>
      </c>
      <c r="B6034" s="622" t="s">
        <v>269</v>
      </c>
      <c r="C6034" s="622" t="s">
        <v>26</v>
      </c>
      <c r="D6034" s="621">
        <v>12.06</v>
      </c>
    </row>
    <row r="6035" spans="1:4" ht="27">
      <c r="A6035" s="622">
        <v>88251</v>
      </c>
      <c r="B6035" s="622" t="s">
        <v>270</v>
      </c>
      <c r="C6035" s="622" t="s">
        <v>26</v>
      </c>
      <c r="D6035" s="621">
        <v>14.43</v>
      </c>
    </row>
    <row r="6036" spans="1:4" ht="27">
      <c r="A6036" s="622">
        <v>88252</v>
      </c>
      <c r="B6036" s="622" t="s">
        <v>271</v>
      </c>
      <c r="C6036" s="622" t="s">
        <v>26</v>
      </c>
      <c r="D6036" s="621">
        <v>15.04</v>
      </c>
    </row>
    <row r="6037" spans="1:4" ht="27">
      <c r="A6037" s="622">
        <v>88253</v>
      </c>
      <c r="B6037" s="622" t="s">
        <v>272</v>
      </c>
      <c r="C6037" s="622" t="s">
        <v>26</v>
      </c>
      <c r="D6037" s="621">
        <v>8.98</v>
      </c>
    </row>
    <row r="6038" spans="1:4" ht="27">
      <c r="A6038" s="622">
        <v>88255</v>
      </c>
      <c r="B6038" s="622" t="s">
        <v>273</v>
      </c>
      <c r="C6038" s="622" t="s">
        <v>26</v>
      </c>
      <c r="D6038" s="621">
        <v>21.09</v>
      </c>
    </row>
    <row r="6039" spans="1:4" ht="27">
      <c r="A6039" s="622">
        <v>88256</v>
      </c>
      <c r="B6039" s="622" t="s">
        <v>28</v>
      </c>
      <c r="C6039" s="622" t="s">
        <v>26</v>
      </c>
      <c r="D6039" s="621">
        <v>17.71</v>
      </c>
    </row>
    <row r="6040" spans="1:4" ht="27">
      <c r="A6040" s="622">
        <v>88257</v>
      </c>
      <c r="B6040" s="622" t="s">
        <v>274</v>
      </c>
      <c r="C6040" s="622" t="s">
        <v>26</v>
      </c>
      <c r="D6040" s="621">
        <v>12.89</v>
      </c>
    </row>
    <row r="6041" spans="1:4" ht="27">
      <c r="A6041" s="622">
        <v>88258</v>
      </c>
      <c r="B6041" s="622" t="s">
        <v>887</v>
      </c>
      <c r="C6041" s="622" t="s">
        <v>26</v>
      </c>
      <c r="D6041" s="621">
        <v>12.46</v>
      </c>
    </row>
    <row r="6042" spans="1:4" ht="27">
      <c r="A6042" s="622">
        <v>88259</v>
      </c>
      <c r="B6042" s="622" t="s">
        <v>275</v>
      </c>
      <c r="C6042" s="622" t="s">
        <v>26</v>
      </c>
      <c r="D6042" s="621">
        <v>20.51</v>
      </c>
    </row>
    <row r="6043" spans="1:4" ht="13.5">
      <c r="A6043" s="622">
        <v>88260</v>
      </c>
      <c r="B6043" s="622" t="s">
        <v>276</v>
      </c>
      <c r="C6043" s="622" t="s">
        <v>26</v>
      </c>
      <c r="D6043" s="621">
        <v>17.52</v>
      </c>
    </row>
    <row r="6044" spans="1:4" ht="27">
      <c r="A6044" s="622">
        <v>88261</v>
      </c>
      <c r="B6044" s="622" t="s">
        <v>77</v>
      </c>
      <c r="C6044" s="622" t="s">
        <v>26</v>
      </c>
      <c r="D6044" s="621">
        <v>18.84</v>
      </c>
    </row>
    <row r="6045" spans="1:4" ht="27">
      <c r="A6045" s="622">
        <v>88262</v>
      </c>
      <c r="B6045" s="622" t="s">
        <v>70</v>
      </c>
      <c r="C6045" s="622" t="s">
        <v>26</v>
      </c>
      <c r="D6045" s="621">
        <v>17.64</v>
      </c>
    </row>
    <row r="6046" spans="1:4" ht="27">
      <c r="A6046" s="622">
        <v>88263</v>
      </c>
      <c r="B6046" s="622" t="s">
        <v>1658</v>
      </c>
      <c r="C6046" s="622" t="s">
        <v>26</v>
      </c>
      <c r="D6046" s="621">
        <v>11.66</v>
      </c>
    </row>
    <row r="6047" spans="1:4" ht="26.25" customHeight="1">
      <c r="A6047" s="622">
        <v>88264</v>
      </c>
      <c r="B6047" s="622" t="s">
        <v>76</v>
      </c>
      <c r="C6047" s="622" t="s">
        <v>26</v>
      </c>
      <c r="D6047" s="621">
        <v>18.38</v>
      </c>
    </row>
    <row r="6048" spans="1:4" ht="27">
      <c r="A6048" s="622">
        <v>88265</v>
      </c>
      <c r="B6048" s="622" t="s">
        <v>277</v>
      </c>
      <c r="C6048" s="622" t="s">
        <v>26</v>
      </c>
      <c r="D6048" s="621">
        <v>18.38</v>
      </c>
    </row>
    <row r="6049" spans="1:4" ht="13.5">
      <c r="A6049" s="622">
        <v>88266</v>
      </c>
      <c r="B6049" s="622" t="s">
        <v>278</v>
      </c>
      <c r="C6049" s="622" t="s">
        <v>26</v>
      </c>
      <c r="D6049" s="621">
        <v>18.45</v>
      </c>
    </row>
    <row r="6050" spans="1:4" ht="27">
      <c r="A6050" s="622">
        <v>88267</v>
      </c>
      <c r="B6050" s="622" t="s">
        <v>74</v>
      </c>
      <c r="C6050" s="622" t="s">
        <v>26</v>
      </c>
      <c r="D6050" s="621">
        <v>17.79</v>
      </c>
    </row>
    <row r="6051" spans="1:4" ht="13.5">
      <c r="A6051" s="622">
        <v>88268</v>
      </c>
      <c r="B6051" s="622" t="s">
        <v>279</v>
      </c>
      <c r="C6051" s="622" t="s">
        <v>26</v>
      </c>
      <c r="D6051" s="621">
        <v>18.3</v>
      </c>
    </row>
    <row r="6052" spans="1:4" ht="13.5">
      <c r="A6052" s="622">
        <v>88269</v>
      </c>
      <c r="B6052" s="622" t="s">
        <v>280</v>
      </c>
      <c r="C6052" s="622" t="s">
        <v>26</v>
      </c>
      <c r="D6052" s="621">
        <v>17.68</v>
      </c>
    </row>
    <row r="6053" spans="1:4" ht="27">
      <c r="A6053" s="622">
        <v>88270</v>
      </c>
      <c r="B6053" s="622" t="s">
        <v>281</v>
      </c>
      <c r="C6053" s="622" t="s">
        <v>26</v>
      </c>
      <c r="D6053" s="621">
        <v>18.52</v>
      </c>
    </row>
    <row r="6054" spans="1:4" ht="13.5">
      <c r="A6054" s="622">
        <v>88272</v>
      </c>
      <c r="B6054" s="622" t="s">
        <v>282</v>
      </c>
      <c r="C6054" s="622" t="s">
        <v>26</v>
      </c>
      <c r="D6054" s="621">
        <v>18.190000000000001</v>
      </c>
    </row>
    <row r="6055" spans="1:4" ht="13.5">
      <c r="A6055" s="622">
        <v>88273</v>
      </c>
      <c r="B6055" s="622" t="s">
        <v>283</v>
      </c>
      <c r="C6055" s="622" t="s">
        <v>26</v>
      </c>
      <c r="D6055" s="621">
        <v>17.940000000000001</v>
      </c>
    </row>
    <row r="6056" spans="1:4" ht="27">
      <c r="A6056" s="622">
        <v>88274</v>
      </c>
      <c r="B6056" s="622" t="s">
        <v>284</v>
      </c>
      <c r="C6056" s="622" t="s">
        <v>26</v>
      </c>
      <c r="D6056" s="621">
        <v>17.98</v>
      </c>
    </row>
    <row r="6057" spans="1:4" ht="27">
      <c r="A6057" s="622">
        <v>88275</v>
      </c>
      <c r="B6057" s="622" t="s">
        <v>285</v>
      </c>
      <c r="C6057" s="622" t="s">
        <v>26</v>
      </c>
      <c r="D6057" s="621">
        <v>18.07</v>
      </c>
    </row>
    <row r="6058" spans="1:4" ht="27">
      <c r="A6058" s="622">
        <v>88277</v>
      </c>
      <c r="B6058" s="622" t="s">
        <v>286</v>
      </c>
      <c r="C6058" s="622" t="s">
        <v>26</v>
      </c>
      <c r="D6058" s="621">
        <v>13.58</v>
      </c>
    </row>
    <row r="6059" spans="1:4" ht="27">
      <c r="A6059" s="622">
        <v>88278</v>
      </c>
      <c r="B6059" s="622" t="s">
        <v>287</v>
      </c>
      <c r="C6059" s="622" t="s">
        <v>26</v>
      </c>
      <c r="D6059" s="621">
        <v>12.82</v>
      </c>
    </row>
    <row r="6060" spans="1:4" ht="27">
      <c r="A6060" s="622">
        <v>88279</v>
      </c>
      <c r="B6060" s="622" t="s">
        <v>288</v>
      </c>
      <c r="C6060" s="622" t="s">
        <v>26</v>
      </c>
      <c r="D6060" s="621">
        <v>19.5</v>
      </c>
    </row>
    <row r="6061" spans="1:4" ht="27">
      <c r="A6061" s="622">
        <v>88281</v>
      </c>
      <c r="B6061" s="622" t="s">
        <v>289</v>
      </c>
      <c r="C6061" s="622" t="s">
        <v>26</v>
      </c>
      <c r="D6061" s="621">
        <v>13.61</v>
      </c>
    </row>
    <row r="6062" spans="1:4" ht="27">
      <c r="A6062" s="622">
        <v>88282</v>
      </c>
      <c r="B6062" s="622" t="s">
        <v>290</v>
      </c>
      <c r="C6062" s="622" t="s">
        <v>26</v>
      </c>
      <c r="D6062" s="621">
        <v>14.19</v>
      </c>
    </row>
    <row r="6063" spans="1:4" ht="27">
      <c r="A6063" s="622">
        <v>88283</v>
      </c>
      <c r="B6063" s="622" t="s">
        <v>291</v>
      </c>
      <c r="C6063" s="622" t="s">
        <v>26</v>
      </c>
      <c r="D6063" s="621">
        <v>17.62</v>
      </c>
    </row>
    <row r="6064" spans="1:4" ht="27">
      <c r="A6064" s="622">
        <v>88284</v>
      </c>
      <c r="B6064" s="622" t="s">
        <v>292</v>
      </c>
      <c r="C6064" s="622" t="s">
        <v>26</v>
      </c>
      <c r="D6064" s="621">
        <v>13.45</v>
      </c>
    </row>
    <row r="6065" spans="1:4" ht="27">
      <c r="A6065" s="622">
        <v>88285</v>
      </c>
      <c r="B6065" s="622" t="s">
        <v>293</v>
      </c>
      <c r="C6065" s="622" t="s">
        <v>26</v>
      </c>
      <c r="D6065" s="621">
        <v>15.12</v>
      </c>
    </row>
    <row r="6066" spans="1:4" ht="27">
      <c r="A6066" s="622">
        <v>88286</v>
      </c>
      <c r="B6066" s="622" t="s">
        <v>294</v>
      </c>
      <c r="C6066" s="622" t="s">
        <v>26</v>
      </c>
      <c r="D6066" s="621">
        <v>16.03</v>
      </c>
    </row>
    <row r="6067" spans="1:4" ht="13.5">
      <c r="A6067" s="622">
        <v>88288</v>
      </c>
      <c r="B6067" s="622" t="s">
        <v>295</v>
      </c>
      <c r="C6067" s="622" t="s">
        <v>26</v>
      </c>
      <c r="D6067" s="621">
        <v>10.3</v>
      </c>
    </row>
    <row r="6068" spans="1:4" ht="27">
      <c r="A6068" s="622">
        <v>88291</v>
      </c>
      <c r="B6068" s="622" t="s">
        <v>296</v>
      </c>
      <c r="C6068" s="622" t="s">
        <v>26</v>
      </c>
      <c r="D6068" s="621">
        <v>13.21</v>
      </c>
    </row>
    <row r="6069" spans="1:4" ht="27">
      <c r="A6069" s="622">
        <v>88292</v>
      </c>
      <c r="B6069" s="622" t="s">
        <v>297</v>
      </c>
      <c r="C6069" s="622" t="s">
        <v>26</v>
      </c>
      <c r="D6069" s="621">
        <v>13.69</v>
      </c>
    </row>
    <row r="6070" spans="1:4" ht="27">
      <c r="A6070" s="622">
        <v>88293</v>
      </c>
      <c r="B6070" s="622" t="s">
        <v>298</v>
      </c>
      <c r="C6070" s="622" t="s">
        <v>26</v>
      </c>
      <c r="D6070" s="621">
        <v>15.34</v>
      </c>
    </row>
    <row r="6071" spans="1:4" ht="27">
      <c r="A6071" s="622">
        <v>88294</v>
      </c>
      <c r="B6071" s="622" t="s">
        <v>299</v>
      </c>
      <c r="C6071" s="622" t="s">
        <v>26</v>
      </c>
      <c r="D6071" s="621">
        <v>16.45</v>
      </c>
    </row>
    <row r="6072" spans="1:4" ht="27">
      <c r="A6072" s="622">
        <v>88295</v>
      </c>
      <c r="B6072" s="622" t="s">
        <v>300</v>
      </c>
      <c r="C6072" s="622" t="s">
        <v>26</v>
      </c>
      <c r="D6072" s="621">
        <v>12.99</v>
      </c>
    </row>
    <row r="6073" spans="1:4" ht="27">
      <c r="A6073" s="622">
        <v>88296</v>
      </c>
      <c r="B6073" s="622" t="s">
        <v>301</v>
      </c>
      <c r="C6073" s="622" t="s">
        <v>26</v>
      </c>
      <c r="D6073" s="621">
        <v>13.04</v>
      </c>
    </row>
    <row r="6074" spans="1:4" ht="27">
      <c r="A6074" s="622">
        <v>88297</v>
      </c>
      <c r="B6074" s="622" t="s">
        <v>302</v>
      </c>
      <c r="C6074" s="622" t="s">
        <v>26</v>
      </c>
      <c r="D6074" s="621">
        <v>13.49</v>
      </c>
    </row>
    <row r="6075" spans="1:4" ht="27">
      <c r="A6075" s="622">
        <v>88298</v>
      </c>
      <c r="B6075" s="622" t="s">
        <v>303</v>
      </c>
      <c r="C6075" s="622" t="s">
        <v>26</v>
      </c>
      <c r="D6075" s="621">
        <v>11.45</v>
      </c>
    </row>
    <row r="6076" spans="1:4" ht="27">
      <c r="A6076" s="622">
        <v>88299</v>
      </c>
      <c r="B6076" s="622" t="s">
        <v>304</v>
      </c>
      <c r="C6076" s="622" t="s">
        <v>26</v>
      </c>
      <c r="D6076" s="621">
        <v>15.52</v>
      </c>
    </row>
    <row r="6077" spans="1:4" ht="27">
      <c r="A6077" s="622">
        <v>88300</v>
      </c>
      <c r="B6077" s="622" t="s">
        <v>305</v>
      </c>
      <c r="C6077" s="622" t="s">
        <v>26</v>
      </c>
      <c r="D6077" s="621">
        <v>18.16</v>
      </c>
    </row>
    <row r="6078" spans="1:4" ht="27">
      <c r="A6078" s="622">
        <v>88301</v>
      </c>
      <c r="B6078" s="622" t="s">
        <v>306</v>
      </c>
      <c r="C6078" s="622" t="s">
        <v>26</v>
      </c>
      <c r="D6078" s="621">
        <v>14.32</v>
      </c>
    </row>
    <row r="6079" spans="1:4" ht="27">
      <c r="A6079" s="622">
        <v>88302</v>
      </c>
      <c r="B6079" s="622" t="s">
        <v>307</v>
      </c>
      <c r="C6079" s="622" t="s">
        <v>26</v>
      </c>
      <c r="D6079" s="621">
        <v>15.91</v>
      </c>
    </row>
    <row r="6080" spans="1:4" ht="27">
      <c r="A6080" s="622">
        <v>88303</v>
      </c>
      <c r="B6080" s="622" t="s">
        <v>308</v>
      </c>
      <c r="C6080" s="622" t="s">
        <v>26</v>
      </c>
      <c r="D6080" s="621">
        <v>13.47</v>
      </c>
    </row>
    <row r="6081" spans="1:4" ht="27">
      <c r="A6081" s="622">
        <v>88304</v>
      </c>
      <c r="B6081" s="622" t="s">
        <v>1659</v>
      </c>
      <c r="C6081" s="622" t="s">
        <v>26</v>
      </c>
      <c r="D6081" s="621">
        <v>14.22</v>
      </c>
    </row>
    <row r="6082" spans="1:4" ht="27">
      <c r="A6082" s="622">
        <v>88306</v>
      </c>
      <c r="B6082" s="622" t="s">
        <v>309</v>
      </c>
      <c r="C6082" s="622" t="s">
        <v>26</v>
      </c>
      <c r="D6082" s="621">
        <v>15.14</v>
      </c>
    </row>
    <row r="6083" spans="1:4" ht="27">
      <c r="A6083" s="622">
        <v>88307</v>
      </c>
      <c r="B6083" s="622" t="s">
        <v>310</v>
      </c>
      <c r="C6083" s="622" t="s">
        <v>26</v>
      </c>
      <c r="D6083" s="621">
        <v>14.75</v>
      </c>
    </row>
    <row r="6084" spans="1:4" ht="13.5">
      <c r="A6084" s="622">
        <v>88308</v>
      </c>
      <c r="B6084" s="622" t="s">
        <v>311</v>
      </c>
      <c r="C6084" s="622" t="s">
        <v>26</v>
      </c>
      <c r="D6084" s="621">
        <v>19.84</v>
      </c>
    </row>
    <row r="6085" spans="1:4" ht="13.5">
      <c r="A6085" s="622">
        <v>88309</v>
      </c>
      <c r="B6085" s="622" t="s">
        <v>71</v>
      </c>
      <c r="C6085" s="622" t="s">
        <v>26</v>
      </c>
      <c r="D6085" s="621">
        <v>17.760000000000002</v>
      </c>
    </row>
    <row r="6086" spans="1:4" ht="13.5">
      <c r="A6086" s="622">
        <v>88310</v>
      </c>
      <c r="B6086" s="622" t="s">
        <v>312</v>
      </c>
      <c r="C6086" s="622" t="s">
        <v>26</v>
      </c>
      <c r="D6086" s="621">
        <v>18.88</v>
      </c>
    </row>
    <row r="6087" spans="1:4" ht="27">
      <c r="A6087" s="622">
        <v>88311</v>
      </c>
      <c r="B6087" s="622" t="s">
        <v>313</v>
      </c>
      <c r="C6087" s="622" t="s">
        <v>26</v>
      </c>
      <c r="D6087" s="621">
        <v>20.85</v>
      </c>
    </row>
    <row r="6088" spans="1:4" ht="27">
      <c r="A6088" s="622">
        <v>88312</v>
      </c>
      <c r="B6088" s="622" t="s">
        <v>314</v>
      </c>
      <c r="C6088" s="622" t="s">
        <v>26</v>
      </c>
      <c r="D6088" s="621">
        <v>19.84</v>
      </c>
    </row>
    <row r="6089" spans="1:4" ht="13.5">
      <c r="A6089" s="622">
        <v>88313</v>
      </c>
      <c r="B6089" s="622" t="s">
        <v>315</v>
      </c>
      <c r="C6089" s="622" t="s">
        <v>26</v>
      </c>
      <c r="D6089" s="621">
        <v>13.01</v>
      </c>
    </row>
    <row r="6090" spans="1:4" ht="13.5">
      <c r="A6090" s="622">
        <v>88314</v>
      </c>
      <c r="B6090" s="622" t="s">
        <v>316</v>
      </c>
      <c r="C6090" s="622" t="s">
        <v>26</v>
      </c>
      <c r="D6090" s="621">
        <v>12.02</v>
      </c>
    </row>
    <row r="6091" spans="1:4" ht="13.5">
      <c r="A6091" s="622">
        <v>88315</v>
      </c>
      <c r="B6091" s="622" t="s">
        <v>73</v>
      </c>
      <c r="C6091" s="622" t="s">
        <v>26</v>
      </c>
      <c r="D6091" s="621">
        <v>17.68</v>
      </c>
    </row>
    <row r="6092" spans="1:4" ht="13.5">
      <c r="A6092" s="622">
        <v>88316</v>
      </c>
      <c r="B6092" s="622" t="s">
        <v>29</v>
      </c>
      <c r="C6092" s="622" t="s">
        <v>26</v>
      </c>
      <c r="D6092" s="621">
        <v>14.37</v>
      </c>
    </row>
    <row r="6093" spans="1:4" ht="13.5">
      <c r="A6093" s="622">
        <v>88317</v>
      </c>
      <c r="B6093" s="622" t="s">
        <v>317</v>
      </c>
      <c r="C6093" s="622" t="s">
        <v>26</v>
      </c>
      <c r="D6093" s="621">
        <v>17.98</v>
      </c>
    </row>
    <row r="6094" spans="1:4" ht="27">
      <c r="A6094" s="622">
        <v>88318</v>
      </c>
      <c r="B6094" s="622" t="s">
        <v>1660</v>
      </c>
      <c r="C6094" s="622" t="s">
        <v>26</v>
      </c>
      <c r="D6094" s="621">
        <v>22.22</v>
      </c>
    </row>
    <row r="6095" spans="1:4" ht="27">
      <c r="A6095" s="622">
        <v>88320</v>
      </c>
      <c r="B6095" s="622" t="s">
        <v>318</v>
      </c>
      <c r="C6095" s="622" t="s">
        <v>26</v>
      </c>
      <c r="D6095" s="621">
        <v>20.55</v>
      </c>
    </row>
    <row r="6096" spans="1:4" ht="27">
      <c r="A6096" s="622">
        <v>88321</v>
      </c>
      <c r="B6096" s="622" t="s">
        <v>319</v>
      </c>
      <c r="C6096" s="622" t="s">
        <v>26</v>
      </c>
      <c r="D6096" s="621">
        <v>19.57</v>
      </c>
    </row>
    <row r="6097" spans="1:4" ht="27">
      <c r="A6097" s="622">
        <v>88322</v>
      </c>
      <c r="B6097" s="622" t="s">
        <v>320</v>
      </c>
      <c r="C6097" s="622" t="s">
        <v>26</v>
      </c>
      <c r="D6097" s="621">
        <v>17.600000000000001</v>
      </c>
    </row>
    <row r="6098" spans="1:4" ht="13.5">
      <c r="A6098" s="622">
        <v>88323</v>
      </c>
      <c r="B6098" s="622" t="s">
        <v>321</v>
      </c>
      <c r="C6098" s="622" t="s">
        <v>26</v>
      </c>
      <c r="D6098" s="621">
        <v>18.809999999999999</v>
      </c>
    </row>
    <row r="6099" spans="1:4" ht="13.5">
      <c r="A6099" s="622">
        <v>88324</v>
      </c>
      <c r="B6099" s="622" t="s">
        <v>322</v>
      </c>
      <c r="C6099" s="622" t="s">
        <v>26</v>
      </c>
      <c r="D6099" s="621">
        <v>13.56</v>
      </c>
    </row>
    <row r="6100" spans="1:4" ht="13.5">
      <c r="A6100" s="622">
        <v>88325</v>
      </c>
      <c r="B6100" s="622" t="s">
        <v>323</v>
      </c>
      <c r="C6100" s="622" t="s">
        <v>26</v>
      </c>
      <c r="D6100" s="621">
        <v>17.14</v>
      </c>
    </row>
    <row r="6101" spans="1:4" ht="13.5">
      <c r="A6101" s="622">
        <v>88326</v>
      </c>
      <c r="B6101" s="622" t="s">
        <v>324</v>
      </c>
      <c r="C6101" s="622" t="s">
        <v>26</v>
      </c>
      <c r="D6101" s="621">
        <v>18.350000000000001</v>
      </c>
    </row>
    <row r="6102" spans="1:4" ht="40.5">
      <c r="A6102" s="622">
        <v>88377</v>
      </c>
      <c r="B6102" s="622" t="s">
        <v>1661</v>
      </c>
      <c r="C6102" s="622" t="s">
        <v>26</v>
      </c>
      <c r="D6102" s="621">
        <v>12.88</v>
      </c>
    </row>
    <row r="6103" spans="1:4" ht="13.5">
      <c r="A6103" s="622">
        <v>88441</v>
      </c>
      <c r="B6103" s="622" t="s">
        <v>335</v>
      </c>
      <c r="C6103" s="622" t="s">
        <v>26</v>
      </c>
      <c r="D6103" s="621">
        <v>17.190000000000001</v>
      </c>
    </row>
    <row r="6104" spans="1:4" ht="27">
      <c r="A6104" s="622">
        <v>88597</v>
      </c>
      <c r="B6104" s="622" t="s">
        <v>353</v>
      </c>
      <c r="C6104" s="622" t="s">
        <v>26</v>
      </c>
      <c r="D6104" s="621">
        <v>20.3</v>
      </c>
    </row>
    <row r="6105" spans="1:4" ht="13.5">
      <c r="A6105" s="622">
        <v>90766</v>
      </c>
      <c r="B6105" s="622" t="s">
        <v>542</v>
      </c>
      <c r="C6105" s="622" t="s">
        <v>26</v>
      </c>
      <c r="D6105" s="621">
        <v>13.9</v>
      </c>
    </row>
    <row r="6106" spans="1:4" ht="27">
      <c r="A6106" s="622">
        <v>90767</v>
      </c>
      <c r="B6106" s="622" t="s">
        <v>543</v>
      </c>
      <c r="C6106" s="622" t="s">
        <v>26</v>
      </c>
      <c r="D6106" s="621">
        <v>13.53</v>
      </c>
    </row>
    <row r="6107" spans="1:4" ht="27">
      <c r="A6107" s="622">
        <v>90768</v>
      </c>
      <c r="B6107" s="622" t="s">
        <v>544</v>
      </c>
      <c r="C6107" s="622" t="s">
        <v>26</v>
      </c>
      <c r="D6107" s="621">
        <v>58.36</v>
      </c>
    </row>
    <row r="6108" spans="1:4" ht="27">
      <c r="A6108" s="622">
        <v>90769</v>
      </c>
      <c r="B6108" s="622" t="s">
        <v>545</v>
      </c>
      <c r="C6108" s="622" t="s">
        <v>26</v>
      </c>
      <c r="D6108" s="621">
        <v>82.48</v>
      </c>
    </row>
    <row r="6109" spans="1:4" ht="27">
      <c r="A6109" s="622">
        <v>90770</v>
      </c>
      <c r="B6109" s="622" t="s">
        <v>546</v>
      </c>
      <c r="C6109" s="622" t="s">
        <v>26</v>
      </c>
      <c r="D6109" s="621">
        <v>108.73</v>
      </c>
    </row>
    <row r="6110" spans="1:4" ht="27">
      <c r="A6110" s="622">
        <v>90771</v>
      </c>
      <c r="B6110" s="622" t="s">
        <v>547</v>
      </c>
      <c r="C6110" s="622" t="s">
        <v>26</v>
      </c>
      <c r="D6110" s="621">
        <v>16.420000000000002</v>
      </c>
    </row>
    <row r="6111" spans="1:4" ht="27">
      <c r="A6111" s="622">
        <v>90772</v>
      </c>
      <c r="B6111" s="622" t="s">
        <v>548</v>
      </c>
      <c r="C6111" s="622" t="s">
        <v>26</v>
      </c>
      <c r="D6111" s="621">
        <v>11.4</v>
      </c>
    </row>
    <row r="6112" spans="1:4" ht="27">
      <c r="A6112" s="622">
        <v>90773</v>
      </c>
      <c r="B6112" s="622" t="s">
        <v>549</v>
      </c>
      <c r="C6112" s="622" t="s">
        <v>26</v>
      </c>
      <c r="D6112" s="621">
        <v>15.56</v>
      </c>
    </row>
    <row r="6113" spans="1:4" ht="27">
      <c r="A6113" s="622">
        <v>90775</v>
      </c>
      <c r="B6113" s="622" t="s">
        <v>550</v>
      </c>
      <c r="C6113" s="622" t="s">
        <v>26</v>
      </c>
      <c r="D6113" s="621">
        <v>16.420000000000002</v>
      </c>
    </row>
    <row r="6114" spans="1:4" ht="27">
      <c r="A6114" s="622">
        <v>90776</v>
      </c>
      <c r="B6114" s="622" t="s">
        <v>551</v>
      </c>
      <c r="C6114" s="622" t="s">
        <v>26</v>
      </c>
      <c r="D6114" s="621">
        <v>18.829999999999998</v>
      </c>
    </row>
    <row r="6115" spans="1:4" ht="27">
      <c r="A6115" s="622">
        <v>90777</v>
      </c>
      <c r="B6115" s="622" t="s">
        <v>552</v>
      </c>
      <c r="C6115" s="622" t="s">
        <v>26</v>
      </c>
      <c r="D6115" s="621">
        <v>79.17</v>
      </c>
    </row>
    <row r="6116" spans="1:4" ht="27">
      <c r="A6116" s="622">
        <v>90778</v>
      </c>
      <c r="B6116" s="622" t="s">
        <v>553</v>
      </c>
      <c r="C6116" s="622" t="s">
        <v>26</v>
      </c>
      <c r="D6116" s="621">
        <v>89.98</v>
      </c>
    </row>
    <row r="6117" spans="1:4" ht="27">
      <c r="A6117" s="622">
        <v>90779</v>
      </c>
      <c r="B6117" s="622" t="s">
        <v>554</v>
      </c>
      <c r="C6117" s="622" t="s">
        <v>26</v>
      </c>
      <c r="D6117" s="621">
        <v>122.63</v>
      </c>
    </row>
    <row r="6118" spans="1:4" ht="13.5">
      <c r="A6118" s="622">
        <v>90780</v>
      </c>
      <c r="B6118" s="622" t="s">
        <v>555</v>
      </c>
      <c r="C6118" s="622" t="s">
        <v>26</v>
      </c>
      <c r="D6118" s="621">
        <v>27.82</v>
      </c>
    </row>
    <row r="6119" spans="1:4" ht="13.5">
      <c r="A6119" s="622">
        <v>90781</v>
      </c>
      <c r="B6119" s="622" t="s">
        <v>556</v>
      </c>
      <c r="C6119" s="622" t="s">
        <v>26</v>
      </c>
      <c r="D6119" s="621">
        <v>16.350000000000001</v>
      </c>
    </row>
    <row r="6120" spans="1:4" ht="27">
      <c r="A6120" s="622">
        <v>91677</v>
      </c>
      <c r="B6120" s="622" t="s">
        <v>596</v>
      </c>
      <c r="C6120" s="622" t="s">
        <v>26</v>
      </c>
      <c r="D6120" s="621">
        <v>76.53</v>
      </c>
    </row>
    <row r="6121" spans="1:4" ht="27">
      <c r="A6121" s="622">
        <v>91678</v>
      </c>
      <c r="B6121" s="622" t="s">
        <v>597</v>
      </c>
      <c r="C6121" s="622" t="s">
        <v>26</v>
      </c>
      <c r="D6121" s="621">
        <v>74.09</v>
      </c>
    </row>
    <row r="6122" spans="1:4" ht="27">
      <c r="A6122" s="622">
        <v>93558</v>
      </c>
      <c r="B6122" s="622" t="s">
        <v>710</v>
      </c>
      <c r="C6122" s="622" t="s">
        <v>119</v>
      </c>
      <c r="D6122" s="621">
        <v>2560.71</v>
      </c>
    </row>
    <row r="6123" spans="1:4" ht="27">
      <c r="A6123" s="622">
        <v>93559</v>
      </c>
      <c r="B6123" s="622" t="s">
        <v>353</v>
      </c>
      <c r="C6123" s="622" t="s">
        <v>119</v>
      </c>
      <c r="D6123" s="621">
        <v>3610.9</v>
      </c>
    </row>
    <row r="6124" spans="1:4" ht="27">
      <c r="A6124" s="622">
        <v>93560</v>
      </c>
      <c r="B6124" s="622" t="s">
        <v>549</v>
      </c>
      <c r="C6124" s="622" t="s">
        <v>119</v>
      </c>
      <c r="D6124" s="621">
        <v>2770.81</v>
      </c>
    </row>
    <row r="6125" spans="1:4" ht="27">
      <c r="A6125" s="622">
        <v>93561</v>
      </c>
      <c r="B6125" s="622" t="s">
        <v>550</v>
      </c>
      <c r="C6125" s="622" t="s">
        <v>119</v>
      </c>
      <c r="D6125" s="621">
        <v>2924.79</v>
      </c>
    </row>
    <row r="6126" spans="1:4" ht="27">
      <c r="A6126" s="622">
        <v>93562</v>
      </c>
      <c r="B6126" s="622" t="s">
        <v>547</v>
      </c>
      <c r="C6126" s="622" t="s">
        <v>119</v>
      </c>
      <c r="D6126" s="621">
        <v>2924.03</v>
      </c>
    </row>
    <row r="6127" spans="1:4" ht="13.5">
      <c r="A6127" s="622">
        <v>93563</v>
      </c>
      <c r="B6127" s="622" t="s">
        <v>542</v>
      </c>
      <c r="C6127" s="622" t="s">
        <v>119</v>
      </c>
      <c r="D6127" s="621">
        <v>2473.04</v>
      </c>
    </row>
    <row r="6128" spans="1:4" ht="27">
      <c r="A6128" s="622">
        <v>93564</v>
      </c>
      <c r="B6128" s="622" t="s">
        <v>543</v>
      </c>
      <c r="C6128" s="622" t="s">
        <v>119</v>
      </c>
      <c r="D6128" s="621">
        <v>2405.6</v>
      </c>
    </row>
    <row r="6129" spans="1:4" ht="27">
      <c r="A6129" s="622">
        <v>93565</v>
      </c>
      <c r="B6129" s="622" t="s">
        <v>552</v>
      </c>
      <c r="C6129" s="622" t="s">
        <v>119</v>
      </c>
      <c r="D6129" s="621">
        <v>14008.4</v>
      </c>
    </row>
    <row r="6130" spans="1:4" ht="27">
      <c r="A6130" s="622">
        <v>93566</v>
      </c>
      <c r="B6130" s="622" t="s">
        <v>548</v>
      </c>
      <c r="C6130" s="622" t="s">
        <v>119</v>
      </c>
      <c r="D6130" s="621">
        <v>2032.77</v>
      </c>
    </row>
    <row r="6131" spans="1:4" ht="27">
      <c r="A6131" s="622">
        <v>93567</v>
      </c>
      <c r="B6131" s="622" t="s">
        <v>553</v>
      </c>
      <c r="C6131" s="622" t="s">
        <v>119</v>
      </c>
      <c r="D6131" s="621">
        <v>15918.37</v>
      </c>
    </row>
    <row r="6132" spans="1:4" ht="27">
      <c r="A6132" s="622">
        <v>93568</v>
      </c>
      <c r="B6132" s="622" t="s">
        <v>554</v>
      </c>
      <c r="C6132" s="622" t="s">
        <v>119</v>
      </c>
      <c r="D6132" s="621">
        <v>21690.74</v>
      </c>
    </row>
    <row r="6133" spans="1:4" ht="13.5">
      <c r="A6133" s="622">
        <v>93569</v>
      </c>
      <c r="B6133" s="622" t="s">
        <v>711</v>
      </c>
      <c r="C6133" s="622" t="s">
        <v>119</v>
      </c>
      <c r="D6133" s="621">
        <v>10340.84</v>
      </c>
    </row>
    <row r="6134" spans="1:4" ht="13.5">
      <c r="A6134" s="622">
        <v>93570</v>
      </c>
      <c r="B6134" s="622" t="s">
        <v>712</v>
      </c>
      <c r="C6134" s="622" t="s">
        <v>119</v>
      </c>
      <c r="D6134" s="621">
        <v>14608.98</v>
      </c>
    </row>
    <row r="6135" spans="1:4" ht="13.5">
      <c r="A6135" s="622">
        <v>93571</v>
      </c>
      <c r="B6135" s="622" t="s">
        <v>713</v>
      </c>
      <c r="C6135" s="622" t="s">
        <v>119</v>
      </c>
      <c r="D6135" s="621">
        <v>19253.59</v>
      </c>
    </row>
    <row r="6136" spans="1:4" ht="27">
      <c r="A6136" s="622">
        <v>93572</v>
      </c>
      <c r="B6136" s="622" t="s">
        <v>714</v>
      </c>
      <c r="C6136" s="622" t="s">
        <v>119</v>
      </c>
      <c r="D6136" s="621">
        <v>3342.75</v>
      </c>
    </row>
    <row r="6137" spans="1:4" ht="13.5">
      <c r="A6137" s="622">
        <v>94295</v>
      </c>
      <c r="B6137" s="622" t="s">
        <v>555</v>
      </c>
      <c r="C6137" s="622" t="s">
        <v>119</v>
      </c>
      <c r="D6137" s="621">
        <v>4932.26</v>
      </c>
    </row>
    <row r="6138" spans="1:4" ht="13.5">
      <c r="A6138" s="622">
        <v>94296</v>
      </c>
      <c r="B6138" s="622" t="s">
        <v>556</v>
      </c>
      <c r="C6138" s="622" t="s">
        <v>119</v>
      </c>
      <c r="D6138" s="621">
        <v>2941.62</v>
      </c>
    </row>
    <row r="6139" spans="1:4" ht="27">
      <c r="A6139" s="622">
        <v>95308</v>
      </c>
      <c r="B6139" s="622" t="s">
        <v>3807</v>
      </c>
      <c r="C6139" s="622" t="s">
        <v>26</v>
      </c>
      <c r="D6139" s="621">
        <v>7.0000000000000007E-2</v>
      </c>
    </row>
    <row r="6140" spans="1:4" ht="40.5">
      <c r="A6140" s="622">
        <v>95309</v>
      </c>
      <c r="B6140" s="622" t="s">
        <v>3808</v>
      </c>
      <c r="C6140" s="622" t="s">
        <v>26</v>
      </c>
      <c r="D6140" s="621">
        <v>0.1</v>
      </c>
    </row>
    <row r="6141" spans="1:4" ht="40.5">
      <c r="A6141" s="622">
        <v>95310</v>
      </c>
      <c r="B6141" s="622" t="s">
        <v>3809</v>
      </c>
      <c r="C6141" s="622" t="s">
        <v>26</v>
      </c>
      <c r="D6141" s="621">
        <v>0.05</v>
      </c>
    </row>
    <row r="6142" spans="1:4" ht="40.5">
      <c r="A6142" s="622">
        <v>95311</v>
      </c>
      <c r="B6142" s="622" t="s">
        <v>3810</v>
      </c>
      <c r="C6142" s="622" t="s">
        <v>26</v>
      </c>
      <c r="D6142" s="621">
        <v>7.0000000000000007E-2</v>
      </c>
    </row>
    <row r="6143" spans="1:4" ht="27">
      <c r="A6143" s="622">
        <v>95312</v>
      </c>
      <c r="B6143" s="622" t="s">
        <v>3811</v>
      </c>
      <c r="C6143" s="622" t="s">
        <v>26</v>
      </c>
      <c r="D6143" s="621">
        <v>0.09</v>
      </c>
    </row>
    <row r="6144" spans="1:4" ht="40.5">
      <c r="A6144" s="622">
        <v>95313</v>
      </c>
      <c r="B6144" s="622" t="s">
        <v>3812</v>
      </c>
      <c r="C6144" s="622" t="s">
        <v>26</v>
      </c>
      <c r="D6144" s="621">
        <v>0.09</v>
      </c>
    </row>
    <row r="6145" spans="1:4" ht="27">
      <c r="A6145" s="622">
        <v>95314</v>
      </c>
      <c r="B6145" s="622" t="s">
        <v>855</v>
      </c>
      <c r="C6145" s="622" t="s">
        <v>26</v>
      </c>
      <c r="D6145" s="621">
        <v>0.1</v>
      </c>
    </row>
    <row r="6146" spans="1:4" ht="27">
      <c r="A6146" s="622">
        <v>95315</v>
      </c>
      <c r="B6146" s="622" t="s">
        <v>3813</v>
      </c>
      <c r="C6146" s="622" t="s">
        <v>26</v>
      </c>
      <c r="D6146" s="621">
        <v>0.1</v>
      </c>
    </row>
    <row r="6147" spans="1:4" ht="40.5">
      <c r="A6147" s="622">
        <v>95316</v>
      </c>
      <c r="B6147" s="622" t="s">
        <v>3814</v>
      </c>
      <c r="C6147" s="622" t="s">
        <v>26</v>
      </c>
      <c r="D6147" s="621">
        <v>0.23</v>
      </c>
    </row>
    <row r="6148" spans="1:4" ht="40.5">
      <c r="A6148" s="622">
        <v>95317</v>
      </c>
      <c r="B6148" s="622" t="s">
        <v>3815</v>
      </c>
      <c r="C6148" s="622" t="s">
        <v>26</v>
      </c>
      <c r="D6148" s="621">
        <v>0.11</v>
      </c>
    </row>
    <row r="6149" spans="1:4" ht="40.5">
      <c r="A6149" s="622">
        <v>95318</v>
      </c>
      <c r="B6149" s="622" t="s">
        <v>3816</v>
      </c>
      <c r="C6149" s="622" t="s">
        <v>26</v>
      </c>
      <c r="D6149" s="621">
        <v>0.09</v>
      </c>
    </row>
    <row r="6150" spans="1:4" ht="27">
      <c r="A6150" s="622">
        <v>95319</v>
      </c>
      <c r="B6150" s="622" t="s">
        <v>3817</v>
      </c>
      <c r="C6150" s="622" t="s">
        <v>26</v>
      </c>
      <c r="D6150" s="621">
        <v>0.06</v>
      </c>
    </row>
    <row r="6151" spans="1:4" ht="40.5">
      <c r="A6151" s="622">
        <v>95320</v>
      </c>
      <c r="B6151" s="622" t="s">
        <v>3818</v>
      </c>
      <c r="C6151" s="622" t="s">
        <v>26</v>
      </c>
      <c r="D6151" s="621">
        <v>7.0000000000000007E-2</v>
      </c>
    </row>
    <row r="6152" spans="1:4" ht="40.5">
      <c r="A6152" s="622">
        <v>95321</v>
      </c>
      <c r="B6152" s="622" t="s">
        <v>3819</v>
      </c>
      <c r="C6152" s="622" t="s">
        <v>26</v>
      </c>
      <c r="D6152" s="621">
        <v>0.08</v>
      </c>
    </row>
    <row r="6153" spans="1:4" ht="40.5">
      <c r="A6153" s="622">
        <v>95322</v>
      </c>
      <c r="B6153" s="622" t="s">
        <v>3820</v>
      </c>
      <c r="C6153" s="622" t="s">
        <v>26</v>
      </c>
      <c r="D6153" s="621">
        <v>0.02</v>
      </c>
    </row>
    <row r="6154" spans="1:4" ht="40.5">
      <c r="A6154" s="622">
        <v>95323</v>
      </c>
      <c r="B6154" s="622" t="s">
        <v>3821</v>
      </c>
      <c r="C6154" s="622" t="s">
        <v>26</v>
      </c>
      <c r="D6154" s="621">
        <v>0.11</v>
      </c>
    </row>
    <row r="6155" spans="1:4" ht="40.5">
      <c r="A6155" s="622">
        <v>95324</v>
      </c>
      <c r="B6155" s="622" t="s">
        <v>3822</v>
      </c>
      <c r="C6155" s="622" t="s">
        <v>26</v>
      </c>
      <c r="D6155" s="621">
        <v>0.13</v>
      </c>
    </row>
    <row r="6156" spans="1:4" ht="40.5">
      <c r="A6156" s="622">
        <v>95325</v>
      </c>
      <c r="B6156" s="622" t="s">
        <v>3823</v>
      </c>
      <c r="C6156" s="622" t="s">
        <v>26</v>
      </c>
      <c r="D6156" s="621">
        <v>0.1</v>
      </c>
    </row>
    <row r="6157" spans="1:4" ht="40.5">
      <c r="A6157" s="622">
        <v>95326</v>
      </c>
      <c r="B6157" s="622" t="s">
        <v>3824</v>
      </c>
      <c r="C6157" s="622" t="s">
        <v>26</v>
      </c>
      <c r="D6157" s="621">
        <v>0.02</v>
      </c>
    </row>
    <row r="6158" spans="1:4" ht="40.5">
      <c r="A6158" s="622">
        <v>95327</v>
      </c>
      <c r="B6158" s="622" t="s">
        <v>3825</v>
      </c>
      <c r="C6158" s="622" t="s">
        <v>26</v>
      </c>
      <c r="D6158" s="621">
        <v>0.15</v>
      </c>
    </row>
    <row r="6159" spans="1:4" ht="27">
      <c r="A6159" s="622">
        <v>95328</v>
      </c>
      <c r="B6159" s="622" t="s">
        <v>3826</v>
      </c>
      <c r="C6159" s="622" t="s">
        <v>26</v>
      </c>
      <c r="D6159" s="621">
        <v>0.09</v>
      </c>
    </row>
    <row r="6160" spans="1:4" ht="40.5">
      <c r="A6160" s="622">
        <v>95329</v>
      </c>
      <c r="B6160" s="622" t="s">
        <v>3827</v>
      </c>
      <c r="C6160" s="622" t="s">
        <v>26</v>
      </c>
      <c r="D6160" s="621">
        <v>0.14000000000000001</v>
      </c>
    </row>
    <row r="6161" spans="1:4" ht="27">
      <c r="A6161" s="622">
        <v>95330</v>
      </c>
      <c r="B6161" s="622" t="s">
        <v>3828</v>
      </c>
      <c r="C6161" s="622" t="s">
        <v>26</v>
      </c>
      <c r="D6161" s="621">
        <v>0.1</v>
      </c>
    </row>
    <row r="6162" spans="1:4" ht="40.5">
      <c r="A6162" s="622">
        <v>95331</v>
      </c>
      <c r="B6162" s="622" t="s">
        <v>3829</v>
      </c>
      <c r="C6162" s="622" t="s">
        <v>26</v>
      </c>
      <c r="D6162" s="621">
        <v>0.06</v>
      </c>
    </row>
    <row r="6163" spans="1:4" ht="27">
      <c r="A6163" s="622">
        <v>95332</v>
      </c>
      <c r="B6163" s="622" t="s">
        <v>3830</v>
      </c>
      <c r="C6163" s="622" t="s">
        <v>26</v>
      </c>
      <c r="D6163" s="621">
        <v>0.34</v>
      </c>
    </row>
    <row r="6164" spans="1:4" ht="40.5">
      <c r="A6164" s="622">
        <v>95333</v>
      </c>
      <c r="B6164" s="622" t="s">
        <v>3831</v>
      </c>
      <c r="C6164" s="622" t="s">
        <v>26</v>
      </c>
      <c r="D6164" s="621">
        <v>0.34</v>
      </c>
    </row>
    <row r="6165" spans="1:4" ht="27">
      <c r="A6165" s="622">
        <v>95334</v>
      </c>
      <c r="B6165" s="622" t="s">
        <v>3832</v>
      </c>
      <c r="C6165" s="622" t="s">
        <v>26</v>
      </c>
      <c r="D6165" s="621">
        <v>0.28000000000000003</v>
      </c>
    </row>
    <row r="6166" spans="1:4" ht="40.5">
      <c r="A6166" s="622">
        <v>95335</v>
      </c>
      <c r="B6166" s="622" t="s">
        <v>3833</v>
      </c>
      <c r="C6166" s="622" t="s">
        <v>26</v>
      </c>
      <c r="D6166" s="621">
        <v>0.16</v>
      </c>
    </row>
    <row r="6167" spans="1:4" ht="27">
      <c r="A6167" s="622">
        <v>95336</v>
      </c>
      <c r="B6167" s="622" t="s">
        <v>3834</v>
      </c>
      <c r="C6167" s="622" t="s">
        <v>26</v>
      </c>
      <c r="D6167" s="621">
        <v>0.1</v>
      </c>
    </row>
    <row r="6168" spans="1:4" ht="27">
      <c r="A6168" s="622">
        <v>95337</v>
      </c>
      <c r="B6168" s="622" t="s">
        <v>856</v>
      </c>
      <c r="C6168" s="622" t="s">
        <v>26</v>
      </c>
      <c r="D6168" s="621">
        <v>0.1</v>
      </c>
    </row>
    <row r="6169" spans="1:4" ht="27">
      <c r="A6169" s="622">
        <v>95338</v>
      </c>
      <c r="B6169" s="622" t="s">
        <v>3835</v>
      </c>
      <c r="C6169" s="622" t="s">
        <v>26</v>
      </c>
      <c r="D6169" s="621">
        <v>0.19</v>
      </c>
    </row>
    <row r="6170" spans="1:4" ht="27">
      <c r="A6170" s="622">
        <v>95339</v>
      </c>
      <c r="B6170" s="622" t="s">
        <v>3836</v>
      </c>
      <c r="C6170" s="622" t="s">
        <v>26</v>
      </c>
      <c r="D6170" s="621">
        <v>0.15</v>
      </c>
    </row>
    <row r="6171" spans="1:4" ht="27">
      <c r="A6171" s="622">
        <v>95340</v>
      </c>
      <c r="B6171" s="622" t="s">
        <v>3837</v>
      </c>
      <c r="C6171" s="622" t="s">
        <v>26</v>
      </c>
      <c r="D6171" s="621">
        <v>0.13</v>
      </c>
    </row>
    <row r="6172" spans="1:4" ht="40.5">
      <c r="A6172" s="622">
        <v>95341</v>
      </c>
      <c r="B6172" s="622" t="s">
        <v>3838</v>
      </c>
      <c r="C6172" s="622" t="s">
        <v>26</v>
      </c>
      <c r="D6172" s="621">
        <v>0.13</v>
      </c>
    </row>
    <row r="6173" spans="1:4" ht="40.5">
      <c r="A6173" s="622">
        <v>95342</v>
      </c>
      <c r="B6173" s="622" t="s">
        <v>3839</v>
      </c>
      <c r="C6173" s="622" t="s">
        <v>26</v>
      </c>
      <c r="D6173" s="621">
        <v>7.0000000000000007E-2</v>
      </c>
    </row>
    <row r="6174" spans="1:4" ht="40.5">
      <c r="A6174" s="622">
        <v>95343</v>
      </c>
      <c r="B6174" s="622" t="s">
        <v>3840</v>
      </c>
      <c r="C6174" s="622" t="s">
        <v>26</v>
      </c>
      <c r="D6174" s="621">
        <v>0.09</v>
      </c>
    </row>
    <row r="6175" spans="1:4" ht="40.5">
      <c r="A6175" s="622">
        <v>95344</v>
      </c>
      <c r="B6175" s="622" t="s">
        <v>3841</v>
      </c>
      <c r="C6175" s="622" t="s">
        <v>26</v>
      </c>
      <c r="D6175" s="621">
        <v>0.06</v>
      </c>
    </row>
    <row r="6176" spans="1:4" ht="40.5">
      <c r="A6176" s="622">
        <v>95345</v>
      </c>
      <c r="B6176" s="622" t="s">
        <v>3842</v>
      </c>
      <c r="C6176" s="622" t="s">
        <v>26</v>
      </c>
      <c r="D6176" s="621">
        <v>0.3</v>
      </c>
    </row>
    <row r="6177" spans="1:4" ht="40.5">
      <c r="A6177" s="622">
        <v>95346</v>
      </c>
      <c r="B6177" s="622" t="s">
        <v>3843</v>
      </c>
      <c r="C6177" s="622" t="s">
        <v>26</v>
      </c>
      <c r="D6177" s="621">
        <v>0.03</v>
      </c>
    </row>
    <row r="6178" spans="1:4" ht="27">
      <c r="A6178" s="622">
        <v>95347</v>
      </c>
      <c r="B6178" s="622" t="s">
        <v>3844</v>
      </c>
      <c r="C6178" s="622" t="s">
        <v>26</v>
      </c>
      <c r="D6178" s="621">
        <v>0.03</v>
      </c>
    </row>
    <row r="6179" spans="1:4" ht="40.5">
      <c r="A6179" s="622">
        <v>95348</v>
      </c>
      <c r="B6179" s="622" t="s">
        <v>3845</v>
      </c>
      <c r="C6179" s="622" t="s">
        <v>26</v>
      </c>
      <c r="D6179" s="621">
        <v>0.04</v>
      </c>
    </row>
    <row r="6180" spans="1:4" ht="40.5">
      <c r="A6180" s="622">
        <v>95349</v>
      </c>
      <c r="B6180" s="622" t="s">
        <v>3846</v>
      </c>
      <c r="C6180" s="622" t="s">
        <v>26</v>
      </c>
      <c r="D6180" s="621">
        <v>0.03</v>
      </c>
    </row>
    <row r="6181" spans="1:4" ht="40.5">
      <c r="A6181" s="622">
        <v>95350</v>
      </c>
      <c r="B6181" s="622" t="s">
        <v>3847</v>
      </c>
      <c r="C6181" s="622" t="s">
        <v>26</v>
      </c>
      <c r="D6181" s="621">
        <v>0.03</v>
      </c>
    </row>
    <row r="6182" spans="1:4" ht="27">
      <c r="A6182" s="622">
        <v>95351</v>
      </c>
      <c r="B6182" s="622" t="s">
        <v>3848</v>
      </c>
      <c r="C6182" s="622" t="s">
        <v>26</v>
      </c>
      <c r="D6182" s="621">
        <v>0.13</v>
      </c>
    </row>
    <row r="6183" spans="1:4" ht="27">
      <c r="A6183" s="622">
        <v>95352</v>
      </c>
      <c r="B6183" s="622" t="s">
        <v>3849</v>
      </c>
      <c r="C6183" s="622" t="s">
        <v>26</v>
      </c>
      <c r="D6183" s="621">
        <v>0.03</v>
      </c>
    </row>
    <row r="6184" spans="1:4" ht="40.5">
      <c r="A6184" s="622">
        <v>95354</v>
      </c>
      <c r="B6184" s="622" t="s">
        <v>3850</v>
      </c>
      <c r="C6184" s="622" t="s">
        <v>26</v>
      </c>
      <c r="D6184" s="621">
        <v>0.05</v>
      </c>
    </row>
    <row r="6185" spans="1:4" ht="40.5">
      <c r="A6185" s="622">
        <v>95355</v>
      </c>
      <c r="B6185" s="622" t="s">
        <v>3851</v>
      </c>
      <c r="C6185" s="622" t="s">
        <v>26</v>
      </c>
      <c r="D6185" s="621">
        <v>0.05</v>
      </c>
    </row>
    <row r="6186" spans="1:4" ht="40.5">
      <c r="A6186" s="622">
        <v>95356</v>
      </c>
      <c r="B6186" s="622" t="s">
        <v>3852</v>
      </c>
      <c r="C6186" s="622" t="s">
        <v>26</v>
      </c>
      <c r="D6186" s="621">
        <v>0.06</v>
      </c>
    </row>
    <row r="6187" spans="1:4" ht="40.5">
      <c r="A6187" s="622">
        <v>95357</v>
      </c>
      <c r="B6187" s="622" t="s">
        <v>3853</v>
      </c>
      <c r="C6187" s="622" t="s">
        <v>26</v>
      </c>
      <c r="D6187" s="621">
        <v>0.09</v>
      </c>
    </row>
    <row r="6188" spans="1:4" ht="27">
      <c r="A6188" s="622">
        <v>95358</v>
      </c>
      <c r="B6188" s="622" t="s">
        <v>3854</v>
      </c>
      <c r="C6188" s="622" t="s">
        <v>26</v>
      </c>
      <c r="D6188" s="621">
        <v>0.1</v>
      </c>
    </row>
    <row r="6189" spans="1:4" ht="40.5">
      <c r="A6189" s="622">
        <v>95359</v>
      </c>
      <c r="B6189" s="622" t="s">
        <v>3855</v>
      </c>
      <c r="C6189" s="622" t="s">
        <v>26</v>
      </c>
      <c r="D6189" s="621">
        <v>0.1</v>
      </c>
    </row>
    <row r="6190" spans="1:4" ht="40.5">
      <c r="A6190" s="622">
        <v>95360</v>
      </c>
      <c r="B6190" s="622" t="s">
        <v>3856</v>
      </c>
      <c r="C6190" s="622" t="s">
        <v>26</v>
      </c>
      <c r="D6190" s="621">
        <v>7.0000000000000007E-2</v>
      </c>
    </row>
    <row r="6191" spans="1:4" ht="40.5">
      <c r="A6191" s="622">
        <v>95361</v>
      </c>
      <c r="B6191" s="622" t="s">
        <v>3857</v>
      </c>
      <c r="C6191" s="622" t="s">
        <v>26</v>
      </c>
      <c r="D6191" s="621">
        <v>0.04</v>
      </c>
    </row>
    <row r="6192" spans="1:4" ht="40.5">
      <c r="A6192" s="622">
        <v>95362</v>
      </c>
      <c r="B6192" s="622" t="s">
        <v>3858</v>
      </c>
      <c r="C6192" s="622" t="s">
        <v>26</v>
      </c>
      <c r="D6192" s="621">
        <v>0.06</v>
      </c>
    </row>
    <row r="6193" spans="1:4" ht="40.5">
      <c r="A6193" s="622">
        <v>95363</v>
      </c>
      <c r="B6193" s="622" t="s">
        <v>3859</v>
      </c>
      <c r="C6193" s="622" t="s">
        <v>26</v>
      </c>
      <c r="D6193" s="621">
        <v>0.08</v>
      </c>
    </row>
    <row r="6194" spans="1:4" ht="40.5">
      <c r="A6194" s="622">
        <v>95364</v>
      </c>
      <c r="B6194" s="622" t="s">
        <v>3860</v>
      </c>
      <c r="C6194" s="622" t="s">
        <v>26</v>
      </c>
      <c r="D6194" s="621">
        <v>0.05</v>
      </c>
    </row>
    <row r="6195" spans="1:4" ht="40.5">
      <c r="A6195" s="622">
        <v>95365</v>
      </c>
      <c r="B6195" s="622" t="s">
        <v>3861</v>
      </c>
      <c r="C6195" s="622" t="s">
        <v>26</v>
      </c>
      <c r="D6195" s="621">
        <v>0.06</v>
      </c>
    </row>
    <row r="6196" spans="1:4" ht="40.5">
      <c r="A6196" s="622">
        <v>95366</v>
      </c>
      <c r="B6196" s="622" t="s">
        <v>3862</v>
      </c>
      <c r="C6196" s="622" t="s">
        <v>26</v>
      </c>
      <c r="D6196" s="621">
        <v>0.05</v>
      </c>
    </row>
    <row r="6197" spans="1:4" ht="40.5">
      <c r="A6197" s="622">
        <v>95367</v>
      </c>
      <c r="B6197" s="622" t="s">
        <v>3863</v>
      </c>
      <c r="C6197" s="622" t="s">
        <v>26</v>
      </c>
      <c r="D6197" s="621">
        <v>0.05</v>
      </c>
    </row>
    <row r="6198" spans="1:4" ht="40.5">
      <c r="A6198" s="622">
        <v>95368</v>
      </c>
      <c r="B6198" s="622" t="s">
        <v>3864</v>
      </c>
      <c r="C6198" s="622" t="s">
        <v>26</v>
      </c>
      <c r="D6198" s="621">
        <v>0.08</v>
      </c>
    </row>
    <row r="6199" spans="1:4" ht="27">
      <c r="A6199" s="622">
        <v>95369</v>
      </c>
      <c r="B6199" s="622" t="s">
        <v>3865</v>
      </c>
      <c r="C6199" s="622" t="s">
        <v>26</v>
      </c>
      <c r="D6199" s="621">
        <v>0.06</v>
      </c>
    </row>
    <row r="6200" spans="1:4" ht="27">
      <c r="A6200" s="622">
        <v>95370</v>
      </c>
      <c r="B6200" s="622" t="s">
        <v>3866</v>
      </c>
      <c r="C6200" s="622" t="s">
        <v>26</v>
      </c>
      <c r="D6200" s="621">
        <v>0.15</v>
      </c>
    </row>
    <row r="6201" spans="1:4" ht="27">
      <c r="A6201" s="622">
        <v>95371</v>
      </c>
      <c r="B6201" s="622" t="s">
        <v>857</v>
      </c>
      <c r="C6201" s="622" t="s">
        <v>26</v>
      </c>
      <c r="D6201" s="621">
        <v>0.18</v>
      </c>
    </row>
    <row r="6202" spans="1:4" ht="27">
      <c r="A6202" s="622">
        <v>95372</v>
      </c>
      <c r="B6202" s="622" t="s">
        <v>858</v>
      </c>
      <c r="C6202" s="622" t="s">
        <v>26</v>
      </c>
      <c r="D6202" s="621">
        <v>0.13</v>
      </c>
    </row>
    <row r="6203" spans="1:4" ht="40.5">
      <c r="A6203" s="622">
        <v>95373</v>
      </c>
      <c r="B6203" s="622" t="s">
        <v>3867</v>
      </c>
      <c r="C6203" s="622" t="s">
        <v>26</v>
      </c>
      <c r="D6203" s="621">
        <v>0.15</v>
      </c>
    </row>
    <row r="6204" spans="1:4" ht="27">
      <c r="A6204" s="622">
        <v>95374</v>
      </c>
      <c r="B6204" s="622" t="s">
        <v>3868</v>
      </c>
      <c r="C6204" s="622" t="s">
        <v>26</v>
      </c>
      <c r="D6204" s="621">
        <v>0.14000000000000001</v>
      </c>
    </row>
    <row r="6205" spans="1:4" ht="27">
      <c r="A6205" s="622">
        <v>95375</v>
      </c>
      <c r="B6205" s="622" t="s">
        <v>859</v>
      </c>
      <c r="C6205" s="622" t="s">
        <v>26</v>
      </c>
      <c r="D6205" s="621">
        <v>0.12</v>
      </c>
    </row>
    <row r="6206" spans="1:4" ht="27">
      <c r="A6206" s="622">
        <v>95376</v>
      </c>
      <c r="B6206" s="622" t="s">
        <v>3869</v>
      </c>
      <c r="C6206" s="622" t="s">
        <v>26</v>
      </c>
      <c r="D6206" s="621">
        <v>0.02</v>
      </c>
    </row>
    <row r="6207" spans="1:4" ht="27">
      <c r="A6207" s="622">
        <v>95377</v>
      </c>
      <c r="B6207" s="622" t="s">
        <v>3870</v>
      </c>
      <c r="C6207" s="622" t="s">
        <v>26</v>
      </c>
      <c r="D6207" s="621">
        <v>0.1</v>
      </c>
    </row>
    <row r="6208" spans="1:4" ht="27">
      <c r="A6208" s="622">
        <v>95378</v>
      </c>
      <c r="B6208" s="622" t="s">
        <v>860</v>
      </c>
      <c r="C6208" s="622" t="s">
        <v>26</v>
      </c>
      <c r="D6208" s="621">
        <v>0.13</v>
      </c>
    </row>
    <row r="6209" spans="1:4" ht="27">
      <c r="A6209" s="622">
        <v>95379</v>
      </c>
      <c r="B6209" s="622" t="s">
        <v>861</v>
      </c>
      <c r="C6209" s="622" t="s">
        <v>26</v>
      </c>
      <c r="D6209" s="621">
        <v>0.09</v>
      </c>
    </row>
    <row r="6210" spans="1:4" ht="40.5">
      <c r="A6210" s="622">
        <v>95380</v>
      </c>
      <c r="B6210" s="622" t="s">
        <v>3871</v>
      </c>
      <c r="C6210" s="622" t="s">
        <v>26</v>
      </c>
      <c r="D6210" s="621">
        <v>0.13</v>
      </c>
    </row>
    <row r="6211" spans="1:4" ht="27">
      <c r="A6211" s="622">
        <v>95382</v>
      </c>
      <c r="B6211" s="622" t="s">
        <v>3872</v>
      </c>
      <c r="C6211" s="622" t="s">
        <v>26</v>
      </c>
      <c r="D6211" s="621">
        <v>0.12</v>
      </c>
    </row>
    <row r="6212" spans="1:4" ht="40.5">
      <c r="A6212" s="622">
        <v>95383</v>
      </c>
      <c r="B6212" s="622" t="s">
        <v>3873</v>
      </c>
      <c r="C6212" s="622" t="s">
        <v>26</v>
      </c>
      <c r="D6212" s="621">
        <v>0.1</v>
      </c>
    </row>
    <row r="6213" spans="1:4" ht="27">
      <c r="A6213" s="622">
        <v>95384</v>
      </c>
      <c r="B6213" s="622" t="s">
        <v>3874</v>
      </c>
      <c r="C6213" s="622" t="s">
        <v>26</v>
      </c>
      <c r="D6213" s="621">
        <v>0.12</v>
      </c>
    </row>
    <row r="6214" spans="1:4" ht="27">
      <c r="A6214" s="622">
        <v>95385</v>
      </c>
      <c r="B6214" s="622" t="s">
        <v>3875</v>
      </c>
      <c r="C6214" s="622" t="s">
        <v>26</v>
      </c>
      <c r="D6214" s="621">
        <v>0.11</v>
      </c>
    </row>
    <row r="6215" spans="1:4" ht="27">
      <c r="A6215" s="622">
        <v>95386</v>
      </c>
      <c r="B6215" s="622" t="s">
        <v>3876</v>
      </c>
      <c r="C6215" s="622" t="s">
        <v>26</v>
      </c>
      <c r="D6215" s="621">
        <v>7.0000000000000007E-2</v>
      </c>
    </row>
    <row r="6216" spans="1:4" ht="27">
      <c r="A6216" s="622">
        <v>95387</v>
      </c>
      <c r="B6216" s="622" t="s">
        <v>3877</v>
      </c>
      <c r="C6216" s="622" t="s">
        <v>26</v>
      </c>
      <c r="D6216" s="621">
        <v>0.12</v>
      </c>
    </row>
    <row r="6217" spans="1:4" ht="27">
      <c r="A6217" s="622">
        <v>95388</v>
      </c>
      <c r="B6217" s="622" t="s">
        <v>3878</v>
      </c>
      <c r="C6217" s="622" t="s">
        <v>26</v>
      </c>
      <c r="D6217" s="621">
        <v>0.04</v>
      </c>
    </row>
    <row r="6218" spans="1:4" ht="40.5">
      <c r="A6218" s="622">
        <v>95389</v>
      </c>
      <c r="B6218" s="622" t="s">
        <v>3879</v>
      </c>
      <c r="C6218" s="622" t="s">
        <v>26</v>
      </c>
      <c r="D6218" s="621">
        <v>0.05</v>
      </c>
    </row>
    <row r="6219" spans="1:4" ht="27">
      <c r="A6219" s="622">
        <v>95390</v>
      </c>
      <c r="B6219" s="622" t="s">
        <v>3880</v>
      </c>
      <c r="C6219" s="622" t="s">
        <v>26</v>
      </c>
      <c r="D6219" s="621">
        <v>0.04</v>
      </c>
    </row>
    <row r="6220" spans="1:4" ht="40.5">
      <c r="A6220" s="622">
        <v>95391</v>
      </c>
      <c r="B6220" s="622" t="s">
        <v>3881</v>
      </c>
      <c r="C6220" s="622" t="s">
        <v>26</v>
      </c>
      <c r="D6220" s="621">
        <v>0.06</v>
      </c>
    </row>
    <row r="6221" spans="1:4" ht="27">
      <c r="A6221" s="622">
        <v>95392</v>
      </c>
      <c r="B6221" s="622" t="s">
        <v>3882</v>
      </c>
      <c r="C6221" s="622" t="s">
        <v>26</v>
      </c>
      <c r="D6221" s="621">
        <v>0.04</v>
      </c>
    </row>
    <row r="6222" spans="1:4" ht="40.5">
      <c r="A6222" s="622">
        <v>95393</v>
      </c>
      <c r="B6222" s="622" t="s">
        <v>3883</v>
      </c>
      <c r="C6222" s="622" t="s">
        <v>26</v>
      </c>
      <c r="D6222" s="621">
        <v>0.17</v>
      </c>
    </row>
    <row r="6223" spans="1:4" ht="27">
      <c r="A6223" s="622">
        <v>95394</v>
      </c>
      <c r="B6223" s="622" t="s">
        <v>3884</v>
      </c>
      <c r="C6223" s="622" t="s">
        <v>26</v>
      </c>
      <c r="D6223" s="621">
        <v>0.32</v>
      </c>
    </row>
    <row r="6224" spans="1:4" ht="27">
      <c r="A6224" s="622">
        <v>95395</v>
      </c>
      <c r="B6224" s="622" t="s">
        <v>3885</v>
      </c>
      <c r="C6224" s="622" t="s">
        <v>26</v>
      </c>
      <c r="D6224" s="621">
        <v>0.46</v>
      </c>
    </row>
    <row r="6225" spans="1:4" ht="27">
      <c r="A6225" s="622">
        <v>95396</v>
      </c>
      <c r="B6225" s="622" t="s">
        <v>3886</v>
      </c>
      <c r="C6225" s="622" t="s">
        <v>26</v>
      </c>
      <c r="D6225" s="621">
        <v>0.61</v>
      </c>
    </row>
    <row r="6226" spans="1:4" ht="40.5">
      <c r="A6226" s="622">
        <v>95397</v>
      </c>
      <c r="B6226" s="622" t="s">
        <v>3887</v>
      </c>
      <c r="C6226" s="622" t="s">
        <v>26</v>
      </c>
      <c r="D6226" s="621">
        <v>0.05</v>
      </c>
    </row>
    <row r="6227" spans="1:4" ht="40.5">
      <c r="A6227" s="622">
        <v>95398</v>
      </c>
      <c r="B6227" s="622" t="s">
        <v>3888</v>
      </c>
      <c r="C6227" s="622" t="s">
        <v>26</v>
      </c>
      <c r="D6227" s="621">
        <v>0.03</v>
      </c>
    </row>
    <row r="6228" spans="1:4" ht="27">
      <c r="A6228" s="622">
        <v>95399</v>
      </c>
      <c r="B6228" s="622" t="s">
        <v>3889</v>
      </c>
      <c r="C6228" s="622" t="s">
        <v>26</v>
      </c>
      <c r="D6228" s="621">
        <v>0.05</v>
      </c>
    </row>
    <row r="6229" spans="1:4" ht="40.5">
      <c r="A6229" s="622">
        <v>95400</v>
      </c>
      <c r="B6229" s="622" t="s">
        <v>3890</v>
      </c>
      <c r="C6229" s="622" t="s">
        <v>26</v>
      </c>
      <c r="D6229" s="621">
        <v>0.05</v>
      </c>
    </row>
    <row r="6230" spans="1:4" ht="27">
      <c r="A6230" s="622">
        <v>95401</v>
      </c>
      <c r="B6230" s="622" t="s">
        <v>3891</v>
      </c>
      <c r="C6230" s="622" t="s">
        <v>26</v>
      </c>
      <c r="D6230" s="621">
        <v>0.25</v>
      </c>
    </row>
    <row r="6231" spans="1:4" ht="40.5">
      <c r="A6231" s="622">
        <v>95402</v>
      </c>
      <c r="B6231" s="622" t="s">
        <v>3892</v>
      </c>
      <c r="C6231" s="622" t="s">
        <v>26</v>
      </c>
      <c r="D6231" s="621">
        <v>0.78</v>
      </c>
    </row>
    <row r="6232" spans="1:4" ht="40.5">
      <c r="A6232" s="622">
        <v>95403</v>
      </c>
      <c r="B6232" s="622" t="s">
        <v>3893</v>
      </c>
      <c r="C6232" s="622" t="s">
        <v>26</v>
      </c>
      <c r="D6232" s="621">
        <v>0.89</v>
      </c>
    </row>
    <row r="6233" spans="1:4" ht="40.5">
      <c r="A6233" s="622">
        <v>95404</v>
      </c>
      <c r="B6233" s="622" t="s">
        <v>3894</v>
      </c>
      <c r="C6233" s="622" t="s">
        <v>26</v>
      </c>
      <c r="D6233" s="621">
        <v>1.22</v>
      </c>
    </row>
    <row r="6234" spans="1:4" ht="27">
      <c r="A6234" s="622">
        <v>95405</v>
      </c>
      <c r="B6234" s="622" t="s">
        <v>3895</v>
      </c>
      <c r="C6234" s="622" t="s">
        <v>26</v>
      </c>
      <c r="D6234" s="621">
        <v>0.37</v>
      </c>
    </row>
    <row r="6235" spans="1:4" ht="27">
      <c r="A6235" s="622">
        <v>95406</v>
      </c>
      <c r="B6235" s="622" t="s">
        <v>3896</v>
      </c>
      <c r="C6235" s="622" t="s">
        <v>26</v>
      </c>
      <c r="D6235" s="621">
        <v>7.0000000000000007E-2</v>
      </c>
    </row>
    <row r="6236" spans="1:4" ht="40.5">
      <c r="A6236" s="622">
        <v>95407</v>
      </c>
      <c r="B6236" s="622" t="s">
        <v>3897</v>
      </c>
      <c r="C6236" s="622" t="s">
        <v>26</v>
      </c>
      <c r="D6236" s="621">
        <v>1.73</v>
      </c>
    </row>
    <row r="6237" spans="1:4" ht="40.5">
      <c r="A6237" s="622">
        <v>95408</v>
      </c>
      <c r="B6237" s="622" t="s">
        <v>3898</v>
      </c>
      <c r="C6237" s="622" t="s">
        <v>119</v>
      </c>
      <c r="D6237" s="621">
        <v>4.8600000000000003</v>
      </c>
    </row>
    <row r="6238" spans="1:4" ht="40.5">
      <c r="A6238" s="622">
        <v>95409</v>
      </c>
      <c r="B6238" s="622" t="s">
        <v>3899</v>
      </c>
      <c r="C6238" s="622" t="s">
        <v>119</v>
      </c>
      <c r="D6238" s="621">
        <v>9.1999999999999993</v>
      </c>
    </row>
    <row r="6239" spans="1:4" ht="27">
      <c r="A6239" s="622">
        <v>95410</v>
      </c>
      <c r="B6239" s="622" t="s">
        <v>3900</v>
      </c>
      <c r="C6239" s="622" t="s">
        <v>119</v>
      </c>
      <c r="D6239" s="621">
        <v>6.94</v>
      </c>
    </row>
    <row r="6240" spans="1:4" ht="40.5">
      <c r="A6240" s="622">
        <v>95411</v>
      </c>
      <c r="B6240" s="622" t="s">
        <v>3901</v>
      </c>
      <c r="C6240" s="622" t="s">
        <v>119</v>
      </c>
      <c r="D6240" s="621">
        <v>7.35</v>
      </c>
    </row>
    <row r="6241" spans="1:4" ht="40.5">
      <c r="A6241" s="622">
        <v>95412</v>
      </c>
      <c r="B6241" s="622" t="s">
        <v>3902</v>
      </c>
      <c r="C6241" s="622" t="s">
        <v>119</v>
      </c>
      <c r="D6241" s="621">
        <v>7.35</v>
      </c>
    </row>
    <row r="6242" spans="1:4" ht="27">
      <c r="A6242" s="622">
        <v>95413</v>
      </c>
      <c r="B6242" s="622" t="s">
        <v>3903</v>
      </c>
      <c r="C6242" s="622" t="s">
        <v>119</v>
      </c>
      <c r="D6242" s="621">
        <v>6.11</v>
      </c>
    </row>
    <row r="6243" spans="1:4" ht="40.5">
      <c r="A6243" s="622">
        <v>95414</v>
      </c>
      <c r="B6243" s="622" t="s">
        <v>3904</v>
      </c>
      <c r="C6243" s="622" t="s">
        <v>119</v>
      </c>
      <c r="D6243" s="621">
        <v>24.42</v>
      </c>
    </row>
    <row r="6244" spans="1:4" ht="40.5">
      <c r="A6244" s="622">
        <v>95415</v>
      </c>
      <c r="B6244" s="622" t="s">
        <v>3905</v>
      </c>
      <c r="C6244" s="622" t="s">
        <v>119</v>
      </c>
      <c r="D6244" s="621">
        <v>106.95</v>
      </c>
    </row>
    <row r="6245" spans="1:4" ht="40.5">
      <c r="A6245" s="622">
        <v>95416</v>
      </c>
      <c r="B6245" s="622" t="s">
        <v>3906</v>
      </c>
      <c r="C6245" s="622" t="s">
        <v>119</v>
      </c>
      <c r="D6245" s="621">
        <v>4.93</v>
      </c>
    </row>
    <row r="6246" spans="1:4" ht="40.5">
      <c r="A6246" s="622">
        <v>95417</v>
      </c>
      <c r="B6246" s="622" t="s">
        <v>3907</v>
      </c>
      <c r="C6246" s="622" t="s">
        <v>119</v>
      </c>
      <c r="D6246" s="621">
        <v>121.74</v>
      </c>
    </row>
    <row r="6247" spans="1:4" ht="40.5">
      <c r="A6247" s="622">
        <v>95418</v>
      </c>
      <c r="B6247" s="622" t="s">
        <v>3908</v>
      </c>
      <c r="C6247" s="622" t="s">
        <v>119</v>
      </c>
      <c r="D6247" s="621">
        <v>166.41</v>
      </c>
    </row>
    <row r="6248" spans="1:4" ht="27">
      <c r="A6248" s="622">
        <v>95419</v>
      </c>
      <c r="B6248" s="622" t="s">
        <v>3909</v>
      </c>
      <c r="C6248" s="622" t="s">
        <v>119</v>
      </c>
      <c r="D6248" s="621">
        <v>44.47</v>
      </c>
    </row>
    <row r="6249" spans="1:4" ht="27">
      <c r="A6249" s="622">
        <v>95420</v>
      </c>
      <c r="B6249" s="622" t="s">
        <v>3910</v>
      </c>
      <c r="C6249" s="622" t="s">
        <v>119</v>
      </c>
      <c r="D6249" s="621">
        <v>63.17</v>
      </c>
    </row>
    <row r="6250" spans="1:4" ht="27">
      <c r="A6250" s="622">
        <v>95421</v>
      </c>
      <c r="B6250" s="622" t="s">
        <v>3911</v>
      </c>
      <c r="C6250" s="622" t="s">
        <v>119</v>
      </c>
      <c r="D6250" s="621">
        <v>83.51</v>
      </c>
    </row>
    <row r="6251" spans="1:4" ht="40.5">
      <c r="A6251" s="622">
        <v>95422</v>
      </c>
      <c r="B6251" s="622" t="s">
        <v>3912</v>
      </c>
      <c r="C6251" s="622" t="s">
        <v>119</v>
      </c>
      <c r="D6251" s="621">
        <v>34</v>
      </c>
    </row>
    <row r="6252" spans="1:4" ht="27">
      <c r="A6252" s="622">
        <v>95423</v>
      </c>
      <c r="B6252" s="622" t="s">
        <v>3913</v>
      </c>
      <c r="C6252" s="622" t="s">
        <v>119</v>
      </c>
      <c r="D6252" s="621">
        <v>51.6</v>
      </c>
    </row>
    <row r="6253" spans="1:4" ht="27">
      <c r="A6253" s="622">
        <v>95424</v>
      </c>
      <c r="B6253" s="622" t="s">
        <v>3914</v>
      </c>
      <c r="C6253" s="622" t="s">
        <v>119</v>
      </c>
      <c r="D6253" s="621">
        <v>9.64</v>
      </c>
    </row>
    <row r="6254" spans="1:4" ht="27">
      <c r="A6254" s="622">
        <v>100288</v>
      </c>
      <c r="B6254" s="622" t="s">
        <v>11453</v>
      </c>
      <c r="C6254" s="622" t="s">
        <v>26</v>
      </c>
      <c r="D6254" s="621">
        <v>0.03</v>
      </c>
    </row>
    <row r="6255" spans="1:4" ht="13.5">
      <c r="A6255" s="622">
        <v>100289</v>
      </c>
      <c r="B6255" s="622" t="s">
        <v>11454</v>
      </c>
      <c r="C6255" s="622" t="s">
        <v>26</v>
      </c>
      <c r="D6255" s="621">
        <v>14.66</v>
      </c>
    </row>
    <row r="6256" spans="1:4" ht="40.5">
      <c r="A6256" s="622">
        <v>100290</v>
      </c>
      <c r="B6256" s="622" t="s">
        <v>11455</v>
      </c>
      <c r="C6256" s="622" t="s">
        <v>26</v>
      </c>
      <c r="D6256" s="621">
        <v>0.03</v>
      </c>
    </row>
    <row r="6257" spans="1:4" ht="27">
      <c r="A6257" s="622">
        <v>100291</v>
      </c>
      <c r="B6257" s="622" t="s">
        <v>11456</v>
      </c>
      <c r="C6257" s="622" t="s">
        <v>26</v>
      </c>
      <c r="D6257" s="621">
        <v>0.09</v>
      </c>
    </row>
    <row r="6258" spans="1:4" ht="40.5">
      <c r="A6258" s="622">
        <v>100292</v>
      </c>
      <c r="B6258" s="622" t="s">
        <v>11457</v>
      </c>
      <c r="C6258" s="622" t="s">
        <v>26</v>
      </c>
      <c r="D6258" s="621">
        <v>0.39</v>
      </c>
    </row>
    <row r="6259" spans="1:4" ht="40.5">
      <c r="A6259" s="622">
        <v>100293</v>
      </c>
      <c r="B6259" s="622" t="s">
        <v>11458</v>
      </c>
      <c r="C6259" s="622" t="s">
        <v>26</v>
      </c>
      <c r="D6259" s="621">
        <v>0.09</v>
      </c>
    </row>
    <row r="6260" spans="1:4" ht="40.5">
      <c r="A6260" s="622">
        <v>100294</v>
      </c>
      <c r="B6260" s="622" t="s">
        <v>11459</v>
      </c>
      <c r="C6260" s="622" t="s">
        <v>26</v>
      </c>
      <c r="D6260" s="621">
        <v>0.18</v>
      </c>
    </row>
    <row r="6261" spans="1:4" ht="40.5">
      <c r="A6261" s="622">
        <v>100295</v>
      </c>
      <c r="B6261" s="622" t="s">
        <v>11460</v>
      </c>
      <c r="C6261" s="622" t="s">
        <v>26</v>
      </c>
      <c r="D6261" s="621">
        <v>0.27</v>
      </c>
    </row>
    <row r="6262" spans="1:4" ht="27">
      <c r="A6262" s="622">
        <v>100296</v>
      </c>
      <c r="B6262" s="622" t="s">
        <v>11461</v>
      </c>
      <c r="C6262" s="622" t="s">
        <v>26</v>
      </c>
      <c r="D6262" s="621">
        <v>0.62</v>
      </c>
    </row>
    <row r="6263" spans="1:4" ht="27">
      <c r="A6263" s="622">
        <v>100297</v>
      </c>
      <c r="B6263" s="622" t="s">
        <v>11462</v>
      </c>
      <c r="C6263" s="622" t="s">
        <v>26</v>
      </c>
      <c r="D6263" s="621">
        <v>0.69</v>
      </c>
    </row>
    <row r="6264" spans="1:4" ht="40.5">
      <c r="A6264" s="622">
        <v>100298</v>
      </c>
      <c r="B6264" s="622" t="s">
        <v>11463</v>
      </c>
      <c r="C6264" s="622" t="s">
        <v>26</v>
      </c>
      <c r="D6264" s="621">
        <v>0.34</v>
      </c>
    </row>
    <row r="6265" spans="1:4" ht="40.5">
      <c r="A6265" s="622">
        <v>100299</v>
      </c>
      <c r="B6265" s="622" t="s">
        <v>11464</v>
      </c>
      <c r="C6265" s="622" t="s">
        <v>26</v>
      </c>
      <c r="D6265" s="621">
        <v>0.24</v>
      </c>
    </row>
    <row r="6266" spans="1:4" ht="27">
      <c r="A6266" s="622">
        <v>100300</v>
      </c>
      <c r="B6266" s="622" t="s">
        <v>11465</v>
      </c>
      <c r="C6266" s="622" t="s">
        <v>26</v>
      </c>
      <c r="D6266" s="621">
        <v>10.89</v>
      </c>
    </row>
    <row r="6267" spans="1:4" ht="27">
      <c r="A6267" s="622">
        <v>100301</v>
      </c>
      <c r="B6267" s="622" t="s">
        <v>11466</v>
      </c>
      <c r="C6267" s="622" t="s">
        <v>26</v>
      </c>
      <c r="D6267" s="621">
        <v>15.27</v>
      </c>
    </row>
    <row r="6268" spans="1:4" ht="27">
      <c r="A6268" s="622">
        <v>100302</v>
      </c>
      <c r="B6268" s="622" t="s">
        <v>11467</v>
      </c>
      <c r="C6268" s="622" t="s">
        <v>26</v>
      </c>
      <c r="D6268" s="621">
        <v>114.84</v>
      </c>
    </row>
    <row r="6269" spans="1:4" ht="27">
      <c r="A6269" s="622">
        <v>100303</v>
      </c>
      <c r="B6269" s="622" t="s">
        <v>11468</v>
      </c>
      <c r="C6269" s="622" t="s">
        <v>26</v>
      </c>
      <c r="D6269" s="621">
        <v>14.19</v>
      </c>
    </row>
    <row r="6270" spans="1:4" ht="27">
      <c r="A6270" s="622">
        <v>100304</v>
      </c>
      <c r="B6270" s="622" t="s">
        <v>11469</v>
      </c>
      <c r="C6270" s="622" t="s">
        <v>26</v>
      </c>
      <c r="D6270" s="621">
        <v>55.03</v>
      </c>
    </row>
    <row r="6271" spans="1:4" ht="27">
      <c r="A6271" s="622">
        <v>100305</v>
      </c>
      <c r="B6271" s="622" t="s">
        <v>11470</v>
      </c>
      <c r="C6271" s="622" t="s">
        <v>26</v>
      </c>
      <c r="D6271" s="621">
        <v>80.13</v>
      </c>
    </row>
    <row r="6272" spans="1:4" ht="27">
      <c r="A6272" s="622">
        <v>100306</v>
      </c>
      <c r="B6272" s="622" t="s">
        <v>11471</v>
      </c>
      <c r="C6272" s="622" t="s">
        <v>26</v>
      </c>
      <c r="D6272" s="621">
        <v>90.27</v>
      </c>
    </row>
    <row r="6273" spans="1:4" ht="27">
      <c r="A6273" s="622">
        <v>100307</v>
      </c>
      <c r="B6273" s="622" t="s">
        <v>11472</v>
      </c>
      <c r="C6273" s="622" t="s">
        <v>26</v>
      </c>
      <c r="D6273" s="621">
        <v>18</v>
      </c>
    </row>
    <row r="6274" spans="1:4" ht="27">
      <c r="A6274" s="622">
        <v>100308</v>
      </c>
      <c r="B6274" s="622" t="s">
        <v>11473</v>
      </c>
      <c r="C6274" s="622" t="s">
        <v>26</v>
      </c>
      <c r="D6274" s="621">
        <v>19.7</v>
      </c>
    </row>
    <row r="6275" spans="1:4" ht="27">
      <c r="A6275" s="622">
        <v>100309</v>
      </c>
      <c r="B6275" s="622" t="s">
        <v>11474</v>
      </c>
      <c r="C6275" s="622" t="s">
        <v>26</v>
      </c>
      <c r="D6275" s="621">
        <v>20.69</v>
      </c>
    </row>
    <row r="6276" spans="1:4" ht="40.5">
      <c r="A6276" s="622">
        <v>100310</v>
      </c>
      <c r="B6276" s="622" t="s">
        <v>11475</v>
      </c>
      <c r="C6276" s="622" t="s">
        <v>119</v>
      </c>
      <c r="D6276" s="621">
        <v>4.68</v>
      </c>
    </row>
    <row r="6277" spans="1:4" ht="40.5">
      <c r="A6277" s="622">
        <v>100311</v>
      </c>
      <c r="B6277" s="622" t="s">
        <v>11476</v>
      </c>
      <c r="C6277" s="622" t="s">
        <v>119</v>
      </c>
      <c r="D6277" s="621">
        <v>54.27</v>
      </c>
    </row>
    <row r="6278" spans="1:4" ht="40.5">
      <c r="A6278" s="622">
        <v>100312</v>
      </c>
      <c r="B6278" s="622" t="s">
        <v>11477</v>
      </c>
      <c r="C6278" s="622" t="s">
        <v>119</v>
      </c>
      <c r="D6278" s="621">
        <v>25.76</v>
      </c>
    </row>
    <row r="6279" spans="1:4" ht="40.5">
      <c r="A6279" s="622">
        <v>100313</v>
      </c>
      <c r="B6279" s="622" t="s">
        <v>11478</v>
      </c>
      <c r="C6279" s="622" t="s">
        <v>119</v>
      </c>
      <c r="D6279" s="621">
        <v>84.86</v>
      </c>
    </row>
    <row r="6280" spans="1:4" ht="27">
      <c r="A6280" s="622">
        <v>100314</v>
      </c>
      <c r="B6280" s="622" t="s">
        <v>11479</v>
      </c>
      <c r="C6280" s="622" t="s">
        <v>119</v>
      </c>
      <c r="D6280" s="621">
        <v>95.74</v>
      </c>
    </row>
    <row r="6281" spans="1:4" ht="40.5">
      <c r="A6281" s="622">
        <v>100315</v>
      </c>
      <c r="B6281" s="622" t="s">
        <v>11480</v>
      </c>
      <c r="C6281" s="622" t="s">
        <v>119</v>
      </c>
      <c r="D6281" s="621">
        <v>32.64</v>
      </c>
    </row>
    <row r="6282" spans="1:4" ht="27">
      <c r="A6282" s="622">
        <v>100316</v>
      </c>
      <c r="B6282" s="622" t="s">
        <v>11465</v>
      </c>
      <c r="C6282" s="622" t="s">
        <v>119</v>
      </c>
      <c r="D6282" s="621">
        <v>1941.82</v>
      </c>
    </row>
    <row r="6283" spans="1:4" ht="27">
      <c r="A6283" s="622">
        <v>100317</v>
      </c>
      <c r="B6283" s="622" t="s">
        <v>11481</v>
      </c>
      <c r="C6283" s="622" t="s">
        <v>119</v>
      </c>
      <c r="D6283" s="621">
        <v>20344.61</v>
      </c>
    </row>
    <row r="6284" spans="1:4" ht="27">
      <c r="A6284" s="622">
        <v>100318</v>
      </c>
      <c r="B6284" s="622" t="s">
        <v>11469</v>
      </c>
      <c r="C6284" s="622" t="s">
        <v>119</v>
      </c>
      <c r="D6284" s="621">
        <v>9758.5499999999993</v>
      </c>
    </row>
    <row r="6285" spans="1:4" ht="27">
      <c r="A6285" s="622">
        <v>100319</v>
      </c>
      <c r="B6285" s="622" t="s">
        <v>11470</v>
      </c>
      <c r="C6285" s="622" t="s">
        <v>119</v>
      </c>
      <c r="D6285" s="621">
        <v>14186.35</v>
      </c>
    </row>
    <row r="6286" spans="1:4" ht="27">
      <c r="A6286" s="622">
        <v>100320</v>
      </c>
      <c r="B6286" s="622" t="s">
        <v>11471</v>
      </c>
      <c r="C6286" s="622" t="s">
        <v>119</v>
      </c>
      <c r="D6286" s="621">
        <v>15980.82</v>
      </c>
    </row>
    <row r="6287" spans="1:4" ht="27">
      <c r="A6287" s="622">
        <v>100321</v>
      </c>
      <c r="B6287" s="622" t="s">
        <v>11482</v>
      </c>
      <c r="C6287" s="622" t="s">
        <v>119</v>
      </c>
      <c r="D6287" s="621">
        <v>3669.54</v>
      </c>
    </row>
    <row r="6288" spans="1:4" ht="27">
      <c r="A6288" s="622">
        <v>100533</v>
      </c>
      <c r="B6288" s="622" t="s">
        <v>11483</v>
      </c>
      <c r="C6288" s="622" t="s">
        <v>26</v>
      </c>
      <c r="D6288" s="621">
        <v>12.94</v>
      </c>
    </row>
    <row r="6289" spans="1:4" ht="27">
      <c r="A6289" s="622">
        <v>100534</v>
      </c>
      <c r="B6289" s="622" t="s">
        <v>11483</v>
      </c>
      <c r="C6289" s="622" t="s">
        <v>119</v>
      </c>
      <c r="D6289" s="621">
        <v>2310.77</v>
      </c>
    </row>
    <row r="6290" spans="1:4" ht="40.5">
      <c r="A6290" s="622">
        <v>100535</v>
      </c>
      <c r="B6290" s="622" t="s">
        <v>11484</v>
      </c>
      <c r="C6290" s="622" t="s">
        <v>26</v>
      </c>
      <c r="D6290" s="621">
        <v>0.14000000000000001</v>
      </c>
    </row>
    <row r="6291" spans="1:4" ht="40.5">
      <c r="A6291" s="622">
        <v>100536</v>
      </c>
      <c r="B6291" s="622" t="s">
        <v>11485</v>
      </c>
      <c r="C6291" s="622" t="s">
        <v>119</v>
      </c>
      <c r="D6291" s="621">
        <v>19.850000000000001</v>
      </c>
    </row>
    <row r="6292" spans="1:4" ht="38.25">
      <c r="A6292" s="623">
        <v>41758</v>
      </c>
      <c r="B6292" s="451" t="s">
        <v>13993</v>
      </c>
      <c r="C6292" s="623" t="s">
        <v>1131</v>
      </c>
      <c r="D6292" s="624">
        <v>152.76</v>
      </c>
    </row>
    <row r="6293" spans="1:4" ht="51">
      <c r="A6293" s="623">
        <v>39680</v>
      </c>
      <c r="B6293" s="451" t="s">
        <v>12050</v>
      </c>
      <c r="C6293" s="623" t="s">
        <v>1131</v>
      </c>
      <c r="D6293" s="624">
        <v>76.72</v>
      </c>
    </row>
    <row r="6294" spans="1:4" ht="51">
      <c r="A6294" s="623">
        <v>39683</v>
      </c>
      <c r="B6294" s="451" t="s">
        <v>12051</v>
      </c>
      <c r="C6294" s="623" t="s">
        <v>1131</v>
      </c>
      <c r="D6294" s="624">
        <v>46.96</v>
      </c>
    </row>
    <row r="6295" spans="1:4" ht="38.25">
      <c r="A6295" s="623">
        <v>1363</v>
      </c>
      <c r="B6295" s="451" t="s">
        <v>13994</v>
      </c>
      <c r="C6295" s="623" t="s">
        <v>1136</v>
      </c>
      <c r="D6295" s="624">
        <v>18.13</v>
      </c>
    </row>
    <row r="6296" spans="1:4" ht="38.25">
      <c r="A6296" s="623">
        <v>1344</v>
      </c>
      <c r="B6296" s="451" t="s">
        <v>13995</v>
      </c>
      <c r="C6296" s="623" t="s">
        <v>1131</v>
      </c>
      <c r="D6296" s="624">
        <v>45.79</v>
      </c>
    </row>
    <row r="6297" spans="1:4" ht="38.25">
      <c r="A6297" s="623">
        <v>1342</v>
      </c>
      <c r="B6297" s="451" t="s">
        <v>13996</v>
      </c>
      <c r="C6297" s="623" t="s">
        <v>1131</v>
      </c>
      <c r="D6297" s="624">
        <v>80.94</v>
      </c>
    </row>
    <row r="6298" spans="1:4" ht="38.25">
      <c r="A6298" s="623">
        <v>1349</v>
      </c>
      <c r="B6298" s="451" t="s">
        <v>13997</v>
      </c>
      <c r="C6298" s="623" t="s">
        <v>1131</v>
      </c>
      <c r="D6298" s="624">
        <v>115.43</v>
      </c>
    </row>
    <row r="6299" spans="1:4" ht="38.25">
      <c r="A6299" s="623">
        <v>1350</v>
      </c>
      <c r="B6299" s="451" t="s">
        <v>13998</v>
      </c>
      <c r="C6299" s="623" t="s">
        <v>1131</v>
      </c>
      <c r="D6299" s="624">
        <v>39.200000000000003</v>
      </c>
    </row>
    <row r="6300" spans="1:4" ht="38.25">
      <c r="A6300" s="623">
        <v>1357</v>
      </c>
      <c r="B6300" s="451" t="s">
        <v>13999</v>
      </c>
      <c r="C6300" s="623" t="s">
        <v>1131</v>
      </c>
      <c r="D6300" s="624">
        <v>49.93</v>
      </c>
    </row>
    <row r="6301" spans="1:4" ht="38.25">
      <c r="A6301" s="623">
        <v>1359</v>
      </c>
      <c r="B6301" s="451" t="s">
        <v>14000</v>
      </c>
      <c r="C6301" s="623" t="s">
        <v>1131</v>
      </c>
      <c r="D6301" s="624">
        <v>77.14</v>
      </c>
    </row>
    <row r="6302" spans="1:4" ht="38.25">
      <c r="A6302" s="623">
        <v>1351</v>
      </c>
      <c r="B6302" s="451" t="s">
        <v>14001</v>
      </c>
      <c r="C6302" s="623" t="s">
        <v>1131</v>
      </c>
      <c r="D6302" s="624">
        <v>24.86</v>
      </c>
    </row>
    <row r="6303" spans="1:4" ht="51">
      <c r="A6303" s="623">
        <v>3113</v>
      </c>
      <c r="B6303" s="451" t="s">
        <v>14002</v>
      </c>
      <c r="C6303" s="623" t="s">
        <v>1139</v>
      </c>
      <c r="D6303" s="624">
        <v>66.650000000000006</v>
      </c>
    </row>
    <row r="6304" spans="1:4" ht="38.25">
      <c r="A6304" s="623">
        <v>2404</v>
      </c>
      <c r="B6304" s="451" t="s">
        <v>6125</v>
      </c>
      <c r="C6304" s="623" t="s">
        <v>1136</v>
      </c>
      <c r="D6304" s="624">
        <v>93</v>
      </c>
    </row>
    <row r="6305" spans="1:4" ht="51">
      <c r="A6305" s="623">
        <v>2418</v>
      </c>
      <c r="B6305" s="451" t="s">
        <v>14003</v>
      </c>
      <c r="C6305" s="623" t="s">
        <v>1131</v>
      </c>
      <c r="D6305" s="624">
        <v>8.33</v>
      </c>
    </row>
    <row r="6306" spans="1:4" ht="38.25">
      <c r="A6306" s="623">
        <v>2720</v>
      </c>
      <c r="B6306" s="451" t="s">
        <v>6269</v>
      </c>
      <c r="C6306" s="623" t="s">
        <v>1134</v>
      </c>
      <c r="D6306" s="624">
        <v>171.31</v>
      </c>
    </row>
    <row r="6307" spans="1:4" ht="63.75">
      <c r="A6307" s="623">
        <v>2719</v>
      </c>
      <c r="B6307" s="451" t="s">
        <v>6268</v>
      </c>
      <c r="C6307" s="623" t="s">
        <v>1134</v>
      </c>
      <c r="D6307" s="624">
        <v>145.15</v>
      </c>
    </row>
    <row r="6308" spans="1:4" ht="25.5">
      <c r="A6308" s="623">
        <v>6086</v>
      </c>
      <c r="B6308" s="451" t="s">
        <v>14004</v>
      </c>
      <c r="C6308" s="623" t="s">
        <v>1141</v>
      </c>
      <c r="D6308" s="624">
        <v>69.09</v>
      </c>
    </row>
    <row r="6309" spans="1:4" ht="63.75">
      <c r="A6309" s="623">
        <v>38968</v>
      </c>
      <c r="B6309" s="451" t="s">
        <v>14005</v>
      </c>
      <c r="C6309" s="623" t="s">
        <v>1136</v>
      </c>
      <c r="D6309" s="624">
        <v>336.94</v>
      </c>
    </row>
    <row r="6310" spans="1:4" ht="51">
      <c r="A6310" s="623">
        <v>3378</v>
      </c>
      <c r="B6310" s="451" t="s">
        <v>11486</v>
      </c>
      <c r="C6310" s="623" t="s">
        <v>1131</v>
      </c>
      <c r="D6310" s="624">
        <v>51.61</v>
      </c>
    </row>
    <row r="6311" spans="1:4" ht="51">
      <c r="A6311" s="623">
        <v>3380</v>
      </c>
      <c r="B6311" s="451" t="s">
        <v>11487</v>
      </c>
      <c r="C6311" s="623" t="s">
        <v>1131</v>
      </c>
      <c r="D6311" s="624">
        <v>36.130000000000003</v>
      </c>
    </row>
    <row r="6312" spans="1:4" ht="51">
      <c r="A6312" s="623">
        <v>3379</v>
      </c>
      <c r="B6312" s="451" t="s">
        <v>11488</v>
      </c>
      <c r="C6312" s="623" t="s">
        <v>1131</v>
      </c>
      <c r="D6312" s="624">
        <v>34.880000000000003</v>
      </c>
    </row>
    <row r="6313" spans="1:4" ht="38.25">
      <c r="A6313" s="623">
        <v>615</v>
      </c>
      <c r="B6313" s="451" t="s">
        <v>14006</v>
      </c>
      <c r="C6313" s="623" t="s">
        <v>1136</v>
      </c>
      <c r="D6313" s="624">
        <v>398.39</v>
      </c>
    </row>
    <row r="6314" spans="1:4" ht="63.75">
      <c r="A6314" s="623">
        <v>606</v>
      </c>
      <c r="B6314" s="451" t="s">
        <v>14007</v>
      </c>
      <c r="C6314" s="623" t="s">
        <v>1136</v>
      </c>
      <c r="D6314" s="624">
        <v>625.83000000000004</v>
      </c>
    </row>
    <row r="6315" spans="1:4" ht="51">
      <c r="A6315" s="623">
        <v>11193</v>
      </c>
      <c r="B6315" s="451" t="s">
        <v>14008</v>
      </c>
      <c r="C6315" s="623" t="s">
        <v>1136</v>
      </c>
      <c r="D6315" s="624">
        <v>634.53</v>
      </c>
    </row>
    <row r="6316" spans="1:4" ht="63.75">
      <c r="A6316" s="623">
        <v>11197</v>
      </c>
      <c r="B6316" s="451" t="s">
        <v>14009</v>
      </c>
      <c r="C6316" s="623" t="s">
        <v>1131</v>
      </c>
      <c r="D6316" s="624">
        <v>868.99</v>
      </c>
    </row>
    <row r="6317" spans="1:4" ht="38.25">
      <c r="A6317" s="623">
        <v>3346</v>
      </c>
      <c r="B6317" s="451" t="s">
        <v>11489</v>
      </c>
      <c r="C6317" s="623" t="s">
        <v>1134</v>
      </c>
      <c r="D6317" s="624">
        <v>13.5</v>
      </c>
    </row>
    <row r="6318" spans="1:4" ht="38.25">
      <c r="A6318" s="623">
        <v>3348</v>
      </c>
      <c r="B6318" s="451" t="s">
        <v>11490</v>
      </c>
      <c r="C6318" s="623" t="s">
        <v>1134</v>
      </c>
      <c r="D6318" s="624">
        <v>16.149999999999999</v>
      </c>
    </row>
    <row r="6319" spans="1:4" ht="38.25">
      <c r="A6319" s="623">
        <v>3345</v>
      </c>
      <c r="B6319" s="451" t="s">
        <v>11491</v>
      </c>
      <c r="C6319" s="623" t="s">
        <v>1134</v>
      </c>
      <c r="D6319" s="624">
        <v>10.43</v>
      </c>
    </row>
    <row r="6320" spans="1:4" ht="38.25">
      <c r="A6320" s="623">
        <v>39833</v>
      </c>
      <c r="B6320" s="451" t="s">
        <v>11492</v>
      </c>
      <c r="C6320" s="623" t="s">
        <v>1134</v>
      </c>
      <c r="D6320" s="624">
        <v>22.12</v>
      </c>
    </row>
    <row r="6321" spans="1:4" ht="38.25">
      <c r="A6321" s="623">
        <v>39834</v>
      </c>
      <c r="B6321" s="451" t="s">
        <v>11493</v>
      </c>
      <c r="C6321" s="623" t="s">
        <v>1134</v>
      </c>
      <c r="D6321" s="624">
        <v>37.96</v>
      </c>
    </row>
    <row r="6322" spans="1:4" ht="38.25">
      <c r="A6322" s="623">
        <v>39835</v>
      </c>
      <c r="B6322" s="451" t="s">
        <v>11494</v>
      </c>
      <c r="C6322" s="623" t="s">
        <v>1134</v>
      </c>
      <c r="D6322" s="624">
        <v>46.28</v>
      </c>
    </row>
    <row r="6323" spans="1:4" ht="25.5">
      <c r="A6323" s="623">
        <v>3779</v>
      </c>
      <c r="B6323" s="451" t="s">
        <v>14010</v>
      </c>
      <c r="C6323" s="623" t="s">
        <v>1135</v>
      </c>
      <c r="D6323" s="624">
        <v>7.33</v>
      </c>
    </row>
    <row r="6324" spans="1:4" ht="38.25">
      <c r="A6324" s="623">
        <v>13382</v>
      </c>
      <c r="B6324" s="451" t="s">
        <v>8008</v>
      </c>
      <c r="C6324" s="623" t="s">
        <v>1131</v>
      </c>
      <c r="D6324" s="624">
        <v>188.86</v>
      </c>
    </row>
    <row r="6325" spans="1:4" ht="25.5">
      <c r="A6325" s="623">
        <v>4051</v>
      </c>
      <c r="B6325" s="451" t="s">
        <v>14011</v>
      </c>
      <c r="C6325" s="623" t="s">
        <v>1142</v>
      </c>
      <c r="D6325" s="624">
        <v>69.900000000000006</v>
      </c>
    </row>
    <row r="6326" spans="1:4" ht="25.5">
      <c r="A6326" s="623">
        <v>4047</v>
      </c>
      <c r="B6326" s="451" t="s">
        <v>14011</v>
      </c>
      <c r="C6326" s="623" t="s">
        <v>1141</v>
      </c>
      <c r="D6326" s="624">
        <v>13.98</v>
      </c>
    </row>
    <row r="6327" spans="1:4" ht="51">
      <c r="A6327" s="623">
        <v>11367</v>
      </c>
      <c r="B6327" s="451" t="s">
        <v>14012</v>
      </c>
      <c r="C6327" s="623" t="s">
        <v>1136</v>
      </c>
      <c r="D6327" s="624">
        <v>118.98</v>
      </c>
    </row>
    <row r="6328" spans="1:4" ht="63.75">
      <c r="A6328" s="623">
        <v>11523</v>
      </c>
      <c r="B6328" s="451" t="s">
        <v>14013</v>
      </c>
      <c r="C6328" s="623" t="s">
        <v>1131</v>
      </c>
      <c r="D6328" s="624">
        <v>14.4</v>
      </c>
    </row>
    <row r="6329" spans="1:4" ht="51">
      <c r="A6329" s="623">
        <v>13399</v>
      </c>
      <c r="B6329" s="451" t="s">
        <v>12052</v>
      </c>
      <c r="C6329" s="623" t="s">
        <v>1131</v>
      </c>
      <c r="D6329" s="624">
        <v>23.95</v>
      </c>
    </row>
    <row r="6330" spans="1:4" ht="51">
      <c r="A6330" s="623">
        <v>39764</v>
      </c>
      <c r="B6330" s="451" t="s">
        <v>12053</v>
      </c>
      <c r="C6330" s="623" t="s">
        <v>1131</v>
      </c>
      <c r="D6330" s="624">
        <v>32.94</v>
      </c>
    </row>
    <row r="6331" spans="1:4" ht="51">
      <c r="A6331" s="623">
        <v>6204</v>
      </c>
      <c r="B6331" s="451" t="s">
        <v>14014</v>
      </c>
      <c r="C6331" s="623" t="s">
        <v>1135</v>
      </c>
      <c r="D6331" s="624">
        <v>7.86</v>
      </c>
    </row>
    <row r="6332" spans="1:4" ht="38.25">
      <c r="A6332" s="623">
        <v>6188</v>
      </c>
      <c r="B6332" s="451" t="s">
        <v>14015</v>
      </c>
      <c r="C6332" s="623" t="s">
        <v>1136</v>
      </c>
      <c r="D6332" s="624">
        <v>37.590000000000003</v>
      </c>
    </row>
    <row r="6333" spans="1:4" ht="51">
      <c r="A6333" s="623">
        <v>4126</v>
      </c>
      <c r="B6333" s="451" t="s">
        <v>6648</v>
      </c>
      <c r="C6333" s="623" t="s">
        <v>1131</v>
      </c>
      <c r="D6333" s="624">
        <v>201.22</v>
      </c>
    </row>
    <row r="6334" spans="1:4" ht="25.5">
      <c r="A6334" s="623">
        <v>7287</v>
      </c>
      <c r="B6334" s="451" t="s">
        <v>14016</v>
      </c>
      <c r="C6334" s="623" t="s">
        <v>1141</v>
      </c>
      <c r="D6334" s="624">
        <v>73.64</v>
      </c>
    </row>
    <row r="6335" spans="1:4" ht="25.5">
      <c r="A6335" s="623">
        <v>7347</v>
      </c>
      <c r="B6335" s="451" t="s">
        <v>14017</v>
      </c>
      <c r="C6335" s="623" t="s">
        <v>1141</v>
      </c>
      <c r="D6335" s="624">
        <v>49.38</v>
      </c>
    </row>
    <row r="6336" spans="1:4" ht="25.5">
      <c r="A6336" s="623">
        <v>7345</v>
      </c>
      <c r="B6336" s="451" t="s">
        <v>14018</v>
      </c>
      <c r="C6336" s="623" t="s">
        <v>1130</v>
      </c>
      <c r="D6336" s="624">
        <v>17.77</v>
      </c>
    </row>
    <row r="6337" spans="1:4" ht="25.5">
      <c r="A6337" s="623">
        <v>7344</v>
      </c>
      <c r="B6337" s="451" t="s">
        <v>14018</v>
      </c>
      <c r="C6337" s="623" t="s">
        <v>1141</v>
      </c>
      <c r="D6337" s="624">
        <v>63.98</v>
      </c>
    </row>
    <row r="6338" spans="1:4" ht="38.25">
      <c r="A6338" s="623">
        <v>40514</v>
      </c>
      <c r="B6338" s="451" t="s">
        <v>14019</v>
      </c>
      <c r="C6338" s="623" t="s">
        <v>1130</v>
      </c>
      <c r="D6338" s="624">
        <v>21.8</v>
      </c>
    </row>
    <row r="6339" spans="1:4" ht="51">
      <c r="A6339" s="623">
        <v>4487</v>
      </c>
      <c r="B6339" s="451" t="s">
        <v>14020</v>
      </c>
      <c r="C6339" s="623" t="s">
        <v>1135</v>
      </c>
      <c r="D6339" s="624">
        <v>9.9499999999999993</v>
      </c>
    </row>
    <row r="6340" spans="1:4" ht="63.75">
      <c r="A6340" s="623">
        <v>11199</v>
      </c>
      <c r="B6340" s="451" t="s">
        <v>14021</v>
      </c>
      <c r="C6340" s="623" t="s">
        <v>1131</v>
      </c>
      <c r="D6340" s="624">
        <v>898.01</v>
      </c>
    </row>
    <row r="6341" spans="1:4" ht="25.5">
      <c r="A6341" s="623">
        <v>4053</v>
      </c>
      <c r="B6341" s="451" t="s">
        <v>14022</v>
      </c>
      <c r="C6341" s="623" t="s">
        <v>1141</v>
      </c>
      <c r="D6341" s="624">
        <v>53.25</v>
      </c>
    </row>
    <row r="6342" spans="1:4" ht="25.5">
      <c r="A6342" s="623">
        <v>4056</v>
      </c>
      <c r="B6342" s="451" t="s">
        <v>14023</v>
      </c>
      <c r="C6342" s="623" t="s">
        <v>1141</v>
      </c>
      <c r="D6342" s="624">
        <v>28</v>
      </c>
    </row>
    <row r="6343" spans="1:4" ht="38.25">
      <c r="A6343" s="623">
        <v>21136</v>
      </c>
      <c r="B6343" s="451" t="s">
        <v>11495</v>
      </c>
      <c r="C6343" s="623" t="s">
        <v>1135</v>
      </c>
      <c r="D6343" s="624">
        <v>11.95</v>
      </c>
    </row>
    <row r="6344" spans="1:4" ht="38.25">
      <c r="A6344" s="623">
        <v>21128</v>
      </c>
      <c r="B6344" s="451" t="s">
        <v>11496</v>
      </c>
      <c r="C6344" s="623" t="s">
        <v>1135</v>
      </c>
      <c r="D6344" s="624">
        <v>9.25</v>
      </c>
    </row>
    <row r="6345" spans="1:4" ht="38.25">
      <c r="A6345" s="623">
        <v>21130</v>
      </c>
      <c r="B6345" s="451" t="s">
        <v>11497</v>
      </c>
      <c r="C6345" s="623" t="s">
        <v>1135</v>
      </c>
      <c r="D6345" s="624">
        <v>23.36</v>
      </c>
    </row>
    <row r="6346" spans="1:4" ht="38.25">
      <c r="A6346" s="623">
        <v>21135</v>
      </c>
      <c r="B6346" s="451" t="s">
        <v>11498</v>
      </c>
      <c r="C6346" s="623" t="s">
        <v>1135</v>
      </c>
      <c r="D6346" s="624">
        <v>23</v>
      </c>
    </row>
    <row r="6347" spans="1:4">
      <c r="A6347" s="623">
        <v>42402</v>
      </c>
      <c r="B6347" s="451" t="s">
        <v>12054</v>
      </c>
      <c r="C6347" s="623" t="s">
        <v>1128</v>
      </c>
      <c r="D6347" s="624">
        <v>5.2</v>
      </c>
    </row>
    <row r="6348" spans="1:4" ht="38.25">
      <c r="A6348" s="623">
        <v>38605</v>
      </c>
      <c r="B6348" s="451" t="s">
        <v>9183</v>
      </c>
      <c r="C6348" s="623" t="s">
        <v>1131</v>
      </c>
      <c r="D6348" s="624">
        <v>106.87</v>
      </c>
    </row>
    <row r="6349" spans="1:4" ht="25.5">
      <c r="A6349" s="623">
        <v>11270</v>
      </c>
      <c r="B6349" s="451" t="s">
        <v>7539</v>
      </c>
      <c r="C6349" s="623" t="s">
        <v>1131</v>
      </c>
      <c r="D6349" s="624">
        <v>1.8</v>
      </c>
    </row>
    <row r="6350" spans="1:4" ht="25.5">
      <c r="A6350" s="623">
        <v>412</v>
      </c>
      <c r="B6350" s="451" t="s">
        <v>5536</v>
      </c>
      <c r="C6350" s="623" t="s">
        <v>1131</v>
      </c>
      <c r="D6350" s="624">
        <v>1.02</v>
      </c>
    </row>
    <row r="6351" spans="1:4" ht="25.5">
      <c r="A6351" s="623">
        <v>414</v>
      </c>
      <c r="B6351" s="451" t="s">
        <v>5537</v>
      </c>
      <c r="C6351" s="623" t="s">
        <v>1131</v>
      </c>
      <c r="D6351" s="624">
        <v>0.06</v>
      </c>
    </row>
    <row r="6352" spans="1:4" ht="25.5">
      <c r="A6352" s="623">
        <v>410</v>
      </c>
      <c r="B6352" s="451" t="s">
        <v>5534</v>
      </c>
      <c r="C6352" s="623" t="s">
        <v>1131</v>
      </c>
      <c r="D6352" s="624">
        <v>0.15</v>
      </c>
    </row>
    <row r="6353" spans="1:4" ht="25.5">
      <c r="A6353" s="623">
        <v>411</v>
      </c>
      <c r="B6353" s="451" t="s">
        <v>5535</v>
      </c>
      <c r="C6353" s="623" t="s">
        <v>1131</v>
      </c>
      <c r="D6353" s="624">
        <v>0.2</v>
      </c>
    </row>
    <row r="6354" spans="1:4" ht="25.5">
      <c r="A6354" s="623">
        <v>408</v>
      </c>
      <c r="B6354" s="451" t="s">
        <v>5533</v>
      </c>
      <c r="C6354" s="623" t="s">
        <v>1131</v>
      </c>
      <c r="D6354" s="624">
        <v>0.99</v>
      </c>
    </row>
    <row r="6355" spans="1:4" ht="38.25">
      <c r="A6355" s="623">
        <v>39131</v>
      </c>
      <c r="B6355" s="451" t="s">
        <v>9382</v>
      </c>
      <c r="C6355" s="623" t="s">
        <v>1131</v>
      </c>
      <c r="D6355" s="624">
        <v>2.65</v>
      </c>
    </row>
    <row r="6356" spans="1:4" ht="38.25">
      <c r="A6356" s="623">
        <v>394</v>
      </c>
      <c r="B6356" s="451" t="s">
        <v>5522</v>
      </c>
      <c r="C6356" s="623" t="s">
        <v>1131</v>
      </c>
      <c r="D6356" s="624">
        <v>2.68</v>
      </c>
    </row>
    <row r="6357" spans="1:4" ht="38.25">
      <c r="A6357" s="623">
        <v>39130</v>
      </c>
      <c r="B6357" s="451" t="s">
        <v>9381</v>
      </c>
      <c r="C6357" s="623" t="s">
        <v>1131</v>
      </c>
      <c r="D6357" s="624">
        <v>2.42</v>
      </c>
    </row>
    <row r="6358" spans="1:4" ht="38.25">
      <c r="A6358" s="623">
        <v>395</v>
      </c>
      <c r="B6358" s="451" t="s">
        <v>5523</v>
      </c>
      <c r="C6358" s="623" t="s">
        <v>1131</v>
      </c>
      <c r="D6358" s="624">
        <v>2.58</v>
      </c>
    </row>
    <row r="6359" spans="1:4" ht="25.5">
      <c r="A6359" s="623">
        <v>39127</v>
      </c>
      <c r="B6359" s="451" t="s">
        <v>9378</v>
      </c>
      <c r="C6359" s="623" t="s">
        <v>1131</v>
      </c>
      <c r="D6359" s="624">
        <v>1.27</v>
      </c>
    </row>
    <row r="6360" spans="1:4" ht="38.25">
      <c r="A6360" s="623">
        <v>392</v>
      </c>
      <c r="B6360" s="451" t="s">
        <v>5520</v>
      </c>
      <c r="C6360" s="623" t="s">
        <v>1131</v>
      </c>
      <c r="D6360" s="624">
        <v>1.31</v>
      </c>
    </row>
    <row r="6361" spans="1:4" ht="25.5">
      <c r="A6361" s="623">
        <v>39129</v>
      </c>
      <c r="B6361" s="451" t="s">
        <v>9380</v>
      </c>
      <c r="C6361" s="623" t="s">
        <v>1131</v>
      </c>
      <c r="D6361" s="624">
        <v>1.49</v>
      </c>
    </row>
    <row r="6362" spans="1:4" ht="38.25">
      <c r="A6362" s="623">
        <v>393</v>
      </c>
      <c r="B6362" s="451" t="s">
        <v>5521</v>
      </c>
      <c r="C6362" s="623" t="s">
        <v>1131</v>
      </c>
      <c r="D6362" s="624">
        <v>1.56</v>
      </c>
    </row>
    <row r="6363" spans="1:4" ht="38.25">
      <c r="A6363" s="623">
        <v>39133</v>
      </c>
      <c r="B6363" s="451" t="s">
        <v>9384</v>
      </c>
      <c r="C6363" s="623" t="s">
        <v>1131</v>
      </c>
      <c r="D6363" s="624">
        <v>3.48</v>
      </c>
    </row>
    <row r="6364" spans="1:4" ht="38.25">
      <c r="A6364" s="623">
        <v>397</v>
      </c>
      <c r="B6364" s="451" t="s">
        <v>5525</v>
      </c>
      <c r="C6364" s="623" t="s">
        <v>1131</v>
      </c>
      <c r="D6364" s="624">
        <v>3.85</v>
      </c>
    </row>
    <row r="6365" spans="1:4" ht="25.5">
      <c r="A6365" s="623">
        <v>39132</v>
      </c>
      <c r="B6365" s="451" t="s">
        <v>9383</v>
      </c>
      <c r="C6365" s="623" t="s">
        <v>1131</v>
      </c>
      <c r="D6365" s="624">
        <v>2.78</v>
      </c>
    </row>
    <row r="6366" spans="1:4" ht="38.25">
      <c r="A6366" s="623">
        <v>396</v>
      </c>
      <c r="B6366" s="451" t="s">
        <v>5524</v>
      </c>
      <c r="C6366" s="623" t="s">
        <v>1131</v>
      </c>
      <c r="D6366" s="624">
        <v>2.98</v>
      </c>
    </row>
    <row r="6367" spans="1:4" ht="38.25">
      <c r="A6367" s="623">
        <v>39135</v>
      </c>
      <c r="B6367" s="451" t="s">
        <v>9386</v>
      </c>
      <c r="C6367" s="623" t="s">
        <v>1131</v>
      </c>
      <c r="D6367" s="624">
        <v>5.57</v>
      </c>
    </row>
    <row r="6368" spans="1:4" ht="25.5">
      <c r="A6368" s="623">
        <v>39128</v>
      </c>
      <c r="B6368" s="451" t="s">
        <v>9379</v>
      </c>
      <c r="C6368" s="623" t="s">
        <v>1131</v>
      </c>
      <c r="D6368" s="624">
        <v>1.39</v>
      </c>
    </row>
    <row r="6369" spans="1:4" ht="38.25">
      <c r="A6369" s="623">
        <v>400</v>
      </c>
      <c r="B6369" s="451" t="s">
        <v>5528</v>
      </c>
      <c r="C6369" s="623" t="s">
        <v>1131</v>
      </c>
      <c r="D6369" s="624">
        <v>1.36</v>
      </c>
    </row>
    <row r="6370" spans="1:4" ht="38.25">
      <c r="A6370" s="623">
        <v>39125</v>
      </c>
      <c r="B6370" s="451" t="s">
        <v>9376</v>
      </c>
      <c r="C6370" s="623" t="s">
        <v>1131</v>
      </c>
      <c r="D6370" s="624">
        <v>1.39</v>
      </c>
    </row>
    <row r="6371" spans="1:4" ht="25.5">
      <c r="A6371" s="623">
        <v>39134</v>
      </c>
      <c r="B6371" s="451" t="s">
        <v>9385</v>
      </c>
      <c r="C6371" s="623" t="s">
        <v>1131</v>
      </c>
      <c r="D6371" s="624">
        <v>4.6399999999999997</v>
      </c>
    </row>
    <row r="6372" spans="1:4" ht="38.25">
      <c r="A6372" s="623">
        <v>398</v>
      </c>
      <c r="B6372" s="451" t="s">
        <v>5526</v>
      </c>
      <c r="C6372" s="623" t="s">
        <v>1131</v>
      </c>
      <c r="D6372" s="624">
        <v>4.28</v>
      </c>
    </row>
    <row r="6373" spans="1:4" ht="25.5">
      <c r="A6373" s="623">
        <v>39126</v>
      </c>
      <c r="B6373" s="451" t="s">
        <v>9377</v>
      </c>
      <c r="C6373" s="623" t="s">
        <v>1131</v>
      </c>
      <c r="D6373" s="624">
        <v>6.27</v>
      </c>
    </row>
    <row r="6374" spans="1:4" ht="38.25">
      <c r="A6374" s="623">
        <v>399</v>
      </c>
      <c r="B6374" s="451" t="s">
        <v>5527</v>
      </c>
      <c r="C6374" s="623" t="s">
        <v>1131</v>
      </c>
      <c r="D6374" s="624">
        <v>5.52</v>
      </c>
    </row>
    <row r="6375" spans="1:4" ht="25.5">
      <c r="A6375" s="623">
        <v>39158</v>
      </c>
      <c r="B6375" s="451" t="s">
        <v>9397</v>
      </c>
      <c r="C6375" s="623" t="s">
        <v>1131</v>
      </c>
      <c r="D6375" s="624">
        <v>14.83</v>
      </c>
    </row>
    <row r="6376" spans="1:4" ht="25.5">
      <c r="A6376" s="623">
        <v>39141</v>
      </c>
      <c r="B6376" s="451" t="s">
        <v>9392</v>
      </c>
      <c r="C6376" s="623" t="s">
        <v>1131</v>
      </c>
      <c r="D6376" s="624">
        <v>1.07</v>
      </c>
    </row>
    <row r="6377" spans="1:4" ht="25.5">
      <c r="A6377" s="623">
        <v>39140</v>
      </c>
      <c r="B6377" s="451" t="s">
        <v>9391</v>
      </c>
      <c r="C6377" s="623" t="s">
        <v>1131</v>
      </c>
      <c r="D6377" s="624">
        <v>0.97</v>
      </c>
    </row>
    <row r="6378" spans="1:4" ht="25.5">
      <c r="A6378" s="623">
        <v>39137</v>
      </c>
      <c r="B6378" s="451" t="s">
        <v>9388</v>
      </c>
      <c r="C6378" s="623" t="s">
        <v>1131</v>
      </c>
      <c r="D6378" s="624">
        <v>0.56000000000000005</v>
      </c>
    </row>
    <row r="6379" spans="1:4" ht="25.5">
      <c r="A6379" s="623">
        <v>39139</v>
      </c>
      <c r="B6379" s="451" t="s">
        <v>9390</v>
      </c>
      <c r="C6379" s="623" t="s">
        <v>1131</v>
      </c>
      <c r="D6379" s="624">
        <v>0.81</v>
      </c>
    </row>
    <row r="6380" spans="1:4" ht="25.5">
      <c r="A6380" s="623">
        <v>39143</v>
      </c>
      <c r="B6380" s="451" t="s">
        <v>9394</v>
      </c>
      <c r="C6380" s="623" t="s">
        <v>1131</v>
      </c>
      <c r="D6380" s="624">
        <v>2.2200000000000002</v>
      </c>
    </row>
    <row r="6381" spans="1:4" ht="25.5">
      <c r="A6381" s="623">
        <v>39142</v>
      </c>
      <c r="B6381" s="451" t="s">
        <v>9393</v>
      </c>
      <c r="C6381" s="623" t="s">
        <v>1131</v>
      </c>
      <c r="D6381" s="624">
        <v>1.59</v>
      </c>
    </row>
    <row r="6382" spans="1:4" ht="25.5">
      <c r="A6382" s="623">
        <v>39138</v>
      </c>
      <c r="B6382" s="451" t="s">
        <v>9389</v>
      </c>
      <c r="C6382" s="623" t="s">
        <v>1131</v>
      </c>
      <c r="D6382" s="624">
        <v>0.59</v>
      </c>
    </row>
    <row r="6383" spans="1:4" ht="25.5">
      <c r="A6383" s="623">
        <v>39136</v>
      </c>
      <c r="B6383" s="451" t="s">
        <v>9387</v>
      </c>
      <c r="C6383" s="623" t="s">
        <v>1131</v>
      </c>
      <c r="D6383" s="624">
        <v>0.39</v>
      </c>
    </row>
    <row r="6384" spans="1:4" ht="25.5">
      <c r="A6384" s="623">
        <v>39144</v>
      </c>
      <c r="B6384" s="451" t="s">
        <v>9395</v>
      </c>
      <c r="C6384" s="623" t="s">
        <v>1131</v>
      </c>
      <c r="D6384" s="624">
        <v>2.58</v>
      </c>
    </row>
    <row r="6385" spans="1:4" ht="25.5">
      <c r="A6385" s="623">
        <v>39145</v>
      </c>
      <c r="B6385" s="451" t="s">
        <v>9396</v>
      </c>
      <c r="C6385" s="623" t="s">
        <v>1131</v>
      </c>
      <c r="D6385" s="624">
        <v>4.26</v>
      </c>
    </row>
    <row r="6386" spans="1:4" ht="25.5">
      <c r="A6386" s="623">
        <v>12615</v>
      </c>
      <c r="B6386" s="451" t="s">
        <v>7898</v>
      </c>
      <c r="C6386" s="623" t="s">
        <v>1131</v>
      </c>
      <c r="D6386" s="624">
        <v>3.06</v>
      </c>
    </row>
    <row r="6387" spans="1:4" ht="38.25">
      <c r="A6387" s="623">
        <v>11927</v>
      </c>
      <c r="B6387" s="451" t="s">
        <v>7753</v>
      </c>
      <c r="C6387" s="623" t="s">
        <v>1131</v>
      </c>
      <c r="D6387" s="624">
        <v>5.37</v>
      </c>
    </row>
    <row r="6388" spans="1:4" ht="38.25">
      <c r="A6388" s="623">
        <v>11928</v>
      </c>
      <c r="B6388" s="451" t="s">
        <v>7754</v>
      </c>
      <c r="C6388" s="623" t="s">
        <v>1131</v>
      </c>
      <c r="D6388" s="624">
        <v>6.15</v>
      </c>
    </row>
    <row r="6389" spans="1:4" ht="38.25">
      <c r="A6389" s="623">
        <v>11929</v>
      </c>
      <c r="B6389" s="451" t="s">
        <v>7755</v>
      </c>
      <c r="C6389" s="623" t="s">
        <v>1131</v>
      </c>
      <c r="D6389" s="624">
        <v>9.52</v>
      </c>
    </row>
    <row r="6390" spans="1:4" ht="25.5">
      <c r="A6390" s="623">
        <v>36801</v>
      </c>
      <c r="B6390" s="451" t="s">
        <v>8684</v>
      </c>
      <c r="C6390" s="623" t="s">
        <v>1131</v>
      </c>
      <c r="D6390" s="624">
        <v>21.44</v>
      </c>
    </row>
    <row r="6391" spans="1:4" ht="38.25">
      <c r="A6391" s="623">
        <v>36246</v>
      </c>
      <c r="B6391" s="451" t="s">
        <v>8596</v>
      </c>
      <c r="C6391" s="623" t="s">
        <v>1135</v>
      </c>
      <c r="D6391" s="624">
        <v>2.2799999999999998</v>
      </c>
    </row>
    <row r="6392" spans="1:4" ht="25.5">
      <c r="A6392" s="623">
        <v>37600</v>
      </c>
      <c r="B6392" s="451" t="s">
        <v>8820</v>
      </c>
      <c r="C6392" s="623" t="s">
        <v>1131</v>
      </c>
      <c r="D6392" s="624">
        <v>60.66</v>
      </c>
    </row>
    <row r="6393" spans="1:4" ht="25.5">
      <c r="A6393" s="623">
        <v>37599</v>
      </c>
      <c r="B6393" s="451" t="s">
        <v>8819</v>
      </c>
      <c r="C6393" s="623" t="s">
        <v>1131</v>
      </c>
      <c r="D6393" s="624">
        <v>56.46</v>
      </c>
    </row>
    <row r="6394" spans="1:4" ht="25.5">
      <c r="A6394" s="623">
        <v>1</v>
      </c>
      <c r="B6394" s="451" t="s">
        <v>5388</v>
      </c>
      <c r="C6394" s="623" t="s">
        <v>1128</v>
      </c>
      <c r="D6394" s="624">
        <v>65.56</v>
      </c>
    </row>
    <row r="6395" spans="1:4" ht="25.5">
      <c r="A6395" s="623">
        <v>3</v>
      </c>
      <c r="B6395" s="451" t="s">
        <v>5390</v>
      </c>
      <c r="C6395" s="623" t="s">
        <v>1130</v>
      </c>
      <c r="D6395" s="624">
        <v>4.8099999999999996</v>
      </c>
    </row>
    <row r="6396" spans="1:4" ht="25.5">
      <c r="A6396" s="623">
        <v>43054</v>
      </c>
      <c r="B6396" s="451" t="s">
        <v>12055</v>
      </c>
      <c r="C6396" s="623" t="s">
        <v>1128</v>
      </c>
      <c r="D6396" s="624">
        <v>5.44</v>
      </c>
    </row>
    <row r="6397" spans="1:4">
      <c r="A6397" s="623">
        <v>42403</v>
      </c>
      <c r="B6397" s="451" t="s">
        <v>12056</v>
      </c>
      <c r="C6397" s="623" t="s">
        <v>1128</v>
      </c>
      <c r="D6397" s="624">
        <v>6.67</v>
      </c>
    </row>
    <row r="6398" spans="1:4">
      <c r="A6398" s="623">
        <v>42404</v>
      </c>
      <c r="B6398" s="451" t="s">
        <v>12057</v>
      </c>
      <c r="C6398" s="623" t="s">
        <v>1128</v>
      </c>
      <c r="D6398" s="624">
        <v>6.64</v>
      </c>
    </row>
    <row r="6399" spans="1:4">
      <c r="A6399" s="623">
        <v>42405</v>
      </c>
      <c r="B6399" s="451" t="s">
        <v>12058</v>
      </c>
      <c r="C6399" s="623" t="s">
        <v>1128</v>
      </c>
      <c r="D6399" s="624">
        <v>7.07</v>
      </c>
    </row>
    <row r="6400" spans="1:4">
      <c r="A6400" s="623">
        <v>34341</v>
      </c>
      <c r="B6400" s="451" t="s">
        <v>8359</v>
      </c>
      <c r="C6400" s="623" t="s">
        <v>1128</v>
      </c>
      <c r="D6400" s="624">
        <v>6.13</v>
      </c>
    </row>
    <row r="6401" spans="1:4">
      <c r="A6401" s="623">
        <v>43053</v>
      </c>
      <c r="B6401" s="451" t="s">
        <v>12059</v>
      </c>
      <c r="C6401" s="623" t="s">
        <v>1128</v>
      </c>
      <c r="D6401" s="624">
        <v>4.8600000000000003</v>
      </c>
    </row>
    <row r="6402" spans="1:4" ht="25.5">
      <c r="A6402" s="623">
        <v>43058</v>
      </c>
      <c r="B6402" s="451" t="s">
        <v>12060</v>
      </c>
      <c r="C6402" s="623" t="s">
        <v>1128</v>
      </c>
      <c r="D6402" s="624">
        <v>5.04</v>
      </c>
    </row>
    <row r="6403" spans="1:4">
      <c r="A6403" s="623">
        <v>34</v>
      </c>
      <c r="B6403" s="451" t="s">
        <v>5399</v>
      </c>
      <c r="C6403" s="623" t="s">
        <v>1128</v>
      </c>
      <c r="D6403" s="624">
        <v>5.07</v>
      </c>
    </row>
    <row r="6404" spans="1:4">
      <c r="A6404" s="623">
        <v>43055</v>
      </c>
      <c r="B6404" s="451" t="s">
        <v>12061</v>
      </c>
      <c r="C6404" s="623" t="s">
        <v>1128</v>
      </c>
      <c r="D6404" s="624">
        <v>4.3899999999999997</v>
      </c>
    </row>
    <row r="6405" spans="1:4">
      <c r="A6405" s="623">
        <v>43056</v>
      </c>
      <c r="B6405" s="451" t="s">
        <v>12062</v>
      </c>
      <c r="C6405" s="623" t="s">
        <v>1128</v>
      </c>
      <c r="D6405" s="624">
        <v>5.0599999999999996</v>
      </c>
    </row>
    <row r="6406" spans="1:4">
      <c r="A6406" s="623">
        <v>43057</v>
      </c>
      <c r="B6406" s="451" t="s">
        <v>12063</v>
      </c>
      <c r="C6406" s="623" t="s">
        <v>1128</v>
      </c>
      <c r="D6406" s="624">
        <v>5.56</v>
      </c>
    </row>
    <row r="6407" spans="1:4">
      <c r="A6407" s="623">
        <v>34449</v>
      </c>
      <c r="B6407" s="451" t="s">
        <v>8399</v>
      </c>
      <c r="C6407" s="623" t="s">
        <v>1128</v>
      </c>
      <c r="D6407" s="624">
        <v>5.94</v>
      </c>
    </row>
    <row r="6408" spans="1:4">
      <c r="A6408" s="623">
        <v>32</v>
      </c>
      <c r="B6408" s="451" t="s">
        <v>5397</v>
      </c>
      <c r="C6408" s="623" t="s">
        <v>1128</v>
      </c>
      <c r="D6408" s="624">
        <v>5.34</v>
      </c>
    </row>
    <row r="6409" spans="1:4">
      <c r="A6409" s="623">
        <v>33</v>
      </c>
      <c r="B6409" s="451" t="s">
        <v>5398</v>
      </c>
      <c r="C6409" s="623" t="s">
        <v>1128</v>
      </c>
      <c r="D6409" s="624">
        <v>5.37</v>
      </c>
    </row>
    <row r="6410" spans="1:4">
      <c r="A6410" s="623">
        <v>43061</v>
      </c>
      <c r="B6410" s="451" t="s">
        <v>12064</v>
      </c>
      <c r="C6410" s="623" t="s">
        <v>1128</v>
      </c>
      <c r="D6410" s="624">
        <v>5.0199999999999996</v>
      </c>
    </row>
    <row r="6411" spans="1:4" ht="25.5">
      <c r="A6411" s="623">
        <v>43059</v>
      </c>
      <c r="B6411" s="451" t="s">
        <v>12065</v>
      </c>
      <c r="C6411" s="623" t="s">
        <v>1128</v>
      </c>
      <c r="D6411" s="624">
        <v>4.79</v>
      </c>
    </row>
    <row r="6412" spans="1:4">
      <c r="A6412" s="623">
        <v>43062</v>
      </c>
      <c r="B6412" s="451" t="s">
        <v>12066</v>
      </c>
      <c r="C6412" s="623" t="s">
        <v>1128</v>
      </c>
      <c r="D6412" s="624">
        <v>5.31</v>
      </c>
    </row>
    <row r="6413" spans="1:4">
      <c r="A6413" s="623">
        <v>43060</v>
      </c>
      <c r="B6413" s="451" t="s">
        <v>12067</v>
      </c>
      <c r="C6413" s="623" t="s">
        <v>1128</v>
      </c>
      <c r="D6413" s="624">
        <v>4.17</v>
      </c>
    </row>
    <row r="6414" spans="1:4" ht="38.25">
      <c r="A6414" s="623">
        <v>20063</v>
      </c>
      <c r="B6414" s="451" t="s">
        <v>8110</v>
      </c>
      <c r="C6414" s="623" t="s">
        <v>1131</v>
      </c>
      <c r="D6414" s="624">
        <v>3.04</v>
      </c>
    </row>
    <row r="6415" spans="1:4" ht="25.5">
      <c r="A6415" s="623">
        <v>40410</v>
      </c>
      <c r="B6415" s="451" t="s">
        <v>9880</v>
      </c>
      <c r="C6415" s="623" t="s">
        <v>1131</v>
      </c>
      <c r="D6415" s="624">
        <v>15.5</v>
      </c>
    </row>
    <row r="6416" spans="1:4" ht="38.25">
      <c r="A6416" s="623">
        <v>40411</v>
      </c>
      <c r="B6416" s="451" t="s">
        <v>9881</v>
      </c>
      <c r="C6416" s="623" t="s">
        <v>1131</v>
      </c>
      <c r="D6416" s="624">
        <v>16.82</v>
      </c>
    </row>
    <row r="6417" spans="1:4" ht="25.5">
      <c r="A6417" s="623">
        <v>40412</v>
      </c>
      <c r="B6417" s="451" t="s">
        <v>11499</v>
      </c>
      <c r="C6417" s="623" t="s">
        <v>1131</v>
      </c>
      <c r="D6417" s="624">
        <v>18.88</v>
      </c>
    </row>
    <row r="6418" spans="1:4" ht="25.5">
      <c r="A6418" s="623">
        <v>38838</v>
      </c>
      <c r="B6418" s="451" t="s">
        <v>9224</v>
      </c>
      <c r="C6418" s="623" t="s">
        <v>1131</v>
      </c>
      <c r="D6418" s="624">
        <v>6.79</v>
      </c>
    </row>
    <row r="6419" spans="1:4" ht="25.5">
      <c r="A6419" s="623">
        <v>38839</v>
      </c>
      <c r="B6419" s="451" t="s">
        <v>9225</v>
      </c>
      <c r="C6419" s="623" t="s">
        <v>1131</v>
      </c>
      <c r="D6419" s="624">
        <v>7.99</v>
      </c>
    </row>
    <row r="6420" spans="1:4" ht="38.25">
      <c r="A6420" s="623">
        <v>55</v>
      </c>
      <c r="B6420" s="451" t="s">
        <v>5407</v>
      </c>
      <c r="C6420" s="623" t="s">
        <v>1131</v>
      </c>
      <c r="D6420" s="624">
        <v>3.5</v>
      </c>
    </row>
    <row r="6421" spans="1:4" ht="38.25">
      <c r="A6421" s="623">
        <v>61</v>
      </c>
      <c r="B6421" s="451" t="s">
        <v>5409</v>
      </c>
      <c r="C6421" s="623" t="s">
        <v>1131</v>
      </c>
      <c r="D6421" s="624">
        <v>3.31</v>
      </c>
    </row>
    <row r="6422" spans="1:4" ht="38.25">
      <c r="A6422" s="623">
        <v>62</v>
      </c>
      <c r="B6422" s="451" t="s">
        <v>5410</v>
      </c>
      <c r="C6422" s="623" t="s">
        <v>1131</v>
      </c>
      <c r="D6422" s="624">
        <v>6.86</v>
      </c>
    </row>
    <row r="6423" spans="1:4" ht="25.5">
      <c r="A6423" s="623">
        <v>77</v>
      </c>
      <c r="B6423" s="451" t="s">
        <v>5424</v>
      </c>
      <c r="C6423" s="623" t="s">
        <v>1131</v>
      </c>
      <c r="D6423" s="624">
        <v>0.81</v>
      </c>
    </row>
    <row r="6424" spans="1:4" ht="25.5">
      <c r="A6424" s="623">
        <v>76</v>
      </c>
      <c r="B6424" s="451" t="s">
        <v>5423</v>
      </c>
      <c r="C6424" s="623" t="s">
        <v>1131</v>
      </c>
      <c r="D6424" s="624">
        <v>0.83</v>
      </c>
    </row>
    <row r="6425" spans="1:4" ht="25.5">
      <c r="A6425" s="623">
        <v>67</v>
      </c>
      <c r="B6425" s="451" t="s">
        <v>5414</v>
      </c>
      <c r="C6425" s="623" t="s">
        <v>1131</v>
      </c>
      <c r="D6425" s="624">
        <v>7.97</v>
      </c>
    </row>
    <row r="6426" spans="1:4" ht="25.5">
      <c r="A6426" s="623">
        <v>71</v>
      </c>
      <c r="B6426" s="451" t="s">
        <v>5418</v>
      </c>
      <c r="C6426" s="623" t="s">
        <v>1131</v>
      </c>
      <c r="D6426" s="624">
        <v>14.65</v>
      </c>
    </row>
    <row r="6427" spans="1:4" ht="25.5">
      <c r="A6427" s="623">
        <v>73</v>
      </c>
      <c r="B6427" s="451" t="s">
        <v>5420</v>
      </c>
      <c r="C6427" s="623" t="s">
        <v>1131</v>
      </c>
      <c r="D6427" s="624">
        <v>10.94</v>
      </c>
    </row>
    <row r="6428" spans="1:4" ht="25.5">
      <c r="A6428" s="623">
        <v>103</v>
      </c>
      <c r="B6428" s="451" t="s">
        <v>5442</v>
      </c>
      <c r="C6428" s="623" t="s">
        <v>1131</v>
      </c>
      <c r="D6428" s="624">
        <v>32.54</v>
      </c>
    </row>
    <row r="6429" spans="1:4" ht="25.5">
      <c r="A6429" s="623">
        <v>107</v>
      </c>
      <c r="B6429" s="451" t="s">
        <v>5446</v>
      </c>
      <c r="C6429" s="623" t="s">
        <v>1131</v>
      </c>
      <c r="D6429" s="624">
        <v>0.51</v>
      </c>
    </row>
    <row r="6430" spans="1:4" ht="25.5">
      <c r="A6430" s="623">
        <v>65</v>
      </c>
      <c r="B6430" s="451" t="s">
        <v>5412</v>
      </c>
      <c r="C6430" s="623" t="s">
        <v>1131</v>
      </c>
      <c r="D6430" s="624">
        <v>0.62</v>
      </c>
    </row>
    <row r="6431" spans="1:4" ht="25.5">
      <c r="A6431" s="623">
        <v>108</v>
      </c>
      <c r="B6431" s="451" t="s">
        <v>5447</v>
      </c>
      <c r="C6431" s="623" t="s">
        <v>1131</v>
      </c>
      <c r="D6431" s="624">
        <v>1.3</v>
      </c>
    </row>
    <row r="6432" spans="1:4" ht="25.5">
      <c r="A6432" s="623">
        <v>110</v>
      </c>
      <c r="B6432" s="451" t="s">
        <v>5449</v>
      </c>
      <c r="C6432" s="623" t="s">
        <v>1131</v>
      </c>
      <c r="D6432" s="624">
        <v>5.0199999999999996</v>
      </c>
    </row>
    <row r="6433" spans="1:4" ht="25.5">
      <c r="A6433" s="623">
        <v>109</v>
      </c>
      <c r="B6433" s="451" t="s">
        <v>5448</v>
      </c>
      <c r="C6433" s="623" t="s">
        <v>1131</v>
      </c>
      <c r="D6433" s="624">
        <v>2.4700000000000002</v>
      </c>
    </row>
    <row r="6434" spans="1:4" ht="25.5">
      <c r="A6434" s="623">
        <v>111</v>
      </c>
      <c r="B6434" s="451" t="s">
        <v>5450</v>
      </c>
      <c r="C6434" s="623" t="s">
        <v>1131</v>
      </c>
      <c r="D6434" s="624">
        <v>5.79</v>
      </c>
    </row>
    <row r="6435" spans="1:4" ht="25.5">
      <c r="A6435" s="623">
        <v>112</v>
      </c>
      <c r="B6435" s="451" t="s">
        <v>5451</v>
      </c>
      <c r="C6435" s="623" t="s">
        <v>1131</v>
      </c>
      <c r="D6435" s="624">
        <v>3.15</v>
      </c>
    </row>
    <row r="6436" spans="1:4" ht="25.5">
      <c r="A6436" s="623">
        <v>113</v>
      </c>
      <c r="B6436" s="451" t="s">
        <v>5452</v>
      </c>
      <c r="C6436" s="623" t="s">
        <v>1131</v>
      </c>
      <c r="D6436" s="624">
        <v>8.56</v>
      </c>
    </row>
    <row r="6437" spans="1:4" ht="25.5">
      <c r="A6437" s="623">
        <v>104</v>
      </c>
      <c r="B6437" s="451" t="s">
        <v>5443</v>
      </c>
      <c r="C6437" s="623" t="s">
        <v>1131</v>
      </c>
      <c r="D6437" s="624">
        <v>12.44</v>
      </c>
    </row>
    <row r="6438" spans="1:4" ht="25.5">
      <c r="A6438" s="623">
        <v>102</v>
      </c>
      <c r="B6438" s="451" t="s">
        <v>5441</v>
      </c>
      <c r="C6438" s="623" t="s">
        <v>1131</v>
      </c>
      <c r="D6438" s="624">
        <v>20.43</v>
      </c>
    </row>
    <row r="6439" spans="1:4" ht="25.5">
      <c r="A6439" s="623">
        <v>95</v>
      </c>
      <c r="B6439" s="451" t="s">
        <v>5435</v>
      </c>
      <c r="C6439" s="623" t="s">
        <v>1131</v>
      </c>
      <c r="D6439" s="624">
        <v>6.91</v>
      </c>
    </row>
    <row r="6440" spans="1:4" ht="25.5">
      <c r="A6440" s="623">
        <v>96</v>
      </c>
      <c r="B6440" s="451" t="s">
        <v>5436</v>
      </c>
      <c r="C6440" s="623" t="s">
        <v>1131</v>
      </c>
      <c r="D6440" s="624">
        <v>7.95</v>
      </c>
    </row>
    <row r="6441" spans="1:4" ht="25.5">
      <c r="A6441" s="623">
        <v>97</v>
      </c>
      <c r="B6441" s="451" t="s">
        <v>5437</v>
      </c>
      <c r="C6441" s="623" t="s">
        <v>1131</v>
      </c>
      <c r="D6441" s="624">
        <v>10.33</v>
      </c>
    </row>
    <row r="6442" spans="1:4" ht="25.5">
      <c r="A6442" s="623">
        <v>98</v>
      </c>
      <c r="B6442" s="451" t="s">
        <v>5438</v>
      </c>
      <c r="C6442" s="623" t="s">
        <v>1131</v>
      </c>
      <c r="D6442" s="624">
        <v>13.92</v>
      </c>
    </row>
    <row r="6443" spans="1:4" ht="25.5">
      <c r="A6443" s="623">
        <v>99</v>
      </c>
      <c r="B6443" s="451" t="s">
        <v>5439</v>
      </c>
      <c r="C6443" s="623" t="s">
        <v>1131</v>
      </c>
      <c r="D6443" s="624">
        <v>16.88</v>
      </c>
    </row>
    <row r="6444" spans="1:4" ht="25.5">
      <c r="A6444" s="623">
        <v>100</v>
      </c>
      <c r="B6444" s="451" t="s">
        <v>5440</v>
      </c>
      <c r="C6444" s="623" t="s">
        <v>1131</v>
      </c>
      <c r="D6444" s="624">
        <v>23.55</v>
      </c>
    </row>
    <row r="6445" spans="1:4" ht="25.5">
      <c r="A6445" s="623">
        <v>75</v>
      </c>
      <c r="B6445" s="451" t="s">
        <v>5422</v>
      </c>
      <c r="C6445" s="623" t="s">
        <v>1131</v>
      </c>
      <c r="D6445" s="624">
        <v>245.51</v>
      </c>
    </row>
    <row r="6446" spans="1:4" ht="25.5">
      <c r="A6446" s="623">
        <v>114</v>
      </c>
      <c r="B6446" s="451" t="s">
        <v>5453</v>
      </c>
      <c r="C6446" s="623" t="s">
        <v>1131</v>
      </c>
      <c r="D6446" s="624">
        <v>8.9499999999999993</v>
      </c>
    </row>
    <row r="6447" spans="1:4" ht="25.5">
      <c r="A6447" s="623">
        <v>68</v>
      </c>
      <c r="B6447" s="451" t="s">
        <v>5415</v>
      </c>
      <c r="C6447" s="623" t="s">
        <v>1131</v>
      </c>
      <c r="D6447" s="624">
        <v>13.68</v>
      </c>
    </row>
    <row r="6448" spans="1:4" ht="25.5">
      <c r="A6448" s="623">
        <v>86</v>
      </c>
      <c r="B6448" s="451" t="s">
        <v>5430</v>
      </c>
      <c r="C6448" s="623" t="s">
        <v>1131</v>
      </c>
      <c r="D6448" s="624">
        <v>25.43</v>
      </c>
    </row>
    <row r="6449" spans="1:4" ht="25.5">
      <c r="A6449" s="623">
        <v>66</v>
      </c>
      <c r="B6449" s="451" t="s">
        <v>5413</v>
      </c>
      <c r="C6449" s="623" t="s">
        <v>1131</v>
      </c>
      <c r="D6449" s="624">
        <v>25.52</v>
      </c>
    </row>
    <row r="6450" spans="1:4" ht="25.5">
      <c r="A6450" s="623">
        <v>69</v>
      </c>
      <c r="B6450" s="451" t="s">
        <v>5416</v>
      </c>
      <c r="C6450" s="623" t="s">
        <v>1131</v>
      </c>
      <c r="D6450" s="624">
        <v>39.01</v>
      </c>
    </row>
    <row r="6451" spans="1:4" ht="25.5">
      <c r="A6451" s="623">
        <v>83</v>
      </c>
      <c r="B6451" s="451" t="s">
        <v>5427</v>
      </c>
      <c r="C6451" s="623" t="s">
        <v>1131</v>
      </c>
      <c r="D6451" s="624">
        <v>124.6</v>
      </c>
    </row>
    <row r="6452" spans="1:4" ht="25.5">
      <c r="A6452" s="623">
        <v>74</v>
      </c>
      <c r="B6452" s="451" t="s">
        <v>5421</v>
      </c>
      <c r="C6452" s="623" t="s">
        <v>1131</v>
      </c>
      <c r="D6452" s="624">
        <v>173.95</v>
      </c>
    </row>
    <row r="6453" spans="1:4" ht="25.5">
      <c r="A6453" s="623">
        <v>106</v>
      </c>
      <c r="B6453" s="451" t="s">
        <v>5445</v>
      </c>
      <c r="C6453" s="623" t="s">
        <v>1131</v>
      </c>
      <c r="D6453" s="624">
        <v>264.25</v>
      </c>
    </row>
    <row r="6454" spans="1:4" ht="25.5">
      <c r="A6454" s="623">
        <v>87</v>
      </c>
      <c r="B6454" s="451" t="s">
        <v>5431</v>
      </c>
      <c r="C6454" s="623" t="s">
        <v>1131</v>
      </c>
      <c r="D6454" s="624">
        <v>12.56</v>
      </c>
    </row>
    <row r="6455" spans="1:4" ht="25.5">
      <c r="A6455" s="623">
        <v>88</v>
      </c>
      <c r="B6455" s="451" t="s">
        <v>5432</v>
      </c>
      <c r="C6455" s="623" t="s">
        <v>1131</v>
      </c>
      <c r="D6455" s="624">
        <v>14.02</v>
      </c>
    </row>
    <row r="6456" spans="1:4" ht="25.5">
      <c r="A6456" s="623">
        <v>89</v>
      </c>
      <c r="B6456" s="451" t="s">
        <v>5433</v>
      </c>
      <c r="C6456" s="623" t="s">
        <v>1131</v>
      </c>
      <c r="D6456" s="624">
        <v>20.72</v>
      </c>
    </row>
    <row r="6457" spans="1:4" ht="25.5">
      <c r="A6457" s="623">
        <v>90</v>
      </c>
      <c r="B6457" s="451" t="s">
        <v>5434</v>
      </c>
      <c r="C6457" s="623" t="s">
        <v>1131</v>
      </c>
      <c r="D6457" s="624">
        <v>23.74</v>
      </c>
    </row>
    <row r="6458" spans="1:4" ht="25.5">
      <c r="A6458" s="623">
        <v>81</v>
      </c>
      <c r="B6458" s="451" t="s">
        <v>5425</v>
      </c>
      <c r="C6458" s="623" t="s">
        <v>1131</v>
      </c>
      <c r="D6458" s="624">
        <v>40.61</v>
      </c>
    </row>
    <row r="6459" spans="1:4" ht="25.5">
      <c r="A6459" s="623">
        <v>82</v>
      </c>
      <c r="B6459" s="451" t="s">
        <v>5426</v>
      </c>
      <c r="C6459" s="623" t="s">
        <v>1131</v>
      </c>
      <c r="D6459" s="624">
        <v>157.66999999999999</v>
      </c>
    </row>
    <row r="6460" spans="1:4" ht="25.5">
      <c r="A6460" s="623">
        <v>105</v>
      </c>
      <c r="B6460" s="451" t="s">
        <v>5444</v>
      </c>
      <c r="C6460" s="623" t="s">
        <v>1131</v>
      </c>
      <c r="D6460" s="624">
        <v>184.6</v>
      </c>
    </row>
    <row r="6461" spans="1:4" ht="25.5">
      <c r="A6461" s="623">
        <v>60</v>
      </c>
      <c r="B6461" s="451" t="s">
        <v>5408</v>
      </c>
      <c r="C6461" s="623" t="s">
        <v>1131</v>
      </c>
      <c r="D6461" s="624">
        <v>4.54</v>
      </c>
    </row>
    <row r="6462" spans="1:4" ht="25.5">
      <c r="A6462" s="623">
        <v>72</v>
      </c>
      <c r="B6462" s="451" t="s">
        <v>5419</v>
      </c>
      <c r="C6462" s="623" t="s">
        <v>1131</v>
      </c>
      <c r="D6462" s="624">
        <v>24.83</v>
      </c>
    </row>
    <row r="6463" spans="1:4" ht="25.5">
      <c r="A6463" s="623">
        <v>70</v>
      </c>
      <c r="B6463" s="451" t="s">
        <v>5417</v>
      </c>
      <c r="C6463" s="623" t="s">
        <v>1131</v>
      </c>
      <c r="D6463" s="624">
        <v>20.76</v>
      </c>
    </row>
    <row r="6464" spans="1:4" ht="25.5">
      <c r="A6464" s="623">
        <v>85</v>
      </c>
      <c r="B6464" s="451" t="s">
        <v>5429</v>
      </c>
      <c r="C6464" s="623" t="s">
        <v>1131</v>
      </c>
      <c r="D6464" s="624">
        <v>30.13</v>
      </c>
    </row>
    <row r="6465" spans="1:4" ht="25.5">
      <c r="A6465" s="623">
        <v>84</v>
      </c>
      <c r="B6465" s="451" t="s">
        <v>5428</v>
      </c>
      <c r="C6465" s="623" t="s">
        <v>1131</v>
      </c>
      <c r="D6465" s="624">
        <v>0.35</v>
      </c>
    </row>
    <row r="6466" spans="1:4" ht="25.5">
      <c r="A6466" s="623">
        <v>37997</v>
      </c>
      <c r="B6466" s="451" t="s">
        <v>8920</v>
      </c>
      <c r="C6466" s="623" t="s">
        <v>1131</v>
      </c>
      <c r="D6466" s="624">
        <v>7.76</v>
      </c>
    </row>
    <row r="6467" spans="1:4" ht="25.5">
      <c r="A6467" s="623">
        <v>37998</v>
      </c>
      <c r="B6467" s="451" t="s">
        <v>8921</v>
      </c>
      <c r="C6467" s="623" t="s">
        <v>1131</v>
      </c>
      <c r="D6467" s="624">
        <v>8.0399999999999991</v>
      </c>
    </row>
    <row r="6468" spans="1:4" ht="38.25">
      <c r="A6468" s="623">
        <v>10899</v>
      </c>
      <c r="B6468" s="451" t="s">
        <v>7456</v>
      </c>
      <c r="C6468" s="623" t="s">
        <v>1131</v>
      </c>
      <c r="D6468" s="624">
        <v>52.35</v>
      </c>
    </row>
    <row r="6469" spans="1:4" ht="38.25">
      <c r="A6469" s="623">
        <v>10900</v>
      </c>
      <c r="B6469" s="451" t="s">
        <v>7457</v>
      </c>
      <c r="C6469" s="623" t="s">
        <v>1131</v>
      </c>
      <c r="D6469" s="624">
        <v>40.97</v>
      </c>
    </row>
    <row r="6470" spans="1:4" ht="25.5">
      <c r="A6470" s="623">
        <v>46</v>
      </c>
      <c r="B6470" s="451" t="s">
        <v>5401</v>
      </c>
      <c r="C6470" s="623" t="s">
        <v>1131</v>
      </c>
      <c r="D6470" s="624">
        <v>34.15</v>
      </c>
    </row>
    <row r="6471" spans="1:4" ht="25.5">
      <c r="A6471" s="623">
        <v>51</v>
      </c>
      <c r="B6471" s="451" t="s">
        <v>5405</v>
      </c>
      <c r="C6471" s="623" t="s">
        <v>1131</v>
      </c>
      <c r="D6471" s="624">
        <v>94.22</v>
      </c>
    </row>
    <row r="6472" spans="1:4" ht="25.5">
      <c r="A6472" s="623">
        <v>12863</v>
      </c>
      <c r="B6472" s="451" t="s">
        <v>7958</v>
      </c>
      <c r="C6472" s="623" t="s">
        <v>1131</v>
      </c>
      <c r="D6472" s="624">
        <v>21.7</v>
      </c>
    </row>
    <row r="6473" spans="1:4" ht="25.5">
      <c r="A6473" s="623">
        <v>50</v>
      </c>
      <c r="B6473" s="451" t="s">
        <v>5404</v>
      </c>
      <c r="C6473" s="623" t="s">
        <v>1131</v>
      </c>
      <c r="D6473" s="624">
        <v>49.2</v>
      </c>
    </row>
    <row r="6474" spans="1:4" ht="25.5">
      <c r="A6474" s="623">
        <v>47</v>
      </c>
      <c r="B6474" s="451" t="s">
        <v>5402</v>
      </c>
      <c r="C6474" s="623" t="s">
        <v>1131</v>
      </c>
      <c r="D6474" s="624">
        <v>58.4</v>
      </c>
    </row>
    <row r="6475" spans="1:4" ht="25.5">
      <c r="A6475" s="623">
        <v>48</v>
      </c>
      <c r="B6475" s="451" t="s">
        <v>5403</v>
      </c>
      <c r="C6475" s="623" t="s">
        <v>1131</v>
      </c>
      <c r="D6475" s="624">
        <v>15.23</v>
      </c>
    </row>
    <row r="6476" spans="1:4" ht="25.5">
      <c r="A6476" s="623">
        <v>52</v>
      </c>
      <c r="B6476" s="451" t="s">
        <v>5406</v>
      </c>
      <c r="C6476" s="623" t="s">
        <v>1131</v>
      </c>
      <c r="D6476" s="624">
        <v>11.57</v>
      </c>
    </row>
    <row r="6477" spans="1:4" ht="25.5">
      <c r="A6477" s="623">
        <v>43</v>
      </c>
      <c r="B6477" s="451" t="s">
        <v>5400</v>
      </c>
      <c r="C6477" s="623" t="s">
        <v>1131</v>
      </c>
      <c r="D6477" s="624">
        <v>39.049999999999997</v>
      </c>
    </row>
    <row r="6478" spans="1:4">
      <c r="A6478" s="623">
        <v>4791</v>
      </c>
      <c r="B6478" s="451" t="s">
        <v>6809</v>
      </c>
      <c r="C6478" s="623" t="s">
        <v>1128</v>
      </c>
      <c r="D6478" s="624">
        <v>13.42</v>
      </c>
    </row>
    <row r="6479" spans="1:4" ht="38.25">
      <c r="A6479" s="623">
        <v>157</v>
      </c>
      <c r="B6479" s="451" t="s">
        <v>5465</v>
      </c>
      <c r="C6479" s="623" t="s">
        <v>1128</v>
      </c>
      <c r="D6479" s="624">
        <v>104.7</v>
      </c>
    </row>
    <row r="6480" spans="1:4" ht="25.5">
      <c r="A6480" s="623">
        <v>156</v>
      </c>
      <c r="B6480" s="451" t="s">
        <v>5464</v>
      </c>
      <c r="C6480" s="623" t="s">
        <v>1128</v>
      </c>
      <c r="D6480" s="624">
        <v>37.28</v>
      </c>
    </row>
    <row r="6481" spans="1:4" ht="25.5">
      <c r="A6481" s="623">
        <v>131</v>
      </c>
      <c r="B6481" s="451" t="s">
        <v>5458</v>
      </c>
      <c r="C6481" s="623" t="s">
        <v>1128</v>
      </c>
      <c r="D6481" s="624">
        <v>31.88</v>
      </c>
    </row>
    <row r="6482" spans="1:4" ht="38.25">
      <c r="A6482" s="623">
        <v>39719</v>
      </c>
      <c r="B6482" s="451" t="s">
        <v>9758</v>
      </c>
      <c r="C6482" s="623" t="s">
        <v>1130</v>
      </c>
      <c r="D6482" s="624">
        <v>104.69</v>
      </c>
    </row>
    <row r="6483" spans="1:4">
      <c r="A6483" s="623">
        <v>21114</v>
      </c>
      <c r="B6483" s="451" t="s">
        <v>8259</v>
      </c>
      <c r="C6483" s="623" t="s">
        <v>1131</v>
      </c>
      <c r="D6483" s="624">
        <v>22.43</v>
      </c>
    </row>
    <row r="6484" spans="1:4">
      <c r="A6484" s="623">
        <v>119</v>
      </c>
      <c r="B6484" s="451" t="s">
        <v>5455</v>
      </c>
      <c r="C6484" s="623" t="s">
        <v>1131</v>
      </c>
      <c r="D6484" s="624">
        <v>8.85</v>
      </c>
    </row>
    <row r="6485" spans="1:4">
      <c r="A6485" s="623">
        <v>20080</v>
      </c>
      <c r="B6485" s="451" t="s">
        <v>8114</v>
      </c>
      <c r="C6485" s="623" t="s">
        <v>1131</v>
      </c>
      <c r="D6485" s="624">
        <v>25.37</v>
      </c>
    </row>
    <row r="6486" spans="1:4">
      <c r="A6486" s="623">
        <v>122</v>
      </c>
      <c r="B6486" s="451" t="s">
        <v>5456</v>
      </c>
      <c r="C6486" s="623" t="s">
        <v>1131</v>
      </c>
      <c r="D6486" s="624">
        <v>79.94</v>
      </c>
    </row>
    <row r="6487" spans="1:4" ht="25.5">
      <c r="A6487" s="623">
        <v>3410</v>
      </c>
      <c r="B6487" s="451" t="s">
        <v>6366</v>
      </c>
      <c r="C6487" s="623" t="s">
        <v>1128</v>
      </c>
      <c r="D6487" s="624">
        <v>19.72</v>
      </c>
    </row>
    <row r="6488" spans="1:4" ht="38.25">
      <c r="A6488" s="623">
        <v>124</v>
      </c>
      <c r="B6488" s="451" t="s">
        <v>12068</v>
      </c>
      <c r="C6488" s="623" t="s">
        <v>1130</v>
      </c>
      <c r="D6488" s="624">
        <v>12.29</v>
      </c>
    </row>
    <row r="6489" spans="1:4" ht="25.5">
      <c r="A6489" s="623">
        <v>7334</v>
      </c>
      <c r="B6489" s="451" t="s">
        <v>7126</v>
      </c>
      <c r="C6489" s="623" t="s">
        <v>1130</v>
      </c>
      <c r="D6489" s="624">
        <v>12.11</v>
      </c>
    </row>
    <row r="6490" spans="1:4" ht="38.25">
      <c r="A6490" s="623">
        <v>123</v>
      </c>
      <c r="B6490" s="451" t="s">
        <v>12069</v>
      </c>
      <c r="C6490" s="623" t="s">
        <v>1130</v>
      </c>
      <c r="D6490" s="624">
        <v>5.03</v>
      </c>
    </row>
    <row r="6491" spans="1:4" ht="25.5">
      <c r="A6491" s="623">
        <v>127</v>
      </c>
      <c r="B6491" s="451" t="s">
        <v>12070</v>
      </c>
      <c r="C6491" s="623" t="s">
        <v>1130</v>
      </c>
      <c r="D6491" s="624">
        <v>12.01</v>
      </c>
    </row>
    <row r="6492" spans="1:4">
      <c r="A6492" s="623">
        <v>41373</v>
      </c>
      <c r="B6492" s="451" t="s">
        <v>12071</v>
      </c>
      <c r="C6492" s="623" t="s">
        <v>1130</v>
      </c>
      <c r="D6492" s="624">
        <v>16.73</v>
      </c>
    </row>
    <row r="6493" spans="1:4" ht="38.25">
      <c r="A6493" s="623">
        <v>133</v>
      </c>
      <c r="B6493" s="451" t="s">
        <v>12072</v>
      </c>
      <c r="C6493" s="623" t="s">
        <v>1130</v>
      </c>
      <c r="D6493" s="624">
        <v>4.9800000000000004</v>
      </c>
    </row>
    <row r="6494" spans="1:4" ht="38.25">
      <c r="A6494" s="623">
        <v>43617</v>
      </c>
      <c r="B6494" s="451" t="s">
        <v>11895</v>
      </c>
      <c r="C6494" s="623" t="s">
        <v>1130</v>
      </c>
      <c r="D6494" s="624">
        <v>5.57</v>
      </c>
    </row>
    <row r="6495" spans="1:4" ht="38.25">
      <c r="A6495" s="623">
        <v>132</v>
      </c>
      <c r="B6495" s="451" t="s">
        <v>12073</v>
      </c>
      <c r="C6495" s="623" t="s">
        <v>1130</v>
      </c>
      <c r="D6495" s="624">
        <v>5.17</v>
      </c>
    </row>
    <row r="6496" spans="1:4" ht="25.5">
      <c r="A6496" s="623">
        <v>43618</v>
      </c>
      <c r="B6496" s="451" t="s">
        <v>11896</v>
      </c>
      <c r="C6496" s="623" t="s">
        <v>1128</v>
      </c>
      <c r="D6496" s="624">
        <v>13.01</v>
      </c>
    </row>
    <row r="6497" spans="1:4" ht="38.25">
      <c r="A6497" s="623">
        <v>37476</v>
      </c>
      <c r="B6497" s="451" t="s">
        <v>8761</v>
      </c>
      <c r="C6497" s="623" t="s">
        <v>1131</v>
      </c>
      <c r="D6497" s="624">
        <v>1883.72</v>
      </c>
    </row>
    <row r="6498" spans="1:4" ht="38.25">
      <c r="A6498" s="623">
        <v>37478</v>
      </c>
      <c r="B6498" s="451" t="s">
        <v>8763</v>
      </c>
      <c r="C6498" s="623" t="s">
        <v>1131</v>
      </c>
      <c r="D6498" s="624">
        <v>2664.97</v>
      </c>
    </row>
    <row r="6499" spans="1:4" ht="38.25">
      <c r="A6499" s="623">
        <v>37477</v>
      </c>
      <c r="B6499" s="451" t="s">
        <v>8762</v>
      </c>
      <c r="C6499" s="623" t="s">
        <v>1131</v>
      </c>
      <c r="D6499" s="624">
        <v>3260.98</v>
      </c>
    </row>
    <row r="6500" spans="1:4" ht="38.25">
      <c r="A6500" s="623">
        <v>37479</v>
      </c>
      <c r="B6500" s="451" t="s">
        <v>8764</v>
      </c>
      <c r="C6500" s="623" t="s">
        <v>1131</v>
      </c>
      <c r="D6500" s="624">
        <v>4077.48</v>
      </c>
    </row>
    <row r="6501" spans="1:4" ht="25.5">
      <c r="A6501" s="623">
        <v>4319</v>
      </c>
      <c r="B6501" s="451" t="s">
        <v>6728</v>
      </c>
      <c r="C6501" s="623" t="s">
        <v>1131</v>
      </c>
      <c r="D6501" s="624">
        <v>1.04</v>
      </c>
    </row>
    <row r="6502" spans="1:4" ht="25.5">
      <c r="A6502" s="623">
        <v>42409</v>
      </c>
      <c r="B6502" s="451" t="s">
        <v>12074</v>
      </c>
      <c r="C6502" s="623" t="s">
        <v>1128</v>
      </c>
      <c r="D6502" s="624">
        <v>8.19</v>
      </c>
    </row>
    <row r="6503" spans="1:4" ht="25.5">
      <c r="A6503" s="623">
        <v>40553</v>
      </c>
      <c r="B6503" s="451" t="s">
        <v>11500</v>
      </c>
      <c r="C6503" s="623" t="s">
        <v>1129</v>
      </c>
      <c r="D6503" s="624">
        <v>34.08</v>
      </c>
    </row>
    <row r="6504" spans="1:4">
      <c r="A6504" s="623">
        <v>13003</v>
      </c>
      <c r="B6504" s="451" t="s">
        <v>7974</v>
      </c>
      <c r="C6504" s="623" t="s">
        <v>1130</v>
      </c>
      <c r="D6504" s="624">
        <v>2.37</v>
      </c>
    </row>
    <row r="6505" spans="1:4">
      <c r="A6505" s="623">
        <v>6114</v>
      </c>
      <c r="B6505" s="451" t="s">
        <v>6961</v>
      </c>
      <c r="C6505" s="623" t="s">
        <v>1134</v>
      </c>
      <c r="D6505" s="624">
        <v>8.9</v>
      </c>
    </row>
    <row r="6506" spans="1:4">
      <c r="A6506" s="623">
        <v>40912</v>
      </c>
      <c r="B6506" s="451" t="s">
        <v>9958</v>
      </c>
      <c r="C6506" s="623" t="s">
        <v>1251</v>
      </c>
      <c r="D6506" s="624">
        <v>1581</v>
      </c>
    </row>
    <row r="6507" spans="1:4">
      <c r="A6507" s="623">
        <v>247</v>
      </c>
      <c r="B6507" s="451" t="s">
        <v>5474</v>
      </c>
      <c r="C6507" s="623" t="s">
        <v>1134</v>
      </c>
      <c r="D6507" s="624">
        <v>9.2899999999999991</v>
      </c>
    </row>
    <row r="6508" spans="1:4">
      <c r="A6508" s="623">
        <v>40919</v>
      </c>
      <c r="B6508" s="451" t="s">
        <v>9964</v>
      </c>
      <c r="C6508" s="623" t="s">
        <v>1251</v>
      </c>
      <c r="D6508" s="624">
        <v>1649.37</v>
      </c>
    </row>
    <row r="6509" spans="1:4">
      <c r="A6509" s="623">
        <v>25958</v>
      </c>
      <c r="B6509" s="451" t="s">
        <v>10140</v>
      </c>
      <c r="C6509" s="623" t="s">
        <v>1134</v>
      </c>
      <c r="D6509" s="624">
        <v>6.6</v>
      </c>
    </row>
    <row r="6510" spans="1:4">
      <c r="A6510" s="623">
        <v>40984</v>
      </c>
      <c r="B6510" s="451" t="s">
        <v>9993</v>
      </c>
      <c r="C6510" s="623" t="s">
        <v>1251</v>
      </c>
      <c r="D6510" s="624">
        <v>1171.25</v>
      </c>
    </row>
    <row r="6511" spans="1:4">
      <c r="A6511" s="623">
        <v>248</v>
      </c>
      <c r="B6511" s="451" t="s">
        <v>5475</v>
      </c>
      <c r="C6511" s="623" t="s">
        <v>1134</v>
      </c>
      <c r="D6511" s="624">
        <v>9.2200000000000006</v>
      </c>
    </row>
    <row r="6512" spans="1:4">
      <c r="A6512" s="623">
        <v>41086</v>
      </c>
      <c r="B6512" s="451" t="s">
        <v>10032</v>
      </c>
      <c r="C6512" s="623" t="s">
        <v>1251</v>
      </c>
      <c r="D6512" s="624">
        <v>1635.97</v>
      </c>
    </row>
    <row r="6513" spans="1:4">
      <c r="A6513" s="623">
        <v>34466</v>
      </c>
      <c r="B6513" s="451" t="s">
        <v>8402</v>
      </c>
      <c r="C6513" s="623" t="s">
        <v>1134</v>
      </c>
      <c r="D6513" s="624">
        <v>9.2200000000000006</v>
      </c>
    </row>
    <row r="6514" spans="1:4">
      <c r="A6514" s="623">
        <v>41083</v>
      </c>
      <c r="B6514" s="451" t="s">
        <v>10029</v>
      </c>
      <c r="C6514" s="623" t="s">
        <v>1251</v>
      </c>
      <c r="D6514" s="624">
        <v>1635.97</v>
      </c>
    </row>
    <row r="6515" spans="1:4">
      <c r="A6515" s="623">
        <v>252</v>
      </c>
      <c r="B6515" s="451" t="s">
        <v>5477</v>
      </c>
      <c r="C6515" s="623" t="s">
        <v>1134</v>
      </c>
      <c r="D6515" s="624">
        <v>9.57</v>
      </c>
    </row>
    <row r="6516" spans="1:4">
      <c r="A6516" s="623">
        <v>40909</v>
      </c>
      <c r="B6516" s="451" t="s">
        <v>9955</v>
      </c>
      <c r="C6516" s="623" t="s">
        <v>1251</v>
      </c>
      <c r="D6516" s="624">
        <v>1695.78</v>
      </c>
    </row>
    <row r="6517" spans="1:4">
      <c r="A6517" s="623">
        <v>242</v>
      </c>
      <c r="B6517" s="451" t="s">
        <v>5471</v>
      </c>
      <c r="C6517" s="623" t="s">
        <v>1134</v>
      </c>
      <c r="D6517" s="624">
        <v>12.33</v>
      </c>
    </row>
    <row r="6518" spans="1:4">
      <c r="A6518" s="623">
        <v>41085</v>
      </c>
      <c r="B6518" s="451" t="s">
        <v>10031</v>
      </c>
      <c r="C6518" s="623" t="s">
        <v>1251</v>
      </c>
      <c r="D6518" s="624">
        <v>2188.15</v>
      </c>
    </row>
    <row r="6519" spans="1:4" ht="38.25">
      <c r="A6519" s="623">
        <v>427</v>
      </c>
      <c r="B6519" s="451" t="s">
        <v>5545</v>
      </c>
      <c r="C6519" s="623" t="s">
        <v>1131</v>
      </c>
      <c r="D6519" s="624">
        <v>4.8899999999999997</v>
      </c>
    </row>
    <row r="6520" spans="1:4" ht="38.25">
      <c r="A6520" s="623">
        <v>417</v>
      </c>
      <c r="B6520" s="451" t="s">
        <v>5540</v>
      </c>
      <c r="C6520" s="623" t="s">
        <v>1131</v>
      </c>
      <c r="D6520" s="624">
        <v>2.2999999999999998</v>
      </c>
    </row>
    <row r="6521" spans="1:4" ht="38.25">
      <c r="A6521" s="623">
        <v>11273</v>
      </c>
      <c r="B6521" s="451" t="s">
        <v>7541</v>
      </c>
      <c r="C6521" s="623" t="s">
        <v>1131</v>
      </c>
      <c r="D6521" s="624">
        <v>7.15</v>
      </c>
    </row>
    <row r="6522" spans="1:4" ht="38.25">
      <c r="A6522" s="623">
        <v>11272</v>
      </c>
      <c r="B6522" s="451" t="s">
        <v>7540</v>
      </c>
      <c r="C6522" s="623" t="s">
        <v>1131</v>
      </c>
      <c r="D6522" s="624">
        <v>4.3099999999999996</v>
      </c>
    </row>
    <row r="6523" spans="1:4" ht="38.25">
      <c r="A6523" s="623">
        <v>11275</v>
      </c>
      <c r="B6523" s="451" t="s">
        <v>7543</v>
      </c>
      <c r="C6523" s="623" t="s">
        <v>1131</v>
      </c>
      <c r="D6523" s="624">
        <v>1.73</v>
      </c>
    </row>
    <row r="6524" spans="1:4" ht="38.25">
      <c r="A6524" s="623">
        <v>11274</v>
      </c>
      <c r="B6524" s="451" t="s">
        <v>7542</v>
      </c>
      <c r="C6524" s="623" t="s">
        <v>1131</v>
      </c>
      <c r="D6524" s="624">
        <v>1.32</v>
      </c>
    </row>
    <row r="6525" spans="1:4">
      <c r="A6525" s="623">
        <v>38470</v>
      </c>
      <c r="B6525" s="451" t="s">
        <v>9150</v>
      </c>
      <c r="C6525" s="623" t="s">
        <v>1131</v>
      </c>
      <c r="D6525" s="624">
        <v>42.34</v>
      </c>
    </row>
    <row r="6526" spans="1:4">
      <c r="A6526" s="623">
        <v>38547</v>
      </c>
      <c r="B6526" s="451" t="s">
        <v>9166</v>
      </c>
      <c r="C6526" s="623" t="s">
        <v>1131</v>
      </c>
      <c r="D6526" s="624">
        <v>115.54</v>
      </c>
    </row>
    <row r="6527" spans="1:4">
      <c r="A6527" s="623">
        <v>38469</v>
      </c>
      <c r="B6527" s="451" t="s">
        <v>9149</v>
      </c>
      <c r="C6527" s="623" t="s">
        <v>1131</v>
      </c>
      <c r="D6527" s="624">
        <v>124.23</v>
      </c>
    </row>
    <row r="6528" spans="1:4">
      <c r="A6528" s="623">
        <v>38467</v>
      </c>
      <c r="B6528" s="451" t="s">
        <v>9147</v>
      </c>
      <c r="C6528" s="623" t="s">
        <v>1131</v>
      </c>
      <c r="D6528" s="624">
        <v>69.900000000000006</v>
      </c>
    </row>
    <row r="6529" spans="1:4">
      <c r="A6529" s="623">
        <v>38468</v>
      </c>
      <c r="B6529" s="451" t="s">
        <v>9148</v>
      </c>
      <c r="C6529" s="623" t="s">
        <v>1131</v>
      </c>
      <c r="D6529" s="624">
        <v>76.92</v>
      </c>
    </row>
    <row r="6530" spans="1:4" ht="25.5">
      <c r="A6530" s="623">
        <v>38471</v>
      </c>
      <c r="B6530" s="451" t="s">
        <v>9151</v>
      </c>
      <c r="C6530" s="623" t="s">
        <v>1131</v>
      </c>
      <c r="D6530" s="624">
        <v>99.89</v>
      </c>
    </row>
    <row r="6531" spans="1:4">
      <c r="A6531" s="623">
        <v>37370</v>
      </c>
      <c r="B6531" s="451" t="s">
        <v>11501</v>
      </c>
      <c r="C6531" s="623" t="s">
        <v>1134</v>
      </c>
      <c r="D6531" s="624">
        <v>2.2000000000000002</v>
      </c>
    </row>
    <row r="6532" spans="1:4">
      <c r="A6532" s="623">
        <v>40862</v>
      </c>
      <c r="B6532" s="451" t="s">
        <v>11502</v>
      </c>
      <c r="C6532" s="623" t="s">
        <v>1251</v>
      </c>
      <c r="D6532" s="624">
        <v>415.08</v>
      </c>
    </row>
    <row r="6533" spans="1:4" ht="25.5">
      <c r="A6533" s="623">
        <v>10658</v>
      </c>
      <c r="B6533" s="451" t="s">
        <v>7404</v>
      </c>
      <c r="C6533" s="623" t="s">
        <v>1131</v>
      </c>
      <c r="D6533" s="624">
        <v>6445</v>
      </c>
    </row>
    <row r="6534" spans="1:4">
      <c r="A6534" s="623">
        <v>253</v>
      </c>
      <c r="B6534" s="451" t="s">
        <v>5478</v>
      </c>
      <c r="C6534" s="623" t="s">
        <v>1134</v>
      </c>
      <c r="D6534" s="624">
        <v>12.79</v>
      </c>
    </row>
    <row r="6535" spans="1:4">
      <c r="A6535" s="623">
        <v>40809</v>
      </c>
      <c r="B6535" s="451" t="s">
        <v>9940</v>
      </c>
      <c r="C6535" s="623" t="s">
        <v>1251</v>
      </c>
      <c r="D6535" s="624">
        <v>2266.4299999999998</v>
      </c>
    </row>
    <row r="6536" spans="1:4" ht="51">
      <c r="A6536" s="623">
        <v>42428</v>
      </c>
      <c r="B6536" s="451" t="s">
        <v>11503</v>
      </c>
      <c r="C6536" s="623" t="s">
        <v>1131</v>
      </c>
      <c r="D6536" s="624">
        <v>1300</v>
      </c>
    </row>
    <row r="6537" spans="1:4">
      <c r="A6537" s="623">
        <v>583</v>
      </c>
      <c r="B6537" s="451" t="s">
        <v>5587</v>
      </c>
      <c r="C6537" s="623" t="s">
        <v>1128</v>
      </c>
      <c r="D6537" s="624">
        <v>25.64</v>
      </c>
    </row>
    <row r="6538" spans="1:4" ht="25.5">
      <c r="A6538" s="623">
        <v>299</v>
      </c>
      <c r="B6538" s="451" t="s">
        <v>5483</v>
      </c>
      <c r="C6538" s="623" t="s">
        <v>1131</v>
      </c>
      <c r="D6538" s="624">
        <v>2.99</v>
      </c>
    </row>
    <row r="6539" spans="1:4" ht="25.5">
      <c r="A6539" s="623">
        <v>298</v>
      </c>
      <c r="B6539" s="451" t="s">
        <v>5482</v>
      </c>
      <c r="C6539" s="623" t="s">
        <v>1131</v>
      </c>
      <c r="D6539" s="624">
        <v>3.01</v>
      </c>
    </row>
    <row r="6540" spans="1:4" ht="25.5">
      <c r="A6540" s="623">
        <v>295</v>
      </c>
      <c r="B6540" s="451" t="s">
        <v>5479</v>
      </c>
      <c r="C6540" s="623" t="s">
        <v>1131</v>
      </c>
      <c r="D6540" s="624">
        <v>1.79</v>
      </c>
    </row>
    <row r="6541" spans="1:4" ht="25.5">
      <c r="A6541" s="623">
        <v>296</v>
      </c>
      <c r="B6541" s="451" t="s">
        <v>5480</v>
      </c>
      <c r="C6541" s="623" t="s">
        <v>1131</v>
      </c>
      <c r="D6541" s="624">
        <v>1.86</v>
      </c>
    </row>
    <row r="6542" spans="1:4" ht="25.5">
      <c r="A6542" s="623">
        <v>297</v>
      </c>
      <c r="B6542" s="451" t="s">
        <v>5481</v>
      </c>
      <c r="C6542" s="623" t="s">
        <v>1131</v>
      </c>
      <c r="D6542" s="624">
        <v>2.63</v>
      </c>
    </row>
    <row r="6543" spans="1:4" ht="25.5">
      <c r="A6543" s="623">
        <v>301</v>
      </c>
      <c r="B6543" s="451" t="s">
        <v>5485</v>
      </c>
      <c r="C6543" s="623" t="s">
        <v>1131</v>
      </c>
      <c r="D6543" s="624">
        <v>3.3</v>
      </c>
    </row>
    <row r="6544" spans="1:4" ht="25.5">
      <c r="A6544" s="623">
        <v>300</v>
      </c>
      <c r="B6544" s="451" t="s">
        <v>5484</v>
      </c>
      <c r="C6544" s="623" t="s">
        <v>1131</v>
      </c>
      <c r="D6544" s="624">
        <v>13.86</v>
      </c>
    </row>
    <row r="6545" spans="1:4" ht="25.5">
      <c r="A6545" s="623">
        <v>20084</v>
      </c>
      <c r="B6545" s="451" t="s">
        <v>8117</v>
      </c>
      <c r="C6545" s="623" t="s">
        <v>1131</v>
      </c>
      <c r="D6545" s="624">
        <v>1.79</v>
      </c>
    </row>
    <row r="6546" spans="1:4" ht="25.5">
      <c r="A6546" s="623">
        <v>20085</v>
      </c>
      <c r="B6546" s="451" t="s">
        <v>8118</v>
      </c>
      <c r="C6546" s="623" t="s">
        <v>1131</v>
      </c>
      <c r="D6546" s="624">
        <v>1.66</v>
      </c>
    </row>
    <row r="6547" spans="1:4" ht="25.5">
      <c r="A6547" s="623">
        <v>311</v>
      </c>
      <c r="B6547" s="451" t="s">
        <v>5494</v>
      </c>
      <c r="C6547" s="623" t="s">
        <v>1131</v>
      </c>
      <c r="D6547" s="624">
        <v>10.73</v>
      </c>
    </row>
    <row r="6548" spans="1:4" ht="25.5">
      <c r="A6548" s="623">
        <v>318</v>
      </c>
      <c r="B6548" s="451" t="s">
        <v>5496</v>
      </c>
      <c r="C6548" s="623" t="s">
        <v>1131</v>
      </c>
      <c r="D6548" s="624">
        <v>18.79</v>
      </c>
    </row>
    <row r="6549" spans="1:4" ht="25.5">
      <c r="A6549" s="623">
        <v>319</v>
      </c>
      <c r="B6549" s="451" t="s">
        <v>5497</v>
      </c>
      <c r="C6549" s="623" t="s">
        <v>1131</v>
      </c>
      <c r="D6549" s="624">
        <v>35.49</v>
      </c>
    </row>
    <row r="6550" spans="1:4" ht="25.5">
      <c r="A6550" s="623">
        <v>320</v>
      </c>
      <c r="B6550" s="451" t="s">
        <v>5498</v>
      </c>
      <c r="C6550" s="623" t="s">
        <v>1131</v>
      </c>
      <c r="D6550" s="624">
        <v>112.84</v>
      </c>
    </row>
    <row r="6551" spans="1:4" ht="25.5">
      <c r="A6551" s="623">
        <v>314</v>
      </c>
      <c r="B6551" s="451" t="s">
        <v>5495</v>
      </c>
      <c r="C6551" s="623" t="s">
        <v>1131</v>
      </c>
      <c r="D6551" s="624">
        <v>173.33</v>
      </c>
    </row>
    <row r="6552" spans="1:4" ht="25.5">
      <c r="A6552" s="623">
        <v>303</v>
      </c>
      <c r="B6552" s="451" t="s">
        <v>5486</v>
      </c>
      <c r="C6552" s="623" t="s">
        <v>1131</v>
      </c>
      <c r="D6552" s="624">
        <v>4.49</v>
      </c>
    </row>
    <row r="6553" spans="1:4" ht="25.5">
      <c r="A6553" s="623">
        <v>304</v>
      </c>
      <c r="B6553" s="451" t="s">
        <v>5487</v>
      </c>
      <c r="C6553" s="623" t="s">
        <v>1131</v>
      </c>
      <c r="D6553" s="624">
        <v>6.86</v>
      </c>
    </row>
    <row r="6554" spans="1:4" ht="25.5">
      <c r="A6554" s="623">
        <v>305</v>
      </c>
      <c r="B6554" s="451" t="s">
        <v>5488</v>
      </c>
      <c r="C6554" s="623" t="s">
        <v>1131</v>
      </c>
      <c r="D6554" s="624">
        <v>11.73</v>
      </c>
    </row>
    <row r="6555" spans="1:4" ht="25.5">
      <c r="A6555" s="623">
        <v>306</v>
      </c>
      <c r="B6555" s="451" t="s">
        <v>5489</v>
      </c>
      <c r="C6555" s="623" t="s">
        <v>1131</v>
      </c>
      <c r="D6555" s="624">
        <v>14.09</v>
      </c>
    </row>
    <row r="6556" spans="1:4" ht="25.5">
      <c r="A6556" s="623">
        <v>307</v>
      </c>
      <c r="B6556" s="451" t="s">
        <v>5490</v>
      </c>
      <c r="C6556" s="623" t="s">
        <v>1131</v>
      </c>
      <c r="D6556" s="624">
        <v>27.83</v>
      </c>
    </row>
    <row r="6557" spans="1:4" ht="25.5">
      <c r="A6557" s="623">
        <v>309</v>
      </c>
      <c r="B6557" s="451" t="s">
        <v>5492</v>
      </c>
      <c r="C6557" s="623" t="s">
        <v>1131</v>
      </c>
      <c r="D6557" s="624">
        <v>57.03</v>
      </c>
    </row>
    <row r="6558" spans="1:4" ht="25.5">
      <c r="A6558" s="623">
        <v>310</v>
      </c>
      <c r="B6558" s="451" t="s">
        <v>5493</v>
      </c>
      <c r="C6558" s="623" t="s">
        <v>1131</v>
      </c>
      <c r="D6558" s="624">
        <v>72.33</v>
      </c>
    </row>
    <row r="6559" spans="1:4" ht="25.5">
      <c r="A6559" s="623">
        <v>328</v>
      </c>
      <c r="B6559" s="451" t="s">
        <v>5500</v>
      </c>
      <c r="C6559" s="623" t="s">
        <v>1131</v>
      </c>
      <c r="D6559" s="624">
        <v>8.6300000000000008</v>
      </c>
    </row>
    <row r="6560" spans="1:4" ht="25.5">
      <c r="A6560" s="623">
        <v>325</v>
      </c>
      <c r="B6560" s="451" t="s">
        <v>5499</v>
      </c>
      <c r="C6560" s="623" t="s">
        <v>1131</v>
      </c>
      <c r="D6560" s="624">
        <v>3.34</v>
      </c>
    </row>
    <row r="6561" spans="1:4" ht="25.5">
      <c r="A6561" s="623">
        <v>20326</v>
      </c>
      <c r="B6561" s="451" t="s">
        <v>8205</v>
      </c>
      <c r="C6561" s="623" t="s">
        <v>1131</v>
      </c>
      <c r="D6561" s="624">
        <v>8.9600000000000009</v>
      </c>
    </row>
    <row r="6562" spans="1:4" ht="25.5">
      <c r="A6562" s="623">
        <v>329</v>
      </c>
      <c r="B6562" s="451" t="s">
        <v>5501</v>
      </c>
      <c r="C6562" s="623" t="s">
        <v>1131</v>
      </c>
      <c r="D6562" s="624">
        <v>11.03</v>
      </c>
    </row>
    <row r="6563" spans="1:4" ht="25.5">
      <c r="A6563" s="623">
        <v>308</v>
      </c>
      <c r="B6563" s="451" t="s">
        <v>5491</v>
      </c>
      <c r="C6563" s="623" t="s">
        <v>1131</v>
      </c>
      <c r="D6563" s="624">
        <v>37.159999999999997</v>
      </c>
    </row>
    <row r="6564" spans="1:4" ht="25.5">
      <c r="A6564" s="623">
        <v>39642</v>
      </c>
      <c r="B6564" s="451" t="s">
        <v>9738</v>
      </c>
      <c r="C6564" s="623" t="s">
        <v>1131</v>
      </c>
      <c r="D6564" s="624">
        <v>2.25</v>
      </c>
    </row>
    <row r="6565" spans="1:4" ht="25.5">
      <c r="A6565" s="623">
        <v>39641</v>
      </c>
      <c r="B6565" s="451" t="s">
        <v>9737</v>
      </c>
      <c r="C6565" s="623" t="s">
        <v>1131</v>
      </c>
      <c r="D6565" s="624">
        <v>1.57</v>
      </c>
    </row>
    <row r="6566" spans="1:4" ht="25.5">
      <c r="A6566" s="623">
        <v>39643</v>
      </c>
      <c r="B6566" s="451" t="s">
        <v>9739</v>
      </c>
      <c r="C6566" s="623" t="s">
        <v>1131</v>
      </c>
      <c r="D6566" s="624">
        <v>6.27</v>
      </c>
    </row>
    <row r="6567" spans="1:4" ht="25.5">
      <c r="A6567" s="623">
        <v>39644</v>
      </c>
      <c r="B6567" s="451" t="s">
        <v>9740</v>
      </c>
      <c r="C6567" s="623" t="s">
        <v>1131</v>
      </c>
      <c r="D6567" s="624">
        <v>8.09</v>
      </c>
    </row>
    <row r="6568" spans="1:4" ht="25.5">
      <c r="A6568" s="623">
        <v>39645</v>
      </c>
      <c r="B6568" s="451" t="s">
        <v>9741</v>
      </c>
      <c r="C6568" s="623" t="s">
        <v>1131</v>
      </c>
      <c r="D6568" s="624">
        <v>10.45</v>
      </c>
    </row>
    <row r="6569" spans="1:4">
      <c r="A6569" s="623">
        <v>12548</v>
      </c>
      <c r="B6569" s="451" t="s">
        <v>7877</v>
      </c>
      <c r="C6569" s="623" t="s">
        <v>1131</v>
      </c>
      <c r="D6569" s="624">
        <v>94.21</v>
      </c>
    </row>
    <row r="6570" spans="1:4">
      <c r="A6570" s="623">
        <v>13113</v>
      </c>
      <c r="B6570" s="451" t="s">
        <v>7977</v>
      </c>
      <c r="C6570" s="623" t="s">
        <v>1131</v>
      </c>
      <c r="D6570" s="624">
        <v>38.61</v>
      </c>
    </row>
    <row r="6571" spans="1:4">
      <c r="A6571" s="623">
        <v>13114</v>
      </c>
      <c r="B6571" s="451" t="s">
        <v>7978</v>
      </c>
      <c r="C6571" s="623" t="s">
        <v>1131</v>
      </c>
      <c r="D6571" s="624">
        <v>47</v>
      </c>
    </row>
    <row r="6572" spans="1:4">
      <c r="A6572" s="623">
        <v>12530</v>
      </c>
      <c r="B6572" s="451" t="s">
        <v>7870</v>
      </c>
      <c r="C6572" s="623" t="s">
        <v>1131</v>
      </c>
      <c r="D6572" s="624">
        <v>57.27</v>
      </c>
    </row>
    <row r="6573" spans="1:4">
      <c r="A6573" s="623">
        <v>12531</v>
      </c>
      <c r="B6573" s="451" t="s">
        <v>7871</v>
      </c>
      <c r="C6573" s="623" t="s">
        <v>1131</v>
      </c>
      <c r="D6573" s="624">
        <v>64.06</v>
      </c>
    </row>
    <row r="6574" spans="1:4">
      <c r="A6574" s="623">
        <v>12532</v>
      </c>
      <c r="B6574" s="451" t="s">
        <v>7872</v>
      </c>
      <c r="C6574" s="623" t="s">
        <v>1131</v>
      </c>
      <c r="D6574" s="624">
        <v>78.34</v>
      </c>
    </row>
    <row r="6575" spans="1:4">
      <c r="A6575" s="623">
        <v>12533</v>
      </c>
      <c r="B6575" s="451" t="s">
        <v>7873</v>
      </c>
      <c r="C6575" s="623" t="s">
        <v>1131</v>
      </c>
      <c r="D6575" s="624">
        <v>93.45</v>
      </c>
    </row>
    <row r="6576" spans="1:4">
      <c r="A6576" s="623">
        <v>12544</v>
      </c>
      <c r="B6576" s="451" t="s">
        <v>7874</v>
      </c>
      <c r="C6576" s="623" t="s">
        <v>1131</v>
      </c>
      <c r="D6576" s="624">
        <v>114.16</v>
      </c>
    </row>
    <row r="6577" spans="1:4">
      <c r="A6577" s="623">
        <v>12546</v>
      </c>
      <c r="B6577" s="451" t="s">
        <v>7875</v>
      </c>
      <c r="C6577" s="623" t="s">
        <v>1131</v>
      </c>
      <c r="D6577" s="624">
        <v>118.17</v>
      </c>
    </row>
    <row r="6578" spans="1:4">
      <c r="A6578" s="623">
        <v>12547</v>
      </c>
      <c r="B6578" s="451" t="s">
        <v>7876</v>
      </c>
      <c r="C6578" s="623" t="s">
        <v>1131</v>
      </c>
      <c r="D6578" s="624">
        <v>137.41999999999999</v>
      </c>
    </row>
    <row r="6579" spans="1:4">
      <c r="A6579" s="623">
        <v>12551</v>
      </c>
      <c r="B6579" s="451" t="s">
        <v>7878</v>
      </c>
      <c r="C6579" s="623" t="s">
        <v>1131</v>
      </c>
      <c r="D6579" s="624">
        <v>149.63999999999999</v>
      </c>
    </row>
    <row r="6580" spans="1:4">
      <c r="A6580" s="623">
        <v>12563</v>
      </c>
      <c r="B6580" s="451" t="s">
        <v>7879</v>
      </c>
      <c r="C6580" s="623" t="s">
        <v>1131</v>
      </c>
      <c r="D6580" s="624">
        <v>235.04</v>
      </c>
    </row>
    <row r="6581" spans="1:4">
      <c r="A6581" s="623">
        <v>12565</v>
      </c>
      <c r="B6581" s="451" t="s">
        <v>7880</v>
      </c>
      <c r="C6581" s="623" t="s">
        <v>1131</v>
      </c>
      <c r="D6581" s="624">
        <v>369.87</v>
      </c>
    </row>
    <row r="6582" spans="1:4">
      <c r="A6582" s="623">
        <v>12567</v>
      </c>
      <c r="B6582" s="451" t="s">
        <v>7881</v>
      </c>
      <c r="C6582" s="623" t="s">
        <v>1131</v>
      </c>
      <c r="D6582" s="624">
        <v>481.28</v>
      </c>
    </row>
    <row r="6583" spans="1:4">
      <c r="A6583" s="623">
        <v>12568</v>
      </c>
      <c r="B6583" s="451" t="s">
        <v>7882</v>
      </c>
      <c r="C6583" s="623" t="s">
        <v>1131</v>
      </c>
      <c r="D6583" s="624">
        <v>794.67</v>
      </c>
    </row>
    <row r="6584" spans="1:4" ht="25.5">
      <c r="A6584" s="623">
        <v>11789</v>
      </c>
      <c r="B6584" s="451" t="s">
        <v>7691</v>
      </c>
      <c r="C6584" s="623" t="s">
        <v>1131</v>
      </c>
      <c r="D6584" s="624">
        <v>0.65</v>
      </c>
    </row>
    <row r="6585" spans="1:4" ht="38.25">
      <c r="A6585" s="623">
        <v>20975</v>
      </c>
      <c r="B6585" s="451" t="s">
        <v>8218</v>
      </c>
      <c r="C6585" s="623" t="s">
        <v>1131</v>
      </c>
      <c r="D6585" s="624">
        <v>8.2100000000000009</v>
      </c>
    </row>
    <row r="6586" spans="1:4" ht="38.25">
      <c r="A6586" s="623">
        <v>20976</v>
      </c>
      <c r="B6586" s="451" t="s">
        <v>8219</v>
      </c>
      <c r="C6586" s="623" t="s">
        <v>1131</v>
      </c>
      <c r="D6586" s="624">
        <v>12.4</v>
      </c>
    </row>
    <row r="6587" spans="1:4" ht="25.5">
      <c r="A6587" s="623">
        <v>40340</v>
      </c>
      <c r="B6587" s="451" t="s">
        <v>9866</v>
      </c>
      <c r="C6587" s="623" t="s">
        <v>1131</v>
      </c>
      <c r="D6587" s="624">
        <v>87.39</v>
      </c>
    </row>
    <row r="6588" spans="1:4" ht="25.5">
      <c r="A6588" s="623">
        <v>40341</v>
      </c>
      <c r="B6588" s="451" t="s">
        <v>9867</v>
      </c>
      <c r="C6588" s="623" t="s">
        <v>1131</v>
      </c>
      <c r="D6588" s="624">
        <v>103.48</v>
      </c>
    </row>
    <row r="6589" spans="1:4" ht="25.5">
      <c r="A6589" s="623">
        <v>40342</v>
      </c>
      <c r="B6589" s="451" t="s">
        <v>9868</v>
      </c>
      <c r="C6589" s="623" t="s">
        <v>1131</v>
      </c>
      <c r="D6589" s="624">
        <v>131.18</v>
      </c>
    </row>
    <row r="6590" spans="1:4" ht="25.5">
      <c r="A6590" s="623">
        <v>40343</v>
      </c>
      <c r="B6590" s="451" t="s">
        <v>9869</v>
      </c>
      <c r="C6590" s="623" t="s">
        <v>1131</v>
      </c>
      <c r="D6590" s="624">
        <v>160.94</v>
      </c>
    </row>
    <row r="6591" spans="1:4" ht="25.5">
      <c r="A6591" s="623">
        <v>40344</v>
      </c>
      <c r="B6591" s="451" t="s">
        <v>9870</v>
      </c>
      <c r="C6591" s="623" t="s">
        <v>1131</v>
      </c>
      <c r="D6591" s="624">
        <v>170.17</v>
      </c>
    </row>
    <row r="6592" spans="1:4" ht="25.5">
      <c r="A6592" s="623">
        <v>40345</v>
      </c>
      <c r="B6592" s="451" t="s">
        <v>9871</v>
      </c>
      <c r="C6592" s="623" t="s">
        <v>1131</v>
      </c>
      <c r="D6592" s="624">
        <v>212.46</v>
      </c>
    </row>
    <row r="6593" spans="1:4" ht="25.5">
      <c r="A6593" s="623">
        <v>40346</v>
      </c>
      <c r="B6593" s="451" t="s">
        <v>9872</v>
      </c>
      <c r="C6593" s="623" t="s">
        <v>1131</v>
      </c>
      <c r="D6593" s="624">
        <v>199.87</v>
      </c>
    </row>
    <row r="6594" spans="1:4" ht="25.5">
      <c r="A6594" s="623">
        <v>40347</v>
      </c>
      <c r="B6594" s="451" t="s">
        <v>9873</v>
      </c>
      <c r="C6594" s="623" t="s">
        <v>1131</v>
      </c>
      <c r="D6594" s="624">
        <v>247.12</v>
      </c>
    </row>
    <row r="6595" spans="1:4" ht="25.5">
      <c r="A6595" s="623">
        <v>38840</v>
      </c>
      <c r="B6595" s="451" t="s">
        <v>9226</v>
      </c>
      <c r="C6595" s="623" t="s">
        <v>1131</v>
      </c>
      <c r="D6595" s="624">
        <v>1.9</v>
      </c>
    </row>
    <row r="6596" spans="1:4" ht="25.5">
      <c r="A6596" s="623">
        <v>38841</v>
      </c>
      <c r="B6596" s="451" t="s">
        <v>9227</v>
      </c>
      <c r="C6596" s="623" t="s">
        <v>1131</v>
      </c>
      <c r="D6596" s="624">
        <v>2.11</v>
      </c>
    </row>
    <row r="6597" spans="1:4" ht="25.5">
      <c r="A6597" s="623">
        <v>38842</v>
      </c>
      <c r="B6597" s="451" t="s">
        <v>9228</v>
      </c>
      <c r="C6597" s="623" t="s">
        <v>1131</v>
      </c>
      <c r="D6597" s="624">
        <v>4.16</v>
      </c>
    </row>
    <row r="6598" spans="1:4" ht="25.5">
      <c r="A6598" s="623">
        <v>38843</v>
      </c>
      <c r="B6598" s="451" t="s">
        <v>9229</v>
      </c>
      <c r="C6598" s="623" t="s">
        <v>1131</v>
      </c>
      <c r="D6598" s="624">
        <v>6.51</v>
      </c>
    </row>
    <row r="6599" spans="1:4" ht="38.25">
      <c r="A6599" s="623">
        <v>13761</v>
      </c>
      <c r="B6599" s="451" t="s">
        <v>8028</v>
      </c>
      <c r="C6599" s="623" t="s">
        <v>1131</v>
      </c>
      <c r="D6599" s="624">
        <v>3808.27</v>
      </c>
    </row>
    <row r="6600" spans="1:4" ht="51">
      <c r="A6600" s="623">
        <v>12888</v>
      </c>
      <c r="B6600" s="451" t="s">
        <v>7964</v>
      </c>
      <c r="C6600" s="623" t="s">
        <v>1252</v>
      </c>
      <c r="D6600" s="624">
        <v>88.25</v>
      </c>
    </row>
    <row r="6601" spans="1:4" ht="25.5">
      <c r="A6601" s="623">
        <v>12889</v>
      </c>
      <c r="B6601" s="451" t="s">
        <v>7965</v>
      </c>
      <c r="C6601" s="623" t="s">
        <v>1252</v>
      </c>
      <c r="D6601" s="624">
        <v>57.63</v>
      </c>
    </row>
    <row r="6602" spans="1:4" ht="38.25">
      <c r="A6602" s="623">
        <v>4814</v>
      </c>
      <c r="B6602" s="451" t="s">
        <v>6820</v>
      </c>
      <c r="C6602" s="623" t="s">
        <v>1131</v>
      </c>
      <c r="D6602" s="624">
        <v>77.27</v>
      </c>
    </row>
    <row r="6603" spans="1:4" ht="25.5">
      <c r="A6603" s="623">
        <v>25967</v>
      </c>
      <c r="B6603" s="451" t="s">
        <v>8329</v>
      </c>
      <c r="C6603" s="623" t="s">
        <v>1131</v>
      </c>
      <c r="D6603" s="624">
        <v>1741.31</v>
      </c>
    </row>
    <row r="6604" spans="1:4">
      <c r="A6604" s="623">
        <v>6122</v>
      </c>
      <c r="B6604" s="451" t="s">
        <v>14024</v>
      </c>
      <c r="C6604" s="623" t="s">
        <v>1134</v>
      </c>
      <c r="D6604" s="624">
        <v>12.29</v>
      </c>
    </row>
    <row r="6605" spans="1:4" ht="25.5">
      <c r="A6605" s="623">
        <v>40810</v>
      </c>
      <c r="B6605" s="451" t="s">
        <v>10141</v>
      </c>
      <c r="C6605" s="623" t="s">
        <v>1251</v>
      </c>
      <c r="D6605" s="624">
        <v>2180.6799999999998</v>
      </c>
    </row>
    <row r="6606" spans="1:4" ht="25.5">
      <c r="A6606" s="623">
        <v>21100</v>
      </c>
      <c r="B6606" s="451" t="s">
        <v>8252</v>
      </c>
      <c r="C6606" s="623" t="s">
        <v>1131</v>
      </c>
      <c r="D6606" s="624">
        <v>2410.2199999999998</v>
      </c>
    </row>
    <row r="6607" spans="1:4" ht="38.25">
      <c r="A6607" s="623">
        <v>11816</v>
      </c>
      <c r="B6607" s="451" t="s">
        <v>7696</v>
      </c>
      <c r="C6607" s="623" t="s">
        <v>1131</v>
      </c>
      <c r="D6607" s="624">
        <v>2570</v>
      </c>
    </row>
    <row r="6608" spans="1:4" ht="38.25">
      <c r="A6608" s="623">
        <v>11814</v>
      </c>
      <c r="B6608" s="451" t="s">
        <v>7695</v>
      </c>
      <c r="C6608" s="623" t="s">
        <v>1131</v>
      </c>
      <c r="D6608" s="624">
        <v>5594.24</v>
      </c>
    </row>
    <row r="6609" spans="1:4" ht="51">
      <c r="A6609" s="623">
        <v>14186</v>
      </c>
      <c r="B6609" s="451" t="s">
        <v>8069</v>
      </c>
      <c r="C6609" s="623" t="s">
        <v>1131</v>
      </c>
      <c r="D6609" s="624">
        <v>7024.33</v>
      </c>
    </row>
    <row r="6610" spans="1:4" ht="38.25">
      <c r="A6610" s="623">
        <v>14185</v>
      </c>
      <c r="B6610" s="451" t="s">
        <v>8068</v>
      </c>
      <c r="C6610" s="623" t="s">
        <v>1131</v>
      </c>
      <c r="D6610" s="624">
        <v>9099.24</v>
      </c>
    </row>
    <row r="6611" spans="1:4" ht="51">
      <c r="A6611" s="623">
        <v>11811</v>
      </c>
      <c r="B6611" s="451" t="s">
        <v>7694</v>
      </c>
      <c r="C6611" s="623" t="s">
        <v>1131</v>
      </c>
      <c r="D6611" s="624">
        <v>3479.2</v>
      </c>
    </row>
    <row r="6612" spans="1:4" ht="25.5">
      <c r="A6612" s="623">
        <v>26038</v>
      </c>
      <c r="B6612" s="451" t="s">
        <v>8354</v>
      </c>
      <c r="C6612" s="623" t="s">
        <v>1131</v>
      </c>
      <c r="D6612" s="624">
        <v>202992.51</v>
      </c>
    </row>
    <row r="6613" spans="1:4" ht="25.5">
      <c r="A6613" s="623">
        <v>34482</v>
      </c>
      <c r="B6613" s="451" t="s">
        <v>8412</v>
      </c>
      <c r="C6613" s="623" t="s">
        <v>1131</v>
      </c>
      <c r="D6613" s="624">
        <v>5042.8100000000004</v>
      </c>
    </row>
    <row r="6614" spans="1:4" ht="25.5">
      <c r="A6614" s="623">
        <v>34469</v>
      </c>
      <c r="B6614" s="451" t="s">
        <v>8404</v>
      </c>
      <c r="C6614" s="623" t="s">
        <v>1131</v>
      </c>
      <c r="D6614" s="624">
        <v>7800.6</v>
      </c>
    </row>
    <row r="6615" spans="1:4" ht="25.5">
      <c r="A6615" s="623">
        <v>34472</v>
      </c>
      <c r="B6615" s="451" t="s">
        <v>8405</v>
      </c>
      <c r="C6615" s="623" t="s">
        <v>1131</v>
      </c>
      <c r="D6615" s="624">
        <v>2400</v>
      </c>
    </row>
    <row r="6616" spans="1:4" ht="25.5">
      <c r="A6616" s="623">
        <v>34476</v>
      </c>
      <c r="B6616" s="451" t="s">
        <v>8407</v>
      </c>
      <c r="C6616" s="623" t="s">
        <v>1131</v>
      </c>
      <c r="D6616" s="624">
        <v>4068.34</v>
      </c>
    </row>
    <row r="6617" spans="1:4" ht="25.5">
      <c r="A6617" s="623">
        <v>34477</v>
      </c>
      <c r="B6617" s="451" t="s">
        <v>8408</v>
      </c>
      <c r="C6617" s="623" t="s">
        <v>1131</v>
      </c>
      <c r="D6617" s="624">
        <v>5399.47</v>
      </c>
    </row>
    <row r="6618" spans="1:4" ht="51">
      <c r="A6618" s="623">
        <v>42425</v>
      </c>
      <c r="B6618" s="451" t="s">
        <v>11504</v>
      </c>
      <c r="C6618" s="623" t="s">
        <v>1131</v>
      </c>
      <c r="D6618" s="624">
        <v>1958.86</v>
      </c>
    </row>
    <row r="6619" spans="1:4" ht="51">
      <c r="A6619" s="623">
        <v>42422</v>
      </c>
      <c r="B6619" s="451" t="s">
        <v>11505</v>
      </c>
      <c r="C6619" s="623" t="s">
        <v>1131</v>
      </c>
      <c r="D6619" s="624">
        <v>2908</v>
      </c>
    </row>
    <row r="6620" spans="1:4" ht="51">
      <c r="A6620" s="623">
        <v>43184</v>
      </c>
      <c r="B6620" s="451" t="s">
        <v>12075</v>
      </c>
      <c r="C6620" s="623" t="s">
        <v>1131</v>
      </c>
      <c r="D6620" s="624">
        <v>4019.13</v>
      </c>
    </row>
    <row r="6621" spans="1:4" ht="51">
      <c r="A6621" s="623">
        <v>42424</v>
      </c>
      <c r="B6621" s="451" t="s">
        <v>11506</v>
      </c>
      <c r="C6621" s="623" t="s">
        <v>1131</v>
      </c>
      <c r="D6621" s="624">
        <v>1749.43</v>
      </c>
    </row>
    <row r="6622" spans="1:4" ht="51">
      <c r="A6622" s="623">
        <v>42421</v>
      </c>
      <c r="B6622" s="451" t="s">
        <v>12076</v>
      </c>
      <c r="C6622" s="623" t="s">
        <v>1131</v>
      </c>
      <c r="D6622" s="624">
        <v>15928.43</v>
      </c>
    </row>
    <row r="6623" spans="1:4" ht="38.25">
      <c r="A6623" s="623">
        <v>42416</v>
      </c>
      <c r="B6623" s="451" t="s">
        <v>11507</v>
      </c>
      <c r="C6623" s="623" t="s">
        <v>1131</v>
      </c>
      <c r="D6623" s="624">
        <v>7541.62</v>
      </c>
    </row>
    <row r="6624" spans="1:4" ht="38.25">
      <c r="A6624" s="623">
        <v>42417</v>
      </c>
      <c r="B6624" s="451" t="s">
        <v>11508</v>
      </c>
      <c r="C6624" s="623" t="s">
        <v>1131</v>
      </c>
      <c r="D6624" s="624">
        <v>8454.77</v>
      </c>
    </row>
    <row r="6625" spans="1:4" ht="38.25">
      <c r="A6625" s="623">
        <v>42419</v>
      </c>
      <c r="B6625" s="451" t="s">
        <v>11509</v>
      </c>
      <c r="C6625" s="623" t="s">
        <v>1131</v>
      </c>
      <c r="D6625" s="624">
        <v>9552.1</v>
      </c>
    </row>
    <row r="6626" spans="1:4" ht="38.25">
      <c r="A6626" s="623">
        <v>42420</v>
      </c>
      <c r="B6626" s="451" t="s">
        <v>11510</v>
      </c>
      <c r="C6626" s="623" t="s">
        <v>1131</v>
      </c>
      <c r="D6626" s="624">
        <v>13128.65</v>
      </c>
    </row>
    <row r="6627" spans="1:4" ht="51">
      <c r="A6627" s="623">
        <v>43195</v>
      </c>
      <c r="B6627" s="451" t="s">
        <v>12077</v>
      </c>
      <c r="C6627" s="623" t="s">
        <v>1131</v>
      </c>
      <c r="D6627" s="624">
        <v>4622.78</v>
      </c>
    </row>
    <row r="6628" spans="1:4" ht="51">
      <c r="A6628" s="623">
        <v>43196</v>
      </c>
      <c r="B6628" s="451" t="s">
        <v>12078</v>
      </c>
      <c r="C6628" s="623" t="s">
        <v>1131</v>
      </c>
      <c r="D6628" s="624">
        <v>5729.28</v>
      </c>
    </row>
    <row r="6629" spans="1:4" ht="51">
      <c r="A6629" s="623">
        <v>43198</v>
      </c>
      <c r="B6629" s="451" t="s">
        <v>12079</v>
      </c>
      <c r="C6629" s="623" t="s">
        <v>1131</v>
      </c>
      <c r="D6629" s="624">
        <v>8513.57</v>
      </c>
    </row>
    <row r="6630" spans="1:4" ht="51">
      <c r="A6630" s="623">
        <v>43199</v>
      </c>
      <c r="B6630" s="451" t="s">
        <v>12080</v>
      </c>
      <c r="C6630" s="623" t="s">
        <v>1131</v>
      </c>
      <c r="D6630" s="624">
        <v>8825.5400000000009</v>
      </c>
    </row>
    <row r="6631" spans="1:4" ht="51">
      <c r="A6631" s="623">
        <v>43200</v>
      </c>
      <c r="B6631" s="451" t="s">
        <v>12081</v>
      </c>
      <c r="C6631" s="623" t="s">
        <v>1131</v>
      </c>
      <c r="D6631" s="624">
        <v>10127.94</v>
      </c>
    </row>
    <row r="6632" spans="1:4" ht="51">
      <c r="A6632" s="623">
        <v>39556</v>
      </c>
      <c r="B6632" s="451" t="s">
        <v>11511</v>
      </c>
      <c r="C6632" s="623" t="s">
        <v>1131</v>
      </c>
      <c r="D6632" s="624">
        <v>5531.59</v>
      </c>
    </row>
    <row r="6633" spans="1:4" ht="51">
      <c r="A6633" s="623">
        <v>39557</v>
      </c>
      <c r="B6633" s="451" t="s">
        <v>11512</v>
      </c>
      <c r="C6633" s="623" t="s">
        <v>1131</v>
      </c>
      <c r="D6633" s="624">
        <v>5956.31</v>
      </c>
    </row>
    <row r="6634" spans="1:4" ht="51">
      <c r="A6634" s="623">
        <v>39559</v>
      </c>
      <c r="B6634" s="451" t="s">
        <v>11513</v>
      </c>
      <c r="C6634" s="623" t="s">
        <v>1131</v>
      </c>
      <c r="D6634" s="624">
        <v>8802.2800000000007</v>
      </c>
    </row>
    <row r="6635" spans="1:4" ht="51">
      <c r="A6635" s="623">
        <v>39560</v>
      </c>
      <c r="B6635" s="451" t="s">
        <v>11514</v>
      </c>
      <c r="C6635" s="623" t="s">
        <v>1131</v>
      </c>
      <c r="D6635" s="624">
        <v>10183.379999999999</v>
      </c>
    </row>
    <row r="6636" spans="1:4" ht="51">
      <c r="A6636" s="623">
        <v>39561</v>
      </c>
      <c r="B6636" s="451" t="s">
        <v>11515</v>
      </c>
      <c r="C6636" s="623" t="s">
        <v>1131</v>
      </c>
      <c r="D6636" s="624">
        <v>10653.11</v>
      </c>
    </row>
    <row r="6637" spans="1:4" ht="51">
      <c r="A6637" s="623">
        <v>43190</v>
      </c>
      <c r="B6637" s="451" t="s">
        <v>12082</v>
      </c>
      <c r="C6637" s="623" t="s">
        <v>1131</v>
      </c>
      <c r="D6637" s="624">
        <v>1572.12</v>
      </c>
    </row>
    <row r="6638" spans="1:4" ht="51">
      <c r="A6638" s="623">
        <v>39555</v>
      </c>
      <c r="B6638" s="451" t="s">
        <v>11516</v>
      </c>
      <c r="C6638" s="623" t="s">
        <v>1131</v>
      </c>
      <c r="D6638" s="624">
        <v>1700.62</v>
      </c>
    </row>
    <row r="6639" spans="1:4" ht="51">
      <c r="A6639" s="623">
        <v>43191</v>
      </c>
      <c r="B6639" s="451" t="s">
        <v>12083</v>
      </c>
      <c r="C6639" s="623" t="s">
        <v>1131</v>
      </c>
      <c r="D6639" s="624">
        <v>2262.06</v>
      </c>
    </row>
    <row r="6640" spans="1:4" ht="51">
      <c r="A6640" s="623">
        <v>39548</v>
      </c>
      <c r="B6640" s="451" t="s">
        <v>11517</v>
      </c>
      <c r="C6640" s="623" t="s">
        <v>1131</v>
      </c>
      <c r="D6640" s="624">
        <v>2522.5500000000002</v>
      </c>
    </row>
    <row r="6641" spans="1:4" ht="51">
      <c r="A6641" s="623">
        <v>43192</v>
      </c>
      <c r="B6641" s="451" t="s">
        <v>12084</v>
      </c>
      <c r="C6641" s="623" t="s">
        <v>1131</v>
      </c>
      <c r="D6641" s="624">
        <v>2963.1</v>
      </c>
    </row>
    <row r="6642" spans="1:4" ht="51">
      <c r="A6642" s="623">
        <v>39554</v>
      </c>
      <c r="B6642" s="451" t="s">
        <v>11518</v>
      </c>
      <c r="C6642" s="623" t="s">
        <v>1131</v>
      </c>
      <c r="D6642" s="624">
        <v>3335.7</v>
      </c>
    </row>
    <row r="6643" spans="1:4" ht="51">
      <c r="A6643" s="623">
        <v>43194</v>
      </c>
      <c r="B6643" s="451" t="s">
        <v>12085</v>
      </c>
      <c r="C6643" s="623" t="s">
        <v>1131</v>
      </c>
      <c r="D6643" s="624">
        <v>1346.78</v>
      </c>
    </row>
    <row r="6644" spans="1:4" ht="51">
      <c r="A6644" s="623">
        <v>39551</v>
      </c>
      <c r="B6644" s="451" t="s">
        <v>11519</v>
      </c>
      <c r="C6644" s="623" t="s">
        <v>1131</v>
      </c>
      <c r="D6644" s="624">
        <v>1482.95</v>
      </c>
    </row>
    <row r="6645" spans="1:4" ht="38.25">
      <c r="A6645" s="623">
        <v>43185</v>
      </c>
      <c r="B6645" s="451" t="s">
        <v>12086</v>
      </c>
      <c r="C6645" s="623" t="s">
        <v>1131</v>
      </c>
      <c r="D6645" s="624">
        <v>4214.29</v>
      </c>
    </row>
    <row r="6646" spans="1:4" ht="38.25">
      <c r="A6646" s="623">
        <v>43186</v>
      </c>
      <c r="B6646" s="451" t="s">
        <v>12087</v>
      </c>
      <c r="C6646" s="623" t="s">
        <v>1131</v>
      </c>
      <c r="D6646" s="624">
        <v>4445.2299999999996</v>
      </c>
    </row>
    <row r="6647" spans="1:4" ht="38.25">
      <c r="A6647" s="623">
        <v>43187</v>
      </c>
      <c r="B6647" s="451" t="s">
        <v>12088</v>
      </c>
      <c r="C6647" s="623" t="s">
        <v>1131</v>
      </c>
      <c r="D6647" s="624">
        <v>5898.86</v>
      </c>
    </row>
    <row r="6648" spans="1:4" ht="38.25">
      <c r="A6648" s="623">
        <v>43188</v>
      </c>
      <c r="B6648" s="451" t="s">
        <v>12089</v>
      </c>
      <c r="C6648" s="623" t="s">
        <v>1131</v>
      </c>
      <c r="D6648" s="624">
        <v>7147.25</v>
      </c>
    </row>
    <row r="6649" spans="1:4" ht="38.25">
      <c r="A6649" s="623">
        <v>43189</v>
      </c>
      <c r="B6649" s="451" t="s">
        <v>12090</v>
      </c>
      <c r="C6649" s="623" t="s">
        <v>1131</v>
      </c>
      <c r="D6649" s="624">
        <v>8039.47</v>
      </c>
    </row>
    <row r="6650" spans="1:4">
      <c r="A6650" s="623">
        <v>39580</v>
      </c>
      <c r="B6650" s="451" t="s">
        <v>9700</v>
      </c>
      <c r="C6650" s="623" t="s">
        <v>1131</v>
      </c>
      <c r="D6650" s="624">
        <v>63354.32</v>
      </c>
    </row>
    <row r="6651" spans="1:4">
      <c r="A6651" s="623">
        <v>39577</v>
      </c>
      <c r="B6651" s="451" t="s">
        <v>9697</v>
      </c>
      <c r="C6651" s="623" t="s">
        <v>1131</v>
      </c>
      <c r="D6651" s="624">
        <v>19829.77</v>
      </c>
    </row>
    <row r="6652" spans="1:4">
      <c r="A6652" s="623">
        <v>39578</v>
      </c>
      <c r="B6652" s="451" t="s">
        <v>9698</v>
      </c>
      <c r="C6652" s="623" t="s">
        <v>1131</v>
      </c>
      <c r="D6652" s="624">
        <v>25590.71</v>
      </c>
    </row>
    <row r="6653" spans="1:4">
      <c r="A6653" s="623">
        <v>39579</v>
      </c>
      <c r="B6653" s="451" t="s">
        <v>9699</v>
      </c>
      <c r="C6653" s="623" t="s">
        <v>1131</v>
      </c>
      <c r="D6653" s="624">
        <v>37232.480000000003</v>
      </c>
    </row>
    <row r="6654" spans="1:4" ht="51">
      <c r="A6654" s="623">
        <v>39826</v>
      </c>
      <c r="B6654" s="451" t="s">
        <v>11520</v>
      </c>
      <c r="C6654" s="623" t="s">
        <v>1131</v>
      </c>
      <c r="D6654" s="624">
        <v>4572.82</v>
      </c>
    </row>
    <row r="6655" spans="1:4" ht="25.5">
      <c r="A6655" s="623">
        <v>10700</v>
      </c>
      <c r="B6655" s="451" t="s">
        <v>7410</v>
      </c>
      <c r="C6655" s="623" t="s">
        <v>1131</v>
      </c>
      <c r="D6655" s="624">
        <v>12235.14</v>
      </c>
    </row>
    <row r="6656" spans="1:4" ht="25.5">
      <c r="A6656" s="623">
        <v>346</v>
      </c>
      <c r="B6656" s="451" t="s">
        <v>5504</v>
      </c>
      <c r="C6656" s="623" t="s">
        <v>1128</v>
      </c>
      <c r="D6656" s="624">
        <v>15.4</v>
      </c>
    </row>
    <row r="6657" spans="1:4" ht="25.5">
      <c r="A6657" s="623">
        <v>3312</v>
      </c>
      <c r="B6657" s="451" t="s">
        <v>6345</v>
      </c>
      <c r="C6657" s="623" t="s">
        <v>1128</v>
      </c>
      <c r="D6657" s="624">
        <v>21.12</v>
      </c>
    </row>
    <row r="6658" spans="1:4" ht="25.5">
      <c r="A6658" s="623">
        <v>339</v>
      </c>
      <c r="B6658" s="451" t="s">
        <v>12091</v>
      </c>
      <c r="C6658" s="623" t="s">
        <v>1135</v>
      </c>
      <c r="D6658" s="624">
        <v>0.79</v>
      </c>
    </row>
    <row r="6659" spans="1:4" ht="25.5">
      <c r="A6659" s="623">
        <v>340</v>
      </c>
      <c r="B6659" s="451" t="s">
        <v>5503</v>
      </c>
      <c r="C6659" s="623" t="s">
        <v>1135</v>
      </c>
      <c r="D6659" s="624">
        <v>0.71</v>
      </c>
    </row>
    <row r="6660" spans="1:4" ht="25.5">
      <c r="A6660" s="623">
        <v>43130</v>
      </c>
      <c r="B6660" s="451" t="s">
        <v>12092</v>
      </c>
      <c r="C6660" s="623" t="s">
        <v>1128</v>
      </c>
      <c r="D6660" s="624">
        <v>13</v>
      </c>
    </row>
    <row r="6661" spans="1:4" ht="25.5">
      <c r="A6661" s="623">
        <v>333</v>
      </c>
      <c r="B6661" s="451" t="s">
        <v>5502</v>
      </c>
      <c r="C6661" s="623" t="s">
        <v>1128</v>
      </c>
      <c r="D6661" s="624">
        <v>13</v>
      </c>
    </row>
    <row r="6662" spans="1:4" ht="25.5">
      <c r="A6662" s="623">
        <v>344</v>
      </c>
      <c r="B6662" s="451" t="s">
        <v>12093</v>
      </c>
      <c r="C6662" s="623" t="s">
        <v>1128</v>
      </c>
      <c r="D6662" s="624">
        <v>17.09</v>
      </c>
    </row>
    <row r="6663" spans="1:4" ht="25.5">
      <c r="A6663" s="623">
        <v>345</v>
      </c>
      <c r="B6663" s="451" t="s">
        <v>12094</v>
      </c>
      <c r="C6663" s="623" t="s">
        <v>1128</v>
      </c>
      <c r="D6663" s="624">
        <v>18.54</v>
      </c>
    </row>
    <row r="6664" spans="1:4" ht="38.25">
      <c r="A6664" s="623">
        <v>43131</v>
      </c>
      <c r="B6664" s="451" t="s">
        <v>12095</v>
      </c>
      <c r="C6664" s="623" t="s">
        <v>1128</v>
      </c>
      <c r="D6664" s="624">
        <v>15.1</v>
      </c>
    </row>
    <row r="6665" spans="1:4" ht="25.5">
      <c r="A6665" s="623">
        <v>3313</v>
      </c>
      <c r="B6665" s="451" t="s">
        <v>11521</v>
      </c>
      <c r="C6665" s="623" t="s">
        <v>1128</v>
      </c>
      <c r="D6665" s="624">
        <v>27.18</v>
      </c>
    </row>
    <row r="6666" spans="1:4" ht="25.5">
      <c r="A6666" s="623">
        <v>43132</v>
      </c>
      <c r="B6666" s="451" t="s">
        <v>12096</v>
      </c>
      <c r="C6666" s="623" t="s">
        <v>1128</v>
      </c>
      <c r="D6666" s="624">
        <v>12.23</v>
      </c>
    </row>
    <row r="6667" spans="1:4" ht="25.5">
      <c r="A6667" s="623">
        <v>369</v>
      </c>
      <c r="B6667" s="451" t="s">
        <v>5512</v>
      </c>
      <c r="C6667" s="623" t="s">
        <v>1129</v>
      </c>
      <c r="D6667" s="624">
        <v>68.010000000000005</v>
      </c>
    </row>
    <row r="6668" spans="1:4" ht="25.5">
      <c r="A6668" s="623">
        <v>366</v>
      </c>
      <c r="B6668" s="451" t="s">
        <v>5509</v>
      </c>
      <c r="C6668" s="623" t="s">
        <v>1129</v>
      </c>
      <c r="D6668" s="624">
        <v>66.5</v>
      </c>
    </row>
    <row r="6669" spans="1:4" ht="25.5">
      <c r="A6669" s="623">
        <v>367</v>
      </c>
      <c r="B6669" s="451" t="s">
        <v>5510</v>
      </c>
      <c r="C6669" s="623" t="s">
        <v>1129</v>
      </c>
      <c r="D6669" s="624">
        <v>61.5</v>
      </c>
    </row>
    <row r="6670" spans="1:4" ht="25.5">
      <c r="A6670" s="623">
        <v>370</v>
      </c>
      <c r="B6670" s="451" t="s">
        <v>5513</v>
      </c>
      <c r="C6670" s="623" t="s">
        <v>1129</v>
      </c>
      <c r="D6670" s="624">
        <v>62.5</v>
      </c>
    </row>
    <row r="6671" spans="1:4" ht="25.5">
      <c r="A6671" s="623">
        <v>368</v>
      </c>
      <c r="B6671" s="451" t="s">
        <v>5511</v>
      </c>
      <c r="C6671" s="623" t="s">
        <v>1129</v>
      </c>
      <c r="D6671" s="624">
        <v>46.12</v>
      </c>
    </row>
    <row r="6672" spans="1:4" ht="38.25">
      <c r="A6672" s="623">
        <v>11075</v>
      </c>
      <c r="B6672" s="451" t="s">
        <v>7505</v>
      </c>
      <c r="C6672" s="623" t="s">
        <v>1129</v>
      </c>
      <c r="D6672" s="624">
        <v>1007.06</v>
      </c>
    </row>
    <row r="6673" spans="1:4" ht="38.25">
      <c r="A6673" s="623">
        <v>11076</v>
      </c>
      <c r="B6673" s="451" t="s">
        <v>7506</v>
      </c>
      <c r="C6673" s="623" t="s">
        <v>1129</v>
      </c>
      <c r="D6673" s="624">
        <v>76.87</v>
      </c>
    </row>
    <row r="6674" spans="1:4">
      <c r="A6674" s="623">
        <v>1381</v>
      </c>
      <c r="B6674" s="451" t="s">
        <v>5895</v>
      </c>
      <c r="C6674" s="623" t="s">
        <v>1128</v>
      </c>
      <c r="D6674" s="624">
        <v>0.65</v>
      </c>
    </row>
    <row r="6675" spans="1:4">
      <c r="A6675" s="623">
        <v>34353</v>
      </c>
      <c r="B6675" s="451" t="s">
        <v>8364</v>
      </c>
      <c r="C6675" s="623" t="s">
        <v>1128</v>
      </c>
      <c r="D6675" s="624">
        <v>1.3</v>
      </c>
    </row>
    <row r="6676" spans="1:4">
      <c r="A6676" s="623">
        <v>37595</v>
      </c>
      <c r="B6676" s="451" t="s">
        <v>8815</v>
      </c>
      <c r="C6676" s="623" t="s">
        <v>1128</v>
      </c>
      <c r="D6676" s="624">
        <v>1.98</v>
      </c>
    </row>
    <row r="6677" spans="1:4">
      <c r="A6677" s="623">
        <v>37596</v>
      </c>
      <c r="B6677" s="451" t="s">
        <v>8816</v>
      </c>
      <c r="C6677" s="623" t="s">
        <v>1128</v>
      </c>
      <c r="D6677" s="624">
        <v>2.95</v>
      </c>
    </row>
    <row r="6678" spans="1:4" ht="38.25">
      <c r="A6678" s="623">
        <v>371</v>
      </c>
      <c r="B6678" s="451" t="s">
        <v>5514</v>
      </c>
      <c r="C6678" s="623" t="s">
        <v>1128</v>
      </c>
      <c r="D6678" s="624">
        <v>0.57999999999999996</v>
      </c>
    </row>
    <row r="6679" spans="1:4" ht="25.5">
      <c r="A6679" s="623">
        <v>37553</v>
      </c>
      <c r="B6679" s="451" t="s">
        <v>8794</v>
      </c>
      <c r="C6679" s="623" t="s">
        <v>1128</v>
      </c>
      <c r="D6679" s="624">
        <v>2.2000000000000002</v>
      </c>
    </row>
    <row r="6680" spans="1:4" ht="25.5">
      <c r="A6680" s="623">
        <v>37552</v>
      </c>
      <c r="B6680" s="451" t="s">
        <v>8793</v>
      </c>
      <c r="C6680" s="623" t="s">
        <v>1128</v>
      </c>
      <c r="D6680" s="624">
        <v>2.82</v>
      </c>
    </row>
    <row r="6681" spans="1:4" ht="25.5">
      <c r="A6681" s="623">
        <v>36880</v>
      </c>
      <c r="B6681" s="451" t="s">
        <v>8686</v>
      </c>
      <c r="C6681" s="623" t="s">
        <v>1128</v>
      </c>
      <c r="D6681" s="624">
        <v>2.19</v>
      </c>
    </row>
    <row r="6682" spans="1:4">
      <c r="A6682" s="623">
        <v>34355</v>
      </c>
      <c r="B6682" s="451" t="s">
        <v>8365</v>
      </c>
      <c r="C6682" s="623" t="s">
        <v>1128</v>
      </c>
      <c r="D6682" s="624">
        <v>1.8</v>
      </c>
    </row>
    <row r="6683" spans="1:4" ht="25.5">
      <c r="A6683" s="623">
        <v>130</v>
      </c>
      <c r="B6683" s="451" t="s">
        <v>5457</v>
      </c>
      <c r="C6683" s="623" t="s">
        <v>1128</v>
      </c>
      <c r="D6683" s="624">
        <v>2.86</v>
      </c>
    </row>
    <row r="6684" spans="1:4" ht="38.25">
      <c r="A6684" s="623">
        <v>135</v>
      </c>
      <c r="B6684" s="451" t="s">
        <v>5460</v>
      </c>
      <c r="C6684" s="623" t="s">
        <v>1128</v>
      </c>
      <c r="D6684" s="624">
        <v>2.2999999999999998</v>
      </c>
    </row>
    <row r="6685" spans="1:4">
      <c r="A6685" s="623">
        <v>36886</v>
      </c>
      <c r="B6685" s="451" t="s">
        <v>8690</v>
      </c>
      <c r="C6685" s="623" t="s">
        <v>1128</v>
      </c>
      <c r="D6685" s="624">
        <v>0.69</v>
      </c>
    </row>
    <row r="6686" spans="1:4" ht="25.5">
      <c r="A6686" s="623">
        <v>374</v>
      </c>
      <c r="B6686" s="451" t="s">
        <v>5515</v>
      </c>
      <c r="C6686" s="623" t="s">
        <v>1128</v>
      </c>
      <c r="D6686" s="624">
        <v>0.5</v>
      </c>
    </row>
    <row r="6687" spans="1:4" ht="38.25">
      <c r="A6687" s="623">
        <v>38546</v>
      </c>
      <c r="B6687" s="451" t="s">
        <v>9165</v>
      </c>
      <c r="C6687" s="623" t="s">
        <v>1129</v>
      </c>
      <c r="D6687" s="624">
        <v>478.76</v>
      </c>
    </row>
    <row r="6688" spans="1:4">
      <c r="A6688" s="623">
        <v>34549</v>
      </c>
      <c r="B6688" s="451" t="s">
        <v>8430</v>
      </c>
      <c r="C6688" s="623" t="s">
        <v>1129</v>
      </c>
      <c r="D6688" s="624">
        <v>204.03</v>
      </c>
    </row>
    <row r="6689" spans="1:4" ht="25.5">
      <c r="A6689" s="623">
        <v>6081</v>
      </c>
      <c r="B6689" s="451" t="s">
        <v>6955</v>
      </c>
      <c r="C6689" s="623" t="s">
        <v>1129</v>
      </c>
      <c r="D6689" s="624">
        <v>28.9</v>
      </c>
    </row>
    <row r="6690" spans="1:4" ht="25.5">
      <c r="A6690" s="623">
        <v>6077</v>
      </c>
      <c r="B6690" s="451" t="s">
        <v>6953</v>
      </c>
      <c r="C6690" s="623" t="s">
        <v>1129</v>
      </c>
      <c r="D6690" s="624">
        <v>16.66</v>
      </c>
    </row>
    <row r="6691" spans="1:4" ht="25.5">
      <c r="A6691" s="623">
        <v>6079</v>
      </c>
      <c r="B6691" s="451" t="s">
        <v>6954</v>
      </c>
      <c r="C6691" s="623" t="s">
        <v>1129</v>
      </c>
      <c r="D6691" s="624">
        <v>9.52</v>
      </c>
    </row>
    <row r="6692" spans="1:4" ht="38.25">
      <c r="A6692" s="623">
        <v>1091</v>
      </c>
      <c r="B6692" s="451" t="s">
        <v>5805</v>
      </c>
      <c r="C6692" s="623" t="s">
        <v>1131</v>
      </c>
      <c r="D6692" s="624">
        <v>19.47</v>
      </c>
    </row>
    <row r="6693" spans="1:4" ht="38.25">
      <c r="A6693" s="623">
        <v>1094</v>
      </c>
      <c r="B6693" s="451" t="s">
        <v>5808</v>
      </c>
      <c r="C6693" s="623" t="s">
        <v>1131</v>
      </c>
      <c r="D6693" s="624">
        <v>13.62</v>
      </c>
    </row>
    <row r="6694" spans="1:4" ht="38.25">
      <c r="A6694" s="623">
        <v>1095</v>
      </c>
      <c r="B6694" s="451" t="s">
        <v>5809</v>
      </c>
      <c r="C6694" s="623" t="s">
        <v>1131</v>
      </c>
      <c r="D6694" s="624">
        <v>28.95</v>
      </c>
    </row>
    <row r="6695" spans="1:4" ht="38.25">
      <c r="A6695" s="623">
        <v>1092</v>
      </c>
      <c r="B6695" s="451" t="s">
        <v>5806</v>
      </c>
      <c r="C6695" s="623" t="s">
        <v>1131</v>
      </c>
      <c r="D6695" s="624">
        <v>22.4</v>
      </c>
    </row>
    <row r="6696" spans="1:4" ht="38.25">
      <c r="A6696" s="623">
        <v>1093</v>
      </c>
      <c r="B6696" s="451" t="s">
        <v>5807</v>
      </c>
      <c r="C6696" s="623" t="s">
        <v>1131</v>
      </c>
      <c r="D6696" s="624">
        <v>52.31</v>
      </c>
    </row>
    <row r="6697" spans="1:4" ht="38.25">
      <c r="A6697" s="623">
        <v>1090</v>
      </c>
      <c r="B6697" s="451" t="s">
        <v>5804</v>
      </c>
      <c r="C6697" s="623" t="s">
        <v>1131</v>
      </c>
      <c r="D6697" s="624">
        <v>37.450000000000003</v>
      </c>
    </row>
    <row r="6698" spans="1:4" ht="38.25">
      <c r="A6698" s="623">
        <v>1096</v>
      </c>
      <c r="B6698" s="451" t="s">
        <v>5810</v>
      </c>
      <c r="C6698" s="623" t="s">
        <v>1131</v>
      </c>
      <c r="D6698" s="624">
        <v>67.400000000000006</v>
      </c>
    </row>
    <row r="6699" spans="1:4" ht="38.25">
      <c r="A6699" s="623">
        <v>1097</v>
      </c>
      <c r="B6699" s="451" t="s">
        <v>5811</v>
      </c>
      <c r="C6699" s="623" t="s">
        <v>1131</v>
      </c>
      <c r="D6699" s="624">
        <v>57.21</v>
      </c>
    </row>
    <row r="6700" spans="1:4">
      <c r="A6700" s="623">
        <v>378</v>
      </c>
      <c r="B6700" s="451" t="s">
        <v>5517</v>
      </c>
      <c r="C6700" s="623" t="s">
        <v>1134</v>
      </c>
      <c r="D6700" s="624">
        <v>12.79</v>
      </c>
    </row>
    <row r="6701" spans="1:4">
      <c r="A6701" s="623">
        <v>40911</v>
      </c>
      <c r="B6701" s="451" t="s">
        <v>9957</v>
      </c>
      <c r="C6701" s="623" t="s">
        <v>1251</v>
      </c>
      <c r="D6701" s="624">
        <v>2266.4299999999998</v>
      </c>
    </row>
    <row r="6702" spans="1:4">
      <c r="A6702" s="623">
        <v>33939</v>
      </c>
      <c r="B6702" s="451" t="s">
        <v>8356</v>
      </c>
      <c r="C6702" s="623" t="s">
        <v>1134</v>
      </c>
      <c r="D6702" s="624">
        <v>57.04</v>
      </c>
    </row>
    <row r="6703" spans="1:4">
      <c r="A6703" s="623">
        <v>40815</v>
      </c>
      <c r="B6703" s="451" t="s">
        <v>9945</v>
      </c>
      <c r="C6703" s="623" t="s">
        <v>1251</v>
      </c>
      <c r="D6703" s="624">
        <v>10107.67</v>
      </c>
    </row>
    <row r="6704" spans="1:4">
      <c r="A6704" s="623">
        <v>34760</v>
      </c>
      <c r="B6704" s="451" t="s">
        <v>8534</v>
      </c>
      <c r="C6704" s="623" t="s">
        <v>1134</v>
      </c>
      <c r="D6704" s="624">
        <v>53.85</v>
      </c>
    </row>
    <row r="6705" spans="1:4">
      <c r="A6705" s="623">
        <v>40935</v>
      </c>
      <c r="B6705" s="451" t="s">
        <v>9977</v>
      </c>
      <c r="C6705" s="623" t="s">
        <v>1251</v>
      </c>
      <c r="D6705" s="624">
        <v>9544.09</v>
      </c>
    </row>
    <row r="6706" spans="1:4">
      <c r="A6706" s="623">
        <v>33952</v>
      </c>
      <c r="B6706" s="451" t="s">
        <v>8357</v>
      </c>
      <c r="C6706" s="623" t="s">
        <v>1134</v>
      </c>
      <c r="D6706" s="624">
        <v>81.02</v>
      </c>
    </row>
    <row r="6707" spans="1:4">
      <c r="A6707" s="623">
        <v>40816</v>
      </c>
      <c r="B6707" s="451" t="s">
        <v>9946</v>
      </c>
      <c r="C6707" s="623" t="s">
        <v>1251</v>
      </c>
      <c r="D6707" s="624">
        <v>14357.11</v>
      </c>
    </row>
    <row r="6708" spans="1:4">
      <c r="A6708" s="623">
        <v>33953</v>
      </c>
      <c r="B6708" s="451" t="s">
        <v>8358</v>
      </c>
      <c r="C6708" s="623" t="s">
        <v>1134</v>
      </c>
      <c r="D6708" s="624">
        <v>107.12</v>
      </c>
    </row>
    <row r="6709" spans="1:4">
      <c r="A6709" s="623">
        <v>40817</v>
      </c>
      <c r="B6709" s="451" t="s">
        <v>9947</v>
      </c>
      <c r="C6709" s="623" t="s">
        <v>1251</v>
      </c>
      <c r="D6709" s="624">
        <v>18981.38</v>
      </c>
    </row>
    <row r="6710" spans="1:4" ht="38.25">
      <c r="A6710" s="623">
        <v>13348</v>
      </c>
      <c r="B6710" s="451" t="s">
        <v>8000</v>
      </c>
      <c r="C6710" s="623" t="s">
        <v>1131</v>
      </c>
      <c r="D6710" s="624">
        <v>0.6</v>
      </c>
    </row>
    <row r="6711" spans="1:4" ht="25.5">
      <c r="A6711" s="623">
        <v>39211</v>
      </c>
      <c r="B6711" s="451" t="s">
        <v>9434</v>
      </c>
      <c r="C6711" s="623" t="s">
        <v>1131</v>
      </c>
      <c r="D6711" s="624">
        <v>0.9</v>
      </c>
    </row>
    <row r="6712" spans="1:4" ht="25.5">
      <c r="A6712" s="623">
        <v>39212</v>
      </c>
      <c r="B6712" s="451" t="s">
        <v>9435</v>
      </c>
      <c r="C6712" s="623" t="s">
        <v>1131</v>
      </c>
      <c r="D6712" s="624">
        <v>1</v>
      </c>
    </row>
    <row r="6713" spans="1:4" ht="25.5">
      <c r="A6713" s="623">
        <v>39208</v>
      </c>
      <c r="B6713" s="451" t="s">
        <v>9431</v>
      </c>
      <c r="C6713" s="623" t="s">
        <v>1131</v>
      </c>
      <c r="D6713" s="624">
        <v>0.27</v>
      </c>
    </row>
    <row r="6714" spans="1:4" ht="25.5">
      <c r="A6714" s="623">
        <v>39210</v>
      </c>
      <c r="B6714" s="451" t="s">
        <v>9433</v>
      </c>
      <c r="C6714" s="623" t="s">
        <v>1131</v>
      </c>
      <c r="D6714" s="624">
        <v>0.5</v>
      </c>
    </row>
    <row r="6715" spans="1:4" ht="25.5">
      <c r="A6715" s="623">
        <v>39214</v>
      </c>
      <c r="B6715" s="451" t="s">
        <v>9437</v>
      </c>
      <c r="C6715" s="623" t="s">
        <v>1131</v>
      </c>
      <c r="D6715" s="624">
        <v>1.86</v>
      </c>
    </row>
    <row r="6716" spans="1:4" ht="25.5">
      <c r="A6716" s="623">
        <v>39213</v>
      </c>
      <c r="B6716" s="451" t="s">
        <v>9436</v>
      </c>
      <c r="C6716" s="623" t="s">
        <v>1131</v>
      </c>
      <c r="D6716" s="624">
        <v>1.32</v>
      </c>
    </row>
    <row r="6717" spans="1:4" ht="25.5">
      <c r="A6717" s="623">
        <v>39209</v>
      </c>
      <c r="B6717" s="451" t="s">
        <v>9432</v>
      </c>
      <c r="C6717" s="623" t="s">
        <v>1131</v>
      </c>
      <c r="D6717" s="624">
        <v>0.32</v>
      </c>
    </row>
    <row r="6718" spans="1:4" ht="25.5">
      <c r="A6718" s="623">
        <v>39207</v>
      </c>
      <c r="B6718" s="451" t="s">
        <v>9430</v>
      </c>
      <c r="C6718" s="623" t="s">
        <v>1131</v>
      </c>
      <c r="D6718" s="624">
        <v>0.5</v>
      </c>
    </row>
    <row r="6719" spans="1:4" ht="25.5">
      <c r="A6719" s="623">
        <v>39215</v>
      </c>
      <c r="B6719" s="451" t="s">
        <v>9438</v>
      </c>
      <c r="C6719" s="623" t="s">
        <v>1131</v>
      </c>
      <c r="D6719" s="624">
        <v>3.4</v>
      </c>
    </row>
    <row r="6720" spans="1:4" ht="25.5">
      <c r="A6720" s="623">
        <v>39216</v>
      </c>
      <c r="B6720" s="451" t="s">
        <v>9439</v>
      </c>
      <c r="C6720" s="623" t="s">
        <v>1131</v>
      </c>
      <c r="D6720" s="624">
        <v>4.74</v>
      </c>
    </row>
    <row r="6721" spans="1:4" ht="38.25">
      <c r="A6721" s="623">
        <v>379</v>
      </c>
      <c r="B6721" s="451" t="s">
        <v>5518</v>
      </c>
      <c r="C6721" s="623" t="s">
        <v>1131</v>
      </c>
      <c r="D6721" s="624">
        <v>0.52</v>
      </c>
    </row>
    <row r="6722" spans="1:4" ht="38.25">
      <c r="A6722" s="623">
        <v>11267</v>
      </c>
      <c r="B6722" s="451" t="s">
        <v>7538</v>
      </c>
      <c r="C6722" s="623" t="s">
        <v>1131</v>
      </c>
      <c r="D6722" s="624">
        <v>5.26</v>
      </c>
    </row>
    <row r="6723" spans="1:4" ht="25.5">
      <c r="A6723" s="623">
        <v>41901</v>
      </c>
      <c r="B6723" s="451" t="s">
        <v>10056</v>
      </c>
      <c r="C6723" s="623" t="s">
        <v>1128</v>
      </c>
      <c r="D6723" s="624">
        <v>4.84</v>
      </c>
    </row>
    <row r="6724" spans="1:4" ht="38.25">
      <c r="A6724" s="623">
        <v>510</v>
      </c>
      <c r="B6724" s="451" t="s">
        <v>5560</v>
      </c>
      <c r="C6724" s="623" t="s">
        <v>1128</v>
      </c>
      <c r="D6724" s="624">
        <v>8.35</v>
      </c>
    </row>
    <row r="6725" spans="1:4" ht="38.25">
      <c r="A6725" s="623">
        <v>516</v>
      </c>
      <c r="B6725" s="451" t="s">
        <v>5562</v>
      </c>
      <c r="C6725" s="623" t="s">
        <v>1128</v>
      </c>
      <c r="D6725" s="624">
        <v>8.9</v>
      </c>
    </row>
    <row r="6726" spans="1:4" ht="38.25">
      <c r="A6726" s="623">
        <v>509</v>
      </c>
      <c r="B6726" s="451" t="s">
        <v>5559</v>
      </c>
      <c r="C6726" s="623" t="s">
        <v>1128</v>
      </c>
      <c r="D6726" s="624">
        <v>9.09</v>
      </c>
    </row>
    <row r="6727" spans="1:4">
      <c r="A6727" s="623">
        <v>40331</v>
      </c>
      <c r="B6727" s="451" t="s">
        <v>10142</v>
      </c>
      <c r="C6727" s="623" t="s">
        <v>1134</v>
      </c>
      <c r="D6727" s="624">
        <v>10.73</v>
      </c>
    </row>
    <row r="6728" spans="1:4">
      <c r="A6728" s="623">
        <v>40930</v>
      </c>
      <c r="B6728" s="451" t="s">
        <v>10143</v>
      </c>
      <c r="C6728" s="623" t="s">
        <v>1251</v>
      </c>
      <c r="D6728" s="624">
        <v>1903.28</v>
      </c>
    </row>
    <row r="6729" spans="1:4" ht="25.5">
      <c r="A6729" s="623">
        <v>11761</v>
      </c>
      <c r="B6729" s="451" t="s">
        <v>7680</v>
      </c>
      <c r="C6729" s="623" t="s">
        <v>1131</v>
      </c>
      <c r="D6729" s="624">
        <v>55.97</v>
      </c>
    </row>
    <row r="6730" spans="1:4" ht="25.5">
      <c r="A6730" s="623">
        <v>377</v>
      </c>
      <c r="B6730" s="451" t="s">
        <v>5516</v>
      </c>
      <c r="C6730" s="623" t="s">
        <v>1131</v>
      </c>
      <c r="D6730" s="624">
        <v>26.3</v>
      </c>
    </row>
    <row r="6731" spans="1:4" ht="25.5">
      <c r="A6731" s="623">
        <v>7588</v>
      </c>
      <c r="B6731" s="451" t="s">
        <v>7147</v>
      </c>
      <c r="C6731" s="623" t="s">
        <v>1131</v>
      </c>
      <c r="D6731" s="624">
        <v>33.19</v>
      </c>
    </row>
    <row r="6732" spans="1:4">
      <c r="A6732" s="623">
        <v>34392</v>
      </c>
      <c r="B6732" s="451" t="s">
        <v>8393</v>
      </c>
      <c r="C6732" s="623" t="s">
        <v>1134</v>
      </c>
      <c r="D6732" s="624">
        <v>9.7899999999999991</v>
      </c>
    </row>
    <row r="6733" spans="1:4">
      <c r="A6733" s="623">
        <v>40908</v>
      </c>
      <c r="B6733" s="451" t="s">
        <v>9954</v>
      </c>
      <c r="C6733" s="623" t="s">
        <v>1251</v>
      </c>
      <c r="D6733" s="624">
        <v>1736.64</v>
      </c>
    </row>
    <row r="6734" spans="1:4">
      <c r="A6734" s="623">
        <v>34551</v>
      </c>
      <c r="B6734" s="451" t="s">
        <v>8432</v>
      </c>
      <c r="C6734" s="623" t="s">
        <v>1134</v>
      </c>
      <c r="D6734" s="624">
        <v>9.31</v>
      </c>
    </row>
    <row r="6735" spans="1:4">
      <c r="A6735" s="623">
        <v>41078</v>
      </c>
      <c r="B6735" s="451" t="s">
        <v>10024</v>
      </c>
      <c r="C6735" s="623" t="s">
        <v>1251</v>
      </c>
      <c r="D6735" s="624">
        <v>1652.12</v>
      </c>
    </row>
    <row r="6736" spans="1:4">
      <c r="A6736" s="623">
        <v>246</v>
      </c>
      <c r="B6736" s="451" t="s">
        <v>5473</v>
      </c>
      <c r="C6736" s="623" t="s">
        <v>1134</v>
      </c>
      <c r="D6736" s="624">
        <v>9.36</v>
      </c>
    </row>
    <row r="6737" spans="1:4" ht="25.5">
      <c r="A6737" s="623">
        <v>40927</v>
      </c>
      <c r="B6737" s="451" t="s">
        <v>9971</v>
      </c>
      <c r="C6737" s="623" t="s">
        <v>1251</v>
      </c>
      <c r="D6737" s="624">
        <v>1662.35</v>
      </c>
    </row>
    <row r="6738" spans="1:4">
      <c r="A6738" s="623">
        <v>2350</v>
      </c>
      <c r="B6738" s="451" t="s">
        <v>6107</v>
      </c>
      <c r="C6738" s="623" t="s">
        <v>1134</v>
      </c>
      <c r="D6738" s="624">
        <v>10.3</v>
      </c>
    </row>
    <row r="6739" spans="1:4">
      <c r="A6739" s="623">
        <v>40812</v>
      </c>
      <c r="B6739" s="451" t="s">
        <v>9942</v>
      </c>
      <c r="C6739" s="623" t="s">
        <v>1251</v>
      </c>
      <c r="D6739" s="624">
        <v>1827.34</v>
      </c>
    </row>
    <row r="6740" spans="1:4" ht="25.5">
      <c r="A6740" s="623">
        <v>245</v>
      </c>
      <c r="B6740" s="451" t="s">
        <v>14025</v>
      </c>
      <c r="C6740" s="623" t="s">
        <v>1134</v>
      </c>
      <c r="D6740" s="624">
        <v>17.54</v>
      </c>
    </row>
    <row r="6741" spans="1:4" ht="25.5">
      <c r="A6741" s="623">
        <v>41090</v>
      </c>
      <c r="B6741" s="451" t="s">
        <v>10036</v>
      </c>
      <c r="C6741" s="623" t="s">
        <v>1251</v>
      </c>
      <c r="D6741" s="624">
        <v>3109.73</v>
      </c>
    </row>
    <row r="6742" spans="1:4">
      <c r="A6742" s="623">
        <v>251</v>
      </c>
      <c r="B6742" s="451" t="s">
        <v>5476</v>
      </c>
      <c r="C6742" s="623" t="s">
        <v>1134</v>
      </c>
      <c r="D6742" s="624">
        <v>8</v>
      </c>
    </row>
    <row r="6743" spans="1:4">
      <c r="A6743" s="623">
        <v>40975</v>
      </c>
      <c r="B6743" s="451" t="s">
        <v>9984</v>
      </c>
      <c r="C6743" s="623" t="s">
        <v>1251</v>
      </c>
      <c r="D6743" s="624">
        <v>1420.78</v>
      </c>
    </row>
    <row r="6744" spans="1:4">
      <c r="A6744" s="623">
        <v>6127</v>
      </c>
      <c r="B6744" s="451" t="s">
        <v>11522</v>
      </c>
      <c r="C6744" s="623" t="s">
        <v>1134</v>
      </c>
      <c r="D6744" s="624">
        <v>9.49</v>
      </c>
    </row>
    <row r="6745" spans="1:4">
      <c r="A6745" s="623">
        <v>41072</v>
      </c>
      <c r="B6745" s="451" t="s">
        <v>10018</v>
      </c>
      <c r="C6745" s="623" t="s">
        <v>1251</v>
      </c>
      <c r="D6745" s="624">
        <v>1684.02</v>
      </c>
    </row>
    <row r="6746" spans="1:4">
      <c r="A6746" s="623">
        <v>6121</v>
      </c>
      <c r="B6746" s="451" t="s">
        <v>6962</v>
      </c>
      <c r="C6746" s="623" t="s">
        <v>1134</v>
      </c>
      <c r="D6746" s="624">
        <v>10.23</v>
      </c>
    </row>
    <row r="6747" spans="1:4">
      <c r="A6747" s="623">
        <v>41071</v>
      </c>
      <c r="B6747" s="451" t="s">
        <v>10017</v>
      </c>
      <c r="C6747" s="623" t="s">
        <v>1251</v>
      </c>
      <c r="D6747" s="624">
        <v>1815.09</v>
      </c>
    </row>
    <row r="6748" spans="1:4">
      <c r="A6748" s="623">
        <v>244</v>
      </c>
      <c r="B6748" s="451" t="s">
        <v>5472</v>
      </c>
      <c r="C6748" s="623" t="s">
        <v>1134</v>
      </c>
      <c r="D6748" s="624">
        <v>5.04</v>
      </c>
    </row>
    <row r="6749" spans="1:4">
      <c r="A6749" s="623">
        <v>41093</v>
      </c>
      <c r="B6749" s="451" t="s">
        <v>10039</v>
      </c>
      <c r="C6749" s="623" t="s">
        <v>1251</v>
      </c>
      <c r="D6749" s="624">
        <v>895.16</v>
      </c>
    </row>
    <row r="6750" spans="1:4">
      <c r="A6750" s="623">
        <v>532</v>
      </c>
      <c r="B6750" s="451" t="s">
        <v>5564</v>
      </c>
      <c r="C6750" s="623" t="s">
        <v>1134</v>
      </c>
      <c r="D6750" s="624">
        <v>19.98</v>
      </c>
    </row>
    <row r="6751" spans="1:4" ht="25.5">
      <c r="A6751" s="623">
        <v>40931</v>
      </c>
      <c r="B6751" s="451" t="s">
        <v>9974</v>
      </c>
      <c r="C6751" s="623" t="s">
        <v>1251</v>
      </c>
      <c r="D6751" s="624">
        <v>3542.68</v>
      </c>
    </row>
    <row r="6752" spans="1:4" ht="25.5">
      <c r="A6752" s="623">
        <v>36150</v>
      </c>
      <c r="B6752" s="451" t="s">
        <v>8578</v>
      </c>
      <c r="C6752" s="623" t="s">
        <v>1131</v>
      </c>
      <c r="D6752" s="624">
        <v>35.49</v>
      </c>
    </row>
    <row r="6753" spans="1:4">
      <c r="A6753" s="623">
        <v>4760</v>
      </c>
      <c r="B6753" s="451" t="s">
        <v>14026</v>
      </c>
      <c r="C6753" s="623" t="s">
        <v>1134</v>
      </c>
      <c r="D6753" s="624">
        <v>12.79</v>
      </c>
    </row>
    <row r="6754" spans="1:4">
      <c r="A6754" s="623">
        <v>41069</v>
      </c>
      <c r="B6754" s="451" t="s">
        <v>10015</v>
      </c>
      <c r="C6754" s="623" t="s">
        <v>1251</v>
      </c>
      <c r="D6754" s="624">
        <v>2266.4299999999998</v>
      </c>
    </row>
    <row r="6755" spans="1:4" ht="25.5">
      <c r="A6755" s="623">
        <v>10422</v>
      </c>
      <c r="B6755" s="451" t="s">
        <v>7326</v>
      </c>
      <c r="C6755" s="623" t="s">
        <v>1131</v>
      </c>
      <c r="D6755" s="624">
        <v>281.29000000000002</v>
      </c>
    </row>
    <row r="6756" spans="1:4" ht="25.5">
      <c r="A6756" s="623">
        <v>10420</v>
      </c>
      <c r="B6756" s="451" t="s">
        <v>7324</v>
      </c>
      <c r="C6756" s="623" t="s">
        <v>1131</v>
      </c>
      <c r="D6756" s="624">
        <v>105.5</v>
      </c>
    </row>
    <row r="6757" spans="1:4" ht="25.5">
      <c r="A6757" s="623">
        <v>10421</v>
      </c>
      <c r="B6757" s="451" t="s">
        <v>7325</v>
      </c>
      <c r="C6757" s="623" t="s">
        <v>1131</v>
      </c>
      <c r="D6757" s="624">
        <v>141.19</v>
      </c>
    </row>
    <row r="6758" spans="1:4" ht="38.25">
      <c r="A6758" s="623">
        <v>36520</v>
      </c>
      <c r="B6758" s="451" t="s">
        <v>8657</v>
      </c>
      <c r="C6758" s="623" t="s">
        <v>1131</v>
      </c>
      <c r="D6758" s="624">
        <v>525.61</v>
      </c>
    </row>
    <row r="6759" spans="1:4">
      <c r="A6759" s="623">
        <v>11784</v>
      </c>
      <c r="B6759" s="451" t="s">
        <v>7689</v>
      </c>
      <c r="C6759" s="623" t="s">
        <v>1131</v>
      </c>
      <c r="D6759" s="624">
        <v>394.76</v>
      </c>
    </row>
    <row r="6760" spans="1:4">
      <c r="A6760" s="623">
        <v>10</v>
      </c>
      <c r="B6760" s="451" t="s">
        <v>5393</v>
      </c>
      <c r="C6760" s="623" t="s">
        <v>1131</v>
      </c>
      <c r="D6760" s="624">
        <v>10.050000000000001</v>
      </c>
    </row>
    <row r="6761" spans="1:4">
      <c r="A6761" s="623">
        <v>4815</v>
      </c>
      <c r="B6761" s="451" t="s">
        <v>6821</v>
      </c>
      <c r="C6761" s="623" t="s">
        <v>1131</v>
      </c>
      <c r="D6761" s="624">
        <v>5.01</v>
      </c>
    </row>
    <row r="6762" spans="1:4" ht="25.5">
      <c r="A6762" s="623">
        <v>541</v>
      </c>
      <c r="B6762" s="451" t="s">
        <v>5568</v>
      </c>
      <c r="C6762" s="623" t="s">
        <v>1131</v>
      </c>
      <c r="D6762" s="624">
        <v>127.13</v>
      </c>
    </row>
    <row r="6763" spans="1:4" ht="25.5">
      <c r="A6763" s="623">
        <v>542</v>
      </c>
      <c r="B6763" s="451" t="s">
        <v>5569</v>
      </c>
      <c r="C6763" s="623" t="s">
        <v>1131</v>
      </c>
      <c r="D6763" s="624">
        <v>159.36000000000001</v>
      </c>
    </row>
    <row r="6764" spans="1:4" ht="25.5">
      <c r="A6764" s="623">
        <v>540</v>
      </c>
      <c r="B6764" s="451" t="s">
        <v>5567</v>
      </c>
      <c r="C6764" s="623" t="s">
        <v>1131</v>
      </c>
      <c r="D6764" s="624">
        <v>359.11</v>
      </c>
    </row>
    <row r="6765" spans="1:4" ht="51">
      <c r="A6765" s="623">
        <v>38364</v>
      </c>
      <c r="B6765" s="451" t="s">
        <v>9068</v>
      </c>
      <c r="C6765" s="623" t="s">
        <v>1131</v>
      </c>
      <c r="D6765" s="624">
        <v>587</v>
      </c>
    </row>
    <row r="6766" spans="1:4" ht="25.5">
      <c r="A6766" s="623">
        <v>11692</v>
      </c>
      <c r="B6766" s="451" t="s">
        <v>7637</v>
      </c>
      <c r="C6766" s="623" t="s">
        <v>1136</v>
      </c>
      <c r="D6766" s="624">
        <v>361.7</v>
      </c>
    </row>
    <row r="6767" spans="1:4" ht="38.25">
      <c r="A6767" s="623">
        <v>1746</v>
      </c>
      <c r="B6767" s="451" t="s">
        <v>5984</v>
      </c>
      <c r="C6767" s="623" t="s">
        <v>1131</v>
      </c>
      <c r="D6767" s="624">
        <v>178.65</v>
      </c>
    </row>
    <row r="6768" spans="1:4" ht="38.25">
      <c r="A6768" s="623">
        <v>1748</v>
      </c>
      <c r="B6768" s="451" t="s">
        <v>5986</v>
      </c>
      <c r="C6768" s="623" t="s">
        <v>1131</v>
      </c>
      <c r="D6768" s="624">
        <v>237.56</v>
      </c>
    </row>
    <row r="6769" spans="1:4" ht="38.25">
      <c r="A6769" s="623">
        <v>1749</v>
      </c>
      <c r="B6769" s="451" t="s">
        <v>5987</v>
      </c>
      <c r="C6769" s="623" t="s">
        <v>1131</v>
      </c>
      <c r="D6769" s="624">
        <v>344.18</v>
      </c>
    </row>
    <row r="6770" spans="1:4" ht="38.25">
      <c r="A6770" s="623">
        <v>37412</v>
      </c>
      <c r="B6770" s="451" t="s">
        <v>8711</v>
      </c>
      <c r="C6770" s="623" t="s">
        <v>1131</v>
      </c>
      <c r="D6770" s="624">
        <v>174.63</v>
      </c>
    </row>
    <row r="6771" spans="1:4" ht="38.25">
      <c r="A6771" s="623">
        <v>1745</v>
      </c>
      <c r="B6771" s="451" t="s">
        <v>5983</v>
      </c>
      <c r="C6771" s="623" t="s">
        <v>1131</v>
      </c>
      <c r="D6771" s="624">
        <v>207.65</v>
      </c>
    </row>
    <row r="6772" spans="1:4" ht="38.25">
      <c r="A6772" s="623">
        <v>1750</v>
      </c>
      <c r="B6772" s="451" t="s">
        <v>5988</v>
      </c>
      <c r="C6772" s="623" t="s">
        <v>1131</v>
      </c>
      <c r="D6772" s="624">
        <v>485.26</v>
      </c>
    </row>
    <row r="6773" spans="1:4" ht="25.5">
      <c r="A6773" s="623">
        <v>11687</v>
      </c>
      <c r="B6773" s="451" t="s">
        <v>7633</v>
      </c>
      <c r="C6773" s="623" t="s">
        <v>1135</v>
      </c>
      <c r="D6773" s="624">
        <v>773.17</v>
      </c>
    </row>
    <row r="6774" spans="1:4" ht="25.5">
      <c r="A6774" s="623">
        <v>11689</v>
      </c>
      <c r="B6774" s="451" t="s">
        <v>7635</v>
      </c>
      <c r="C6774" s="623" t="s">
        <v>1135</v>
      </c>
      <c r="D6774" s="624">
        <v>968.74</v>
      </c>
    </row>
    <row r="6775" spans="1:4" ht="25.5">
      <c r="A6775" s="623">
        <v>11693</v>
      </c>
      <c r="B6775" s="451" t="s">
        <v>7638</v>
      </c>
      <c r="C6775" s="623" t="s">
        <v>1136</v>
      </c>
      <c r="D6775" s="624">
        <v>140.96</v>
      </c>
    </row>
    <row r="6776" spans="1:4" ht="25.5">
      <c r="A6776" s="623">
        <v>36215</v>
      </c>
      <c r="B6776" s="451" t="s">
        <v>8589</v>
      </c>
      <c r="C6776" s="623" t="s">
        <v>1131</v>
      </c>
      <c r="D6776" s="624">
        <v>1052.25</v>
      </c>
    </row>
    <row r="6777" spans="1:4" ht="51">
      <c r="A6777" s="623">
        <v>42439</v>
      </c>
      <c r="B6777" s="451" t="s">
        <v>11523</v>
      </c>
      <c r="C6777" s="623" t="s">
        <v>1131</v>
      </c>
      <c r="D6777" s="624">
        <v>691.41</v>
      </c>
    </row>
    <row r="6778" spans="1:4">
      <c r="A6778" s="623">
        <v>38381</v>
      </c>
      <c r="B6778" s="451" t="s">
        <v>9081</v>
      </c>
      <c r="C6778" s="623" t="s">
        <v>1131</v>
      </c>
      <c r="D6778" s="624">
        <v>8.4700000000000006</v>
      </c>
    </row>
    <row r="6779" spans="1:4" ht="25.5">
      <c r="A6779" s="623">
        <v>39621</v>
      </c>
      <c r="B6779" s="451" t="s">
        <v>9725</v>
      </c>
      <c r="C6779" s="623" t="s">
        <v>1144</v>
      </c>
      <c r="D6779" s="624">
        <v>1176.8499999999999</v>
      </c>
    </row>
    <row r="6780" spans="1:4" ht="25.5">
      <c r="A6780" s="623">
        <v>39624</v>
      </c>
      <c r="B6780" s="451" t="s">
        <v>9727</v>
      </c>
      <c r="C6780" s="623" t="s">
        <v>1144</v>
      </c>
      <c r="D6780" s="624">
        <v>1190.9000000000001</v>
      </c>
    </row>
    <row r="6781" spans="1:4" ht="25.5">
      <c r="A6781" s="623">
        <v>39615</v>
      </c>
      <c r="B6781" s="451" t="s">
        <v>9723</v>
      </c>
      <c r="C6781" s="623" t="s">
        <v>1131</v>
      </c>
      <c r="D6781" s="624">
        <v>410.57</v>
      </c>
    </row>
    <row r="6782" spans="1:4" ht="25.5">
      <c r="A6782" s="623">
        <v>39620</v>
      </c>
      <c r="B6782" s="451" t="s">
        <v>9724</v>
      </c>
      <c r="C6782" s="623" t="s">
        <v>1131</v>
      </c>
      <c r="D6782" s="624">
        <v>627.65</v>
      </c>
    </row>
    <row r="6783" spans="1:4" ht="25.5">
      <c r="A6783" s="623">
        <v>39623</v>
      </c>
      <c r="B6783" s="451" t="s">
        <v>9726</v>
      </c>
      <c r="C6783" s="623" t="s">
        <v>1131</v>
      </c>
      <c r="D6783" s="624">
        <v>607.78</v>
      </c>
    </row>
    <row r="6784" spans="1:4" ht="25.5">
      <c r="A6784" s="623">
        <v>36207</v>
      </c>
      <c r="B6784" s="451" t="s">
        <v>8586</v>
      </c>
      <c r="C6784" s="623" t="s">
        <v>1131</v>
      </c>
      <c r="D6784" s="624">
        <v>466.08</v>
      </c>
    </row>
    <row r="6785" spans="1:4" ht="25.5">
      <c r="A6785" s="623">
        <v>36209</v>
      </c>
      <c r="B6785" s="451" t="s">
        <v>8587</v>
      </c>
      <c r="C6785" s="623" t="s">
        <v>1131</v>
      </c>
      <c r="D6785" s="624">
        <v>534.89</v>
      </c>
    </row>
    <row r="6786" spans="1:4" ht="25.5">
      <c r="A6786" s="623">
        <v>36210</v>
      </c>
      <c r="B6786" s="451" t="s">
        <v>8588</v>
      </c>
      <c r="C6786" s="623" t="s">
        <v>1131</v>
      </c>
      <c r="D6786" s="624">
        <v>578.74</v>
      </c>
    </row>
    <row r="6787" spans="1:4" ht="25.5">
      <c r="A6787" s="623">
        <v>36204</v>
      </c>
      <c r="B6787" s="451" t="s">
        <v>8583</v>
      </c>
      <c r="C6787" s="623" t="s">
        <v>1131</v>
      </c>
      <c r="D6787" s="624">
        <v>205.2</v>
      </c>
    </row>
    <row r="6788" spans="1:4" ht="25.5">
      <c r="A6788" s="623">
        <v>36205</v>
      </c>
      <c r="B6788" s="451" t="s">
        <v>8584</v>
      </c>
      <c r="C6788" s="623" t="s">
        <v>1131</v>
      </c>
      <c r="D6788" s="624">
        <v>227.89</v>
      </c>
    </row>
    <row r="6789" spans="1:4" ht="25.5">
      <c r="A6789" s="623">
        <v>36081</v>
      </c>
      <c r="B6789" s="451" t="s">
        <v>8567</v>
      </c>
      <c r="C6789" s="623" t="s">
        <v>1131</v>
      </c>
      <c r="D6789" s="624">
        <v>242.99</v>
      </c>
    </row>
    <row r="6790" spans="1:4" ht="25.5">
      <c r="A6790" s="623">
        <v>36206</v>
      </c>
      <c r="B6790" s="451" t="s">
        <v>8585</v>
      </c>
      <c r="C6790" s="623" t="s">
        <v>1131</v>
      </c>
      <c r="D6790" s="624">
        <v>254.57</v>
      </c>
    </row>
    <row r="6791" spans="1:4" ht="25.5">
      <c r="A6791" s="623">
        <v>36218</v>
      </c>
      <c r="B6791" s="451" t="s">
        <v>8590</v>
      </c>
      <c r="C6791" s="623" t="s">
        <v>1131</v>
      </c>
      <c r="D6791" s="624">
        <v>95.46</v>
      </c>
    </row>
    <row r="6792" spans="1:4" ht="25.5">
      <c r="A6792" s="623">
        <v>36220</v>
      </c>
      <c r="B6792" s="451" t="s">
        <v>8591</v>
      </c>
      <c r="C6792" s="623" t="s">
        <v>1131</v>
      </c>
      <c r="D6792" s="624">
        <v>109.46</v>
      </c>
    </row>
    <row r="6793" spans="1:4" ht="25.5">
      <c r="A6793" s="623">
        <v>36080</v>
      </c>
      <c r="B6793" s="451" t="s">
        <v>8566</v>
      </c>
      <c r="C6793" s="623" t="s">
        <v>1131</v>
      </c>
      <c r="D6793" s="624">
        <v>118.4</v>
      </c>
    </row>
    <row r="6794" spans="1:4" ht="25.5">
      <c r="A6794" s="623">
        <v>36223</v>
      </c>
      <c r="B6794" s="451" t="s">
        <v>8592</v>
      </c>
      <c r="C6794" s="623" t="s">
        <v>1131</v>
      </c>
      <c r="D6794" s="624">
        <v>123.98</v>
      </c>
    </row>
    <row r="6795" spans="1:4" ht="25.5">
      <c r="A6795" s="623">
        <v>546</v>
      </c>
      <c r="B6795" s="451" t="s">
        <v>5570</v>
      </c>
      <c r="C6795" s="623" t="s">
        <v>1128</v>
      </c>
      <c r="D6795" s="624">
        <v>5.95</v>
      </c>
    </row>
    <row r="6796" spans="1:4" ht="25.5">
      <c r="A6796" s="623">
        <v>557</v>
      </c>
      <c r="B6796" s="451" t="s">
        <v>5576</v>
      </c>
      <c r="C6796" s="623" t="s">
        <v>1135</v>
      </c>
      <c r="D6796" s="624">
        <v>22.83</v>
      </c>
    </row>
    <row r="6797" spans="1:4" ht="25.5">
      <c r="A6797" s="623">
        <v>552</v>
      </c>
      <c r="B6797" s="451" t="s">
        <v>5574</v>
      </c>
      <c r="C6797" s="623" t="s">
        <v>1135</v>
      </c>
      <c r="D6797" s="624">
        <v>11.24</v>
      </c>
    </row>
    <row r="6798" spans="1:4" ht="25.5">
      <c r="A6798" s="623">
        <v>555</v>
      </c>
      <c r="B6798" s="451" t="s">
        <v>5575</v>
      </c>
      <c r="C6798" s="623" t="s">
        <v>1135</v>
      </c>
      <c r="D6798" s="624">
        <v>6.89</v>
      </c>
    </row>
    <row r="6799" spans="1:4" ht="25.5">
      <c r="A6799" s="623">
        <v>565</v>
      </c>
      <c r="B6799" s="451" t="s">
        <v>5580</v>
      </c>
      <c r="C6799" s="623" t="s">
        <v>1135</v>
      </c>
      <c r="D6799" s="624">
        <v>10.53</v>
      </c>
    </row>
    <row r="6800" spans="1:4" ht="25.5">
      <c r="A6800" s="623">
        <v>549</v>
      </c>
      <c r="B6800" s="451" t="s">
        <v>5572</v>
      </c>
      <c r="C6800" s="623" t="s">
        <v>1135</v>
      </c>
      <c r="D6800" s="624">
        <v>30.1</v>
      </c>
    </row>
    <row r="6801" spans="1:4" ht="25.5">
      <c r="A6801" s="623">
        <v>559</v>
      </c>
      <c r="B6801" s="451" t="s">
        <v>5577</v>
      </c>
      <c r="C6801" s="623" t="s">
        <v>1135</v>
      </c>
      <c r="D6801" s="624">
        <v>15.05</v>
      </c>
    </row>
    <row r="6802" spans="1:4" ht="25.5">
      <c r="A6802" s="623">
        <v>551</v>
      </c>
      <c r="B6802" s="451" t="s">
        <v>5573</v>
      </c>
      <c r="C6802" s="623" t="s">
        <v>1135</v>
      </c>
      <c r="D6802" s="624">
        <v>58.82</v>
      </c>
    </row>
    <row r="6803" spans="1:4" ht="25.5">
      <c r="A6803" s="623">
        <v>547</v>
      </c>
      <c r="B6803" s="451" t="s">
        <v>5571</v>
      </c>
      <c r="C6803" s="623" t="s">
        <v>1135</v>
      </c>
      <c r="D6803" s="624">
        <v>22.55</v>
      </c>
    </row>
    <row r="6804" spans="1:4" ht="25.5">
      <c r="A6804" s="623">
        <v>560</v>
      </c>
      <c r="B6804" s="451" t="s">
        <v>5578</v>
      </c>
      <c r="C6804" s="623" t="s">
        <v>1135</v>
      </c>
      <c r="D6804" s="624">
        <v>19.05</v>
      </c>
    </row>
    <row r="6805" spans="1:4" ht="25.5">
      <c r="A6805" s="623">
        <v>566</v>
      </c>
      <c r="B6805" s="451" t="s">
        <v>5581</v>
      </c>
      <c r="C6805" s="623" t="s">
        <v>1135</v>
      </c>
      <c r="D6805" s="624">
        <v>3.06</v>
      </c>
    </row>
    <row r="6806" spans="1:4" ht="25.5">
      <c r="A6806" s="623">
        <v>563</v>
      </c>
      <c r="B6806" s="451" t="s">
        <v>5579</v>
      </c>
      <c r="C6806" s="623" t="s">
        <v>1135</v>
      </c>
      <c r="D6806" s="624">
        <v>17.11</v>
      </c>
    </row>
    <row r="6807" spans="1:4" ht="25.5">
      <c r="A6807" s="623">
        <v>38127</v>
      </c>
      <c r="B6807" s="451" t="s">
        <v>9028</v>
      </c>
      <c r="C6807" s="623" t="s">
        <v>1131</v>
      </c>
      <c r="D6807" s="624">
        <v>375.63</v>
      </c>
    </row>
    <row r="6808" spans="1:4" ht="25.5">
      <c r="A6808" s="623">
        <v>38060</v>
      </c>
      <c r="B6808" s="451" t="s">
        <v>8965</v>
      </c>
      <c r="C6808" s="623" t="s">
        <v>1131</v>
      </c>
      <c r="D6808" s="624">
        <v>66.349999999999994</v>
      </c>
    </row>
    <row r="6809" spans="1:4" ht="25.5">
      <c r="A6809" s="623">
        <v>10956</v>
      </c>
      <c r="B6809" s="451" t="s">
        <v>7469</v>
      </c>
      <c r="C6809" s="623" t="s">
        <v>1131</v>
      </c>
      <c r="D6809" s="624">
        <v>68.930000000000007</v>
      </c>
    </row>
    <row r="6810" spans="1:4">
      <c r="A6810" s="623">
        <v>39380</v>
      </c>
      <c r="B6810" s="451" t="s">
        <v>9568</v>
      </c>
      <c r="C6810" s="623" t="s">
        <v>1131</v>
      </c>
      <c r="D6810" s="624">
        <v>9.82</v>
      </c>
    </row>
    <row r="6811" spans="1:4" ht="25.5">
      <c r="A6811" s="623">
        <v>13374</v>
      </c>
      <c r="B6811" s="451" t="s">
        <v>8007</v>
      </c>
      <c r="C6811" s="623" t="s">
        <v>1131</v>
      </c>
      <c r="D6811" s="624">
        <v>89.96</v>
      </c>
    </row>
    <row r="6812" spans="1:4" ht="25.5">
      <c r="A6812" s="623">
        <v>37597</v>
      </c>
      <c r="B6812" s="451" t="s">
        <v>8817</v>
      </c>
      <c r="C6812" s="623" t="s">
        <v>1131</v>
      </c>
      <c r="D6812" s="624">
        <v>332215.39</v>
      </c>
    </row>
    <row r="6813" spans="1:4" ht="63.75">
      <c r="A6813" s="623">
        <v>183</v>
      </c>
      <c r="B6813" s="451" t="s">
        <v>5467</v>
      </c>
      <c r="C6813" s="623" t="s">
        <v>1133</v>
      </c>
      <c r="D6813" s="624">
        <v>111.79</v>
      </c>
    </row>
    <row r="6814" spans="1:4" ht="51">
      <c r="A6814" s="623">
        <v>184</v>
      </c>
      <c r="B6814" s="451" t="s">
        <v>5468</v>
      </c>
      <c r="C6814" s="623" t="s">
        <v>1133</v>
      </c>
      <c r="D6814" s="624">
        <v>73.88</v>
      </c>
    </row>
    <row r="6815" spans="1:4" ht="63.75">
      <c r="A6815" s="623">
        <v>195</v>
      </c>
      <c r="B6815" s="451" t="s">
        <v>5470</v>
      </c>
      <c r="C6815" s="623" t="s">
        <v>1133</v>
      </c>
      <c r="D6815" s="624">
        <v>90.81</v>
      </c>
    </row>
    <row r="6816" spans="1:4" ht="51">
      <c r="A6816" s="623">
        <v>194</v>
      </c>
      <c r="B6816" s="451" t="s">
        <v>5469</v>
      </c>
      <c r="C6816" s="623" t="s">
        <v>1133</v>
      </c>
      <c r="D6816" s="624">
        <v>49.36</v>
      </c>
    </row>
    <row r="6817" spans="1:4" ht="38.25">
      <c r="A6817" s="623">
        <v>20001</v>
      </c>
      <c r="B6817" s="451" t="s">
        <v>8093</v>
      </c>
      <c r="C6817" s="623" t="s">
        <v>1133</v>
      </c>
      <c r="D6817" s="624">
        <v>90.49</v>
      </c>
    </row>
    <row r="6818" spans="1:4" ht="63.75">
      <c r="A6818" s="623">
        <v>181</v>
      </c>
      <c r="B6818" s="451" t="s">
        <v>5466</v>
      </c>
      <c r="C6818" s="623" t="s">
        <v>1133</v>
      </c>
      <c r="D6818" s="624">
        <v>122.43</v>
      </c>
    </row>
    <row r="6819" spans="1:4" ht="51">
      <c r="A6819" s="623">
        <v>39837</v>
      </c>
      <c r="B6819" s="451" t="s">
        <v>9801</v>
      </c>
      <c r="C6819" s="623" t="s">
        <v>1133</v>
      </c>
      <c r="D6819" s="624">
        <v>211.71</v>
      </c>
    </row>
    <row r="6820" spans="1:4" ht="38.25">
      <c r="A6820" s="623">
        <v>10535</v>
      </c>
      <c r="B6820" s="451" t="s">
        <v>7362</v>
      </c>
      <c r="C6820" s="623" t="s">
        <v>1131</v>
      </c>
      <c r="D6820" s="624">
        <v>4104</v>
      </c>
    </row>
    <row r="6821" spans="1:4" ht="38.25">
      <c r="A6821" s="623">
        <v>10537</v>
      </c>
      <c r="B6821" s="451" t="s">
        <v>7363</v>
      </c>
      <c r="C6821" s="623" t="s">
        <v>1131</v>
      </c>
      <c r="D6821" s="624">
        <v>5596.74</v>
      </c>
    </row>
    <row r="6822" spans="1:4" ht="38.25">
      <c r="A6822" s="623">
        <v>13891</v>
      </c>
      <c r="B6822" s="451" t="s">
        <v>8034</v>
      </c>
      <c r="C6822" s="623" t="s">
        <v>1131</v>
      </c>
      <c r="D6822" s="624">
        <v>5133.47</v>
      </c>
    </row>
    <row r="6823" spans="1:4" ht="38.25">
      <c r="A6823" s="623">
        <v>25975</v>
      </c>
      <c r="B6823" s="451" t="s">
        <v>8337</v>
      </c>
      <c r="C6823" s="623" t="s">
        <v>1131</v>
      </c>
      <c r="D6823" s="624">
        <v>22328.54</v>
      </c>
    </row>
    <row r="6824" spans="1:4" ht="51">
      <c r="A6824" s="623">
        <v>36396</v>
      </c>
      <c r="B6824" s="451" t="s">
        <v>8625</v>
      </c>
      <c r="C6824" s="623" t="s">
        <v>1131</v>
      </c>
      <c r="D6824" s="624">
        <v>4695.25</v>
      </c>
    </row>
    <row r="6825" spans="1:4" ht="51">
      <c r="A6825" s="623">
        <v>36397</v>
      </c>
      <c r="B6825" s="451" t="s">
        <v>8626</v>
      </c>
      <c r="C6825" s="623" t="s">
        <v>1131</v>
      </c>
      <c r="D6825" s="624">
        <v>16694.23</v>
      </c>
    </row>
    <row r="6826" spans="1:4" ht="38.25">
      <c r="A6826" s="623">
        <v>36398</v>
      </c>
      <c r="B6826" s="451" t="s">
        <v>8627</v>
      </c>
      <c r="C6826" s="623" t="s">
        <v>1131</v>
      </c>
      <c r="D6826" s="624">
        <v>20290.45</v>
      </c>
    </row>
    <row r="6827" spans="1:4">
      <c r="A6827" s="623">
        <v>647</v>
      </c>
      <c r="B6827" s="451" t="s">
        <v>5601</v>
      </c>
      <c r="C6827" s="623" t="s">
        <v>1134</v>
      </c>
      <c r="D6827" s="624">
        <v>8.7899999999999991</v>
      </c>
    </row>
    <row r="6828" spans="1:4" ht="25.5">
      <c r="A6828" s="623">
        <v>40920</v>
      </c>
      <c r="B6828" s="451" t="s">
        <v>9965</v>
      </c>
      <c r="C6828" s="623" t="s">
        <v>1251</v>
      </c>
      <c r="D6828" s="624">
        <v>1558.81</v>
      </c>
    </row>
    <row r="6829" spans="1:4" ht="25.5">
      <c r="A6829" s="623">
        <v>7266</v>
      </c>
      <c r="B6829" s="451" t="s">
        <v>7106</v>
      </c>
      <c r="C6829" s="623" t="s">
        <v>1143</v>
      </c>
      <c r="D6829" s="624">
        <v>587</v>
      </c>
    </row>
    <row r="6830" spans="1:4" ht="25.5">
      <c r="A6830" s="623">
        <v>7270</v>
      </c>
      <c r="B6830" s="451" t="s">
        <v>7110</v>
      </c>
      <c r="C6830" s="623" t="s">
        <v>1131</v>
      </c>
      <c r="D6830" s="624">
        <v>0.56000000000000005</v>
      </c>
    </row>
    <row r="6831" spans="1:4" ht="25.5">
      <c r="A6831" s="623">
        <v>7269</v>
      </c>
      <c r="B6831" s="451" t="s">
        <v>7109</v>
      </c>
      <c r="C6831" s="623" t="s">
        <v>1131</v>
      </c>
      <c r="D6831" s="624">
        <v>0.4</v>
      </c>
    </row>
    <row r="6832" spans="1:4" ht="25.5">
      <c r="A6832" s="623">
        <v>7271</v>
      </c>
      <c r="B6832" s="451" t="s">
        <v>7111</v>
      </c>
      <c r="C6832" s="623" t="s">
        <v>1131</v>
      </c>
      <c r="D6832" s="624">
        <v>0.57999999999999996</v>
      </c>
    </row>
    <row r="6833" spans="1:4" ht="25.5">
      <c r="A6833" s="623">
        <v>7268</v>
      </c>
      <c r="B6833" s="451" t="s">
        <v>7108</v>
      </c>
      <c r="C6833" s="623" t="s">
        <v>1131</v>
      </c>
      <c r="D6833" s="624">
        <v>0.83</v>
      </c>
    </row>
    <row r="6834" spans="1:4" ht="25.5">
      <c r="A6834" s="623">
        <v>7267</v>
      </c>
      <c r="B6834" s="451" t="s">
        <v>7107</v>
      </c>
      <c r="C6834" s="623" t="s">
        <v>1131</v>
      </c>
      <c r="D6834" s="624">
        <v>0.4</v>
      </c>
    </row>
    <row r="6835" spans="1:4" ht="25.5">
      <c r="A6835" s="623">
        <v>38783</v>
      </c>
      <c r="B6835" s="451" t="s">
        <v>9209</v>
      </c>
      <c r="C6835" s="623" t="s">
        <v>1131</v>
      </c>
      <c r="D6835" s="624">
        <v>0.73</v>
      </c>
    </row>
    <row r="6836" spans="1:4" ht="25.5">
      <c r="A6836" s="623">
        <v>37593</v>
      </c>
      <c r="B6836" s="451" t="s">
        <v>8813</v>
      </c>
      <c r="C6836" s="623" t="s">
        <v>1131</v>
      </c>
      <c r="D6836" s="624">
        <v>1.91</v>
      </c>
    </row>
    <row r="6837" spans="1:4" ht="25.5">
      <c r="A6837" s="623">
        <v>37594</v>
      </c>
      <c r="B6837" s="451" t="s">
        <v>8814</v>
      </c>
      <c r="C6837" s="623" t="s">
        <v>1131</v>
      </c>
      <c r="D6837" s="624">
        <v>2.34</v>
      </c>
    </row>
    <row r="6838" spans="1:4" ht="25.5">
      <c r="A6838" s="623">
        <v>37592</v>
      </c>
      <c r="B6838" s="451" t="s">
        <v>8812</v>
      </c>
      <c r="C6838" s="623" t="s">
        <v>1131</v>
      </c>
      <c r="D6838" s="624">
        <v>1.43</v>
      </c>
    </row>
    <row r="6839" spans="1:4" ht="25.5">
      <c r="A6839" s="623">
        <v>34556</v>
      </c>
      <c r="B6839" s="451" t="s">
        <v>8434</v>
      </c>
      <c r="C6839" s="623" t="s">
        <v>1131</v>
      </c>
      <c r="D6839" s="624">
        <v>2.86</v>
      </c>
    </row>
    <row r="6840" spans="1:4" ht="25.5">
      <c r="A6840" s="623">
        <v>37873</v>
      </c>
      <c r="B6840" s="451" t="s">
        <v>8871</v>
      </c>
      <c r="C6840" s="623" t="s">
        <v>1131</v>
      </c>
      <c r="D6840" s="624">
        <v>3.12</v>
      </c>
    </row>
    <row r="6841" spans="1:4" ht="25.5">
      <c r="A6841" s="623">
        <v>34564</v>
      </c>
      <c r="B6841" s="451" t="s">
        <v>8437</v>
      </c>
      <c r="C6841" s="623" t="s">
        <v>1131</v>
      </c>
      <c r="D6841" s="624">
        <v>3.58</v>
      </c>
    </row>
    <row r="6842" spans="1:4" ht="25.5">
      <c r="A6842" s="623">
        <v>34565</v>
      </c>
      <c r="B6842" s="451" t="s">
        <v>8438</v>
      </c>
      <c r="C6842" s="623" t="s">
        <v>1131</v>
      </c>
      <c r="D6842" s="624">
        <v>4.13</v>
      </c>
    </row>
    <row r="6843" spans="1:4" ht="25.5">
      <c r="A6843" s="623">
        <v>38590</v>
      </c>
      <c r="B6843" s="451" t="s">
        <v>9170</v>
      </c>
      <c r="C6843" s="623" t="s">
        <v>1131</v>
      </c>
      <c r="D6843" s="624">
        <v>2.4</v>
      </c>
    </row>
    <row r="6844" spans="1:4" ht="25.5">
      <c r="A6844" s="623">
        <v>34566</v>
      </c>
      <c r="B6844" s="451" t="s">
        <v>8439</v>
      </c>
      <c r="C6844" s="623" t="s">
        <v>1131</v>
      </c>
      <c r="D6844" s="624">
        <v>2.2400000000000002</v>
      </c>
    </row>
    <row r="6845" spans="1:4" ht="25.5">
      <c r="A6845" s="623">
        <v>34567</v>
      </c>
      <c r="B6845" s="451" t="s">
        <v>8440</v>
      </c>
      <c r="C6845" s="623" t="s">
        <v>1131</v>
      </c>
      <c r="D6845" s="624">
        <v>2.5099999999999998</v>
      </c>
    </row>
    <row r="6846" spans="1:4" ht="25.5">
      <c r="A6846" s="623">
        <v>38591</v>
      </c>
      <c r="B6846" s="451" t="s">
        <v>9171</v>
      </c>
      <c r="C6846" s="623" t="s">
        <v>1131</v>
      </c>
      <c r="D6846" s="624">
        <v>2.72</v>
      </c>
    </row>
    <row r="6847" spans="1:4" ht="25.5">
      <c r="A6847" s="623">
        <v>34568</v>
      </c>
      <c r="B6847" s="451" t="s">
        <v>8441</v>
      </c>
      <c r="C6847" s="623" t="s">
        <v>1131</v>
      </c>
      <c r="D6847" s="624">
        <v>3.28</v>
      </c>
    </row>
    <row r="6848" spans="1:4" ht="25.5">
      <c r="A6848" s="623">
        <v>34569</v>
      </c>
      <c r="B6848" s="451" t="s">
        <v>8442</v>
      </c>
      <c r="C6848" s="623" t="s">
        <v>1131</v>
      </c>
      <c r="D6848" s="624">
        <v>3.36</v>
      </c>
    </row>
    <row r="6849" spans="1:4" ht="25.5">
      <c r="A6849" s="623">
        <v>34570</v>
      </c>
      <c r="B6849" s="451" t="s">
        <v>8443</v>
      </c>
      <c r="C6849" s="623" t="s">
        <v>1131</v>
      </c>
      <c r="D6849" s="624">
        <v>3.59</v>
      </c>
    </row>
    <row r="6850" spans="1:4" ht="25.5">
      <c r="A6850" s="623">
        <v>25070</v>
      </c>
      <c r="B6850" s="451" t="s">
        <v>8281</v>
      </c>
      <c r="C6850" s="623" t="s">
        <v>1131</v>
      </c>
      <c r="D6850" s="624">
        <v>2.75</v>
      </c>
    </row>
    <row r="6851" spans="1:4" ht="25.5">
      <c r="A6851" s="623">
        <v>34571</v>
      </c>
      <c r="B6851" s="451" t="s">
        <v>8444</v>
      </c>
      <c r="C6851" s="623" t="s">
        <v>1131</v>
      </c>
      <c r="D6851" s="624">
        <v>2.8</v>
      </c>
    </row>
    <row r="6852" spans="1:4" ht="25.5">
      <c r="A6852" s="623">
        <v>34573</v>
      </c>
      <c r="B6852" s="451" t="s">
        <v>8445</v>
      </c>
      <c r="C6852" s="623" t="s">
        <v>1131</v>
      </c>
      <c r="D6852" s="624">
        <v>2.95</v>
      </c>
    </row>
    <row r="6853" spans="1:4" ht="25.5">
      <c r="A6853" s="623">
        <v>37107</v>
      </c>
      <c r="B6853" s="451" t="s">
        <v>8698</v>
      </c>
      <c r="C6853" s="623" t="s">
        <v>1131</v>
      </c>
      <c r="D6853" s="624">
        <v>4.3600000000000003</v>
      </c>
    </row>
    <row r="6854" spans="1:4" ht="25.5">
      <c r="A6854" s="623">
        <v>34576</v>
      </c>
      <c r="B6854" s="451" t="s">
        <v>8446</v>
      </c>
      <c r="C6854" s="623" t="s">
        <v>1131</v>
      </c>
      <c r="D6854" s="624">
        <v>4.08</v>
      </c>
    </row>
    <row r="6855" spans="1:4" ht="25.5">
      <c r="A6855" s="623">
        <v>34577</v>
      </c>
      <c r="B6855" s="451" t="s">
        <v>8447</v>
      </c>
      <c r="C6855" s="623" t="s">
        <v>1131</v>
      </c>
      <c r="D6855" s="624">
        <v>4.3600000000000003</v>
      </c>
    </row>
    <row r="6856" spans="1:4" ht="25.5">
      <c r="A6856" s="623">
        <v>34578</v>
      </c>
      <c r="B6856" s="451" t="s">
        <v>8448</v>
      </c>
      <c r="C6856" s="623" t="s">
        <v>1131</v>
      </c>
      <c r="D6856" s="624">
        <v>4.84</v>
      </c>
    </row>
    <row r="6857" spans="1:4" ht="25.5">
      <c r="A6857" s="623">
        <v>34579</v>
      </c>
      <c r="B6857" s="451" t="s">
        <v>8449</v>
      </c>
      <c r="C6857" s="623" t="s">
        <v>1131</v>
      </c>
      <c r="D6857" s="624">
        <v>6.19</v>
      </c>
    </row>
    <row r="6858" spans="1:4" ht="25.5">
      <c r="A6858" s="623">
        <v>25067</v>
      </c>
      <c r="B6858" s="451" t="s">
        <v>8280</v>
      </c>
      <c r="C6858" s="623" t="s">
        <v>1131</v>
      </c>
      <c r="D6858" s="624">
        <v>3.58</v>
      </c>
    </row>
    <row r="6859" spans="1:4" ht="25.5">
      <c r="A6859" s="623">
        <v>34580</v>
      </c>
      <c r="B6859" s="451" t="s">
        <v>8450</v>
      </c>
      <c r="C6859" s="623" t="s">
        <v>1131</v>
      </c>
      <c r="D6859" s="624">
        <v>3.89</v>
      </c>
    </row>
    <row r="6860" spans="1:4" ht="25.5">
      <c r="A6860" s="623">
        <v>25071</v>
      </c>
      <c r="B6860" s="451" t="s">
        <v>8282</v>
      </c>
      <c r="C6860" s="623" t="s">
        <v>1131</v>
      </c>
      <c r="D6860" s="624">
        <v>1.88</v>
      </c>
    </row>
    <row r="6861" spans="1:4">
      <c r="A6861" s="623">
        <v>38395</v>
      </c>
      <c r="B6861" s="451" t="s">
        <v>9091</v>
      </c>
      <c r="C6861" s="623" t="s">
        <v>1131</v>
      </c>
      <c r="D6861" s="624">
        <v>7.07</v>
      </c>
    </row>
    <row r="6862" spans="1:4" ht="25.5">
      <c r="A6862" s="623">
        <v>34583</v>
      </c>
      <c r="B6862" s="451" t="s">
        <v>8451</v>
      </c>
      <c r="C6862" s="623" t="s">
        <v>1136</v>
      </c>
      <c r="D6862" s="624">
        <v>69.42</v>
      </c>
    </row>
    <row r="6863" spans="1:4" ht="25.5">
      <c r="A6863" s="623">
        <v>34584</v>
      </c>
      <c r="B6863" s="451" t="s">
        <v>8452</v>
      </c>
      <c r="C6863" s="623" t="s">
        <v>1136</v>
      </c>
      <c r="D6863" s="624">
        <v>38.86</v>
      </c>
    </row>
    <row r="6864" spans="1:4" ht="38.25">
      <c r="A6864" s="623">
        <v>709</v>
      </c>
      <c r="B6864" s="451" t="s">
        <v>5616</v>
      </c>
      <c r="C6864" s="623" t="s">
        <v>1136</v>
      </c>
      <c r="D6864" s="624">
        <v>539.88</v>
      </c>
    </row>
    <row r="6865" spans="1:4" ht="25.5">
      <c r="A6865" s="623">
        <v>716</v>
      </c>
      <c r="B6865" s="451" t="s">
        <v>5620</v>
      </c>
      <c r="C6865" s="623" t="s">
        <v>1131</v>
      </c>
      <c r="D6865" s="624">
        <v>16.07</v>
      </c>
    </row>
    <row r="6866" spans="1:4" ht="25.5">
      <c r="A6866" s="623">
        <v>715</v>
      </c>
      <c r="B6866" s="451" t="s">
        <v>5619</v>
      </c>
      <c r="C6866" s="623" t="s">
        <v>1131</v>
      </c>
      <c r="D6866" s="624">
        <v>15.9</v>
      </c>
    </row>
    <row r="6867" spans="1:4" ht="25.5">
      <c r="A6867" s="623">
        <v>718</v>
      </c>
      <c r="B6867" s="451" t="s">
        <v>5621</v>
      </c>
      <c r="C6867" s="623" t="s">
        <v>1131</v>
      </c>
      <c r="D6867" s="624">
        <v>23.69</v>
      </c>
    </row>
    <row r="6868" spans="1:4" ht="25.5">
      <c r="A6868" s="623">
        <v>11981</v>
      </c>
      <c r="B6868" s="451" t="s">
        <v>7770</v>
      </c>
      <c r="C6868" s="623" t="s">
        <v>1131</v>
      </c>
      <c r="D6868" s="624">
        <v>16.239999999999998</v>
      </c>
    </row>
    <row r="6869" spans="1:4" ht="25.5">
      <c r="A6869" s="623">
        <v>10610</v>
      </c>
      <c r="B6869" s="451" t="s">
        <v>7392</v>
      </c>
      <c r="C6869" s="623" t="s">
        <v>1131</v>
      </c>
      <c r="D6869" s="624">
        <v>1.58</v>
      </c>
    </row>
    <row r="6870" spans="1:4" ht="25.5">
      <c r="A6870" s="623">
        <v>34585</v>
      </c>
      <c r="B6870" s="451" t="s">
        <v>8453</v>
      </c>
      <c r="C6870" s="623" t="s">
        <v>1131</v>
      </c>
      <c r="D6870" s="624">
        <v>1.61</v>
      </c>
    </row>
    <row r="6871" spans="1:4" ht="25.5">
      <c r="A6871" s="623">
        <v>34586</v>
      </c>
      <c r="B6871" s="451" t="s">
        <v>8454</v>
      </c>
      <c r="C6871" s="623" t="s">
        <v>1131</v>
      </c>
      <c r="D6871" s="624">
        <v>1.63</v>
      </c>
    </row>
    <row r="6872" spans="1:4" ht="25.5">
      <c r="A6872" s="623">
        <v>38603</v>
      </c>
      <c r="B6872" s="451" t="s">
        <v>9181</v>
      </c>
      <c r="C6872" s="623" t="s">
        <v>1131</v>
      </c>
      <c r="D6872" s="624">
        <v>1.89</v>
      </c>
    </row>
    <row r="6873" spans="1:4" ht="25.5">
      <c r="A6873" s="623">
        <v>34588</v>
      </c>
      <c r="B6873" s="451" t="s">
        <v>8455</v>
      </c>
      <c r="C6873" s="623" t="s">
        <v>1131</v>
      </c>
      <c r="D6873" s="624">
        <v>2.1</v>
      </c>
    </row>
    <row r="6874" spans="1:4" ht="25.5">
      <c r="A6874" s="623">
        <v>34590</v>
      </c>
      <c r="B6874" s="451" t="s">
        <v>8456</v>
      </c>
      <c r="C6874" s="623" t="s">
        <v>1131</v>
      </c>
      <c r="D6874" s="624">
        <v>2.2599999999999998</v>
      </c>
    </row>
    <row r="6875" spans="1:4" ht="25.5">
      <c r="A6875" s="623">
        <v>34591</v>
      </c>
      <c r="B6875" s="451" t="s">
        <v>8457</v>
      </c>
      <c r="C6875" s="623" t="s">
        <v>1131</v>
      </c>
      <c r="D6875" s="624">
        <v>2.82</v>
      </c>
    </row>
    <row r="6876" spans="1:4" ht="25.5">
      <c r="A6876" s="623">
        <v>37103</v>
      </c>
      <c r="B6876" s="451" t="s">
        <v>8694</v>
      </c>
      <c r="C6876" s="623" t="s">
        <v>1131</v>
      </c>
      <c r="D6876" s="624">
        <v>2.34</v>
      </c>
    </row>
    <row r="6877" spans="1:4" ht="25.5">
      <c r="A6877" s="623">
        <v>34555</v>
      </c>
      <c r="B6877" s="451" t="s">
        <v>8433</v>
      </c>
      <c r="C6877" s="623" t="s">
        <v>1131</v>
      </c>
      <c r="D6877" s="624">
        <v>2.93</v>
      </c>
    </row>
    <row r="6878" spans="1:4" ht="25.5">
      <c r="A6878" s="623">
        <v>34599</v>
      </c>
      <c r="B6878" s="451" t="s">
        <v>8459</v>
      </c>
      <c r="C6878" s="623" t="s">
        <v>1131</v>
      </c>
      <c r="D6878" s="624">
        <v>2.1</v>
      </c>
    </row>
    <row r="6879" spans="1:4" ht="25.5">
      <c r="A6879" s="623">
        <v>674</v>
      </c>
      <c r="B6879" s="451" t="s">
        <v>5613</v>
      </c>
      <c r="C6879" s="623" t="s">
        <v>1136</v>
      </c>
      <c r="D6879" s="624">
        <v>47.86</v>
      </c>
    </row>
    <row r="6880" spans="1:4" ht="25.5">
      <c r="A6880" s="623">
        <v>34600</v>
      </c>
      <c r="B6880" s="451" t="s">
        <v>8460</v>
      </c>
      <c r="C6880" s="623" t="s">
        <v>1136</v>
      </c>
      <c r="D6880" s="624">
        <v>77.77</v>
      </c>
    </row>
    <row r="6881" spans="1:4" ht="25.5">
      <c r="A6881" s="623">
        <v>652</v>
      </c>
      <c r="B6881" s="451" t="s">
        <v>5604</v>
      </c>
      <c r="C6881" s="623" t="s">
        <v>1136</v>
      </c>
      <c r="D6881" s="624">
        <v>99.05</v>
      </c>
    </row>
    <row r="6882" spans="1:4" ht="25.5">
      <c r="A6882" s="623">
        <v>34592</v>
      </c>
      <c r="B6882" s="451" t="s">
        <v>8458</v>
      </c>
      <c r="C6882" s="623" t="s">
        <v>1131</v>
      </c>
      <c r="D6882" s="624">
        <v>1.99</v>
      </c>
    </row>
    <row r="6883" spans="1:4" ht="25.5">
      <c r="A6883" s="623">
        <v>651</v>
      </c>
      <c r="B6883" s="451" t="s">
        <v>5603</v>
      </c>
      <c r="C6883" s="623" t="s">
        <v>1131</v>
      </c>
      <c r="D6883" s="624">
        <v>2.2799999999999998</v>
      </c>
    </row>
    <row r="6884" spans="1:4" ht="25.5">
      <c r="A6884" s="623">
        <v>654</v>
      </c>
      <c r="B6884" s="451" t="s">
        <v>5605</v>
      </c>
      <c r="C6884" s="623" t="s">
        <v>1131</v>
      </c>
      <c r="D6884" s="624">
        <v>2.94</v>
      </c>
    </row>
    <row r="6885" spans="1:4" ht="25.5">
      <c r="A6885" s="623">
        <v>650</v>
      </c>
      <c r="B6885" s="451" t="s">
        <v>5602</v>
      </c>
      <c r="C6885" s="623" t="s">
        <v>1131</v>
      </c>
      <c r="D6885" s="624">
        <v>1.94</v>
      </c>
    </row>
    <row r="6886" spans="1:4" ht="38.25">
      <c r="A6886" s="623">
        <v>40517</v>
      </c>
      <c r="B6886" s="451" t="s">
        <v>9900</v>
      </c>
      <c r="C6886" s="623" t="s">
        <v>1136</v>
      </c>
      <c r="D6886" s="624">
        <v>54.81</v>
      </c>
    </row>
    <row r="6887" spans="1:4" ht="38.25">
      <c r="A6887" s="623">
        <v>40520</v>
      </c>
      <c r="B6887" s="451" t="s">
        <v>9902</v>
      </c>
      <c r="C6887" s="623" t="s">
        <v>1136</v>
      </c>
      <c r="D6887" s="624">
        <v>57.42</v>
      </c>
    </row>
    <row r="6888" spans="1:4" ht="38.25">
      <c r="A6888" s="623">
        <v>40515</v>
      </c>
      <c r="B6888" s="451" t="s">
        <v>9898</v>
      </c>
      <c r="C6888" s="623" t="s">
        <v>1136</v>
      </c>
      <c r="D6888" s="624">
        <v>69.319999999999993</v>
      </c>
    </row>
    <row r="6889" spans="1:4" ht="38.25">
      <c r="A6889" s="623">
        <v>40516</v>
      </c>
      <c r="B6889" s="451" t="s">
        <v>9899</v>
      </c>
      <c r="C6889" s="623" t="s">
        <v>1136</v>
      </c>
      <c r="D6889" s="624">
        <v>82.56</v>
      </c>
    </row>
    <row r="6890" spans="1:4" ht="63.75">
      <c r="A6890" s="623">
        <v>40529</v>
      </c>
      <c r="B6890" s="451" t="s">
        <v>11524</v>
      </c>
      <c r="C6890" s="623" t="s">
        <v>1136</v>
      </c>
      <c r="D6890" s="624">
        <v>64.47</v>
      </c>
    </row>
    <row r="6891" spans="1:4" ht="63.75">
      <c r="A6891" s="623">
        <v>36170</v>
      </c>
      <c r="B6891" s="451" t="s">
        <v>11525</v>
      </c>
      <c r="C6891" s="623" t="s">
        <v>1136</v>
      </c>
      <c r="D6891" s="624">
        <v>48.29</v>
      </c>
    </row>
    <row r="6892" spans="1:4" ht="63.75">
      <c r="A6892" s="623">
        <v>40524</v>
      </c>
      <c r="B6892" s="451" t="s">
        <v>11526</v>
      </c>
      <c r="C6892" s="623" t="s">
        <v>1136</v>
      </c>
      <c r="D6892" s="624">
        <v>58.73</v>
      </c>
    </row>
    <row r="6893" spans="1:4" ht="63.75">
      <c r="A6893" s="623">
        <v>36156</v>
      </c>
      <c r="B6893" s="451" t="s">
        <v>11527</v>
      </c>
      <c r="C6893" s="623" t="s">
        <v>1136</v>
      </c>
      <c r="D6893" s="624">
        <v>50.9</v>
      </c>
    </row>
    <row r="6894" spans="1:4" ht="63.75">
      <c r="A6894" s="623">
        <v>36155</v>
      </c>
      <c r="B6894" s="451" t="s">
        <v>11528</v>
      </c>
      <c r="C6894" s="623" t="s">
        <v>1136</v>
      </c>
      <c r="D6894" s="624">
        <v>45.09</v>
      </c>
    </row>
    <row r="6895" spans="1:4" ht="63.75">
      <c r="A6895" s="623">
        <v>36154</v>
      </c>
      <c r="B6895" s="451" t="s">
        <v>11529</v>
      </c>
      <c r="C6895" s="623" t="s">
        <v>1136</v>
      </c>
      <c r="D6895" s="624">
        <v>59.9</v>
      </c>
    </row>
    <row r="6896" spans="1:4" ht="38.25">
      <c r="A6896" s="623">
        <v>695</v>
      </c>
      <c r="B6896" s="451" t="s">
        <v>5615</v>
      </c>
      <c r="C6896" s="623" t="s">
        <v>1136</v>
      </c>
      <c r="D6896" s="624">
        <v>44.28</v>
      </c>
    </row>
    <row r="6897" spans="1:4" ht="38.25">
      <c r="A6897" s="623">
        <v>679</v>
      </c>
      <c r="B6897" s="451" t="s">
        <v>5614</v>
      </c>
      <c r="C6897" s="623" t="s">
        <v>1136</v>
      </c>
      <c r="D6897" s="624">
        <v>60.68</v>
      </c>
    </row>
    <row r="6898" spans="1:4" ht="38.25">
      <c r="A6898" s="623">
        <v>711</v>
      </c>
      <c r="B6898" s="451" t="s">
        <v>5617</v>
      </c>
      <c r="C6898" s="623" t="s">
        <v>1136</v>
      </c>
      <c r="D6898" s="624">
        <v>46.33</v>
      </c>
    </row>
    <row r="6899" spans="1:4" ht="38.25">
      <c r="A6899" s="623">
        <v>712</v>
      </c>
      <c r="B6899" s="451" t="s">
        <v>5618</v>
      </c>
      <c r="C6899" s="623" t="s">
        <v>1136</v>
      </c>
      <c r="D6899" s="624">
        <v>48.29</v>
      </c>
    </row>
    <row r="6900" spans="1:4" ht="25.5">
      <c r="A6900" s="623">
        <v>12614</v>
      </c>
      <c r="B6900" s="451" t="s">
        <v>7897</v>
      </c>
      <c r="C6900" s="623" t="s">
        <v>1131</v>
      </c>
      <c r="D6900" s="624">
        <v>14.23</v>
      </c>
    </row>
    <row r="6901" spans="1:4" ht="25.5">
      <c r="A6901" s="623">
        <v>6140</v>
      </c>
      <c r="B6901" s="451" t="s">
        <v>6965</v>
      </c>
      <c r="C6901" s="623" t="s">
        <v>1131</v>
      </c>
      <c r="D6901" s="624">
        <v>2.82</v>
      </c>
    </row>
    <row r="6902" spans="1:4" ht="25.5">
      <c r="A6902" s="623">
        <v>38399</v>
      </c>
      <c r="B6902" s="451" t="s">
        <v>9094</v>
      </c>
      <c r="C6902" s="623" t="s">
        <v>1131</v>
      </c>
      <c r="D6902" s="624">
        <v>143.22</v>
      </c>
    </row>
    <row r="6903" spans="1:4" ht="51">
      <c r="A6903" s="623">
        <v>735</v>
      </c>
      <c r="B6903" s="451" t="s">
        <v>5629</v>
      </c>
      <c r="C6903" s="623" t="s">
        <v>1131</v>
      </c>
      <c r="D6903" s="624">
        <v>1736.56</v>
      </c>
    </row>
    <row r="6904" spans="1:4" ht="51">
      <c r="A6904" s="623">
        <v>736</v>
      </c>
      <c r="B6904" s="451" t="s">
        <v>5630</v>
      </c>
      <c r="C6904" s="623" t="s">
        <v>1131</v>
      </c>
      <c r="D6904" s="624">
        <v>1460.13</v>
      </c>
    </row>
    <row r="6905" spans="1:4" ht="51">
      <c r="A6905" s="623">
        <v>729</v>
      </c>
      <c r="B6905" s="451" t="s">
        <v>5623</v>
      </c>
      <c r="C6905" s="623" t="s">
        <v>1131</v>
      </c>
      <c r="D6905" s="624">
        <v>595.02</v>
      </c>
    </row>
    <row r="6906" spans="1:4" ht="51">
      <c r="A6906" s="623">
        <v>39925</v>
      </c>
      <c r="B6906" s="451" t="s">
        <v>9847</v>
      </c>
      <c r="C6906" s="623" t="s">
        <v>1131</v>
      </c>
      <c r="D6906" s="624">
        <v>8597.98</v>
      </c>
    </row>
    <row r="6907" spans="1:4" ht="38.25">
      <c r="A6907" s="623">
        <v>731</v>
      </c>
      <c r="B6907" s="451" t="s">
        <v>5625</v>
      </c>
      <c r="C6907" s="623" t="s">
        <v>1131</v>
      </c>
      <c r="D6907" s="624">
        <v>579.1</v>
      </c>
    </row>
    <row r="6908" spans="1:4" ht="51">
      <c r="A6908" s="623">
        <v>10575</v>
      </c>
      <c r="B6908" s="451" t="s">
        <v>7376</v>
      </c>
      <c r="C6908" s="623" t="s">
        <v>1131</v>
      </c>
      <c r="D6908" s="624">
        <v>903.73</v>
      </c>
    </row>
    <row r="6909" spans="1:4" ht="51">
      <c r="A6909" s="623">
        <v>733</v>
      </c>
      <c r="B6909" s="451" t="s">
        <v>5627</v>
      </c>
      <c r="C6909" s="623" t="s">
        <v>1131</v>
      </c>
      <c r="D6909" s="624">
        <v>989.47</v>
      </c>
    </row>
    <row r="6910" spans="1:4" ht="51">
      <c r="A6910" s="623">
        <v>732</v>
      </c>
      <c r="B6910" s="451" t="s">
        <v>5626</v>
      </c>
      <c r="C6910" s="623" t="s">
        <v>1131</v>
      </c>
      <c r="D6910" s="624">
        <v>976.17</v>
      </c>
    </row>
    <row r="6911" spans="1:4" ht="51">
      <c r="A6911" s="623">
        <v>737</v>
      </c>
      <c r="B6911" s="451" t="s">
        <v>5631</v>
      </c>
      <c r="C6911" s="623" t="s">
        <v>1131</v>
      </c>
      <c r="D6911" s="624">
        <v>5474.08</v>
      </c>
    </row>
    <row r="6912" spans="1:4" ht="51">
      <c r="A6912" s="623">
        <v>738</v>
      </c>
      <c r="B6912" s="451" t="s">
        <v>5632</v>
      </c>
      <c r="C6912" s="623" t="s">
        <v>1131</v>
      </c>
      <c r="D6912" s="624">
        <v>2538.29</v>
      </c>
    </row>
    <row r="6913" spans="1:4" ht="51">
      <c r="A6913" s="623">
        <v>740</v>
      </c>
      <c r="B6913" s="451" t="s">
        <v>5633</v>
      </c>
      <c r="C6913" s="623" t="s">
        <v>1131</v>
      </c>
      <c r="D6913" s="624">
        <v>5149.67</v>
      </c>
    </row>
    <row r="6914" spans="1:4" ht="51">
      <c r="A6914" s="623">
        <v>734</v>
      </c>
      <c r="B6914" s="451" t="s">
        <v>5628</v>
      </c>
      <c r="C6914" s="623" t="s">
        <v>1131</v>
      </c>
      <c r="D6914" s="624">
        <v>1046.45</v>
      </c>
    </row>
    <row r="6915" spans="1:4" ht="25.5">
      <c r="A6915" s="623">
        <v>39008</v>
      </c>
      <c r="B6915" s="451" t="s">
        <v>9360</v>
      </c>
      <c r="C6915" s="623" t="s">
        <v>1131</v>
      </c>
      <c r="D6915" s="624">
        <v>50029.01</v>
      </c>
    </row>
    <row r="6916" spans="1:4" ht="25.5">
      <c r="A6916" s="623">
        <v>39009</v>
      </c>
      <c r="B6916" s="451" t="s">
        <v>9361</v>
      </c>
      <c r="C6916" s="623" t="s">
        <v>1131</v>
      </c>
      <c r="D6916" s="624">
        <v>53599.88</v>
      </c>
    </row>
    <row r="6917" spans="1:4" ht="63.75">
      <c r="A6917" s="623">
        <v>10587</v>
      </c>
      <c r="B6917" s="451" t="s">
        <v>7382</v>
      </c>
      <c r="C6917" s="623" t="s">
        <v>1131</v>
      </c>
      <c r="D6917" s="624">
        <v>2775.3</v>
      </c>
    </row>
    <row r="6918" spans="1:4" ht="63.75">
      <c r="A6918" s="623">
        <v>759</v>
      </c>
      <c r="B6918" s="451" t="s">
        <v>5644</v>
      </c>
      <c r="C6918" s="623" t="s">
        <v>1131</v>
      </c>
      <c r="D6918" s="624">
        <v>3990.33</v>
      </c>
    </row>
    <row r="6919" spans="1:4" ht="63.75">
      <c r="A6919" s="623">
        <v>761</v>
      </c>
      <c r="B6919" s="451" t="s">
        <v>5646</v>
      </c>
      <c r="C6919" s="623" t="s">
        <v>1131</v>
      </c>
      <c r="D6919" s="624">
        <v>6763.94</v>
      </c>
    </row>
    <row r="6920" spans="1:4" ht="63.75">
      <c r="A6920" s="623">
        <v>750</v>
      </c>
      <c r="B6920" s="451" t="s">
        <v>5638</v>
      </c>
      <c r="C6920" s="623" t="s">
        <v>1131</v>
      </c>
      <c r="D6920" s="624">
        <v>6421.82</v>
      </c>
    </row>
    <row r="6921" spans="1:4" ht="63.75">
      <c r="A6921" s="623">
        <v>755</v>
      </c>
      <c r="B6921" s="451" t="s">
        <v>5641</v>
      </c>
      <c r="C6921" s="623" t="s">
        <v>1131</v>
      </c>
      <c r="D6921" s="624">
        <v>26352.06</v>
      </c>
    </row>
    <row r="6922" spans="1:4" ht="63.75">
      <c r="A6922" s="623">
        <v>749</v>
      </c>
      <c r="B6922" s="451" t="s">
        <v>5637</v>
      </c>
      <c r="C6922" s="623" t="s">
        <v>1131</v>
      </c>
      <c r="D6922" s="624">
        <v>9691.7999999999993</v>
      </c>
    </row>
    <row r="6923" spans="1:4" ht="63.75">
      <c r="A6923" s="623">
        <v>756</v>
      </c>
      <c r="B6923" s="451" t="s">
        <v>5642</v>
      </c>
      <c r="C6923" s="623" t="s">
        <v>1131</v>
      </c>
      <c r="D6923" s="624">
        <v>28740.45</v>
      </c>
    </row>
    <row r="6924" spans="1:4" ht="51">
      <c r="A6924" s="623">
        <v>757</v>
      </c>
      <c r="B6924" s="451" t="s">
        <v>5643</v>
      </c>
      <c r="C6924" s="623" t="s">
        <v>1131</v>
      </c>
      <c r="D6924" s="624">
        <v>13050</v>
      </c>
    </row>
    <row r="6925" spans="1:4" ht="51">
      <c r="A6925" s="623">
        <v>10588</v>
      </c>
      <c r="B6925" s="451" t="s">
        <v>7383</v>
      </c>
      <c r="C6925" s="623" t="s">
        <v>1131</v>
      </c>
      <c r="D6925" s="624">
        <v>2881.11</v>
      </c>
    </row>
    <row r="6926" spans="1:4" ht="51">
      <c r="A6926" s="623">
        <v>10592</v>
      </c>
      <c r="B6926" s="451" t="s">
        <v>7385</v>
      </c>
      <c r="C6926" s="623" t="s">
        <v>1131</v>
      </c>
      <c r="D6926" s="624">
        <v>3480</v>
      </c>
    </row>
    <row r="6927" spans="1:4" ht="51">
      <c r="A6927" s="623">
        <v>10589</v>
      </c>
      <c r="B6927" s="451" t="s">
        <v>7384</v>
      </c>
      <c r="C6927" s="623" t="s">
        <v>1131</v>
      </c>
      <c r="D6927" s="624">
        <v>4675.16</v>
      </c>
    </row>
    <row r="6928" spans="1:4" ht="51">
      <c r="A6928" s="623">
        <v>760</v>
      </c>
      <c r="B6928" s="451" t="s">
        <v>5645</v>
      </c>
      <c r="C6928" s="623" t="s">
        <v>1131</v>
      </c>
      <c r="D6928" s="624">
        <v>26100</v>
      </c>
    </row>
    <row r="6929" spans="1:4" ht="51">
      <c r="A6929" s="623">
        <v>751</v>
      </c>
      <c r="B6929" s="451" t="s">
        <v>5639</v>
      </c>
      <c r="C6929" s="623" t="s">
        <v>1131</v>
      </c>
      <c r="D6929" s="624">
        <v>4110.75</v>
      </c>
    </row>
    <row r="6930" spans="1:4" ht="51">
      <c r="A6930" s="623">
        <v>754</v>
      </c>
      <c r="B6930" s="451" t="s">
        <v>5640</v>
      </c>
      <c r="C6930" s="623" t="s">
        <v>1131</v>
      </c>
      <c r="D6930" s="624">
        <v>6525</v>
      </c>
    </row>
    <row r="6931" spans="1:4" ht="25.5">
      <c r="A6931" s="623">
        <v>14013</v>
      </c>
      <c r="B6931" s="451" t="s">
        <v>8045</v>
      </c>
      <c r="C6931" s="623" t="s">
        <v>1131</v>
      </c>
      <c r="D6931" s="624">
        <v>147921.70000000001</v>
      </c>
    </row>
    <row r="6932" spans="1:4" ht="38.25">
      <c r="A6932" s="623">
        <v>39917</v>
      </c>
      <c r="B6932" s="451" t="s">
        <v>9844</v>
      </c>
      <c r="C6932" s="623" t="s">
        <v>1131</v>
      </c>
      <c r="D6932" s="624">
        <v>76848.17</v>
      </c>
    </row>
    <row r="6933" spans="1:4" ht="25.5">
      <c r="A6933" s="623">
        <v>5081</v>
      </c>
      <c r="B6933" s="451" t="s">
        <v>6907</v>
      </c>
      <c r="C6933" s="623" t="s">
        <v>1144</v>
      </c>
      <c r="D6933" s="624">
        <v>22</v>
      </c>
    </row>
    <row r="6934" spans="1:4" ht="25.5">
      <c r="A6934" s="623">
        <v>38167</v>
      </c>
      <c r="B6934" s="451" t="s">
        <v>9045</v>
      </c>
      <c r="C6934" s="623" t="s">
        <v>1144</v>
      </c>
      <c r="D6934" s="624">
        <v>18.96</v>
      </c>
    </row>
    <row r="6935" spans="1:4">
      <c r="A6935" s="623">
        <v>36145</v>
      </c>
      <c r="B6935" s="451" t="s">
        <v>8573</v>
      </c>
      <c r="C6935" s="623" t="s">
        <v>1144</v>
      </c>
      <c r="D6935" s="624">
        <v>34.409999999999997</v>
      </c>
    </row>
    <row r="6936" spans="1:4" ht="25.5">
      <c r="A6936" s="623">
        <v>12893</v>
      </c>
      <c r="B6936" s="451" t="s">
        <v>7967</v>
      </c>
      <c r="C6936" s="623" t="s">
        <v>1144</v>
      </c>
      <c r="D6936" s="624">
        <v>57.36</v>
      </c>
    </row>
    <row r="6937" spans="1:4" ht="25.5">
      <c r="A6937" s="623">
        <v>11685</v>
      </c>
      <c r="B6937" s="451" t="s">
        <v>7631</v>
      </c>
      <c r="C6937" s="623" t="s">
        <v>1131</v>
      </c>
      <c r="D6937" s="624">
        <v>24.15</v>
      </c>
    </row>
    <row r="6938" spans="1:4" ht="25.5">
      <c r="A6938" s="623">
        <v>11679</v>
      </c>
      <c r="B6938" s="451" t="s">
        <v>7626</v>
      </c>
      <c r="C6938" s="623" t="s">
        <v>1131</v>
      </c>
      <c r="D6938" s="624">
        <v>6.55</v>
      </c>
    </row>
    <row r="6939" spans="1:4" ht="25.5">
      <c r="A6939" s="623">
        <v>11680</v>
      </c>
      <c r="B6939" s="451" t="s">
        <v>7627</v>
      </c>
      <c r="C6939" s="623" t="s">
        <v>1131</v>
      </c>
      <c r="D6939" s="624">
        <v>5.39</v>
      </c>
    </row>
    <row r="6940" spans="1:4" ht="25.5">
      <c r="A6940" s="623">
        <v>2512</v>
      </c>
      <c r="B6940" s="451" t="s">
        <v>6156</v>
      </c>
      <c r="C6940" s="623" t="s">
        <v>1131</v>
      </c>
      <c r="D6940" s="624">
        <v>18.88</v>
      </c>
    </row>
    <row r="6941" spans="1:4">
      <c r="A6941" s="623">
        <v>4374</v>
      </c>
      <c r="B6941" s="451" t="s">
        <v>6751</v>
      </c>
      <c r="C6941" s="623" t="s">
        <v>1131</v>
      </c>
      <c r="D6941" s="624">
        <v>0.25</v>
      </c>
    </row>
    <row r="6942" spans="1:4" ht="38.25">
      <c r="A6942" s="623">
        <v>7568</v>
      </c>
      <c r="B6942" s="451" t="s">
        <v>7139</v>
      </c>
      <c r="C6942" s="623" t="s">
        <v>1131</v>
      </c>
      <c r="D6942" s="624">
        <v>0.43</v>
      </c>
    </row>
    <row r="6943" spans="1:4" ht="38.25">
      <c r="A6943" s="623">
        <v>7584</v>
      </c>
      <c r="B6943" s="451" t="s">
        <v>7146</v>
      </c>
      <c r="C6943" s="623" t="s">
        <v>1131</v>
      </c>
      <c r="D6943" s="624">
        <v>0.65</v>
      </c>
    </row>
    <row r="6944" spans="1:4">
      <c r="A6944" s="623">
        <v>11945</v>
      </c>
      <c r="B6944" s="451" t="s">
        <v>7756</v>
      </c>
      <c r="C6944" s="623" t="s">
        <v>1131</v>
      </c>
      <c r="D6944" s="624">
        <v>0.04</v>
      </c>
    </row>
    <row r="6945" spans="1:4">
      <c r="A6945" s="623">
        <v>11946</v>
      </c>
      <c r="B6945" s="451" t="s">
        <v>7757</v>
      </c>
      <c r="C6945" s="623" t="s">
        <v>1131</v>
      </c>
      <c r="D6945" s="624">
        <v>0.04</v>
      </c>
    </row>
    <row r="6946" spans="1:4">
      <c r="A6946" s="623">
        <v>4375</v>
      </c>
      <c r="B6946" s="451" t="s">
        <v>6752</v>
      </c>
      <c r="C6946" s="623" t="s">
        <v>1131</v>
      </c>
      <c r="D6946" s="624">
        <v>7.0000000000000007E-2</v>
      </c>
    </row>
    <row r="6947" spans="1:4" ht="38.25">
      <c r="A6947" s="623">
        <v>11950</v>
      </c>
      <c r="B6947" s="451" t="s">
        <v>7759</v>
      </c>
      <c r="C6947" s="623" t="s">
        <v>1131</v>
      </c>
      <c r="D6947" s="624">
        <v>0.14000000000000001</v>
      </c>
    </row>
    <row r="6948" spans="1:4">
      <c r="A6948" s="623">
        <v>4376</v>
      </c>
      <c r="B6948" s="451" t="s">
        <v>6753</v>
      </c>
      <c r="C6948" s="623" t="s">
        <v>1131</v>
      </c>
      <c r="D6948" s="624">
        <v>0.13</v>
      </c>
    </row>
    <row r="6949" spans="1:4" ht="38.25">
      <c r="A6949" s="623">
        <v>7583</v>
      </c>
      <c r="B6949" s="451" t="s">
        <v>7145</v>
      </c>
      <c r="C6949" s="623" t="s">
        <v>1131</v>
      </c>
      <c r="D6949" s="624">
        <v>0.28999999999999998</v>
      </c>
    </row>
    <row r="6950" spans="1:4" ht="51">
      <c r="A6950" s="623">
        <v>4350</v>
      </c>
      <c r="B6950" s="451" t="s">
        <v>6746</v>
      </c>
      <c r="C6950" s="623" t="s">
        <v>1131</v>
      </c>
      <c r="D6950" s="624">
        <v>0.44</v>
      </c>
    </row>
    <row r="6951" spans="1:4" ht="25.5">
      <c r="A6951" s="623">
        <v>39886</v>
      </c>
      <c r="B6951" s="451" t="s">
        <v>9835</v>
      </c>
      <c r="C6951" s="623" t="s">
        <v>1131</v>
      </c>
      <c r="D6951" s="624">
        <v>3.74</v>
      </c>
    </row>
    <row r="6952" spans="1:4" ht="25.5">
      <c r="A6952" s="623">
        <v>39887</v>
      </c>
      <c r="B6952" s="451" t="s">
        <v>9836</v>
      </c>
      <c r="C6952" s="623" t="s">
        <v>1131</v>
      </c>
      <c r="D6952" s="624">
        <v>5.62</v>
      </c>
    </row>
    <row r="6953" spans="1:4" ht="25.5">
      <c r="A6953" s="623">
        <v>39888</v>
      </c>
      <c r="B6953" s="451" t="s">
        <v>9837</v>
      </c>
      <c r="C6953" s="623" t="s">
        <v>1131</v>
      </c>
      <c r="D6953" s="624">
        <v>12.85</v>
      </c>
    </row>
    <row r="6954" spans="1:4" ht="25.5">
      <c r="A6954" s="623">
        <v>39890</v>
      </c>
      <c r="B6954" s="451" t="s">
        <v>9838</v>
      </c>
      <c r="C6954" s="623" t="s">
        <v>1131</v>
      </c>
      <c r="D6954" s="624">
        <v>21.93</v>
      </c>
    </row>
    <row r="6955" spans="1:4" ht="25.5">
      <c r="A6955" s="623">
        <v>39891</v>
      </c>
      <c r="B6955" s="451" t="s">
        <v>9839</v>
      </c>
      <c r="C6955" s="623" t="s">
        <v>1131</v>
      </c>
      <c r="D6955" s="624">
        <v>30.93</v>
      </c>
    </row>
    <row r="6956" spans="1:4" ht="25.5">
      <c r="A6956" s="623">
        <v>39892</v>
      </c>
      <c r="B6956" s="451" t="s">
        <v>9840</v>
      </c>
      <c r="C6956" s="623" t="s">
        <v>1131</v>
      </c>
      <c r="D6956" s="624">
        <v>96.41</v>
      </c>
    </row>
    <row r="6957" spans="1:4" ht="25.5">
      <c r="A6957" s="623">
        <v>790</v>
      </c>
      <c r="B6957" s="451" t="s">
        <v>5673</v>
      </c>
      <c r="C6957" s="623" t="s">
        <v>1131</v>
      </c>
      <c r="D6957" s="624">
        <v>10.38</v>
      </c>
    </row>
    <row r="6958" spans="1:4" ht="25.5">
      <c r="A6958" s="623">
        <v>766</v>
      </c>
      <c r="B6958" s="451" t="s">
        <v>5649</v>
      </c>
      <c r="C6958" s="623" t="s">
        <v>1131</v>
      </c>
      <c r="D6958" s="624">
        <v>10.38</v>
      </c>
    </row>
    <row r="6959" spans="1:4" ht="25.5">
      <c r="A6959" s="623">
        <v>791</v>
      </c>
      <c r="B6959" s="451" t="s">
        <v>5674</v>
      </c>
      <c r="C6959" s="623" t="s">
        <v>1131</v>
      </c>
      <c r="D6959" s="624">
        <v>10.38</v>
      </c>
    </row>
    <row r="6960" spans="1:4" ht="25.5">
      <c r="A6960" s="623">
        <v>767</v>
      </c>
      <c r="B6960" s="451" t="s">
        <v>5650</v>
      </c>
      <c r="C6960" s="623" t="s">
        <v>1131</v>
      </c>
      <c r="D6960" s="624">
        <v>10.38</v>
      </c>
    </row>
    <row r="6961" spans="1:4" ht="25.5">
      <c r="A6961" s="623">
        <v>768</v>
      </c>
      <c r="B6961" s="451" t="s">
        <v>5651</v>
      </c>
      <c r="C6961" s="623" t="s">
        <v>1131</v>
      </c>
      <c r="D6961" s="624">
        <v>8.15</v>
      </c>
    </row>
    <row r="6962" spans="1:4" ht="25.5">
      <c r="A6962" s="623">
        <v>789</v>
      </c>
      <c r="B6962" s="451" t="s">
        <v>5672</v>
      </c>
      <c r="C6962" s="623" t="s">
        <v>1131</v>
      </c>
      <c r="D6962" s="624">
        <v>7.98</v>
      </c>
    </row>
    <row r="6963" spans="1:4" ht="25.5">
      <c r="A6963" s="623">
        <v>769</v>
      </c>
      <c r="B6963" s="451" t="s">
        <v>5652</v>
      </c>
      <c r="C6963" s="623" t="s">
        <v>1131</v>
      </c>
      <c r="D6963" s="624">
        <v>8.15</v>
      </c>
    </row>
    <row r="6964" spans="1:4" ht="25.5">
      <c r="A6964" s="623">
        <v>770</v>
      </c>
      <c r="B6964" s="451" t="s">
        <v>5653</v>
      </c>
      <c r="C6964" s="623" t="s">
        <v>1131</v>
      </c>
      <c r="D6964" s="624">
        <v>2.88</v>
      </c>
    </row>
    <row r="6965" spans="1:4" ht="25.5">
      <c r="A6965" s="623">
        <v>12394</v>
      </c>
      <c r="B6965" s="451" t="s">
        <v>7840</v>
      </c>
      <c r="C6965" s="623" t="s">
        <v>1131</v>
      </c>
      <c r="D6965" s="624">
        <v>2.88</v>
      </c>
    </row>
    <row r="6966" spans="1:4" ht="25.5">
      <c r="A6966" s="623">
        <v>764</v>
      </c>
      <c r="B6966" s="451" t="s">
        <v>5647</v>
      </c>
      <c r="C6966" s="623" t="s">
        <v>1131</v>
      </c>
      <c r="D6966" s="624">
        <v>5.0199999999999996</v>
      </c>
    </row>
    <row r="6967" spans="1:4" ht="25.5">
      <c r="A6967" s="623">
        <v>765</v>
      </c>
      <c r="B6967" s="451" t="s">
        <v>5648</v>
      </c>
      <c r="C6967" s="623" t="s">
        <v>1131</v>
      </c>
      <c r="D6967" s="624">
        <v>5.0199999999999996</v>
      </c>
    </row>
    <row r="6968" spans="1:4" ht="25.5">
      <c r="A6968" s="623">
        <v>787</v>
      </c>
      <c r="B6968" s="451" t="s">
        <v>5670</v>
      </c>
      <c r="C6968" s="623" t="s">
        <v>1131</v>
      </c>
      <c r="D6968" s="624">
        <v>22.42</v>
      </c>
    </row>
    <row r="6969" spans="1:4" ht="25.5">
      <c r="A6969" s="623">
        <v>774</v>
      </c>
      <c r="B6969" s="451" t="s">
        <v>5657</v>
      </c>
      <c r="C6969" s="623" t="s">
        <v>1131</v>
      </c>
      <c r="D6969" s="624">
        <v>22.42</v>
      </c>
    </row>
    <row r="6970" spans="1:4" ht="25.5">
      <c r="A6970" s="623">
        <v>773</v>
      </c>
      <c r="B6970" s="451" t="s">
        <v>5656</v>
      </c>
      <c r="C6970" s="623" t="s">
        <v>1131</v>
      </c>
      <c r="D6970" s="624">
        <v>22.42</v>
      </c>
    </row>
    <row r="6971" spans="1:4" ht="25.5">
      <c r="A6971" s="623">
        <v>775</v>
      </c>
      <c r="B6971" s="451" t="s">
        <v>5658</v>
      </c>
      <c r="C6971" s="623" t="s">
        <v>1131</v>
      </c>
      <c r="D6971" s="624">
        <v>22.42</v>
      </c>
    </row>
    <row r="6972" spans="1:4" ht="25.5">
      <c r="A6972" s="623">
        <v>788</v>
      </c>
      <c r="B6972" s="451" t="s">
        <v>5671</v>
      </c>
      <c r="C6972" s="623" t="s">
        <v>1131</v>
      </c>
      <c r="D6972" s="624">
        <v>13.93</v>
      </c>
    </row>
    <row r="6973" spans="1:4" ht="25.5">
      <c r="A6973" s="623">
        <v>772</v>
      </c>
      <c r="B6973" s="451" t="s">
        <v>5655</v>
      </c>
      <c r="C6973" s="623" t="s">
        <v>1131</v>
      </c>
      <c r="D6973" s="624">
        <v>13.93</v>
      </c>
    </row>
    <row r="6974" spans="1:4" ht="25.5">
      <c r="A6974" s="623">
        <v>771</v>
      </c>
      <c r="B6974" s="451" t="s">
        <v>5654</v>
      </c>
      <c r="C6974" s="623" t="s">
        <v>1131</v>
      </c>
      <c r="D6974" s="624">
        <v>13.93</v>
      </c>
    </row>
    <row r="6975" spans="1:4" ht="25.5">
      <c r="A6975" s="623">
        <v>779</v>
      </c>
      <c r="B6975" s="451" t="s">
        <v>5662</v>
      </c>
      <c r="C6975" s="623" t="s">
        <v>1131</v>
      </c>
      <c r="D6975" s="624">
        <v>3.46</v>
      </c>
    </row>
    <row r="6976" spans="1:4" ht="25.5">
      <c r="A6976" s="623">
        <v>776</v>
      </c>
      <c r="B6976" s="451" t="s">
        <v>5659</v>
      </c>
      <c r="C6976" s="623" t="s">
        <v>1131</v>
      </c>
      <c r="D6976" s="624">
        <v>33.049999999999997</v>
      </c>
    </row>
    <row r="6977" spans="1:4" ht="25.5">
      <c r="A6977" s="623">
        <v>777</v>
      </c>
      <c r="B6977" s="451" t="s">
        <v>5660</v>
      </c>
      <c r="C6977" s="623" t="s">
        <v>1131</v>
      </c>
      <c r="D6977" s="624">
        <v>32.130000000000003</v>
      </c>
    </row>
    <row r="6978" spans="1:4" ht="25.5">
      <c r="A6978" s="623">
        <v>780</v>
      </c>
      <c r="B6978" s="451" t="s">
        <v>5663</v>
      </c>
      <c r="C6978" s="623" t="s">
        <v>1131</v>
      </c>
      <c r="D6978" s="624">
        <v>32.29</v>
      </c>
    </row>
    <row r="6979" spans="1:4" ht="25.5">
      <c r="A6979" s="623">
        <v>778</v>
      </c>
      <c r="B6979" s="451" t="s">
        <v>5661</v>
      </c>
      <c r="C6979" s="623" t="s">
        <v>1131</v>
      </c>
      <c r="D6979" s="624">
        <v>33.049999999999997</v>
      </c>
    </row>
    <row r="6980" spans="1:4" ht="25.5">
      <c r="A6980" s="623">
        <v>781</v>
      </c>
      <c r="B6980" s="451" t="s">
        <v>5664</v>
      </c>
      <c r="C6980" s="623" t="s">
        <v>1131</v>
      </c>
      <c r="D6980" s="624">
        <v>61.07</v>
      </c>
    </row>
    <row r="6981" spans="1:4" ht="25.5">
      <c r="A6981" s="623">
        <v>786</v>
      </c>
      <c r="B6981" s="451" t="s">
        <v>5669</v>
      </c>
      <c r="C6981" s="623" t="s">
        <v>1131</v>
      </c>
      <c r="D6981" s="624">
        <v>61.07</v>
      </c>
    </row>
    <row r="6982" spans="1:4" ht="25.5">
      <c r="A6982" s="623">
        <v>782</v>
      </c>
      <c r="B6982" s="451" t="s">
        <v>5665</v>
      </c>
      <c r="C6982" s="623" t="s">
        <v>1131</v>
      </c>
      <c r="D6982" s="624">
        <v>61.07</v>
      </c>
    </row>
    <row r="6983" spans="1:4" ht="25.5">
      <c r="A6983" s="623">
        <v>783</v>
      </c>
      <c r="B6983" s="451" t="s">
        <v>5666</v>
      </c>
      <c r="C6983" s="623" t="s">
        <v>1131</v>
      </c>
      <c r="D6983" s="624">
        <v>167.16</v>
      </c>
    </row>
    <row r="6984" spans="1:4" ht="25.5">
      <c r="A6984" s="623">
        <v>785</v>
      </c>
      <c r="B6984" s="451" t="s">
        <v>5668</v>
      </c>
      <c r="C6984" s="623" t="s">
        <v>1131</v>
      </c>
      <c r="D6984" s="624">
        <v>176.62</v>
      </c>
    </row>
    <row r="6985" spans="1:4" ht="25.5">
      <c r="A6985" s="623">
        <v>784</v>
      </c>
      <c r="B6985" s="451" t="s">
        <v>5667</v>
      </c>
      <c r="C6985" s="623" t="s">
        <v>1131</v>
      </c>
      <c r="D6985" s="624">
        <v>189.47</v>
      </c>
    </row>
    <row r="6986" spans="1:4" ht="25.5">
      <c r="A6986" s="623">
        <v>831</v>
      </c>
      <c r="B6986" s="451" t="s">
        <v>5704</v>
      </c>
      <c r="C6986" s="623" t="s">
        <v>1131</v>
      </c>
      <c r="D6986" s="624">
        <v>53.25</v>
      </c>
    </row>
    <row r="6987" spans="1:4" ht="25.5">
      <c r="A6987" s="623">
        <v>828</v>
      </c>
      <c r="B6987" s="451" t="s">
        <v>5701</v>
      </c>
      <c r="C6987" s="623" t="s">
        <v>1131</v>
      </c>
      <c r="D6987" s="624">
        <v>0.3</v>
      </c>
    </row>
    <row r="6988" spans="1:4" ht="25.5">
      <c r="A6988" s="623">
        <v>829</v>
      </c>
      <c r="B6988" s="451" t="s">
        <v>5702</v>
      </c>
      <c r="C6988" s="623" t="s">
        <v>1131</v>
      </c>
      <c r="D6988" s="624">
        <v>0.64</v>
      </c>
    </row>
    <row r="6989" spans="1:4" ht="25.5">
      <c r="A6989" s="623">
        <v>812</v>
      </c>
      <c r="B6989" s="451" t="s">
        <v>5686</v>
      </c>
      <c r="C6989" s="623" t="s">
        <v>1131</v>
      </c>
      <c r="D6989" s="624">
        <v>1.4</v>
      </c>
    </row>
    <row r="6990" spans="1:4" ht="25.5">
      <c r="A6990" s="623">
        <v>819</v>
      </c>
      <c r="B6990" s="451" t="s">
        <v>5693</v>
      </c>
      <c r="C6990" s="623" t="s">
        <v>1131</v>
      </c>
      <c r="D6990" s="624">
        <v>2.2999999999999998</v>
      </c>
    </row>
    <row r="6991" spans="1:4" ht="25.5">
      <c r="A6991" s="623">
        <v>818</v>
      </c>
      <c r="B6991" s="451" t="s">
        <v>5692</v>
      </c>
      <c r="C6991" s="623" t="s">
        <v>1131</v>
      </c>
      <c r="D6991" s="624">
        <v>3.86</v>
      </c>
    </row>
    <row r="6992" spans="1:4" ht="25.5">
      <c r="A6992" s="623">
        <v>823</v>
      </c>
      <c r="B6992" s="451" t="s">
        <v>5697</v>
      </c>
      <c r="C6992" s="623" t="s">
        <v>1131</v>
      </c>
      <c r="D6992" s="624">
        <v>11.65</v>
      </c>
    </row>
    <row r="6993" spans="1:4" ht="25.5">
      <c r="A6993" s="623">
        <v>830</v>
      </c>
      <c r="B6993" s="451" t="s">
        <v>5703</v>
      </c>
      <c r="C6993" s="623" t="s">
        <v>1131</v>
      </c>
      <c r="D6993" s="624">
        <v>9.59</v>
      </c>
    </row>
    <row r="6994" spans="1:4" ht="25.5">
      <c r="A6994" s="623">
        <v>826</v>
      </c>
      <c r="B6994" s="451" t="s">
        <v>5699</v>
      </c>
      <c r="C6994" s="623" t="s">
        <v>1131</v>
      </c>
      <c r="D6994" s="624">
        <v>29.86</v>
      </c>
    </row>
    <row r="6995" spans="1:4" ht="25.5">
      <c r="A6995" s="623">
        <v>827</v>
      </c>
      <c r="B6995" s="451" t="s">
        <v>5700</v>
      </c>
      <c r="C6995" s="623" t="s">
        <v>1131</v>
      </c>
      <c r="D6995" s="624">
        <v>25.23</v>
      </c>
    </row>
    <row r="6996" spans="1:4" ht="25.5">
      <c r="A6996" s="623">
        <v>832</v>
      </c>
      <c r="B6996" s="451" t="s">
        <v>5705</v>
      </c>
      <c r="C6996" s="623" t="s">
        <v>1131</v>
      </c>
      <c r="D6996" s="624">
        <v>1.74</v>
      </c>
    </row>
    <row r="6997" spans="1:4" ht="25.5">
      <c r="A6997" s="623">
        <v>833</v>
      </c>
      <c r="B6997" s="451" t="s">
        <v>5706</v>
      </c>
      <c r="C6997" s="623" t="s">
        <v>1131</v>
      </c>
      <c r="D6997" s="624">
        <v>2.4700000000000002</v>
      </c>
    </row>
    <row r="6998" spans="1:4" ht="25.5">
      <c r="A6998" s="623">
        <v>834</v>
      </c>
      <c r="B6998" s="451" t="s">
        <v>5707</v>
      </c>
      <c r="C6998" s="623" t="s">
        <v>1131</v>
      </c>
      <c r="D6998" s="624">
        <v>2.71</v>
      </c>
    </row>
    <row r="6999" spans="1:4" ht="25.5">
      <c r="A6999" s="623">
        <v>825</v>
      </c>
      <c r="B6999" s="451" t="s">
        <v>5698</v>
      </c>
      <c r="C6999" s="623" t="s">
        <v>1131</v>
      </c>
      <c r="D6999" s="624">
        <v>3.03</v>
      </c>
    </row>
    <row r="7000" spans="1:4" ht="25.5">
      <c r="A7000" s="623">
        <v>813</v>
      </c>
      <c r="B7000" s="451" t="s">
        <v>5687</v>
      </c>
      <c r="C7000" s="623" t="s">
        <v>1131</v>
      </c>
      <c r="D7000" s="624">
        <v>2.97</v>
      </c>
    </row>
    <row r="7001" spans="1:4" ht="25.5">
      <c r="A7001" s="623">
        <v>820</v>
      </c>
      <c r="B7001" s="451" t="s">
        <v>5694</v>
      </c>
      <c r="C7001" s="623" t="s">
        <v>1131</v>
      </c>
      <c r="D7001" s="624">
        <v>3.77</v>
      </c>
    </row>
    <row r="7002" spans="1:4" ht="25.5">
      <c r="A7002" s="623">
        <v>816</v>
      </c>
      <c r="B7002" s="451" t="s">
        <v>5690</v>
      </c>
      <c r="C7002" s="623" t="s">
        <v>1131</v>
      </c>
      <c r="D7002" s="624">
        <v>6.43</v>
      </c>
    </row>
    <row r="7003" spans="1:4" ht="25.5">
      <c r="A7003" s="623">
        <v>814</v>
      </c>
      <c r="B7003" s="451" t="s">
        <v>5688</v>
      </c>
      <c r="C7003" s="623" t="s">
        <v>1131</v>
      </c>
      <c r="D7003" s="624">
        <v>7.76</v>
      </c>
    </row>
    <row r="7004" spans="1:4" ht="25.5">
      <c r="A7004" s="623">
        <v>815</v>
      </c>
      <c r="B7004" s="451" t="s">
        <v>5689</v>
      </c>
      <c r="C7004" s="623" t="s">
        <v>1131</v>
      </c>
      <c r="D7004" s="624">
        <v>8.39</v>
      </c>
    </row>
    <row r="7005" spans="1:4" ht="25.5">
      <c r="A7005" s="623">
        <v>822</v>
      </c>
      <c r="B7005" s="451" t="s">
        <v>5696</v>
      </c>
      <c r="C7005" s="623" t="s">
        <v>1131</v>
      </c>
      <c r="D7005" s="624">
        <v>10.220000000000001</v>
      </c>
    </row>
    <row r="7006" spans="1:4" ht="25.5">
      <c r="A7006" s="623">
        <v>821</v>
      </c>
      <c r="B7006" s="451" t="s">
        <v>5695</v>
      </c>
      <c r="C7006" s="623" t="s">
        <v>1131</v>
      </c>
      <c r="D7006" s="624">
        <v>11.95</v>
      </c>
    </row>
    <row r="7007" spans="1:4" ht="25.5">
      <c r="A7007" s="623">
        <v>817</v>
      </c>
      <c r="B7007" s="451" t="s">
        <v>5691</v>
      </c>
      <c r="C7007" s="623" t="s">
        <v>1131</v>
      </c>
      <c r="D7007" s="624">
        <v>14.21</v>
      </c>
    </row>
    <row r="7008" spans="1:4" ht="25.5">
      <c r="A7008" s="623">
        <v>20086</v>
      </c>
      <c r="B7008" s="451" t="s">
        <v>8119</v>
      </c>
      <c r="C7008" s="623" t="s">
        <v>1131</v>
      </c>
      <c r="D7008" s="624">
        <v>1.41</v>
      </c>
    </row>
    <row r="7009" spans="1:4" ht="25.5">
      <c r="A7009" s="623">
        <v>39191</v>
      </c>
      <c r="B7009" s="451" t="s">
        <v>9414</v>
      </c>
      <c r="C7009" s="623" t="s">
        <v>1131</v>
      </c>
      <c r="D7009" s="624">
        <v>10.59</v>
      </c>
    </row>
    <row r="7010" spans="1:4" ht="25.5">
      <c r="A7010" s="623">
        <v>39190</v>
      </c>
      <c r="B7010" s="451" t="s">
        <v>9413</v>
      </c>
      <c r="C7010" s="623" t="s">
        <v>1131</v>
      </c>
      <c r="D7010" s="624">
        <v>11.07</v>
      </c>
    </row>
    <row r="7011" spans="1:4" ht="25.5">
      <c r="A7011" s="623">
        <v>39189</v>
      </c>
      <c r="B7011" s="451" t="s">
        <v>9412</v>
      </c>
      <c r="C7011" s="623" t="s">
        <v>1131</v>
      </c>
      <c r="D7011" s="624">
        <v>11.71</v>
      </c>
    </row>
    <row r="7012" spans="1:4" ht="25.5">
      <c r="A7012" s="623">
        <v>39186</v>
      </c>
      <c r="B7012" s="451" t="s">
        <v>9409</v>
      </c>
      <c r="C7012" s="623" t="s">
        <v>1131</v>
      </c>
      <c r="D7012" s="624">
        <v>10.48</v>
      </c>
    </row>
    <row r="7013" spans="1:4" ht="25.5">
      <c r="A7013" s="623">
        <v>39188</v>
      </c>
      <c r="B7013" s="451" t="s">
        <v>9411</v>
      </c>
      <c r="C7013" s="623" t="s">
        <v>1131</v>
      </c>
      <c r="D7013" s="624">
        <v>8.6199999999999992</v>
      </c>
    </row>
    <row r="7014" spans="1:4" ht="25.5">
      <c r="A7014" s="623">
        <v>39187</v>
      </c>
      <c r="B7014" s="451" t="s">
        <v>9410</v>
      </c>
      <c r="C7014" s="623" t="s">
        <v>1131</v>
      </c>
      <c r="D7014" s="624">
        <v>9.0399999999999991</v>
      </c>
    </row>
    <row r="7015" spans="1:4" ht="25.5">
      <c r="A7015" s="623">
        <v>39184</v>
      </c>
      <c r="B7015" s="451" t="s">
        <v>9407</v>
      </c>
      <c r="C7015" s="623" t="s">
        <v>1131</v>
      </c>
      <c r="D7015" s="624">
        <v>3.4</v>
      </c>
    </row>
    <row r="7016" spans="1:4" ht="25.5">
      <c r="A7016" s="623">
        <v>39185</v>
      </c>
      <c r="B7016" s="451" t="s">
        <v>9408</v>
      </c>
      <c r="C7016" s="623" t="s">
        <v>1131</v>
      </c>
      <c r="D7016" s="624">
        <v>3.1</v>
      </c>
    </row>
    <row r="7017" spans="1:4" ht="25.5">
      <c r="A7017" s="623">
        <v>39198</v>
      </c>
      <c r="B7017" s="451" t="s">
        <v>9421</v>
      </c>
      <c r="C7017" s="623" t="s">
        <v>1131</v>
      </c>
      <c r="D7017" s="624">
        <v>34.76</v>
      </c>
    </row>
    <row r="7018" spans="1:4" ht="25.5">
      <c r="A7018" s="623">
        <v>39197</v>
      </c>
      <c r="B7018" s="451" t="s">
        <v>9420</v>
      </c>
      <c r="C7018" s="623" t="s">
        <v>1131</v>
      </c>
      <c r="D7018" s="624">
        <v>36.31</v>
      </c>
    </row>
    <row r="7019" spans="1:4" ht="25.5">
      <c r="A7019" s="623">
        <v>39196</v>
      </c>
      <c r="B7019" s="451" t="s">
        <v>9419</v>
      </c>
      <c r="C7019" s="623" t="s">
        <v>1131</v>
      </c>
      <c r="D7019" s="624">
        <v>37.450000000000003</v>
      </c>
    </row>
    <row r="7020" spans="1:4" ht="25.5">
      <c r="A7020" s="623">
        <v>39199</v>
      </c>
      <c r="B7020" s="451" t="s">
        <v>9422</v>
      </c>
      <c r="C7020" s="623" t="s">
        <v>1131</v>
      </c>
      <c r="D7020" s="624">
        <v>33.450000000000003</v>
      </c>
    </row>
    <row r="7021" spans="1:4" ht="25.5">
      <c r="A7021" s="623">
        <v>39195</v>
      </c>
      <c r="B7021" s="451" t="s">
        <v>9418</v>
      </c>
      <c r="C7021" s="623" t="s">
        <v>1131</v>
      </c>
      <c r="D7021" s="624">
        <v>19.309999999999999</v>
      </c>
    </row>
    <row r="7022" spans="1:4" ht="25.5">
      <c r="A7022" s="623">
        <v>39194</v>
      </c>
      <c r="B7022" s="451" t="s">
        <v>9417</v>
      </c>
      <c r="C7022" s="623" t="s">
        <v>1131</v>
      </c>
      <c r="D7022" s="624">
        <v>20.66</v>
      </c>
    </row>
    <row r="7023" spans="1:4" ht="25.5">
      <c r="A7023" s="623">
        <v>39193</v>
      </c>
      <c r="B7023" s="451" t="s">
        <v>9416</v>
      </c>
      <c r="C7023" s="623" t="s">
        <v>1131</v>
      </c>
      <c r="D7023" s="624">
        <v>22.64</v>
      </c>
    </row>
    <row r="7024" spans="1:4" ht="25.5">
      <c r="A7024" s="623">
        <v>39192</v>
      </c>
      <c r="B7024" s="451" t="s">
        <v>9415</v>
      </c>
      <c r="C7024" s="623" t="s">
        <v>1131</v>
      </c>
      <c r="D7024" s="624">
        <v>23.56</v>
      </c>
    </row>
    <row r="7025" spans="1:4" ht="25.5">
      <c r="A7025" s="623">
        <v>39920</v>
      </c>
      <c r="B7025" s="451" t="s">
        <v>9846</v>
      </c>
      <c r="C7025" s="623" t="s">
        <v>1131</v>
      </c>
      <c r="D7025" s="624">
        <v>2.85</v>
      </c>
    </row>
    <row r="7026" spans="1:4" ht="25.5">
      <c r="A7026" s="623">
        <v>39201</v>
      </c>
      <c r="B7026" s="451" t="s">
        <v>9424</v>
      </c>
      <c r="C7026" s="623" t="s">
        <v>1131</v>
      </c>
      <c r="D7026" s="624">
        <v>41.56</v>
      </c>
    </row>
    <row r="7027" spans="1:4" ht="25.5">
      <c r="A7027" s="623">
        <v>39200</v>
      </c>
      <c r="B7027" s="451" t="s">
        <v>9423</v>
      </c>
      <c r="C7027" s="623" t="s">
        <v>1131</v>
      </c>
      <c r="D7027" s="624">
        <v>41.89</v>
      </c>
    </row>
    <row r="7028" spans="1:4" ht="25.5">
      <c r="A7028" s="623">
        <v>39203</v>
      </c>
      <c r="B7028" s="451" t="s">
        <v>9426</v>
      </c>
      <c r="C7028" s="623" t="s">
        <v>1131</v>
      </c>
      <c r="D7028" s="624">
        <v>33.83</v>
      </c>
    </row>
    <row r="7029" spans="1:4" ht="25.5">
      <c r="A7029" s="623">
        <v>39202</v>
      </c>
      <c r="B7029" s="451" t="s">
        <v>9425</v>
      </c>
      <c r="C7029" s="623" t="s">
        <v>1131</v>
      </c>
      <c r="D7029" s="624">
        <v>39.74</v>
      </c>
    </row>
    <row r="7030" spans="1:4" ht="25.5">
      <c r="A7030" s="623">
        <v>39205</v>
      </c>
      <c r="B7030" s="451" t="s">
        <v>9428</v>
      </c>
      <c r="C7030" s="623" t="s">
        <v>1131</v>
      </c>
      <c r="D7030" s="624">
        <v>66.290000000000006</v>
      </c>
    </row>
    <row r="7031" spans="1:4" ht="25.5">
      <c r="A7031" s="623">
        <v>39204</v>
      </c>
      <c r="B7031" s="451" t="s">
        <v>9427</v>
      </c>
      <c r="C7031" s="623" t="s">
        <v>1131</v>
      </c>
      <c r="D7031" s="624">
        <v>67.900000000000006</v>
      </c>
    </row>
    <row r="7032" spans="1:4" ht="25.5">
      <c r="A7032" s="623">
        <v>39206</v>
      </c>
      <c r="B7032" s="451" t="s">
        <v>9429</v>
      </c>
      <c r="C7032" s="623" t="s">
        <v>1131</v>
      </c>
      <c r="D7032" s="624">
        <v>64.41</v>
      </c>
    </row>
    <row r="7033" spans="1:4">
      <c r="A7033" s="623">
        <v>797</v>
      </c>
      <c r="B7033" s="451" t="s">
        <v>5679</v>
      </c>
      <c r="C7033" s="623" t="s">
        <v>1131</v>
      </c>
      <c r="D7033" s="624">
        <v>5.55</v>
      </c>
    </row>
    <row r="7034" spans="1:4">
      <c r="A7034" s="623">
        <v>798</v>
      </c>
      <c r="B7034" s="451" t="s">
        <v>5680</v>
      </c>
      <c r="C7034" s="623" t="s">
        <v>1131</v>
      </c>
      <c r="D7034" s="624">
        <v>0.76</v>
      </c>
    </row>
    <row r="7035" spans="1:4">
      <c r="A7035" s="623">
        <v>796</v>
      </c>
      <c r="B7035" s="451" t="s">
        <v>5678</v>
      </c>
      <c r="C7035" s="623" t="s">
        <v>1131</v>
      </c>
      <c r="D7035" s="624">
        <v>5.32</v>
      </c>
    </row>
    <row r="7036" spans="1:4">
      <c r="A7036" s="623">
        <v>799</v>
      </c>
      <c r="B7036" s="451" t="s">
        <v>5681</v>
      </c>
      <c r="C7036" s="623" t="s">
        <v>1131</v>
      </c>
      <c r="D7036" s="624">
        <v>2.5</v>
      </c>
    </row>
    <row r="7037" spans="1:4">
      <c r="A7037" s="623">
        <v>792</v>
      </c>
      <c r="B7037" s="451" t="s">
        <v>5675</v>
      </c>
      <c r="C7037" s="623" t="s">
        <v>1131</v>
      </c>
      <c r="D7037" s="624">
        <v>2.54</v>
      </c>
    </row>
    <row r="7038" spans="1:4">
      <c r="A7038" s="623">
        <v>804</v>
      </c>
      <c r="B7038" s="451" t="s">
        <v>5685</v>
      </c>
      <c r="C7038" s="623" t="s">
        <v>1131</v>
      </c>
      <c r="D7038" s="624">
        <v>12.62</v>
      </c>
    </row>
    <row r="7039" spans="1:4">
      <c r="A7039" s="623">
        <v>793</v>
      </c>
      <c r="B7039" s="451" t="s">
        <v>5676</v>
      </c>
      <c r="C7039" s="623" t="s">
        <v>1131</v>
      </c>
      <c r="D7039" s="624">
        <v>5.42</v>
      </c>
    </row>
    <row r="7040" spans="1:4">
      <c r="A7040" s="623">
        <v>801</v>
      </c>
      <c r="B7040" s="451" t="s">
        <v>5682</v>
      </c>
      <c r="C7040" s="623" t="s">
        <v>1131</v>
      </c>
      <c r="D7040" s="624">
        <v>3.86</v>
      </c>
    </row>
    <row r="7041" spans="1:4">
      <c r="A7041" s="623">
        <v>794</v>
      </c>
      <c r="B7041" s="451" t="s">
        <v>5677</v>
      </c>
      <c r="C7041" s="623" t="s">
        <v>1131</v>
      </c>
      <c r="D7041" s="624">
        <v>3.99</v>
      </c>
    </row>
    <row r="7042" spans="1:4">
      <c r="A7042" s="623">
        <v>802</v>
      </c>
      <c r="B7042" s="451" t="s">
        <v>5683</v>
      </c>
      <c r="C7042" s="623" t="s">
        <v>1131</v>
      </c>
      <c r="D7042" s="624">
        <v>11.13</v>
      </c>
    </row>
    <row r="7043" spans="1:4">
      <c r="A7043" s="623">
        <v>803</v>
      </c>
      <c r="B7043" s="451" t="s">
        <v>5684</v>
      </c>
      <c r="C7043" s="623" t="s">
        <v>1131</v>
      </c>
      <c r="D7043" s="624">
        <v>9.6999999999999993</v>
      </c>
    </row>
    <row r="7044" spans="1:4" ht="25.5">
      <c r="A7044" s="623">
        <v>38001</v>
      </c>
      <c r="B7044" s="451" t="s">
        <v>8924</v>
      </c>
      <c r="C7044" s="623" t="s">
        <v>1131</v>
      </c>
      <c r="D7044" s="624">
        <v>1.27</v>
      </c>
    </row>
    <row r="7045" spans="1:4" ht="25.5">
      <c r="A7045" s="623">
        <v>38002</v>
      </c>
      <c r="B7045" s="451" t="s">
        <v>8925</v>
      </c>
      <c r="C7045" s="623" t="s">
        <v>1131</v>
      </c>
      <c r="D7045" s="624">
        <v>2.36</v>
      </c>
    </row>
    <row r="7046" spans="1:4" ht="25.5">
      <c r="A7046" s="623">
        <v>38003</v>
      </c>
      <c r="B7046" s="451" t="s">
        <v>8926</v>
      </c>
      <c r="C7046" s="623" t="s">
        <v>1131</v>
      </c>
      <c r="D7046" s="624">
        <v>28.39</v>
      </c>
    </row>
    <row r="7047" spans="1:4" ht="25.5">
      <c r="A7047" s="623">
        <v>38004</v>
      </c>
      <c r="B7047" s="451" t="s">
        <v>8927</v>
      </c>
      <c r="C7047" s="623" t="s">
        <v>1131</v>
      </c>
      <c r="D7047" s="624">
        <v>37.96</v>
      </c>
    </row>
    <row r="7048" spans="1:4" ht="25.5">
      <c r="A7048" s="623">
        <v>36327</v>
      </c>
      <c r="B7048" s="451" t="s">
        <v>8605</v>
      </c>
      <c r="C7048" s="623" t="s">
        <v>1131</v>
      </c>
      <c r="D7048" s="624">
        <v>1.56</v>
      </c>
    </row>
    <row r="7049" spans="1:4" ht="25.5">
      <c r="A7049" s="623">
        <v>38992</v>
      </c>
      <c r="B7049" s="451" t="s">
        <v>9353</v>
      </c>
      <c r="C7049" s="623" t="s">
        <v>1131</v>
      </c>
      <c r="D7049" s="624">
        <v>2.5</v>
      </c>
    </row>
    <row r="7050" spans="1:4" ht="25.5">
      <c r="A7050" s="623">
        <v>38993</v>
      </c>
      <c r="B7050" s="451" t="s">
        <v>9354</v>
      </c>
      <c r="C7050" s="623" t="s">
        <v>1131</v>
      </c>
      <c r="D7050" s="624">
        <v>7.13</v>
      </c>
    </row>
    <row r="7051" spans="1:4" ht="25.5">
      <c r="A7051" s="623">
        <v>38418</v>
      </c>
      <c r="B7051" s="451" t="s">
        <v>9110</v>
      </c>
      <c r="C7051" s="623" t="s">
        <v>1131</v>
      </c>
      <c r="D7051" s="624">
        <v>4.1100000000000003</v>
      </c>
    </row>
    <row r="7052" spans="1:4" ht="25.5">
      <c r="A7052" s="623">
        <v>39178</v>
      </c>
      <c r="B7052" s="451" t="s">
        <v>9402</v>
      </c>
      <c r="C7052" s="623" t="s">
        <v>1131</v>
      </c>
      <c r="D7052" s="624">
        <v>1.1399999999999999</v>
      </c>
    </row>
    <row r="7053" spans="1:4" ht="25.5">
      <c r="A7053" s="623">
        <v>39177</v>
      </c>
      <c r="B7053" s="451" t="s">
        <v>9401</v>
      </c>
      <c r="C7053" s="623" t="s">
        <v>1131</v>
      </c>
      <c r="D7053" s="624">
        <v>1.03</v>
      </c>
    </row>
    <row r="7054" spans="1:4" ht="25.5">
      <c r="A7054" s="623">
        <v>39174</v>
      </c>
      <c r="B7054" s="451" t="s">
        <v>9398</v>
      </c>
      <c r="C7054" s="623" t="s">
        <v>1131</v>
      </c>
      <c r="D7054" s="624">
        <v>0.51</v>
      </c>
    </row>
    <row r="7055" spans="1:4" ht="25.5">
      <c r="A7055" s="623">
        <v>39176</v>
      </c>
      <c r="B7055" s="451" t="s">
        <v>9400</v>
      </c>
      <c r="C7055" s="623" t="s">
        <v>1131</v>
      </c>
      <c r="D7055" s="624">
        <v>0.68</v>
      </c>
    </row>
    <row r="7056" spans="1:4" ht="25.5">
      <c r="A7056" s="623">
        <v>39180</v>
      </c>
      <c r="B7056" s="451" t="s">
        <v>9404</v>
      </c>
      <c r="C7056" s="623" t="s">
        <v>1131</v>
      </c>
      <c r="D7056" s="624">
        <v>3.11</v>
      </c>
    </row>
    <row r="7057" spans="1:4" ht="25.5">
      <c r="A7057" s="623">
        <v>39179</v>
      </c>
      <c r="B7057" s="451" t="s">
        <v>9403</v>
      </c>
      <c r="C7057" s="623" t="s">
        <v>1131</v>
      </c>
      <c r="D7057" s="624">
        <v>2.75</v>
      </c>
    </row>
    <row r="7058" spans="1:4" ht="25.5">
      <c r="A7058" s="623">
        <v>39175</v>
      </c>
      <c r="B7058" s="451" t="s">
        <v>9399</v>
      </c>
      <c r="C7058" s="623" t="s">
        <v>1131</v>
      </c>
      <c r="D7058" s="624">
        <v>0.63</v>
      </c>
    </row>
    <row r="7059" spans="1:4" ht="25.5">
      <c r="A7059" s="623">
        <v>39217</v>
      </c>
      <c r="B7059" s="451" t="s">
        <v>9440</v>
      </c>
      <c r="C7059" s="623" t="s">
        <v>1131</v>
      </c>
      <c r="D7059" s="624">
        <v>0.49</v>
      </c>
    </row>
    <row r="7060" spans="1:4" ht="25.5">
      <c r="A7060" s="623">
        <v>39181</v>
      </c>
      <c r="B7060" s="451" t="s">
        <v>9405</v>
      </c>
      <c r="C7060" s="623" t="s">
        <v>1131</v>
      </c>
      <c r="D7060" s="624">
        <v>4.17</v>
      </c>
    </row>
    <row r="7061" spans="1:4" ht="25.5">
      <c r="A7061" s="623">
        <v>39182</v>
      </c>
      <c r="B7061" s="451" t="s">
        <v>9406</v>
      </c>
      <c r="C7061" s="623" t="s">
        <v>1131</v>
      </c>
      <c r="D7061" s="624">
        <v>5.86</v>
      </c>
    </row>
    <row r="7062" spans="1:4" ht="38.25">
      <c r="A7062" s="623">
        <v>12616</v>
      </c>
      <c r="B7062" s="451" t="s">
        <v>7899</v>
      </c>
      <c r="C7062" s="623" t="s">
        <v>1131</v>
      </c>
      <c r="D7062" s="624">
        <v>4.22</v>
      </c>
    </row>
    <row r="7063" spans="1:4" ht="51">
      <c r="A7063" s="623">
        <v>1049</v>
      </c>
      <c r="B7063" s="451" t="s">
        <v>5796</v>
      </c>
      <c r="C7063" s="623" t="s">
        <v>1131</v>
      </c>
      <c r="D7063" s="624">
        <v>4.91</v>
      </c>
    </row>
    <row r="7064" spans="1:4" ht="51">
      <c r="A7064" s="623">
        <v>1099</v>
      </c>
      <c r="B7064" s="451" t="s">
        <v>5813</v>
      </c>
      <c r="C7064" s="623" t="s">
        <v>1131</v>
      </c>
      <c r="D7064" s="624">
        <v>3.75</v>
      </c>
    </row>
    <row r="7065" spans="1:4" ht="51">
      <c r="A7065" s="623">
        <v>39678</v>
      </c>
      <c r="B7065" s="451" t="s">
        <v>9749</v>
      </c>
      <c r="C7065" s="623" t="s">
        <v>1131</v>
      </c>
      <c r="D7065" s="624">
        <v>1.51</v>
      </c>
    </row>
    <row r="7066" spans="1:4" ht="51">
      <c r="A7066" s="623">
        <v>1050</v>
      </c>
      <c r="B7066" s="451" t="s">
        <v>5797</v>
      </c>
      <c r="C7066" s="623" t="s">
        <v>1131</v>
      </c>
      <c r="D7066" s="624">
        <v>2.57</v>
      </c>
    </row>
    <row r="7067" spans="1:4" ht="51">
      <c r="A7067" s="623">
        <v>1101</v>
      </c>
      <c r="B7067" s="451" t="s">
        <v>5815</v>
      </c>
      <c r="C7067" s="623" t="s">
        <v>1131</v>
      </c>
      <c r="D7067" s="624">
        <v>16.2</v>
      </c>
    </row>
    <row r="7068" spans="1:4" ht="51">
      <c r="A7068" s="623">
        <v>1100</v>
      </c>
      <c r="B7068" s="451" t="s">
        <v>5814</v>
      </c>
      <c r="C7068" s="623" t="s">
        <v>1131</v>
      </c>
      <c r="D7068" s="624">
        <v>8.36</v>
      </c>
    </row>
    <row r="7069" spans="1:4" ht="51">
      <c r="A7069" s="623">
        <v>39679</v>
      </c>
      <c r="B7069" s="451" t="s">
        <v>9750</v>
      </c>
      <c r="C7069" s="623" t="s">
        <v>1131</v>
      </c>
      <c r="D7069" s="624">
        <v>32.29</v>
      </c>
    </row>
    <row r="7070" spans="1:4" ht="51">
      <c r="A7070" s="623">
        <v>1098</v>
      </c>
      <c r="B7070" s="451" t="s">
        <v>5812</v>
      </c>
      <c r="C7070" s="623" t="s">
        <v>1131</v>
      </c>
      <c r="D7070" s="624">
        <v>2</v>
      </c>
    </row>
    <row r="7071" spans="1:4" ht="51">
      <c r="A7071" s="623">
        <v>1102</v>
      </c>
      <c r="B7071" s="451" t="s">
        <v>5816</v>
      </c>
      <c r="C7071" s="623" t="s">
        <v>1131</v>
      </c>
      <c r="D7071" s="624">
        <v>24.16</v>
      </c>
    </row>
    <row r="7072" spans="1:4" ht="51">
      <c r="A7072" s="623">
        <v>1051</v>
      </c>
      <c r="B7072" s="451" t="s">
        <v>5798</v>
      </c>
      <c r="C7072" s="623" t="s">
        <v>1131</v>
      </c>
      <c r="D7072" s="624">
        <v>35.11</v>
      </c>
    </row>
    <row r="7073" spans="1:4" ht="25.5">
      <c r="A7073" s="623">
        <v>37399</v>
      </c>
      <c r="B7073" s="451" t="s">
        <v>8705</v>
      </c>
      <c r="C7073" s="623" t="s">
        <v>1131</v>
      </c>
      <c r="D7073" s="624">
        <v>16.3</v>
      </c>
    </row>
    <row r="7074" spans="1:4" ht="25.5">
      <c r="A7074" s="623">
        <v>41955</v>
      </c>
      <c r="B7074" s="451" t="s">
        <v>12097</v>
      </c>
      <c r="C7074" s="623" t="s">
        <v>1128</v>
      </c>
      <c r="D7074" s="624">
        <v>43.51</v>
      </c>
    </row>
    <row r="7075" spans="1:4" ht="25.5">
      <c r="A7075" s="623">
        <v>41953</v>
      </c>
      <c r="B7075" s="451" t="s">
        <v>12098</v>
      </c>
      <c r="C7075" s="623" t="s">
        <v>1128</v>
      </c>
      <c r="D7075" s="624">
        <v>41.52</v>
      </c>
    </row>
    <row r="7076" spans="1:4" ht="25.5">
      <c r="A7076" s="623">
        <v>41954</v>
      </c>
      <c r="B7076" s="451" t="s">
        <v>12099</v>
      </c>
      <c r="C7076" s="623" t="s">
        <v>1128</v>
      </c>
      <c r="D7076" s="624">
        <v>38.700000000000003</v>
      </c>
    </row>
    <row r="7077" spans="1:4" ht="25.5">
      <c r="A7077" s="623">
        <v>42655</v>
      </c>
      <c r="B7077" s="451" t="s">
        <v>11530</v>
      </c>
      <c r="C7077" s="623" t="s">
        <v>1128</v>
      </c>
      <c r="D7077" s="624">
        <v>9.7100000000000009</v>
      </c>
    </row>
    <row r="7078" spans="1:4" ht="25.5">
      <c r="A7078" s="623">
        <v>25004</v>
      </c>
      <c r="B7078" s="451" t="s">
        <v>8274</v>
      </c>
      <c r="C7078" s="623" t="s">
        <v>1128</v>
      </c>
      <c r="D7078" s="624">
        <v>25.87</v>
      </c>
    </row>
    <row r="7079" spans="1:4" ht="25.5">
      <c r="A7079" s="623">
        <v>25002</v>
      </c>
      <c r="B7079" s="451" t="s">
        <v>8272</v>
      </c>
      <c r="C7079" s="623" t="s">
        <v>1128</v>
      </c>
      <c r="D7079" s="624">
        <v>26.08</v>
      </c>
    </row>
    <row r="7080" spans="1:4" ht="25.5">
      <c r="A7080" s="623">
        <v>37409</v>
      </c>
      <c r="B7080" s="451" t="s">
        <v>8709</v>
      </c>
      <c r="C7080" s="623" t="s">
        <v>1128</v>
      </c>
      <c r="D7080" s="624">
        <v>25.65</v>
      </c>
    </row>
    <row r="7081" spans="1:4" ht="25.5">
      <c r="A7081" s="623">
        <v>841</v>
      </c>
      <c r="B7081" s="451" t="s">
        <v>5708</v>
      </c>
      <c r="C7081" s="623" t="s">
        <v>1128</v>
      </c>
      <c r="D7081" s="624">
        <v>26.5</v>
      </c>
    </row>
    <row r="7082" spans="1:4" ht="25.5">
      <c r="A7082" s="623">
        <v>25005</v>
      </c>
      <c r="B7082" s="451" t="s">
        <v>8275</v>
      </c>
      <c r="C7082" s="623" t="s">
        <v>1128</v>
      </c>
      <c r="D7082" s="624">
        <v>29.05</v>
      </c>
    </row>
    <row r="7083" spans="1:4" ht="25.5">
      <c r="A7083" s="623">
        <v>25003</v>
      </c>
      <c r="B7083" s="451" t="s">
        <v>8273</v>
      </c>
      <c r="C7083" s="623" t="s">
        <v>1128</v>
      </c>
      <c r="D7083" s="624">
        <v>31.04</v>
      </c>
    </row>
    <row r="7084" spans="1:4" ht="25.5">
      <c r="A7084" s="623">
        <v>37410</v>
      </c>
      <c r="B7084" s="451" t="s">
        <v>8710</v>
      </c>
      <c r="C7084" s="623" t="s">
        <v>1128</v>
      </c>
      <c r="D7084" s="624">
        <v>29.05</v>
      </c>
    </row>
    <row r="7085" spans="1:4" ht="25.5">
      <c r="A7085" s="623">
        <v>842</v>
      </c>
      <c r="B7085" s="451" t="s">
        <v>5709</v>
      </c>
      <c r="C7085" s="623" t="s">
        <v>1128</v>
      </c>
      <c r="D7085" s="624">
        <v>32.69</v>
      </c>
    </row>
    <row r="7086" spans="1:4">
      <c r="A7086" s="623">
        <v>862</v>
      </c>
      <c r="B7086" s="451" t="s">
        <v>5711</v>
      </c>
      <c r="C7086" s="623" t="s">
        <v>1135</v>
      </c>
      <c r="D7086" s="624">
        <v>5.38</v>
      </c>
    </row>
    <row r="7087" spans="1:4">
      <c r="A7087" s="623">
        <v>866</v>
      </c>
      <c r="B7087" s="451" t="s">
        <v>5715</v>
      </c>
      <c r="C7087" s="623" t="s">
        <v>1135</v>
      </c>
      <c r="D7087" s="624">
        <v>66.12</v>
      </c>
    </row>
    <row r="7088" spans="1:4">
      <c r="A7088" s="623">
        <v>892</v>
      </c>
      <c r="B7088" s="451" t="s">
        <v>5730</v>
      </c>
      <c r="C7088" s="623" t="s">
        <v>1135</v>
      </c>
      <c r="D7088" s="624">
        <v>84.08</v>
      </c>
    </row>
    <row r="7089" spans="1:4">
      <c r="A7089" s="623">
        <v>857</v>
      </c>
      <c r="B7089" s="451" t="s">
        <v>5710</v>
      </c>
      <c r="C7089" s="623" t="s">
        <v>1135</v>
      </c>
      <c r="D7089" s="624">
        <v>8.56</v>
      </c>
    </row>
    <row r="7090" spans="1:4">
      <c r="A7090" s="623">
        <v>37404</v>
      </c>
      <c r="B7090" s="451" t="s">
        <v>8708</v>
      </c>
      <c r="C7090" s="623" t="s">
        <v>1135</v>
      </c>
      <c r="D7090" s="624">
        <v>101.11</v>
      </c>
    </row>
    <row r="7091" spans="1:4">
      <c r="A7091" s="623">
        <v>868</v>
      </c>
      <c r="B7091" s="451" t="s">
        <v>5717</v>
      </c>
      <c r="C7091" s="623" t="s">
        <v>1135</v>
      </c>
      <c r="D7091" s="624">
        <v>13.22</v>
      </c>
    </row>
    <row r="7092" spans="1:4">
      <c r="A7092" s="623">
        <v>870</v>
      </c>
      <c r="B7092" s="451" t="s">
        <v>5718</v>
      </c>
      <c r="C7092" s="623" t="s">
        <v>1135</v>
      </c>
      <c r="D7092" s="624">
        <v>174.23</v>
      </c>
    </row>
    <row r="7093" spans="1:4">
      <c r="A7093" s="623">
        <v>863</v>
      </c>
      <c r="B7093" s="451" t="s">
        <v>5712</v>
      </c>
      <c r="C7093" s="623" t="s">
        <v>1135</v>
      </c>
      <c r="D7093" s="624">
        <v>18.260000000000002</v>
      </c>
    </row>
    <row r="7094" spans="1:4">
      <c r="A7094" s="623">
        <v>867</v>
      </c>
      <c r="B7094" s="451" t="s">
        <v>5716</v>
      </c>
      <c r="C7094" s="623" t="s">
        <v>1135</v>
      </c>
      <c r="D7094" s="624">
        <v>25.44</v>
      </c>
    </row>
    <row r="7095" spans="1:4">
      <c r="A7095" s="623">
        <v>891</v>
      </c>
      <c r="B7095" s="451" t="s">
        <v>5729</v>
      </c>
      <c r="C7095" s="623" t="s">
        <v>1135</v>
      </c>
      <c r="D7095" s="624">
        <v>292.61</v>
      </c>
    </row>
    <row r="7096" spans="1:4">
      <c r="A7096" s="623">
        <v>864</v>
      </c>
      <c r="B7096" s="451" t="s">
        <v>5713</v>
      </c>
      <c r="C7096" s="623" t="s">
        <v>1135</v>
      </c>
      <c r="D7096" s="624">
        <v>35.83</v>
      </c>
    </row>
    <row r="7097" spans="1:4">
      <c r="A7097" s="623">
        <v>865</v>
      </c>
      <c r="B7097" s="451" t="s">
        <v>5714</v>
      </c>
      <c r="C7097" s="623" t="s">
        <v>1135</v>
      </c>
      <c r="D7097" s="624">
        <v>50.47</v>
      </c>
    </row>
    <row r="7098" spans="1:4" ht="38.25">
      <c r="A7098" s="623">
        <v>1006</v>
      </c>
      <c r="B7098" s="451" t="s">
        <v>5780</v>
      </c>
      <c r="C7098" s="623" t="s">
        <v>1135</v>
      </c>
      <c r="D7098" s="624">
        <v>68.83</v>
      </c>
    </row>
    <row r="7099" spans="1:4" ht="25.5">
      <c r="A7099" s="623">
        <v>948</v>
      </c>
      <c r="B7099" s="451" t="s">
        <v>5751</v>
      </c>
      <c r="C7099" s="623" t="s">
        <v>1135</v>
      </c>
      <c r="D7099" s="624">
        <v>12.97</v>
      </c>
    </row>
    <row r="7100" spans="1:4" ht="25.5">
      <c r="A7100" s="623">
        <v>947</v>
      </c>
      <c r="B7100" s="451" t="s">
        <v>5750</v>
      </c>
      <c r="C7100" s="623" t="s">
        <v>1135</v>
      </c>
      <c r="D7100" s="624">
        <v>13.2</v>
      </c>
    </row>
    <row r="7101" spans="1:4" ht="25.5">
      <c r="A7101" s="623">
        <v>911</v>
      </c>
      <c r="B7101" s="451" t="s">
        <v>5734</v>
      </c>
      <c r="C7101" s="623" t="s">
        <v>1135</v>
      </c>
      <c r="D7101" s="624">
        <v>19.190000000000001</v>
      </c>
    </row>
    <row r="7102" spans="1:4" ht="25.5">
      <c r="A7102" s="623">
        <v>925</v>
      </c>
      <c r="B7102" s="451" t="s">
        <v>5738</v>
      </c>
      <c r="C7102" s="623" t="s">
        <v>1135</v>
      </c>
      <c r="D7102" s="624">
        <v>17.739999999999998</v>
      </c>
    </row>
    <row r="7103" spans="1:4" ht="25.5">
      <c r="A7103" s="623">
        <v>954</v>
      </c>
      <c r="B7103" s="451" t="s">
        <v>5753</v>
      </c>
      <c r="C7103" s="623" t="s">
        <v>1135</v>
      </c>
      <c r="D7103" s="624">
        <v>19.600000000000001</v>
      </c>
    </row>
    <row r="7104" spans="1:4" ht="25.5">
      <c r="A7104" s="623">
        <v>901</v>
      </c>
      <c r="B7104" s="451" t="s">
        <v>5731</v>
      </c>
      <c r="C7104" s="623" t="s">
        <v>1135</v>
      </c>
      <c r="D7104" s="624">
        <v>20.98</v>
      </c>
    </row>
    <row r="7105" spans="1:4" ht="25.5">
      <c r="A7105" s="623">
        <v>926</v>
      </c>
      <c r="B7105" s="451" t="s">
        <v>5739</v>
      </c>
      <c r="C7105" s="623" t="s">
        <v>1135</v>
      </c>
      <c r="D7105" s="624">
        <v>22.17</v>
      </c>
    </row>
    <row r="7106" spans="1:4" ht="25.5">
      <c r="A7106" s="623">
        <v>912</v>
      </c>
      <c r="B7106" s="451" t="s">
        <v>5735</v>
      </c>
      <c r="C7106" s="623" t="s">
        <v>1135</v>
      </c>
      <c r="D7106" s="624">
        <v>22.3</v>
      </c>
    </row>
    <row r="7107" spans="1:4" ht="25.5">
      <c r="A7107" s="623">
        <v>955</v>
      </c>
      <c r="B7107" s="451" t="s">
        <v>5754</v>
      </c>
      <c r="C7107" s="623" t="s">
        <v>1135</v>
      </c>
      <c r="D7107" s="624">
        <v>26.62</v>
      </c>
    </row>
    <row r="7108" spans="1:4" ht="25.5">
      <c r="A7108" s="623">
        <v>946</v>
      </c>
      <c r="B7108" s="451" t="s">
        <v>5749</v>
      </c>
      <c r="C7108" s="623" t="s">
        <v>1135</v>
      </c>
      <c r="D7108" s="624">
        <v>29.93</v>
      </c>
    </row>
    <row r="7109" spans="1:4" ht="25.5">
      <c r="A7109" s="623">
        <v>953</v>
      </c>
      <c r="B7109" s="451" t="s">
        <v>5752</v>
      </c>
      <c r="C7109" s="623" t="s">
        <v>1135</v>
      </c>
      <c r="D7109" s="624">
        <v>27.24</v>
      </c>
    </row>
    <row r="7110" spans="1:4" ht="25.5">
      <c r="A7110" s="623">
        <v>902</v>
      </c>
      <c r="B7110" s="451" t="s">
        <v>5732</v>
      </c>
      <c r="C7110" s="623" t="s">
        <v>1135</v>
      </c>
      <c r="D7110" s="624">
        <v>33.11</v>
      </c>
    </row>
    <row r="7111" spans="1:4" ht="25.5">
      <c r="A7111" s="623">
        <v>927</v>
      </c>
      <c r="B7111" s="451" t="s">
        <v>5740</v>
      </c>
      <c r="C7111" s="623" t="s">
        <v>1135</v>
      </c>
      <c r="D7111" s="624">
        <v>32.1</v>
      </c>
    </row>
    <row r="7112" spans="1:4" ht="25.5">
      <c r="A7112" s="623">
        <v>913</v>
      </c>
      <c r="B7112" s="451" t="s">
        <v>5736</v>
      </c>
      <c r="C7112" s="623" t="s">
        <v>1135</v>
      </c>
      <c r="D7112" s="624">
        <v>35.82</v>
      </c>
    </row>
    <row r="7113" spans="1:4" ht="25.5">
      <c r="A7113" s="623">
        <v>903</v>
      </c>
      <c r="B7113" s="451" t="s">
        <v>5733</v>
      </c>
      <c r="C7113" s="623" t="s">
        <v>1135</v>
      </c>
      <c r="D7113" s="624">
        <v>40.54</v>
      </c>
    </row>
    <row r="7114" spans="1:4" ht="25.5">
      <c r="A7114" s="623">
        <v>945</v>
      </c>
      <c r="B7114" s="451" t="s">
        <v>5748</v>
      </c>
      <c r="C7114" s="623" t="s">
        <v>1135</v>
      </c>
      <c r="D7114" s="624">
        <v>42.89</v>
      </c>
    </row>
    <row r="7115" spans="1:4" ht="25.5">
      <c r="A7115" s="623">
        <v>914</v>
      </c>
      <c r="B7115" s="451" t="s">
        <v>5737</v>
      </c>
      <c r="C7115" s="623" t="s">
        <v>1135</v>
      </c>
      <c r="D7115" s="624">
        <v>43.94</v>
      </c>
    </row>
    <row r="7116" spans="1:4" ht="51">
      <c r="A7116" s="623">
        <v>993</v>
      </c>
      <c r="B7116" s="451" t="s">
        <v>5770</v>
      </c>
      <c r="C7116" s="623" t="s">
        <v>1135</v>
      </c>
      <c r="D7116" s="624">
        <v>1.48</v>
      </c>
    </row>
    <row r="7117" spans="1:4" ht="51">
      <c r="A7117" s="623">
        <v>1020</v>
      </c>
      <c r="B7117" s="451" t="s">
        <v>5790</v>
      </c>
      <c r="C7117" s="623" t="s">
        <v>1135</v>
      </c>
      <c r="D7117" s="624">
        <v>6.45</v>
      </c>
    </row>
    <row r="7118" spans="1:4" ht="51">
      <c r="A7118" s="623">
        <v>1017</v>
      </c>
      <c r="B7118" s="451" t="s">
        <v>5787</v>
      </c>
      <c r="C7118" s="623" t="s">
        <v>1135</v>
      </c>
      <c r="D7118" s="624">
        <v>70.91</v>
      </c>
    </row>
    <row r="7119" spans="1:4" ht="51">
      <c r="A7119" s="623">
        <v>999</v>
      </c>
      <c r="B7119" s="451" t="s">
        <v>5775</v>
      </c>
      <c r="C7119" s="623" t="s">
        <v>1135</v>
      </c>
      <c r="D7119" s="624">
        <v>87.86</v>
      </c>
    </row>
    <row r="7120" spans="1:4" ht="51">
      <c r="A7120" s="623">
        <v>995</v>
      </c>
      <c r="B7120" s="451" t="s">
        <v>5772</v>
      </c>
      <c r="C7120" s="623" t="s">
        <v>1135</v>
      </c>
      <c r="D7120" s="624">
        <v>9.9</v>
      </c>
    </row>
    <row r="7121" spans="1:4" ht="51">
      <c r="A7121" s="623">
        <v>1000</v>
      </c>
      <c r="B7121" s="451" t="s">
        <v>5776</v>
      </c>
      <c r="C7121" s="623" t="s">
        <v>1135</v>
      </c>
      <c r="D7121" s="624">
        <v>107.7</v>
      </c>
    </row>
    <row r="7122" spans="1:4" ht="51">
      <c r="A7122" s="623">
        <v>1022</v>
      </c>
      <c r="B7122" s="451" t="s">
        <v>5792</v>
      </c>
      <c r="C7122" s="623" t="s">
        <v>1135</v>
      </c>
      <c r="D7122" s="624">
        <v>2.0499999999999998</v>
      </c>
    </row>
    <row r="7123" spans="1:4" ht="51">
      <c r="A7123" s="623">
        <v>1015</v>
      </c>
      <c r="B7123" s="451" t="s">
        <v>5786</v>
      </c>
      <c r="C7123" s="623" t="s">
        <v>1135</v>
      </c>
      <c r="D7123" s="624">
        <v>141.82</v>
      </c>
    </row>
    <row r="7124" spans="1:4" ht="51">
      <c r="A7124" s="623">
        <v>996</v>
      </c>
      <c r="B7124" s="451" t="s">
        <v>5773</v>
      </c>
      <c r="C7124" s="623" t="s">
        <v>1135</v>
      </c>
      <c r="D7124" s="624">
        <v>15.06</v>
      </c>
    </row>
    <row r="7125" spans="1:4" ht="51">
      <c r="A7125" s="623">
        <v>1001</v>
      </c>
      <c r="B7125" s="451" t="s">
        <v>5777</v>
      </c>
      <c r="C7125" s="623" t="s">
        <v>1135</v>
      </c>
      <c r="D7125" s="624">
        <v>177.48</v>
      </c>
    </row>
    <row r="7126" spans="1:4" ht="51">
      <c r="A7126" s="623">
        <v>1019</v>
      </c>
      <c r="B7126" s="451" t="s">
        <v>5789</v>
      </c>
      <c r="C7126" s="623" t="s">
        <v>1135</v>
      </c>
      <c r="D7126" s="624">
        <v>20.77</v>
      </c>
    </row>
    <row r="7127" spans="1:4" ht="51">
      <c r="A7127" s="623">
        <v>1021</v>
      </c>
      <c r="B7127" s="451" t="s">
        <v>5791</v>
      </c>
      <c r="C7127" s="623" t="s">
        <v>1135</v>
      </c>
      <c r="D7127" s="624">
        <v>2.95</v>
      </c>
    </row>
    <row r="7128" spans="1:4" ht="51">
      <c r="A7128" s="623">
        <v>39249</v>
      </c>
      <c r="B7128" s="451" t="s">
        <v>9458</v>
      </c>
      <c r="C7128" s="623" t="s">
        <v>1135</v>
      </c>
      <c r="D7128" s="624">
        <v>231.52</v>
      </c>
    </row>
    <row r="7129" spans="1:4" ht="51">
      <c r="A7129" s="623">
        <v>1018</v>
      </c>
      <c r="B7129" s="451" t="s">
        <v>5788</v>
      </c>
      <c r="C7129" s="623" t="s">
        <v>1135</v>
      </c>
      <c r="D7129" s="624">
        <v>29.6</v>
      </c>
    </row>
    <row r="7130" spans="1:4" ht="51">
      <c r="A7130" s="623">
        <v>39250</v>
      </c>
      <c r="B7130" s="451" t="s">
        <v>9459</v>
      </c>
      <c r="C7130" s="623" t="s">
        <v>1135</v>
      </c>
      <c r="D7130" s="624">
        <v>297.39999999999998</v>
      </c>
    </row>
    <row r="7131" spans="1:4" ht="51">
      <c r="A7131" s="623">
        <v>994</v>
      </c>
      <c r="B7131" s="451" t="s">
        <v>5771</v>
      </c>
      <c r="C7131" s="623" t="s">
        <v>1135</v>
      </c>
      <c r="D7131" s="624">
        <v>4.0199999999999996</v>
      </c>
    </row>
    <row r="7132" spans="1:4" ht="51">
      <c r="A7132" s="623">
        <v>977</v>
      </c>
      <c r="B7132" s="451" t="s">
        <v>5755</v>
      </c>
      <c r="C7132" s="623" t="s">
        <v>1135</v>
      </c>
      <c r="D7132" s="624">
        <v>41</v>
      </c>
    </row>
    <row r="7133" spans="1:4" ht="51">
      <c r="A7133" s="623">
        <v>998</v>
      </c>
      <c r="B7133" s="451" t="s">
        <v>5774</v>
      </c>
      <c r="C7133" s="623" t="s">
        <v>1135</v>
      </c>
      <c r="D7133" s="624">
        <v>54.47</v>
      </c>
    </row>
    <row r="7134" spans="1:4" ht="38.25">
      <c r="A7134" s="623">
        <v>39251</v>
      </c>
      <c r="B7134" s="451" t="s">
        <v>9460</v>
      </c>
      <c r="C7134" s="623" t="s">
        <v>1135</v>
      </c>
      <c r="D7134" s="624">
        <v>0.39</v>
      </c>
    </row>
    <row r="7135" spans="1:4" ht="38.25">
      <c r="A7135" s="623">
        <v>1011</v>
      </c>
      <c r="B7135" s="451" t="s">
        <v>5783</v>
      </c>
      <c r="C7135" s="623" t="s">
        <v>1135</v>
      </c>
      <c r="D7135" s="624">
        <v>0.54</v>
      </c>
    </row>
    <row r="7136" spans="1:4" ht="38.25">
      <c r="A7136" s="623">
        <v>39252</v>
      </c>
      <c r="B7136" s="451" t="s">
        <v>9461</v>
      </c>
      <c r="C7136" s="623" t="s">
        <v>1135</v>
      </c>
      <c r="D7136" s="624">
        <v>0.65</v>
      </c>
    </row>
    <row r="7137" spans="1:4" ht="38.25">
      <c r="A7137" s="623">
        <v>1013</v>
      </c>
      <c r="B7137" s="451" t="s">
        <v>5784</v>
      </c>
      <c r="C7137" s="623" t="s">
        <v>1135</v>
      </c>
      <c r="D7137" s="624">
        <v>0.87</v>
      </c>
    </row>
    <row r="7138" spans="1:4" ht="38.25">
      <c r="A7138" s="623">
        <v>980</v>
      </c>
      <c r="B7138" s="451" t="s">
        <v>5757</v>
      </c>
      <c r="C7138" s="623" t="s">
        <v>1135</v>
      </c>
      <c r="D7138" s="624">
        <v>5.92</v>
      </c>
    </row>
    <row r="7139" spans="1:4" ht="38.25">
      <c r="A7139" s="623">
        <v>39237</v>
      </c>
      <c r="B7139" s="451" t="s">
        <v>9446</v>
      </c>
      <c r="C7139" s="623" t="s">
        <v>1135</v>
      </c>
      <c r="D7139" s="624">
        <v>70.16</v>
      </c>
    </row>
    <row r="7140" spans="1:4" ht="38.25">
      <c r="A7140" s="623">
        <v>39238</v>
      </c>
      <c r="B7140" s="451" t="s">
        <v>9447</v>
      </c>
      <c r="C7140" s="623" t="s">
        <v>1135</v>
      </c>
      <c r="D7140" s="624">
        <v>87.6</v>
      </c>
    </row>
    <row r="7141" spans="1:4" ht="38.25">
      <c r="A7141" s="623">
        <v>979</v>
      </c>
      <c r="B7141" s="451" t="s">
        <v>5756</v>
      </c>
      <c r="C7141" s="623" t="s">
        <v>1135</v>
      </c>
      <c r="D7141" s="624">
        <v>9.1199999999999992</v>
      </c>
    </row>
    <row r="7142" spans="1:4" ht="38.25">
      <c r="A7142" s="623">
        <v>39239</v>
      </c>
      <c r="B7142" s="451" t="s">
        <v>9448</v>
      </c>
      <c r="C7142" s="623" t="s">
        <v>1135</v>
      </c>
      <c r="D7142" s="624">
        <v>106.61</v>
      </c>
    </row>
    <row r="7143" spans="1:4" ht="38.25">
      <c r="A7143" s="623">
        <v>1014</v>
      </c>
      <c r="B7143" s="451" t="s">
        <v>5785</v>
      </c>
      <c r="C7143" s="623" t="s">
        <v>1135</v>
      </c>
      <c r="D7143" s="624">
        <v>1.38</v>
      </c>
    </row>
    <row r="7144" spans="1:4" ht="38.25">
      <c r="A7144" s="623">
        <v>39240</v>
      </c>
      <c r="B7144" s="451" t="s">
        <v>9449</v>
      </c>
      <c r="C7144" s="623" t="s">
        <v>1135</v>
      </c>
      <c r="D7144" s="624">
        <v>140.9</v>
      </c>
    </row>
    <row r="7145" spans="1:4" ht="38.25">
      <c r="A7145" s="623">
        <v>39232</v>
      </c>
      <c r="B7145" s="451" t="s">
        <v>9441</v>
      </c>
      <c r="C7145" s="623" t="s">
        <v>1135</v>
      </c>
      <c r="D7145" s="624">
        <v>14.63</v>
      </c>
    </row>
    <row r="7146" spans="1:4" ht="38.25">
      <c r="A7146" s="623">
        <v>39233</v>
      </c>
      <c r="B7146" s="451" t="s">
        <v>9442</v>
      </c>
      <c r="C7146" s="623" t="s">
        <v>1135</v>
      </c>
      <c r="D7146" s="624">
        <v>20.11</v>
      </c>
    </row>
    <row r="7147" spans="1:4" ht="38.25">
      <c r="A7147" s="623">
        <v>981</v>
      </c>
      <c r="B7147" s="451" t="s">
        <v>5758</v>
      </c>
      <c r="C7147" s="623" t="s">
        <v>1135</v>
      </c>
      <c r="D7147" s="624">
        <v>2.4700000000000002</v>
      </c>
    </row>
    <row r="7148" spans="1:4" ht="38.25">
      <c r="A7148" s="623">
        <v>39234</v>
      </c>
      <c r="B7148" s="451" t="s">
        <v>9443</v>
      </c>
      <c r="C7148" s="623" t="s">
        <v>1135</v>
      </c>
      <c r="D7148" s="624">
        <v>29.52</v>
      </c>
    </row>
    <row r="7149" spans="1:4" ht="38.25">
      <c r="A7149" s="623">
        <v>982</v>
      </c>
      <c r="B7149" s="451" t="s">
        <v>5759</v>
      </c>
      <c r="C7149" s="623" t="s">
        <v>1135</v>
      </c>
      <c r="D7149" s="624">
        <v>3.46</v>
      </c>
    </row>
    <row r="7150" spans="1:4" ht="38.25">
      <c r="A7150" s="623">
        <v>39235</v>
      </c>
      <c r="B7150" s="451" t="s">
        <v>9444</v>
      </c>
      <c r="C7150" s="623" t="s">
        <v>1135</v>
      </c>
      <c r="D7150" s="624">
        <v>41.52</v>
      </c>
    </row>
    <row r="7151" spans="1:4" ht="38.25">
      <c r="A7151" s="623">
        <v>39236</v>
      </c>
      <c r="B7151" s="451" t="s">
        <v>9445</v>
      </c>
      <c r="C7151" s="623" t="s">
        <v>1135</v>
      </c>
      <c r="D7151" s="624">
        <v>54.43</v>
      </c>
    </row>
    <row r="7152" spans="1:4" ht="51">
      <c r="A7152" s="623">
        <v>876</v>
      </c>
      <c r="B7152" s="451" t="s">
        <v>5722</v>
      </c>
      <c r="C7152" s="623" t="s">
        <v>1135</v>
      </c>
      <c r="D7152" s="624">
        <v>140.51</v>
      </c>
    </row>
    <row r="7153" spans="1:4" ht="51">
      <c r="A7153" s="623">
        <v>877</v>
      </c>
      <c r="B7153" s="451" t="s">
        <v>5723</v>
      </c>
      <c r="C7153" s="623" t="s">
        <v>1135</v>
      </c>
      <c r="D7153" s="624">
        <v>165.18</v>
      </c>
    </row>
    <row r="7154" spans="1:4" ht="51">
      <c r="A7154" s="623">
        <v>882</v>
      </c>
      <c r="B7154" s="451" t="s">
        <v>5728</v>
      </c>
      <c r="C7154" s="623" t="s">
        <v>1135</v>
      </c>
      <c r="D7154" s="624">
        <v>179.99</v>
      </c>
    </row>
    <row r="7155" spans="1:4" ht="51">
      <c r="A7155" s="623">
        <v>878</v>
      </c>
      <c r="B7155" s="451" t="s">
        <v>5724</v>
      </c>
      <c r="C7155" s="623" t="s">
        <v>1135</v>
      </c>
      <c r="D7155" s="624">
        <v>223.77</v>
      </c>
    </row>
    <row r="7156" spans="1:4" ht="51">
      <c r="A7156" s="623">
        <v>879</v>
      </c>
      <c r="B7156" s="451" t="s">
        <v>5725</v>
      </c>
      <c r="C7156" s="623" t="s">
        <v>1135</v>
      </c>
      <c r="D7156" s="624">
        <v>263.75</v>
      </c>
    </row>
    <row r="7157" spans="1:4" ht="51">
      <c r="A7157" s="623">
        <v>880</v>
      </c>
      <c r="B7157" s="451" t="s">
        <v>5726</v>
      </c>
      <c r="C7157" s="623" t="s">
        <v>1135</v>
      </c>
      <c r="D7157" s="624">
        <v>310.33999999999997</v>
      </c>
    </row>
    <row r="7158" spans="1:4" ht="51">
      <c r="A7158" s="623">
        <v>873</v>
      </c>
      <c r="B7158" s="451" t="s">
        <v>5719</v>
      </c>
      <c r="C7158" s="623" t="s">
        <v>1135</v>
      </c>
      <c r="D7158" s="624">
        <v>94.36</v>
      </c>
    </row>
    <row r="7159" spans="1:4" ht="51">
      <c r="A7159" s="623">
        <v>881</v>
      </c>
      <c r="B7159" s="451" t="s">
        <v>5727</v>
      </c>
      <c r="C7159" s="623" t="s">
        <v>1135</v>
      </c>
      <c r="D7159" s="624">
        <v>424.18</v>
      </c>
    </row>
    <row r="7160" spans="1:4" ht="51">
      <c r="A7160" s="623">
        <v>874</v>
      </c>
      <c r="B7160" s="451" t="s">
        <v>5720</v>
      </c>
      <c r="C7160" s="623" t="s">
        <v>1135</v>
      </c>
      <c r="D7160" s="624">
        <v>111.98</v>
      </c>
    </row>
    <row r="7161" spans="1:4" ht="51">
      <c r="A7161" s="623">
        <v>875</v>
      </c>
      <c r="B7161" s="451" t="s">
        <v>5721</v>
      </c>
      <c r="C7161" s="623" t="s">
        <v>1135</v>
      </c>
      <c r="D7161" s="624">
        <v>133.61000000000001</v>
      </c>
    </row>
    <row r="7162" spans="1:4" ht="38.25">
      <c r="A7162" s="623">
        <v>983</v>
      </c>
      <c r="B7162" s="451" t="s">
        <v>5760</v>
      </c>
      <c r="C7162" s="623" t="s">
        <v>1135</v>
      </c>
      <c r="D7162" s="624">
        <v>0.83</v>
      </c>
    </row>
    <row r="7163" spans="1:4" ht="38.25">
      <c r="A7163" s="623">
        <v>985</v>
      </c>
      <c r="B7163" s="451" t="s">
        <v>5762</v>
      </c>
      <c r="C7163" s="623" t="s">
        <v>1135</v>
      </c>
      <c r="D7163" s="624">
        <v>6.27</v>
      </c>
    </row>
    <row r="7164" spans="1:4" ht="38.25">
      <c r="A7164" s="623">
        <v>990</v>
      </c>
      <c r="B7164" s="451" t="s">
        <v>5767</v>
      </c>
      <c r="C7164" s="623" t="s">
        <v>1135</v>
      </c>
      <c r="D7164" s="624">
        <v>85.89</v>
      </c>
    </row>
    <row r="7165" spans="1:4" ht="38.25">
      <c r="A7165" s="623">
        <v>39241</v>
      </c>
      <c r="B7165" s="451" t="s">
        <v>9450</v>
      </c>
      <c r="C7165" s="623" t="s">
        <v>1135</v>
      </c>
      <c r="D7165" s="624">
        <v>9.82</v>
      </c>
    </row>
    <row r="7166" spans="1:4" ht="38.25">
      <c r="A7166" s="623">
        <v>1005</v>
      </c>
      <c r="B7166" s="451" t="s">
        <v>5779</v>
      </c>
      <c r="C7166" s="623" t="s">
        <v>1135</v>
      </c>
      <c r="D7166" s="624">
        <v>105.42</v>
      </c>
    </row>
    <row r="7167" spans="1:4" ht="38.25">
      <c r="A7167" s="623">
        <v>984</v>
      </c>
      <c r="B7167" s="451" t="s">
        <v>5761</v>
      </c>
      <c r="C7167" s="623" t="s">
        <v>1135</v>
      </c>
      <c r="D7167" s="624">
        <v>2.16</v>
      </c>
    </row>
    <row r="7168" spans="1:4" ht="38.25">
      <c r="A7168" s="623">
        <v>991</v>
      </c>
      <c r="B7168" s="451" t="s">
        <v>5768</v>
      </c>
      <c r="C7168" s="623" t="s">
        <v>1135</v>
      </c>
      <c r="D7168" s="624">
        <v>139.30000000000001</v>
      </c>
    </row>
    <row r="7169" spans="1:4" ht="38.25">
      <c r="A7169" s="623">
        <v>986</v>
      </c>
      <c r="B7169" s="451" t="s">
        <v>5763</v>
      </c>
      <c r="C7169" s="623" t="s">
        <v>1135</v>
      </c>
      <c r="D7169" s="624">
        <v>15</v>
      </c>
    </row>
    <row r="7170" spans="1:4" ht="38.25">
      <c r="A7170" s="623">
        <v>1024</v>
      </c>
      <c r="B7170" s="451" t="s">
        <v>5793</v>
      </c>
      <c r="C7170" s="623" t="s">
        <v>1135</v>
      </c>
      <c r="D7170" s="624">
        <v>172.41</v>
      </c>
    </row>
    <row r="7171" spans="1:4" ht="38.25">
      <c r="A7171" s="623">
        <v>987</v>
      </c>
      <c r="B7171" s="451" t="s">
        <v>5764</v>
      </c>
      <c r="C7171" s="623" t="s">
        <v>1135</v>
      </c>
      <c r="D7171" s="624">
        <v>20.39</v>
      </c>
    </row>
    <row r="7172" spans="1:4" ht="38.25">
      <c r="A7172" s="623">
        <v>1003</v>
      </c>
      <c r="B7172" s="451" t="s">
        <v>5778</v>
      </c>
      <c r="C7172" s="623" t="s">
        <v>1135</v>
      </c>
      <c r="D7172" s="624">
        <v>3.17</v>
      </c>
    </row>
    <row r="7173" spans="1:4" ht="38.25">
      <c r="A7173" s="623">
        <v>992</v>
      </c>
      <c r="B7173" s="451" t="s">
        <v>5769</v>
      </c>
      <c r="C7173" s="623" t="s">
        <v>1135</v>
      </c>
      <c r="D7173" s="624">
        <v>223.06</v>
      </c>
    </row>
    <row r="7174" spans="1:4" ht="38.25">
      <c r="A7174" s="623">
        <v>1007</v>
      </c>
      <c r="B7174" s="451" t="s">
        <v>5781</v>
      </c>
      <c r="C7174" s="623" t="s">
        <v>1135</v>
      </c>
      <c r="D7174" s="624">
        <v>28.93</v>
      </c>
    </row>
    <row r="7175" spans="1:4" ht="38.25">
      <c r="A7175" s="623">
        <v>39242</v>
      </c>
      <c r="B7175" s="451" t="s">
        <v>9451</v>
      </c>
      <c r="C7175" s="623" t="s">
        <v>1135</v>
      </c>
      <c r="D7175" s="624">
        <v>276.38</v>
      </c>
    </row>
    <row r="7176" spans="1:4" ht="38.25">
      <c r="A7176" s="623">
        <v>1008</v>
      </c>
      <c r="B7176" s="451" t="s">
        <v>5782</v>
      </c>
      <c r="C7176" s="623" t="s">
        <v>1135</v>
      </c>
      <c r="D7176" s="624">
        <v>3.6</v>
      </c>
    </row>
    <row r="7177" spans="1:4" ht="38.25">
      <c r="A7177" s="623">
        <v>988</v>
      </c>
      <c r="B7177" s="451" t="s">
        <v>5765</v>
      </c>
      <c r="C7177" s="623" t="s">
        <v>1135</v>
      </c>
      <c r="D7177" s="624">
        <v>39.950000000000003</v>
      </c>
    </row>
    <row r="7178" spans="1:4" ht="38.25">
      <c r="A7178" s="623">
        <v>989</v>
      </c>
      <c r="B7178" s="451" t="s">
        <v>5766</v>
      </c>
      <c r="C7178" s="623" t="s">
        <v>1135</v>
      </c>
      <c r="D7178" s="624">
        <v>54.12</v>
      </c>
    </row>
    <row r="7179" spans="1:4" ht="25.5">
      <c r="A7179" s="623">
        <v>39598</v>
      </c>
      <c r="B7179" s="451" t="s">
        <v>9713</v>
      </c>
      <c r="C7179" s="623" t="s">
        <v>1135</v>
      </c>
      <c r="D7179" s="624">
        <v>1.04</v>
      </c>
    </row>
    <row r="7180" spans="1:4">
      <c r="A7180" s="623">
        <v>39599</v>
      </c>
      <c r="B7180" s="451" t="s">
        <v>9714</v>
      </c>
      <c r="C7180" s="623" t="s">
        <v>1135</v>
      </c>
      <c r="D7180" s="624">
        <v>1.58</v>
      </c>
    </row>
    <row r="7181" spans="1:4">
      <c r="A7181" s="623">
        <v>34602</v>
      </c>
      <c r="B7181" s="451" t="s">
        <v>8461</v>
      </c>
      <c r="C7181" s="623" t="s">
        <v>1135</v>
      </c>
      <c r="D7181" s="624">
        <v>1.22</v>
      </c>
    </row>
    <row r="7182" spans="1:4" ht="25.5">
      <c r="A7182" s="623">
        <v>34603</v>
      </c>
      <c r="B7182" s="451" t="s">
        <v>8462</v>
      </c>
      <c r="C7182" s="623" t="s">
        <v>1135</v>
      </c>
      <c r="D7182" s="624">
        <v>5.88</v>
      </c>
    </row>
    <row r="7183" spans="1:4">
      <c r="A7183" s="623">
        <v>34607</v>
      </c>
      <c r="B7183" s="451" t="s">
        <v>8464</v>
      </c>
      <c r="C7183" s="623" t="s">
        <v>1135</v>
      </c>
      <c r="D7183" s="624">
        <v>2.62</v>
      </c>
    </row>
    <row r="7184" spans="1:4">
      <c r="A7184" s="623">
        <v>34609</v>
      </c>
      <c r="B7184" s="451" t="s">
        <v>8465</v>
      </c>
      <c r="C7184" s="623" t="s">
        <v>1135</v>
      </c>
      <c r="D7184" s="624">
        <v>3.93</v>
      </c>
    </row>
    <row r="7185" spans="1:4">
      <c r="A7185" s="623">
        <v>34618</v>
      </c>
      <c r="B7185" s="451" t="s">
        <v>8467</v>
      </c>
      <c r="C7185" s="623" t="s">
        <v>1135</v>
      </c>
      <c r="D7185" s="624">
        <v>1.62</v>
      </c>
    </row>
    <row r="7186" spans="1:4" ht="25.5">
      <c r="A7186" s="623">
        <v>34620</v>
      </c>
      <c r="B7186" s="451" t="s">
        <v>8468</v>
      </c>
      <c r="C7186" s="623" t="s">
        <v>1135</v>
      </c>
      <c r="D7186" s="624">
        <v>8.11</v>
      </c>
    </row>
    <row r="7187" spans="1:4">
      <c r="A7187" s="623">
        <v>34621</v>
      </c>
      <c r="B7187" s="451" t="s">
        <v>8469</v>
      </c>
      <c r="C7187" s="623" t="s">
        <v>1135</v>
      </c>
      <c r="D7187" s="624">
        <v>3.76</v>
      </c>
    </row>
    <row r="7188" spans="1:4">
      <c r="A7188" s="623">
        <v>34622</v>
      </c>
      <c r="B7188" s="451" t="s">
        <v>8470</v>
      </c>
      <c r="C7188" s="623" t="s">
        <v>1135</v>
      </c>
      <c r="D7188" s="624">
        <v>5.33</v>
      </c>
    </row>
    <row r="7189" spans="1:4">
      <c r="A7189" s="623">
        <v>34624</v>
      </c>
      <c r="B7189" s="451" t="s">
        <v>8472</v>
      </c>
      <c r="C7189" s="623" t="s">
        <v>1135</v>
      </c>
      <c r="D7189" s="624">
        <v>2.0699999999999998</v>
      </c>
    </row>
    <row r="7190" spans="1:4" ht="25.5">
      <c r="A7190" s="623">
        <v>34626</v>
      </c>
      <c r="B7190" s="451" t="s">
        <v>8473</v>
      </c>
      <c r="C7190" s="623" t="s">
        <v>1135</v>
      </c>
      <c r="D7190" s="624">
        <v>11.15</v>
      </c>
    </row>
    <row r="7191" spans="1:4">
      <c r="A7191" s="623">
        <v>34627</v>
      </c>
      <c r="B7191" s="451" t="s">
        <v>8474</v>
      </c>
      <c r="C7191" s="623" t="s">
        <v>1135</v>
      </c>
      <c r="D7191" s="624">
        <v>4.8</v>
      </c>
    </row>
    <row r="7192" spans="1:4">
      <c r="A7192" s="623">
        <v>34629</v>
      </c>
      <c r="B7192" s="451" t="s">
        <v>8476</v>
      </c>
      <c r="C7192" s="623" t="s">
        <v>1135</v>
      </c>
      <c r="D7192" s="624">
        <v>7.03</v>
      </c>
    </row>
    <row r="7193" spans="1:4" ht="51">
      <c r="A7193" s="623">
        <v>39257</v>
      </c>
      <c r="B7193" s="451" t="s">
        <v>9465</v>
      </c>
      <c r="C7193" s="623" t="s">
        <v>1135</v>
      </c>
      <c r="D7193" s="624">
        <v>3.78</v>
      </c>
    </row>
    <row r="7194" spans="1:4" ht="51">
      <c r="A7194" s="623">
        <v>39261</v>
      </c>
      <c r="B7194" s="451" t="s">
        <v>9469</v>
      </c>
      <c r="C7194" s="623" t="s">
        <v>1135</v>
      </c>
      <c r="D7194" s="624">
        <v>20.13</v>
      </c>
    </row>
    <row r="7195" spans="1:4" ht="51">
      <c r="A7195" s="623">
        <v>39268</v>
      </c>
      <c r="B7195" s="451" t="s">
        <v>9476</v>
      </c>
      <c r="C7195" s="623" t="s">
        <v>1135</v>
      </c>
      <c r="D7195" s="624">
        <v>232.31</v>
      </c>
    </row>
    <row r="7196" spans="1:4" ht="51">
      <c r="A7196" s="623">
        <v>39262</v>
      </c>
      <c r="B7196" s="451" t="s">
        <v>9470</v>
      </c>
      <c r="C7196" s="623" t="s">
        <v>1135</v>
      </c>
      <c r="D7196" s="624">
        <v>31.48</v>
      </c>
    </row>
    <row r="7197" spans="1:4" ht="51">
      <c r="A7197" s="623">
        <v>39258</v>
      </c>
      <c r="B7197" s="451" t="s">
        <v>9466</v>
      </c>
      <c r="C7197" s="623" t="s">
        <v>1135</v>
      </c>
      <c r="D7197" s="624">
        <v>5.6</v>
      </c>
    </row>
    <row r="7198" spans="1:4" ht="51">
      <c r="A7198" s="623">
        <v>39263</v>
      </c>
      <c r="B7198" s="451" t="s">
        <v>9471</v>
      </c>
      <c r="C7198" s="623" t="s">
        <v>1135</v>
      </c>
      <c r="D7198" s="624">
        <v>48.71</v>
      </c>
    </row>
    <row r="7199" spans="1:4" ht="51">
      <c r="A7199" s="623">
        <v>39264</v>
      </c>
      <c r="B7199" s="451" t="s">
        <v>9472</v>
      </c>
      <c r="C7199" s="623" t="s">
        <v>1135</v>
      </c>
      <c r="D7199" s="624">
        <v>65.95</v>
      </c>
    </row>
    <row r="7200" spans="1:4" ht="51">
      <c r="A7200" s="623">
        <v>39259</v>
      </c>
      <c r="B7200" s="451" t="s">
        <v>9467</v>
      </c>
      <c r="C7200" s="623" t="s">
        <v>1135</v>
      </c>
      <c r="D7200" s="624">
        <v>8.5299999999999994</v>
      </c>
    </row>
    <row r="7201" spans="1:4" ht="51">
      <c r="A7201" s="623">
        <v>39265</v>
      </c>
      <c r="B7201" s="451" t="s">
        <v>9473</v>
      </c>
      <c r="C7201" s="623" t="s">
        <v>1135</v>
      </c>
      <c r="D7201" s="624">
        <v>97.16</v>
      </c>
    </row>
    <row r="7202" spans="1:4" ht="51">
      <c r="A7202" s="623">
        <v>39260</v>
      </c>
      <c r="B7202" s="451" t="s">
        <v>9468</v>
      </c>
      <c r="C7202" s="623" t="s">
        <v>1135</v>
      </c>
      <c r="D7202" s="624">
        <v>12.14</v>
      </c>
    </row>
    <row r="7203" spans="1:4" ht="51">
      <c r="A7203" s="623">
        <v>39266</v>
      </c>
      <c r="B7203" s="451" t="s">
        <v>9474</v>
      </c>
      <c r="C7203" s="623" t="s">
        <v>1135</v>
      </c>
      <c r="D7203" s="624">
        <v>136.33000000000001</v>
      </c>
    </row>
    <row r="7204" spans="1:4" ht="51">
      <c r="A7204" s="623">
        <v>39267</v>
      </c>
      <c r="B7204" s="451" t="s">
        <v>9475</v>
      </c>
      <c r="C7204" s="623" t="s">
        <v>1135</v>
      </c>
      <c r="D7204" s="624">
        <v>178.71</v>
      </c>
    </row>
    <row r="7205" spans="1:4" ht="25.5">
      <c r="A7205" s="623">
        <v>11901</v>
      </c>
      <c r="B7205" s="451" t="s">
        <v>7737</v>
      </c>
      <c r="C7205" s="623" t="s">
        <v>1135</v>
      </c>
      <c r="D7205" s="624">
        <v>0.64</v>
      </c>
    </row>
    <row r="7206" spans="1:4" ht="25.5">
      <c r="A7206" s="623">
        <v>11902</v>
      </c>
      <c r="B7206" s="451" t="s">
        <v>7738</v>
      </c>
      <c r="C7206" s="623" t="s">
        <v>1135</v>
      </c>
      <c r="D7206" s="624">
        <v>1.1100000000000001</v>
      </c>
    </row>
    <row r="7207" spans="1:4" ht="25.5">
      <c r="A7207" s="623">
        <v>11903</v>
      </c>
      <c r="B7207" s="451" t="s">
        <v>7739</v>
      </c>
      <c r="C7207" s="623" t="s">
        <v>1135</v>
      </c>
      <c r="D7207" s="624">
        <v>1.72</v>
      </c>
    </row>
    <row r="7208" spans="1:4" ht="25.5">
      <c r="A7208" s="623">
        <v>11904</v>
      </c>
      <c r="B7208" s="451" t="s">
        <v>7740</v>
      </c>
      <c r="C7208" s="623" t="s">
        <v>1135</v>
      </c>
      <c r="D7208" s="624">
        <v>2.19</v>
      </c>
    </row>
    <row r="7209" spans="1:4" ht="25.5">
      <c r="A7209" s="623">
        <v>11905</v>
      </c>
      <c r="B7209" s="451" t="s">
        <v>7741</v>
      </c>
      <c r="C7209" s="623" t="s">
        <v>1135</v>
      </c>
      <c r="D7209" s="624">
        <v>2.95</v>
      </c>
    </row>
    <row r="7210" spans="1:4" ht="25.5">
      <c r="A7210" s="623">
        <v>11906</v>
      </c>
      <c r="B7210" s="451" t="s">
        <v>7742</v>
      </c>
      <c r="C7210" s="623" t="s">
        <v>1135</v>
      </c>
      <c r="D7210" s="624">
        <v>3.39</v>
      </c>
    </row>
    <row r="7211" spans="1:4">
      <c r="A7211" s="623">
        <v>11919</v>
      </c>
      <c r="B7211" s="451" t="s">
        <v>7747</v>
      </c>
      <c r="C7211" s="623" t="s">
        <v>1135</v>
      </c>
      <c r="D7211" s="624">
        <v>6.66</v>
      </c>
    </row>
    <row r="7212" spans="1:4">
      <c r="A7212" s="623">
        <v>11920</v>
      </c>
      <c r="B7212" s="451" t="s">
        <v>7748</v>
      </c>
      <c r="C7212" s="623" t="s">
        <v>1135</v>
      </c>
      <c r="D7212" s="624">
        <v>12.91</v>
      </c>
    </row>
    <row r="7213" spans="1:4">
      <c r="A7213" s="623">
        <v>11924</v>
      </c>
      <c r="B7213" s="451" t="s">
        <v>7752</v>
      </c>
      <c r="C7213" s="623" t="s">
        <v>1135</v>
      </c>
      <c r="D7213" s="624">
        <v>125.59</v>
      </c>
    </row>
    <row r="7214" spans="1:4">
      <c r="A7214" s="623">
        <v>11921</v>
      </c>
      <c r="B7214" s="451" t="s">
        <v>7749</v>
      </c>
      <c r="C7214" s="623" t="s">
        <v>1135</v>
      </c>
      <c r="D7214" s="624">
        <v>17.579999999999998</v>
      </c>
    </row>
    <row r="7215" spans="1:4">
      <c r="A7215" s="623">
        <v>11922</v>
      </c>
      <c r="B7215" s="451" t="s">
        <v>7750</v>
      </c>
      <c r="C7215" s="623" t="s">
        <v>1135</v>
      </c>
      <c r="D7215" s="624">
        <v>31.21</v>
      </c>
    </row>
    <row r="7216" spans="1:4">
      <c r="A7216" s="623">
        <v>11923</v>
      </c>
      <c r="B7216" s="451" t="s">
        <v>7751</v>
      </c>
      <c r="C7216" s="623" t="s">
        <v>1135</v>
      </c>
      <c r="D7216" s="624">
        <v>50.98</v>
      </c>
    </row>
    <row r="7217" spans="1:4" ht="25.5">
      <c r="A7217" s="623">
        <v>11916</v>
      </c>
      <c r="B7217" s="451" t="s">
        <v>7744</v>
      </c>
      <c r="C7217" s="623" t="s">
        <v>1135</v>
      </c>
      <c r="D7217" s="624">
        <v>8.65</v>
      </c>
    </row>
    <row r="7218" spans="1:4" ht="25.5">
      <c r="A7218" s="623">
        <v>11914</v>
      </c>
      <c r="B7218" s="451" t="s">
        <v>7743</v>
      </c>
      <c r="C7218" s="623" t="s">
        <v>1135</v>
      </c>
      <c r="D7218" s="624">
        <v>62.82</v>
      </c>
    </row>
    <row r="7219" spans="1:4" ht="25.5">
      <c r="A7219" s="623">
        <v>11917</v>
      </c>
      <c r="B7219" s="451" t="s">
        <v>7745</v>
      </c>
      <c r="C7219" s="623" t="s">
        <v>1135</v>
      </c>
      <c r="D7219" s="624">
        <v>15.06</v>
      </c>
    </row>
    <row r="7220" spans="1:4" ht="25.5">
      <c r="A7220" s="623">
        <v>11918</v>
      </c>
      <c r="B7220" s="451" t="s">
        <v>7746</v>
      </c>
      <c r="C7220" s="623" t="s">
        <v>1135</v>
      </c>
      <c r="D7220" s="624">
        <v>20.43</v>
      </c>
    </row>
    <row r="7221" spans="1:4" ht="25.5">
      <c r="A7221" s="623">
        <v>37734</v>
      </c>
      <c r="B7221" s="451" t="s">
        <v>8829</v>
      </c>
      <c r="C7221" s="623" t="s">
        <v>1131</v>
      </c>
      <c r="D7221" s="624">
        <v>45253.13</v>
      </c>
    </row>
    <row r="7222" spans="1:4" ht="25.5">
      <c r="A7222" s="623">
        <v>42251</v>
      </c>
      <c r="B7222" s="451" t="s">
        <v>10078</v>
      </c>
      <c r="C7222" s="623" t="s">
        <v>1131</v>
      </c>
      <c r="D7222" s="624">
        <v>51387.69</v>
      </c>
    </row>
    <row r="7223" spans="1:4" ht="25.5">
      <c r="A7223" s="623">
        <v>37733</v>
      </c>
      <c r="B7223" s="451" t="s">
        <v>8828</v>
      </c>
      <c r="C7223" s="623" t="s">
        <v>1131</v>
      </c>
      <c r="D7223" s="624">
        <v>33930.620000000003</v>
      </c>
    </row>
    <row r="7224" spans="1:4" ht="25.5">
      <c r="A7224" s="623">
        <v>37735</v>
      </c>
      <c r="B7224" s="451" t="s">
        <v>8830</v>
      </c>
      <c r="C7224" s="623" t="s">
        <v>1131</v>
      </c>
      <c r="D7224" s="624">
        <v>40886.400000000001</v>
      </c>
    </row>
    <row r="7225" spans="1:4" ht="51">
      <c r="A7225" s="623">
        <v>5090</v>
      </c>
      <c r="B7225" s="451" t="s">
        <v>6911</v>
      </c>
      <c r="C7225" s="623" t="s">
        <v>1131</v>
      </c>
      <c r="D7225" s="624">
        <v>17.5</v>
      </c>
    </row>
    <row r="7226" spans="1:4" ht="38.25">
      <c r="A7226" s="623">
        <v>5085</v>
      </c>
      <c r="B7226" s="451" t="s">
        <v>6908</v>
      </c>
      <c r="C7226" s="623" t="s">
        <v>1131</v>
      </c>
      <c r="D7226" s="624">
        <v>19.510000000000002</v>
      </c>
    </row>
    <row r="7227" spans="1:4" ht="25.5">
      <c r="A7227" s="623">
        <v>38374</v>
      </c>
      <c r="B7227" s="451" t="s">
        <v>9076</v>
      </c>
      <c r="C7227" s="623" t="s">
        <v>1131</v>
      </c>
      <c r="D7227" s="624">
        <v>862.73</v>
      </c>
    </row>
    <row r="7228" spans="1:4" ht="38.25">
      <c r="A7228" s="623">
        <v>20212</v>
      </c>
      <c r="B7228" s="451" t="s">
        <v>8186</v>
      </c>
      <c r="C7228" s="623" t="s">
        <v>1135</v>
      </c>
      <c r="D7228" s="624">
        <v>9.06</v>
      </c>
    </row>
    <row r="7229" spans="1:4" ht="38.25">
      <c r="A7229" s="623">
        <v>4430</v>
      </c>
      <c r="B7229" s="451" t="s">
        <v>6768</v>
      </c>
      <c r="C7229" s="623" t="s">
        <v>1135</v>
      </c>
      <c r="D7229" s="624">
        <v>5.75</v>
      </c>
    </row>
    <row r="7230" spans="1:4" ht="38.25">
      <c r="A7230" s="623">
        <v>4400</v>
      </c>
      <c r="B7230" s="451" t="s">
        <v>6763</v>
      </c>
      <c r="C7230" s="623" t="s">
        <v>1135</v>
      </c>
      <c r="D7230" s="624">
        <v>7.26</v>
      </c>
    </row>
    <row r="7231" spans="1:4" ht="25.5">
      <c r="A7231" s="623">
        <v>4500</v>
      </c>
      <c r="B7231" s="451" t="s">
        <v>11531</v>
      </c>
      <c r="C7231" s="623" t="s">
        <v>1135</v>
      </c>
      <c r="D7231" s="624">
        <v>18.170000000000002</v>
      </c>
    </row>
    <row r="7232" spans="1:4" ht="25.5">
      <c r="A7232" s="623">
        <v>4513</v>
      </c>
      <c r="B7232" s="451" t="s">
        <v>11532</v>
      </c>
      <c r="C7232" s="623" t="s">
        <v>1135</v>
      </c>
      <c r="D7232" s="624">
        <v>4.87</v>
      </c>
    </row>
    <row r="7233" spans="1:4" ht="25.5">
      <c r="A7233" s="623">
        <v>4496</v>
      </c>
      <c r="B7233" s="451" t="s">
        <v>11533</v>
      </c>
      <c r="C7233" s="623" t="s">
        <v>1135</v>
      </c>
      <c r="D7233" s="624">
        <v>3.89</v>
      </c>
    </row>
    <row r="7234" spans="1:4" ht="25.5">
      <c r="A7234" s="623">
        <v>11871</v>
      </c>
      <c r="B7234" s="451" t="s">
        <v>7716</v>
      </c>
      <c r="C7234" s="623" t="s">
        <v>1131</v>
      </c>
      <c r="D7234" s="624">
        <v>264</v>
      </c>
    </row>
    <row r="7235" spans="1:4" ht="25.5">
      <c r="A7235" s="623">
        <v>34636</v>
      </c>
      <c r="B7235" s="451" t="s">
        <v>8477</v>
      </c>
      <c r="C7235" s="623" t="s">
        <v>1131</v>
      </c>
      <c r="D7235" s="624">
        <v>279.89999999999998</v>
      </c>
    </row>
    <row r="7236" spans="1:4" ht="25.5">
      <c r="A7236" s="623">
        <v>34639</v>
      </c>
      <c r="B7236" s="451" t="s">
        <v>8480</v>
      </c>
      <c r="C7236" s="623" t="s">
        <v>1131</v>
      </c>
      <c r="D7236" s="624">
        <v>568.47</v>
      </c>
    </row>
    <row r="7237" spans="1:4" ht="25.5">
      <c r="A7237" s="623">
        <v>34640</v>
      </c>
      <c r="B7237" s="451" t="s">
        <v>8481</v>
      </c>
      <c r="C7237" s="623" t="s">
        <v>1131</v>
      </c>
      <c r="D7237" s="624">
        <v>638.54</v>
      </c>
    </row>
    <row r="7238" spans="1:4" ht="25.5">
      <c r="A7238" s="623">
        <v>34637</v>
      </c>
      <c r="B7238" s="451" t="s">
        <v>8478</v>
      </c>
      <c r="C7238" s="623" t="s">
        <v>1131</v>
      </c>
      <c r="D7238" s="624">
        <v>160.69999999999999</v>
      </c>
    </row>
    <row r="7239" spans="1:4" ht="25.5">
      <c r="A7239" s="623">
        <v>34638</v>
      </c>
      <c r="B7239" s="451" t="s">
        <v>8479</v>
      </c>
      <c r="C7239" s="623" t="s">
        <v>1131</v>
      </c>
      <c r="D7239" s="624">
        <v>275.58</v>
      </c>
    </row>
    <row r="7240" spans="1:4" ht="25.5">
      <c r="A7240" s="623">
        <v>11868</v>
      </c>
      <c r="B7240" s="451" t="s">
        <v>7714</v>
      </c>
      <c r="C7240" s="623" t="s">
        <v>1131</v>
      </c>
      <c r="D7240" s="624">
        <v>362.83</v>
      </c>
    </row>
    <row r="7241" spans="1:4" ht="25.5">
      <c r="A7241" s="623">
        <v>37106</v>
      </c>
      <c r="B7241" s="451" t="s">
        <v>8697</v>
      </c>
      <c r="C7241" s="623" t="s">
        <v>1131</v>
      </c>
      <c r="D7241" s="624">
        <v>3504.54</v>
      </c>
    </row>
    <row r="7242" spans="1:4" ht="25.5">
      <c r="A7242" s="623">
        <v>11869</v>
      </c>
      <c r="B7242" s="451" t="s">
        <v>7715</v>
      </c>
      <c r="C7242" s="623" t="s">
        <v>1131</v>
      </c>
      <c r="D7242" s="624">
        <v>588.69000000000005</v>
      </c>
    </row>
    <row r="7243" spans="1:4" ht="25.5">
      <c r="A7243" s="623">
        <v>37104</v>
      </c>
      <c r="B7243" s="451" t="s">
        <v>8695</v>
      </c>
      <c r="C7243" s="623" t="s">
        <v>1131</v>
      </c>
      <c r="D7243" s="624">
        <v>758.85</v>
      </c>
    </row>
    <row r="7244" spans="1:4" ht="25.5">
      <c r="A7244" s="623">
        <v>37105</v>
      </c>
      <c r="B7244" s="451" t="s">
        <v>8696</v>
      </c>
      <c r="C7244" s="623" t="s">
        <v>1131</v>
      </c>
      <c r="D7244" s="624">
        <v>1690.09</v>
      </c>
    </row>
    <row r="7245" spans="1:4" ht="51">
      <c r="A7245" s="623">
        <v>43094</v>
      </c>
      <c r="B7245" s="451" t="s">
        <v>12100</v>
      </c>
      <c r="C7245" s="623" t="s">
        <v>1131</v>
      </c>
      <c r="D7245" s="624">
        <v>193.83</v>
      </c>
    </row>
    <row r="7246" spans="1:4" ht="51">
      <c r="A7246" s="623">
        <v>43093</v>
      </c>
      <c r="B7246" s="451" t="s">
        <v>12101</v>
      </c>
      <c r="C7246" s="623" t="s">
        <v>1131</v>
      </c>
      <c r="D7246" s="624">
        <v>205.99</v>
      </c>
    </row>
    <row r="7247" spans="1:4" ht="38.25">
      <c r="A7247" s="623">
        <v>1030</v>
      </c>
      <c r="B7247" s="451" t="s">
        <v>5794</v>
      </c>
      <c r="C7247" s="623" t="s">
        <v>1131</v>
      </c>
      <c r="D7247" s="624">
        <v>32.4</v>
      </c>
    </row>
    <row r="7248" spans="1:4" ht="38.25">
      <c r="A7248" s="623">
        <v>11694</v>
      </c>
      <c r="B7248" s="451" t="s">
        <v>7639</v>
      </c>
      <c r="C7248" s="623" t="s">
        <v>1131</v>
      </c>
      <c r="D7248" s="624">
        <v>716.21</v>
      </c>
    </row>
    <row r="7249" spans="1:4" ht="38.25">
      <c r="A7249" s="623">
        <v>35277</v>
      </c>
      <c r="B7249" s="451" t="s">
        <v>8563</v>
      </c>
      <c r="C7249" s="623" t="s">
        <v>1131</v>
      </c>
      <c r="D7249" s="624">
        <v>381.03</v>
      </c>
    </row>
    <row r="7250" spans="1:4" ht="76.5">
      <c r="A7250" s="623">
        <v>10521</v>
      </c>
      <c r="B7250" s="451" t="s">
        <v>7360</v>
      </c>
      <c r="C7250" s="623" t="s">
        <v>1131</v>
      </c>
      <c r="D7250" s="624">
        <v>185.66</v>
      </c>
    </row>
    <row r="7251" spans="1:4" ht="76.5">
      <c r="A7251" s="623">
        <v>10885</v>
      </c>
      <c r="B7251" s="451" t="s">
        <v>7449</v>
      </c>
      <c r="C7251" s="623" t="s">
        <v>1131</v>
      </c>
      <c r="D7251" s="624">
        <v>234.84</v>
      </c>
    </row>
    <row r="7252" spans="1:4" ht="76.5">
      <c r="A7252" s="623">
        <v>20962</v>
      </c>
      <c r="B7252" s="451" t="s">
        <v>8207</v>
      </c>
      <c r="C7252" s="623" t="s">
        <v>1131</v>
      </c>
      <c r="D7252" s="624">
        <v>194.51</v>
      </c>
    </row>
    <row r="7253" spans="1:4" ht="76.5">
      <c r="A7253" s="623">
        <v>20963</v>
      </c>
      <c r="B7253" s="451" t="s">
        <v>8208</v>
      </c>
      <c r="C7253" s="623" t="s">
        <v>1131</v>
      </c>
      <c r="D7253" s="624">
        <v>237.61</v>
      </c>
    </row>
    <row r="7254" spans="1:4">
      <c r="A7254" s="623">
        <v>2555</v>
      </c>
      <c r="B7254" s="451" t="s">
        <v>6169</v>
      </c>
      <c r="C7254" s="623" t="s">
        <v>1131</v>
      </c>
      <c r="D7254" s="624">
        <v>1.1399999999999999</v>
      </c>
    </row>
    <row r="7255" spans="1:4">
      <c r="A7255" s="623">
        <v>2556</v>
      </c>
      <c r="B7255" s="451" t="s">
        <v>6170</v>
      </c>
      <c r="C7255" s="623" t="s">
        <v>1131</v>
      </c>
      <c r="D7255" s="624">
        <v>1.18</v>
      </c>
    </row>
    <row r="7256" spans="1:4">
      <c r="A7256" s="623">
        <v>2557</v>
      </c>
      <c r="B7256" s="451" t="s">
        <v>6171</v>
      </c>
      <c r="C7256" s="623" t="s">
        <v>1131</v>
      </c>
      <c r="D7256" s="624">
        <v>2.5</v>
      </c>
    </row>
    <row r="7257" spans="1:4" ht="38.25">
      <c r="A7257" s="623">
        <v>10569</v>
      </c>
      <c r="B7257" s="451" t="s">
        <v>12102</v>
      </c>
      <c r="C7257" s="623" t="s">
        <v>1131</v>
      </c>
      <c r="D7257" s="624">
        <v>2.5</v>
      </c>
    </row>
    <row r="7258" spans="1:4" ht="38.25">
      <c r="A7258" s="623">
        <v>39810</v>
      </c>
      <c r="B7258" s="451" t="s">
        <v>12103</v>
      </c>
      <c r="C7258" s="623" t="s">
        <v>1131</v>
      </c>
      <c r="D7258" s="624">
        <v>26.16</v>
      </c>
    </row>
    <row r="7259" spans="1:4" ht="38.25">
      <c r="A7259" s="623">
        <v>39811</v>
      </c>
      <c r="B7259" s="451" t="s">
        <v>12104</v>
      </c>
      <c r="C7259" s="623" t="s">
        <v>1131</v>
      </c>
      <c r="D7259" s="624">
        <v>31.99</v>
      </c>
    </row>
    <row r="7260" spans="1:4" ht="38.25">
      <c r="A7260" s="623">
        <v>39812</v>
      </c>
      <c r="B7260" s="451" t="s">
        <v>12105</v>
      </c>
      <c r="C7260" s="623" t="s">
        <v>1131</v>
      </c>
      <c r="D7260" s="624">
        <v>52.61</v>
      </c>
    </row>
    <row r="7261" spans="1:4" ht="38.25">
      <c r="A7261" s="623">
        <v>43096</v>
      </c>
      <c r="B7261" s="451" t="s">
        <v>12106</v>
      </c>
      <c r="C7261" s="623" t="s">
        <v>1131</v>
      </c>
      <c r="D7261" s="624">
        <v>174.39</v>
      </c>
    </row>
    <row r="7262" spans="1:4" ht="38.25">
      <c r="A7262" s="623">
        <v>43102</v>
      </c>
      <c r="B7262" s="451" t="s">
        <v>12107</v>
      </c>
      <c r="C7262" s="623" t="s">
        <v>1131</v>
      </c>
      <c r="D7262" s="624">
        <v>106.04</v>
      </c>
    </row>
    <row r="7263" spans="1:4" ht="38.25">
      <c r="A7263" s="623">
        <v>43103</v>
      </c>
      <c r="B7263" s="451" t="s">
        <v>12108</v>
      </c>
      <c r="C7263" s="623" t="s">
        <v>1131</v>
      </c>
      <c r="D7263" s="624">
        <v>156.13999999999999</v>
      </c>
    </row>
    <row r="7264" spans="1:4" ht="38.25">
      <c r="A7264" s="623">
        <v>43098</v>
      </c>
      <c r="B7264" s="451" t="s">
        <v>12109</v>
      </c>
      <c r="C7264" s="623" t="s">
        <v>1131</v>
      </c>
      <c r="D7264" s="624">
        <v>59.07</v>
      </c>
    </row>
    <row r="7265" spans="1:4" ht="38.25">
      <c r="A7265" s="623">
        <v>43097</v>
      </c>
      <c r="B7265" s="451" t="s">
        <v>12110</v>
      </c>
      <c r="C7265" s="623" t="s">
        <v>1131</v>
      </c>
      <c r="D7265" s="624">
        <v>34.99</v>
      </c>
    </row>
    <row r="7266" spans="1:4" ht="25.5">
      <c r="A7266" s="623">
        <v>43104</v>
      </c>
      <c r="B7266" s="451" t="s">
        <v>12111</v>
      </c>
      <c r="C7266" s="623" t="s">
        <v>1131</v>
      </c>
      <c r="D7266" s="624">
        <v>413.98</v>
      </c>
    </row>
    <row r="7267" spans="1:4" ht="25.5">
      <c r="A7267" s="623">
        <v>39771</v>
      </c>
      <c r="B7267" s="451" t="s">
        <v>9788</v>
      </c>
      <c r="C7267" s="623" t="s">
        <v>1131</v>
      </c>
      <c r="D7267" s="624">
        <v>24.05</v>
      </c>
    </row>
    <row r="7268" spans="1:4" ht="25.5">
      <c r="A7268" s="623">
        <v>39772</v>
      </c>
      <c r="B7268" s="451" t="s">
        <v>9789</v>
      </c>
      <c r="C7268" s="623" t="s">
        <v>1131</v>
      </c>
      <c r="D7268" s="624">
        <v>47.27</v>
      </c>
    </row>
    <row r="7269" spans="1:4" ht="25.5">
      <c r="A7269" s="623">
        <v>39773</v>
      </c>
      <c r="B7269" s="451" t="s">
        <v>9790</v>
      </c>
      <c r="C7269" s="623" t="s">
        <v>1131</v>
      </c>
      <c r="D7269" s="624">
        <v>75.97</v>
      </c>
    </row>
    <row r="7270" spans="1:4" ht="25.5">
      <c r="A7270" s="623">
        <v>39774</v>
      </c>
      <c r="B7270" s="451" t="s">
        <v>9791</v>
      </c>
      <c r="C7270" s="623" t="s">
        <v>1131</v>
      </c>
      <c r="D7270" s="624">
        <v>113.64</v>
      </c>
    </row>
    <row r="7271" spans="1:4" ht="25.5">
      <c r="A7271" s="623">
        <v>39775</v>
      </c>
      <c r="B7271" s="451" t="s">
        <v>9792</v>
      </c>
      <c r="C7271" s="623" t="s">
        <v>1131</v>
      </c>
      <c r="D7271" s="624">
        <v>151.66</v>
      </c>
    </row>
    <row r="7272" spans="1:4" ht="25.5">
      <c r="A7272" s="623">
        <v>39776</v>
      </c>
      <c r="B7272" s="451" t="s">
        <v>9793</v>
      </c>
      <c r="C7272" s="623" t="s">
        <v>1131</v>
      </c>
      <c r="D7272" s="624">
        <v>183.29</v>
      </c>
    </row>
    <row r="7273" spans="1:4" ht="25.5">
      <c r="A7273" s="623">
        <v>39777</v>
      </c>
      <c r="B7273" s="451" t="s">
        <v>9794</v>
      </c>
      <c r="C7273" s="623" t="s">
        <v>1131</v>
      </c>
      <c r="D7273" s="624">
        <v>232.31</v>
      </c>
    </row>
    <row r="7274" spans="1:4" ht="25.5">
      <c r="A7274" s="623">
        <v>20254</v>
      </c>
      <c r="B7274" s="451" t="s">
        <v>12112</v>
      </c>
      <c r="C7274" s="623" t="s">
        <v>1131</v>
      </c>
      <c r="D7274" s="624">
        <v>16.86</v>
      </c>
    </row>
    <row r="7275" spans="1:4" ht="25.5">
      <c r="A7275" s="623">
        <v>20253</v>
      </c>
      <c r="B7275" s="451" t="s">
        <v>12113</v>
      </c>
      <c r="C7275" s="623" t="s">
        <v>1131</v>
      </c>
      <c r="D7275" s="624">
        <v>55.37</v>
      </c>
    </row>
    <row r="7276" spans="1:4" ht="38.25">
      <c r="A7276" s="623">
        <v>11247</v>
      </c>
      <c r="B7276" s="451" t="s">
        <v>12114</v>
      </c>
      <c r="C7276" s="623" t="s">
        <v>1131</v>
      </c>
      <c r="D7276" s="624">
        <v>1064.7</v>
      </c>
    </row>
    <row r="7277" spans="1:4" ht="38.25">
      <c r="A7277" s="623">
        <v>11250</v>
      </c>
      <c r="B7277" s="451" t="s">
        <v>12115</v>
      </c>
      <c r="C7277" s="623" t="s">
        <v>1131</v>
      </c>
      <c r="D7277" s="624">
        <v>45.84</v>
      </c>
    </row>
    <row r="7278" spans="1:4" ht="38.25">
      <c r="A7278" s="623">
        <v>11249</v>
      </c>
      <c r="B7278" s="451" t="s">
        <v>12116</v>
      </c>
      <c r="C7278" s="623" t="s">
        <v>1131</v>
      </c>
      <c r="D7278" s="624">
        <v>2079.7399999999998</v>
      </c>
    </row>
    <row r="7279" spans="1:4" ht="38.25">
      <c r="A7279" s="623">
        <v>11251</v>
      </c>
      <c r="B7279" s="451" t="s">
        <v>12117</v>
      </c>
      <c r="C7279" s="623" t="s">
        <v>1131</v>
      </c>
      <c r="D7279" s="624">
        <v>101.53</v>
      </c>
    </row>
    <row r="7280" spans="1:4" ht="38.25">
      <c r="A7280" s="623">
        <v>11253</v>
      </c>
      <c r="B7280" s="451" t="s">
        <v>12118</v>
      </c>
      <c r="C7280" s="623" t="s">
        <v>1131</v>
      </c>
      <c r="D7280" s="624">
        <v>168.24</v>
      </c>
    </row>
    <row r="7281" spans="1:4" ht="38.25">
      <c r="A7281" s="623">
        <v>11255</v>
      </c>
      <c r="B7281" s="451" t="s">
        <v>12119</v>
      </c>
      <c r="C7281" s="623" t="s">
        <v>1131</v>
      </c>
      <c r="D7281" s="624">
        <v>251.53</v>
      </c>
    </row>
    <row r="7282" spans="1:4" ht="38.25">
      <c r="A7282" s="623">
        <v>14055</v>
      </c>
      <c r="B7282" s="451" t="s">
        <v>12120</v>
      </c>
      <c r="C7282" s="623" t="s">
        <v>1131</v>
      </c>
      <c r="D7282" s="624">
        <v>505.98</v>
      </c>
    </row>
    <row r="7283" spans="1:4" ht="51">
      <c r="A7283" s="623">
        <v>11256</v>
      </c>
      <c r="B7283" s="451" t="s">
        <v>12121</v>
      </c>
      <c r="C7283" s="623" t="s">
        <v>1131</v>
      </c>
      <c r="D7283" s="624">
        <v>315.06</v>
      </c>
    </row>
    <row r="7284" spans="1:4" ht="25.5">
      <c r="A7284" s="623">
        <v>1872</v>
      </c>
      <c r="B7284" s="451" t="s">
        <v>6049</v>
      </c>
      <c r="C7284" s="623" t="s">
        <v>1131</v>
      </c>
      <c r="D7284" s="624">
        <v>1.68</v>
      </c>
    </row>
    <row r="7285" spans="1:4" ht="25.5">
      <c r="A7285" s="623">
        <v>1873</v>
      </c>
      <c r="B7285" s="451" t="s">
        <v>6050</v>
      </c>
      <c r="C7285" s="623" t="s">
        <v>1131</v>
      </c>
      <c r="D7285" s="624">
        <v>3.35</v>
      </c>
    </row>
    <row r="7286" spans="1:4" ht="38.25">
      <c r="A7286" s="623">
        <v>39693</v>
      </c>
      <c r="B7286" s="451" t="s">
        <v>9752</v>
      </c>
      <c r="C7286" s="623" t="s">
        <v>1131</v>
      </c>
      <c r="D7286" s="624">
        <v>1978.75</v>
      </c>
    </row>
    <row r="7287" spans="1:4" ht="38.25">
      <c r="A7287" s="623">
        <v>39692</v>
      </c>
      <c r="B7287" s="451" t="s">
        <v>9751</v>
      </c>
      <c r="C7287" s="623" t="s">
        <v>1131</v>
      </c>
      <c r="D7287" s="624">
        <v>633.15</v>
      </c>
    </row>
    <row r="7288" spans="1:4" ht="25.5">
      <c r="A7288" s="623">
        <v>3280</v>
      </c>
      <c r="B7288" s="451" t="s">
        <v>6331</v>
      </c>
      <c r="C7288" s="623" t="s">
        <v>1131</v>
      </c>
      <c r="D7288" s="624">
        <v>149.41999999999999</v>
      </c>
    </row>
    <row r="7289" spans="1:4" ht="25.5">
      <c r="A7289" s="623">
        <v>11881</v>
      </c>
      <c r="B7289" s="451" t="s">
        <v>7718</v>
      </c>
      <c r="C7289" s="623" t="s">
        <v>1131</v>
      </c>
      <c r="D7289" s="624">
        <v>69.39</v>
      </c>
    </row>
    <row r="7290" spans="1:4" ht="25.5">
      <c r="A7290" s="623">
        <v>34641</v>
      </c>
      <c r="B7290" s="451" t="s">
        <v>8482</v>
      </c>
      <c r="C7290" s="623" t="s">
        <v>1131</v>
      </c>
      <c r="D7290" s="624">
        <v>55.96</v>
      </c>
    </row>
    <row r="7291" spans="1:4" ht="25.5">
      <c r="A7291" s="623">
        <v>34643</v>
      </c>
      <c r="B7291" s="451" t="s">
        <v>8483</v>
      </c>
      <c r="C7291" s="623" t="s">
        <v>1131</v>
      </c>
      <c r="D7291" s="624">
        <v>12.33</v>
      </c>
    </row>
    <row r="7292" spans="1:4" ht="25.5">
      <c r="A7292" s="623">
        <v>3278</v>
      </c>
      <c r="B7292" s="451" t="s">
        <v>6329</v>
      </c>
      <c r="C7292" s="623" t="s">
        <v>1131</v>
      </c>
      <c r="D7292" s="624">
        <v>78.34</v>
      </c>
    </row>
    <row r="7293" spans="1:4" ht="25.5">
      <c r="A7293" s="623">
        <v>3279</v>
      </c>
      <c r="B7293" s="451" t="s">
        <v>6330</v>
      </c>
      <c r="C7293" s="623" t="s">
        <v>1131</v>
      </c>
      <c r="D7293" s="624">
        <v>129.27000000000001</v>
      </c>
    </row>
    <row r="7294" spans="1:4" ht="38.25">
      <c r="A7294" s="623">
        <v>1062</v>
      </c>
      <c r="B7294" s="451" t="s">
        <v>12122</v>
      </c>
      <c r="C7294" s="623" t="s">
        <v>1131</v>
      </c>
      <c r="D7294" s="624">
        <v>200.66</v>
      </c>
    </row>
    <row r="7295" spans="1:4" ht="38.25">
      <c r="A7295" s="623">
        <v>39686</v>
      </c>
      <c r="B7295" s="451" t="s">
        <v>12123</v>
      </c>
      <c r="C7295" s="623" t="s">
        <v>1131</v>
      </c>
      <c r="D7295" s="624">
        <v>324.89999999999998</v>
      </c>
    </row>
    <row r="7296" spans="1:4" ht="51">
      <c r="A7296" s="623">
        <v>43095</v>
      </c>
      <c r="B7296" s="451" t="s">
        <v>12124</v>
      </c>
      <c r="C7296" s="623" t="s">
        <v>1131</v>
      </c>
      <c r="D7296" s="624">
        <v>114.91</v>
      </c>
    </row>
    <row r="7297" spans="1:4" ht="25.5">
      <c r="A7297" s="623">
        <v>1871</v>
      </c>
      <c r="B7297" s="451" t="s">
        <v>6048</v>
      </c>
      <c r="C7297" s="623" t="s">
        <v>1131</v>
      </c>
      <c r="D7297" s="624">
        <v>3.02</v>
      </c>
    </row>
    <row r="7298" spans="1:4" ht="25.5">
      <c r="A7298" s="623">
        <v>12001</v>
      </c>
      <c r="B7298" s="451" t="s">
        <v>7776</v>
      </c>
      <c r="C7298" s="623" t="s">
        <v>1131</v>
      </c>
      <c r="D7298" s="624">
        <v>4.3600000000000003</v>
      </c>
    </row>
    <row r="7299" spans="1:4">
      <c r="A7299" s="623">
        <v>11882</v>
      </c>
      <c r="B7299" s="451" t="s">
        <v>7719</v>
      </c>
      <c r="C7299" s="623" t="s">
        <v>1131</v>
      </c>
      <c r="D7299" s="624">
        <v>78.34</v>
      </c>
    </row>
    <row r="7300" spans="1:4" ht="51">
      <c r="A7300" s="623">
        <v>1068</v>
      </c>
      <c r="B7300" s="451" t="s">
        <v>12125</v>
      </c>
      <c r="C7300" s="623" t="s">
        <v>1131</v>
      </c>
      <c r="D7300" s="624">
        <v>1323.54</v>
      </c>
    </row>
    <row r="7301" spans="1:4" ht="51">
      <c r="A7301" s="623">
        <v>39690</v>
      </c>
      <c r="B7301" s="451" t="s">
        <v>12126</v>
      </c>
      <c r="C7301" s="623" t="s">
        <v>1131</v>
      </c>
      <c r="D7301" s="624">
        <v>2220.4699999999998</v>
      </c>
    </row>
    <row r="7302" spans="1:4" ht="51">
      <c r="A7302" s="623">
        <v>39691</v>
      </c>
      <c r="B7302" s="451" t="s">
        <v>12127</v>
      </c>
      <c r="C7302" s="623" t="s">
        <v>1131</v>
      </c>
      <c r="D7302" s="624">
        <v>2792.73</v>
      </c>
    </row>
    <row r="7303" spans="1:4" ht="38.25">
      <c r="A7303" s="623">
        <v>39808</v>
      </c>
      <c r="B7303" s="451" t="s">
        <v>12128</v>
      </c>
      <c r="C7303" s="623" t="s">
        <v>1131</v>
      </c>
      <c r="D7303" s="624">
        <v>59.99</v>
      </c>
    </row>
    <row r="7304" spans="1:4" ht="25.5">
      <c r="A7304" s="623">
        <v>39809</v>
      </c>
      <c r="B7304" s="451" t="s">
        <v>12129</v>
      </c>
      <c r="C7304" s="623" t="s">
        <v>1131</v>
      </c>
      <c r="D7304" s="624">
        <v>142.30000000000001</v>
      </c>
    </row>
    <row r="7305" spans="1:4" ht="25.5">
      <c r="A7305" s="623">
        <v>11713</v>
      </c>
      <c r="B7305" s="451" t="s">
        <v>7651</v>
      </c>
      <c r="C7305" s="623" t="s">
        <v>1131</v>
      </c>
      <c r="D7305" s="624">
        <v>26.77</v>
      </c>
    </row>
    <row r="7306" spans="1:4" ht="25.5">
      <c r="A7306" s="623">
        <v>11716</v>
      </c>
      <c r="B7306" s="451" t="s">
        <v>7654</v>
      </c>
      <c r="C7306" s="623" t="s">
        <v>1131</v>
      </c>
      <c r="D7306" s="624">
        <v>11.43</v>
      </c>
    </row>
    <row r="7307" spans="1:4" ht="25.5">
      <c r="A7307" s="623">
        <v>5103</v>
      </c>
      <c r="B7307" s="451" t="s">
        <v>6916</v>
      </c>
      <c r="C7307" s="623" t="s">
        <v>1131</v>
      </c>
      <c r="D7307" s="624">
        <v>11.59</v>
      </c>
    </row>
    <row r="7308" spans="1:4" ht="25.5">
      <c r="A7308" s="623">
        <v>11712</v>
      </c>
      <c r="B7308" s="451" t="s">
        <v>7650</v>
      </c>
      <c r="C7308" s="623" t="s">
        <v>1131</v>
      </c>
      <c r="D7308" s="624">
        <v>26.99</v>
      </c>
    </row>
    <row r="7309" spans="1:4" ht="25.5">
      <c r="A7309" s="623">
        <v>11717</v>
      </c>
      <c r="B7309" s="451" t="s">
        <v>7655</v>
      </c>
      <c r="C7309" s="623" t="s">
        <v>1131</v>
      </c>
      <c r="D7309" s="624">
        <v>29.33</v>
      </c>
    </row>
    <row r="7310" spans="1:4" ht="25.5">
      <c r="A7310" s="623">
        <v>11714</v>
      </c>
      <c r="B7310" s="451" t="s">
        <v>7652</v>
      </c>
      <c r="C7310" s="623" t="s">
        <v>1131</v>
      </c>
      <c r="D7310" s="624">
        <v>36.49</v>
      </c>
    </row>
    <row r="7311" spans="1:4" ht="25.5">
      <c r="A7311" s="623">
        <v>11715</v>
      </c>
      <c r="B7311" s="451" t="s">
        <v>7653</v>
      </c>
      <c r="C7311" s="623" t="s">
        <v>1131</v>
      </c>
      <c r="D7311" s="624">
        <v>41.98</v>
      </c>
    </row>
    <row r="7312" spans="1:4" ht="25.5">
      <c r="A7312" s="623">
        <v>11880</v>
      </c>
      <c r="B7312" s="451" t="s">
        <v>7717</v>
      </c>
      <c r="C7312" s="623" t="s">
        <v>1131</v>
      </c>
      <c r="D7312" s="624">
        <v>75.47</v>
      </c>
    </row>
    <row r="7313" spans="1:4">
      <c r="A7313" s="623">
        <v>1106</v>
      </c>
      <c r="B7313" s="451" t="s">
        <v>5817</v>
      </c>
      <c r="C7313" s="623" t="s">
        <v>1128</v>
      </c>
      <c r="D7313" s="624">
        <v>0.6</v>
      </c>
    </row>
    <row r="7314" spans="1:4">
      <c r="A7314" s="623">
        <v>11161</v>
      </c>
      <c r="B7314" s="451" t="s">
        <v>7524</v>
      </c>
      <c r="C7314" s="623" t="s">
        <v>1128</v>
      </c>
      <c r="D7314" s="624">
        <v>1</v>
      </c>
    </row>
    <row r="7315" spans="1:4">
      <c r="A7315" s="623">
        <v>1107</v>
      </c>
      <c r="B7315" s="451" t="s">
        <v>5818</v>
      </c>
      <c r="C7315" s="623" t="s">
        <v>1128</v>
      </c>
      <c r="D7315" s="624">
        <v>0.69</v>
      </c>
    </row>
    <row r="7316" spans="1:4">
      <c r="A7316" s="623">
        <v>4758</v>
      </c>
      <c r="B7316" s="451" t="s">
        <v>6799</v>
      </c>
      <c r="C7316" s="623" t="s">
        <v>1134</v>
      </c>
      <c r="D7316" s="624">
        <v>15.57</v>
      </c>
    </row>
    <row r="7317" spans="1:4">
      <c r="A7317" s="623">
        <v>41080</v>
      </c>
      <c r="B7317" s="451" t="s">
        <v>10026</v>
      </c>
      <c r="C7317" s="623" t="s">
        <v>1251</v>
      </c>
      <c r="D7317" s="624">
        <v>2761.09</v>
      </c>
    </row>
    <row r="7318" spans="1:4" ht="25.5">
      <c r="A7318" s="623">
        <v>25963</v>
      </c>
      <c r="B7318" s="451" t="s">
        <v>8326</v>
      </c>
      <c r="C7318" s="623" t="s">
        <v>1128</v>
      </c>
      <c r="D7318" s="624">
        <v>0.11</v>
      </c>
    </row>
    <row r="7319" spans="1:4">
      <c r="A7319" s="623">
        <v>4759</v>
      </c>
      <c r="B7319" s="451" t="s">
        <v>6800</v>
      </c>
      <c r="C7319" s="623" t="s">
        <v>1134</v>
      </c>
      <c r="D7319" s="624">
        <v>12.64</v>
      </c>
    </row>
    <row r="7320" spans="1:4">
      <c r="A7320" s="623">
        <v>41068</v>
      </c>
      <c r="B7320" s="451" t="s">
        <v>10014</v>
      </c>
      <c r="C7320" s="623" t="s">
        <v>1251</v>
      </c>
      <c r="D7320" s="624">
        <v>2241.29</v>
      </c>
    </row>
    <row r="7321" spans="1:4" ht="25.5">
      <c r="A7321" s="623">
        <v>1108</v>
      </c>
      <c r="B7321" s="451" t="s">
        <v>5819</v>
      </c>
      <c r="C7321" s="623" t="s">
        <v>1135</v>
      </c>
      <c r="D7321" s="624">
        <v>21.58</v>
      </c>
    </row>
    <row r="7322" spans="1:4" ht="25.5">
      <c r="A7322" s="623">
        <v>1117</v>
      </c>
      <c r="B7322" s="451" t="s">
        <v>5826</v>
      </c>
      <c r="C7322" s="623" t="s">
        <v>1135</v>
      </c>
      <c r="D7322" s="624">
        <v>21.75</v>
      </c>
    </row>
    <row r="7323" spans="1:4" ht="25.5">
      <c r="A7323" s="623">
        <v>1118</v>
      </c>
      <c r="B7323" s="451" t="s">
        <v>5827</v>
      </c>
      <c r="C7323" s="623" t="s">
        <v>1135</v>
      </c>
      <c r="D7323" s="624">
        <v>25.71</v>
      </c>
    </row>
    <row r="7324" spans="1:4" ht="25.5">
      <c r="A7324" s="623">
        <v>1110</v>
      </c>
      <c r="B7324" s="451" t="s">
        <v>5821</v>
      </c>
      <c r="C7324" s="623" t="s">
        <v>1135</v>
      </c>
      <c r="D7324" s="624">
        <v>25.71</v>
      </c>
    </row>
    <row r="7325" spans="1:4" ht="38.25">
      <c r="A7325" s="623">
        <v>12618</v>
      </c>
      <c r="B7325" s="451" t="s">
        <v>7900</v>
      </c>
      <c r="C7325" s="623" t="s">
        <v>1131</v>
      </c>
      <c r="D7325" s="624">
        <v>33.93</v>
      </c>
    </row>
    <row r="7326" spans="1:4" ht="25.5">
      <c r="A7326" s="623">
        <v>40784</v>
      </c>
      <c r="B7326" s="451" t="s">
        <v>12130</v>
      </c>
      <c r="C7326" s="623" t="s">
        <v>1135</v>
      </c>
      <c r="D7326" s="624">
        <v>70.91</v>
      </c>
    </row>
    <row r="7327" spans="1:4" ht="25.5">
      <c r="A7327" s="623">
        <v>40782</v>
      </c>
      <c r="B7327" s="451" t="s">
        <v>12131</v>
      </c>
      <c r="C7327" s="623" t="s">
        <v>1135</v>
      </c>
      <c r="D7327" s="624">
        <v>27.83</v>
      </c>
    </row>
    <row r="7328" spans="1:4" ht="25.5">
      <c r="A7328" s="623">
        <v>40783</v>
      </c>
      <c r="B7328" s="451" t="s">
        <v>12132</v>
      </c>
      <c r="C7328" s="623" t="s">
        <v>1135</v>
      </c>
      <c r="D7328" s="624">
        <v>36.25</v>
      </c>
    </row>
    <row r="7329" spans="1:4" ht="25.5">
      <c r="A7329" s="623">
        <v>1109</v>
      </c>
      <c r="B7329" s="451" t="s">
        <v>5820</v>
      </c>
      <c r="C7329" s="623" t="s">
        <v>1135</v>
      </c>
      <c r="D7329" s="624">
        <v>21.58</v>
      </c>
    </row>
    <row r="7330" spans="1:4" ht="25.5">
      <c r="A7330" s="623">
        <v>1119</v>
      </c>
      <c r="B7330" s="451" t="s">
        <v>5828</v>
      </c>
      <c r="C7330" s="623" t="s">
        <v>1135</v>
      </c>
      <c r="D7330" s="624">
        <v>13.91</v>
      </c>
    </row>
    <row r="7331" spans="1:4" ht="25.5">
      <c r="A7331" s="623">
        <v>13115</v>
      </c>
      <c r="B7331" s="451" t="s">
        <v>7979</v>
      </c>
      <c r="C7331" s="623" t="s">
        <v>1135</v>
      </c>
      <c r="D7331" s="624">
        <v>15.76</v>
      </c>
    </row>
    <row r="7332" spans="1:4" ht="25.5">
      <c r="A7332" s="623">
        <v>10541</v>
      </c>
      <c r="B7332" s="451" t="s">
        <v>7364</v>
      </c>
      <c r="C7332" s="623" t="s">
        <v>1135</v>
      </c>
      <c r="D7332" s="624">
        <v>18.3</v>
      </c>
    </row>
    <row r="7333" spans="1:4" ht="25.5">
      <c r="A7333" s="623">
        <v>10543</v>
      </c>
      <c r="B7333" s="451" t="s">
        <v>7366</v>
      </c>
      <c r="C7333" s="623" t="s">
        <v>1135</v>
      </c>
      <c r="D7333" s="624">
        <v>35.51</v>
      </c>
    </row>
    <row r="7334" spans="1:4" ht="25.5">
      <c r="A7334" s="623">
        <v>10544</v>
      </c>
      <c r="B7334" s="451" t="s">
        <v>7367</v>
      </c>
      <c r="C7334" s="623" t="s">
        <v>1135</v>
      </c>
      <c r="D7334" s="624">
        <v>42.71</v>
      </c>
    </row>
    <row r="7335" spans="1:4" ht="25.5">
      <c r="A7335" s="623">
        <v>10545</v>
      </c>
      <c r="B7335" s="451" t="s">
        <v>7368</v>
      </c>
      <c r="C7335" s="623" t="s">
        <v>1135</v>
      </c>
      <c r="D7335" s="624">
        <v>65.510000000000005</v>
      </c>
    </row>
    <row r="7336" spans="1:4" ht="25.5">
      <c r="A7336" s="623">
        <v>10542</v>
      </c>
      <c r="B7336" s="451" t="s">
        <v>7365</v>
      </c>
      <c r="C7336" s="623" t="s">
        <v>1135</v>
      </c>
      <c r="D7336" s="624">
        <v>25.22</v>
      </c>
    </row>
    <row r="7337" spans="1:4" ht="25.5">
      <c r="A7337" s="623">
        <v>38365</v>
      </c>
      <c r="B7337" s="451" t="s">
        <v>9069</v>
      </c>
      <c r="C7337" s="623" t="s">
        <v>1136</v>
      </c>
      <c r="D7337" s="624">
        <v>1.43</v>
      </c>
    </row>
    <row r="7338" spans="1:4" ht="51">
      <c r="A7338" s="623">
        <v>37745</v>
      </c>
      <c r="B7338" s="451" t="s">
        <v>8839</v>
      </c>
      <c r="C7338" s="623" t="s">
        <v>1131</v>
      </c>
      <c r="D7338" s="624">
        <v>243826</v>
      </c>
    </row>
    <row r="7339" spans="1:4" ht="51">
      <c r="A7339" s="623">
        <v>37754</v>
      </c>
      <c r="B7339" s="451" t="s">
        <v>8848</v>
      </c>
      <c r="C7339" s="623" t="s">
        <v>1131</v>
      </c>
      <c r="D7339" s="624">
        <v>254628.41</v>
      </c>
    </row>
    <row r="7340" spans="1:4" ht="51">
      <c r="A7340" s="623">
        <v>37748</v>
      </c>
      <c r="B7340" s="451" t="s">
        <v>8842</v>
      </c>
      <c r="C7340" s="623" t="s">
        <v>1131</v>
      </c>
      <c r="D7340" s="624">
        <v>259219.44</v>
      </c>
    </row>
    <row r="7341" spans="1:4" ht="51">
      <c r="A7341" s="623">
        <v>37761</v>
      </c>
      <c r="B7341" s="451" t="s">
        <v>8855</v>
      </c>
      <c r="C7341" s="623" t="s">
        <v>1131</v>
      </c>
      <c r="D7341" s="624">
        <v>214505.14</v>
      </c>
    </row>
    <row r="7342" spans="1:4" ht="51">
      <c r="A7342" s="623">
        <v>37757</v>
      </c>
      <c r="B7342" s="451" t="s">
        <v>8851</v>
      </c>
      <c r="C7342" s="623" t="s">
        <v>1131</v>
      </c>
      <c r="D7342" s="624">
        <v>298609.67</v>
      </c>
    </row>
    <row r="7343" spans="1:4" ht="51">
      <c r="A7343" s="623">
        <v>37759</v>
      </c>
      <c r="B7343" s="451" t="s">
        <v>8853</v>
      </c>
      <c r="C7343" s="623" t="s">
        <v>1131</v>
      </c>
      <c r="D7343" s="624">
        <v>299767.09000000003</v>
      </c>
    </row>
    <row r="7344" spans="1:4" ht="51">
      <c r="A7344" s="623">
        <v>37766</v>
      </c>
      <c r="B7344" s="451" t="s">
        <v>8859</v>
      </c>
      <c r="C7344" s="623" t="s">
        <v>1131</v>
      </c>
      <c r="D7344" s="624">
        <v>299767.07</v>
      </c>
    </row>
    <row r="7345" spans="1:4" ht="51">
      <c r="A7345" s="623">
        <v>37752</v>
      </c>
      <c r="B7345" s="451" t="s">
        <v>8846</v>
      </c>
      <c r="C7345" s="623" t="s">
        <v>1131</v>
      </c>
      <c r="D7345" s="624">
        <v>271835.12</v>
      </c>
    </row>
    <row r="7346" spans="1:4" ht="51">
      <c r="A7346" s="623">
        <v>37760</v>
      </c>
      <c r="B7346" s="451" t="s">
        <v>8854</v>
      </c>
      <c r="C7346" s="623" t="s">
        <v>1131</v>
      </c>
      <c r="D7346" s="624">
        <v>286264.06</v>
      </c>
    </row>
    <row r="7347" spans="1:4" ht="51">
      <c r="A7347" s="623">
        <v>37765</v>
      </c>
      <c r="B7347" s="451" t="s">
        <v>8858</v>
      </c>
      <c r="C7347" s="623" t="s">
        <v>1131</v>
      </c>
      <c r="D7347" s="624">
        <v>199844.73</v>
      </c>
    </row>
    <row r="7348" spans="1:4" ht="51">
      <c r="A7348" s="623">
        <v>37746</v>
      </c>
      <c r="B7348" s="451" t="s">
        <v>8840</v>
      </c>
      <c r="C7348" s="623" t="s">
        <v>1131</v>
      </c>
      <c r="D7348" s="624">
        <v>219096.16</v>
      </c>
    </row>
    <row r="7349" spans="1:4" ht="51">
      <c r="A7349" s="623">
        <v>37750</v>
      </c>
      <c r="B7349" s="451" t="s">
        <v>8844</v>
      </c>
      <c r="C7349" s="623" t="s">
        <v>1131</v>
      </c>
      <c r="D7349" s="624">
        <v>218324.58</v>
      </c>
    </row>
    <row r="7350" spans="1:4" ht="51">
      <c r="A7350" s="623">
        <v>37753</v>
      </c>
      <c r="B7350" s="451" t="s">
        <v>8847</v>
      </c>
      <c r="C7350" s="623" t="s">
        <v>1131</v>
      </c>
      <c r="D7350" s="624">
        <v>217552.96</v>
      </c>
    </row>
    <row r="7351" spans="1:4" ht="51">
      <c r="A7351" s="623">
        <v>37756</v>
      </c>
      <c r="B7351" s="451" t="s">
        <v>8850</v>
      </c>
      <c r="C7351" s="623" t="s">
        <v>1131</v>
      </c>
      <c r="D7351" s="624">
        <v>214505.14</v>
      </c>
    </row>
    <row r="7352" spans="1:4" ht="51">
      <c r="A7352" s="623">
        <v>37755</v>
      </c>
      <c r="B7352" s="451" t="s">
        <v>8849</v>
      </c>
      <c r="C7352" s="623" t="s">
        <v>1131</v>
      </c>
      <c r="D7352" s="624">
        <v>311726.90000000002</v>
      </c>
    </row>
    <row r="7353" spans="1:4" ht="51">
      <c r="A7353" s="623">
        <v>37758</v>
      </c>
      <c r="B7353" s="451" t="s">
        <v>8852</v>
      </c>
      <c r="C7353" s="623" t="s">
        <v>1131</v>
      </c>
      <c r="D7353" s="624">
        <v>351850.18</v>
      </c>
    </row>
    <row r="7354" spans="1:4" ht="51">
      <c r="A7354" s="623">
        <v>37747</v>
      </c>
      <c r="B7354" s="451" t="s">
        <v>8841</v>
      </c>
      <c r="C7354" s="623" t="s">
        <v>1131</v>
      </c>
      <c r="D7354" s="624">
        <v>316587.99</v>
      </c>
    </row>
    <row r="7355" spans="1:4" ht="51">
      <c r="A7355" s="623">
        <v>37767</v>
      </c>
      <c r="B7355" s="451" t="s">
        <v>8860</v>
      </c>
      <c r="C7355" s="623" t="s">
        <v>1131</v>
      </c>
      <c r="D7355" s="624">
        <v>334103.34999999998</v>
      </c>
    </row>
    <row r="7356" spans="1:4" ht="51">
      <c r="A7356" s="623">
        <v>37751</v>
      </c>
      <c r="B7356" s="451" t="s">
        <v>8845</v>
      </c>
      <c r="C7356" s="623" t="s">
        <v>1131</v>
      </c>
      <c r="D7356" s="624">
        <v>334103.34999999998</v>
      </c>
    </row>
    <row r="7357" spans="1:4" ht="51">
      <c r="A7357" s="623">
        <v>37749</v>
      </c>
      <c r="B7357" s="451" t="s">
        <v>8843</v>
      </c>
      <c r="C7357" s="623" t="s">
        <v>1131</v>
      </c>
      <c r="D7357" s="624">
        <v>330245.34000000003</v>
      </c>
    </row>
    <row r="7358" spans="1:4" ht="25.5">
      <c r="A7358" s="623">
        <v>1159</v>
      </c>
      <c r="B7358" s="451" t="s">
        <v>11534</v>
      </c>
      <c r="C7358" s="623" t="s">
        <v>1131</v>
      </c>
      <c r="D7358" s="624">
        <v>162548</v>
      </c>
    </row>
    <row r="7359" spans="1:4" ht="25.5">
      <c r="A7359" s="623">
        <v>12114</v>
      </c>
      <c r="B7359" s="451" t="s">
        <v>7806</v>
      </c>
      <c r="C7359" s="623" t="s">
        <v>1131</v>
      </c>
      <c r="D7359" s="624">
        <v>88.48</v>
      </c>
    </row>
    <row r="7360" spans="1:4">
      <c r="A7360" s="623">
        <v>38106</v>
      </c>
      <c r="B7360" s="451" t="s">
        <v>9010</v>
      </c>
      <c r="C7360" s="623" t="s">
        <v>1131</v>
      </c>
      <c r="D7360" s="624">
        <v>12.02</v>
      </c>
    </row>
    <row r="7361" spans="1:4" ht="38.25">
      <c r="A7361" s="623">
        <v>38085</v>
      </c>
      <c r="B7361" s="451" t="s">
        <v>8990</v>
      </c>
      <c r="C7361" s="623" t="s">
        <v>1131</v>
      </c>
      <c r="D7361" s="624">
        <v>14.2</v>
      </c>
    </row>
    <row r="7362" spans="1:4" ht="25.5">
      <c r="A7362" s="623">
        <v>38599</v>
      </c>
      <c r="B7362" s="451" t="s">
        <v>9179</v>
      </c>
      <c r="C7362" s="623" t="s">
        <v>1131</v>
      </c>
      <c r="D7362" s="624">
        <v>3.68</v>
      </c>
    </row>
    <row r="7363" spans="1:4" ht="25.5">
      <c r="A7363" s="623">
        <v>38596</v>
      </c>
      <c r="B7363" s="451" t="s">
        <v>9176</v>
      </c>
      <c r="C7363" s="623" t="s">
        <v>1131</v>
      </c>
      <c r="D7363" s="624">
        <v>2.5099999999999998</v>
      </c>
    </row>
    <row r="7364" spans="1:4" ht="25.5">
      <c r="A7364" s="623">
        <v>38600</v>
      </c>
      <c r="B7364" s="451" t="s">
        <v>9180</v>
      </c>
      <c r="C7364" s="623" t="s">
        <v>1131</v>
      </c>
      <c r="D7364" s="624">
        <v>4.33</v>
      </c>
    </row>
    <row r="7365" spans="1:4" ht="25.5">
      <c r="A7365" s="623">
        <v>38597</v>
      </c>
      <c r="B7365" s="451" t="s">
        <v>9177</v>
      </c>
      <c r="C7365" s="623" t="s">
        <v>1131</v>
      </c>
      <c r="D7365" s="624">
        <v>3.07</v>
      </c>
    </row>
    <row r="7366" spans="1:4" ht="25.5">
      <c r="A7366" s="623">
        <v>659</v>
      </c>
      <c r="B7366" s="451" t="s">
        <v>5607</v>
      </c>
      <c r="C7366" s="623" t="s">
        <v>1131</v>
      </c>
      <c r="D7366" s="624">
        <v>1.49</v>
      </c>
    </row>
    <row r="7367" spans="1:4" ht="25.5">
      <c r="A7367" s="623">
        <v>660</v>
      </c>
      <c r="B7367" s="451" t="s">
        <v>5608</v>
      </c>
      <c r="C7367" s="623" t="s">
        <v>1131</v>
      </c>
      <c r="D7367" s="624">
        <v>2.19</v>
      </c>
    </row>
    <row r="7368" spans="1:4" ht="25.5">
      <c r="A7368" s="623">
        <v>658</v>
      </c>
      <c r="B7368" s="451" t="s">
        <v>5606</v>
      </c>
      <c r="C7368" s="623" t="s">
        <v>1131</v>
      </c>
      <c r="D7368" s="624">
        <v>1.2</v>
      </c>
    </row>
    <row r="7369" spans="1:4" ht="25.5">
      <c r="A7369" s="623">
        <v>38548</v>
      </c>
      <c r="B7369" s="451" t="s">
        <v>9167</v>
      </c>
      <c r="C7369" s="623" t="s">
        <v>1131</v>
      </c>
      <c r="D7369" s="624">
        <v>1.23</v>
      </c>
    </row>
    <row r="7370" spans="1:4" ht="25.5">
      <c r="A7370" s="623">
        <v>34647</v>
      </c>
      <c r="B7370" s="451" t="s">
        <v>8484</v>
      </c>
      <c r="C7370" s="623" t="s">
        <v>1131</v>
      </c>
      <c r="D7370" s="624">
        <v>2.13</v>
      </c>
    </row>
    <row r="7371" spans="1:4" ht="25.5">
      <c r="A7371" s="623">
        <v>34649</v>
      </c>
      <c r="B7371" s="451" t="s">
        <v>8485</v>
      </c>
      <c r="C7371" s="623" t="s">
        <v>1131</v>
      </c>
      <c r="D7371" s="624">
        <v>2.19</v>
      </c>
    </row>
    <row r="7372" spans="1:4" ht="25.5">
      <c r="A7372" s="623">
        <v>34652</v>
      </c>
      <c r="B7372" s="451" t="s">
        <v>8486</v>
      </c>
      <c r="C7372" s="623" t="s">
        <v>1131</v>
      </c>
      <c r="D7372" s="624">
        <v>2.99</v>
      </c>
    </row>
    <row r="7373" spans="1:4" ht="25.5">
      <c r="A7373" s="623">
        <v>34655</v>
      </c>
      <c r="B7373" s="451" t="s">
        <v>8488</v>
      </c>
      <c r="C7373" s="623" t="s">
        <v>1131</v>
      </c>
      <c r="D7373" s="624">
        <v>2.89</v>
      </c>
    </row>
    <row r="7374" spans="1:4" ht="25.5">
      <c r="A7374" s="623">
        <v>40607</v>
      </c>
      <c r="B7374" s="451" t="s">
        <v>9910</v>
      </c>
      <c r="C7374" s="623" t="s">
        <v>1131</v>
      </c>
      <c r="D7374" s="624">
        <v>4.25</v>
      </c>
    </row>
    <row r="7375" spans="1:4">
      <c r="A7375" s="623">
        <v>585</v>
      </c>
      <c r="B7375" s="451" t="s">
        <v>5589</v>
      </c>
      <c r="C7375" s="623" t="s">
        <v>1128</v>
      </c>
      <c r="D7375" s="624">
        <v>20.81</v>
      </c>
    </row>
    <row r="7376" spans="1:4" ht="25.5">
      <c r="A7376" s="623">
        <v>4777</v>
      </c>
      <c r="B7376" s="451" t="s">
        <v>6802</v>
      </c>
      <c r="C7376" s="623" t="s">
        <v>1128</v>
      </c>
      <c r="D7376" s="624">
        <v>5.37</v>
      </c>
    </row>
    <row r="7377" spans="1:4" ht="25.5">
      <c r="A7377" s="623">
        <v>587</v>
      </c>
      <c r="B7377" s="451" t="s">
        <v>5591</v>
      </c>
      <c r="C7377" s="623" t="s">
        <v>1128</v>
      </c>
      <c r="D7377" s="624">
        <v>22.3</v>
      </c>
    </row>
    <row r="7378" spans="1:4" ht="25.5">
      <c r="A7378" s="623">
        <v>590</v>
      </c>
      <c r="B7378" s="451" t="s">
        <v>5594</v>
      </c>
      <c r="C7378" s="623" t="s">
        <v>1128</v>
      </c>
      <c r="D7378" s="624">
        <v>21.55</v>
      </c>
    </row>
    <row r="7379" spans="1:4" ht="25.5">
      <c r="A7379" s="623">
        <v>592</v>
      </c>
      <c r="B7379" s="451" t="s">
        <v>5596</v>
      </c>
      <c r="C7379" s="623" t="s">
        <v>1128</v>
      </c>
      <c r="D7379" s="624">
        <v>22.3</v>
      </c>
    </row>
    <row r="7380" spans="1:4">
      <c r="A7380" s="623">
        <v>586</v>
      </c>
      <c r="B7380" s="451" t="s">
        <v>5590</v>
      </c>
      <c r="C7380" s="623" t="s">
        <v>1135</v>
      </c>
      <c r="D7380" s="624">
        <v>13.11</v>
      </c>
    </row>
    <row r="7381" spans="1:4">
      <c r="A7381" s="623">
        <v>591</v>
      </c>
      <c r="B7381" s="451" t="s">
        <v>5595</v>
      </c>
      <c r="C7381" s="623" t="s">
        <v>1128</v>
      </c>
      <c r="D7381" s="624">
        <v>20.81</v>
      </c>
    </row>
    <row r="7382" spans="1:4">
      <c r="A7382" s="623">
        <v>588</v>
      </c>
      <c r="B7382" s="451" t="s">
        <v>5592</v>
      </c>
      <c r="C7382" s="623" t="s">
        <v>1135</v>
      </c>
      <c r="D7382" s="624">
        <v>20.73</v>
      </c>
    </row>
    <row r="7383" spans="1:4">
      <c r="A7383" s="623">
        <v>589</v>
      </c>
      <c r="B7383" s="451" t="s">
        <v>5593</v>
      </c>
      <c r="C7383" s="623" t="s">
        <v>1135</v>
      </c>
      <c r="D7383" s="624">
        <v>35.049999999999997</v>
      </c>
    </row>
    <row r="7384" spans="1:4">
      <c r="A7384" s="623">
        <v>584</v>
      </c>
      <c r="B7384" s="451" t="s">
        <v>5588</v>
      </c>
      <c r="C7384" s="623" t="s">
        <v>1135</v>
      </c>
      <c r="D7384" s="624">
        <v>22.15</v>
      </c>
    </row>
    <row r="7385" spans="1:4" ht="25.5">
      <c r="A7385" s="623">
        <v>574</v>
      </c>
      <c r="B7385" s="451" t="s">
        <v>5585</v>
      </c>
      <c r="C7385" s="623" t="s">
        <v>1135</v>
      </c>
      <c r="D7385" s="624">
        <v>21.16</v>
      </c>
    </row>
    <row r="7386" spans="1:4" ht="25.5">
      <c r="A7386" s="623">
        <v>567</v>
      </c>
      <c r="B7386" s="451" t="s">
        <v>5582</v>
      </c>
      <c r="C7386" s="623" t="s">
        <v>1135</v>
      </c>
      <c r="D7386" s="624">
        <v>7.84</v>
      </c>
    </row>
    <row r="7387" spans="1:4" ht="25.5">
      <c r="A7387" s="623">
        <v>568</v>
      </c>
      <c r="B7387" s="451" t="s">
        <v>5583</v>
      </c>
      <c r="C7387" s="623" t="s">
        <v>1135</v>
      </c>
      <c r="D7387" s="624">
        <v>47.47</v>
      </c>
    </row>
    <row r="7388" spans="1:4" ht="25.5">
      <c r="A7388" s="623">
        <v>569</v>
      </c>
      <c r="B7388" s="451" t="s">
        <v>5584</v>
      </c>
      <c r="C7388" s="623" t="s">
        <v>1128</v>
      </c>
      <c r="D7388" s="624">
        <v>6.6</v>
      </c>
    </row>
    <row r="7389" spans="1:4" ht="25.5">
      <c r="A7389" s="623">
        <v>1165</v>
      </c>
      <c r="B7389" s="451" t="s">
        <v>5832</v>
      </c>
      <c r="C7389" s="623" t="s">
        <v>1131</v>
      </c>
      <c r="D7389" s="624">
        <v>9.6199999999999992</v>
      </c>
    </row>
    <row r="7390" spans="1:4" ht="25.5">
      <c r="A7390" s="623">
        <v>1164</v>
      </c>
      <c r="B7390" s="451" t="s">
        <v>5831</v>
      </c>
      <c r="C7390" s="623" t="s">
        <v>1131</v>
      </c>
      <c r="D7390" s="624">
        <v>7.79</v>
      </c>
    </row>
    <row r="7391" spans="1:4" ht="25.5">
      <c r="A7391" s="623">
        <v>1162</v>
      </c>
      <c r="B7391" s="451" t="s">
        <v>5829</v>
      </c>
      <c r="C7391" s="623" t="s">
        <v>1131</v>
      </c>
      <c r="D7391" s="624">
        <v>2.71</v>
      </c>
    </row>
    <row r="7392" spans="1:4" ht="25.5">
      <c r="A7392" s="623">
        <v>12395</v>
      </c>
      <c r="B7392" s="451" t="s">
        <v>7841</v>
      </c>
      <c r="C7392" s="623" t="s">
        <v>1131</v>
      </c>
      <c r="D7392" s="624">
        <v>2.63</v>
      </c>
    </row>
    <row r="7393" spans="1:4" ht="25.5">
      <c r="A7393" s="623">
        <v>1170</v>
      </c>
      <c r="B7393" s="451" t="s">
        <v>5837</v>
      </c>
      <c r="C7393" s="623" t="s">
        <v>1131</v>
      </c>
      <c r="D7393" s="624">
        <v>5.1100000000000003</v>
      </c>
    </row>
    <row r="7394" spans="1:4" ht="25.5">
      <c r="A7394" s="623">
        <v>1169</v>
      </c>
      <c r="B7394" s="451" t="s">
        <v>5836</v>
      </c>
      <c r="C7394" s="623" t="s">
        <v>1131</v>
      </c>
      <c r="D7394" s="624">
        <v>25.08</v>
      </c>
    </row>
    <row r="7395" spans="1:4" ht="25.5">
      <c r="A7395" s="623">
        <v>1166</v>
      </c>
      <c r="B7395" s="451" t="s">
        <v>5833</v>
      </c>
      <c r="C7395" s="623" t="s">
        <v>1131</v>
      </c>
      <c r="D7395" s="624">
        <v>13.9</v>
      </c>
    </row>
    <row r="7396" spans="1:4" ht="25.5">
      <c r="A7396" s="623">
        <v>1163</v>
      </c>
      <c r="B7396" s="451" t="s">
        <v>5830</v>
      </c>
      <c r="C7396" s="623" t="s">
        <v>1131</v>
      </c>
      <c r="D7396" s="624">
        <v>3.5</v>
      </c>
    </row>
    <row r="7397" spans="1:4" ht="25.5">
      <c r="A7397" s="623">
        <v>12396</v>
      </c>
      <c r="B7397" s="451" t="s">
        <v>7842</v>
      </c>
      <c r="C7397" s="623" t="s">
        <v>1131</v>
      </c>
      <c r="D7397" s="624">
        <v>2.63</v>
      </c>
    </row>
    <row r="7398" spans="1:4" ht="25.5">
      <c r="A7398" s="623">
        <v>1168</v>
      </c>
      <c r="B7398" s="451" t="s">
        <v>5835</v>
      </c>
      <c r="C7398" s="623" t="s">
        <v>1131</v>
      </c>
      <c r="D7398" s="624">
        <v>35.75</v>
      </c>
    </row>
    <row r="7399" spans="1:4" ht="25.5">
      <c r="A7399" s="623">
        <v>1167</v>
      </c>
      <c r="B7399" s="451" t="s">
        <v>5834</v>
      </c>
      <c r="C7399" s="623" t="s">
        <v>1131</v>
      </c>
      <c r="D7399" s="624">
        <v>59.8</v>
      </c>
    </row>
    <row r="7400" spans="1:4">
      <c r="A7400" s="623">
        <v>36331</v>
      </c>
      <c r="B7400" s="451" t="s">
        <v>8606</v>
      </c>
      <c r="C7400" s="623" t="s">
        <v>1131</v>
      </c>
      <c r="D7400" s="624">
        <v>1.2</v>
      </c>
    </row>
    <row r="7401" spans="1:4">
      <c r="A7401" s="623">
        <v>36346</v>
      </c>
      <c r="B7401" s="451" t="s">
        <v>8607</v>
      </c>
      <c r="C7401" s="623" t="s">
        <v>1131</v>
      </c>
      <c r="D7401" s="624">
        <v>2.0699999999999998</v>
      </c>
    </row>
    <row r="7402" spans="1:4">
      <c r="A7402" s="623">
        <v>1210</v>
      </c>
      <c r="B7402" s="451" t="s">
        <v>5857</v>
      </c>
      <c r="C7402" s="623" t="s">
        <v>1131</v>
      </c>
      <c r="D7402" s="624">
        <v>8.6</v>
      </c>
    </row>
    <row r="7403" spans="1:4">
      <c r="A7403" s="623">
        <v>1203</v>
      </c>
      <c r="B7403" s="451" t="s">
        <v>5852</v>
      </c>
      <c r="C7403" s="623" t="s">
        <v>1131</v>
      </c>
      <c r="D7403" s="624">
        <v>8.33</v>
      </c>
    </row>
    <row r="7404" spans="1:4">
      <c r="A7404" s="623">
        <v>1197</v>
      </c>
      <c r="B7404" s="451" t="s">
        <v>5847</v>
      </c>
      <c r="C7404" s="623" t="s">
        <v>1131</v>
      </c>
      <c r="D7404" s="624">
        <v>1.06</v>
      </c>
    </row>
    <row r="7405" spans="1:4">
      <c r="A7405" s="623">
        <v>1202</v>
      </c>
      <c r="B7405" s="451" t="s">
        <v>5851</v>
      </c>
      <c r="C7405" s="623" t="s">
        <v>1131</v>
      </c>
      <c r="D7405" s="624">
        <v>2.86</v>
      </c>
    </row>
    <row r="7406" spans="1:4">
      <c r="A7406" s="623">
        <v>1188</v>
      </c>
      <c r="B7406" s="451" t="s">
        <v>5841</v>
      </c>
      <c r="C7406" s="623" t="s">
        <v>1131</v>
      </c>
      <c r="D7406" s="624">
        <v>16.95</v>
      </c>
    </row>
    <row r="7407" spans="1:4">
      <c r="A7407" s="623">
        <v>1211</v>
      </c>
      <c r="B7407" s="451" t="s">
        <v>5858</v>
      </c>
      <c r="C7407" s="623" t="s">
        <v>1131</v>
      </c>
      <c r="D7407" s="624">
        <v>8.75</v>
      </c>
    </row>
    <row r="7408" spans="1:4">
      <c r="A7408" s="623">
        <v>1198</v>
      </c>
      <c r="B7408" s="451" t="s">
        <v>5848</v>
      </c>
      <c r="C7408" s="623" t="s">
        <v>1131</v>
      </c>
      <c r="D7408" s="624">
        <v>1.57</v>
      </c>
    </row>
    <row r="7409" spans="1:4">
      <c r="A7409" s="623">
        <v>1199</v>
      </c>
      <c r="B7409" s="451" t="s">
        <v>5849</v>
      </c>
      <c r="C7409" s="623" t="s">
        <v>1131</v>
      </c>
      <c r="D7409" s="624">
        <v>22.14</v>
      </c>
    </row>
    <row r="7410" spans="1:4" ht="25.5">
      <c r="A7410" s="623">
        <v>20088</v>
      </c>
      <c r="B7410" s="451" t="s">
        <v>8121</v>
      </c>
      <c r="C7410" s="623" t="s">
        <v>1131</v>
      </c>
      <c r="D7410" s="624">
        <v>9.4700000000000006</v>
      </c>
    </row>
    <row r="7411" spans="1:4" ht="25.5">
      <c r="A7411" s="623">
        <v>20089</v>
      </c>
      <c r="B7411" s="451" t="s">
        <v>8122</v>
      </c>
      <c r="C7411" s="623" t="s">
        <v>1131</v>
      </c>
      <c r="D7411" s="624">
        <v>45.14</v>
      </c>
    </row>
    <row r="7412" spans="1:4">
      <c r="A7412" s="623">
        <v>20087</v>
      </c>
      <c r="B7412" s="451" t="s">
        <v>8120</v>
      </c>
      <c r="C7412" s="623" t="s">
        <v>1131</v>
      </c>
      <c r="D7412" s="624">
        <v>6.82</v>
      </c>
    </row>
    <row r="7413" spans="1:4" ht="25.5">
      <c r="A7413" s="623">
        <v>1200</v>
      </c>
      <c r="B7413" s="451" t="s">
        <v>5850</v>
      </c>
      <c r="C7413" s="623" t="s">
        <v>1131</v>
      </c>
      <c r="D7413" s="624">
        <v>5.54</v>
      </c>
    </row>
    <row r="7414" spans="1:4" ht="25.5">
      <c r="A7414" s="623">
        <v>12909</v>
      </c>
      <c r="B7414" s="451" t="s">
        <v>7972</v>
      </c>
      <c r="C7414" s="623" t="s">
        <v>1131</v>
      </c>
      <c r="D7414" s="624">
        <v>2.5099999999999998</v>
      </c>
    </row>
    <row r="7415" spans="1:4" ht="25.5">
      <c r="A7415" s="623">
        <v>12910</v>
      </c>
      <c r="B7415" s="451" t="s">
        <v>7973</v>
      </c>
      <c r="C7415" s="623" t="s">
        <v>1131</v>
      </c>
      <c r="D7415" s="624">
        <v>4.1900000000000004</v>
      </c>
    </row>
    <row r="7416" spans="1:4" ht="25.5">
      <c r="A7416" s="623">
        <v>1184</v>
      </c>
      <c r="B7416" s="451" t="s">
        <v>5839</v>
      </c>
      <c r="C7416" s="623" t="s">
        <v>1131</v>
      </c>
      <c r="D7416" s="624">
        <v>54.42</v>
      </c>
    </row>
    <row r="7417" spans="1:4" ht="25.5">
      <c r="A7417" s="623">
        <v>1191</v>
      </c>
      <c r="B7417" s="451" t="s">
        <v>5843</v>
      </c>
      <c r="C7417" s="623" t="s">
        <v>1131</v>
      </c>
      <c r="D7417" s="624">
        <v>0.77</v>
      </c>
    </row>
    <row r="7418" spans="1:4" ht="25.5">
      <c r="A7418" s="623">
        <v>1185</v>
      </c>
      <c r="B7418" s="451" t="s">
        <v>5840</v>
      </c>
      <c r="C7418" s="623" t="s">
        <v>1131</v>
      </c>
      <c r="D7418" s="624">
        <v>0.88</v>
      </c>
    </row>
    <row r="7419" spans="1:4" ht="25.5">
      <c r="A7419" s="623">
        <v>1189</v>
      </c>
      <c r="B7419" s="451" t="s">
        <v>5842</v>
      </c>
      <c r="C7419" s="623" t="s">
        <v>1131</v>
      </c>
      <c r="D7419" s="624">
        <v>1.53</v>
      </c>
    </row>
    <row r="7420" spans="1:4" ht="25.5">
      <c r="A7420" s="623">
        <v>1193</v>
      </c>
      <c r="B7420" s="451" t="s">
        <v>5844</v>
      </c>
      <c r="C7420" s="623" t="s">
        <v>1131</v>
      </c>
      <c r="D7420" s="624">
        <v>2.95</v>
      </c>
    </row>
    <row r="7421" spans="1:4" ht="25.5">
      <c r="A7421" s="623">
        <v>1194</v>
      </c>
      <c r="B7421" s="451" t="s">
        <v>5845</v>
      </c>
      <c r="C7421" s="623" t="s">
        <v>1131</v>
      </c>
      <c r="D7421" s="624">
        <v>5.58</v>
      </c>
    </row>
    <row r="7422" spans="1:4" ht="25.5">
      <c r="A7422" s="623">
        <v>1195</v>
      </c>
      <c r="B7422" s="451" t="s">
        <v>5846</v>
      </c>
      <c r="C7422" s="623" t="s">
        <v>1131</v>
      </c>
      <c r="D7422" s="624">
        <v>8.39</v>
      </c>
    </row>
    <row r="7423" spans="1:4" ht="25.5">
      <c r="A7423" s="623">
        <v>1204</v>
      </c>
      <c r="B7423" s="451" t="s">
        <v>5853</v>
      </c>
      <c r="C7423" s="623" t="s">
        <v>1131</v>
      </c>
      <c r="D7423" s="624">
        <v>15.26</v>
      </c>
    </row>
    <row r="7424" spans="1:4" ht="25.5">
      <c r="A7424" s="623">
        <v>1205</v>
      </c>
      <c r="B7424" s="451" t="s">
        <v>5854</v>
      </c>
      <c r="C7424" s="623" t="s">
        <v>1131</v>
      </c>
      <c r="D7424" s="624">
        <v>36.21</v>
      </c>
    </row>
    <row r="7425" spans="1:4" ht="25.5">
      <c r="A7425" s="623">
        <v>1207</v>
      </c>
      <c r="B7425" s="451" t="s">
        <v>5856</v>
      </c>
      <c r="C7425" s="623" t="s">
        <v>1131</v>
      </c>
      <c r="D7425" s="624">
        <v>23.92</v>
      </c>
    </row>
    <row r="7426" spans="1:4" ht="25.5">
      <c r="A7426" s="623">
        <v>1206</v>
      </c>
      <c r="B7426" s="451" t="s">
        <v>5855</v>
      </c>
      <c r="C7426" s="623" t="s">
        <v>1131</v>
      </c>
      <c r="D7426" s="624">
        <v>6</v>
      </c>
    </row>
    <row r="7427" spans="1:4" ht="25.5">
      <c r="A7427" s="623">
        <v>1183</v>
      </c>
      <c r="B7427" s="451" t="s">
        <v>5838</v>
      </c>
      <c r="C7427" s="623" t="s">
        <v>1131</v>
      </c>
      <c r="D7427" s="624">
        <v>15.62</v>
      </c>
    </row>
    <row r="7428" spans="1:4" ht="25.5">
      <c r="A7428" s="623">
        <v>42685</v>
      </c>
      <c r="B7428" s="451" t="s">
        <v>11535</v>
      </c>
      <c r="C7428" s="623" t="s">
        <v>1131</v>
      </c>
      <c r="D7428" s="624">
        <v>48.53</v>
      </c>
    </row>
    <row r="7429" spans="1:4" ht="25.5">
      <c r="A7429" s="623">
        <v>42686</v>
      </c>
      <c r="B7429" s="451" t="s">
        <v>11536</v>
      </c>
      <c r="C7429" s="623" t="s">
        <v>1131</v>
      </c>
      <c r="D7429" s="624">
        <v>75.55</v>
      </c>
    </row>
    <row r="7430" spans="1:4" ht="25.5">
      <c r="A7430" s="623">
        <v>12894</v>
      </c>
      <c r="B7430" s="451" t="s">
        <v>7968</v>
      </c>
      <c r="C7430" s="623" t="s">
        <v>1131</v>
      </c>
      <c r="D7430" s="624">
        <v>15.53</v>
      </c>
    </row>
    <row r="7431" spans="1:4" ht="38.25">
      <c r="A7431" s="623">
        <v>12895</v>
      </c>
      <c r="B7431" s="451" t="s">
        <v>7969</v>
      </c>
      <c r="C7431" s="623" t="s">
        <v>1131</v>
      </c>
      <c r="D7431" s="624">
        <v>11.95</v>
      </c>
    </row>
    <row r="7432" spans="1:4" ht="38.25">
      <c r="A7432" s="623">
        <v>1631</v>
      </c>
      <c r="B7432" s="451" t="s">
        <v>5970</v>
      </c>
      <c r="C7432" s="623" t="s">
        <v>1131</v>
      </c>
      <c r="D7432" s="624">
        <v>120.67</v>
      </c>
    </row>
    <row r="7433" spans="1:4" ht="38.25">
      <c r="A7433" s="623">
        <v>1633</v>
      </c>
      <c r="B7433" s="451" t="s">
        <v>5971</v>
      </c>
      <c r="C7433" s="623" t="s">
        <v>1131</v>
      </c>
      <c r="D7433" s="624">
        <v>205.03</v>
      </c>
    </row>
    <row r="7434" spans="1:4" ht="25.5">
      <c r="A7434" s="623">
        <v>10818</v>
      </c>
      <c r="B7434" s="451" t="s">
        <v>7435</v>
      </c>
      <c r="C7434" s="623" t="s">
        <v>1128</v>
      </c>
      <c r="D7434" s="624">
        <v>26.28</v>
      </c>
    </row>
    <row r="7435" spans="1:4" ht="63.75">
      <c r="A7435" s="623">
        <v>39359</v>
      </c>
      <c r="B7435" s="451" t="s">
        <v>9555</v>
      </c>
      <c r="C7435" s="623" t="s">
        <v>1131</v>
      </c>
      <c r="D7435" s="624">
        <v>21.49</v>
      </c>
    </row>
    <row r="7436" spans="1:4" ht="63.75">
      <c r="A7436" s="623">
        <v>39360</v>
      </c>
      <c r="B7436" s="451" t="s">
        <v>9556</v>
      </c>
      <c r="C7436" s="623" t="s">
        <v>1131</v>
      </c>
      <c r="D7436" s="624">
        <v>19.53</v>
      </c>
    </row>
    <row r="7437" spans="1:4" ht="25.5">
      <c r="A7437" s="623">
        <v>10710</v>
      </c>
      <c r="B7437" s="451" t="s">
        <v>7413</v>
      </c>
      <c r="C7437" s="623" t="s">
        <v>1136</v>
      </c>
      <c r="D7437" s="624">
        <v>98.54</v>
      </c>
    </row>
    <row r="7438" spans="1:4" ht="25.5">
      <c r="A7438" s="623">
        <v>10709</v>
      </c>
      <c r="B7438" s="451" t="s">
        <v>7412</v>
      </c>
      <c r="C7438" s="623" t="s">
        <v>1136</v>
      </c>
      <c r="D7438" s="624">
        <v>121.06</v>
      </c>
    </row>
    <row r="7439" spans="1:4" ht="38.25">
      <c r="A7439" s="623">
        <v>39636</v>
      </c>
      <c r="B7439" s="451" t="s">
        <v>9732</v>
      </c>
      <c r="C7439" s="623" t="s">
        <v>1136</v>
      </c>
      <c r="D7439" s="624">
        <v>123.62</v>
      </c>
    </row>
    <row r="7440" spans="1:4" ht="25.5">
      <c r="A7440" s="623">
        <v>10708</v>
      </c>
      <c r="B7440" s="451" t="s">
        <v>7411</v>
      </c>
      <c r="C7440" s="623" t="s">
        <v>1136</v>
      </c>
      <c r="D7440" s="624">
        <v>38.14</v>
      </c>
    </row>
    <row r="7441" spans="1:4" ht="38.25">
      <c r="A7441" s="623">
        <v>39635</v>
      </c>
      <c r="B7441" s="451" t="s">
        <v>9731</v>
      </c>
      <c r="C7441" s="623" t="s">
        <v>1136</v>
      </c>
      <c r="D7441" s="624">
        <v>64.94</v>
      </c>
    </row>
    <row r="7442" spans="1:4">
      <c r="A7442" s="623">
        <v>6117</v>
      </c>
      <c r="B7442" s="451" t="s">
        <v>10144</v>
      </c>
      <c r="C7442" s="623" t="s">
        <v>1134</v>
      </c>
      <c r="D7442" s="624">
        <v>10.06</v>
      </c>
    </row>
    <row r="7443" spans="1:4">
      <c r="A7443" s="623">
        <v>40913</v>
      </c>
      <c r="B7443" s="451" t="s">
        <v>9959</v>
      </c>
      <c r="C7443" s="623" t="s">
        <v>1251</v>
      </c>
      <c r="D7443" s="624">
        <v>1785.62</v>
      </c>
    </row>
    <row r="7444" spans="1:4">
      <c r="A7444" s="623">
        <v>1214</v>
      </c>
      <c r="B7444" s="451" t="s">
        <v>5860</v>
      </c>
      <c r="C7444" s="623" t="s">
        <v>1134</v>
      </c>
      <c r="D7444" s="624">
        <v>13.95</v>
      </c>
    </row>
    <row r="7445" spans="1:4">
      <c r="A7445" s="623">
        <v>40915</v>
      </c>
      <c r="B7445" s="451" t="s">
        <v>9961</v>
      </c>
      <c r="C7445" s="623" t="s">
        <v>1251</v>
      </c>
      <c r="D7445" s="624">
        <v>2474.75</v>
      </c>
    </row>
    <row r="7446" spans="1:4">
      <c r="A7446" s="623">
        <v>1213</v>
      </c>
      <c r="B7446" s="451" t="s">
        <v>5859</v>
      </c>
      <c r="C7446" s="623" t="s">
        <v>1134</v>
      </c>
      <c r="D7446" s="624">
        <v>12.79</v>
      </c>
    </row>
    <row r="7447" spans="1:4">
      <c r="A7447" s="623">
        <v>40914</v>
      </c>
      <c r="B7447" s="451" t="s">
        <v>9960</v>
      </c>
      <c r="C7447" s="623" t="s">
        <v>1251</v>
      </c>
      <c r="D7447" s="624">
        <v>2266.4299999999998</v>
      </c>
    </row>
    <row r="7448" spans="1:4" ht="38.25">
      <c r="A7448" s="623">
        <v>5091</v>
      </c>
      <c r="B7448" s="451" t="s">
        <v>6912</v>
      </c>
      <c r="C7448" s="623" t="s">
        <v>1131</v>
      </c>
      <c r="D7448" s="624">
        <v>17.079999999999998</v>
      </c>
    </row>
    <row r="7449" spans="1:4" ht="51">
      <c r="A7449" s="623">
        <v>14615</v>
      </c>
      <c r="B7449" s="451" t="s">
        <v>8089</v>
      </c>
      <c r="C7449" s="623" t="s">
        <v>1131</v>
      </c>
      <c r="D7449" s="624">
        <v>3215.2</v>
      </c>
    </row>
    <row r="7450" spans="1:4" ht="25.5">
      <c r="A7450" s="623">
        <v>2711</v>
      </c>
      <c r="B7450" s="451" t="s">
        <v>6267</v>
      </c>
      <c r="C7450" s="623" t="s">
        <v>1131</v>
      </c>
      <c r="D7450" s="624">
        <v>115.9</v>
      </c>
    </row>
    <row r="7451" spans="1:4" ht="51">
      <c r="A7451" s="623">
        <v>37727</v>
      </c>
      <c r="B7451" s="451" t="s">
        <v>8822</v>
      </c>
      <c r="C7451" s="623" t="s">
        <v>1131</v>
      </c>
      <c r="D7451" s="624">
        <v>10548</v>
      </c>
    </row>
    <row r="7452" spans="1:4" ht="51">
      <c r="A7452" s="623">
        <v>37728</v>
      </c>
      <c r="B7452" s="451" t="s">
        <v>8823</v>
      </c>
      <c r="C7452" s="623" t="s">
        <v>1131</v>
      </c>
      <c r="D7452" s="624">
        <v>14309.87</v>
      </c>
    </row>
    <row r="7453" spans="1:4" ht="51">
      <c r="A7453" s="623">
        <v>37729</v>
      </c>
      <c r="B7453" s="451" t="s">
        <v>8824</v>
      </c>
      <c r="C7453" s="623" t="s">
        <v>1131</v>
      </c>
      <c r="D7453" s="624">
        <v>15490.07</v>
      </c>
    </row>
    <row r="7454" spans="1:4" ht="51">
      <c r="A7454" s="623">
        <v>37730</v>
      </c>
      <c r="B7454" s="451" t="s">
        <v>8825</v>
      </c>
      <c r="C7454" s="623" t="s">
        <v>1131</v>
      </c>
      <c r="D7454" s="624">
        <v>16670.259999999998</v>
      </c>
    </row>
    <row r="7455" spans="1:4" ht="51">
      <c r="A7455" s="623">
        <v>37731</v>
      </c>
      <c r="B7455" s="451" t="s">
        <v>8826</v>
      </c>
      <c r="C7455" s="623" t="s">
        <v>1131</v>
      </c>
      <c r="D7455" s="624">
        <v>17850.46</v>
      </c>
    </row>
    <row r="7456" spans="1:4" ht="51">
      <c r="A7456" s="623">
        <v>37732</v>
      </c>
      <c r="B7456" s="451" t="s">
        <v>8827</v>
      </c>
      <c r="C7456" s="623" t="s">
        <v>1131</v>
      </c>
      <c r="D7456" s="624">
        <v>20358.37</v>
      </c>
    </row>
    <row r="7457" spans="1:4" ht="38.25">
      <c r="A7457" s="623">
        <v>42250</v>
      </c>
      <c r="B7457" s="451" t="s">
        <v>10077</v>
      </c>
      <c r="C7457" s="623" t="s">
        <v>1138</v>
      </c>
      <c r="D7457" s="624">
        <v>2138.77</v>
      </c>
    </row>
    <row r="7458" spans="1:4" ht="38.25">
      <c r="A7458" s="623">
        <v>42256</v>
      </c>
      <c r="B7458" s="451" t="s">
        <v>10079</v>
      </c>
      <c r="C7458" s="623" t="s">
        <v>1128</v>
      </c>
      <c r="D7458" s="624">
        <v>4.4800000000000004</v>
      </c>
    </row>
    <row r="7459" spans="1:4">
      <c r="A7459" s="623">
        <v>4743</v>
      </c>
      <c r="B7459" s="451" t="s">
        <v>6790</v>
      </c>
      <c r="C7459" s="623" t="s">
        <v>1129</v>
      </c>
      <c r="D7459" s="624">
        <v>37.090000000000003</v>
      </c>
    </row>
    <row r="7460" spans="1:4">
      <c r="A7460" s="623">
        <v>4744</v>
      </c>
      <c r="B7460" s="451" t="s">
        <v>6791</v>
      </c>
      <c r="C7460" s="623" t="s">
        <v>1129</v>
      </c>
      <c r="D7460" s="624">
        <v>48.48</v>
      </c>
    </row>
    <row r="7461" spans="1:4">
      <c r="A7461" s="623">
        <v>4745</v>
      </c>
      <c r="B7461" s="451" t="s">
        <v>6792</v>
      </c>
      <c r="C7461" s="623" t="s">
        <v>1129</v>
      </c>
      <c r="D7461" s="624">
        <v>64.959999999999994</v>
      </c>
    </row>
    <row r="7462" spans="1:4" ht="63.75">
      <c r="A7462" s="623">
        <v>36496</v>
      </c>
      <c r="B7462" s="451" t="s">
        <v>8640</v>
      </c>
      <c r="C7462" s="623" t="s">
        <v>1131</v>
      </c>
      <c r="D7462" s="624">
        <v>8163.33</v>
      </c>
    </row>
    <row r="7463" spans="1:4" ht="51">
      <c r="A7463" s="623">
        <v>10630</v>
      </c>
      <c r="B7463" s="451" t="s">
        <v>7395</v>
      </c>
      <c r="C7463" s="623" t="s">
        <v>1131</v>
      </c>
      <c r="D7463" s="624">
        <v>436679.5</v>
      </c>
    </row>
    <row r="7464" spans="1:4" ht="63.75">
      <c r="A7464" s="623">
        <v>37762</v>
      </c>
      <c r="B7464" s="451" t="s">
        <v>8856</v>
      </c>
      <c r="C7464" s="623" t="s">
        <v>1131</v>
      </c>
      <c r="D7464" s="624">
        <v>374513.36</v>
      </c>
    </row>
    <row r="7465" spans="1:4" ht="63.75">
      <c r="A7465" s="623">
        <v>37763</v>
      </c>
      <c r="B7465" s="451" t="s">
        <v>8857</v>
      </c>
      <c r="C7465" s="623" t="s">
        <v>1131</v>
      </c>
      <c r="D7465" s="624">
        <v>379062.09</v>
      </c>
    </row>
    <row r="7466" spans="1:4" ht="51">
      <c r="A7466" s="623">
        <v>41992</v>
      </c>
      <c r="B7466" s="451" t="s">
        <v>10070</v>
      </c>
      <c r="C7466" s="623" t="s">
        <v>1131</v>
      </c>
      <c r="D7466" s="624">
        <v>430917.79</v>
      </c>
    </row>
    <row r="7467" spans="1:4" ht="51">
      <c r="A7467" s="623">
        <v>13215</v>
      </c>
      <c r="B7467" s="451" t="s">
        <v>7985</v>
      </c>
      <c r="C7467" s="623" t="s">
        <v>1131</v>
      </c>
      <c r="D7467" s="624">
        <v>528412.55000000005</v>
      </c>
    </row>
    <row r="7468" spans="1:4" ht="25.5">
      <c r="A7468" s="623">
        <v>4235</v>
      </c>
      <c r="B7468" s="451" t="s">
        <v>6695</v>
      </c>
      <c r="C7468" s="623" t="s">
        <v>1134</v>
      </c>
      <c r="D7468" s="624">
        <v>7.6</v>
      </c>
    </row>
    <row r="7469" spans="1:4" ht="25.5">
      <c r="A7469" s="623">
        <v>40976</v>
      </c>
      <c r="B7469" s="451" t="s">
        <v>9985</v>
      </c>
      <c r="C7469" s="623" t="s">
        <v>1251</v>
      </c>
      <c r="D7469" s="624">
        <v>1348.7</v>
      </c>
    </row>
    <row r="7470" spans="1:4" ht="25.5">
      <c r="A7470" s="623">
        <v>39013</v>
      </c>
      <c r="B7470" s="451" t="s">
        <v>9363</v>
      </c>
      <c r="C7470" s="623" t="s">
        <v>1131</v>
      </c>
      <c r="D7470" s="624">
        <v>0.91</v>
      </c>
    </row>
    <row r="7471" spans="1:4" ht="63.75">
      <c r="A7471" s="623">
        <v>43091</v>
      </c>
      <c r="B7471" s="451" t="s">
        <v>12133</v>
      </c>
      <c r="C7471" s="623" t="s">
        <v>1131</v>
      </c>
      <c r="D7471" s="624">
        <v>4799.82</v>
      </c>
    </row>
    <row r="7472" spans="1:4" ht="63.75">
      <c r="A7472" s="623">
        <v>43092</v>
      </c>
      <c r="B7472" s="451" t="s">
        <v>12134</v>
      </c>
      <c r="C7472" s="623" t="s">
        <v>1131</v>
      </c>
      <c r="D7472" s="624">
        <v>6399.76</v>
      </c>
    </row>
    <row r="7473" spans="1:4" ht="63.75">
      <c r="A7473" s="623">
        <v>43089</v>
      </c>
      <c r="B7473" s="451" t="s">
        <v>12135</v>
      </c>
      <c r="C7473" s="623" t="s">
        <v>1131</v>
      </c>
      <c r="D7473" s="624">
        <v>1115.3399999999999</v>
      </c>
    </row>
    <row r="7474" spans="1:4" ht="63.75">
      <c r="A7474" s="623">
        <v>43090</v>
      </c>
      <c r="B7474" s="451" t="s">
        <v>12136</v>
      </c>
      <c r="C7474" s="623" t="s">
        <v>1131</v>
      </c>
      <c r="D7474" s="624">
        <v>2461.44</v>
      </c>
    </row>
    <row r="7475" spans="1:4">
      <c r="A7475" s="623">
        <v>41967</v>
      </c>
      <c r="B7475" s="451" t="s">
        <v>10067</v>
      </c>
      <c r="C7475" s="623" t="s">
        <v>1130</v>
      </c>
      <c r="D7475" s="624">
        <v>7</v>
      </c>
    </row>
    <row r="7476" spans="1:4" ht="38.25">
      <c r="A7476" s="623">
        <v>12760</v>
      </c>
      <c r="B7476" s="451" t="s">
        <v>7947</v>
      </c>
      <c r="C7476" s="623" t="s">
        <v>1136</v>
      </c>
      <c r="D7476" s="624">
        <v>1038.8499999999999</v>
      </c>
    </row>
    <row r="7477" spans="1:4" ht="38.25">
      <c r="A7477" s="623">
        <v>12759</v>
      </c>
      <c r="B7477" s="451" t="s">
        <v>7946</v>
      </c>
      <c r="C7477" s="623" t="s">
        <v>1136</v>
      </c>
      <c r="D7477" s="624">
        <v>692.55</v>
      </c>
    </row>
    <row r="7478" spans="1:4" ht="38.25">
      <c r="A7478" s="623">
        <v>43105</v>
      </c>
      <c r="B7478" s="451" t="s">
        <v>12137</v>
      </c>
      <c r="C7478" s="623" t="s">
        <v>1128</v>
      </c>
      <c r="D7478" s="624">
        <v>28.07</v>
      </c>
    </row>
    <row r="7479" spans="1:4" ht="38.25">
      <c r="A7479" s="623">
        <v>40424</v>
      </c>
      <c r="B7479" s="451" t="s">
        <v>9891</v>
      </c>
      <c r="C7479" s="623" t="s">
        <v>1128</v>
      </c>
      <c r="D7479" s="624">
        <v>7.13</v>
      </c>
    </row>
    <row r="7480" spans="1:4" ht="25.5">
      <c r="A7480" s="623">
        <v>1325</v>
      </c>
      <c r="B7480" s="451" t="s">
        <v>5869</v>
      </c>
      <c r="C7480" s="623" t="s">
        <v>1128</v>
      </c>
      <c r="D7480" s="624">
        <v>7.81</v>
      </c>
    </row>
    <row r="7481" spans="1:4" ht="25.5">
      <c r="A7481" s="623">
        <v>1327</v>
      </c>
      <c r="B7481" s="451" t="s">
        <v>5870</v>
      </c>
      <c r="C7481" s="623" t="s">
        <v>1128</v>
      </c>
      <c r="D7481" s="624">
        <v>8.32</v>
      </c>
    </row>
    <row r="7482" spans="1:4" ht="25.5">
      <c r="A7482" s="623">
        <v>1328</v>
      </c>
      <c r="B7482" s="451" t="s">
        <v>5871</v>
      </c>
      <c r="C7482" s="623" t="s">
        <v>1128</v>
      </c>
      <c r="D7482" s="624">
        <v>7.83</v>
      </c>
    </row>
    <row r="7483" spans="1:4" ht="25.5">
      <c r="A7483" s="623">
        <v>1321</v>
      </c>
      <c r="B7483" s="451" t="s">
        <v>5866</v>
      </c>
      <c r="C7483" s="623" t="s">
        <v>1128</v>
      </c>
      <c r="D7483" s="624">
        <v>7.25</v>
      </c>
    </row>
    <row r="7484" spans="1:4" ht="25.5">
      <c r="A7484" s="623">
        <v>1318</v>
      </c>
      <c r="B7484" s="451" t="s">
        <v>5864</v>
      </c>
      <c r="C7484" s="623" t="s">
        <v>1128</v>
      </c>
      <c r="D7484" s="624">
        <v>7.25</v>
      </c>
    </row>
    <row r="7485" spans="1:4" ht="25.5">
      <c r="A7485" s="623">
        <v>1322</v>
      </c>
      <c r="B7485" s="451" t="s">
        <v>5867</v>
      </c>
      <c r="C7485" s="623" t="s">
        <v>1128</v>
      </c>
      <c r="D7485" s="624">
        <v>7.66</v>
      </c>
    </row>
    <row r="7486" spans="1:4" ht="25.5">
      <c r="A7486" s="623">
        <v>1323</v>
      </c>
      <c r="B7486" s="451" t="s">
        <v>5868</v>
      </c>
      <c r="C7486" s="623" t="s">
        <v>1128</v>
      </c>
      <c r="D7486" s="624">
        <v>7.66</v>
      </c>
    </row>
    <row r="7487" spans="1:4" ht="25.5">
      <c r="A7487" s="623">
        <v>1319</v>
      </c>
      <c r="B7487" s="451" t="s">
        <v>5865</v>
      </c>
      <c r="C7487" s="623" t="s">
        <v>1128</v>
      </c>
      <c r="D7487" s="624">
        <v>6.46</v>
      </c>
    </row>
    <row r="7488" spans="1:4" ht="25.5">
      <c r="A7488" s="623">
        <v>11026</v>
      </c>
      <c r="B7488" s="451" t="s">
        <v>7479</v>
      </c>
      <c r="C7488" s="623" t="s">
        <v>1128</v>
      </c>
      <c r="D7488" s="624">
        <v>8.8800000000000008</v>
      </c>
    </row>
    <row r="7489" spans="1:4" ht="25.5">
      <c r="A7489" s="623">
        <v>11027</v>
      </c>
      <c r="B7489" s="451" t="s">
        <v>7480</v>
      </c>
      <c r="C7489" s="623" t="s">
        <v>1128</v>
      </c>
      <c r="D7489" s="624">
        <v>9.24</v>
      </c>
    </row>
    <row r="7490" spans="1:4" ht="25.5">
      <c r="A7490" s="623">
        <v>11046</v>
      </c>
      <c r="B7490" s="451" t="s">
        <v>7485</v>
      </c>
      <c r="C7490" s="623" t="s">
        <v>1128</v>
      </c>
      <c r="D7490" s="624">
        <v>8.86</v>
      </c>
    </row>
    <row r="7491" spans="1:4" ht="25.5">
      <c r="A7491" s="623">
        <v>11047</v>
      </c>
      <c r="B7491" s="451" t="s">
        <v>7486</v>
      </c>
      <c r="C7491" s="623" t="s">
        <v>1128</v>
      </c>
      <c r="D7491" s="624">
        <v>9.65</v>
      </c>
    </row>
    <row r="7492" spans="1:4" ht="25.5">
      <c r="A7492" s="623">
        <v>43668</v>
      </c>
      <c r="B7492" s="451" t="s">
        <v>9729</v>
      </c>
      <c r="C7492" s="623" t="s">
        <v>1128</v>
      </c>
      <c r="D7492" s="624">
        <v>8.52</v>
      </c>
    </row>
    <row r="7493" spans="1:4" ht="25.5">
      <c r="A7493" s="623">
        <v>11049</v>
      </c>
      <c r="B7493" s="451" t="s">
        <v>7487</v>
      </c>
      <c r="C7493" s="623" t="s">
        <v>1128</v>
      </c>
      <c r="D7493" s="624">
        <v>9.23</v>
      </c>
    </row>
    <row r="7494" spans="1:4" ht="25.5">
      <c r="A7494" s="623">
        <v>43106</v>
      </c>
      <c r="B7494" s="451" t="s">
        <v>12138</v>
      </c>
      <c r="C7494" s="623" t="s">
        <v>1128</v>
      </c>
      <c r="D7494" s="624">
        <v>9.2799999999999994</v>
      </c>
    </row>
    <row r="7495" spans="1:4" ht="25.5">
      <c r="A7495" s="623">
        <v>11051</v>
      </c>
      <c r="B7495" s="451" t="s">
        <v>7488</v>
      </c>
      <c r="C7495" s="623" t="s">
        <v>1128</v>
      </c>
      <c r="D7495" s="624">
        <v>9.69</v>
      </c>
    </row>
    <row r="7496" spans="1:4" ht="25.5">
      <c r="A7496" s="623">
        <v>11061</v>
      </c>
      <c r="B7496" s="451" t="s">
        <v>7496</v>
      </c>
      <c r="C7496" s="623" t="s">
        <v>1128</v>
      </c>
      <c r="D7496" s="624">
        <v>11.62</v>
      </c>
    </row>
    <row r="7497" spans="1:4" ht="25.5">
      <c r="A7497" s="623">
        <v>43667</v>
      </c>
      <c r="B7497" s="451" t="s">
        <v>5877</v>
      </c>
      <c r="C7497" s="623" t="s">
        <v>1128</v>
      </c>
      <c r="D7497" s="624">
        <v>8.4499999999999993</v>
      </c>
    </row>
    <row r="7498" spans="1:4" ht="25.5">
      <c r="A7498" s="623">
        <v>1333</v>
      </c>
      <c r="B7498" s="451" t="s">
        <v>5874</v>
      </c>
      <c r="C7498" s="623" t="s">
        <v>1128</v>
      </c>
      <c r="D7498" s="624">
        <v>7.04</v>
      </c>
    </row>
    <row r="7499" spans="1:4" ht="25.5">
      <c r="A7499" s="623">
        <v>1330</v>
      </c>
      <c r="B7499" s="451" t="s">
        <v>5872</v>
      </c>
      <c r="C7499" s="623" t="s">
        <v>1128</v>
      </c>
      <c r="D7499" s="624">
        <v>6.97</v>
      </c>
    </row>
    <row r="7500" spans="1:4" ht="25.5">
      <c r="A7500" s="623">
        <v>10957</v>
      </c>
      <c r="B7500" s="451" t="s">
        <v>7470</v>
      </c>
      <c r="C7500" s="623" t="s">
        <v>1128</v>
      </c>
      <c r="D7500" s="624">
        <v>8.0399999999999991</v>
      </c>
    </row>
    <row r="7501" spans="1:4" ht="25.5">
      <c r="A7501" s="623">
        <v>1332</v>
      </c>
      <c r="B7501" s="451" t="s">
        <v>5873</v>
      </c>
      <c r="C7501" s="623" t="s">
        <v>1128</v>
      </c>
      <c r="D7501" s="624">
        <v>7.15</v>
      </c>
    </row>
    <row r="7502" spans="1:4" ht="25.5">
      <c r="A7502" s="623">
        <v>1334</v>
      </c>
      <c r="B7502" s="451" t="s">
        <v>5875</v>
      </c>
      <c r="C7502" s="623" t="s">
        <v>1128</v>
      </c>
      <c r="D7502" s="624">
        <v>7.93</v>
      </c>
    </row>
    <row r="7503" spans="1:4" ht="25.5">
      <c r="A7503" s="623">
        <v>1335</v>
      </c>
      <c r="B7503" s="451" t="s">
        <v>5876</v>
      </c>
      <c r="C7503" s="623" t="s">
        <v>1128</v>
      </c>
      <c r="D7503" s="624">
        <v>8.19</v>
      </c>
    </row>
    <row r="7504" spans="1:4" ht="25.5">
      <c r="A7504" s="623">
        <v>40425</v>
      </c>
      <c r="B7504" s="451" t="s">
        <v>9892</v>
      </c>
      <c r="C7504" s="623" t="s">
        <v>1128</v>
      </c>
      <c r="D7504" s="624">
        <v>7.01</v>
      </c>
    </row>
    <row r="7505" spans="1:4" ht="25.5">
      <c r="A7505" s="623">
        <v>1337</v>
      </c>
      <c r="B7505" s="451" t="s">
        <v>5878</v>
      </c>
      <c r="C7505" s="623" t="s">
        <v>1128</v>
      </c>
      <c r="D7505" s="624">
        <v>8.0399999999999991</v>
      </c>
    </row>
    <row r="7506" spans="1:4" ht="38.25">
      <c r="A7506" s="623">
        <v>39416</v>
      </c>
      <c r="B7506" s="451" t="s">
        <v>9594</v>
      </c>
      <c r="C7506" s="623" t="s">
        <v>1136</v>
      </c>
      <c r="D7506" s="624">
        <v>30.55</v>
      </c>
    </row>
    <row r="7507" spans="1:4" ht="38.25">
      <c r="A7507" s="623">
        <v>39417</v>
      </c>
      <c r="B7507" s="451" t="s">
        <v>9595</v>
      </c>
      <c r="C7507" s="623" t="s">
        <v>1136</v>
      </c>
      <c r="D7507" s="624">
        <v>32.03</v>
      </c>
    </row>
    <row r="7508" spans="1:4" ht="38.25">
      <c r="A7508" s="623">
        <v>39414</v>
      </c>
      <c r="B7508" s="451" t="s">
        <v>9592</v>
      </c>
      <c r="C7508" s="623" t="s">
        <v>1136</v>
      </c>
      <c r="D7508" s="624">
        <v>28.69</v>
      </c>
    </row>
    <row r="7509" spans="1:4" ht="38.25">
      <c r="A7509" s="623">
        <v>39415</v>
      </c>
      <c r="B7509" s="451" t="s">
        <v>9593</v>
      </c>
      <c r="C7509" s="623" t="s">
        <v>1136</v>
      </c>
      <c r="D7509" s="624">
        <v>30.4</v>
      </c>
    </row>
    <row r="7510" spans="1:4" ht="25.5">
      <c r="A7510" s="623">
        <v>39412</v>
      </c>
      <c r="B7510" s="451" t="s">
        <v>9590</v>
      </c>
      <c r="C7510" s="623" t="s">
        <v>1136</v>
      </c>
      <c r="D7510" s="624">
        <v>21.6</v>
      </c>
    </row>
    <row r="7511" spans="1:4" ht="25.5">
      <c r="A7511" s="623">
        <v>39413</v>
      </c>
      <c r="B7511" s="451" t="s">
        <v>9591</v>
      </c>
      <c r="C7511" s="623" t="s">
        <v>1136</v>
      </c>
      <c r="D7511" s="624">
        <v>21.39</v>
      </c>
    </row>
    <row r="7512" spans="1:4" ht="25.5">
      <c r="A7512" s="623">
        <v>1338</v>
      </c>
      <c r="B7512" s="451" t="s">
        <v>5879</v>
      </c>
      <c r="C7512" s="623" t="s">
        <v>1136</v>
      </c>
      <c r="D7512" s="624">
        <v>28.31</v>
      </c>
    </row>
    <row r="7513" spans="1:4" ht="25.5">
      <c r="A7513" s="623">
        <v>1340</v>
      </c>
      <c r="B7513" s="451" t="s">
        <v>5881</v>
      </c>
      <c r="C7513" s="623" t="s">
        <v>1136</v>
      </c>
      <c r="D7513" s="624">
        <v>32.729999999999997</v>
      </c>
    </row>
    <row r="7514" spans="1:4" ht="25.5">
      <c r="A7514" s="623">
        <v>1341</v>
      </c>
      <c r="B7514" s="451" t="s">
        <v>5882</v>
      </c>
      <c r="C7514" s="623" t="s">
        <v>1136</v>
      </c>
      <c r="D7514" s="624">
        <v>31.52</v>
      </c>
    </row>
    <row r="7515" spans="1:4" ht="25.5">
      <c r="A7515" s="623">
        <v>11134</v>
      </c>
      <c r="B7515" s="451" t="s">
        <v>7513</v>
      </c>
      <c r="C7515" s="623" t="s">
        <v>1136</v>
      </c>
      <c r="D7515" s="624">
        <v>28.27</v>
      </c>
    </row>
    <row r="7516" spans="1:4" ht="25.5">
      <c r="A7516" s="623">
        <v>11135</v>
      </c>
      <c r="B7516" s="451" t="s">
        <v>7514</v>
      </c>
      <c r="C7516" s="623" t="s">
        <v>1136</v>
      </c>
      <c r="D7516" s="624">
        <v>34.46</v>
      </c>
    </row>
    <row r="7517" spans="1:4" ht="25.5">
      <c r="A7517" s="623">
        <v>11136</v>
      </c>
      <c r="B7517" s="451" t="s">
        <v>7515</v>
      </c>
      <c r="C7517" s="623" t="s">
        <v>1136</v>
      </c>
      <c r="D7517" s="624">
        <v>37.270000000000003</v>
      </c>
    </row>
    <row r="7518" spans="1:4" ht="25.5">
      <c r="A7518" s="623">
        <v>34743</v>
      </c>
      <c r="B7518" s="451" t="s">
        <v>8526</v>
      </c>
      <c r="C7518" s="623" t="s">
        <v>1136</v>
      </c>
      <c r="D7518" s="624">
        <v>47.45</v>
      </c>
    </row>
    <row r="7519" spans="1:4" ht="25.5">
      <c r="A7519" s="623">
        <v>11137</v>
      </c>
      <c r="B7519" s="451" t="s">
        <v>7516</v>
      </c>
      <c r="C7519" s="623" t="s">
        <v>1136</v>
      </c>
      <c r="D7519" s="624">
        <v>52.92</v>
      </c>
    </row>
    <row r="7520" spans="1:4" ht="25.5">
      <c r="A7520" s="623">
        <v>34745</v>
      </c>
      <c r="B7520" s="451" t="s">
        <v>8528</v>
      </c>
      <c r="C7520" s="623" t="s">
        <v>1136</v>
      </c>
      <c r="D7520" s="624">
        <v>60.3</v>
      </c>
    </row>
    <row r="7521" spans="1:4" ht="25.5">
      <c r="A7521" s="623">
        <v>34746</v>
      </c>
      <c r="B7521" s="451" t="s">
        <v>8529</v>
      </c>
      <c r="C7521" s="623" t="s">
        <v>1136</v>
      </c>
      <c r="D7521" s="624">
        <v>15.53</v>
      </c>
    </row>
    <row r="7522" spans="1:4" ht="25.5">
      <c r="A7522" s="623">
        <v>1360</v>
      </c>
      <c r="B7522" s="451" t="s">
        <v>5888</v>
      </c>
      <c r="C7522" s="623" t="s">
        <v>1136</v>
      </c>
      <c r="D7522" s="624">
        <v>19.18</v>
      </c>
    </row>
    <row r="7523" spans="1:4" ht="38.25">
      <c r="A7523" s="623">
        <v>1346</v>
      </c>
      <c r="B7523" s="451" t="s">
        <v>5884</v>
      </c>
      <c r="C7523" s="623" t="s">
        <v>1136</v>
      </c>
      <c r="D7523" s="624">
        <v>26.28</v>
      </c>
    </row>
    <row r="7524" spans="1:4" ht="38.25">
      <c r="A7524" s="623">
        <v>1345</v>
      </c>
      <c r="B7524" s="451" t="s">
        <v>5883</v>
      </c>
      <c r="C7524" s="623" t="s">
        <v>1136</v>
      </c>
      <c r="D7524" s="624">
        <v>42.58</v>
      </c>
    </row>
    <row r="7525" spans="1:4" ht="38.25">
      <c r="A7525" s="623">
        <v>1347</v>
      </c>
      <c r="B7525" s="451" t="s">
        <v>5885</v>
      </c>
      <c r="C7525" s="623" t="s">
        <v>1136</v>
      </c>
      <c r="D7525" s="624">
        <v>31.4</v>
      </c>
    </row>
    <row r="7526" spans="1:4" ht="25.5">
      <c r="A7526" s="623">
        <v>1355</v>
      </c>
      <c r="B7526" s="451" t="s">
        <v>5886</v>
      </c>
      <c r="C7526" s="623" t="s">
        <v>1136</v>
      </c>
      <c r="D7526" s="624">
        <v>22.98</v>
      </c>
    </row>
    <row r="7527" spans="1:4" ht="25.5">
      <c r="A7527" s="623">
        <v>1358</v>
      </c>
      <c r="B7527" s="451" t="s">
        <v>5887</v>
      </c>
      <c r="C7527" s="623" t="s">
        <v>1136</v>
      </c>
      <c r="D7527" s="624">
        <v>26.62</v>
      </c>
    </row>
    <row r="7528" spans="1:4" ht="25.5">
      <c r="A7528" s="623">
        <v>34659</v>
      </c>
      <c r="B7528" s="451" t="s">
        <v>8489</v>
      </c>
      <c r="C7528" s="623" t="s">
        <v>1136</v>
      </c>
      <c r="D7528" s="624">
        <v>26.08</v>
      </c>
    </row>
    <row r="7529" spans="1:4" ht="25.5">
      <c r="A7529" s="623">
        <v>34514</v>
      </c>
      <c r="B7529" s="451" t="s">
        <v>8424</v>
      </c>
      <c r="C7529" s="623" t="s">
        <v>1136</v>
      </c>
      <c r="D7529" s="624">
        <v>28.89</v>
      </c>
    </row>
    <row r="7530" spans="1:4" ht="25.5">
      <c r="A7530" s="623">
        <v>34660</v>
      </c>
      <c r="B7530" s="451" t="s">
        <v>8490</v>
      </c>
      <c r="C7530" s="623" t="s">
        <v>1136</v>
      </c>
      <c r="D7530" s="624">
        <v>36.659999999999997</v>
      </c>
    </row>
    <row r="7531" spans="1:4" ht="25.5">
      <c r="A7531" s="623">
        <v>34661</v>
      </c>
      <c r="B7531" s="451" t="s">
        <v>8491</v>
      </c>
      <c r="C7531" s="623" t="s">
        <v>1136</v>
      </c>
      <c r="D7531" s="624">
        <v>52.66</v>
      </c>
    </row>
    <row r="7532" spans="1:4" ht="25.5">
      <c r="A7532" s="623">
        <v>34667</v>
      </c>
      <c r="B7532" s="451" t="s">
        <v>8495</v>
      </c>
      <c r="C7532" s="623" t="s">
        <v>1136</v>
      </c>
      <c r="D7532" s="624">
        <v>19.07</v>
      </c>
    </row>
    <row r="7533" spans="1:4" ht="25.5">
      <c r="A7533" s="623">
        <v>34668</v>
      </c>
      <c r="B7533" s="451" t="s">
        <v>8496</v>
      </c>
      <c r="C7533" s="623" t="s">
        <v>1136</v>
      </c>
      <c r="D7533" s="624">
        <v>24.92</v>
      </c>
    </row>
    <row r="7534" spans="1:4" ht="25.5">
      <c r="A7534" s="623">
        <v>34741</v>
      </c>
      <c r="B7534" s="451" t="s">
        <v>8525</v>
      </c>
      <c r="C7534" s="623" t="s">
        <v>1136</v>
      </c>
      <c r="D7534" s="624">
        <v>27.42</v>
      </c>
    </row>
    <row r="7535" spans="1:4" ht="25.5">
      <c r="A7535" s="623">
        <v>34664</v>
      </c>
      <c r="B7535" s="451" t="s">
        <v>8492</v>
      </c>
      <c r="C7535" s="623" t="s">
        <v>1136</v>
      </c>
      <c r="D7535" s="624">
        <v>29.92</v>
      </c>
    </row>
    <row r="7536" spans="1:4" ht="25.5">
      <c r="A7536" s="623">
        <v>34665</v>
      </c>
      <c r="B7536" s="451" t="s">
        <v>8493</v>
      </c>
      <c r="C7536" s="623" t="s">
        <v>1136</v>
      </c>
      <c r="D7536" s="624">
        <v>37.14</v>
      </c>
    </row>
    <row r="7537" spans="1:4" ht="25.5">
      <c r="A7537" s="623">
        <v>34666</v>
      </c>
      <c r="B7537" s="451" t="s">
        <v>8494</v>
      </c>
      <c r="C7537" s="623" t="s">
        <v>1136</v>
      </c>
      <c r="D7537" s="624">
        <v>56.1</v>
      </c>
    </row>
    <row r="7538" spans="1:4" ht="25.5">
      <c r="A7538" s="623">
        <v>34669</v>
      </c>
      <c r="B7538" s="451" t="s">
        <v>8497</v>
      </c>
      <c r="C7538" s="623" t="s">
        <v>1136</v>
      </c>
      <c r="D7538" s="624">
        <v>20.57</v>
      </c>
    </row>
    <row r="7539" spans="1:4" ht="25.5">
      <c r="A7539" s="623">
        <v>34670</v>
      </c>
      <c r="B7539" s="451" t="s">
        <v>8498</v>
      </c>
      <c r="C7539" s="623" t="s">
        <v>1136</v>
      </c>
      <c r="D7539" s="624">
        <v>25.16</v>
      </c>
    </row>
    <row r="7540" spans="1:4">
      <c r="A7540" s="623">
        <v>34671</v>
      </c>
      <c r="B7540" s="451" t="s">
        <v>8499</v>
      </c>
      <c r="C7540" s="623" t="s">
        <v>1136</v>
      </c>
      <c r="D7540" s="624">
        <v>21</v>
      </c>
    </row>
    <row r="7541" spans="1:4">
      <c r="A7541" s="623">
        <v>34672</v>
      </c>
      <c r="B7541" s="451" t="s">
        <v>8500</v>
      </c>
      <c r="C7541" s="623" t="s">
        <v>1136</v>
      </c>
      <c r="D7541" s="624">
        <v>22.14</v>
      </c>
    </row>
    <row r="7542" spans="1:4">
      <c r="A7542" s="623">
        <v>34673</v>
      </c>
      <c r="B7542" s="451" t="s">
        <v>8501</v>
      </c>
      <c r="C7542" s="623" t="s">
        <v>1136</v>
      </c>
      <c r="D7542" s="624">
        <v>27.02</v>
      </c>
    </row>
    <row r="7543" spans="1:4">
      <c r="A7543" s="623">
        <v>34674</v>
      </c>
      <c r="B7543" s="451" t="s">
        <v>8502</v>
      </c>
      <c r="C7543" s="623" t="s">
        <v>1136</v>
      </c>
      <c r="D7543" s="624">
        <v>35.92</v>
      </c>
    </row>
    <row r="7544" spans="1:4">
      <c r="A7544" s="623">
        <v>34675</v>
      </c>
      <c r="B7544" s="451" t="s">
        <v>8503</v>
      </c>
      <c r="C7544" s="623" t="s">
        <v>1136</v>
      </c>
      <c r="D7544" s="624">
        <v>43.8</v>
      </c>
    </row>
    <row r="7545" spans="1:4">
      <c r="A7545" s="623">
        <v>34676</v>
      </c>
      <c r="B7545" s="451" t="s">
        <v>8504</v>
      </c>
      <c r="C7545" s="623" t="s">
        <v>1136</v>
      </c>
      <c r="D7545" s="624">
        <v>12.61</v>
      </c>
    </row>
    <row r="7546" spans="1:4">
      <c r="A7546" s="623">
        <v>34677</v>
      </c>
      <c r="B7546" s="451" t="s">
        <v>8505</v>
      </c>
      <c r="C7546" s="623" t="s">
        <v>1136</v>
      </c>
      <c r="D7546" s="624">
        <v>16.95</v>
      </c>
    </row>
    <row r="7547" spans="1:4" ht="38.25">
      <c r="A7547" s="623">
        <v>43126</v>
      </c>
      <c r="B7547" s="451" t="s">
        <v>12139</v>
      </c>
      <c r="C7547" s="623" t="s">
        <v>1136</v>
      </c>
      <c r="D7547" s="624">
        <v>66</v>
      </c>
    </row>
    <row r="7548" spans="1:4" ht="38.25">
      <c r="A7548" s="623">
        <v>43124</v>
      </c>
      <c r="B7548" s="451" t="s">
        <v>12140</v>
      </c>
      <c r="C7548" s="623" t="s">
        <v>1136</v>
      </c>
      <c r="D7548" s="624">
        <v>77.06</v>
      </c>
    </row>
    <row r="7549" spans="1:4" ht="38.25">
      <c r="A7549" s="623">
        <v>43125</v>
      </c>
      <c r="B7549" s="451" t="s">
        <v>12141</v>
      </c>
      <c r="C7549" s="623" t="s">
        <v>1136</v>
      </c>
      <c r="D7549" s="624">
        <v>99.94</v>
      </c>
    </row>
    <row r="7550" spans="1:4" ht="38.25">
      <c r="A7550" s="623">
        <v>40623</v>
      </c>
      <c r="B7550" s="451" t="s">
        <v>9911</v>
      </c>
      <c r="C7550" s="623" t="s">
        <v>1144</v>
      </c>
      <c r="D7550" s="624">
        <v>78.290000000000006</v>
      </c>
    </row>
    <row r="7551" spans="1:4" ht="25.5">
      <c r="A7551" s="623">
        <v>11112</v>
      </c>
      <c r="B7551" s="451" t="s">
        <v>12142</v>
      </c>
      <c r="C7551" s="623" t="s">
        <v>1128</v>
      </c>
      <c r="D7551" s="624">
        <v>24.48</v>
      </c>
    </row>
    <row r="7552" spans="1:4" ht="25.5">
      <c r="A7552" s="623">
        <v>11115</v>
      </c>
      <c r="B7552" s="451" t="s">
        <v>12143</v>
      </c>
      <c r="C7552" s="623" t="s">
        <v>1135</v>
      </c>
      <c r="D7552" s="624">
        <v>204.6</v>
      </c>
    </row>
    <row r="7553" spans="1:4" ht="25.5">
      <c r="A7553" s="623">
        <v>11113</v>
      </c>
      <c r="B7553" s="451" t="s">
        <v>12144</v>
      </c>
      <c r="C7553" s="623" t="s">
        <v>1128</v>
      </c>
      <c r="D7553" s="624">
        <v>69.41</v>
      </c>
    </row>
    <row r="7554" spans="1:4" ht="25.5">
      <c r="A7554" s="623">
        <v>11114</v>
      </c>
      <c r="B7554" s="451" t="s">
        <v>12145</v>
      </c>
      <c r="C7554" s="623" t="s">
        <v>1135</v>
      </c>
      <c r="D7554" s="624">
        <v>89.83</v>
      </c>
    </row>
    <row r="7555" spans="1:4" ht="25.5">
      <c r="A7555" s="623">
        <v>11122</v>
      </c>
      <c r="B7555" s="451" t="s">
        <v>12146</v>
      </c>
      <c r="C7555" s="623" t="s">
        <v>1128</v>
      </c>
      <c r="D7555" s="624">
        <v>508.78</v>
      </c>
    </row>
    <row r="7556" spans="1:4" ht="25.5">
      <c r="A7556" s="623">
        <v>11123</v>
      </c>
      <c r="B7556" s="451" t="s">
        <v>12147</v>
      </c>
      <c r="C7556" s="623" t="s">
        <v>1128</v>
      </c>
      <c r="D7556" s="624">
        <v>24.48</v>
      </c>
    </row>
    <row r="7557" spans="1:4" ht="25.5">
      <c r="A7557" s="623">
        <v>11125</v>
      </c>
      <c r="B7557" s="451" t="s">
        <v>12148</v>
      </c>
      <c r="C7557" s="623" t="s">
        <v>1128</v>
      </c>
      <c r="D7557" s="624">
        <v>941.99</v>
      </c>
    </row>
    <row r="7558" spans="1:4" ht="51">
      <c r="A7558" s="623">
        <v>12083</v>
      </c>
      <c r="B7558" s="451" t="s">
        <v>7805</v>
      </c>
      <c r="C7558" s="623" t="s">
        <v>1131</v>
      </c>
      <c r="D7558" s="624">
        <v>635.83000000000004</v>
      </c>
    </row>
    <row r="7559" spans="1:4" ht="51">
      <c r="A7559" s="623">
        <v>12081</v>
      </c>
      <c r="B7559" s="451" t="s">
        <v>7803</v>
      </c>
      <c r="C7559" s="623" t="s">
        <v>1131</v>
      </c>
      <c r="D7559" s="624">
        <v>215.02</v>
      </c>
    </row>
    <row r="7560" spans="1:4" ht="51">
      <c r="A7560" s="623">
        <v>12082</v>
      </c>
      <c r="B7560" s="451" t="s">
        <v>7804</v>
      </c>
      <c r="C7560" s="623" t="s">
        <v>1131</v>
      </c>
      <c r="D7560" s="624">
        <v>337.93</v>
      </c>
    </row>
    <row r="7561" spans="1:4" ht="38.25">
      <c r="A7561" s="623">
        <v>13354</v>
      </c>
      <c r="B7561" s="451" t="s">
        <v>8001</v>
      </c>
      <c r="C7561" s="623" t="s">
        <v>1131</v>
      </c>
      <c r="D7561" s="624">
        <v>504.7</v>
      </c>
    </row>
    <row r="7562" spans="1:4" ht="38.25">
      <c r="A7562" s="623">
        <v>14057</v>
      </c>
      <c r="B7562" s="451" t="s">
        <v>8050</v>
      </c>
      <c r="C7562" s="623" t="s">
        <v>1131</v>
      </c>
      <c r="D7562" s="624">
        <v>281.77999999999997</v>
      </c>
    </row>
    <row r="7563" spans="1:4" ht="38.25">
      <c r="A7563" s="623">
        <v>14058</v>
      </c>
      <c r="B7563" s="451" t="s">
        <v>8051</v>
      </c>
      <c r="C7563" s="623" t="s">
        <v>1131</v>
      </c>
      <c r="D7563" s="624">
        <v>444.51</v>
      </c>
    </row>
    <row r="7564" spans="1:4" ht="38.25">
      <c r="A7564" s="623">
        <v>20971</v>
      </c>
      <c r="B7564" s="451" t="s">
        <v>8214</v>
      </c>
      <c r="C7564" s="623" t="s">
        <v>1131</v>
      </c>
      <c r="D7564" s="624">
        <v>11.38</v>
      </c>
    </row>
    <row r="7565" spans="1:4" ht="63.75">
      <c r="A7565" s="623">
        <v>5047</v>
      </c>
      <c r="B7565" s="451" t="s">
        <v>6880</v>
      </c>
      <c r="C7565" s="623" t="s">
        <v>1131</v>
      </c>
      <c r="D7565" s="624">
        <v>302.85000000000002</v>
      </c>
    </row>
    <row r="7566" spans="1:4" ht="38.25">
      <c r="A7566" s="623">
        <v>13369</v>
      </c>
      <c r="B7566" s="451" t="s">
        <v>8005</v>
      </c>
      <c r="C7566" s="623" t="s">
        <v>1131</v>
      </c>
      <c r="D7566" s="624">
        <v>328.51</v>
      </c>
    </row>
    <row r="7567" spans="1:4" ht="38.25">
      <c r="A7567" s="623">
        <v>13370</v>
      </c>
      <c r="B7567" s="451" t="s">
        <v>8006</v>
      </c>
      <c r="C7567" s="623" t="s">
        <v>1131</v>
      </c>
      <c r="D7567" s="624">
        <v>455.39</v>
      </c>
    </row>
    <row r="7568" spans="1:4" ht="25.5">
      <c r="A7568" s="623">
        <v>13279</v>
      </c>
      <c r="B7568" s="451" t="s">
        <v>7993</v>
      </c>
      <c r="C7568" s="623" t="s">
        <v>1128</v>
      </c>
      <c r="D7568" s="624">
        <v>14.34</v>
      </c>
    </row>
    <row r="7569" spans="1:4" ht="25.5">
      <c r="A7569" s="623">
        <v>11977</v>
      </c>
      <c r="B7569" s="451" t="s">
        <v>7769</v>
      </c>
      <c r="C7569" s="623" t="s">
        <v>1131</v>
      </c>
      <c r="D7569" s="624">
        <v>7.43</v>
      </c>
    </row>
    <row r="7570" spans="1:4" ht="25.5">
      <c r="A7570" s="623">
        <v>11975</v>
      </c>
      <c r="B7570" s="451" t="s">
        <v>7767</v>
      </c>
      <c r="C7570" s="623" t="s">
        <v>1131</v>
      </c>
      <c r="D7570" s="624">
        <v>16.29</v>
      </c>
    </row>
    <row r="7571" spans="1:4" ht="25.5">
      <c r="A7571" s="623">
        <v>39746</v>
      </c>
      <c r="B7571" s="451" t="s">
        <v>9770</v>
      </c>
      <c r="C7571" s="623" t="s">
        <v>1131</v>
      </c>
      <c r="D7571" s="624">
        <v>181.27</v>
      </c>
    </row>
    <row r="7572" spans="1:4" ht="25.5">
      <c r="A7572" s="623">
        <v>11976</v>
      </c>
      <c r="B7572" s="451" t="s">
        <v>7768</v>
      </c>
      <c r="C7572" s="623" t="s">
        <v>1131</v>
      </c>
      <c r="D7572" s="624">
        <v>0.83</v>
      </c>
    </row>
    <row r="7573" spans="1:4" ht="25.5">
      <c r="A7573" s="623">
        <v>1368</v>
      </c>
      <c r="B7573" s="451" t="s">
        <v>5890</v>
      </c>
      <c r="C7573" s="623" t="s">
        <v>1131</v>
      </c>
      <c r="D7573" s="624">
        <v>65</v>
      </c>
    </row>
    <row r="7574" spans="1:4" ht="25.5">
      <c r="A7574" s="623">
        <v>1367</v>
      </c>
      <c r="B7574" s="451" t="s">
        <v>5889</v>
      </c>
      <c r="C7574" s="623" t="s">
        <v>1131</v>
      </c>
      <c r="D7574" s="624">
        <v>210.25</v>
      </c>
    </row>
    <row r="7575" spans="1:4" ht="25.5">
      <c r="A7575" s="623">
        <v>7608</v>
      </c>
      <c r="B7575" s="451" t="s">
        <v>7153</v>
      </c>
      <c r="C7575" s="623" t="s">
        <v>1131</v>
      </c>
      <c r="D7575" s="624">
        <v>4.6399999999999997</v>
      </c>
    </row>
    <row r="7576" spans="1:4" ht="25.5">
      <c r="A7576" s="623">
        <v>41900</v>
      </c>
      <c r="B7576" s="451" t="s">
        <v>10055</v>
      </c>
      <c r="C7576" s="623" t="s">
        <v>1128</v>
      </c>
      <c r="D7576" s="624">
        <v>3.3</v>
      </c>
    </row>
    <row r="7577" spans="1:4" ht="25.5">
      <c r="A7577" s="623">
        <v>41899</v>
      </c>
      <c r="B7577" s="451" t="s">
        <v>10054</v>
      </c>
      <c r="C7577" s="623" t="s">
        <v>1138</v>
      </c>
      <c r="D7577" s="624">
        <v>3518.65</v>
      </c>
    </row>
    <row r="7578" spans="1:4">
      <c r="A7578" s="623">
        <v>1380</v>
      </c>
      <c r="B7578" s="451" t="s">
        <v>5894</v>
      </c>
      <c r="C7578" s="623" t="s">
        <v>1128</v>
      </c>
      <c r="D7578" s="624">
        <v>2.92</v>
      </c>
    </row>
    <row r="7579" spans="1:4" ht="25.5">
      <c r="A7579" s="623">
        <v>1375</v>
      </c>
      <c r="B7579" s="451" t="s">
        <v>5892</v>
      </c>
      <c r="C7579" s="623" t="s">
        <v>1128</v>
      </c>
      <c r="D7579" s="624">
        <v>11.84</v>
      </c>
    </row>
    <row r="7580" spans="1:4">
      <c r="A7580" s="623">
        <v>1379</v>
      </c>
      <c r="B7580" s="451" t="s">
        <v>5893</v>
      </c>
      <c r="C7580" s="623" t="s">
        <v>1128</v>
      </c>
      <c r="D7580" s="624">
        <v>0.49</v>
      </c>
    </row>
    <row r="7581" spans="1:4" ht="25.5">
      <c r="A7581" s="623">
        <v>10511</v>
      </c>
      <c r="B7581" s="451" t="s">
        <v>7357</v>
      </c>
      <c r="C7581" s="623" t="s">
        <v>1137</v>
      </c>
      <c r="D7581" s="624">
        <v>24.95</v>
      </c>
    </row>
    <row r="7582" spans="1:4">
      <c r="A7582" s="623">
        <v>13284</v>
      </c>
      <c r="B7582" s="451" t="s">
        <v>7994</v>
      </c>
      <c r="C7582" s="623" t="s">
        <v>1128</v>
      </c>
      <c r="D7582" s="624">
        <v>0.42</v>
      </c>
    </row>
    <row r="7583" spans="1:4">
      <c r="A7583" s="623">
        <v>25974</v>
      </c>
      <c r="B7583" s="451" t="s">
        <v>8336</v>
      </c>
      <c r="C7583" s="623" t="s">
        <v>1128</v>
      </c>
      <c r="D7583" s="624">
        <v>1.67</v>
      </c>
    </row>
    <row r="7584" spans="1:4">
      <c r="A7584" s="623">
        <v>1382</v>
      </c>
      <c r="B7584" s="451" t="s">
        <v>5896</v>
      </c>
      <c r="C7584" s="623" t="s">
        <v>1137</v>
      </c>
      <c r="D7584" s="624">
        <v>24.04</v>
      </c>
    </row>
    <row r="7585" spans="1:4">
      <c r="A7585" s="623">
        <v>34753</v>
      </c>
      <c r="B7585" s="451" t="s">
        <v>8532</v>
      </c>
      <c r="C7585" s="623" t="s">
        <v>1128</v>
      </c>
      <c r="D7585" s="624">
        <v>0.48</v>
      </c>
    </row>
    <row r="7586" spans="1:4" ht="38.25">
      <c r="A7586" s="623">
        <v>420</v>
      </c>
      <c r="B7586" s="451" t="s">
        <v>5541</v>
      </c>
      <c r="C7586" s="623" t="s">
        <v>1131</v>
      </c>
      <c r="D7586" s="624">
        <v>20.309999999999999</v>
      </c>
    </row>
    <row r="7587" spans="1:4" ht="38.25">
      <c r="A7587" s="623">
        <v>12327</v>
      </c>
      <c r="B7587" s="451" t="s">
        <v>7827</v>
      </c>
      <c r="C7587" s="623" t="s">
        <v>1131</v>
      </c>
      <c r="D7587" s="624">
        <v>24.19</v>
      </c>
    </row>
    <row r="7588" spans="1:4" ht="38.25">
      <c r="A7588" s="623">
        <v>36148</v>
      </c>
      <c r="B7588" s="451" t="s">
        <v>8576</v>
      </c>
      <c r="C7588" s="623" t="s">
        <v>1131</v>
      </c>
      <c r="D7588" s="624">
        <v>57.36</v>
      </c>
    </row>
    <row r="7589" spans="1:4">
      <c r="A7589" s="623">
        <v>12329</v>
      </c>
      <c r="B7589" s="451" t="s">
        <v>7828</v>
      </c>
      <c r="C7589" s="623" t="s">
        <v>1128</v>
      </c>
      <c r="D7589" s="624">
        <v>78.510000000000005</v>
      </c>
    </row>
    <row r="7590" spans="1:4" ht="25.5">
      <c r="A7590" s="623">
        <v>1339</v>
      </c>
      <c r="B7590" s="451" t="s">
        <v>5880</v>
      </c>
      <c r="C7590" s="623" t="s">
        <v>1128</v>
      </c>
      <c r="D7590" s="624">
        <v>28.38</v>
      </c>
    </row>
    <row r="7591" spans="1:4">
      <c r="A7591" s="623">
        <v>11849</v>
      </c>
      <c r="B7591" s="451" t="s">
        <v>7704</v>
      </c>
      <c r="C7591" s="623" t="s">
        <v>1130</v>
      </c>
      <c r="D7591" s="624">
        <v>9.2200000000000006</v>
      </c>
    </row>
    <row r="7592" spans="1:4" ht="38.25">
      <c r="A7592" s="623">
        <v>37418</v>
      </c>
      <c r="B7592" s="451" t="s">
        <v>8717</v>
      </c>
      <c r="C7592" s="623" t="s">
        <v>1131</v>
      </c>
      <c r="D7592" s="624">
        <v>13.93</v>
      </c>
    </row>
    <row r="7593" spans="1:4" ht="38.25">
      <c r="A7593" s="623">
        <v>37419</v>
      </c>
      <c r="B7593" s="451" t="s">
        <v>8718</v>
      </c>
      <c r="C7593" s="623" t="s">
        <v>1131</v>
      </c>
      <c r="D7593" s="624">
        <v>14.3</v>
      </c>
    </row>
    <row r="7594" spans="1:4" ht="38.25">
      <c r="A7594" s="623">
        <v>1427</v>
      </c>
      <c r="B7594" s="451" t="s">
        <v>5907</v>
      </c>
      <c r="C7594" s="623" t="s">
        <v>1131</v>
      </c>
      <c r="D7594" s="624">
        <v>14.07</v>
      </c>
    </row>
    <row r="7595" spans="1:4" ht="38.25">
      <c r="A7595" s="623">
        <v>1402</v>
      </c>
      <c r="B7595" s="451" t="s">
        <v>5897</v>
      </c>
      <c r="C7595" s="623" t="s">
        <v>1131</v>
      </c>
      <c r="D7595" s="624">
        <v>4.87</v>
      </c>
    </row>
    <row r="7596" spans="1:4" ht="38.25">
      <c r="A7596" s="623">
        <v>1420</v>
      </c>
      <c r="B7596" s="451" t="s">
        <v>5906</v>
      </c>
      <c r="C7596" s="623" t="s">
        <v>1131</v>
      </c>
      <c r="D7596" s="624">
        <v>6.26</v>
      </c>
    </row>
    <row r="7597" spans="1:4" ht="38.25">
      <c r="A7597" s="623">
        <v>1419</v>
      </c>
      <c r="B7597" s="451" t="s">
        <v>5905</v>
      </c>
      <c r="C7597" s="623" t="s">
        <v>1131</v>
      </c>
      <c r="D7597" s="624">
        <v>7.56</v>
      </c>
    </row>
    <row r="7598" spans="1:4" ht="38.25">
      <c r="A7598" s="623">
        <v>1414</v>
      </c>
      <c r="B7598" s="451" t="s">
        <v>5904</v>
      </c>
      <c r="C7598" s="623" t="s">
        <v>1131</v>
      </c>
      <c r="D7598" s="624">
        <v>7.4</v>
      </c>
    </row>
    <row r="7599" spans="1:4" ht="38.25">
      <c r="A7599" s="623">
        <v>1413</v>
      </c>
      <c r="B7599" s="451" t="s">
        <v>5903</v>
      </c>
      <c r="C7599" s="623" t="s">
        <v>1131</v>
      </c>
      <c r="D7599" s="624">
        <v>10.93</v>
      </c>
    </row>
    <row r="7600" spans="1:4" ht="38.25">
      <c r="A7600" s="623">
        <v>1412</v>
      </c>
      <c r="B7600" s="451" t="s">
        <v>5902</v>
      </c>
      <c r="C7600" s="623" t="s">
        <v>1131</v>
      </c>
      <c r="D7600" s="624">
        <v>9.26</v>
      </c>
    </row>
    <row r="7601" spans="1:4" ht="38.25">
      <c r="A7601" s="623">
        <v>1411</v>
      </c>
      <c r="B7601" s="451" t="s">
        <v>5901</v>
      </c>
      <c r="C7601" s="623" t="s">
        <v>1131</v>
      </c>
      <c r="D7601" s="624">
        <v>16.84</v>
      </c>
    </row>
    <row r="7602" spans="1:4" ht="38.25">
      <c r="A7602" s="623">
        <v>1406</v>
      </c>
      <c r="B7602" s="451" t="s">
        <v>5899</v>
      </c>
      <c r="C7602" s="623" t="s">
        <v>1131</v>
      </c>
      <c r="D7602" s="624">
        <v>11.17</v>
      </c>
    </row>
    <row r="7603" spans="1:4" ht="38.25">
      <c r="A7603" s="623">
        <v>1407</v>
      </c>
      <c r="B7603" s="451" t="s">
        <v>5900</v>
      </c>
      <c r="C7603" s="623" t="s">
        <v>1131</v>
      </c>
      <c r="D7603" s="624">
        <v>13.93</v>
      </c>
    </row>
    <row r="7604" spans="1:4" ht="38.25">
      <c r="A7604" s="623">
        <v>1404</v>
      </c>
      <c r="B7604" s="451" t="s">
        <v>5898</v>
      </c>
      <c r="C7604" s="623" t="s">
        <v>1131</v>
      </c>
      <c r="D7604" s="624">
        <v>14.81</v>
      </c>
    </row>
    <row r="7605" spans="1:4" ht="76.5">
      <c r="A7605" s="623">
        <v>11281</v>
      </c>
      <c r="B7605" s="451" t="s">
        <v>7545</v>
      </c>
      <c r="C7605" s="623" t="s">
        <v>1131</v>
      </c>
      <c r="D7605" s="624">
        <v>9650</v>
      </c>
    </row>
    <row r="7606" spans="1:4" ht="76.5">
      <c r="A7606" s="623">
        <v>1442</v>
      </c>
      <c r="B7606" s="451" t="s">
        <v>11537</v>
      </c>
      <c r="C7606" s="623" t="s">
        <v>1131</v>
      </c>
      <c r="D7606" s="624">
        <v>8101.1</v>
      </c>
    </row>
    <row r="7607" spans="1:4" ht="76.5">
      <c r="A7607" s="623">
        <v>13457</v>
      </c>
      <c r="B7607" s="451" t="s">
        <v>11538</v>
      </c>
      <c r="C7607" s="623" t="s">
        <v>1131</v>
      </c>
      <c r="D7607" s="624">
        <v>6992.75</v>
      </c>
    </row>
    <row r="7608" spans="1:4" ht="102">
      <c r="A7608" s="623">
        <v>40699</v>
      </c>
      <c r="B7608" s="451" t="s">
        <v>9930</v>
      </c>
      <c r="C7608" s="623" t="s">
        <v>1131</v>
      </c>
      <c r="D7608" s="624">
        <v>5405.66</v>
      </c>
    </row>
    <row r="7609" spans="1:4" ht="89.25">
      <c r="A7609" s="623">
        <v>40701</v>
      </c>
      <c r="B7609" s="451" t="s">
        <v>9932</v>
      </c>
      <c r="C7609" s="623" t="s">
        <v>1131</v>
      </c>
      <c r="D7609" s="624">
        <v>95579.53</v>
      </c>
    </row>
    <row r="7610" spans="1:4" ht="89.25">
      <c r="A7610" s="623">
        <v>40700</v>
      </c>
      <c r="B7610" s="451" t="s">
        <v>9931</v>
      </c>
      <c r="C7610" s="623" t="s">
        <v>1131</v>
      </c>
      <c r="D7610" s="624">
        <v>12583.68</v>
      </c>
    </row>
    <row r="7611" spans="1:4" ht="25.5">
      <c r="A7611" s="623">
        <v>13458</v>
      </c>
      <c r="B7611" s="451" t="s">
        <v>8018</v>
      </c>
      <c r="C7611" s="623" t="s">
        <v>1131</v>
      </c>
      <c r="D7611" s="624">
        <v>11957.6</v>
      </c>
    </row>
    <row r="7612" spans="1:4" ht="38.25">
      <c r="A7612" s="623">
        <v>36524</v>
      </c>
      <c r="B7612" s="451" t="s">
        <v>8661</v>
      </c>
      <c r="C7612" s="623" t="s">
        <v>1131</v>
      </c>
      <c r="D7612" s="624">
        <v>86280.46</v>
      </c>
    </row>
    <row r="7613" spans="1:4" ht="38.25">
      <c r="A7613" s="623">
        <v>36526</v>
      </c>
      <c r="B7613" s="451" t="s">
        <v>8663</v>
      </c>
      <c r="C7613" s="623" t="s">
        <v>1131</v>
      </c>
      <c r="D7613" s="624">
        <v>69528.3</v>
      </c>
    </row>
    <row r="7614" spans="1:4" ht="38.25">
      <c r="A7614" s="623">
        <v>36523</v>
      </c>
      <c r="B7614" s="451" t="s">
        <v>8660</v>
      </c>
      <c r="C7614" s="623" t="s">
        <v>1131</v>
      </c>
      <c r="D7614" s="624">
        <v>148850.72</v>
      </c>
    </row>
    <row r="7615" spans="1:4" ht="38.25">
      <c r="A7615" s="623">
        <v>36527</v>
      </c>
      <c r="B7615" s="451" t="s">
        <v>8664</v>
      </c>
      <c r="C7615" s="623" t="s">
        <v>1131</v>
      </c>
      <c r="D7615" s="624">
        <v>161682.54</v>
      </c>
    </row>
    <row r="7616" spans="1:4" ht="38.25">
      <c r="A7616" s="623">
        <v>13803</v>
      </c>
      <c r="B7616" s="451" t="s">
        <v>8029</v>
      </c>
      <c r="C7616" s="623" t="s">
        <v>1131</v>
      </c>
      <c r="D7616" s="624">
        <v>58463</v>
      </c>
    </row>
    <row r="7617" spans="1:4" ht="38.25">
      <c r="A7617" s="623">
        <v>38642</v>
      </c>
      <c r="B7617" s="451" t="s">
        <v>9192</v>
      </c>
      <c r="C7617" s="623" t="s">
        <v>1131</v>
      </c>
      <c r="D7617" s="624">
        <v>37643.839999999997</v>
      </c>
    </row>
    <row r="7618" spans="1:4" ht="38.25">
      <c r="A7618" s="623">
        <v>36522</v>
      </c>
      <c r="B7618" s="451" t="s">
        <v>8659</v>
      </c>
      <c r="C7618" s="623" t="s">
        <v>1131</v>
      </c>
      <c r="D7618" s="624">
        <v>43779.34</v>
      </c>
    </row>
    <row r="7619" spans="1:4" ht="38.25">
      <c r="A7619" s="623">
        <v>36525</v>
      </c>
      <c r="B7619" s="451" t="s">
        <v>8662</v>
      </c>
      <c r="C7619" s="623" t="s">
        <v>1131</v>
      </c>
      <c r="D7619" s="624">
        <v>58630.76</v>
      </c>
    </row>
    <row r="7620" spans="1:4" ht="51">
      <c r="A7620" s="623">
        <v>41991</v>
      </c>
      <c r="B7620" s="451" t="s">
        <v>10069</v>
      </c>
      <c r="C7620" s="623" t="s">
        <v>1131</v>
      </c>
      <c r="D7620" s="624">
        <v>2166.4899999999998</v>
      </c>
    </row>
    <row r="7621" spans="1:4" ht="38.25">
      <c r="A7621" s="623">
        <v>34348</v>
      </c>
      <c r="B7621" s="451" t="s">
        <v>8362</v>
      </c>
      <c r="C7621" s="623" t="s">
        <v>1135</v>
      </c>
      <c r="D7621" s="624">
        <v>12.81</v>
      </c>
    </row>
    <row r="7622" spans="1:4" ht="25.5">
      <c r="A7622" s="623">
        <v>34347</v>
      </c>
      <c r="B7622" s="451" t="s">
        <v>8361</v>
      </c>
      <c r="C7622" s="623" t="s">
        <v>1135</v>
      </c>
      <c r="D7622" s="624">
        <v>9.73</v>
      </c>
    </row>
    <row r="7623" spans="1:4" ht="38.25">
      <c r="A7623" s="623">
        <v>11146</v>
      </c>
      <c r="B7623" s="451" t="s">
        <v>7519</v>
      </c>
      <c r="C7623" s="623" t="s">
        <v>1129</v>
      </c>
      <c r="D7623" s="624">
        <v>383.68</v>
      </c>
    </row>
    <row r="7624" spans="1:4" ht="38.25">
      <c r="A7624" s="623">
        <v>11147</v>
      </c>
      <c r="B7624" s="451" t="s">
        <v>7520</v>
      </c>
      <c r="C7624" s="623" t="s">
        <v>1129</v>
      </c>
      <c r="D7624" s="624">
        <v>397.89</v>
      </c>
    </row>
    <row r="7625" spans="1:4" ht="38.25">
      <c r="A7625" s="623">
        <v>34872</v>
      </c>
      <c r="B7625" s="451" t="s">
        <v>8557</v>
      </c>
      <c r="C7625" s="623" t="s">
        <v>1129</v>
      </c>
      <c r="D7625" s="624">
        <v>412.1</v>
      </c>
    </row>
    <row r="7626" spans="1:4" ht="38.25">
      <c r="A7626" s="623">
        <v>34491</v>
      </c>
      <c r="B7626" s="451" t="s">
        <v>8416</v>
      </c>
      <c r="C7626" s="623" t="s">
        <v>1129</v>
      </c>
      <c r="D7626" s="624">
        <v>420.44</v>
      </c>
    </row>
    <row r="7627" spans="1:4" ht="38.25">
      <c r="A7627" s="623">
        <v>34770</v>
      </c>
      <c r="B7627" s="451" t="s">
        <v>8538</v>
      </c>
      <c r="C7627" s="623" t="s">
        <v>1138</v>
      </c>
      <c r="D7627" s="624">
        <v>302.55</v>
      </c>
    </row>
    <row r="7628" spans="1:4" ht="38.25">
      <c r="A7628" s="623">
        <v>1518</v>
      </c>
      <c r="B7628" s="451" t="s">
        <v>5908</v>
      </c>
      <c r="C7628" s="623" t="s">
        <v>1138</v>
      </c>
      <c r="D7628" s="624">
        <v>326.52</v>
      </c>
    </row>
    <row r="7629" spans="1:4" ht="51">
      <c r="A7629" s="623">
        <v>41965</v>
      </c>
      <c r="B7629" s="451" t="s">
        <v>10066</v>
      </c>
      <c r="C7629" s="623" t="s">
        <v>1138</v>
      </c>
      <c r="D7629" s="624">
        <v>316.33</v>
      </c>
    </row>
    <row r="7630" spans="1:4" ht="38.25">
      <c r="A7630" s="623">
        <v>34492</v>
      </c>
      <c r="B7630" s="451" t="s">
        <v>8417</v>
      </c>
      <c r="C7630" s="623" t="s">
        <v>1129</v>
      </c>
      <c r="D7630" s="624">
        <v>348.15</v>
      </c>
    </row>
    <row r="7631" spans="1:4" ht="38.25">
      <c r="A7631" s="623">
        <v>1524</v>
      </c>
      <c r="B7631" s="451" t="s">
        <v>5910</v>
      </c>
      <c r="C7631" s="623" t="s">
        <v>1129</v>
      </c>
      <c r="D7631" s="624">
        <v>405</v>
      </c>
    </row>
    <row r="7632" spans="1:4" ht="38.25">
      <c r="A7632" s="623">
        <v>38404</v>
      </c>
      <c r="B7632" s="451" t="s">
        <v>9099</v>
      </c>
      <c r="C7632" s="623" t="s">
        <v>1129</v>
      </c>
      <c r="D7632" s="624">
        <v>427.46</v>
      </c>
    </row>
    <row r="7633" spans="1:4" ht="38.25">
      <c r="A7633" s="623">
        <v>39849</v>
      </c>
      <c r="B7633" s="451" t="s">
        <v>9803</v>
      </c>
      <c r="C7633" s="623" t="s">
        <v>1129</v>
      </c>
      <c r="D7633" s="624">
        <v>426.54</v>
      </c>
    </row>
    <row r="7634" spans="1:4" ht="38.25">
      <c r="A7634" s="623">
        <v>38464</v>
      </c>
      <c r="B7634" s="451" t="s">
        <v>9145</v>
      </c>
      <c r="C7634" s="623" t="s">
        <v>1129</v>
      </c>
      <c r="D7634" s="624">
        <v>516.38</v>
      </c>
    </row>
    <row r="7635" spans="1:4" ht="38.25">
      <c r="A7635" s="623">
        <v>34493</v>
      </c>
      <c r="B7635" s="451" t="s">
        <v>8418</v>
      </c>
      <c r="C7635" s="623" t="s">
        <v>1129</v>
      </c>
      <c r="D7635" s="624">
        <v>361.65</v>
      </c>
    </row>
    <row r="7636" spans="1:4" ht="38.25">
      <c r="A7636" s="623">
        <v>1527</v>
      </c>
      <c r="B7636" s="451" t="s">
        <v>5912</v>
      </c>
      <c r="C7636" s="623" t="s">
        <v>1129</v>
      </c>
      <c r="D7636" s="624">
        <v>422.05</v>
      </c>
    </row>
    <row r="7637" spans="1:4" ht="38.25">
      <c r="A7637" s="623">
        <v>38405</v>
      </c>
      <c r="B7637" s="451" t="s">
        <v>9100</v>
      </c>
      <c r="C7637" s="623" t="s">
        <v>1129</v>
      </c>
      <c r="D7637" s="624">
        <v>453.11</v>
      </c>
    </row>
    <row r="7638" spans="1:4" ht="38.25">
      <c r="A7638" s="623">
        <v>38408</v>
      </c>
      <c r="B7638" s="451" t="s">
        <v>9102</v>
      </c>
      <c r="C7638" s="623" t="s">
        <v>1129</v>
      </c>
      <c r="D7638" s="624">
        <v>471.17</v>
      </c>
    </row>
    <row r="7639" spans="1:4" ht="38.25">
      <c r="A7639" s="623">
        <v>34494</v>
      </c>
      <c r="B7639" s="451" t="s">
        <v>8419</v>
      </c>
      <c r="C7639" s="623" t="s">
        <v>1129</v>
      </c>
      <c r="D7639" s="624">
        <v>377.71</v>
      </c>
    </row>
    <row r="7640" spans="1:4" ht="38.25">
      <c r="A7640" s="623">
        <v>1525</v>
      </c>
      <c r="B7640" s="451" t="s">
        <v>5911</v>
      </c>
      <c r="C7640" s="623" t="s">
        <v>1129</v>
      </c>
      <c r="D7640" s="624">
        <v>436.26</v>
      </c>
    </row>
    <row r="7641" spans="1:4" ht="38.25">
      <c r="A7641" s="623">
        <v>38406</v>
      </c>
      <c r="B7641" s="451" t="s">
        <v>9101</v>
      </c>
      <c r="C7641" s="623" t="s">
        <v>1129</v>
      </c>
      <c r="D7641" s="624">
        <v>476.07</v>
      </c>
    </row>
    <row r="7642" spans="1:4" ht="38.25">
      <c r="A7642" s="623">
        <v>38409</v>
      </c>
      <c r="B7642" s="451" t="s">
        <v>9103</v>
      </c>
      <c r="C7642" s="623" t="s">
        <v>1129</v>
      </c>
      <c r="D7642" s="624">
        <v>507.88</v>
      </c>
    </row>
    <row r="7643" spans="1:4" ht="38.25">
      <c r="A7643" s="623">
        <v>34495</v>
      </c>
      <c r="B7643" s="451" t="s">
        <v>8420</v>
      </c>
      <c r="C7643" s="623" t="s">
        <v>1129</v>
      </c>
      <c r="D7643" s="624">
        <v>393.84</v>
      </c>
    </row>
    <row r="7644" spans="1:4" ht="38.25">
      <c r="A7644" s="623">
        <v>11145</v>
      </c>
      <c r="B7644" s="451" t="s">
        <v>7518</v>
      </c>
      <c r="C7644" s="623" t="s">
        <v>1129</v>
      </c>
      <c r="D7644" s="624">
        <v>451.89</v>
      </c>
    </row>
    <row r="7645" spans="1:4" ht="38.25">
      <c r="A7645" s="623">
        <v>34496</v>
      </c>
      <c r="B7645" s="451" t="s">
        <v>8421</v>
      </c>
      <c r="C7645" s="623" t="s">
        <v>1129</v>
      </c>
      <c r="D7645" s="624">
        <v>411.39</v>
      </c>
    </row>
    <row r="7646" spans="1:4" ht="38.25">
      <c r="A7646" s="623">
        <v>34479</v>
      </c>
      <c r="B7646" s="451" t="s">
        <v>8409</v>
      </c>
      <c r="C7646" s="623" t="s">
        <v>1129</v>
      </c>
      <c r="D7646" s="624">
        <v>468.94</v>
      </c>
    </row>
    <row r="7647" spans="1:4" ht="38.25">
      <c r="A7647" s="623">
        <v>34481</v>
      </c>
      <c r="B7647" s="451" t="s">
        <v>8411</v>
      </c>
      <c r="C7647" s="623" t="s">
        <v>1129</v>
      </c>
      <c r="D7647" s="624">
        <v>527.21</v>
      </c>
    </row>
    <row r="7648" spans="1:4" ht="38.25">
      <c r="A7648" s="623">
        <v>34483</v>
      </c>
      <c r="B7648" s="451" t="s">
        <v>8413</v>
      </c>
      <c r="C7648" s="623" t="s">
        <v>1129</v>
      </c>
      <c r="D7648" s="624">
        <v>625.26</v>
      </c>
    </row>
    <row r="7649" spans="1:4" ht="38.25">
      <c r="A7649" s="623">
        <v>34485</v>
      </c>
      <c r="B7649" s="451" t="s">
        <v>8414</v>
      </c>
      <c r="C7649" s="623" t="s">
        <v>1129</v>
      </c>
      <c r="D7649" s="624">
        <v>802.89</v>
      </c>
    </row>
    <row r="7650" spans="1:4" ht="38.25">
      <c r="A7650" s="623">
        <v>34497</v>
      </c>
      <c r="B7650" s="451" t="s">
        <v>8422</v>
      </c>
      <c r="C7650" s="623" t="s">
        <v>1129</v>
      </c>
      <c r="D7650" s="624">
        <v>1108.42</v>
      </c>
    </row>
    <row r="7651" spans="1:4" ht="38.25">
      <c r="A7651" s="623">
        <v>14041</v>
      </c>
      <c r="B7651" s="451" t="s">
        <v>8046</v>
      </c>
      <c r="C7651" s="623" t="s">
        <v>1129</v>
      </c>
      <c r="D7651" s="624">
        <v>347.39</v>
      </c>
    </row>
    <row r="7652" spans="1:4" ht="38.25">
      <c r="A7652" s="623">
        <v>1523</v>
      </c>
      <c r="B7652" s="451" t="s">
        <v>5909</v>
      </c>
      <c r="C7652" s="623" t="s">
        <v>1129</v>
      </c>
      <c r="D7652" s="624">
        <v>350.7</v>
      </c>
    </row>
    <row r="7653" spans="1:4" ht="25.5">
      <c r="A7653" s="623">
        <v>14052</v>
      </c>
      <c r="B7653" s="451" t="s">
        <v>8047</v>
      </c>
      <c r="C7653" s="623" t="s">
        <v>1131</v>
      </c>
      <c r="D7653" s="624">
        <v>6.78</v>
      </c>
    </row>
    <row r="7654" spans="1:4" ht="25.5">
      <c r="A7654" s="623">
        <v>14054</v>
      </c>
      <c r="B7654" s="451" t="s">
        <v>8049</v>
      </c>
      <c r="C7654" s="623" t="s">
        <v>1131</v>
      </c>
      <c r="D7654" s="624">
        <v>8.82</v>
      </c>
    </row>
    <row r="7655" spans="1:4" ht="25.5">
      <c r="A7655" s="623">
        <v>14053</v>
      </c>
      <c r="B7655" s="451" t="s">
        <v>8048</v>
      </c>
      <c r="C7655" s="623" t="s">
        <v>1131</v>
      </c>
      <c r="D7655" s="624">
        <v>6.88</v>
      </c>
    </row>
    <row r="7656" spans="1:4" ht="25.5">
      <c r="A7656" s="623">
        <v>2558</v>
      </c>
      <c r="B7656" s="451" t="s">
        <v>6172</v>
      </c>
      <c r="C7656" s="623" t="s">
        <v>1131</v>
      </c>
      <c r="D7656" s="624">
        <v>5.18</v>
      </c>
    </row>
    <row r="7657" spans="1:4" ht="25.5">
      <c r="A7657" s="623">
        <v>2560</v>
      </c>
      <c r="B7657" s="451" t="s">
        <v>6174</v>
      </c>
      <c r="C7657" s="623" t="s">
        <v>1131</v>
      </c>
      <c r="D7657" s="624">
        <v>9.1300000000000008</v>
      </c>
    </row>
    <row r="7658" spans="1:4" ht="25.5">
      <c r="A7658" s="623">
        <v>2559</v>
      </c>
      <c r="B7658" s="451" t="s">
        <v>6173</v>
      </c>
      <c r="C7658" s="623" t="s">
        <v>1131</v>
      </c>
      <c r="D7658" s="624">
        <v>7.3</v>
      </c>
    </row>
    <row r="7659" spans="1:4" ht="25.5">
      <c r="A7659" s="623">
        <v>2592</v>
      </c>
      <c r="B7659" s="451" t="s">
        <v>6202</v>
      </c>
      <c r="C7659" s="623" t="s">
        <v>1131</v>
      </c>
      <c r="D7659" s="624">
        <v>121.01</v>
      </c>
    </row>
    <row r="7660" spans="1:4" ht="25.5">
      <c r="A7660" s="623">
        <v>2566</v>
      </c>
      <c r="B7660" s="451" t="s">
        <v>6176</v>
      </c>
      <c r="C7660" s="623" t="s">
        <v>1131</v>
      </c>
      <c r="D7660" s="624">
        <v>12.18</v>
      </c>
    </row>
    <row r="7661" spans="1:4" ht="25.5">
      <c r="A7661" s="623">
        <v>2589</v>
      </c>
      <c r="B7661" s="451" t="s">
        <v>6199</v>
      </c>
      <c r="C7661" s="623" t="s">
        <v>1131</v>
      </c>
      <c r="D7661" s="624">
        <v>16.18</v>
      </c>
    </row>
    <row r="7662" spans="1:4" ht="25.5">
      <c r="A7662" s="623">
        <v>2591</v>
      </c>
      <c r="B7662" s="451" t="s">
        <v>6201</v>
      </c>
      <c r="C7662" s="623" t="s">
        <v>1131</v>
      </c>
      <c r="D7662" s="624">
        <v>5.9</v>
      </c>
    </row>
    <row r="7663" spans="1:4" ht="25.5">
      <c r="A7663" s="623">
        <v>2590</v>
      </c>
      <c r="B7663" s="451" t="s">
        <v>6200</v>
      </c>
      <c r="C7663" s="623" t="s">
        <v>1131</v>
      </c>
      <c r="D7663" s="624">
        <v>9.93</v>
      </c>
    </row>
    <row r="7664" spans="1:4" ht="25.5">
      <c r="A7664" s="623">
        <v>2567</v>
      </c>
      <c r="B7664" s="451" t="s">
        <v>6177</v>
      </c>
      <c r="C7664" s="623" t="s">
        <v>1131</v>
      </c>
      <c r="D7664" s="624">
        <v>23.74</v>
      </c>
    </row>
    <row r="7665" spans="1:4" ht="25.5">
      <c r="A7665" s="623">
        <v>2565</v>
      </c>
      <c r="B7665" s="451" t="s">
        <v>6175</v>
      </c>
      <c r="C7665" s="623" t="s">
        <v>1131</v>
      </c>
      <c r="D7665" s="624">
        <v>5.91</v>
      </c>
    </row>
    <row r="7666" spans="1:4" ht="25.5">
      <c r="A7666" s="623">
        <v>2568</v>
      </c>
      <c r="B7666" s="451" t="s">
        <v>6178</v>
      </c>
      <c r="C7666" s="623" t="s">
        <v>1131</v>
      </c>
      <c r="D7666" s="624">
        <v>65.930000000000007</v>
      </c>
    </row>
    <row r="7667" spans="1:4" ht="25.5">
      <c r="A7667" s="623">
        <v>2594</v>
      </c>
      <c r="B7667" s="451" t="s">
        <v>6204</v>
      </c>
      <c r="C7667" s="623" t="s">
        <v>1131</v>
      </c>
      <c r="D7667" s="624">
        <v>109.84</v>
      </c>
    </row>
    <row r="7668" spans="1:4" ht="25.5">
      <c r="A7668" s="623">
        <v>2587</v>
      </c>
      <c r="B7668" s="451" t="s">
        <v>6197</v>
      </c>
      <c r="C7668" s="623" t="s">
        <v>1131</v>
      </c>
      <c r="D7668" s="624">
        <v>18.72</v>
      </c>
    </row>
    <row r="7669" spans="1:4" ht="25.5">
      <c r="A7669" s="623">
        <v>2588</v>
      </c>
      <c r="B7669" s="451" t="s">
        <v>6198</v>
      </c>
      <c r="C7669" s="623" t="s">
        <v>1131</v>
      </c>
      <c r="D7669" s="624">
        <v>14.87</v>
      </c>
    </row>
    <row r="7670" spans="1:4" ht="25.5">
      <c r="A7670" s="623">
        <v>2569</v>
      </c>
      <c r="B7670" s="451" t="s">
        <v>6179</v>
      </c>
      <c r="C7670" s="623" t="s">
        <v>1131</v>
      </c>
      <c r="D7670" s="624">
        <v>5.73</v>
      </c>
    </row>
    <row r="7671" spans="1:4" ht="25.5">
      <c r="A7671" s="623">
        <v>2570</v>
      </c>
      <c r="B7671" s="451" t="s">
        <v>6180</v>
      </c>
      <c r="C7671" s="623" t="s">
        <v>1131</v>
      </c>
      <c r="D7671" s="624">
        <v>9.6</v>
      </c>
    </row>
    <row r="7672" spans="1:4" ht="25.5">
      <c r="A7672" s="623">
        <v>2571</v>
      </c>
      <c r="B7672" s="451" t="s">
        <v>6181</v>
      </c>
      <c r="C7672" s="623" t="s">
        <v>1131</v>
      </c>
      <c r="D7672" s="624">
        <v>28.51</v>
      </c>
    </row>
    <row r="7673" spans="1:4" ht="25.5">
      <c r="A7673" s="623">
        <v>2593</v>
      </c>
      <c r="B7673" s="451" t="s">
        <v>6203</v>
      </c>
      <c r="C7673" s="623" t="s">
        <v>1131</v>
      </c>
      <c r="D7673" s="624">
        <v>6.11</v>
      </c>
    </row>
    <row r="7674" spans="1:4" ht="25.5">
      <c r="A7674" s="623">
        <v>2572</v>
      </c>
      <c r="B7674" s="451" t="s">
        <v>6182</v>
      </c>
      <c r="C7674" s="623" t="s">
        <v>1131</v>
      </c>
      <c r="D7674" s="624">
        <v>84.31</v>
      </c>
    </row>
    <row r="7675" spans="1:4" ht="25.5">
      <c r="A7675" s="623">
        <v>2595</v>
      </c>
      <c r="B7675" s="451" t="s">
        <v>6205</v>
      </c>
      <c r="C7675" s="623" t="s">
        <v>1131</v>
      </c>
      <c r="D7675" s="624">
        <v>131.55000000000001</v>
      </c>
    </row>
    <row r="7676" spans="1:4" ht="25.5">
      <c r="A7676" s="623">
        <v>2576</v>
      </c>
      <c r="B7676" s="451" t="s">
        <v>6186</v>
      </c>
      <c r="C7676" s="623" t="s">
        <v>1131</v>
      </c>
      <c r="D7676" s="624">
        <v>22.42</v>
      </c>
    </row>
    <row r="7677" spans="1:4" ht="25.5">
      <c r="A7677" s="623">
        <v>2575</v>
      </c>
      <c r="B7677" s="451" t="s">
        <v>6185</v>
      </c>
      <c r="C7677" s="623" t="s">
        <v>1131</v>
      </c>
      <c r="D7677" s="624">
        <v>16.86</v>
      </c>
    </row>
    <row r="7678" spans="1:4" ht="25.5">
      <c r="A7678" s="623">
        <v>2573</v>
      </c>
      <c r="B7678" s="451" t="s">
        <v>6183</v>
      </c>
      <c r="C7678" s="623" t="s">
        <v>1131</v>
      </c>
      <c r="D7678" s="624">
        <v>7</v>
      </c>
    </row>
    <row r="7679" spans="1:4" ht="25.5">
      <c r="A7679" s="623">
        <v>2586</v>
      </c>
      <c r="B7679" s="451" t="s">
        <v>6196</v>
      </c>
      <c r="C7679" s="623" t="s">
        <v>1131</v>
      </c>
      <c r="D7679" s="624">
        <v>11.34</v>
      </c>
    </row>
    <row r="7680" spans="1:4" ht="25.5">
      <c r="A7680" s="623">
        <v>2577</v>
      </c>
      <c r="B7680" s="451" t="s">
        <v>6187</v>
      </c>
      <c r="C7680" s="623" t="s">
        <v>1131</v>
      </c>
      <c r="D7680" s="624">
        <v>30.38</v>
      </c>
    </row>
    <row r="7681" spans="1:4" ht="25.5">
      <c r="A7681" s="623">
        <v>2574</v>
      </c>
      <c r="B7681" s="451" t="s">
        <v>6184</v>
      </c>
      <c r="C7681" s="623" t="s">
        <v>1131</v>
      </c>
      <c r="D7681" s="624">
        <v>7.04</v>
      </c>
    </row>
    <row r="7682" spans="1:4" ht="25.5">
      <c r="A7682" s="623">
        <v>2578</v>
      </c>
      <c r="B7682" s="451" t="s">
        <v>6188</v>
      </c>
      <c r="C7682" s="623" t="s">
        <v>1131</v>
      </c>
      <c r="D7682" s="624">
        <v>94.87</v>
      </c>
    </row>
    <row r="7683" spans="1:4" ht="25.5">
      <c r="A7683" s="623">
        <v>2585</v>
      </c>
      <c r="B7683" s="451" t="s">
        <v>6195</v>
      </c>
      <c r="C7683" s="623" t="s">
        <v>1131</v>
      </c>
      <c r="D7683" s="624">
        <v>130.19</v>
      </c>
    </row>
    <row r="7684" spans="1:4" ht="25.5">
      <c r="A7684" s="623">
        <v>12008</v>
      </c>
      <c r="B7684" s="451" t="s">
        <v>7777</v>
      </c>
      <c r="C7684" s="623" t="s">
        <v>1131</v>
      </c>
      <c r="D7684" s="624">
        <v>69.849999999999994</v>
      </c>
    </row>
    <row r="7685" spans="1:4" ht="25.5">
      <c r="A7685" s="623">
        <v>2582</v>
      </c>
      <c r="B7685" s="451" t="s">
        <v>6192</v>
      </c>
      <c r="C7685" s="623" t="s">
        <v>1131</v>
      </c>
      <c r="D7685" s="624">
        <v>20.8</v>
      </c>
    </row>
    <row r="7686" spans="1:4" ht="25.5">
      <c r="A7686" s="623">
        <v>2597</v>
      </c>
      <c r="B7686" s="451" t="s">
        <v>6207</v>
      </c>
      <c r="C7686" s="623" t="s">
        <v>1131</v>
      </c>
      <c r="D7686" s="624">
        <v>17.82</v>
      </c>
    </row>
    <row r="7687" spans="1:4" ht="25.5">
      <c r="A7687" s="623">
        <v>2579</v>
      </c>
      <c r="B7687" s="451" t="s">
        <v>6189</v>
      </c>
      <c r="C7687" s="623" t="s">
        <v>1131</v>
      </c>
      <c r="D7687" s="624">
        <v>8.48</v>
      </c>
    </row>
    <row r="7688" spans="1:4" ht="25.5">
      <c r="A7688" s="623">
        <v>2581</v>
      </c>
      <c r="B7688" s="451" t="s">
        <v>6191</v>
      </c>
      <c r="C7688" s="623" t="s">
        <v>1131</v>
      </c>
      <c r="D7688" s="624">
        <v>10.86</v>
      </c>
    </row>
    <row r="7689" spans="1:4" ht="25.5">
      <c r="A7689" s="623">
        <v>2596</v>
      </c>
      <c r="B7689" s="451" t="s">
        <v>6206</v>
      </c>
      <c r="C7689" s="623" t="s">
        <v>1131</v>
      </c>
      <c r="D7689" s="624">
        <v>32.119999999999997</v>
      </c>
    </row>
    <row r="7690" spans="1:4" ht="25.5">
      <c r="A7690" s="623">
        <v>2580</v>
      </c>
      <c r="B7690" s="451" t="s">
        <v>6190</v>
      </c>
      <c r="C7690" s="623" t="s">
        <v>1131</v>
      </c>
      <c r="D7690" s="624">
        <v>9.3000000000000007</v>
      </c>
    </row>
    <row r="7691" spans="1:4" ht="25.5">
      <c r="A7691" s="623">
        <v>2583</v>
      </c>
      <c r="B7691" s="451" t="s">
        <v>6193</v>
      </c>
      <c r="C7691" s="623" t="s">
        <v>1131</v>
      </c>
      <c r="D7691" s="624">
        <v>78.12</v>
      </c>
    </row>
    <row r="7692" spans="1:4" ht="25.5">
      <c r="A7692" s="623">
        <v>2584</v>
      </c>
      <c r="B7692" s="451" t="s">
        <v>6194</v>
      </c>
      <c r="C7692" s="623" t="s">
        <v>1131</v>
      </c>
      <c r="D7692" s="624">
        <v>130.05000000000001</v>
      </c>
    </row>
    <row r="7693" spans="1:4" ht="25.5">
      <c r="A7693" s="623">
        <v>12010</v>
      </c>
      <c r="B7693" s="451" t="s">
        <v>7778</v>
      </c>
      <c r="C7693" s="623" t="s">
        <v>1131</v>
      </c>
      <c r="D7693" s="624">
        <v>7.09</v>
      </c>
    </row>
    <row r="7694" spans="1:4">
      <c r="A7694" s="623">
        <v>39329</v>
      </c>
      <c r="B7694" s="451" t="s">
        <v>9533</v>
      </c>
      <c r="C7694" s="623" t="s">
        <v>1131</v>
      </c>
      <c r="D7694" s="624">
        <v>7.41</v>
      </c>
    </row>
    <row r="7695" spans="1:4">
      <c r="A7695" s="623">
        <v>39330</v>
      </c>
      <c r="B7695" s="451" t="s">
        <v>9534</v>
      </c>
      <c r="C7695" s="623" t="s">
        <v>1131</v>
      </c>
      <c r="D7695" s="624">
        <v>7.8</v>
      </c>
    </row>
    <row r="7696" spans="1:4">
      <c r="A7696" s="623">
        <v>39332</v>
      </c>
      <c r="B7696" s="451" t="s">
        <v>9536</v>
      </c>
      <c r="C7696" s="623" t="s">
        <v>1131</v>
      </c>
      <c r="D7696" s="624">
        <v>8.7200000000000006</v>
      </c>
    </row>
    <row r="7697" spans="1:4">
      <c r="A7697" s="623">
        <v>39331</v>
      </c>
      <c r="B7697" s="451" t="s">
        <v>9535</v>
      </c>
      <c r="C7697" s="623" t="s">
        <v>1131</v>
      </c>
      <c r="D7697" s="624">
        <v>6.94</v>
      </c>
    </row>
    <row r="7698" spans="1:4">
      <c r="A7698" s="623">
        <v>39333</v>
      </c>
      <c r="B7698" s="451" t="s">
        <v>9537</v>
      </c>
      <c r="C7698" s="623" t="s">
        <v>1131</v>
      </c>
      <c r="D7698" s="624">
        <v>6.76</v>
      </c>
    </row>
    <row r="7699" spans="1:4">
      <c r="A7699" s="623">
        <v>39335</v>
      </c>
      <c r="B7699" s="451" t="s">
        <v>9539</v>
      </c>
      <c r="C7699" s="623" t="s">
        <v>1131</v>
      </c>
      <c r="D7699" s="624">
        <v>7.83</v>
      </c>
    </row>
    <row r="7700" spans="1:4">
      <c r="A7700" s="623">
        <v>39334</v>
      </c>
      <c r="B7700" s="451" t="s">
        <v>9538</v>
      </c>
      <c r="C7700" s="623" t="s">
        <v>1131</v>
      </c>
      <c r="D7700" s="624">
        <v>6.22</v>
      </c>
    </row>
    <row r="7701" spans="1:4" ht="25.5">
      <c r="A7701" s="623">
        <v>12016</v>
      </c>
      <c r="B7701" s="451" t="s">
        <v>7780</v>
      </c>
      <c r="C7701" s="623" t="s">
        <v>1131</v>
      </c>
      <c r="D7701" s="624">
        <v>7.81</v>
      </c>
    </row>
    <row r="7702" spans="1:4">
      <c r="A7702" s="623">
        <v>12015</v>
      </c>
      <c r="B7702" s="451" t="s">
        <v>7779</v>
      </c>
      <c r="C7702" s="623" t="s">
        <v>1131</v>
      </c>
      <c r="D7702" s="624">
        <v>9.09</v>
      </c>
    </row>
    <row r="7703" spans="1:4" ht="25.5">
      <c r="A7703" s="623">
        <v>12020</v>
      </c>
      <c r="B7703" s="451" t="s">
        <v>7782</v>
      </c>
      <c r="C7703" s="623" t="s">
        <v>1131</v>
      </c>
      <c r="D7703" s="624">
        <v>7.81</v>
      </c>
    </row>
    <row r="7704" spans="1:4">
      <c r="A7704" s="623">
        <v>12019</v>
      </c>
      <c r="B7704" s="451" t="s">
        <v>7781</v>
      </c>
      <c r="C7704" s="623" t="s">
        <v>1131</v>
      </c>
      <c r="D7704" s="624">
        <v>9.09</v>
      </c>
    </row>
    <row r="7705" spans="1:4">
      <c r="A7705" s="623">
        <v>39336</v>
      </c>
      <c r="B7705" s="451" t="s">
        <v>9540</v>
      </c>
      <c r="C7705" s="623" t="s">
        <v>1131</v>
      </c>
      <c r="D7705" s="624">
        <v>7.8</v>
      </c>
    </row>
    <row r="7706" spans="1:4">
      <c r="A7706" s="623">
        <v>39338</v>
      </c>
      <c r="B7706" s="451" t="s">
        <v>9542</v>
      </c>
      <c r="C7706" s="623" t="s">
        <v>1131</v>
      </c>
      <c r="D7706" s="624">
        <v>8.7200000000000006</v>
      </c>
    </row>
    <row r="7707" spans="1:4">
      <c r="A7707" s="623">
        <v>39337</v>
      </c>
      <c r="B7707" s="451" t="s">
        <v>9541</v>
      </c>
      <c r="C7707" s="623" t="s">
        <v>1131</v>
      </c>
      <c r="D7707" s="624">
        <v>6.94</v>
      </c>
    </row>
    <row r="7708" spans="1:4">
      <c r="A7708" s="623">
        <v>39341</v>
      </c>
      <c r="B7708" s="451" t="s">
        <v>9544</v>
      </c>
      <c r="C7708" s="623" t="s">
        <v>1131</v>
      </c>
      <c r="D7708" s="624">
        <v>11.36</v>
      </c>
    </row>
    <row r="7709" spans="1:4">
      <c r="A7709" s="623">
        <v>39340</v>
      </c>
      <c r="B7709" s="451" t="s">
        <v>9543</v>
      </c>
      <c r="C7709" s="623" t="s">
        <v>1131</v>
      </c>
      <c r="D7709" s="624">
        <v>8.34</v>
      </c>
    </row>
    <row r="7710" spans="1:4" ht="25.5">
      <c r="A7710" s="623">
        <v>12025</v>
      </c>
      <c r="B7710" s="451" t="s">
        <v>7783</v>
      </c>
      <c r="C7710" s="623" t="s">
        <v>1131</v>
      </c>
      <c r="D7710" s="624">
        <v>8.6199999999999992</v>
      </c>
    </row>
    <row r="7711" spans="1:4">
      <c r="A7711" s="623">
        <v>39342</v>
      </c>
      <c r="B7711" s="451" t="s">
        <v>9545</v>
      </c>
      <c r="C7711" s="623" t="s">
        <v>1131</v>
      </c>
      <c r="D7711" s="624">
        <v>11.36</v>
      </c>
    </row>
    <row r="7712" spans="1:4">
      <c r="A7712" s="623">
        <v>39343</v>
      </c>
      <c r="B7712" s="451" t="s">
        <v>9546</v>
      </c>
      <c r="C7712" s="623" t="s">
        <v>1131</v>
      </c>
      <c r="D7712" s="624">
        <v>9.59</v>
      </c>
    </row>
    <row r="7713" spans="1:4">
      <c r="A7713" s="623">
        <v>39345</v>
      </c>
      <c r="B7713" s="451" t="s">
        <v>9548</v>
      </c>
      <c r="C7713" s="623" t="s">
        <v>1131</v>
      </c>
      <c r="D7713" s="624">
        <v>12.98</v>
      </c>
    </row>
    <row r="7714" spans="1:4">
      <c r="A7714" s="623">
        <v>39344</v>
      </c>
      <c r="B7714" s="451" t="s">
        <v>9547</v>
      </c>
      <c r="C7714" s="623" t="s">
        <v>1131</v>
      </c>
      <c r="D7714" s="624">
        <v>9.2799999999999994</v>
      </c>
    </row>
    <row r="7715" spans="1:4" ht="25.5">
      <c r="A7715" s="623">
        <v>12623</v>
      </c>
      <c r="B7715" s="451" t="s">
        <v>7901</v>
      </c>
      <c r="C7715" s="623" t="s">
        <v>1135</v>
      </c>
      <c r="D7715" s="624">
        <v>8.84</v>
      </c>
    </row>
    <row r="7716" spans="1:4" ht="25.5">
      <c r="A7716" s="623">
        <v>34498</v>
      </c>
      <c r="B7716" s="451" t="s">
        <v>8423</v>
      </c>
      <c r="C7716" s="623" t="s">
        <v>1131</v>
      </c>
      <c r="D7716" s="624">
        <v>70.08</v>
      </c>
    </row>
    <row r="7717" spans="1:4" ht="25.5">
      <c r="A7717" s="623">
        <v>13244</v>
      </c>
      <c r="B7717" s="451" t="s">
        <v>7988</v>
      </c>
      <c r="C7717" s="623" t="s">
        <v>1131</v>
      </c>
      <c r="D7717" s="624">
        <v>29.5</v>
      </c>
    </row>
    <row r="7718" spans="1:4" ht="38.25">
      <c r="A7718" s="623">
        <v>38998</v>
      </c>
      <c r="B7718" s="451" t="s">
        <v>9357</v>
      </c>
      <c r="C7718" s="623" t="s">
        <v>1131</v>
      </c>
      <c r="D7718" s="624">
        <v>8.77</v>
      </c>
    </row>
    <row r="7719" spans="1:4" ht="38.25">
      <c r="A7719" s="623">
        <v>38999</v>
      </c>
      <c r="B7719" s="451" t="s">
        <v>9358</v>
      </c>
      <c r="C7719" s="623" t="s">
        <v>1131</v>
      </c>
      <c r="D7719" s="624">
        <v>14.51</v>
      </c>
    </row>
    <row r="7720" spans="1:4" ht="38.25">
      <c r="A7720" s="623">
        <v>38996</v>
      </c>
      <c r="B7720" s="451" t="s">
        <v>9355</v>
      </c>
      <c r="C7720" s="623" t="s">
        <v>1131</v>
      </c>
      <c r="D7720" s="624">
        <v>12.67</v>
      </c>
    </row>
    <row r="7721" spans="1:4" ht="38.25">
      <c r="A7721" s="623">
        <v>38997</v>
      </c>
      <c r="B7721" s="451" t="s">
        <v>9356</v>
      </c>
      <c r="C7721" s="623" t="s">
        <v>1131</v>
      </c>
      <c r="D7721" s="624">
        <v>20.51</v>
      </c>
    </row>
    <row r="7722" spans="1:4" ht="25.5">
      <c r="A7722" s="623">
        <v>39862</v>
      </c>
      <c r="B7722" s="451" t="s">
        <v>9811</v>
      </c>
      <c r="C7722" s="623" t="s">
        <v>1131</v>
      </c>
      <c r="D7722" s="624">
        <v>8.75</v>
      </c>
    </row>
    <row r="7723" spans="1:4" ht="25.5">
      <c r="A7723" s="623">
        <v>39863</v>
      </c>
      <c r="B7723" s="451" t="s">
        <v>9812</v>
      </c>
      <c r="C7723" s="623" t="s">
        <v>1131</v>
      </c>
      <c r="D7723" s="624">
        <v>8.8800000000000008</v>
      </c>
    </row>
    <row r="7724" spans="1:4" ht="25.5">
      <c r="A7724" s="623">
        <v>39864</v>
      </c>
      <c r="B7724" s="451" t="s">
        <v>9813</v>
      </c>
      <c r="C7724" s="623" t="s">
        <v>1131</v>
      </c>
      <c r="D7724" s="624">
        <v>11.02</v>
      </c>
    </row>
    <row r="7725" spans="1:4" ht="25.5">
      <c r="A7725" s="623">
        <v>39865</v>
      </c>
      <c r="B7725" s="451" t="s">
        <v>9814</v>
      </c>
      <c r="C7725" s="623" t="s">
        <v>1131</v>
      </c>
      <c r="D7725" s="624">
        <v>15.53</v>
      </c>
    </row>
    <row r="7726" spans="1:4" ht="38.25">
      <c r="A7726" s="623">
        <v>2517</v>
      </c>
      <c r="B7726" s="451" t="s">
        <v>6159</v>
      </c>
      <c r="C7726" s="623" t="s">
        <v>1131</v>
      </c>
      <c r="D7726" s="624">
        <v>12.95</v>
      </c>
    </row>
    <row r="7727" spans="1:4" ht="38.25">
      <c r="A7727" s="623">
        <v>2522</v>
      </c>
      <c r="B7727" s="451" t="s">
        <v>6164</v>
      </c>
      <c r="C7727" s="623" t="s">
        <v>1131</v>
      </c>
      <c r="D7727" s="624">
        <v>8.3699999999999992</v>
      </c>
    </row>
    <row r="7728" spans="1:4" ht="38.25">
      <c r="A7728" s="623">
        <v>2548</v>
      </c>
      <c r="B7728" s="451" t="s">
        <v>6168</v>
      </c>
      <c r="C7728" s="623" t="s">
        <v>1131</v>
      </c>
      <c r="D7728" s="624">
        <v>5.15</v>
      </c>
    </row>
    <row r="7729" spans="1:4" ht="38.25">
      <c r="A7729" s="623">
        <v>2516</v>
      </c>
      <c r="B7729" s="451" t="s">
        <v>6158</v>
      </c>
      <c r="C7729" s="623" t="s">
        <v>1131</v>
      </c>
      <c r="D7729" s="624">
        <v>6.72</v>
      </c>
    </row>
    <row r="7730" spans="1:4" ht="38.25">
      <c r="A7730" s="623">
        <v>2518</v>
      </c>
      <c r="B7730" s="451" t="s">
        <v>6160</v>
      </c>
      <c r="C7730" s="623" t="s">
        <v>1131</v>
      </c>
      <c r="D7730" s="624">
        <v>61.68</v>
      </c>
    </row>
    <row r="7731" spans="1:4" ht="38.25">
      <c r="A7731" s="623">
        <v>2521</v>
      </c>
      <c r="B7731" s="451" t="s">
        <v>6163</v>
      </c>
      <c r="C7731" s="623" t="s">
        <v>1131</v>
      </c>
      <c r="D7731" s="624">
        <v>26.25</v>
      </c>
    </row>
    <row r="7732" spans="1:4" ht="38.25">
      <c r="A7732" s="623">
        <v>2515</v>
      </c>
      <c r="B7732" s="451" t="s">
        <v>6157</v>
      </c>
      <c r="C7732" s="623" t="s">
        <v>1131</v>
      </c>
      <c r="D7732" s="624">
        <v>5.59</v>
      </c>
    </row>
    <row r="7733" spans="1:4" ht="38.25">
      <c r="A7733" s="623">
        <v>2519</v>
      </c>
      <c r="B7733" s="451" t="s">
        <v>6161</v>
      </c>
      <c r="C7733" s="623" t="s">
        <v>1131</v>
      </c>
      <c r="D7733" s="624">
        <v>74.37</v>
      </c>
    </row>
    <row r="7734" spans="1:4" ht="38.25">
      <c r="A7734" s="623">
        <v>2520</v>
      </c>
      <c r="B7734" s="451" t="s">
        <v>6162</v>
      </c>
      <c r="C7734" s="623" t="s">
        <v>1131</v>
      </c>
      <c r="D7734" s="624">
        <v>136.88</v>
      </c>
    </row>
    <row r="7735" spans="1:4" ht="25.5">
      <c r="A7735" s="623">
        <v>1602</v>
      </c>
      <c r="B7735" s="451" t="s">
        <v>5949</v>
      </c>
      <c r="C7735" s="623" t="s">
        <v>1131</v>
      </c>
      <c r="D7735" s="624">
        <v>32.520000000000003</v>
      </c>
    </row>
    <row r="7736" spans="1:4" ht="25.5">
      <c r="A7736" s="623">
        <v>1601</v>
      </c>
      <c r="B7736" s="451" t="s">
        <v>5948</v>
      </c>
      <c r="C7736" s="623" t="s">
        <v>1131</v>
      </c>
      <c r="D7736" s="624">
        <v>28.98</v>
      </c>
    </row>
    <row r="7737" spans="1:4" ht="25.5">
      <c r="A7737" s="623">
        <v>1598</v>
      </c>
      <c r="B7737" s="451" t="s">
        <v>5945</v>
      </c>
      <c r="C7737" s="623" t="s">
        <v>1131</v>
      </c>
      <c r="D7737" s="624">
        <v>8.58</v>
      </c>
    </row>
    <row r="7738" spans="1:4" ht="25.5">
      <c r="A7738" s="623">
        <v>1600</v>
      </c>
      <c r="B7738" s="451" t="s">
        <v>5947</v>
      </c>
      <c r="C7738" s="623" t="s">
        <v>1131</v>
      </c>
      <c r="D7738" s="624">
        <v>12.66</v>
      </c>
    </row>
    <row r="7739" spans="1:4" ht="25.5">
      <c r="A7739" s="623">
        <v>1603</v>
      </c>
      <c r="B7739" s="451" t="s">
        <v>5950</v>
      </c>
      <c r="C7739" s="623" t="s">
        <v>1131</v>
      </c>
      <c r="D7739" s="624">
        <v>49.1</v>
      </c>
    </row>
    <row r="7740" spans="1:4" ht="25.5">
      <c r="A7740" s="623">
        <v>1599</v>
      </c>
      <c r="B7740" s="451" t="s">
        <v>5946</v>
      </c>
      <c r="C7740" s="623" t="s">
        <v>1131</v>
      </c>
      <c r="D7740" s="624">
        <v>9.9499999999999993</v>
      </c>
    </row>
    <row r="7741" spans="1:4" ht="25.5">
      <c r="A7741" s="623">
        <v>1597</v>
      </c>
      <c r="B7741" s="451" t="s">
        <v>5944</v>
      </c>
      <c r="C7741" s="623" t="s">
        <v>1131</v>
      </c>
      <c r="D7741" s="624">
        <v>8.06</v>
      </c>
    </row>
    <row r="7742" spans="1:4">
      <c r="A7742" s="623">
        <v>39600</v>
      </c>
      <c r="B7742" s="451" t="s">
        <v>9715</v>
      </c>
      <c r="C7742" s="623" t="s">
        <v>1131</v>
      </c>
      <c r="D7742" s="624">
        <v>8.93</v>
      </c>
    </row>
    <row r="7743" spans="1:4">
      <c r="A7743" s="623">
        <v>39601</v>
      </c>
      <c r="B7743" s="451" t="s">
        <v>9716</v>
      </c>
      <c r="C7743" s="623" t="s">
        <v>1131</v>
      </c>
      <c r="D7743" s="624">
        <v>15.54</v>
      </c>
    </row>
    <row r="7744" spans="1:4">
      <c r="A7744" s="623">
        <v>39602</v>
      </c>
      <c r="B7744" s="451" t="s">
        <v>9717</v>
      </c>
      <c r="C7744" s="623" t="s">
        <v>1131</v>
      </c>
      <c r="D7744" s="624">
        <v>1.02</v>
      </c>
    </row>
    <row r="7745" spans="1:4">
      <c r="A7745" s="623">
        <v>39603</v>
      </c>
      <c r="B7745" s="451" t="s">
        <v>9718</v>
      </c>
      <c r="C7745" s="623" t="s">
        <v>1131</v>
      </c>
      <c r="D7745" s="624">
        <v>1.75</v>
      </c>
    </row>
    <row r="7746" spans="1:4" ht="38.25">
      <c r="A7746" s="623">
        <v>11821</v>
      </c>
      <c r="B7746" s="451" t="s">
        <v>7697</v>
      </c>
      <c r="C7746" s="623" t="s">
        <v>1131</v>
      </c>
      <c r="D7746" s="624">
        <v>6.62</v>
      </c>
    </row>
    <row r="7747" spans="1:4" ht="38.25">
      <c r="A7747" s="623">
        <v>1562</v>
      </c>
      <c r="B7747" s="451" t="s">
        <v>5921</v>
      </c>
      <c r="C7747" s="623" t="s">
        <v>1131</v>
      </c>
      <c r="D7747" s="624">
        <v>10.85</v>
      </c>
    </row>
    <row r="7748" spans="1:4" ht="38.25">
      <c r="A7748" s="623">
        <v>1563</v>
      </c>
      <c r="B7748" s="451" t="s">
        <v>5922</v>
      </c>
      <c r="C7748" s="623" t="s">
        <v>1131</v>
      </c>
      <c r="D7748" s="624">
        <v>14.56</v>
      </c>
    </row>
    <row r="7749" spans="1:4" ht="25.5">
      <c r="A7749" s="623">
        <v>11856</v>
      </c>
      <c r="B7749" s="451" t="s">
        <v>7707</v>
      </c>
      <c r="C7749" s="623" t="s">
        <v>1131</v>
      </c>
      <c r="D7749" s="624">
        <v>4.34</v>
      </c>
    </row>
    <row r="7750" spans="1:4" ht="25.5">
      <c r="A7750" s="623">
        <v>11857</v>
      </c>
      <c r="B7750" s="451" t="s">
        <v>7708</v>
      </c>
      <c r="C7750" s="623" t="s">
        <v>1131</v>
      </c>
      <c r="D7750" s="624">
        <v>22.84</v>
      </c>
    </row>
    <row r="7751" spans="1:4" ht="25.5">
      <c r="A7751" s="623">
        <v>11858</v>
      </c>
      <c r="B7751" s="451" t="s">
        <v>7709</v>
      </c>
      <c r="C7751" s="623" t="s">
        <v>1131</v>
      </c>
      <c r="D7751" s="624">
        <v>28.35</v>
      </c>
    </row>
    <row r="7752" spans="1:4" ht="25.5">
      <c r="A7752" s="623">
        <v>1539</v>
      </c>
      <c r="B7752" s="451" t="s">
        <v>5914</v>
      </c>
      <c r="C7752" s="623" t="s">
        <v>1131</v>
      </c>
      <c r="D7752" s="624">
        <v>5.0999999999999996</v>
      </c>
    </row>
    <row r="7753" spans="1:4" ht="25.5">
      <c r="A7753" s="623">
        <v>11859</v>
      </c>
      <c r="B7753" s="451" t="s">
        <v>7710</v>
      </c>
      <c r="C7753" s="623" t="s">
        <v>1131</v>
      </c>
      <c r="D7753" s="624">
        <v>38.57</v>
      </c>
    </row>
    <row r="7754" spans="1:4" ht="25.5">
      <c r="A7754" s="623">
        <v>1550</v>
      </c>
      <c r="B7754" s="451" t="s">
        <v>5920</v>
      </c>
      <c r="C7754" s="623" t="s">
        <v>1131</v>
      </c>
      <c r="D7754" s="624">
        <v>5.38</v>
      </c>
    </row>
    <row r="7755" spans="1:4" ht="25.5">
      <c r="A7755" s="623">
        <v>11854</v>
      </c>
      <c r="B7755" s="451" t="s">
        <v>7705</v>
      </c>
      <c r="C7755" s="623" t="s">
        <v>1131</v>
      </c>
      <c r="D7755" s="624">
        <v>6.72</v>
      </c>
    </row>
    <row r="7756" spans="1:4" ht="25.5">
      <c r="A7756" s="623">
        <v>11862</v>
      </c>
      <c r="B7756" s="451" t="s">
        <v>7711</v>
      </c>
      <c r="C7756" s="623" t="s">
        <v>1131</v>
      </c>
      <c r="D7756" s="624">
        <v>9.43</v>
      </c>
    </row>
    <row r="7757" spans="1:4" ht="25.5">
      <c r="A7757" s="623">
        <v>11863</v>
      </c>
      <c r="B7757" s="451" t="s">
        <v>7712</v>
      </c>
      <c r="C7757" s="623" t="s">
        <v>1131</v>
      </c>
      <c r="D7757" s="624">
        <v>3.8</v>
      </c>
    </row>
    <row r="7758" spans="1:4" ht="25.5">
      <c r="A7758" s="623">
        <v>11855</v>
      </c>
      <c r="B7758" s="451" t="s">
        <v>7706</v>
      </c>
      <c r="C7758" s="623" t="s">
        <v>1131</v>
      </c>
      <c r="D7758" s="624">
        <v>14.08</v>
      </c>
    </row>
    <row r="7759" spans="1:4" ht="25.5">
      <c r="A7759" s="623">
        <v>11864</v>
      </c>
      <c r="B7759" s="451" t="s">
        <v>7713</v>
      </c>
      <c r="C7759" s="623" t="s">
        <v>1131</v>
      </c>
      <c r="D7759" s="624">
        <v>21.28</v>
      </c>
    </row>
    <row r="7760" spans="1:4" ht="38.25">
      <c r="A7760" s="623">
        <v>2527</v>
      </c>
      <c r="B7760" s="451" t="s">
        <v>6166</v>
      </c>
      <c r="C7760" s="623" t="s">
        <v>1131</v>
      </c>
      <c r="D7760" s="624">
        <v>4.63</v>
      </c>
    </row>
    <row r="7761" spans="1:4" ht="38.25">
      <c r="A7761" s="623">
        <v>2526</v>
      </c>
      <c r="B7761" s="451" t="s">
        <v>6165</v>
      </c>
      <c r="C7761" s="623" t="s">
        <v>1131</v>
      </c>
      <c r="D7761" s="624">
        <v>2.97</v>
      </c>
    </row>
    <row r="7762" spans="1:4" ht="38.25">
      <c r="A7762" s="623">
        <v>2487</v>
      </c>
      <c r="B7762" s="451" t="s">
        <v>6146</v>
      </c>
      <c r="C7762" s="623" t="s">
        <v>1131</v>
      </c>
      <c r="D7762" s="624">
        <v>1.01</v>
      </c>
    </row>
    <row r="7763" spans="1:4" ht="38.25">
      <c r="A7763" s="623">
        <v>2483</v>
      </c>
      <c r="B7763" s="451" t="s">
        <v>6143</v>
      </c>
      <c r="C7763" s="623" t="s">
        <v>1131</v>
      </c>
      <c r="D7763" s="624">
        <v>2.11</v>
      </c>
    </row>
    <row r="7764" spans="1:4" ht="38.25">
      <c r="A7764" s="623">
        <v>2528</v>
      </c>
      <c r="B7764" s="451" t="s">
        <v>6167</v>
      </c>
      <c r="C7764" s="623" t="s">
        <v>1131</v>
      </c>
      <c r="D7764" s="624">
        <v>11.67</v>
      </c>
    </row>
    <row r="7765" spans="1:4" ht="38.25">
      <c r="A7765" s="623">
        <v>2489</v>
      </c>
      <c r="B7765" s="451" t="s">
        <v>6148</v>
      </c>
      <c r="C7765" s="623" t="s">
        <v>1131</v>
      </c>
      <c r="D7765" s="624">
        <v>5.14</v>
      </c>
    </row>
    <row r="7766" spans="1:4" ht="38.25">
      <c r="A7766" s="623">
        <v>2488</v>
      </c>
      <c r="B7766" s="451" t="s">
        <v>6147</v>
      </c>
      <c r="C7766" s="623" t="s">
        <v>1131</v>
      </c>
      <c r="D7766" s="624">
        <v>1.18</v>
      </c>
    </row>
    <row r="7767" spans="1:4" ht="38.25">
      <c r="A7767" s="623">
        <v>2484</v>
      </c>
      <c r="B7767" s="451" t="s">
        <v>6144</v>
      </c>
      <c r="C7767" s="623" t="s">
        <v>1131</v>
      </c>
      <c r="D7767" s="624">
        <v>16.95</v>
      </c>
    </row>
    <row r="7768" spans="1:4" ht="38.25">
      <c r="A7768" s="623">
        <v>2485</v>
      </c>
      <c r="B7768" s="451" t="s">
        <v>6145</v>
      </c>
      <c r="C7768" s="623" t="s">
        <v>1131</v>
      </c>
      <c r="D7768" s="624">
        <v>26.57</v>
      </c>
    </row>
    <row r="7769" spans="1:4" ht="25.5">
      <c r="A7769" s="623">
        <v>38005</v>
      </c>
      <c r="B7769" s="451" t="s">
        <v>8928</v>
      </c>
      <c r="C7769" s="623" t="s">
        <v>1131</v>
      </c>
      <c r="D7769" s="624">
        <v>23.31</v>
      </c>
    </row>
    <row r="7770" spans="1:4" ht="25.5">
      <c r="A7770" s="623">
        <v>38006</v>
      </c>
      <c r="B7770" s="451" t="s">
        <v>8929</v>
      </c>
      <c r="C7770" s="623" t="s">
        <v>1131</v>
      </c>
      <c r="D7770" s="624">
        <v>28.61</v>
      </c>
    </row>
    <row r="7771" spans="1:4" ht="25.5">
      <c r="A7771" s="623">
        <v>38428</v>
      </c>
      <c r="B7771" s="451" t="s">
        <v>9115</v>
      </c>
      <c r="C7771" s="623" t="s">
        <v>1131</v>
      </c>
      <c r="D7771" s="624">
        <v>26.8</v>
      </c>
    </row>
    <row r="7772" spans="1:4" ht="25.5">
      <c r="A7772" s="623">
        <v>38007</v>
      </c>
      <c r="B7772" s="451" t="s">
        <v>8930</v>
      </c>
      <c r="C7772" s="623" t="s">
        <v>1131</v>
      </c>
      <c r="D7772" s="624">
        <v>43.79</v>
      </c>
    </row>
    <row r="7773" spans="1:4" ht="25.5">
      <c r="A7773" s="623">
        <v>38008</v>
      </c>
      <c r="B7773" s="451" t="s">
        <v>8931</v>
      </c>
      <c r="C7773" s="623" t="s">
        <v>1131</v>
      </c>
      <c r="D7773" s="624">
        <v>176.36</v>
      </c>
    </row>
    <row r="7774" spans="1:4" ht="25.5">
      <c r="A7774" s="623">
        <v>38009</v>
      </c>
      <c r="B7774" s="451" t="s">
        <v>8932</v>
      </c>
      <c r="C7774" s="623" t="s">
        <v>1131</v>
      </c>
      <c r="D7774" s="624">
        <v>215.54</v>
      </c>
    </row>
    <row r="7775" spans="1:4" ht="38.25">
      <c r="A7775" s="623">
        <v>39279</v>
      </c>
      <c r="B7775" s="451" t="s">
        <v>9485</v>
      </c>
      <c r="C7775" s="623" t="s">
        <v>1131</v>
      </c>
      <c r="D7775" s="624">
        <v>9.5500000000000007</v>
      </c>
    </row>
    <row r="7776" spans="1:4" ht="38.25">
      <c r="A7776" s="623">
        <v>38845</v>
      </c>
      <c r="B7776" s="451" t="s">
        <v>9231</v>
      </c>
      <c r="C7776" s="623" t="s">
        <v>1131</v>
      </c>
      <c r="D7776" s="624">
        <v>13.82</v>
      </c>
    </row>
    <row r="7777" spans="1:4" ht="38.25">
      <c r="A7777" s="623">
        <v>39280</v>
      </c>
      <c r="B7777" s="451" t="s">
        <v>9486</v>
      </c>
      <c r="C7777" s="623" t="s">
        <v>1131</v>
      </c>
      <c r="D7777" s="624">
        <v>12.38</v>
      </c>
    </row>
    <row r="7778" spans="1:4" ht="38.25">
      <c r="A7778" s="623">
        <v>39281</v>
      </c>
      <c r="B7778" s="451" t="s">
        <v>9487</v>
      </c>
      <c r="C7778" s="623" t="s">
        <v>1131</v>
      </c>
      <c r="D7778" s="624">
        <v>16.3</v>
      </c>
    </row>
    <row r="7779" spans="1:4" ht="38.25">
      <c r="A7779" s="623">
        <v>38849</v>
      </c>
      <c r="B7779" s="451" t="s">
        <v>9235</v>
      </c>
      <c r="C7779" s="623" t="s">
        <v>1131</v>
      </c>
      <c r="D7779" s="624">
        <v>13.97</v>
      </c>
    </row>
    <row r="7780" spans="1:4" ht="38.25">
      <c r="A7780" s="623">
        <v>39282</v>
      </c>
      <c r="B7780" s="451" t="s">
        <v>9488</v>
      </c>
      <c r="C7780" s="623" t="s">
        <v>1131</v>
      </c>
      <c r="D7780" s="624">
        <v>16.690000000000001</v>
      </c>
    </row>
    <row r="7781" spans="1:4" ht="38.25">
      <c r="A7781" s="623">
        <v>38852</v>
      </c>
      <c r="B7781" s="451" t="s">
        <v>9238</v>
      </c>
      <c r="C7781" s="623" t="s">
        <v>1131</v>
      </c>
      <c r="D7781" s="624">
        <v>22.71</v>
      </c>
    </row>
    <row r="7782" spans="1:4" ht="25.5">
      <c r="A7782" s="623">
        <v>38844</v>
      </c>
      <c r="B7782" s="451" t="s">
        <v>9230</v>
      </c>
      <c r="C7782" s="623" t="s">
        <v>1131</v>
      </c>
      <c r="D7782" s="624">
        <v>6.98</v>
      </c>
    </row>
    <row r="7783" spans="1:4" ht="25.5">
      <c r="A7783" s="623">
        <v>38846</v>
      </c>
      <c r="B7783" s="451" t="s">
        <v>9232</v>
      </c>
      <c r="C7783" s="623" t="s">
        <v>1131</v>
      </c>
      <c r="D7783" s="624">
        <v>7.63</v>
      </c>
    </row>
    <row r="7784" spans="1:4" ht="25.5">
      <c r="A7784" s="623">
        <v>38847</v>
      </c>
      <c r="B7784" s="451" t="s">
        <v>9233</v>
      </c>
      <c r="C7784" s="623" t="s">
        <v>1131</v>
      </c>
      <c r="D7784" s="624">
        <v>9.39</v>
      </c>
    </row>
    <row r="7785" spans="1:4" ht="25.5">
      <c r="A7785" s="623">
        <v>38850</v>
      </c>
      <c r="B7785" s="451" t="s">
        <v>9236</v>
      </c>
      <c r="C7785" s="623" t="s">
        <v>1131</v>
      </c>
      <c r="D7785" s="624">
        <v>13.05</v>
      </c>
    </row>
    <row r="7786" spans="1:4" ht="25.5">
      <c r="A7786" s="623">
        <v>38848</v>
      </c>
      <c r="B7786" s="451" t="s">
        <v>9234</v>
      </c>
      <c r="C7786" s="623" t="s">
        <v>1131</v>
      </c>
      <c r="D7786" s="624">
        <v>10.92</v>
      </c>
    </row>
    <row r="7787" spans="1:4" ht="25.5">
      <c r="A7787" s="623">
        <v>38851</v>
      </c>
      <c r="B7787" s="451" t="s">
        <v>9237</v>
      </c>
      <c r="C7787" s="623" t="s">
        <v>1131</v>
      </c>
      <c r="D7787" s="624">
        <v>19.850000000000001</v>
      </c>
    </row>
    <row r="7788" spans="1:4" ht="25.5">
      <c r="A7788" s="623">
        <v>38860</v>
      </c>
      <c r="B7788" s="451" t="s">
        <v>9246</v>
      </c>
      <c r="C7788" s="623" t="s">
        <v>1131</v>
      </c>
      <c r="D7788" s="624">
        <v>5.61</v>
      </c>
    </row>
    <row r="7789" spans="1:4" ht="25.5">
      <c r="A7789" s="623">
        <v>38861</v>
      </c>
      <c r="B7789" s="451" t="s">
        <v>9247</v>
      </c>
      <c r="C7789" s="623" t="s">
        <v>1131</v>
      </c>
      <c r="D7789" s="624">
        <v>7.55</v>
      </c>
    </row>
    <row r="7790" spans="1:4" ht="25.5">
      <c r="A7790" s="623">
        <v>38862</v>
      </c>
      <c r="B7790" s="451" t="s">
        <v>9248</v>
      </c>
      <c r="C7790" s="623" t="s">
        <v>1131</v>
      </c>
      <c r="D7790" s="624">
        <v>6.36</v>
      </c>
    </row>
    <row r="7791" spans="1:4" ht="25.5">
      <c r="A7791" s="623">
        <v>38863</v>
      </c>
      <c r="B7791" s="451" t="s">
        <v>9249</v>
      </c>
      <c r="C7791" s="623" t="s">
        <v>1131</v>
      </c>
      <c r="D7791" s="624">
        <v>7.31</v>
      </c>
    </row>
    <row r="7792" spans="1:4" ht="25.5">
      <c r="A7792" s="623">
        <v>38865</v>
      </c>
      <c r="B7792" s="451" t="s">
        <v>9251</v>
      </c>
      <c r="C7792" s="623" t="s">
        <v>1131</v>
      </c>
      <c r="D7792" s="624">
        <v>9.93</v>
      </c>
    </row>
    <row r="7793" spans="1:4" ht="25.5">
      <c r="A7793" s="623">
        <v>38864</v>
      </c>
      <c r="B7793" s="451" t="s">
        <v>9250</v>
      </c>
      <c r="C7793" s="623" t="s">
        <v>1131</v>
      </c>
      <c r="D7793" s="624">
        <v>15.17</v>
      </c>
    </row>
    <row r="7794" spans="1:4" ht="25.5">
      <c r="A7794" s="623">
        <v>38866</v>
      </c>
      <c r="B7794" s="451" t="s">
        <v>9252</v>
      </c>
      <c r="C7794" s="623" t="s">
        <v>1131</v>
      </c>
      <c r="D7794" s="624">
        <v>10.68</v>
      </c>
    </row>
    <row r="7795" spans="1:4" ht="25.5">
      <c r="A7795" s="623">
        <v>38868</v>
      </c>
      <c r="B7795" s="451" t="s">
        <v>9253</v>
      </c>
      <c r="C7795" s="623" t="s">
        <v>1131</v>
      </c>
      <c r="D7795" s="624">
        <v>17.809999999999999</v>
      </c>
    </row>
    <row r="7796" spans="1:4" ht="25.5">
      <c r="A7796" s="623">
        <v>38853</v>
      </c>
      <c r="B7796" s="451" t="s">
        <v>9239</v>
      </c>
      <c r="C7796" s="623" t="s">
        <v>1131</v>
      </c>
      <c r="D7796" s="624">
        <v>5.75</v>
      </c>
    </row>
    <row r="7797" spans="1:4" ht="25.5">
      <c r="A7797" s="623">
        <v>38854</v>
      </c>
      <c r="B7797" s="451" t="s">
        <v>9240</v>
      </c>
      <c r="C7797" s="623" t="s">
        <v>1131</v>
      </c>
      <c r="D7797" s="624">
        <v>7.86</v>
      </c>
    </row>
    <row r="7798" spans="1:4" ht="25.5">
      <c r="A7798" s="623">
        <v>38855</v>
      </c>
      <c r="B7798" s="451" t="s">
        <v>9241</v>
      </c>
      <c r="C7798" s="623" t="s">
        <v>1131</v>
      </c>
      <c r="D7798" s="624">
        <v>5.83</v>
      </c>
    </row>
    <row r="7799" spans="1:4" ht="25.5">
      <c r="A7799" s="623">
        <v>38856</v>
      </c>
      <c r="B7799" s="451" t="s">
        <v>9242</v>
      </c>
      <c r="C7799" s="623" t="s">
        <v>1131</v>
      </c>
      <c r="D7799" s="624">
        <v>9.3699999999999992</v>
      </c>
    </row>
    <row r="7800" spans="1:4" ht="25.5">
      <c r="A7800" s="623">
        <v>38857</v>
      </c>
      <c r="B7800" s="451" t="s">
        <v>9243</v>
      </c>
      <c r="C7800" s="623" t="s">
        <v>1131</v>
      </c>
      <c r="D7800" s="624">
        <v>12.39</v>
      </c>
    </row>
    <row r="7801" spans="1:4" ht="25.5">
      <c r="A7801" s="623">
        <v>38858</v>
      </c>
      <c r="B7801" s="451" t="s">
        <v>9244</v>
      </c>
      <c r="C7801" s="623" t="s">
        <v>1131</v>
      </c>
      <c r="D7801" s="624">
        <v>11.27</v>
      </c>
    </row>
    <row r="7802" spans="1:4" ht="25.5">
      <c r="A7802" s="623">
        <v>38859</v>
      </c>
      <c r="B7802" s="451" t="s">
        <v>9245</v>
      </c>
      <c r="C7802" s="623" t="s">
        <v>1131</v>
      </c>
      <c r="D7802" s="624">
        <v>18.25</v>
      </c>
    </row>
    <row r="7803" spans="1:4" ht="38.25">
      <c r="A7803" s="623">
        <v>1607</v>
      </c>
      <c r="B7803" s="451" t="s">
        <v>5951</v>
      </c>
      <c r="C7803" s="623" t="s">
        <v>1139</v>
      </c>
      <c r="D7803" s="624">
        <v>0.15</v>
      </c>
    </row>
    <row r="7804" spans="1:4" ht="38.25">
      <c r="A7804" s="623">
        <v>11467</v>
      </c>
      <c r="B7804" s="451" t="s">
        <v>7571</v>
      </c>
      <c r="C7804" s="623" t="s">
        <v>1131</v>
      </c>
      <c r="D7804" s="624">
        <v>13.99</v>
      </c>
    </row>
    <row r="7805" spans="1:4" ht="38.25">
      <c r="A7805" s="623">
        <v>38169</v>
      </c>
      <c r="B7805" s="451" t="s">
        <v>9047</v>
      </c>
      <c r="C7805" s="623" t="s">
        <v>1139</v>
      </c>
      <c r="D7805" s="624">
        <v>69.16</v>
      </c>
    </row>
    <row r="7806" spans="1:4" ht="38.25">
      <c r="A7806" s="623">
        <v>6142</v>
      </c>
      <c r="B7806" s="451" t="s">
        <v>6967</v>
      </c>
      <c r="C7806" s="623" t="s">
        <v>1131</v>
      </c>
      <c r="D7806" s="624">
        <v>6.13</v>
      </c>
    </row>
    <row r="7807" spans="1:4" ht="38.25">
      <c r="A7807" s="623">
        <v>11686</v>
      </c>
      <c r="B7807" s="451" t="s">
        <v>7632</v>
      </c>
      <c r="C7807" s="623" t="s">
        <v>1131</v>
      </c>
      <c r="D7807" s="624">
        <v>8.5</v>
      </c>
    </row>
    <row r="7808" spans="1:4" ht="25.5">
      <c r="A7808" s="623">
        <v>37598</v>
      </c>
      <c r="B7808" s="451" t="s">
        <v>8818</v>
      </c>
      <c r="C7808" s="623" t="s">
        <v>1131</v>
      </c>
      <c r="D7808" s="624">
        <v>22.05</v>
      </c>
    </row>
    <row r="7809" spans="1:4" ht="63.75">
      <c r="A7809" s="623">
        <v>25398</v>
      </c>
      <c r="B7809" s="451" t="s">
        <v>8283</v>
      </c>
      <c r="C7809" s="623" t="s">
        <v>1131</v>
      </c>
      <c r="D7809" s="624">
        <v>2464.9499999999998</v>
      </c>
    </row>
    <row r="7810" spans="1:4" ht="63.75">
      <c r="A7810" s="623">
        <v>25399</v>
      </c>
      <c r="B7810" s="451" t="s">
        <v>8284</v>
      </c>
      <c r="C7810" s="623" t="s">
        <v>1131</v>
      </c>
      <c r="D7810" s="624">
        <v>1496.44</v>
      </c>
    </row>
    <row r="7811" spans="1:4" ht="51">
      <c r="A7811" s="623">
        <v>10667</v>
      </c>
      <c r="B7811" s="451" t="s">
        <v>7406</v>
      </c>
      <c r="C7811" s="623" t="s">
        <v>1131</v>
      </c>
      <c r="D7811" s="624">
        <v>11837.5</v>
      </c>
    </row>
    <row r="7812" spans="1:4" ht="25.5">
      <c r="A7812" s="623">
        <v>1613</v>
      </c>
      <c r="B7812" s="451" t="s">
        <v>5953</v>
      </c>
      <c r="C7812" s="623" t="s">
        <v>1131</v>
      </c>
      <c r="D7812" s="624">
        <v>1211.1500000000001</v>
      </c>
    </row>
    <row r="7813" spans="1:4" ht="25.5">
      <c r="A7813" s="623">
        <v>1626</v>
      </c>
      <c r="B7813" s="451" t="s">
        <v>5966</v>
      </c>
      <c r="C7813" s="623" t="s">
        <v>1131</v>
      </c>
      <c r="D7813" s="624">
        <v>1811.42</v>
      </c>
    </row>
    <row r="7814" spans="1:4" ht="25.5">
      <c r="A7814" s="623">
        <v>1625</v>
      </c>
      <c r="B7814" s="451" t="s">
        <v>5965</v>
      </c>
      <c r="C7814" s="623" t="s">
        <v>1131</v>
      </c>
      <c r="D7814" s="624">
        <v>126.52</v>
      </c>
    </row>
    <row r="7815" spans="1:4" ht="25.5">
      <c r="A7815" s="623">
        <v>1622</v>
      </c>
      <c r="B7815" s="451" t="s">
        <v>5962</v>
      </c>
      <c r="C7815" s="623" t="s">
        <v>1131</v>
      </c>
      <c r="D7815" s="624">
        <v>4087.64</v>
      </c>
    </row>
    <row r="7816" spans="1:4" ht="25.5">
      <c r="A7816" s="623">
        <v>1620</v>
      </c>
      <c r="B7816" s="451" t="s">
        <v>5960</v>
      </c>
      <c r="C7816" s="623" t="s">
        <v>1131</v>
      </c>
      <c r="D7816" s="624">
        <v>266.52</v>
      </c>
    </row>
    <row r="7817" spans="1:4" ht="25.5">
      <c r="A7817" s="623">
        <v>1629</v>
      </c>
      <c r="B7817" s="451" t="s">
        <v>5968</v>
      </c>
      <c r="C7817" s="623" t="s">
        <v>1131</v>
      </c>
      <c r="D7817" s="624">
        <v>9948.35</v>
      </c>
    </row>
    <row r="7818" spans="1:4" ht="25.5">
      <c r="A7818" s="623">
        <v>1627</v>
      </c>
      <c r="B7818" s="451" t="s">
        <v>5967</v>
      </c>
      <c r="C7818" s="623" t="s">
        <v>1131</v>
      </c>
      <c r="D7818" s="624">
        <v>509.44</v>
      </c>
    </row>
    <row r="7819" spans="1:4" ht="25.5">
      <c r="A7819" s="623">
        <v>1623</v>
      </c>
      <c r="B7819" s="451" t="s">
        <v>5963</v>
      </c>
      <c r="C7819" s="623" t="s">
        <v>1131</v>
      </c>
      <c r="D7819" s="624">
        <v>103.18</v>
      </c>
    </row>
    <row r="7820" spans="1:4" ht="25.5">
      <c r="A7820" s="623">
        <v>1619</v>
      </c>
      <c r="B7820" s="451" t="s">
        <v>5959</v>
      </c>
      <c r="C7820" s="623" t="s">
        <v>1131</v>
      </c>
      <c r="D7820" s="624">
        <v>141.93</v>
      </c>
    </row>
    <row r="7821" spans="1:4" ht="38.25">
      <c r="A7821" s="623">
        <v>1630</v>
      </c>
      <c r="B7821" s="451" t="s">
        <v>5969</v>
      </c>
      <c r="C7821" s="623" t="s">
        <v>1131</v>
      </c>
      <c r="D7821" s="624">
        <v>3125.09</v>
      </c>
    </row>
    <row r="7822" spans="1:4" ht="25.5">
      <c r="A7822" s="623">
        <v>1616</v>
      </c>
      <c r="B7822" s="451" t="s">
        <v>5956</v>
      </c>
      <c r="C7822" s="623" t="s">
        <v>1131</v>
      </c>
      <c r="D7822" s="624">
        <v>4806.4399999999996</v>
      </c>
    </row>
    <row r="7823" spans="1:4" ht="25.5">
      <c r="A7823" s="623">
        <v>1614</v>
      </c>
      <c r="B7823" s="451" t="s">
        <v>5954</v>
      </c>
      <c r="C7823" s="623" t="s">
        <v>1131</v>
      </c>
      <c r="D7823" s="624">
        <v>219.67</v>
      </c>
    </row>
    <row r="7824" spans="1:4" ht="25.5">
      <c r="A7824" s="623">
        <v>1617</v>
      </c>
      <c r="B7824" s="451" t="s">
        <v>5957</v>
      </c>
      <c r="C7824" s="623" t="s">
        <v>1131</v>
      </c>
      <c r="D7824" s="624">
        <v>5737.85</v>
      </c>
    </row>
    <row r="7825" spans="1:4" ht="25.5">
      <c r="A7825" s="623">
        <v>1621</v>
      </c>
      <c r="B7825" s="451" t="s">
        <v>5961</v>
      </c>
      <c r="C7825" s="623" t="s">
        <v>1131</v>
      </c>
      <c r="D7825" s="624">
        <v>392.87</v>
      </c>
    </row>
    <row r="7826" spans="1:4" ht="25.5">
      <c r="A7826" s="623">
        <v>1624</v>
      </c>
      <c r="B7826" s="451" t="s">
        <v>5964</v>
      </c>
      <c r="C7826" s="623" t="s">
        <v>1131</v>
      </c>
      <c r="D7826" s="624">
        <v>14103.91</v>
      </c>
    </row>
    <row r="7827" spans="1:4" ht="25.5">
      <c r="A7827" s="623">
        <v>1615</v>
      </c>
      <c r="B7827" s="451" t="s">
        <v>5955</v>
      </c>
      <c r="C7827" s="623" t="s">
        <v>1131</v>
      </c>
      <c r="D7827" s="624">
        <v>737.76</v>
      </c>
    </row>
    <row r="7828" spans="1:4" ht="25.5">
      <c r="A7828" s="623">
        <v>1612</v>
      </c>
      <c r="B7828" s="451" t="s">
        <v>5952</v>
      </c>
      <c r="C7828" s="623" t="s">
        <v>1131</v>
      </c>
      <c r="D7828" s="624">
        <v>97.17</v>
      </c>
    </row>
    <row r="7829" spans="1:4" ht="25.5">
      <c r="A7829" s="623">
        <v>1618</v>
      </c>
      <c r="B7829" s="451" t="s">
        <v>5958</v>
      </c>
      <c r="C7829" s="623" t="s">
        <v>1131</v>
      </c>
      <c r="D7829" s="624">
        <v>1013.79</v>
      </c>
    </row>
    <row r="7830" spans="1:4" ht="25.5">
      <c r="A7830" s="623">
        <v>14211</v>
      </c>
      <c r="B7830" s="451" t="s">
        <v>8070</v>
      </c>
      <c r="C7830" s="623" t="s">
        <v>1131</v>
      </c>
      <c r="D7830" s="624">
        <v>31.04</v>
      </c>
    </row>
    <row r="7831" spans="1:4">
      <c r="A7831" s="623">
        <v>34500</v>
      </c>
      <c r="B7831" s="451" t="s">
        <v>10145</v>
      </c>
      <c r="C7831" s="623" t="s">
        <v>1134</v>
      </c>
      <c r="D7831" s="624">
        <v>113.45</v>
      </c>
    </row>
    <row r="7832" spans="1:4">
      <c r="A7832" s="623">
        <v>40934</v>
      </c>
      <c r="B7832" s="451" t="s">
        <v>9976</v>
      </c>
      <c r="C7832" s="623" t="s">
        <v>1251</v>
      </c>
      <c r="D7832" s="624">
        <v>20101.64</v>
      </c>
    </row>
    <row r="7833" spans="1:4">
      <c r="A7833" s="623">
        <v>5328</v>
      </c>
      <c r="B7833" s="451" t="s">
        <v>6921</v>
      </c>
      <c r="C7833" s="623" t="s">
        <v>1131</v>
      </c>
      <c r="D7833" s="624">
        <v>4.17</v>
      </c>
    </row>
    <row r="7834" spans="1:4" ht="25.5">
      <c r="A7834" s="623">
        <v>38200</v>
      </c>
      <c r="B7834" s="451" t="s">
        <v>9067</v>
      </c>
      <c r="C7834" s="623" t="s">
        <v>1254</v>
      </c>
      <c r="D7834" s="624">
        <v>510.06</v>
      </c>
    </row>
    <row r="7835" spans="1:4" ht="38.25">
      <c r="A7835" s="623">
        <v>39269</v>
      </c>
      <c r="B7835" s="451" t="s">
        <v>9477</v>
      </c>
      <c r="C7835" s="623" t="s">
        <v>1135</v>
      </c>
      <c r="D7835" s="624">
        <v>0.83</v>
      </c>
    </row>
    <row r="7836" spans="1:4" ht="38.25">
      <c r="A7836" s="623">
        <v>11889</v>
      </c>
      <c r="B7836" s="451" t="s">
        <v>7726</v>
      </c>
      <c r="C7836" s="623" t="s">
        <v>1135</v>
      </c>
      <c r="D7836" s="624">
        <v>1.1599999999999999</v>
      </c>
    </row>
    <row r="7837" spans="1:4" ht="38.25">
      <c r="A7837" s="623">
        <v>39270</v>
      </c>
      <c r="B7837" s="451" t="s">
        <v>9478</v>
      </c>
      <c r="C7837" s="623" t="s">
        <v>1135</v>
      </c>
      <c r="D7837" s="624">
        <v>1.38</v>
      </c>
    </row>
    <row r="7838" spans="1:4" ht="38.25">
      <c r="A7838" s="623">
        <v>11890</v>
      </c>
      <c r="B7838" s="451" t="s">
        <v>7727</v>
      </c>
      <c r="C7838" s="623" t="s">
        <v>1135</v>
      </c>
      <c r="D7838" s="624">
        <v>1.8</v>
      </c>
    </row>
    <row r="7839" spans="1:4" ht="38.25">
      <c r="A7839" s="623">
        <v>11891</v>
      </c>
      <c r="B7839" s="451" t="s">
        <v>7728</v>
      </c>
      <c r="C7839" s="623" t="s">
        <v>1135</v>
      </c>
      <c r="D7839" s="624">
        <v>2.97</v>
      </c>
    </row>
    <row r="7840" spans="1:4" ht="38.25">
      <c r="A7840" s="623">
        <v>11892</v>
      </c>
      <c r="B7840" s="451" t="s">
        <v>7729</v>
      </c>
      <c r="C7840" s="623" t="s">
        <v>1135</v>
      </c>
      <c r="D7840" s="624">
        <v>4.57</v>
      </c>
    </row>
    <row r="7841" spans="1:4">
      <c r="A7841" s="623">
        <v>37601</v>
      </c>
      <c r="B7841" s="451" t="s">
        <v>8821</v>
      </c>
      <c r="C7841" s="623" t="s">
        <v>1135</v>
      </c>
      <c r="D7841" s="624">
        <v>4.9000000000000004</v>
      </c>
    </row>
    <row r="7842" spans="1:4">
      <c r="A7842" s="623">
        <v>1634</v>
      </c>
      <c r="B7842" s="451" t="s">
        <v>5972</v>
      </c>
      <c r="C7842" s="623" t="s">
        <v>1135</v>
      </c>
      <c r="D7842" s="624">
        <v>5.0599999999999996</v>
      </c>
    </row>
    <row r="7843" spans="1:4" ht="25.5">
      <c r="A7843" s="623">
        <v>5086</v>
      </c>
      <c r="B7843" s="451" t="s">
        <v>6909</v>
      </c>
      <c r="C7843" s="623" t="s">
        <v>1128</v>
      </c>
      <c r="D7843" s="624">
        <v>28.63</v>
      </c>
    </row>
    <row r="7844" spans="1:4" ht="51">
      <c r="A7844" s="623">
        <v>11280</v>
      </c>
      <c r="B7844" s="451" t="s">
        <v>7544</v>
      </c>
      <c r="C7844" s="623" t="s">
        <v>1131</v>
      </c>
      <c r="D7844" s="624">
        <v>12199.14</v>
      </c>
    </row>
    <row r="7845" spans="1:4" ht="38.25">
      <c r="A7845" s="623">
        <v>40519</v>
      </c>
      <c r="B7845" s="451" t="s">
        <v>9901</v>
      </c>
      <c r="C7845" s="623" t="s">
        <v>1131</v>
      </c>
      <c r="D7845" s="624">
        <v>100565.53</v>
      </c>
    </row>
    <row r="7846" spans="1:4" ht="25.5">
      <c r="A7846" s="623">
        <v>39869</v>
      </c>
      <c r="B7846" s="451" t="s">
        <v>9818</v>
      </c>
      <c r="C7846" s="623" t="s">
        <v>1131</v>
      </c>
      <c r="D7846" s="624">
        <v>8.69</v>
      </c>
    </row>
    <row r="7847" spans="1:4" ht="25.5">
      <c r="A7847" s="623">
        <v>39870</v>
      </c>
      <c r="B7847" s="451" t="s">
        <v>9819</v>
      </c>
      <c r="C7847" s="623" t="s">
        <v>1131</v>
      </c>
      <c r="D7847" s="624">
        <v>13.3</v>
      </c>
    </row>
    <row r="7848" spans="1:4" ht="25.5">
      <c r="A7848" s="623">
        <v>39871</v>
      </c>
      <c r="B7848" s="451" t="s">
        <v>9820</v>
      </c>
      <c r="C7848" s="623" t="s">
        <v>1131</v>
      </c>
      <c r="D7848" s="624">
        <v>14.91</v>
      </c>
    </row>
    <row r="7849" spans="1:4" ht="25.5">
      <c r="A7849" s="623">
        <v>12722</v>
      </c>
      <c r="B7849" s="451" t="s">
        <v>7918</v>
      </c>
      <c r="C7849" s="623" t="s">
        <v>1131</v>
      </c>
      <c r="D7849" s="624">
        <v>498.87</v>
      </c>
    </row>
    <row r="7850" spans="1:4" ht="25.5">
      <c r="A7850" s="623">
        <v>12714</v>
      </c>
      <c r="B7850" s="451" t="s">
        <v>7910</v>
      </c>
      <c r="C7850" s="623" t="s">
        <v>1131</v>
      </c>
      <c r="D7850" s="624">
        <v>3.25</v>
      </c>
    </row>
    <row r="7851" spans="1:4" ht="25.5">
      <c r="A7851" s="623">
        <v>12715</v>
      </c>
      <c r="B7851" s="451" t="s">
        <v>7911</v>
      </c>
      <c r="C7851" s="623" t="s">
        <v>1131</v>
      </c>
      <c r="D7851" s="624">
        <v>7.35</v>
      </c>
    </row>
    <row r="7852" spans="1:4" ht="25.5">
      <c r="A7852" s="623">
        <v>12716</v>
      </c>
      <c r="B7852" s="451" t="s">
        <v>7912</v>
      </c>
      <c r="C7852" s="623" t="s">
        <v>1131</v>
      </c>
      <c r="D7852" s="624">
        <v>12.62</v>
      </c>
    </row>
    <row r="7853" spans="1:4" ht="25.5">
      <c r="A7853" s="623">
        <v>12717</v>
      </c>
      <c r="B7853" s="451" t="s">
        <v>7913</v>
      </c>
      <c r="C7853" s="623" t="s">
        <v>1131</v>
      </c>
      <c r="D7853" s="624">
        <v>24.82</v>
      </c>
    </row>
    <row r="7854" spans="1:4" ht="25.5">
      <c r="A7854" s="623">
        <v>12718</v>
      </c>
      <c r="B7854" s="451" t="s">
        <v>7914</v>
      </c>
      <c r="C7854" s="623" t="s">
        <v>1131</v>
      </c>
      <c r="D7854" s="624">
        <v>38.090000000000003</v>
      </c>
    </row>
    <row r="7855" spans="1:4" ht="25.5">
      <c r="A7855" s="623">
        <v>12719</v>
      </c>
      <c r="B7855" s="451" t="s">
        <v>7915</v>
      </c>
      <c r="C7855" s="623" t="s">
        <v>1131</v>
      </c>
      <c r="D7855" s="624">
        <v>60.46</v>
      </c>
    </row>
    <row r="7856" spans="1:4" ht="25.5">
      <c r="A7856" s="623">
        <v>12720</v>
      </c>
      <c r="B7856" s="451" t="s">
        <v>7916</v>
      </c>
      <c r="C7856" s="623" t="s">
        <v>1131</v>
      </c>
      <c r="D7856" s="624">
        <v>210.54</v>
      </c>
    </row>
    <row r="7857" spans="1:4" ht="25.5">
      <c r="A7857" s="623">
        <v>12721</v>
      </c>
      <c r="B7857" s="451" t="s">
        <v>7917</v>
      </c>
      <c r="C7857" s="623" t="s">
        <v>1131</v>
      </c>
      <c r="D7857" s="624">
        <v>201.89</v>
      </c>
    </row>
    <row r="7858" spans="1:4" ht="25.5">
      <c r="A7858" s="623">
        <v>3468</v>
      </c>
      <c r="B7858" s="451" t="s">
        <v>6402</v>
      </c>
      <c r="C7858" s="623" t="s">
        <v>1131</v>
      </c>
      <c r="D7858" s="624">
        <v>21.29</v>
      </c>
    </row>
    <row r="7859" spans="1:4" ht="25.5">
      <c r="A7859" s="623">
        <v>3465</v>
      </c>
      <c r="B7859" s="451" t="s">
        <v>6399</v>
      </c>
      <c r="C7859" s="623" t="s">
        <v>1131</v>
      </c>
      <c r="D7859" s="624">
        <v>21.29</v>
      </c>
    </row>
    <row r="7860" spans="1:4" ht="25.5">
      <c r="A7860" s="623">
        <v>12403</v>
      </c>
      <c r="B7860" s="451" t="s">
        <v>7844</v>
      </c>
      <c r="C7860" s="623" t="s">
        <v>1131</v>
      </c>
      <c r="D7860" s="624">
        <v>15.17</v>
      </c>
    </row>
    <row r="7861" spans="1:4" ht="25.5">
      <c r="A7861" s="623">
        <v>3463</v>
      </c>
      <c r="B7861" s="451" t="s">
        <v>6397</v>
      </c>
      <c r="C7861" s="623" t="s">
        <v>1131</v>
      </c>
      <c r="D7861" s="624">
        <v>8.86</v>
      </c>
    </row>
    <row r="7862" spans="1:4" ht="25.5">
      <c r="A7862" s="623">
        <v>3464</v>
      </c>
      <c r="B7862" s="451" t="s">
        <v>6398</v>
      </c>
      <c r="C7862" s="623" t="s">
        <v>1131</v>
      </c>
      <c r="D7862" s="624">
        <v>8.86</v>
      </c>
    </row>
    <row r="7863" spans="1:4" ht="25.5">
      <c r="A7863" s="623">
        <v>3466</v>
      </c>
      <c r="B7863" s="451" t="s">
        <v>6400</v>
      </c>
      <c r="C7863" s="623" t="s">
        <v>1131</v>
      </c>
      <c r="D7863" s="624">
        <v>54.07</v>
      </c>
    </row>
    <row r="7864" spans="1:4" ht="25.5">
      <c r="A7864" s="623">
        <v>3467</v>
      </c>
      <c r="B7864" s="451" t="s">
        <v>6401</v>
      </c>
      <c r="C7864" s="623" t="s">
        <v>1131</v>
      </c>
      <c r="D7864" s="624">
        <v>30.53</v>
      </c>
    </row>
    <row r="7865" spans="1:4" ht="25.5">
      <c r="A7865" s="623">
        <v>3462</v>
      </c>
      <c r="B7865" s="451" t="s">
        <v>6396</v>
      </c>
      <c r="C7865" s="623" t="s">
        <v>1131</v>
      </c>
      <c r="D7865" s="624">
        <v>5.85</v>
      </c>
    </row>
    <row r="7866" spans="1:4" ht="25.5">
      <c r="A7866" s="623">
        <v>3446</v>
      </c>
      <c r="B7866" s="451" t="s">
        <v>6380</v>
      </c>
      <c r="C7866" s="623" t="s">
        <v>1131</v>
      </c>
      <c r="D7866" s="624">
        <v>18</v>
      </c>
    </row>
    <row r="7867" spans="1:4" ht="25.5">
      <c r="A7867" s="623">
        <v>3445</v>
      </c>
      <c r="B7867" s="451" t="s">
        <v>6379</v>
      </c>
      <c r="C7867" s="623" t="s">
        <v>1131</v>
      </c>
      <c r="D7867" s="624">
        <v>14.69</v>
      </c>
    </row>
    <row r="7868" spans="1:4" ht="25.5">
      <c r="A7868" s="623">
        <v>3441</v>
      </c>
      <c r="B7868" s="451" t="s">
        <v>6375</v>
      </c>
      <c r="C7868" s="623" t="s">
        <v>1131</v>
      </c>
      <c r="D7868" s="624">
        <v>4.1500000000000004</v>
      </c>
    </row>
    <row r="7869" spans="1:4" ht="25.5">
      <c r="A7869" s="623">
        <v>3444</v>
      </c>
      <c r="B7869" s="451" t="s">
        <v>6378</v>
      </c>
      <c r="C7869" s="623" t="s">
        <v>1131</v>
      </c>
      <c r="D7869" s="624">
        <v>9.0399999999999991</v>
      </c>
    </row>
    <row r="7870" spans="1:4" ht="25.5">
      <c r="A7870" s="623">
        <v>12402</v>
      </c>
      <c r="B7870" s="451" t="s">
        <v>7843</v>
      </c>
      <c r="C7870" s="623" t="s">
        <v>1131</v>
      </c>
      <c r="D7870" s="624">
        <v>50.6</v>
      </c>
    </row>
    <row r="7871" spans="1:4" ht="25.5">
      <c r="A7871" s="623">
        <v>3447</v>
      </c>
      <c r="B7871" s="451" t="s">
        <v>6381</v>
      </c>
      <c r="C7871" s="623" t="s">
        <v>1131</v>
      </c>
      <c r="D7871" s="624">
        <v>26.18</v>
      </c>
    </row>
    <row r="7872" spans="1:4" ht="25.5">
      <c r="A7872" s="623">
        <v>3442</v>
      </c>
      <c r="B7872" s="451" t="s">
        <v>6376</v>
      </c>
      <c r="C7872" s="623" t="s">
        <v>1131</v>
      </c>
      <c r="D7872" s="624">
        <v>6.2</v>
      </c>
    </row>
    <row r="7873" spans="1:4" ht="25.5">
      <c r="A7873" s="623">
        <v>3448</v>
      </c>
      <c r="B7873" s="451" t="s">
        <v>6382</v>
      </c>
      <c r="C7873" s="623" t="s">
        <v>1131</v>
      </c>
      <c r="D7873" s="624">
        <v>73.98</v>
      </c>
    </row>
    <row r="7874" spans="1:4" ht="25.5">
      <c r="A7874" s="623">
        <v>3449</v>
      </c>
      <c r="B7874" s="451" t="s">
        <v>6383</v>
      </c>
      <c r="C7874" s="623" t="s">
        <v>1131</v>
      </c>
      <c r="D7874" s="624">
        <v>129.63</v>
      </c>
    </row>
    <row r="7875" spans="1:4" ht="25.5">
      <c r="A7875" s="623">
        <v>37438</v>
      </c>
      <c r="B7875" s="451" t="s">
        <v>8737</v>
      </c>
      <c r="C7875" s="623" t="s">
        <v>1131</v>
      </c>
      <c r="D7875" s="624">
        <v>169.26</v>
      </c>
    </row>
    <row r="7876" spans="1:4" ht="25.5">
      <c r="A7876" s="623">
        <v>37439</v>
      </c>
      <c r="B7876" s="451" t="s">
        <v>8738</v>
      </c>
      <c r="C7876" s="623" t="s">
        <v>1131</v>
      </c>
      <c r="D7876" s="624">
        <v>1106.6199999999999</v>
      </c>
    </row>
    <row r="7877" spans="1:4" ht="25.5">
      <c r="A7877" s="623">
        <v>37435</v>
      </c>
      <c r="B7877" s="451" t="s">
        <v>8734</v>
      </c>
      <c r="C7877" s="623" t="s">
        <v>1131</v>
      </c>
      <c r="D7877" s="624">
        <v>19.89</v>
      </c>
    </row>
    <row r="7878" spans="1:4" ht="25.5">
      <c r="A7878" s="623">
        <v>37436</v>
      </c>
      <c r="B7878" s="451" t="s">
        <v>8735</v>
      </c>
      <c r="C7878" s="623" t="s">
        <v>1131</v>
      </c>
      <c r="D7878" s="624">
        <v>23.47</v>
      </c>
    </row>
    <row r="7879" spans="1:4" ht="25.5">
      <c r="A7879" s="623">
        <v>37437</v>
      </c>
      <c r="B7879" s="451" t="s">
        <v>8736</v>
      </c>
      <c r="C7879" s="623" t="s">
        <v>1131</v>
      </c>
      <c r="D7879" s="624">
        <v>33.950000000000003</v>
      </c>
    </row>
    <row r="7880" spans="1:4" ht="25.5">
      <c r="A7880" s="623">
        <v>3473</v>
      </c>
      <c r="B7880" s="451" t="s">
        <v>6407</v>
      </c>
      <c r="C7880" s="623" t="s">
        <v>1131</v>
      </c>
      <c r="D7880" s="624">
        <v>20.350000000000001</v>
      </c>
    </row>
    <row r="7881" spans="1:4" ht="25.5">
      <c r="A7881" s="623">
        <v>3474</v>
      </c>
      <c r="B7881" s="451" t="s">
        <v>6408</v>
      </c>
      <c r="C7881" s="623" t="s">
        <v>1131</v>
      </c>
      <c r="D7881" s="624">
        <v>16.78</v>
      </c>
    </row>
    <row r="7882" spans="1:4" ht="25.5">
      <c r="A7882" s="623">
        <v>3450</v>
      </c>
      <c r="B7882" s="451" t="s">
        <v>6384</v>
      </c>
      <c r="C7882" s="623" t="s">
        <v>1131</v>
      </c>
      <c r="D7882" s="624">
        <v>4.8600000000000003</v>
      </c>
    </row>
    <row r="7883" spans="1:4" ht="25.5">
      <c r="A7883" s="623">
        <v>3443</v>
      </c>
      <c r="B7883" s="451" t="s">
        <v>6377</v>
      </c>
      <c r="C7883" s="623" t="s">
        <v>1131</v>
      </c>
      <c r="D7883" s="624">
        <v>10.43</v>
      </c>
    </row>
    <row r="7884" spans="1:4" ht="25.5">
      <c r="A7884" s="623">
        <v>3453</v>
      </c>
      <c r="B7884" s="451" t="s">
        <v>6387</v>
      </c>
      <c r="C7884" s="623" t="s">
        <v>1131</v>
      </c>
      <c r="D7884" s="624">
        <v>59.41</v>
      </c>
    </row>
    <row r="7885" spans="1:4" ht="25.5">
      <c r="A7885" s="623">
        <v>3452</v>
      </c>
      <c r="B7885" s="451" t="s">
        <v>6386</v>
      </c>
      <c r="C7885" s="623" t="s">
        <v>1131</v>
      </c>
      <c r="D7885" s="624">
        <v>29.32</v>
      </c>
    </row>
    <row r="7886" spans="1:4" ht="25.5">
      <c r="A7886" s="623">
        <v>3451</v>
      </c>
      <c r="B7886" s="451" t="s">
        <v>6385</v>
      </c>
      <c r="C7886" s="623" t="s">
        <v>1131</v>
      </c>
      <c r="D7886" s="624">
        <v>5.81</v>
      </c>
    </row>
    <row r="7887" spans="1:4" ht="25.5">
      <c r="A7887" s="623">
        <v>3454</v>
      </c>
      <c r="B7887" s="451" t="s">
        <v>6388</v>
      </c>
      <c r="C7887" s="623" t="s">
        <v>1131</v>
      </c>
      <c r="D7887" s="624">
        <v>90.36</v>
      </c>
    </row>
    <row r="7888" spans="1:4" ht="25.5">
      <c r="A7888" s="623">
        <v>3458</v>
      </c>
      <c r="B7888" s="451" t="s">
        <v>6392</v>
      </c>
      <c r="C7888" s="623" t="s">
        <v>1131</v>
      </c>
      <c r="D7888" s="624">
        <v>16.309999999999999</v>
      </c>
    </row>
    <row r="7889" spans="1:4" ht="25.5">
      <c r="A7889" s="623">
        <v>3457</v>
      </c>
      <c r="B7889" s="451" t="s">
        <v>6391</v>
      </c>
      <c r="C7889" s="623" t="s">
        <v>1131</v>
      </c>
      <c r="D7889" s="624">
        <v>12.25</v>
      </c>
    </row>
    <row r="7890" spans="1:4" ht="25.5">
      <c r="A7890" s="623">
        <v>3455</v>
      </c>
      <c r="B7890" s="451" t="s">
        <v>6389</v>
      </c>
      <c r="C7890" s="623" t="s">
        <v>1131</v>
      </c>
      <c r="D7890" s="624">
        <v>3.47</v>
      </c>
    </row>
    <row r="7891" spans="1:4" ht="25.5">
      <c r="A7891" s="623">
        <v>3472</v>
      </c>
      <c r="B7891" s="451" t="s">
        <v>6406</v>
      </c>
      <c r="C7891" s="623" t="s">
        <v>1131</v>
      </c>
      <c r="D7891" s="624">
        <v>7.81</v>
      </c>
    </row>
    <row r="7892" spans="1:4" ht="25.5">
      <c r="A7892" s="623">
        <v>3470</v>
      </c>
      <c r="B7892" s="451" t="s">
        <v>6404</v>
      </c>
      <c r="C7892" s="623" t="s">
        <v>1131</v>
      </c>
      <c r="D7892" s="624">
        <v>45.56</v>
      </c>
    </row>
    <row r="7893" spans="1:4" ht="25.5">
      <c r="A7893" s="623">
        <v>3471</v>
      </c>
      <c r="B7893" s="451" t="s">
        <v>6405</v>
      </c>
      <c r="C7893" s="623" t="s">
        <v>1131</v>
      </c>
      <c r="D7893" s="624">
        <v>25.03</v>
      </c>
    </row>
    <row r="7894" spans="1:4" ht="25.5">
      <c r="A7894" s="623">
        <v>3456</v>
      </c>
      <c r="B7894" s="451" t="s">
        <v>6390</v>
      </c>
      <c r="C7894" s="623" t="s">
        <v>1131</v>
      </c>
      <c r="D7894" s="624">
        <v>5.2</v>
      </c>
    </row>
    <row r="7895" spans="1:4" ht="25.5">
      <c r="A7895" s="623">
        <v>3459</v>
      </c>
      <c r="B7895" s="451" t="s">
        <v>6393</v>
      </c>
      <c r="C7895" s="623" t="s">
        <v>1131</v>
      </c>
      <c r="D7895" s="624">
        <v>64.260000000000005</v>
      </c>
    </row>
    <row r="7896" spans="1:4" ht="25.5">
      <c r="A7896" s="623">
        <v>3469</v>
      </c>
      <c r="B7896" s="451" t="s">
        <v>6403</v>
      </c>
      <c r="C7896" s="623" t="s">
        <v>1131</v>
      </c>
      <c r="D7896" s="624">
        <v>122.2</v>
      </c>
    </row>
    <row r="7897" spans="1:4" ht="25.5">
      <c r="A7897" s="623">
        <v>3460</v>
      </c>
      <c r="B7897" s="451" t="s">
        <v>6394</v>
      </c>
      <c r="C7897" s="623" t="s">
        <v>1131</v>
      </c>
      <c r="D7897" s="624">
        <v>178.31</v>
      </c>
    </row>
    <row r="7898" spans="1:4" ht="25.5">
      <c r="A7898" s="623">
        <v>3461</v>
      </c>
      <c r="B7898" s="451" t="s">
        <v>6395</v>
      </c>
      <c r="C7898" s="623" t="s">
        <v>1131</v>
      </c>
      <c r="D7898" s="624">
        <v>455.76</v>
      </c>
    </row>
    <row r="7899" spans="1:4" ht="25.5">
      <c r="A7899" s="623">
        <v>37433</v>
      </c>
      <c r="B7899" s="451" t="s">
        <v>8732</v>
      </c>
      <c r="C7899" s="623" t="s">
        <v>1131</v>
      </c>
      <c r="D7899" s="624">
        <v>169.26</v>
      </c>
    </row>
    <row r="7900" spans="1:4" ht="25.5">
      <c r="A7900" s="623">
        <v>37430</v>
      </c>
      <c r="B7900" s="451" t="s">
        <v>8729</v>
      </c>
      <c r="C7900" s="623" t="s">
        <v>1131</v>
      </c>
      <c r="D7900" s="624">
        <v>21.21</v>
      </c>
    </row>
    <row r="7901" spans="1:4" ht="25.5">
      <c r="A7901" s="623">
        <v>37434</v>
      </c>
      <c r="B7901" s="451" t="s">
        <v>8733</v>
      </c>
      <c r="C7901" s="623" t="s">
        <v>1131</v>
      </c>
      <c r="D7901" s="624">
        <v>1578.2</v>
      </c>
    </row>
    <row r="7902" spans="1:4" ht="25.5">
      <c r="A7902" s="623">
        <v>37431</v>
      </c>
      <c r="B7902" s="451" t="s">
        <v>8730</v>
      </c>
      <c r="C7902" s="623" t="s">
        <v>1131</v>
      </c>
      <c r="D7902" s="624">
        <v>28.77</v>
      </c>
    </row>
    <row r="7903" spans="1:4" ht="25.5">
      <c r="A7903" s="623">
        <v>37432</v>
      </c>
      <c r="B7903" s="451" t="s">
        <v>8731</v>
      </c>
      <c r="C7903" s="623" t="s">
        <v>1131</v>
      </c>
      <c r="D7903" s="624">
        <v>53.07</v>
      </c>
    </row>
    <row r="7904" spans="1:4" ht="38.25">
      <c r="A7904" s="623">
        <v>37413</v>
      </c>
      <c r="B7904" s="451" t="s">
        <v>8712</v>
      </c>
      <c r="C7904" s="623" t="s">
        <v>1131</v>
      </c>
      <c r="D7904" s="624">
        <v>3.19</v>
      </c>
    </row>
    <row r="7905" spans="1:4" ht="38.25">
      <c r="A7905" s="623">
        <v>37414</v>
      </c>
      <c r="B7905" s="451" t="s">
        <v>8713</v>
      </c>
      <c r="C7905" s="623" t="s">
        <v>1131</v>
      </c>
      <c r="D7905" s="624">
        <v>3.62</v>
      </c>
    </row>
    <row r="7906" spans="1:4" ht="38.25">
      <c r="A7906" s="623">
        <v>37415</v>
      </c>
      <c r="B7906" s="451" t="s">
        <v>8714</v>
      </c>
      <c r="C7906" s="623" t="s">
        <v>1131</v>
      </c>
      <c r="D7906" s="624">
        <v>6.58</v>
      </c>
    </row>
    <row r="7907" spans="1:4" ht="38.25">
      <c r="A7907" s="623">
        <v>37416</v>
      </c>
      <c r="B7907" s="451" t="s">
        <v>8715</v>
      </c>
      <c r="C7907" s="623" t="s">
        <v>1131</v>
      </c>
      <c r="D7907" s="624">
        <v>2.98</v>
      </c>
    </row>
    <row r="7908" spans="1:4" ht="38.25">
      <c r="A7908" s="623">
        <v>37417</v>
      </c>
      <c r="B7908" s="451" t="s">
        <v>8716</v>
      </c>
      <c r="C7908" s="623" t="s">
        <v>1131</v>
      </c>
      <c r="D7908" s="624">
        <v>4.29</v>
      </c>
    </row>
    <row r="7909" spans="1:4" ht="25.5">
      <c r="A7909" s="623">
        <v>34519</v>
      </c>
      <c r="B7909" s="451" t="s">
        <v>8425</v>
      </c>
      <c r="C7909" s="623" t="s">
        <v>1131</v>
      </c>
      <c r="D7909" s="624">
        <v>71.819999999999993</v>
      </c>
    </row>
    <row r="7910" spans="1:4" ht="25.5">
      <c r="A7910" s="623">
        <v>10510</v>
      </c>
      <c r="B7910" s="451" t="s">
        <v>7356</v>
      </c>
      <c r="C7910" s="623" t="s">
        <v>1131</v>
      </c>
      <c r="D7910" s="624">
        <v>73.33</v>
      </c>
    </row>
    <row r="7911" spans="1:4" ht="25.5">
      <c r="A7911" s="623">
        <v>1649</v>
      </c>
      <c r="B7911" s="451" t="s">
        <v>5975</v>
      </c>
      <c r="C7911" s="623" t="s">
        <v>1131</v>
      </c>
      <c r="D7911" s="624">
        <v>38.47</v>
      </c>
    </row>
    <row r="7912" spans="1:4" ht="25.5">
      <c r="A7912" s="623">
        <v>1653</v>
      </c>
      <c r="B7912" s="451" t="s">
        <v>5979</v>
      </c>
      <c r="C7912" s="623" t="s">
        <v>1131</v>
      </c>
      <c r="D7912" s="624">
        <v>30.13</v>
      </c>
    </row>
    <row r="7913" spans="1:4" ht="25.5">
      <c r="A7913" s="623">
        <v>1647</v>
      </c>
      <c r="B7913" s="451" t="s">
        <v>5973</v>
      </c>
      <c r="C7913" s="623" t="s">
        <v>1131</v>
      </c>
      <c r="D7913" s="624">
        <v>10.79</v>
      </c>
    </row>
    <row r="7914" spans="1:4" ht="25.5">
      <c r="A7914" s="623">
        <v>1648</v>
      </c>
      <c r="B7914" s="451" t="s">
        <v>5974</v>
      </c>
      <c r="C7914" s="623" t="s">
        <v>1131</v>
      </c>
      <c r="D7914" s="624">
        <v>20.72</v>
      </c>
    </row>
    <row r="7915" spans="1:4" ht="25.5">
      <c r="A7915" s="623">
        <v>1651</v>
      </c>
      <c r="B7915" s="451" t="s">
        <v>5977</v>
      </c>
      <c r="C7915" s="623" t="s">
        <v>1131</v>
      </c>
      <c r="D7915" s="624">
        <v>96.13</v>
      </c>
    </row>
    <row r="7916" spans="1:4" ht="25.5">
      <c r="A7916" s="623">
        <v>1650</v>
      </c>
      <c r="B7916" s="451" t="s">
        <v>5976</v>
      </c>
      <c r="C7916" s="623" t="s">
        <v>1131</v>
      </c>
      <c r="D7916" s="624">
        <v>53.13</v>
      </c>
    </row>
    <row r="7917" spans="1:4" ht="25.5">
      <c r="A7917" s="623">
        <v>1654</v>
      </c>
      <c r="B7917" s="451" t="s">
        <v>5980</v>
      </c>
      <c r="C7917" s="623" t="s">
        <v>1131</v>
      </c>
      <c r="D7917" s="624">
        <v>14.81</v>
      </c>
    </row>
    <row r="7918" spans="1:4" ht="25.5">
      <c r="A7918" s="623">
        <v>1652</v>
      </c>
      <c r="B7918" s="451" t="s">
        <v>5978</v>
      </c>
      <c r="C7918" s="623" t="s">
        <v>1131</v>
      </c>
      <c r="D7918" s="624">
        <v>137.97</v>
      </c>
    </row>
    <row r="7919" spans="1:4" ht="25.5">
      <c r="A7919" s="623">
        <v>1747</v>
      </c>
      <c r="B7919" s="451" t="s">
        <v>5985</v>
      </c>
      <c r="C7919" s="623" t="s">
        <v>1131</v>
      </c>
      <c r="D7919" s="624">
        <v>142.5</v>
      </c>
    </row>
    <row r="7920" spans="1:4" ht="25.5">
      <c r="A7920" s="623">
        <v>1744</v>
      </c>
      <c r="B7920" s="451" t="s">
        <v>5982</v>
      </c>
      <c r="C7920" s="623" t="s">
        <v>1131</v>
      </c>
      <c r="D7920" s="624">
        <v>98.7</v>
      </c>
    </row>
    <row r="7921" spans="1:4" ht="25.5">
      <c r="A7921" s="623">
        <v>1743</v>
      </c>
      <c r="B7921" s="451" t="s">
        <v>5981</v>
      </c>
      <c r="C7921" s="623" t="s">
        <v>1131</v>
      </c>
      <c r="D7921" s="624">
        <v>129.62</v>
      </c>
    </row>
    <row r="7922" spans="1:4" ht="38.25">
      <c r="A7922" s="623">
        <v>39640</v>
      </c>
      <c r="B7922" s="451" t="s">
        <v>9736</v>
      </c>
      <c r="C7922" s="623" t="s">
        <v>1131</v>
      </c>
      <c r="D7922" s="624">
        <v>5.95</v>
      </c>
    </row>
    <row r="7923" spans="1:4" ht="38.25">
      <c r="A7923" s="623">
        <v>11013</v>
      </c>
      <c r="B7923" s="451" t="s">
        <v>7477</v>
      </c>
      <c r="C7923" s="623" t="s">
        <v>1131</v>
      </c>
      <c r="D7923" s="624">
        <v>12.25</v>
      </c>
    </row>
    <row r="7924" spans="1:4" ht="38.25">
      <c r="A7924" s="623">
        <v>11017</v>
      </c>
      <c r="B7924" s="451" t="s">
        <v>7478</v>
      </c>
      <c r="C7924" s="623" t="s">
        <v>1131</v>
      </c>
      <c r="D7924" s="624">
        <v>5.23</v>
      </c>
    </row>
    <row r="7925" spans="1:4" ht="38.25">
      <c r="A7925" s="623">
        <v>20236</v>
      </c>
      <c r="B7925" s="451" t="s">
        <v>8194</v>
      </c>
      <c r="C7925" s="623" t="s">
        <v>1131</v>
      </c>
      <c r="D7925" s="624">
        <v>23.03</v>
      </c>
    </row>
    <row r="7926" spans="1:4" ht="38.25">
      <c r="A7926" s="623">
        <v>7215</v>
      </c>
      <c r="B7926" s="451" t="s">
        <v>7082</v>
      </c>
      <c r="C7926" s="623" t="s">
        <v>1131</v>
      </c>
      <c r="D7926" s="624">
        <v>19.72</v>
      </c>
    </row>
    <row r="7927" spans="1:4" ht="38.25">
      <c r="A7927" s="623">
        <v>7216</v>
      </c>
      <c r="B7927" s="451" t="s">
        <v>7083</v>
      </c>
      <c r="C7927" s="623" t="s">
        <v>1131</v>
      </c>
      <c r="D7927" s="624">
        <v>82.42</v>
      </c>
    </row>
    <row r="7928" spans="1:4" ht="38.25">
      <c r="A7928" s="623">
        <v>20235</v>
      </c>
      <c r="B7928" s="451" t="s">
        <v>8193</v>
      </c>
      <c r="C7928" s="623" t="s">
        <v>1131</v>
      </c>
      <c r="D7928" s="624">
        <v>41.67</v>
      </c>
    </row>
    <row r="7929" spans="1:4" ht="25.5">
      <c r="A7929" s="623">
        <v>7181</v>
      </c>
      <c r="B7929" s="451" t="s">
        <v>7066</v>
      </c>
      <c r="C7929" s="623" t="s">
        <v>1131</v>
      </c>
      <c r="D7929" s="624">
        <v>4.1399999999999997</v>
      </c>
    </row>
    <row r="7930" spans="1:4" ht="38.25">
      <c r="A7930" s="623">
        <v>40866</v>
      </c>
      <c r="B7930" s="451" t="s">
        <v>9953</v>
      </c>
      <c r="C7930" s="623" t="s">
        <v>1131</v>
      </c>
      <c r="D7930" s="624">
        <v>7.67</v>
      </c>
    </row>
    <row r="7931" spans="1:4" ht="38.25">
      <c r="A7931" s="623">
        <v>7214</v>
      </c>
      <c r="B7931" s="451" t="s">
        <v>7081</v>
      </c>
      <c r="C7931" s="623" t="s">
        <v>1131</v>
      </c>
      <c r="D7931" s="624">
        <v>28.24</v>
      </c>
    </row>
    <row r="7932" spans="1:4" ht="38.25">
      <c r="A7932" s="623">
        <v>7219</v>
      </c>
      <c r="B7932" s="451" t="s">
        <v>7084</v>
      </c>
      <c r="C7932" s="623" t="s">
        <v>1131</v>
      </c>
      <c r="D7932" s="624">
        <v>29.23</v>
      </c>
    </row>
    <row r="7933" spans="1:4" ht="25.5">
      <c r="A7933" s="623">
        <v>37972</v>
      </c>
      <c r="B7933" s="451" t="s">
        <v>8895</v>
      </c>
      <c r="C7933" s="623" t="s">
        <v>1131</v>
      </c>
      <c r="D7933" s="624">
        <v>8.35</v>
      </c>
    </row>
    <row r="7934" spans="1:4" ht="25.5">
      <c r="A7934" s="623">
        <v>37973</v>
      </c>
      <c r="B7934" s="451" t="s">
        <v>8896</v>
      </c>
      <c r="C7934" s="623" t="s">
        <v>1131</v>
      </c>
      <c r="D7934" s="624">
        <v>13.37</v>
      </c>
    </row>
    <row r="7935" spans="1:4" ht="25.5">
      <c r="A7935" s="623">
        <v>37971</v>
      </c>
      <c r="B7935" s="451" t="s">
        <v>8894</v>
      </c>
      <c r="C7935" s="623" t="s">
        <v>1131</v>
      </c>
      <c r="D7935" s="624">
        <v>5.01</v>
      </c>
    </row>
    <row r="7936" spans="1:4" ht="25.5">
      <c r="A7936" s="623">
        <v>20094</v>
      </c>
      <c r="B7936" s="451" t="s">
        <v>8123</v>
      </c>
      <c r="C7936" s="623" t="s">
        <v>1131</v>
      </c>
      <c r="D7936" s="624">
        <v>15.68</v>
      </c>
    </row>
    <row r="7937" spans="1:4" ht="25.5">
      <c r="A7937" s="623">
        <v>20095</v>
      </c>
      <c r="B7937" s="451" t="s">
        <v>8124</v>
      </c>
      <c r="C7937" s="623" t="s">
        <v>1131</v>
      </c>
      <c r="D7937" s="624">
        <v>19.97</v>
      </c>
    </row>
    <row r="7938" spans="1:4" ht="25.5">
      <c r="A7938" s="623">
        <v>1954</v>
      </c>
      <c r="B7938" s="451" t="s">
        <v>6091</v>
      </c>
      <c r="C7938" s="623" t="s">
        <v>1131</v>
      </c>
      <c r="D7938" s="624">
        <v>97.07</v>
      </c>
    </row>
    <row r="7939" spans="1:4" ht="25.5">
      <c r="A7939" s="623">
        <v>1926</v>
      </c>
      <c r="B7939" s="451" t="s">
        <v>6076</v>
      </c>
      <c r="C7939" s="623" t="s">
        <v>1131</v>
      </c>
      <c r="D7939" s="624">
        <v>1.28</v>
      </c>
    </row>
    <row r="7940" spans="1:4" ht="25.5">
      <c r="A7940" s="623">
        <v>1927</v>
      </c>
      <c r="B7940" s="451" t="s">
        <v>6077</v>
      </c>
      <c r="C7940" s="623" t="s">
        <v>1131</v>
      </c>
      <c r="D7940" s="624">
        <v>1.69</v>
      </c>
    </row>
    <row r="7941" spans="1:4" ht="25.5">
      <c r="A7941" s="623">
        <v>1923</v>
      </c>
      <c r="B7941" s="451" t="s">
        <v>6073</v>
      </c>
      <c r="C7941" s="623" t="s">
        <v>1131</v>
      </c>
      <c r="D7941" s="624">
        <v>2.77</v>
      </c>
    </row>
    <row r="7942" spans="1:4" ht="25.5">
      <c r="A7942" s="623">
        <v>1929</v>
      </c>
      <c r="B7942" s="451" t="s">
        <v>6078</v>
      </c>
      <c r="C7942" s="623" t="s">
        <v>1131</v>
      </c>
      <c r="D7942" s="624">
        <v>4.53</v>
      </c>
    </row>
    <row r="7943" spans="1:4" ht="25.5">
      <c r="A7943" s="623">
        <v>1930</v>
      </c>
      <c r="B7943" s="451" t="s">
        <v>6079</v>
      </c>
      <c r="C7943" s="623" t="s">
        <v>1131</v>
      </c>
      <c r="D7943" s="624">
        <v>8.7899999999999991</v>
      </c>
    </row>
    <row r="7944" spans="1:4" ht="25.5">
      <c r="A7944" s="623">
        <v>1924</v>
      </c>
      <c r="B7944" s="451" t="s">
        <v>6074</v>
      </c>
      <c r="C7944" s="623" t="s">
        <v>1131</v>
      </c>
      <c r="D7944" s="624">
        <v>15.15</v>
      </c>
    </row>
    <row r="7945" spans="1:4" ht="25.5">
      <c r="A7945" s="623">
        <v>1922</v>
      </c>
      <c r="B7945" s="451" t="s">
        <v>6072</v>
      </c>
      <c r="C7945" s="623" t="s">
        <v>1131</v>
      </c>
      <c r="D7945" s="624">
        <v>22.5</v>
      </c>
    </row>
    <row r="7946" spans="1:4" ht="25.5">
      <c r="A7946" s="623">
        <v>1953</v>
      </c>
      <c r="B7946" s="451" t="s">
        <v>6090</v>
      </c>
      <c r="C7946" s="623" t="s">
        <v>1131</v>
      </c>
      <c r="D7946" s="624">
        <v>39.33</v>
      </c>
    </row>
    <row r="7947" spans="1:4" ht="25.5">
      <c r="A7947" s="623">
        <v>1962</v>
      </c>
      <c r="B7947" s="451" t="s">
        <v>6099</v>
      </c>
      <c r="C7947" s="623" t="s">
        <v>1131</v>
      </c>
      <c r="D7947" s="624">
        <v>128.66999999999999</v>
      </c>
    </row>
    <row r="7948" spans="1:4" ht="25.5">
      <c r="A7948" s="623">
        <v>1955</v>
      </c>
      <c r="B7948" s="451" t="s">
        <v>6092</v>
      </c>
      <c r="C7948" s="623" t="s">
        <v>1131</v>
      </c>
      <c r="D7948" s="624">
        <v>1.7</v>
      </c>
    </row>
    <row r="7949" spans="1:4" ht="25.5">
      <c r="A7949" s="623">
        <v>1956</v>
      </c>
      <c r="B7949" s="451" t="s">
        <v>6093</v>
      </c>
      <c r="C7949" s="623" t="s">
        <v>1131</v>
      </c>
      <c r="D7949" s="624">
        <v>2.19</v>
      </c>
    </row>
    <row r="7950" spans="1:4" ht="25.5">
      <c r="A7950" s="623">
        <v>1957</v>
      </c>
      <c r="B7950" s="451" t="s">
        <v>6094</v>
      </c>
      <c r="C7950" s="623" t="s">
        <v>1131</v>
      </c>
      <c r="D7950" s="624">
        <v>4.9800000000000004</v>
      </c>
    </row>
    <row r="7951" spans="1:4" ht="25.5">
      <c r="A7951" s="623">
        <v>1958</v>
      </c>
      <c r="B7951" s="451" t="s">
        <v>6095</v>
      </c>
      <c r="C7951" s="623" t="s">
        <v>1131</v>
      </c>
      <c r="D7951" s="624">
        <v>8.85</v>
      </c>
    </row>
    <row r="7952" spans="1:4" ht="25.5">
      <c r="A7952" s="623">
        <v>1959</v>
      </c>
      <c r="B7952" s="451" t="s">
        <v>6096</v>
      </c>
      <c r="C7952" s="623" t="s">
        <v>1131</v>
      </c>
      <c r="D7952" s="624">
        <v>10.79</v>
      </c>
    </row>
    <row r="7953" spans="1:4" ht="25.5">
      <c r="A7953" s="623">
        <v>1925</v>
      </c>
      <c r="B7953" s="451" t="s">
        <v>6075</v>
      </c>
      <c r="C7953" s="623" t="s">
        <v>1131</v>
      </c>
      <c r="D7953" s="624">
        <v>26.68</v>
      </c>
    </row>
    <row r="7954" spans="1:4" ht="25.5">
      <c r="A7954" s="623">
        <v>1960</v>
      </c>
      <c r="B7954" s="451" t="s">
        <v>6097</v>
      </c>
      <c r="C7954" s="623" t="s">
        <v>1131</v>
      </c>
      <c r="D7954" s="624">
        <v>37.93</v>
      </c>
    </row>
    <row r="7955" spans="1:4" ht="25.5">
      <c r="A7955" s="623">
        <v>1961</v>
      </c>
      <c r="B7955" s="451" t="s">
        <v>6098</v>
      </c>
      <c r="C7955" s="623" t="s">
        <v>1131</v>
      </c>
      <c r="D7955" s="624">
        <v>54.51</v>
      </c>
    </row>
    <row r="7956" spans="1:4" ht="25.5">
      <c r="A7956" s="623">
        <v>38426</v>
      </c>
      <c r="B7956" s="451" t="s">
        <v>9114</v>
      </c>
      <c r="C7956" s="623" t="s">
        <v>1131</v>
      </c>
      <c r="D7956" s="624">
        <v>15.51</v>
      </c>
    </row>
    <row r="7957" spans="1:4" ht="25.5">
      <c r="A7957" s="623">
        <v>38423</v>
      </c>
      <c r="B7957" s="451" t="s">
        <v>9113</v>
      </c>
      <c r="C7957" s="623" t="s">
        <v>1131</v>
      </c>
      <c r="D7957" s="624">
        <v>35.17</v>
      </c>
    </row>
    <row r="7958" spans="1:4" ht="25.5">
      <c r="A7958" s="623">
        <v>38421</v>
      </c>
      <c r="B7958" s="451" t="s">
        <v>9111</v>
      </c>
      <c r="C7958" s="623" t="s">
        <v>1131</v>
      </c>
      <c r="D7958" s="624">
        <v>16.600000000000001</v>
      </c>
    </row>
    <row r="7959" spans="1:4" ht="25.5">
      <c r="A7959" s="623">
        <v>38422</v>
      </c>
      <c r="B7959" s="451" t="s">
        <v>9112</v>
      </c>
      <c r="C7959" s="623" t="s">
        <v>1131</v>
      </c>
      <c r="D7959" s="624">
        <v>24.27</v>
      </c>
    </row>
    <row r="7960" spans="1:4" ht="25.5">
      <c r="A7960" s="623">
        <v>39866</v>
      </c>
      <c r="B7960" s="451" t="s">
        <v>9815</v>
      </c>
      <c r="C7960" s="623" t="s">
        <v>1131</v>
      </c>
      <c r="D7960" s="624">
        <v>11.51</v>
      </c>
    </row>
    <row r="7961" spans="1:4" ht="25.5">
      <c r="A7961" s="623">
        <v>39867</v>
      </c>
      <c r="B7961" s="451" t="s">
        <v>9816</v>
      </c>
      <c r="C7961" s="623" t="s">
        <v>1131</v>
      </c>
      <c r="D7961" s="624">
        <v>25.6</v>
      </c>
    </row>
    <row r="7962" spans="1:4" ht="25.5">
      <c r="A7962" s="623">
        <v>39868</v>
      </c>
      <c r="B7962" s="451" t="s">
        <v>9817</v>
      </c>
      <c r="C7962" s="623" t="s">
        <v>1131</v>
      </c>
      <c r="D7962" s="624">
        <v>46.12</v>
      </c>
    </row>
    <row r="7963" spans="1:4">
      <c r="A7963" s="623">
        <v>37999</v>
      </c>
      <c r="B7963" s="451" t="s">
        <v>8922</v>
      </c>
      <c r="C7963" s="623" t="s">
        <v>1131</v>
      </c>
      <c r="D7963" s="624">
        <v>8.01</v>
      </c>
    </row>
    <row r="7964" spans="1:4">
      <c r="A7964" s="623">
        <v>38000</v>
      </c>
      <c r="B7964" s="451" t="s">
        <v>8923</v>
      </c>
      <c r="C7964" s="623" t="s">
        <v>1131</v>
      </c>
      <c r="D7964" s="624">
        <v>10.59</v>
      </c>
    </row>
    <row r="7965" spans="1:4" ht="25.5">
      <c r="A7965" s="623">
        <v>38129</v>
      </c>
      <c r="B7965" s="451" t="s">
        <v>9030</v>
      </c>
      <c r="C7965" s="623" t="s">
        <v>1131</v>
      </c>
      <c r="D7965" s="624">
        <v>2.95</v>
      </c>
    </row>
    <row r="7966" spans="1:4" ht="25.5">
      <c r="A7966" s="623">
        <v>38025</v>
      </c>
      <c r="B7966" s="451" t="s">
        <v>8947</v>
      </c>
      <c r="C7966" s="623" t="s">
        <v>1131</v>
      </c>
      <c r="D7966" s="624">
        <v>4.92</v>
      </c>
    </row>
    <row r="7967" spans="1:4" ht="25.5">
      <c r="A7967" s="623">
        <v>38026</v>
      </c>
      <c r="B7967" s="451" t="s">
        <v>8948</v>
      </c>
      <c r="C7967" s="623" t="s">
        <v>1131</v>
      </c>
      <c r="D7967" s="624">
        <v>13.19</v>
      </c>
    </row>
    <row r="7968" spans="1:4" ht="25.5">
      <c r="A7968" s="623">
        <v>1858</v>
      </c>
      <c r="B7968" s="451" t="s">
        <v>6044</v>
      </c>
      <c r="C7968" s="623" t="s">
        <v>1131</v>
      </c>
      <c r="D7968" s="624">
        <v>21.96</v>
      </c>
    </row>
    <row r="7969" spans="1:4" ht="25.5">
      <c r="A7969" s="623">
        <v>1844</v>
      </c>
      <c r="B7969" s="451" t="s">
        <v>6042</v>
      </c>
      <c r="C7969" s="623" t="s">
        <v>1131</v>
      </c>
      <c r="D7969" s="624">
        <v>80.97</v>
      </c>
    </row>
    <row r="7970" spans="1:4" ht="25.5">
      <c r="A7970" s="623">
        <v>1863</v>
      </c>
      <c r="B7970" s="451" t="s">
        <v>6045</v>
      </c>
      <c r="C7970" s="623" t="s">
        <v>1131</v>
      </c>
      <c r="D7970" s="624">
        <v>31.87</v>
      </c>
    </row>
    <row r="7971" spans="1:4" ht="25.5">
      <c r="A7971" s="623">
        <v>1865</v>
      </c>
      <c r="B7971" s="451" t="s">
        <v>6046</v>
      </c>
      <c r="C7971" s="623" t="s">
        <v>1131</v>
      </c>
      <c r="D7971" s="624">
        <v>116.27</v>
      </c>
    </row>
    <row r="7972" spans="1:4" ht="25.5">
      <c r="A7972" s="623">
        <v>36355</v>
      </c>
      <c r="B7972" s="451" t="s">
        <v>8610</v>
      </c>
      <c r="C7972" s="623" t="s">
        <v>1131</v>
      </c>
      <c r="D7972" s="624">
        <v>4.8499999999999996</v>
      </c>
    </row>
    <row r="7973" spans="1:4" ht="25.5">
      <c r="A7973" s="623">
        <v>36356</v>
      </c>
      <c r="B7973" s="451" t="s">
        <v>8611</v>
      </c>
      <c r="C7973" s="623" t="s">
        <v>1131</v>
      </c>
      <c r="D7973" s="624">
        <v>8.16</v>
      </c>
    </row>
    <row r="7974" spans="1:4" ht="25.5">
      <c r="A7974" s="623">
        <v>1932</v>
      </c>
      <c r="B7974" s="451" t="s">
        <v>6080</v>
      </c>
      <c r="C7974" s="623" t="s">
        <v>1131</v>
      </c>
      <c r="D7974" s="624">
        <v>5.99</v>
      </c>
    </row>
    <row r="7975" spans="1:4" ht="25.5">
      <c r="A7975" s="623">
        <v>1933</v>
      </c>
      <c r="B7975" s="451" t="s">
        <v>6081</v>
      </c>
      <c r="C7975" s="623" t="s">
        <v>1131</v>
      </c>
      <c r="D7975" s="624">
        <v>2.63</v>
      </c>
    </row>
    <row r="7976" spans="1:4" ht="25.5">
      <c r="A7976" s="623">
        <v>1951</v>
      </c>
      <c r="B7976" s="451" t="s">
        <v>6088</v>
      </c>
      <c r="C7976" s="623" t="s">
        <v>1131</v>
      </c>
      <c r="D7976" s="624">
        <v>11.72</v>
      </c>
    </row>
    <row r="7977" spans="1:4" ht="25.5">
      <c r="A7977" s="623">
        <v>1966</v>
      </c>
      <c r="B7977" s="451" t="s">
        <v>6102</v>
      </c>
      <c r="C7977" s="623" t="s">
        <v>1131</v>
      </c>
      <c r="D7977" s="624">
        <v>13.48</v>
      </c>
    </row>
    <row r="7978" spans="1:4" ht="25.5">
      <c r="A7978" s="623">
        <v>1952</v>
      </c>
      <c r="B7978" s="451" t="s">
        <v>6089</v>
      </c>
      <c r="C7978" s="623" t="s">
        <v>1131</v>
      </c>
      <c r="D7978" s="624">
        <v>50.64</v>
      </c>
    </row>
    <row r="7979" spans="1:4" ht="25.5">
      <c r="A7979" s="623">
        <v>20104</v>
      </c>
      <c r="B7979" s="451" t="s">
        <v>8128</v>
      </c>
      <c r="C7979" s="623" t="s">
        <v>1131</v>
      </c>
      <c r="D7979" s="624">
        <v>374.21</v>
      </c>
    </row>
    <row r="7980" spans="1:4" ht="25.5">
      <c r="A7980" s="623">
        <v>20105</v>
      </c>
      <c r="B7980" s="451" t="s">
        <v>8129</v>
      </c>
      <c r="C7980" s="623" t="s">
        <v>1131</v>
      </c>
      <c r="D7980" s="624">
        <v>582.86</v>
      </c>
    </row>
    <row r="7981" spans="1:4" ht="25.5">
      <c r="A7981" s="623">
        <v>1965</v>
      </c>
      <c r="B7981" s="451" t="s">
        <v>6101</v>
      </c>
      <c r="C7981" s="623" t="s">
        <v>1131</v>
      </c>
      <c r="D7981" s="624">
        <v>27.34</v>
      </c>
    </row>
    <row r="7982" spans="1:4" ht="25.5">
      <c r="A7982" s="623">
        <v>10765</v>
      </c>
      <c r="B7982" s="451" t="s">
        <v>7424</v>
      </c>
      <c r="C7982" s="623" t="s">
        <v>1131</v>
      </c>
      <c r="D7982" s="624">
        <v>6.91</v>
      </c>
    </row>
    <row r="7983" spans="1:4" ht="25.5">
      <c r="A7983" s="623">
        <v>10767</v>
      </c>
      <c r="B7983" s="451" t="s">
        <v>7425</v>
      </c>
      <c r="C7983" s="623" t="s">
        <v>1131</v>
      </c>
      <c r="D7983" s="624">
        <v>22.64</v>
      </c>
    </row>
    <row r="7984" spans="1:4" ht="25.5">
      <c r="A7984" s="623">
        <v>1970</v>
      </c>
      <c r="B7984" s="451" t="s">
        <v>6106</v>
      </c>
      <c r="C7984" s="623" t="s">
        <v>1131</v>
      </c>
      <c r="D7984" s="624">
        <v>28.37</v>
      </c>
    </row>
    <row r="7985" spans="1:4" ht="25.5">
      <c r="A7985" s="623">
        <v>1967</v>
      </c>
      <c r="B7985" s="451" t="s">
        <v>6103</v>
      </c>
      <c r="C7985" s="623" t="s">
        <v>1131</v>
      </c>
      <c r="D7985" s="624">
        <v>3.15</v>
      </c>
    </row>
    <row r="7986" spans="1:4" ht="25.5">
      <c r="A7986" s="623">
        <v>1968</v>
      </c>
      <c r="B7986" s="451" t="s">
        <v>6104</v>
      </c>
      <c r="C7986" s="623" t="s">
        <v>1131</v>
      </c>
      <c r="D7986" s="624">
        <v>6.61</v>
      </c>
    </row>
    <row r="7987" spans="1:4" ht="25.5">
      <c r="A7987" s="623">
        <v>1969</v>
      </c>
      <c r="B7987" s="451" t="s">
        <v>6105</v>
      </c>
      <c r="C7987" s="623" t="s">
        <v>1131</v>
      </c>
      <c r="D7987" s="624">
        <v>19.46</v>
      </c>
    </row>
    <row r="7988" spans="1:4" ht="25.5">
      <c r="A7988" s="623">
        <v>1839</v>
      </c>
      <c r="B7988" s="451" t="s">
        <v>6041</v>
      </c>
      <c r="C7988" s="623" t="s">
        <v>1131</v>
      </c>
      <c r="D7988" s="624">
        <v>100.81</v>
      </c>
    </row>
    <row r="7989" spans="1:4" ht="25.5">
      <c r="A7989" s="623">
        <v>1835</v>
      </c>
      <c r="B7989" s="451" t="s">
        <v>6040</v>
      </c>
      <c r="C7989" s="623" t="s">
        <v>1131</v>
      </c>
      <c r="D7989" s="624">
        <v>21.43</v>
      </c>
    </row>
    <row r="7990" spans="1:4" ht="25.5">
      <c r="A7990" s="623">
        <v>1823</v>
      </c>
      <c r="B7990" s="451" t="s">
        <v>6034</v>
      </c>
      <c r="C7990" s="623" t="s">
        <v>1131</v>
      </c>
      <c r="D7990" s="624">
        <v>41.44</v>
      </c>
    </row>
    <row r="7991" spans="1:4" ht="25.5">
      <c r="A7991" s="623">
        <v>1827</v>
      </c>
      <c r="B7991" s="451" t="s">
        <v>6037</v>
      </c>
      <c r="C7991" s="623" t="s">
        <v>1131</v>
      </c>
      <c r="D7991" s="624">
        <v>99.83</v>
      </c>
    </row>
    <row r="7992" spans="1:4" ht="25.5">
      <c r="A7992" s="623">
        <v>1831</v>
      </c>
      <c r="B7992" s="451" t="s">
        <v>6039</v>
      </c>
      <c r="C7992" s="623" t="s">
        <v>1131</v>
      </c>
      <c r="D7992" s="624">
        <v>21.79</v>
      </c>
    </row>
    <row r="7993" spans="1:4" ht="25.5">
      <c r="A7993" s="623">
        <v>1825</v>
      </c>
      <c r="B7993" s="451" t="s">
        <v>6036</v>
      </c>
      <c r="C7993" s="623" t="s">
        <v>1131</v>
      </c>
      <c r="D7993" s="624">
        <v>53.78</v>
      </c>
    </row>
    <row r="7994" spans="1:4" ht="25.5">
      <c r="A7994" s="623">
        <v>1828</v>
      </c>
      <c r="B7994" s="451" t="s">
        <v>6038</v>
      </c>
      <c r="C7994" s="623" t="s">
        <v>1131</v>
      </c>
      <c r="D7994" s="624">
        <v>121.83</v>
      </c>
    </row>
    <row r="7995" spans="1:4" ht="25.5">
      <c r="A7995" s="623">
        <v>1845</v>
      </c>
      <c r="B7995" s="451" t="s">
        <v>6043</v>
      </c>
      <c r="C7995" s="623" t="s">
        <v>1131</v>
      </c>
      <c r="D7995" s="624">
        <v>27.31</v>
      </c>
    </row>
    <row r="7996" spans="1:4" ht="25.5">
      <c r="A7996" s="623">
        <v>1824</v>
      </c>
      <c r="B7996" s="451" t="s">
        <v>6035</v>
      </c>
      <c r="C7996" s="623" t="s">
        <v>1131</v>
      </c>
      <c r="D7996" s="624">
        <v>64.48</v>
      </c>
    </row>
    <row r="7997" spans="1:4" ht="25.5">
      <c r="A7997" s="623">
        <v>1941</v>
      </c>
      <c r="B7997" s="451" t="s">
        <v>6086</v>
      </c>
      <c r="C7997" s="623" t="s">
        <v>1131</v>
      </c>
      <c r="D7997" s="624">
        <v>19.010000000000002</v>
      </c>
    </row>
    <row r="7998" spans="1:4" ht="25.5">
      <c r="A7998" s="623">
        <v>1940</v>
      </c>
      <c r="B7998" s="451" t="s">
        <v>6085</v>
      </c>
      <c r="C7998" s="623" t="s">
        <v>1131</v>
      </c>
      <c r="D7998" s="624">
        <v>14.37</v>
      </c>
    </row>
    <row r="7999" spans="1:4" ht="25.5">
      <c r="A7999" s="623">
        <v>1937</v>
      </c>
      <c r="B7999" s="451" t="s">
        <v>6082</v>
      </c>
      <c r="C7999" s="623" t="s">
        <v>1131</v>
      </c>
      <c r="D7999" s="624">
        <v>2.98</v>
      </c>
    </row>
    <row r="8000" spans="1:4" ht="25.5">
      <c r="A8000" s="623">
        <v>1939</v>
      </c>
      <c r="B8000" s="451" t="s">
        <v>6084</v>
      </c>
      <c r="C8000" s="623" t="s">
        <v>1131</v>
      </c>
      <c r="D8000" s="624">
        <v>5.91</v>
      </c>
    </row>
    <row r="8001" spans="1:4" ht="25.5">
      <c r="A8001" s="623">
        <v>1942</v>
      </c>
      <c r="B8001" s="451" t="s">
        <v>6087</v>
      </c>
      <c r="C8001" s="623" t="s">
        <v>1131</v>
      </c>
      <c r="D8001" s="624">
        <v>27.14</v>
      </c>
    </row>
    <row r="8002" spans="1:4" ht="25.5">
      <c r="A8002" s="623">
        <v>1938</v>
      </c>
      <c r="B8002" s="451" t="s">
        <v>6083</v>
      </c>
      <c r="C8002" s="623" t="s">
        <v>1131</v>
      </c>
      <c r="D8002" s="624">
        <v>3.78</v>
      </c>
    </row>
    <row r="8003" spans="1:4" ht="38.25">
      <c r="A8003" s="623">
        <v>42692</v>
      </c>
      <c r="B8003" s="451" t="s">
        <v>11539</v>
      </c>
      <c r="C8003" s="623" t="s">
        <v>1131</v>
      </c>
      <c r="D8003" s="624">
        <v>257.95999999999998</v>
      </c>
    </row>
    <row r="8004" spans="1:4" ht="38.25">
      <c r="A8004" s="623">
        <v>42693</v>
      </c>
      <c r="B8004" s="451" t="s">
        <v>11540</v>
      </c>
      <c r="C8004" s="623" t="s">
        <v>1131</v>
      </c>
      <c r="D8004" s="624">
        <v>424.33</v>
      </c>
    </row>
    <row r="8005" spans="1:4" ht="38.25">
      <c r="A8005" s="623">
        <v>42695</v>
      </c>
      <c r="B8005" s="451" t="s">
        <v>11541</v>
      </c>
      <c r="C8005" s="623" t="s">
        <v>1131</v>
      </c>
      <c r="D8005" s="624">
        <v>322.64</v>
      </c>
    </row>
    <row r="8006" spans="1:4" ht="38.25">
      <c r="A8006" s="623">
        <v>42694</v>
      </c>
      <c r="B8006" s="451" t="s">
        <v>11542</v>
      </c>
      <c r="C8006" s="623" t="s">
        <v>1131</v>
      </c>
      <c r="D8006" s="624">
        <v>476.98</v>
      </c>
    </row>
    <row r="8007" spans="1:4" ht="25.5">
      <c r="A8007" s="623">
        <v>20097</v>
      </c>
      <c r="B8007" s="451" t="s">
        <v>8126</v>
      </c>
      <c r="C8007" s="623" t="s">
        <v>1131</v>
      </c>
      <c r="D8007" s="624">
        <v>26.81</v>
      </c>
    </row>
    <row r="8008" spans="1:4" ht="25.5">
      <c r="A8008" s="623">
        <v>20098</v>
      </c>
      <c r="B8008" s="451" t="s">
        <v>8127</v>
      </c>
      <c r="C8008" s="623" t="s">
        <v>1131</v>
      </c>
      <c r="D8008" s="624">
        <v>90.39</v>
      </c>
    </row>
    <row r="8009" spans="1:4" ht="25.5">
      <c r="A8009" s="623">
        <v>20096</v>
      </c>
      <c r="B8009" s="451" t="s">
        <v>8125</v>
      </c>
      <c r="C8009" s="623" t="s">
        <v>1131</v>
      </c>
      <c r="D8009" s="624">
        <v>17.54</v>
      </c>
    </row>
    <row r="8010" spans="1:4" ht="25.5">
      <c r="A8010" s="623">
        <v>1964</v>
      </c>
      <c r="B8010" s="451" t="s">
        <v>6100</v>
      </c>
      <c r="C8010" s="623" t="s">
        <v>1131</v>
      </c>
      <c r="D8010" s="624">
        <v>16.21</v>
      </c>
    </row>
    <row r="8011" spans="1:4" ht="25.5">
      <c r="A8011" s="623">
        <v>1880</v>
      </c>
      <c r="B8011" s="451" t="s">
        <v>6057</v>
      </c>
      <c r="C8011" s="623" t="s">
        <v>1131</v>
      </c>
      <c r="D8011" s="624">
        <v>2.3199999999999998</v>
      </c>
    </row>
    <row r="8012" spans="1:4" ht="25.5">
      <c r="A8012" s="623">
        <v>39274</v>
      </c>
      <c r="B8012" s="451" t="s">
        <v>9482</v>
      </c>
      <c r="C8012" s="623" t="s">
        <v>1131</v>
      </c>
      <c r="D8012" s="624">
        <v>1.8</v>
      </c>
    </row>
    <row r="8013" spans="1:4" ht="38.25">
      <c r="A8013" s="623">
        <v>2628</v>
      </c>
      <c r="B8013" s="451" t="s">
        <v>6222</v>
      </c>
      <c r="C8013" s="623" t="s">
        <v>1131</v>
      </c>
      <c r="D8013" s="624">
        <v>199.84</v>
      </c>
    </row>
    <row r="8014" spans="1:4" ht="38.25">
      <c r="A8014" s="623">
        <v>2622</v>
      </c>
      <c r="B8014" s="451" t="s">
        <v>6216</v>
      </c>
      <c r="C8014" s="623" t="s">
        <v>1131</v>
      </c>
      <c r="D8014" s="624">
        <v>4.74</v>
      </c>
    </row>
    <row r="8015" spans="1:4" ht="38.25">
      <c r="A8015" s="623">
        <v>2623</v>
      </c>
      <c r="B8015" s="451" t="s">
        <v>6217</v>
      </c>
      <c r="C8015" s="623" t="s">
        <v>1131</v>
      </c>
      <c r="D8015" s="624">
        <v>5.71</v>
      </c>
    </row>
    <row r="8016" spans="1:4" ht="25.5">
      <c r="A8016" s="623">
        <v>2624</v>
      </c>
      <c r="B8016" s="451" t="s">
        <v>6218</v>
      </c>
      <c r="C8016" s="623" t="s">
        <v>1131</v>
      </c>
      <c r="D8016" s="624">
        <v>9.08</v>
      </c>
    </row>
    <row r="8017" spans="1:4" ht="38.25">
      <c r="A8017" s="623">
        <v>2625</v>
      </c>
      <c r="B8017" s="451" t="s">
        <v>6219</v>
      </c>
      <c r="C8017" s="623" t="s">
        <v>1131</v>
      </c>
      <c r="D8017" s="624">
        <v>19.170000000000002</v>
      </c>
    </row>
    <row r="8018" spans="1:4" ht="38.25">
      <c r="A8018" s="623">
        <v>2626</v>
      </c>
      <c r="B8018" s="451" t="s">
        <v>6220</v>
      </c>
      <c r="C8018" s="623" t="s">
        <v>1131</v>
      </c>
      <c r="D8018" s="624">
        <v>28.09</v>
      </c>
    </row>
    <row r="8019" spans="1:4" ht="25.5">
      <c r="A8019" s="623">
        <v>2630</v>
      </c>
      <c r="B8019" s="451" t="s">
        <v>6224</v>
      </c>
      <c r="C8019" s="623" t="s">
        <v>1131</v>
      </c>
      <c r="D8019" s="624">
        <v>42.73</v>
      </c>
    </row>
    <row r="8020" spans="1:4" ht="38.25">
      <c r="A8020" s="623">
        <v>2627</v>
      </c>
      <c r="B8020" s="451" t="s">
        <v>6221</v>
      </c>
      <c r="C8020" s="623" t="s">
        <v>1131</v>
      </c>
      <c r="D8020" s="624">
        <v>75.27</v>
      </c>
    </row>
    <row r="8021" spans="1:4" ht="25.5">
      <c r="A8021" s="623">
        <v>2629</v>
      </c>
      <c r="B8021" s="451" t="s">
        <v>6223</v>
      </c>
      <c r="C8021" s="623" t="s">
        <v>1131</v>
      </c>
      <c r="D8021" s="624">
        <v>101.81</v>
      </c>
    </row>
    <row r="8022" spans="1:4" ht="25.5">
      <c r="A8022" s="623">
        <v>12033</v>
      </c>
      <c r="B8022" s="451" t="s">
        <v>7786</v>
      </c>
      <c r="C8022" s="623" t="s">
        <v>1131</v>
      </c>
      <c r="D8022" s="624">
        <v>7.4</v>
      </c>
    </row>
    <row r="8023" spans="1:4" ht="25.5">
      <c r="A8023" s="623">
        <v>40408</v>
      </c>
      <c r="B8023" s="451" t="s">
        <v>9878</v>
      </c>
      <c r="C8023" s="623" t="s">
        <v>1131</v>
      </c>
      <c r="D8023" s="624">
        <v>4.8600000000000003</v>
      </c>
    </row>
    <row r="8024" spans="1:4" ht="25.5">
      <c r="A8024" s="623">
        <v>40409</v>
      </c>
      <c r="B8024" s="451" t="s">
        <v>9879</v>
      </c>
      <c r="C8024" s="623" t="s">
        <v>1131</v>
      </c>
      <c r="D8024" s="624">
        <v>1.72</v>
      </c>
    </row>
    <row r="8025" spans="1:4" ht="25.5">
      <c r="A8025" s="623">
        <v>39276</v>
      </c>
      <c r="B8025" s="451" t="s">
        <v>9483</v>
      </c>
      <c r="C8025" s="623" t="s">
        <v>1131</v>
      </c>
      <c r="D8025" s="624">
        <v>4.38</v>
      </c>
    </row>
    <row r="8026" spans="1:4" ht="25.5">
      <c r="A8026" s="623">
        <v>39277</v>
      </c>
      <c r="B8026" s="451" t="s">
        <v>9484</v>
      </c>
      <c r="C8026" s="623" t="s">
        <v>1131</v>
      </c>
      <c r="D8026" s="624">
        <v>11.83</v>
      </c>
    </row>
    <row r="8027" spans="1:4" ht="25.5">
      <c r="A8027" s="623">
        <v>12034</v>
      </c>
      <c r="B8027" s="451" t="s">
        <v>7787</v>
      </c>
      <c r="C8027" s="623" t="s">
        <v>1131</v>
      </c>
      <c r="D8027" s="624">
        <v>3.35</v>
      </c>
    </row>
    <row r="8028" spans="1:4" ht="25.5">
      <c r="A8028" s="623">
        <v>39879</v>
      </c>
      <c r="B8028" s="451" t="s">
        <v>9828</v>
      </c>
      <c r="C8028" s="623" t="s">
        <v>1131</v>
      </c>
      <c r="D8028" s="624">
        <v>3.23</v>
      </c>
    </row>
    <row r="8029" spans="1:4" ht="25.5">
      <c r="A8029" s="623">
        <v>39880</v>
      </c>
      <c r="B8029" s="451" t="s">
        <v>9829</v>
      </c>
      <c r="C8029" s="623" t="s">
        <v>1131</v>
      </c>
      <c r="D8029" s="624">
        <v>7.17</v>
      </c>
    </row>
    <row r="8030" spans="1:4" ht="25.5">
      <c r="A8030" s="623">
        <v>39881</v>
      </c>
      <c r="B8030" s="451" t="s">
        <v>9830</v>
      </c>
      <c r="C8030" s="623" t="s">
        <v>1131</v>
      </c>
      <c r="D8030" s="624">
        <v>11.5</v>
      </c>
    </row>
    <row r="8031" spans="1:4" ht="25.5">
      <c r="A8031" s="623">
        <v>39882</v>
      </c>
      <c r="B8031" s="451" t="s">
        <v>9831</v>
      </c>
      <c r="C8031" s="623" t="s">
        <v>1131</v>
      </c>
      <c r="D8031" s="624">
        <v>30.31</v>
      </c>
    </row>
    <row r="8032" spans="1:4" ht="25.5">
      <c r="A8032" s="623">
        <v>39883</v>
      </c>
      <c r="B8032" s="451" t="s">
        <v>9832</v>
      </c>
      <c r="C8032" s="623" t="s">
        <v>1131</v>
      </c>
      <c r="D8032" s="624">
        <v>48.39</v>
      </c>
    </row>
    <row r="8033" spans="1:4" ht="25.5">
      <c r="A8033" s="623">
        <v>39884</v>
      </c>
      <c r="B8033" s="451" t="s">
        <v>9833</v>
      </c>
      <c r="C8033" s="623" t="s">
        <v>1131</v>
      </c>
      <c r="D8033" s="624">
        <v>71.88</v>
      </c>
    </row>
    <row r="8034" spans="1:4" ht="25.5">
      <c r="A8034" s="623">
        <v>39885</v>
      </c>
      <c r="B8034" s="451" t="s">
        <v>9834</v>
      </c>
      <c r="C8034" s="623" t="s">
        <v>1131</v>
      </c>
      <c r="D8034" s="624">
        <v>170.84</v>
      </c>
    </row>
    <row r="8035" spans="1:4" ht="25.5">
      <c r="A8035" s="623">
        <v>1777</v>
      </c>
      <c r="B8035" s="451" t="s">
        <v>5991</v>
      </c>
      <c r="C8035" s="623" t="s">
        <v>1131</v>
      </c>
      <c r="D8035" s="624">
        <v>41.48</v>
      </c>
    </row>
    <row r="8036" spans="1:4" ht="25.5">
      <c r="A8036" s="623">
        <v>1819</v>
      </c>
      <c r="B8036" s="451" t="s">
        <v>6031</v>
      </c>
      <c r="C8036" s="623" t="s">
        <v>1131</v>
      </c>
      <c r="D8036" s="624">
        <v>30.18</v>
      </c>
    </row>
    <row r="8037" spans="1:4" ht="25.5">
      <c r="A8037" s="623">
        <v>1775</v>
      </c>
      <c r="B8037" s="451" t="s">
        <v>5989</v>
      </c>
      <c r="C8037" s="623" t="s">
        <v>1131</v>
      </c>
      <c r="D8037" s="624">
        <v>9.02</v>
      </c>
    </row>
    <row r="8038" spans="1:4" ht="25.5">
      <c r="A8038" s="623">
        <v>1776</v>
      </c>
      <c r="B8038" s="451" t="s">
        <v>5990</v>
      </c>
      <c r="C8038" s="623" t="s">
        <v>1131</v>
      </c>
      <c r="D8038" s="624">
        <v>24.55</v>
      </c>
    </row>
    <row r="8039" spans="1:4" ht="25.5">
      <c r="A8039" s="623">
        <v>1778</v>
      </c>
      <c r="B8039" s="451" t="s">
        <v>5992</v>
      </c>
      <c r="C8039" s="623" t="s">
        <v>1131</v>
      </c>
      <c r="D8039" s="624">
        <v>100.41</v>
      </c>
    </row>
    <row r="8040" spans="1:4" ht="25.5">
      <c r="A8040" s="623">
        <v>1818</v>
      </c>
      <c r="B8040" s="451" t="s">
        <v>6030</v>
      </c>
      <c r="C8040" s="623" t="s">
        <v>1131</v>
      </c>
      <c r="D8040" s="624">
        <v>66.650000000000006</v>
      </c>
    </row>
    <row r="8041" spans="1:4" ht="25.5">
      <c r="A8041" s="623">
        <v>1820</v>
      </c>
      <c r="B8041" s="451" t="s">
        <v>6032</v>
      </c>
      <c r="C8041" s="623" t="s">
        <v>1131</v>
      </c>
      <c r="D8041" s="624">
        <v>13.03</v>
      </c>
    </row>
    <row r="8042" spans="1:4" ht="25.5">
      <c r="A8042" s="623">
        <v>1779</v>
      </c>
      <c r="B8042" s="451" t="s">
        <v>5993</v>
      </c>
      <c r="C8042" s="623" t="s">
        <v>1131</v>
      </c>
      <c r="D8042" s="624">
        <v>146.04</v>
      </c>
    </row>
    <row r="8043" spans="1:4" ht="25.5">
      <c r="A8043" s="623">
        <v>1780</v>
      </c>
      <c r="B8043" s="451" t="s">
        <v>5994</v>
      </c>
      <c r="C8043" s="623" t="s">
        <v>1131</v>
      </c>
      <c r="D8043" s="624">
        <v>301.07</v>
      </c>
    </row>
    <row r="8044" spans="1:4" ht="25.5">
      <c r="A8044" s="623">
        <v>1783</v>
      </c>
      <c r="B8044" s="451" t="s">
        <v>5997</v>
      </c>
      <c r="C8044" s="623" t="s">
        <v>1131</v>
      </c>
      <c r="D8044" s="624">
        <v>31.83</v>
      </c>
    </row>
    <row r="8045" spans="1:4" ht="25.5">
      <c r="A8045" s="623">
        <v>1782</v>
      </c>
      <c r="B8045" s="451" t="s">
        <v>5996</v>
      </c>
      <c r="C8045" s="623" t="s">
        <v>1131</v>
      </c>
      <c r="D8045" s="624">
        <v>25.17</v>
      </c>
    </row>
    <row r="8046" spans="1:4" ht="25.5">
      <c r="A8046" s="623">
        <v>1817</v>
      </c>
      <c r="B8046" s="451" t="s">
        <v>6029</v>
      </c>
      <c r="C8046" s="623" t="s">
        <v>1131</v>
      </c>
      <c r="D8046" s="624">
        <v>7.5</v>
      </c>
    </row>
    <row r="8047" spans="1:4" ht="25.5">
      <c r="A8047" s="623">
        <v>1781</v>
      </c>
      <c r="B8047" s="451" t="s">
        <v>5995</v>
      </c>
      <c r="C8047" s="623" t="s">
        <v>1131</v>
      </c>
      <c r="D8047" s="624">
        <v>16.399999999999999</v>
      </c>
    </row>
    <row r="8048" spans="1:4" ht="25.5">
      <c r="A8048" s="623">
        <v>1784</v>
      </c>
      <c r="B8048" s="451" t="s">
        <v>5998</v>
      </c>
      <c r="C8048" s="623" t="s">
        <v>1131</v>
      </c>
      <c r="D8048" s="624">
        <v>89.88</v>
      </c>
    </row>
    <row r="8049" spans="1:4" ht="25.5">
      <c r="A8049" s="623">
        <v>1810</v>
      </c>
      <c r="B8049" s="451" t="s">
        <v>6022</v>
      </c>
      <c r="C8049" s="623" t="s">
        <v>1131</v>
      </c>
      <c r="D8049" s="624">
        <v>49.85</v>
      </c>
    </row>
    <row r="8050" spans="1:4" ht="25.5">
      <c r="A8050" s="623">
        <v>1811</v>
      </c>
      <c r="B8050" s="451" t="s">
        <v>6023</v>
      </c>
      <c r="C8050" s="623" t="s">
        <v>1131</v>
      </c>
      <c r="D8050" s="624">
        <v>10.78</v>
      </c>
    </row>
    <row r="8051" spans="1:4" ht="25.5">
      <c r="A8051" s="623">
        <v>1812</v>
      </c>
      <c r="B8051" s="451" t="s">
        <v>6024</v>
      </c>
      <c r="C8051" s="623" t="s">
        <v>1131</v>
      </c>
      <c r="D8051" s="624">
        <v>125.86</v>
      </c>
    </row>
    <row r="8052" spans="1:4" ht="25.5">
      <c r="A8052" s="623">
        <v>40386</v>
      </c>
      <c r="B8052" s="451" t="s">
        <v>11543</v>
      </c>
      <c r="C8052" s="623" t="s">
        <v>1131</v>
      </c>
      <c r="D8052" s="624">
        <v>55.15</v>
      </c>
    </row>
    <row r="8053" spans="1:4" ht="25.5">
      <c r="A8053" s="623">
        <v>40384</v>
      </c>
      <c r="B8053" s="451" t="s">
        <v>11544</v>
      </c>
      <c r="C8053" s="623" t="s">
        <v>1131</v>
      </c>
      <c r="D8053" s="624">
        <v>37.76</v>
      </c>
    </row>
    <row r="8054" spans="1:4" ht="25.5">
      <c r="A8054" s="623">
        <v>40379</v>
      </c>
      <c r="B8054" s="451" t="s">
        <v>11545</v>
      </c>
      <c r="C8054" s="623" t="s">
        <v>1131</v>
      </c>
      <c r="D8054" s="624">
        <v>13.05</v>
      </c>
    </row>
    <row r="8055" spans="1:4" ht="25.5">
      <c r="A8055" s="623">
        <v>40423</v>
      </c>
      <c r="B8055" s="451" t="s">
        <v>11546</v>
      </c>
      <c r="C8055" s="623" t="s">
        <v>1131</v>
      </c>
      <c r="D8055" s="624">
        <v>24.7</v>
      </c>
    </row>
    <row r="8056" spans="1:4" ht="25.5">
      <c r="A8056" s="623">
        <v>40389</v>
      </c>
      <c r="B8056" s="451" t="s">
        <v>11547</v>
      </c>
      <c r="C8056" s="623" t="s">
        <v>1131</v>
      </c>
      <c r="D8056" s="624">
        <v>156.66</v>
      </c>
    </row>
    <row r="8057" spans="1:4" ht="25.5">
      <c r="A8057" s="623">
        <v>40388</v>
      </c>
      <c r="B8057" s="451" t="s">
        <v>11548</v>
      </c>
      <c r="C8057" s="623" t="s">
        <v>1131</v>
      </c>
      <c r="D8057" s="624">
        <v>78.41</v>
      </c>
    </row>
    <row r="8058" spans="1:4" ht="25.5">
      <c r="A8058" s="623">
        <v>40381</v>
      </c>
      <c r="B8058" s="451" t="s">
        <v>11549</v>
      </c>
      <c r="C8058" s="623" t="s">
        <v>1131</v>
      </c>
      <c r="D8058" s="624">
        <v>17.399999999999999</v>
      </c>
    </row>
    <row r="8059" spans="1:4" ht="25.5">
      <c r="A8059" s="623">
        <v>40391</v>
      </c>
      <c r="B8059" s="451" t="s">
        <v>11550</v>
      </c>
      <c r="C8059" s="623" t="s">
        <v>1131</v>
      </c>
      <c r="D8059" s="624">
        <v>406.62</v>
      </c>
    </row>
    <row r="8060" spans="1:4" ht="25.5">
      <c r="A8060" s="623">
        <v>40414</v>
      </c>
      <c r="B8060" s="451" t="s">
        <v>9883</v>
      </c>
      <c r="C8060" s="623" t="s">
        <v>1131</v>
      </c>
      <c r="D8060" s="624">
        <v>13.57</v>
      </c>
    </row>
    <row r="8061" spans="1:4" ht="25.5">
      <c r="A8061" s="623">
        <v>40416</v>
      </c>
      <c r="B8061" s="451" t="s">
        <v>9885</v>
      </c>
      <c r="C8061" s="623" t="s">
        <v>1131</v>
      </c>
      <c r="D8061" s="624">
        <v>18.75</v>
      </c>
    </row>
    <row r="8062" spans="1:4" ht="25.5">
      <c r="A8062" s="623">
        <v>40418</v>
      </c>
      <c r="B8062" s="451" t="s">
        <v>9887</v>
      </c>
      <c r="C8062" s="623" t="s">
        <v>1131</v>
      </c>
      <c r="D8062" s="624">
        <v>22.37</v>
      </c>
    </row>
    <row r="8063" spans="1:4" ht="38.25">
      <c r="A8063" s="623">
        <v>2609</v>
      </c>
      <c r="B8063" s="451" t="s">
        <v>6208</v>
      </c>
      <c r="C8063" s="623" t="s">
        <v>1131</v>
      </c>
      <c r="D8063" s="624">
        <v>4.46</v>
      </c>
    </row>
    <row r="8064" spans="1:4" ht="25.5">
      <c r="A8064" s="623">
        <v>2634</v>
      </c>
      <c r="B8064" s="451" t="s">
        <v>6228</v>
      </c>
      <c r="C8064" s="623" t="s">
        <v>1131</v>
      </c>
      <c r="D8064" s="624">
        <v>5.85</v>
      </c>
    </row>
    <row r="8065" spans="1:4" ht="38.25">
      <c r="A8065" s="623">
        <v>2611</v>
      </c>
      <c r="B8065" s="451" t="s">
        <v>6209</v>
      </c>
      <c r="C8065" s="623" t="s">
        <v>1131</v>
      </c>
      <c r="D8065" s="624">
        <v>16.5</v>
      </c>
    </row>
    <row r="8066" spans="1:4" ht="25.5">
      <c r="A8066" s="623">
        <v>34359</v>
      </c>
      <c r="B8066" s="451" t="s">
        <v>8368</v>
      </c>
      <c r="C8066" s="623" t="s">
        <v>1131</v>
      </c>
      <c r="D8066" s="624">
        <v>6.61</v>
      </c>
    </row>
    <row r="8067" spans="1:4" ht="25.5">
      <c r="A8067" s="623">
        <v>1789</v>
      </c>
      <c r="B8067" s="451" t="s">
        <v>6002</v>
      </c>
      <c r="C8067" s="623" t="s">
        <v>1131</v>
      </c>
      <c r="D8067" s="624">
        <v>39.81</v>
      </c>
    </row>
    <row r="8068" spans="1:4" ht="25.5">
      <c r="A8068" s="623">
        <v>1788</v>
      </c>
      <c r="B8068" s="451" t="s">
        <v>6001</v>
      </c>
      <c r="C8068" s="623" t="s">
        <v>1131</v>
      </c>
      <c r="D8068" s="624">
        <v>31.91</v>
      </c>
    </row>
    <row r="8069" spans="1:4" ht="25.5">
      <c r="A8069" s="623">
        <v>1786</v>
      </c>
      <c r="B8069" s="451" t="s">
        <v>5999</v>
      </c>
      <c r="C8069" s="623" t="s">
        <v>1131</v>
      </c>
      <c r="D8069" s="624">
        <v>7.92</v>
      </c>
    </row>
    <row r="8070" spans="1:4" ht="25.5">
      <c r="A8070" s="623">
        <v>1787</v>
      </c>
      <c r="B8070" s="451" t="s">
        <v>6000</v>
      </c>
      <c r="C8070" s="623" t="s">
        <v>1131</v>
      </c>
      <c r="D8070" s="624">
        <v>18.97</v>
      </c>
    </row>
    <row r="8071" spans="1:4" ht="25.5">
      <c r="A8071" s="623">
        <v>1791</v>
      </c>
      <c r="B8071" s="451" t="s">
        <v>6004</v>
      </c>
      <c r="C8071" s="623" t="s">
        <v>1131</v>
      </c>
      <c r="D8071" s="624">
        <v>115.07</v>
      </c>
    </row>
    <row r="8072" spans="1:4" ht="25.5">
      <c r="A8072" s="623">
        <v>1790</v>
      </c>
      <c r="B8072" s="451" t="s">
        <v>6003</v>
      </c>
      <c r="C8072" s="623" t="s">
        <v>1131</v>
      </c>
      <c r="D8072" s="624">
        <v>66.31</v>
      </c>
    </row>
    <row r="8073" spans="1:4" ht="25.5">
      <c r="A8073" s="623">
        <v>1813</v>
      </c>
      <c r="B8073" s="451" t="s">
        <v>6025</v>
      </c>
      <c r="C8073" s="623" t="s">
        <v>1131</v>
      </c>
      <c r="D8073" s="624">
        <v>12.57</v>
      </c>
    </row>
    <row r="8074" spans="1:4" ht="25.5">
      <c r="A8074" s="623">
        <v>1792</v>
      </c>
      <c r="B8074" s="451" t="s">
        <v>6005</v>
      </c>
      <c r="C8074" s="623" t="s">
        <v>1131</v>
      </c>
      <c r="D8074" s="624">
        <v>155.33000000000001</v>
      </c>
    </row>
    <row r="8075" spans="1:4" ht="25.5">
      <c r="A8075" s="623">
        <v>1793</v>
      </c>
      <c r="B8075" s="451" t="s">
        <v>6006</v>
      </c>
      <c r="C8075" s="623" t="s">
        <v>1131</v>
      </c>
      <c r="D8075" s="624">
        <v>313.86</v>
      </c>
    </row>
    <row r="8076" spans="1:4" ht="25.5">
      <c r="A8076" s="623">
        <v>1809</v>
      </c>
      <c r="B8076" s="451" t="s">
        <v>6021</v>
      </c>
      <c r="C8076" s="623" t="s">
        <v>1131</v>
      </c>
      <c r="D8076" s="624">
        <v>37.33</v>
      </c>
    </row>
    <row r="8077" spans="1:4" ht="25.5">
      <c r="A8077" s="623">
        <v>1814</v>
      </c>
      <c r="B8077" s="451" t="s">
        <v>6026</v>
      </c>
      <c r="C8077" s="623" t="s">
        <v>1131</v>
      </c>
      <c r="D8077" s="624">
        <v>30.66</v>
      </c>
    </row>
    <row r="8078" spans="1:4" ht="25.5">
      <c r="A8078" s="623">
        <v>1803</v>
      </c>
      <c r="B8078" s="451" t="s">
        <v>6015</v>
      </c>
      <c r="C8078" s="623" t="s">
        <v>1131</v>
      </c>
      <c r="D8078" s="624">
        <v>7.75</v>
      </c>
    </row>
    <row r="8079" spans="1:4" ht="25.5">
      <c r="A8079" s="623">
        <v>1805</v>
      </c>
      <c r="B8079" s="451" t="s">
        <v>6017</v>
      </c>
      <c r="C8079" s="623" t="s">
        <v>1131</v>
      </c>
      <c r="D8079" s="624">
        <v>17.79</v>
      </c>
    </row>
    <row r="8080" spans="1:4" ht="25.5">
      <c r="A8080" s="623">
        <v>1821</v>
      </c>
      <c r="B8080" s="451" t="s">
        <v>6033</v>
      </c>
      <c r="C8080" s="623" t="s">
        <v>1131</v>
      </c>
      <c r="D8080" s="624">
        <v>105.13</v>
      </c>
    </row>
    <row r="8081" spans="1:4" ht="25.5">
      <c r="A8081" s="623">
        <v>1806</v>
      </c>
      <c r="B8081" s="451" t="s">
        <v>6018</v>
      </c>
      <c r="C8081" s="623" t="s">
        <v>1131</v>
      </c>
      <c r="D8081" s="624">
        <v>62.57</v>
      </c>
    </row>
    <row r="8082" spans="1:4" ht="25.5">
      <c r="A8082" s="623">
        <v>1804</v>
      </c>
      <c r="B8082" s="451" t="s">
        <v>6016</v>
      </c>
      <c r="C8082" s="623" t="s">
        <v>1131</v>
      </c>
      <c r="D8082" s="624">
        <v>11.03</v>
      </c>
    </row>
    <row r="8083" spans="1:4" ht="25.5">
      <c r="A8083" s="623">
        <v>1807</v>
      </c>
      <c r="B8083" s="451" t="s">
        <v>6019</v>
      </c>
      <c r="C8083" s="623" t="s">
        <v>1131</v>
      </c>
      <c r="D8083" s="624">
        <v>150.36000000000001</v>
      </c>
    </row>
    <row r="8084" spans="1:4" ht="25.5">
      <c r="A8084" s="623">
        <v>1808</v>
      </c>
      <c r="B8084" s="451" t="s">
        <v>6020</v>
      </c>
      <c r="C8084" s="623" t="s">
        <v>1131</v>
      </c>
      <c r="D8084" s="624">
        <v>301.44</v>
      </c>
    </row>
    <row r="8085" spans="1:4" ht="25.5">
      <c r="A8085" s="623">
        <v>1797</v>
      </c>
      <c r="B8085" s="451" t="s">
        <v>6010</v>
      </c>
      <c r="C8085" s="623" t="s">
        <v>1131</v>
      </c>
      <c r="D8085" s="624">
        <v>45.21</v>
      </c>
    </row>
    <row r="8086" spans="1:4" ht="25.5">
      <c r="A8086" s="623">
        <v>1796</v>
      </c>
      <c r="B8086" s="451" t="s">
        <v>6009</v>
      </c>
      <c r="C8086" s="623" t="s">
        <v>1131</v>
      </c>
      <c r="D8086" s="624">
        <v>34.68</v>
      </c>
    </row>
    <row r="8087" spans="1:4" ht="25.5">
      <c r="A8087" s="623">
        <v>1794</v>
      </c>
      <c r="B8087" s="451" t="s">
        <v>6007</v>
      </c>
      <c r="C8087" s="623" t="s">
        <v>1131</v>
      </c>
      <c r="D8087" s="624">
        <v>8.2799999999999994</v>
      </c>
    </row>
    <row r="8088" spans="1:4" ht="25.5">
      <c r="A8088" s="623">
        <v>1816</v>
      </c>
      <c r="B8088" s="451" t="s">
        <v>6028</v>
      </c>
      <c r="C8088" s="623" t="s">
        <v>1131</v>
      </c>
      <c r="D8088" s="624">
        <v>18.66</v>
      </c>
    </row>
    <row r="8089" spans="1:4" ht="25.5">
      <c r="A8089" s="623">
        <v>1815</v>
      </c>
      <c r="B8089" s="451" t="s">
        <v>6027</v>
      </c>
      <c r="C8089" s="623" t="s">
        <v>1131</v>
      </c>
      <c r="D8089" s="624">
        <v>143.35</v>
      </c>
    </row>
    <row r="8090" spans="1:4" ht="25.5">
      <c r="A8090" s="623">
        <v>1798</v>
      </c>
      <c r="B8090" s="451" t="s">
        <v>6011</v>
      </c>
      <c r="C8090" s="623" t="s">
        <v>1131</v>
      </c>
      <c r="D8090" s="624">
        <v>64.14</v>
      </c>
    </row>
    <row r="8091" spans="1:4" ht="25.5">
      <c r="A8091" s="623">
        <v>1795</v>
      </c>
      <c r="B8091" s="451" t="s">
        <v>6008</v>
      </c>
      <c r="C8091" s="623" t="s">
        <v>1131</v>
      </c>
      <c r="D8091" s="624">
        <v>11.47</v>
      </c>
    </row>
    <row r="8092" spans="1:4" ht="25.5">
      <c r="A8092" s="623">
        <v>1799</v>
      </c>
      <c r="B8092" s="451" t="s">
        <v>6012</v>
      </c>
      <c r="C8092" s="623" t="s">
        <v>1131</v>
      </c>
      <c r="D8092" s="624">
        <v>186.7</v>
      </c>
    </row>
    <row r="8093" spans="1:4" ht="25.5">
      <c r="A8093" s="623">
        <v>1800</v>
      </c>
      <c r="B8093" s="451" t="s">
        <v>6013</v>
      </c>
      <c r="C8093" s="623" t="s">
        <v>1131</v>
      </c>
      <c r="D8093" s="624">
        <v>356.43</v>
      </c>
    </row>
    <row r="8094" spans="1:4" ht="25.5">
      <c r="A8094" s="623">
        <v>1802</v>
      </c>
      <c r="B8094" s="451" t="s">
        <v>6014</v>
      </c>
      <c r="C8094" s="623" t="s">
        <v>1131</v>
      </c>
      <c r="D8094" s="624">
        <v>891.59</v>
      </c>
    </row>
    <row r="8095" spans="1:4" ht="25.5">
      <c r="A8095" s="623">
        <v>40385</v>
      </c>
      <c r="B8095" s="451" t="s">
        <v>11551</v>
      </c>
      <c r="C8095" s="623" t="s">
        <v>1131</v>
      </c>
      <c r="D8095" s="624">
        <v>55.15</v>
      </c>
    </row>
    <row r="8096" spans="1:4" ht="25.5">
      <c r="A8096" s="623">
        <v>40383</v>
      </c>
      <c r="B8096" s="451" t="s">
        <v>11552</v>
      </c>
      <c r="C8096" s="623" t="s">
        <v>1131</v>
      </c>
      <c r="D8096" s="624">
        <v>37.76</v>
      </c>
    </row>
    <row r="8097" spans="1:4" ht="25.5">
      <c r="A8097" s="623">
        <v>40378</v>
      </c>
      <c r="B8097" s="451" t="s">
        <v>11553</v>
      </c>
      <c r="C8097" s="623" t="s">
        <v>1131</v>
      </c>
      <c r="D8097" s="624">
        <v>13.05</v>
      </c>
    </row>
    <row r="8098" spans="1:4" ht="25.5">
      <c r="A8098" s="623">
        <v>40382</v>
      </c>
      <c r="B8098" s="451" t="s">
        <v>11554</v>
      </c>
      <c r="C8098" s="623" t="s">
        <v>1131</v>
      </c>
      <c r="D8098" s="624">
        <v>24.7</v>
      </c>
    </row>
    <row r="8099" spans="1:4" ht="25.5">
      <c r="A8099" s="623">
        <v>40422</v>
      </c>
      <c r="B8099" s="451" t="s">
        <v>11555</v>
      </c>
      <c r="C8099" s="623" t="s">
        <v>1131</v>
      </c>
      <c r="D8099" s="624">
        <v>168.29</v>
      </c>
    </row>
    <row r="8100" spans="1:4" ht="25.5">
      <c r="A8100" s="623">
        <v>40387</v>
      </c>
      <c r="B8100" s="451" t="s">
        <v>11556</v>
      </c>
      <c r="C8100" s="623" t="s">
        <v>1131</v>
      </c>
      <c r="D8100" s="624">
        <v>85.69</v>
      </c>
    </row>
    <row r="8101" spans="1:4" ht="25.5">
      <c r="A8101" s="623">
        <v>40380</v>
      </c>
      <c r="B8101" s="451" t="s">
        <v>11557</v>
      </c>
      <c r="C8101" s="623" t="s">
        <v>1131</v>
      </c>
      <c r="D8101" s="624">
        <v>17.399999999999999</v>
      </c>
    </row>
    <row r="8102" spans="1:4" ht="25.5">
      <c r="A8102" s="623">
        <v>40390</v>
      </c>
      <c r="B8102" s="451" t="s">
        <v>11558</v>
      </c>
      <c r="C8102" s="623" t="s">
        <v>1131</v>
      </c>
      <c r="D8102" s="624">
        <v>354.44</v>
      </c>
    </row>
    <row r="8103" spans="1:4" ht="25.5">
      <c r="A8103" s="623">
        <v>40413</v>
      </c>
      <c r="B8103" s="451" t="s">
        <v>9882</v>
      </c>
      <c r="C8103" s="623" t="s">
        <v>1131</v>
      </c>
      <c r="D8103" s="624">
        <v>14.74</v>
      </c>
    </row>
    <row r="8104" spans="1:4" ht="25.5">
      <c r="A8104" s="623">
        <v>40415</v>
      </c>
      <c r="B8104" s="451" t="s">
        <v>9884</v>
      </c>
      <c r="C8104" s="623" t="s">
        <v>1131</v>
      </c>
      <c r="D8104" s="624">
        <v>21</v>
      </c>
    </row>
    <row r="8105" spans="1:4" ht="25.5">
      <c r="A8105" s="623">
        <v>40417</v>
      </c>
      <c r="B8105" s="451" t="s">
        <v>9886</v>
      </c>
      <c r="C8105" s="623" t="s">
        <v>1131</v>
      </c>
      <c r="D8105" s="624">
        <v>24.78</v>
      </c>
    </row>
    <row r="8106" spans="1:4" ht="25.5">
      <c r="A8106" s="623">
        <v>39271</v>
      </c>
      <c r="B8106" s="451" t="s">
        <v>9479</v>
      </c>
      <c r="C8106" s="623" t="s">
        <v>1131</v>
      </c>
      <c r="D8106" s="624">
        <v>1.49</v>
      </c>
    </row>
    <row r="8107" spans="1:4" ht="25.5">
      <c r="A8107" s="623">
        <v>39273</v>
      </c>
      <c r="B8107" s="451" t="s">
        <v>9481</v>
      </c>
      <c r="C8107" s="623" t="s">
        <v>1131</v>
      </c>
      <c r="D8107" s="624">
        <v>2.5299999999999998</v>
      </c>
    </row>
    <row r="8108" spans="1:4" ht="25.5">
      <c r="A8108" s="623">
        <v>39272</v>
      </c>
      <c r="B8108" s="451" t="s">
        <v>9480</v>
      </c>
      <c r="C8108" s="623" t="s">
        <v>1131</v>
      </c>
      <c r="D8108" s="624">
        <v>1.83</v>
      </c>
    </row>
    <row r="8109" spans="1:4" ht="25.5">
      <c r="A8109" s="623">
        <v>1875</v>
      </c>
      <c r="B8109" s="451" t="s">
        <v>6052</v>
      </c>
      <c r="C8109" s="623" t="s">
        <v>1131</v>
      </c>
      <c r="D8109" s="624">
        <v>4.05</v>
      </c>
    </row>
    <row r="8110" spans="1:4" ht="25.5">
      <c r="A8110" s="623">
        <v>1874</v>
      </c>
      <c r="B8110" s="451" t="s">
        <v>6051</v>
      </c>
      <c r="C8110" s="623" t="s">
        <v>1131</v>
      </c>
      <c r="D8110" s="624">
        <v>3.34</v>
      </c>
    </row>
    <row r="8111" spans="1:4" ht="25.5">
      <c r="A8111" s="623">
        <v>1870</v>
      </c>
      <c r="B8111" s="451" t="s">
        <v>6047</v>
      </c>
      <c r="C8111" s="623" t="s">
        <v>1131</v>
      </c>
      <c r="D8111" s="624">
        <v>1.93</v>
      </c>
    </row>
    <row r="8112" spans="1:4" ht="25.5">
      <c r="A8112" s="623">
        <v>1884</v>
      </c>
      <c r="B8112" s="451" t="s">
        <v>6058</v>
      </c>
      <c r="C8112" s="623" t="s">
        <v>1131</v>
      </c>
      <c r="D8112" s="624">
        <v>2.96</v>
      </c>
    </row>
    <row r="8113" spans="1:4" ht="25.5">
      <c r="A8113" s="623">
        <v>1887</v>
      </c>
      <c r="B8113" s="451" t="s">
        <v>6059</v>
      </c>
      <c r="C8113" s="623" t="s">
        <v>1131</v>
      </c>
      <c r="D8113" s="624">
        <v>16.78</v>
      </c>
    </row>
    <row r="8114" spans="1:4" ht="25.5">
      <c r="A8114" s="623">
        <v>1876</v>
      </c>
      <c r="B8114" s="451" t="s">
        <v>6053</v>
      </c>
      <c r="C8114" s="623" t="s">
        <v>1131</v>
      </c>
      <c r="D8114" s="624">
        <v>6.57</v>
      </c>
    </row>
    <row r="8115" spans="1:4" ht="25.5">
      <c r="A8115" s="623">
        <v>1879</v>
      </c>
      <c r="B8115" s="451" t="s">
        <v>6056</v>
      </c>
      <c r="C8115" s="623" t="s">
        <v>1131</v>
      </c>
      <c r="D8115" s="624">
        <v>1.95</v>
      </c>
    </row>
    <row r="8116" spans="1:4" ht="25.5">
      <c r="A8116" s="623">
        <v>1877</v>
      </c>
      <c r="B8116" s="451" t="s">
        <v>6054</v>
      </c>
      <c r="C8116" s="623" t="s">
        <v>1131</v>
      </c>
      <c r="D8116" s="624">
        <v>16.8</v>
      </c>
    </row>
    <row r="8117" spans="1:4" ht="25.5">
      <c r="A8117" s="623">
        <v>1878</v>
      </c>
      <c r="B8117" s="451" t="s">
        <v>6055</v>
      </c>
      <c r="C8117" s="623" t="s">
        <v>1131</v>
      </c>
      <c r="D8117" s="624">
        <v>33.76</v>
      </c>
    </row>
    <row r="8118" spans="1:4" ht="38.25">
      <c r="A8118" s="623">
        <v>2621</v>
      </c>
      <c r="B8118" s="451" t="s">
        <v>6215</v>
      </c>
      <c r="C8118" s="623" t="s">
        <v>1131</v>
      </c>
      <c r="D8118" s="624">
        <v>141.19</v>
      </c>
    </row>
    <row r="8119" spans="1:4" ht="38.25">
      <c r="A8119" s="623">
        <v>2616</v>
      </c>
      <c r="B8119" s="451" t="s">
        <v>6210</v>
      </c>
      <c r="C8119" s="623" t="s">
        <v>1131</v>
      </c>
      <c r="D8119" s="624">
        <v>3.99</v>
      </c>
    </row>
    <row r="8120" spans="1:4" ht="38.25">
      <c r="A8120" s="623">
        <v>2633</v>
      </c>
      <c r="B8120" s="451" t="s">
        <v>6227</v>
      </c>
      <c r="C8120" s="623" t="s">
        <v>1131</v>
      </c>
      <c r="D8120" s="624">
        <v>4.5199999999999996</v>
      </c>
    </row>
    <row r="8121" spans="1:4" ht="25.5">
      <c r="A8121" s="623">
        <v>2617</v>
      </c>
      <c r="B8121" s="451" t="s">
        <v>6211</v>
      </c>
      <c r="C8121" s="623" t="s">
        <v>1131</v>
      </c>
      <c r="D8121" s="624">
        <v>6.14</v>
      </c>
    </row>
    <row r="8122" spans="1:4" ht="38.25">
      <c r="A8122" s="623">
        <v>2618</v>
      </c>
      <c r="B8122" s="451" t="s">
        <v>6212</v>
      </c>
      <c r="C8122" s="623" t="s">
        <v>1131</v>
      </c>
      <c r="D8122" s="624">
        <v>13.98</v>
      </c>
    </row>
    <row r="8123" spans="1:4" ht="38.25">
      <c r="A8123" s="623">
        <v>2632</v>
      </c>
      <c r="B8123" s="451" t="s">
        <v>6226</v>
      </c>
      <c r="C8123" s="623" t="s">
        <v>1131</v>
      </c>
      <c r="D8123" s="624">
        <v>17.059999999999999</v>
      </c>
    </row>
    <row r="8124" spans="1:4" ht="25.5">
      <c r="A8124" s="623">
        <v>2631</v>
      </c>
      <c r="B8124" s="451" t="s">
        <v>6225</v>
      </c>
      <c r="C8124" s="623" t="s">
        <v>1131</v>
      </c>
      <c r="D8124" s="624">
        <v>25.04</v>
      </c>
    </row>
    <row r="8125" spans="1:4" ht="38.25">
      <c r="A8125" s="623">
        <v>2619</v>
      </c>
      <c r="B8125" s="451" t="s">
        <v>6213</v>
      </c>
      <c r="C8125" s="623" t="s">
        <v>1131</v>
      </c>
      <c r="D8125" s="624">
        <v>63.41</v>
      </c>
    </row>
    <row r="8126" spans="1:4" ht="25.5">
      <c r="A8126" s="623">
        <v>2620</v>
      </c>
      <c r="B8126" s="451" t="s">
        <v>6214</v>
      </c>
      <c r="C8126" s="623" t="s">
        <v>1131</v>
      </c>
      <c r="D8126" s="624">
        <v>83.25</v>
      </c>
    </row>
    <row r="8127" spans="1:4">
      <c r="A8127" s="623">
        <v>25968</v>
      </c>
      <c r="B8127" s="451" t="s">
        <v>8330</v>
      </c>
      <c r="C8127" s="623" t="s">
        <v>1131</v>
      </c>
      <c r="D8127" s="624">
        <v>39.36</v>
      </c>
    </row>
    <row r="8128" spans="1:4" ht="25.5">
      <c r="A8128" s="623">
        <v>38369</v>
      </c>
      <c r="B8128" s="451" t="s">
        <v>9073</v>
      </c>
      <c r="C8128" s="623" t="s">
        <v>1131</v>
      </c>
      <c r="D8128" s="624">
        <v>11.6</v>
      </c>
    </row>
    <row r="8129" spans="1:4" ht="25.5">
      <c r="A8129" s="623">
        <v>38370</v>
      </c>
      <c r="B8129" s="451" t="s">
        <v>9074</v>
      </c>
      <c r="C8129" s="623" t="s">
        <v>1131</v>
      </c>
      <c r="D8129" s="624">
        <v>11.6</v>
      </c>
    </row>
    <row r="8130" spans="1:4">
      <c r="A8130" s="623">
        <v>38372</v>
      </c>
      <c r="B8130" s="451" t="s">
        <v>9075</v>
      </c>
      <c r="C8130" s="623" t="s">
        <v>1131</v>
      </c>
      <c r="D8130" s="624">
        <v>17.16</v>
      </c>
    </row>
    <row r="8131" spans="1:4">
      <c r="A8131" s="623">
        <v>2357</v>
      </c>
      <c r="B8131" s="451" t="s">
        <v>6109</v>
      </c>
      <c r="C8131" s="623" t="s">
        <v>1134</v>
      </c>
      <c r="D8131" s="624">
        <v>14.5</v>
      </c>
    </row>
    <row r="8132" spans="1:4">
      <c r="A8132" s="623">
        <v>40806</v>
      </c>
      <c r="B8132" s="451" t="s">
        <v>9937</v>
      </c>
      <c r="C8132" s="623" t="s">
        <v>1251</v>
      </c>
      <c r="D8132" s="624">
        <v>2572.08</v>
      </c>
    </row>
    <row r="8133" spans="1:4">
      <c r="A8133" s="623">
        <v>2355</v>
      </c>
      <c r="B8133" s="451" t="s">
        <v>6108</v>
      </c>
      <c r="C8133" s="623" t="s">
        <v>1134</v>
      </c>
      <c r="D8133" s="624">
        <v>19.23</v>
      </c>
    </row>
    <row r="8134" spans="1:4">
      <c r="A8134" s="623">
        <v>40805</v>
      </c>
      <c r="B8134" s="451" t="s">
        <v>9936</v>
      </c>
      <c r="C8134" s="623" t="s">
        <v>1251</v>
      </c>
      <c r="D8134" s="624">
        <v>3409.91</v>
      </c>
    </row>
    <row r="8135" spans="1:4">
      <c r="A8135" s="623">
        <v>2358</v>
      </c>
      <c r="B8135" s="451" t="s">
        <v>6110</v>
      </c>
      <c r="C8135" s="623" t="s">
        <v>1134</v>
      </c>
      <c r="D8135" s="624">
        <v>15.36</v>
      </c>
    </row>
    <row r="8136" spans="1:4">
      <c r="A8136" s="623">
        <v>40807</v>
      </c>
      <c r="B8136" s="451" t="s">
        <v>9938</v>
      </c>
      <c r="C8136" s="623" t="s">
        <v>1251</v>
      </c>
      <c r="D8136" s="624">
        <v>2725.65</v>
      </c>
    </row>
    <row r="8137" spans="1:4">
      <c r="A8137" s="623">
        <v>2359</v>
      </c>
      <c r="B8137" s="451" t="s">
        <v>10146</v>
      </c>
      <c r="C8137" s="623" t="s">
        <v>1134</v>
      </c>
      <c r="D8137" s="624">
        <v>15.36</v>
      </c>
    </row>
    <row r="8138" spans="1:4">
      <c r="A8138" s="623">
        <v>40808</v>
      </c>
      <c r="B8138" s="451" t="s">
        <v>9939</v>
      </c>
      <c r="C8138" s="623" t="s">
        <v>1251</v>
      </c>
      <c r="D8138" s="624">
        <v>2724.89</v>
      </c>
    </row>
    <row r="8139" spans="1:4">
      <c r="A8139" s="623">
        <v>43144</v>
      </c>
      <c r="B8139" s="451" t="s">
        <v>12149</v>
      </c>
      <c r="C8139" s="623" t="s">
        <v>1128</v>
      </c>
      <c r="D8139" s="624">
        <v>26.28</v>
      </c>
    </row>
    <row r="8140" spans="1:4" ht="25.5">
      <c r="A8140" s="623">
        <v>39397</v>
      </c>
      <c r="B8140" s="451" t="s">
        <v>9582</v>
      </c>
      <c r="C8140" s="623" t="s">
        <v>1130</v>
      </c>
      <c r="D8140" s="624">
        <v>11.98</v>
      </c>
    </row>
    <row r="8141" spans="1:4" ht="25.5">
      <c r="A8141" s="623">
        <v>2692</v>
      </c>
      <c r="B8141" s="451" t="s">
        <v>6259</v>
      </c>
      <c r="C8141" s="623" t="s">
        <v>1130</v>
      </c>
      <c r="D8141" s="624">
        <v>4.83</v>
      </c>
    </row>
    <row r="8142" spans="1:4">
      <c r="A8142" s="623">
        <v>6</v>
      </c>
      <c r="B8142" s="451" t="s">
        <v>5391</v>
      </c>
      <c r="C8142" s="623" t="s">
        <v>1130</v>
      </c>
      <c r="D8142" s="624">
        <v>3.37</v>
      </c>
    </row>
    <row r="8143" spans="1:4">
      <c r="A8143" s="623">
        <v>5330</v>
      </c>
      <c r="B8143" s="451" t="s">
        <v>6922</v>
      </c>
      <c r="C8143" s="623" t="s">
        <v>1130</v>
      </c>
      <c r="D8143" s="624">
        <v>35.340000000000003</v>
      </c>
    </row>
    <row r="8144" spans="1:4" ht="25.5">
      <c r="A8144" s="623">
        <v>26017</v>
      </c>
      <c r="B8144" s="451" t="s">
        <v>8344</v>
      </c>
      <c r="C8144" s="623" t="s">
        <v>1131</v>
      </c>
      <c r="D8144" s="624">
        <v>43.44</v>
      </c>
    </row>
    <row r="8145" spans="1:4" ht="25.5">
      <c r="A8145" s="623">
        <v>25931</v>
      </c>
      <c r="B8145" s="451" t="s">
        <v>8317</v>
      </c>
      <c r="C8145" s="623" t="s">
        <v>1131</v>
      </c>
      <c r="D8145" s="624">
        <v>138.06</v>
      </c>
    </row>
    <row r="8146" spans="1:4" ht="25.5">
      <c r="A8146" s="623">
        <v>38140</v>
      </c>
      <c r="B8146" s="451" t="s">
        <v>9039</v>
      </c>
      <c r="C8146" s="623" t="s">
        <v>1131</v>
      </c>
      <c r="D8146" s="624">
        <v>33.479999999999997</v>
      </c>
    </row>
    <row r="8147" spans="1:4" ht="38.25">
      <c r="A8147" s="623">
        <v>13887</v>
      </c>
      <c r="B8147" s="451" t="s">
        <v>8033</v>
      </c>
      <c r="C8147" s="623" t="s">
        <v>1131</v>
      </c>
      <c r="D8147" s="624">
        <v>792.66</v>
      </c>
    </row>
    <row r="8148" spans="1:4" ht="25.5">
      <c r="A8148" s="623">
        <v>26018</v>
      </c>
      <c r="B8148" s="451" t="s">
        <v>8345</v>
      </c>
      <c r="C8148" s="623" t="s">
        <v>1131</v>
      </c>
      <c r="D8148" s="624">
        <v>35.28</v>
      </c>
    </row>
    <row r="8149" spans="1:4" ht="38.25">
      <c r="A8149" s="623">
        <v>26019</v>
      </c>
      <c r="B8149" s="451" t="s">
        <v>8346</v>
      </c>
      <c r="C8149" s="623" t="s">
        <v>1131</v>
      </c>
      <c r="D8149" s="624">
        <v>33.32</v>
      </c>
    </row>
    <row r="8150" spans="1:4" ht="25.5">
      <c r="A8150" s="623">
        <v>26020</v>
      </c>
      <c r="B8150" s="451" t="s">
        <v>8347</v>
      </c>
      <c r="C8150" s="623" t="s">
        <v>1131</v>
      </c>
      <c r="D8150" s="624">
        <v>8.68</v>
      </c>
    </row>
    <row r="8151" spans="1:4" ht="25.5">
      <c r="A8151" s="623">
        <v>34544</v>
      </c>
      <c r="B8151" s="451" t="s">
        <v>8426</v>
      </c>
      <c r="C8151" s="623" t="s">
        <v>1131</v>
      </c>
      <c r="D8151" s="624">
        <v>1309.92</v>
      </c>
    </row>
    <row r="8152" spans="1:4" ht="38.25">
      <c r="A8152" s="623">
        <v>34729</v>
      </c>
      <c r="B8152" s="451" t="s">
        <v>8522</v>
      </c>
      <c r="C8152" s="623" t="s">
        <v>1131</v>
      </c>
      <c r="D8152" s="624">
        <v>1030.45</v>
      </c>
    </row>
    <row r="8153" spans="1:4" ht="38.25">
      <c r="A8153" s="623">
        <v>34734</v>
      </c>
      <c r="B8153" s="451" t="s">
        <v>8523</v>
      </c>
      <c r="C8153" s="623" t="s">
        <v>1131</v>
      </c>
      <c r="D8153" s="624">
        <v>1595.47</v>
      </c>
    </row>
    <row r="8154" spans="1:4" ht="38.25">
      <c r="A8154" s="623">
        <v>34738</v>
      </c>
      <c r="B8154" s="451" t="s">
        <v>8524</v>
      </c>
      <c r="C8154" s="623" t="s">
        <v>1131</v>
      </c>
      <c r="D8154" s="624">
        <v>3727.53</v>
      </c>
    </row>
    <row r="8155" spans="1:4">
      <c r="A8155" s="623">
        <v>2391</v>
      </c>
      <c r="B8155" s="451" t="s">
        <v>6120</v>
      </c>
      <c r="C8155" s="623" t="s">
        <v>1131</v>
      </c>
      <c r="D8155" s="624">
        <v>303.17</v>
      </c>
    </row>
    <row r="8156" spans="1:4" ht="25.5">
      <c r="A8156" s="623">
        <v>2374</v>
      </c>
      <c r="B8156" s="451" t="s">
        <v>6113</v>
      </c>
      <c r="C8156" s="623" t="s">
        <v>1131</v>
      </c>
      <c r="D8156" s="624">
        <v>343.94</v>
      </c>
    </row>
    <row r="8157" spans="1:4" ht="25.5">
      <c r="A8157" s="623">
        <v>2377</v>
      </c>
      <c r="B8157" s="451" t="s">
        <v>6115</v>
      </c>
      <c r="C8157" s="623" t="s">
        <v>1131</v>
      </c>
      <c r="D8157" s="624">
        <v>482.68</v>
      </c>
    </row>
    <row r="8158" spans="1:4" ht="25.5">
      <c r="A8158" s="623">
        <v>2393</v>
      </c>
      <c r="B8158" s="451" t="s">
        <v>6122</v>
      </c>
      <c r="C8158" s="623" t="s">
        <v>1131</v>
      </c>
      <c r="D8158" s="624">
        <v>808.31</v>
      </c>
    </row>
    <row r="8159" spans="1:4" ht="25.5">
      <c r="A8159" s="623">
        <v>34705</v>
      </c>
      <c r="B8159" s="451" t="s">
        <v>8515</v>
      </c>
      <c r="C8159" s="623" t="s">
        <v>1131</v>
      </c>
      <c r="D8159" s="624">
        <v>706.99</v>
      </c>
    </row>
    <row r="8160" spans="1:4" ht="25.5">
      <c r="A8160" s="623">
        <v>34707</v>
      </c>
      <c r="B8160" s="451" t="s">
        <v>8516</v>
      </c>
      <c r="C8160" s="623" t="s">
        <v>1131</v>
      </c>
      <c r="D8160" s="624">
        <v>1310.06</v>
      </c>
    </row>
    <row r="8161" spans="1:4" ht="25.5">
      <c r="A8161" s="623">
        <v>2378</v>
      </c>
      <c r="B8161" s="451" t="s">
        <v>6116</v>
      </c>
      <c r="C8161" s="623" t="s">
        <v>1131</v>
      </c>
      <c r="D8161" s="624">
        <v>1110.33</v>
      </c>
    </row>
    <row r="8162" spans="1:4" ht="25.5">
      <c r="A8162" s="623">
        <v>2379</v>
      </c>
      <c r="B8162" s="451" t="s">
        <v>6117</v>
      </c>
      <c r="C8162" s="623" t="s">
        <v>1131</v>
      </c>
      <c r="D8162" s="624">
        <v>1110.33</v>
      </c>
    </row>
    <row r="8163" spans="1:4" ht="25.5">
      <c r="A8163" s="623">
        <v>2376</v>
      </c>
      <c r="B8163" s="451" t="s">
        <v>6114</v>
      </c>
      <c r="C8163" s="623" t="s">
        <v>1131</v>
      </c>
      <c r="D8163" s="624">
        <v>1828.7</v>
      </c>
    </row>
    <row r="8164" spans="1:4" ht="25.5">
      <c r="A8164" s="623">
        <v>2394</v>
      </c>
      <c r="B8164" s="451" t="s">
        <v>6123</v>
      </c>
      <c r="C8164" s="623" t="s">
        <v>1131</v>
      </c>
      <c r="D8164" s="624">
        <v>3909.43</v>
      </c>
    </row>
    <row r="8165" spans="1:4">
      <c r="A8165" s="623">
        <v>34686</v>
      </c>
      <c r="B8165" s="451" t="s">
        <v>8510</v>
      </c>
      <c r="C8165" s="623" t="s">
        <v>1131</v>
      </c>
      <c r="D8165" s="624">
        <v>11.73</v>
      </c>
    </row>
    <row r="8166" spans="1:4">
      <c r="A8166" s="623">
        <v>34616</v>
      </c>
      <c r="B8166" s="451" t="s">
        <v>8466</v>
      </c>
      <c r="C8166" s="623" t="s">
        <v>1131</v>
      </c>
      <c r="D8166" s="624">
        <v>45.36</v>
      </c>
    </row>
    <row r="8167" spans="1:4">
      <c r="A8167" s="623">
        <v>34623</v>
      </c>
      <c r="B8167" s="451" t="s">
        <v>8471</v>
      </c>
      <c r="C8167" s="623" t="s">
        <v>1131</v>
      </c>
      <c r="D8167" s="624">
        <v>44.67</v>
      </c>
    </row>
    <row r="8168" spans="1:4">
      <c r="A8168" s="623">
        <v>34628</v>
      </c>
      <c r="B8168" s="451" t="s">
        <v>8475</v>
      </c>
      <c r="C8168" s="623" t="s">
        <v>1131</v>
      </c>
      <c r="D8168" s="624">
        <v>63.98</v>
      </c>
    </row>
    <row r="8169" spans="1:4">
      <c r="A8169" s="623">
        <v>34653</v>
      </c>
      <c r="B8169" s="451" t="s">
        <v>8487</v>
      </c>
      <c r="C8169" s="623" t="s">
        <v>1131</v>
      </c>
      <c r="D8169" s="624">
        <v>7.91</v>
      </c>
    </row>
    <row r="8170" spans="1:4">
      <c r="A8170" s="623">
        <v>34688</v>
      </c>
      <c r="B8170" s="451" t="s">
        <v>8511</v>
      </c>
      <c r="C8170" s="623" t="s">
        <v>1131</v>
      </c>
      <c r="D8170" s="624">
        <v>14.34</v>
      </c>
    </row>
    <row r="8171" spans="1:4">
      <c r="A8171" s="623">
        <v>34709</v>
      </c>
      <c r="B8171" s="451" t="s">
        <v>8517</v>
      </c>
      <c r="C8171" s="623" t="s">
        <v>1131</v>
      </c>
      <c r="D8171" s="624">
        <v>55.58</v>
      </c>
    </row>
    <row r="8172" spans="1:4">
      <c r="A8172" s="623">
        <v>34714</v>
      </c>
      <c r="B8172" s="451" t="s">
        <v>8519</v>
      </c>
      <c r="C8172" s="623" t="s">
        <v>1131</v>
      </c>
      <c r="D8172" s="624">
        <v>66.38</v>
      </c>
    </row>
    <row r="8173" spans="1:4" ht="25.5">
      <c r="A8173" s="623">
        <v>2388</v>
      </c>
      <c r="B8173" s="451" t="s">
        <v>6119</v>
      </c>
      <c r="C8173" s="623" t="s">
        <v>1131</v>
      </c>
      <c r="D8173" s="624">
        <v>55.16</v>
      </c>
    </row>
    <row r="8174" spans="1:4" ht="25.5">
      <c r="A8174" s="623">
        <v>34606</v>
      </c>
      <c r="B8174" s="451" t="s">
        <v>8463</v>
      </c>
      <c r="C8174" s="623" t="s">
        <v>1131</v>
      </c>
      <c r="D8174" s="624">
        <v>84.62</v>
      </c>
    </row>
    <row r="8175" spans="1:4" ht="25.5">
      <c r="A8175" s="623">
        <v>34689</v>
      </c>
      <c r="B8175" s="451" t="s">
        <v>8512</v>
      </c>
      <c r="C8175" s="623" t="s">
        <v>1131</v>
      </c>
      <c r="D8175" s="624">
        <v>26.94</v>
      </c>
    </row>
    <row r="8176" spans="1:4" ht="25.5">
      <c r="A8176" s="623">
        <v>2370</v>
      </c>
      <c r="B8176" s="451" t="s">
        <v>6111</v>
      </c>
      <c r="C8176" s="623" t="s">
        <v>1131</v>
      </c>
      <c r="D8176" s="624">
        <v>10.25</v>
      </c>
    </row>
    <row r="8177" spans="1:4" ht="25.5">
      <c r="A8177" s="623">
        <v>2386</v>
      </c>
      <c r="B8177" s="451" t="s">
        <v>6118</v>
      </c>
      <c r="C8177" s="623" t="s">
        <v>1131</v>
      </c>
      <c r="D8177" s="624">
        <v>17.190000000000001</v>
      </c>
    </row>
    <row r="8178" spans="1:4" ht="25.5">
      <c r="A8178" s="623">
        <v>2392</v>
      </c>
      <c r="B8178" s="451" t="s">
        <v>6121</v>
      </c>
      <c r="C8178" s="623" t="s">
        <v>1131</v>
      </c>
      <c r="D8178" s="624">
        <v>68.8</v>
      </c>
    </row>
    <row r="8179" spans="1:4" ht="25.5">
      <c r="A8179" s="623">
        <v>2373</v>
      </c>
      <c r="B8179" s="451" t="s">
        <v>6112</v>
      </c>
      <c r="C8179" s="623" t="s">
        <v>1131</v>
      </c>
      <c r="D8179" s="624">
        <v>96.94</v>
      </c>
    </row>
    <row r="8180" spans="1:4" ht="25.5">
      <c r="A8180" s="623">
        <v>39465</v>
      </c>
      <c r="B8180" s="451" t="s">
        <v>9640</v>
      </c>
      <c r="C8180" s="623" t="s">
        <v>1131</v>
      </c>
      <c r="D8180" s="624">
        <v>59.22</v>
      </c>
    </row>
    <row r="8181" spans="1:4" ht="25.5">
      <c r="A8181" s="623">
        <v>39466</v>
      </c>
      <c r="B8181" s="451" t="s">
        <v>9641</v>
      </c>
      <c r="C8181" s="623" t="s">
        <v>1131</v>
      </c>
      <c r="D8181" s="624">
        <v>66.62</v>
      </c>
    </row>
    <row r="8182" spans="1:4" ht="25.5">
      <c r="A8182" s="623">
        <v>39467</v>
      </c>
      <c r="B8182" s="451" t="s">
        <v>9642</v>
      </c>
      <c r="C8182" s="623" t="s">
        <v>1131</v>
      </c>
      <c r="D8182" s="624">
        <v>85.22</v>
      </c>
    </row>
    <row r="8183" spans="1:4" ht="25.5">
      <c r="A8183" s="623">
        <v>39468</v>
      </c>
      <c r="B8183" s="451" t="s">
        <v>9643</v>
      </c>
      <c r="C8183" s="623" t="s">
        <v>1131</v>
      </c>
      <c r="D8183" s="624">
        <v>151.47</v>
      </c>
    </row>
    <row r="8184" spans="1:4" ht="25.5">
      <c r="A8184" s="623">
        <v>39469</v>
      </c>
      <c r="B8184" s="451" t="s">
        <v>9644</v>
      </c>
      <c r="C8184" s="623" t="s">
        <v>1131</v>
      </c>
      <c r="D8184" s="624">
        <v>61.7</v>
      </c>
    </row>
    <row r="8185" spans="1:4" ht="25.5">
      <c r="A8185" s="623">
        <v>39470</v>
      </c>
      <c r="B8185" s="451" t="s">
        <v>9645</v>
      </c>
      <c r="C8185" s="623" t="s">
        <v>1131</v>
      </c>
      <c r="D8185" s="624">
        <v>75.81</v>
      </c>
    </row>
    <row r="8186" spans="1:4" ht="25.5">
      <c r="A8186" s="623">
        <v>39471</v>
      </c>
      <c r="B8186" s="451" t="s">
        <v>9646</v>
      </c>
      <c r="C8186" s="623" t="s">
        <v>1131</v>
      </c>
      <c r="D8186" s="624">
        <v>91.11</v>
      </c>
    </row>
    <row r="8187" spans="1:4" ht="25.5">
      <c r="A8187" s="623">
        <v>39472</v>
      </c>
      <c r="B8187" s="451" t="s">
        <v>9647</v>
      </c>
      <c r="C8187" s="623" t="s">
        <v>1131</v>
      </c>
      <c r="D8187" s="624">
        <v>158.30000000000001</v>
      </c>
    </row>
    <row r="8188" spans="1:4" ht="25.5">
      <c r="A8188" s="623">
        <v>39473</v>
      </c>
      <c r="B8188" s="451" t="s">
        <v>9648</v>
      </c>
      <c r="C8188" s="623" t="s">
        <v>1131</v>
      </c>
      <c r="D8188" s="624">
        <v>102.26</v>
      </c>
    </row>
    <row r="8189" spans="1:4" ht="25.5">
      <c r="A8189" s="623">
        <v>39474</v>
      </c>
      <c r="B8189" s="451" t="s">
        <v>9649</v>
      </c>
      <c r="C8189" s="623" t="s">
        <v>1131</v>
      </c>
      <c r="D8189" s="624">
        <v>109.02</v>
      </c>
    </row>
    <row r="8190" spans="1:4" ht="25.5">
      <c r="A8190" s="623">
        <v>39475</v>
      </c>
      <c r="B8190" s="451" t="s">
        <v>9650</v>
      </c>
      <c r="C8190" s="623" t="s">
        <v>1131</v>
      </c>
      <c r="D8190" s="624">
        <v>123.69</v>
      </c>
    </row>
    <row r="8191" spans="1:4" ht="25.5">
      <c r="A8191" s="623">
        <v>39476</v>
      </c>
      <c r="B8191" s="451" t="s">
        <v>9651</v>
      </c>
      <c r="C8191" s="623" t="s">
        <v>1131</v>
      </c>
      <c r="D8191" s="624">
        <v>232.84</v>
      </c>
    </row>
    <row r="8192" spans="1:4" ht="25.5">
      <c r="A8192" s="623">
        <v>39477</v>
      </c>
      <c r="B8192" s="451" t="s">
        <v>9652</v>
      </c>
      <c r="C8192" s="623" t="s">
        <v>1131</v>
      </c>
      <c r="D8192" s="624">
        <v>114.08</v>
      </c>
    </row>
    <row r="8193" spans="1:4" ht="25.5">
      <c r="A8193" s="623">
        <v>39478</v>
      </c>
      <c r="B8193" s="451" t="s">
        <v>9653</v>
      </c>
      <c r="C8193" s="623" t="s">
        <v>1131</v>
      </c>
      <c r="D8193" s="624">
        <v>117.61</v>
      </c>
    </row>
    <row r="8194" spans="1:4" ht="25.5">
      <c r="A8194" s="623">
        <v>39479</v>
      </c>
      <c r="B8194" s="451" t="s">
        <v>9654</v>
      </c>
      <c r="C8194" s="623" t="s">
        <v>1131</v>
      </c>
      <c r="D8194" s="624">
        <v>138.58000000000001</v>
      </c>
    </row>
    <row r="8195" spans="1:4" ht="25.5">
      <c r="A8195" s="623">
        <v>39480</v>
      </c>
      <c r="B8195" s="451" t="s">
        <v>9655</v>
      </c>
      <c r="C8195" s="623" t="s">
        <v>1131</v>
      </c>
      <c r="D8195" s="624">
        <v>285.95</v>
      </c>
    </row>
    <row r="8196" spans="1:4" ht="25.5">
      <c r="A8196" s="623">
        <v>39459</v>
      </c>
      <c r="B8196" s="451" t="s">
        <v>9634</v>
      </c>
      <c r="C8196" s="623" t="s">
        <v>1131</v>
      </c>
      <c r="D8196" s="624">
        <v>242.7</v>
      </c>
    </row>
    <row r="8197" spans="1:4" ht="25.5">
      <c r="A8197" s="623">
        <v>39445</v>
      </c>
      <c r="B8197" s="451" t="s">
        <v>9622</v>
      </c>
      <c r="C8197" s="623" t="s">
        <v>1131</v>
      </c>
      <c r="D8197" s="624">
        <v>121.86</v>
      </c>
    </row>
    <row r="8198" spans="1:4" ht="25.5">
      <c r="A8198" s="623">
        <v>39446</v>
      </c>
      <c r="B8198" s="451" t="s">
        <v>9623</v>
      </c>
      <c r="C8198" s="623" t="s">
        <v>1131</v>
      </c>
      <c r="D8198" s="624">
        <v>124.03</v>
      </c>
    </row>
    <row r="8199" spans="1:4" ht="25.5">
      <c r="A8199" s="623">
        <v>39447</v>
      </c>
      <c r="B8199" s="451" t="s">
        <v>9624</v>
      </c>
      <c r="C8199" s="623" t="s">
        <v>1131</v>
      </c>
      <c r="D8199" s="624">
        <v>132.63</v>
      </c>
    </row>
    <row r="8200" spans="1:4" ht="25.5">
      <c r="A8200" s="623">
        <v>39448</v>
      </c>
      <c r="B8200" s="451" t="s">
        <v>9625</v>
      </c>
      <c r="C8200" s="623" t="s">
        <v>1131</v>
      </c>
      <c r="D8200" s="624">
        <v>226.16</v>
      </c>
    </row>
    <row r="8201" spans="1:4" ht="25.5">
      <c r="A8201" s="623">
        <v>39450</v>
      </c>
      <c r="B8201" s="451" t="s">
        <v>9627</v>
      </c>
      <c r="C8201" s="623" t="s">
        <v>1131</v>
      </c>
      <c r="D8201" s="624">
        <v>137.97999999999999</v>
      </c>
    </row>
    <row r="8202" spans="1:4" ht="25.5">
      <c r="A8202" s="623">
        <v>39451</v>
      </c>
      <c r="B8202" s="451" t="s">
        <v>9628</v>
      </c>
      <c r="C8202" s="623" t="s">
        <v>1131</v>
      </c>
      <c r="D8202" s="624">
        <v>150.5</v>
      </c>
    </row>
    <row r="8203" spans="1:4" ht="25.5">
      <c r="A8203" s="623">
        <v>39452</v>
      </c>
      <c r="B8203" s="451" t="s">
        <v>9629</v>
      </c>
      <c r="C8203" s="623" t="s">
        <v>1131</v>
      </c>
      <c r="D8203" s="624">
        <v>151.4</v>
      </c>
    </row>
    <row r="8204" spans="1:4" ht="25.5">
      <c r="A8204" s="623">
        <v>39523</v>
      </c>
      <c r="B8204" s="451" t="s">
        <v>9688</v>
      </c>
      <c r="C8204" s="623" t="s">
        <v>1131</v>
      </c>
      <c r="D8204" s="624">
        <v>253.36</v>
      </c>
    </row>
    <row r="8205" spans="1:4" ht="25.5">
      <c r="A8205" s="623">
        <v>39449</v>
      </c>
      <c r="B8205" s="451" t="s">
        <v>9626</v>
      </c>
      <c r="C8205" s="623" t="s">
        <v>1131</v>
      </c>
      <c r="D8205" s="624">
        <v>280.58</v>
      </c>
    </row>
    <row r="8206" spans="1:4" ht="25.5">
      <c r="A8206" s="623">
        <v>39455</v>
      </c>
      <c r="B8206" s="451" t="s">
        <v>9630</v>
      </c>
      <c r="C8206" s="623" t="s">
        <v>1131</v>
      </c>
      <c r="D8206" s="624">
        <v>138.84</v>
      </c>
    </row>
    <row r="8207" spans="1:4" ht="25.5">
      <c r="A8207" s="623">
        <v>39456</v>
      </c>
      <c r="B8207" s="451" t="s">
        <v>9631</v>
      </c>
      <c r="C8207" s="623" t="s">
        <v>1131</v>
      </c>
      <c r="D8207" s="624">
        <v>138.94</v>
      </c>
    </row>
    <row r="8208" spans="1:4" ht="25.5">
      <c r="A8208" s="623">
        <v>39457</v>
      </c>
      <c r="B8208" s="451" t="s">
        <v>9632</v>
      </c>
      <c r="C8208" s="623" t="s">
        <v>1131</v>
      </c>
      <c r="D8208" s="624">
        <v>151.47</v>
      </c>
    </row>
    <row r="8209" spans="1:4" ht="25.5">
      <c r="A8209" s="623">
        <v>39458</v>
      </c>
      <c r="B8209" s="451" t="s">
        <v>9633</v>
      </c>
      <c r="C8209" s="623" t="s">
        <v>1131</v>
      </c>
      <c r="D8209" s="624">
        <v>282.64999999999998</v>
      </c>
    </row>
    <row r="8210" spans="1:4" ht="25.5">
      <c r="A8210" s="623">
        <v>39464</v>
      </c>
      <c r="B8210" s="451" t="s">
        <v>9639</v>
      </c>
      <c r="C8210" s="623" t="s">
        <v>1131</v>
      </c>
      <c r="D8210" s="624">
        <v>454.53</v>
      </c>
    </row>
    <row r="8211" spans="1:4" ht="25.5">
      <c r="A8211" s="623">
        <v>39460</v>
      </c>
      <c r="B8211" s="451" t="s">
        <v>9635</v>
      </c>
      <c r="C8211" s="623" t="s">
        <v>1131</v>
      </c>
      <c r="D8211" s="624">
        <v>172.39</v>
      </c>
    </row>
    <row r="8212" spans="1:4" ht="25.5">
      <c r="A8212" s="623">
        <v>39461</v>
      </c>
      <c r="B8212" s="451" t="s">
        <v>9636</v>
      </c>
      <c r="C8212" s="623" t="s">
        <v>1131</v>
      </c>
      <c r="D8212" s="624">
        <v>202</v>
      </c>
    </row>
    <row r="8213" spans="1:4" ht="25.5">
      <c r="A8213" s="623">
        <v>39462</v>
      </c>
      <c r="B8213" s="451" t="s">
        <v>9637</v>
      </c>
      <c r="C8213" s="623" t="s">
        <v>1131</v>
      </c>
      <c r="D8213" s="624">
        <v>194.68</v>
      </c>
    </row>
    <row r="8214" spans="1:4" ht="25.5">
      <c r="A8214" s="623">
        <v>39463</v>
      </c>
      <c r="B8214" s="451" t="s">
        <v>9638</v>
      </c>
      <c r="C8214" s="623" t="s">
        <v>1131</v>
      </c>
      <c r="D8214" s="624">
        <v>451</v>
      </c>
    </row>
    <row r="8215" spans="1:4" ht="25.5">
      <c r="A8215" s="623">
        <v>26039</v>
      </c>
      <c r="B8215" s="451" t="s">
        <v>8355</v>
      </c>
      <c r="C8215" s="623" t="s">
        <v>1131</v>
      </c>
      <c r="D8215" s="624">
        <v>249588.52</v>
      </c>
    </row>
    <row r="8216" spans="1:4" ht="25.5">
      <c r="A8216" s="623">
        <v>2401</v>
      </c>
      <c r="B8216" s="451" t="s">
        <v>6124</v>
      </c>
      <c r="C8216" s="623" t="s">
        <v>1131</v>
      </c>
      <c r="D8216" s="624">
        <v>57408.12</v>
      </c>
    </row>
    <row r="8217" spans="1:4" ht="38.25">
      <c r="A8217" s="623">
        <v>38870</v>
      </c>
      <c r="B8217" s="451" t="s">
        <v>9255</v>
      </c>
      <c r="C8217" s="623" t="s">
        <v>1131</v>
      </c>
      <c r="D8217" s="624">
        <v>32.659999999999997</v>
      </c>
    </row>
    <row r="8218" spans="1:4" ht="38.25">
      <c r="A8218" s="623">
        <v>38869</v>
      </c>
      <c r="B8218" s="451" t="s">
        <v>9254</v>
      </c>
      <c r="C8218" s="623" t="s">
        <v>1131</v>
      </c>
      <c r="D8218" s="624">
        <v>28.81</v>
      </c>
    </row>
    <row r="8219" spans="1:4" ht="38.25">
      <c r="A8219" s="623">
        <v>38872</v>
      </c>
      <c r="B8219" s="451" t="s">
        <v>9257</v>
      </c>
      <c r="C8219" s="623" t="s">
        <v>1131</v>
      </c>
      <c r="D8219" s="624">
        <v>44.61</v>
      </c>
    </row>
    <row r="8220" spans="1:4" ht="38.25">
      <c r="A8220" s="623">
        <v>38871</v>
      </c>
      <c r="B8220" s="451" t="s">
        <v>9256</v>
      </c>
      <c r="C8220" s="623" t="s">
        <v>1131</v>
      </c>
      <c r="D8220" s="624">
        <v>35.89</v>
      </c>
    </row>
    <row r="8221" spans="1:4" ht="25.5">
      <c r="A8221" s="623">
        <v>39283</v>
      </c>
      <c r="B8221" s="451" t="s">
        <v>9489</v>
      </c>
      <c r="C8221" s="623" t="s">
        <v>1131</v>
      </c>
      <c r="D8221" s="624">
        <v>111.78</v>
      </c>
    </row>
    <row r="8222" spans="1:4" ht="25.5">
      <c r="A8222" s="623">
        <v>39284</v>
      </c>
      <c r="B8222" s="451" t="s">
        <v>9490</v>
      </c>
      <c r="C8222" s="623" t="s">
        <v>1131</v>
      </c>
      <c r="D8222" s="624">
        <v>121.14</v>
      </c>
    </row>
    <row r="8223" spans="1:4" ht="25.5">
      <c r="A8223" s="623">
        <v>39285</v>
      </c>
      <c r="B8223" s="451" t="s">
        <v>9491</v>
      </c>
      <c r="C8223" s="623" t="s">
        <v>1131</v>
      </c>
      <c r="D8223" s="624">
        <v>122.88</v>
      </c>
    </row>
    <row r="8224" spans="1:4" ht="25.5">
      <c r="A8224" s="623">
        <v>39286</v>
      </c>
      <c r="B8224" s="451" t="s">
        <v>9492</v>
      </c>
      <c r="C8224" s="623" t="s">
        <v>1131</v>
      </c>
      <c r="D8224" s="624">
        <v>120.21</v>
      </c>
    </row>
    <row r="8225" spans="1:4" ht="25.5">
      <c r="A8225" s="623">
        <v>39287</v>
      </c>
      <c r="B8225" s="451" t="s">
        <v>9493</v>
      </c>
      <c r="C8225" s="623" t="s">
        <v>1131</v>
      </c>
      <c r="D8225" s="624">
        <v>141.15</v>
      </c>
    </row>
    <row r="8226" spans="1:4" ht="25.5">
      <c r="A8226" s="623">
        <v>39288</v>
      </c>
      <c r="B8226" s="451" t="s">
        <v>9494</v>
      </c>
      <c r="C8226" s="623" t="s">
        <v>1131</v>
      </c>
      <c r="D8226" s="624">
        <v>150.63</v>
      </c>
    </row>
    <row r="8227" spans="1:4" ht="38.25">
      <c r="A8227" s="623">
        <v>2414</v>
      </c>
      <c r="B8227" s="451" t="s">
        <v>6132</v>
      </c>
      <c r="C8227" s="623" t="s">
        <v>1136</v>
      </c>
      <c r="D8227" s="624">
        <v>104.95</v>
      </c>
    </row>
    <row r="8228" spans="1:4" ht="38.25">
      <c r="A8228" s="623">
        <v>2413</v>
      </c>
      <c r="B8228" s="451" t="s">
        <v>6131</v>
      </c>
      <c r="C8228" s="623" t="s">
        <v>1136</v>
      </c>
      <c r="D8228" s="624">
        <v>100.97</v>
      </c>
    </row>
    <row r="8229" spans="1:4" ht="38.25">
      <c r="A8229" s="623">
        <v>2405</v>
      </c>
      <c r="B8229" s="451" t="s">
        <v>6126</v>
      </c>
      <c r="C8229" s="623" t="s">
        <v>1136</v>
      </c>
      <c r="D8229" s="624">
        <v>117.52</v>
      </c>
    </row>
    <row r="8230" spans="1:4" ht="38.25">
      <c r="A8230" s="623">
        <v>13361</v>
      </c>
      <c r="B8230" s="451" t="s">
        <v>8004</v>
      </c>
      <c r="C8230" s="623" t="s">
        <v>1136</v>
      </c>
      <c r="D8230" s="624">
        <v>98.31</v>
      </c>
    </row>
    <row r="8231" spans="1:4" ht="38.25">
      <c r="A8231" s="623">
        <v>11987</v>
      </c>
      <c r="B8231" s="451" t="s">
        <v>7774</v>
      </c>
      <c r="C8231" s="623" t="s">
        <v>1136</v>
      </c>
      <c r="D8231" s="624">
        <v>263.05</v>
      </c>
    </row>
    <row r="8232" spans="1:4" ht="38.25">
      <c r="A8232" s="623">
        <v>2416</v>
      </c>
      <c r="B8232" s="451" t="s">
        <v>6134</v>
      </c>
      <c r="C8232" s="623" t="s">
        <v>1136</v>
      </c>
      <c r="D8232" s="624">
        <v>116.38</v>
      </c>
    </row>
    <row r="8233" spans="1:4" ht="38.25">
      <c r="A8233" s="623">
        <v>2412</v>
      </c>
      <c r="B8233" s="451" t="s">
        <v>6130</v>
      </c>
      <c r="C8233" s="623" t="s">
        <v>1136</v>
      </c>
      <c r="D8233" s="624">
        <v>112.39</v>
      </c>
    </row>
    <row r="8234" spans="1:4" ht="38.25">
      <c r="A8234" s="623">
        <v>2411</v>
      </c>
      <c r="B8234" s="451" t="s">
        <v>6129</v>
      </c>
      <c r="C8234" s="623" t="s">
        <v>1136</v>
      </c>
      <c r="D8234" s="624">
        <v>98.31</v>
      </c>
    </row>
    <row r="8235" spans="1:4" ht="38.25">
      <c r="A8235" s="623">
        <v>2406</v>
      </c>
      <c r="B8235" s="451" t="s">
        <v>6127</v>
      </c>
      <c r="C8235" s="623" t="s">
        <v>1136</v>
      </c>
      <c r="D8235" s="624">
        <v>95.65</v>
      </c>
    </row>
    <row r="8236" spans="1:4" ht="38.25">
      <c r="A8236" s="623">
        <v>10571</v>
      </c>
      <c r="B8236" s="451" t="s">
        <v>7375</v>
      </c>
      <c r="C8236" s="623" t="s">
        <v>1136</v>
      </c>
      <c r="D8236" s="624">
        <v>233.82</v>
      </c>
    </row>
    <row r="8237" spans="1:4" ht="38.25">
      <c r="A8237" s="623">
        <v>11985</v>
      </c>
      <c r="B8237" s="451" t="s">
        <v>7772</v>
      </c>
      <c r="C8237" s="623" t="s">
        <v>1136</v>
      </c>
      <c r="D8237" s="624">
        <v>225.85</v>
      </c>
    </row>
    <row r="8238" spans="1:4" ht="38.25">
      <c r="A8238" s="623">
        <v>2410</v>
      </c>
      <c r="B8238" s="451" t="s">
        <v>6128</v>
      </c>
      <c r="C8238" s="623" t="s">
        <v>1136</v>
      </c>
      <c r="D8238" s="624">
        <v>99.64</v>
      </c>
    </row>
    <row r="8239" spans="1:4" ht="38.25">
      <c r="A8239" s="623">
        <v>2417</v>
      </c>
      <c r="B8239" s="451" t="s">
        <v>6135</v>
      </c>
      <c r="C8239" s="623" t="s">
        <v>1136</v>
      </c>
      <c r="D8239" s="624">
        <v>106.28</v>
      </c>
    </row>
    <row r="8240" spans="1:4" ht="25.5">
      <c r="A8240" s="623">
        <v>2415</v>
      </c>
      <c r="B8240" s="451" t="s">
        <v>6133</v>
      </c>
      <c r="C8240" s="623" t="s">
        <v>1136</v>
      </c>
      <c r="D8240" s="624">
        <v>85.02</v>
      </c>
    </row>
    <row r="8241" spans="1:4" ht="25.5">
      <c r="A8241" s="623">
        <v>13360</v>
      </c>
      <c r="B8241" s="451" t="s">
        <v>8003</v>
      </c>
      <c r="C8241" s="623" t="s">
        <v>1136</v>
      </c>
      <c r="D8241" s="624">
        <v>85.02</v>
      </c>
    </row>
    <row r="8242" spans="1:4" ht="38.25">
      <c r="A8242" s="623">
        <v>11983</v>
      </c>
      <c r="B8242" s="451" t="s">
        <v>7771</v>
      </c>
      <c r="C8242" s="623" t="s">
        <v>1136</v>
      </c>
      <c r="D8242" s="624">
        <v>207.25</v>
      </c>
    </row>
    <row r="8243" spans="1:4" ht="38.25">
      <c r="A8243" s="623">
        <v>11986</v>
      </c>
      <c r="B8243" s="451" t="s">
        <v>7773</v>
      </c>
      <c r="C8243" s="623" t="s">
        <v>1136</v>
      </c>
      <c r="D8243" s="624">
        <v>252.42</v>
      </c>
    </row>
    <row r="8244" spans="1:4" ht="38.25">
      <c r="A8244" s="623">
        <v>25976</v>
      </c>
      <c r="B8244" s="451" t="s">
        <v>8338</v>
      </c>
      <c r="C8244" s="623" t="s">
        <v>1136</v>
      </c>
      <c r="D8244" s="624">
        <v>468.42</v>
      </c>
    </row>
    <row r="8245" spans="1:4" ht="25.5">
      <c r="A8245" s="623">
        <v>10629</v>
      </c>
      <c r="B8245" s="451" t="s">
        <v>7394</v>
      </c>
      <c r="C8245" s="623" t="s">
        <v>1136</v>
      </c>
      <c r="D8245" s="624">
        <v>458.37</v>
      </c>
    </row>
    <row r="8246" spans="1:4" ht="25.5">
      <c r="A8246" s="623">
        <v>10698</v>
      </c>
      <c r="B8246" s="451" t="s">
        <v>7409</v>
      </c>
      <c r="C8246" s="623" t="s">
        <v>1136</v>
      </c>
      <c r="D8246" s="624">
        <v>153.04</v>
      </c>
    </row>
    <row r="8247" spans="1:4" ht="38.25">
      <c r="A8247" s="623">
        <v>40521</v>
      </c>
      <c r="B8247" s="451" t="s">
        <v>9903</v>
      </c>
      <c r="C8247" s="623" t="s">
        <v>1131</v>
      </c>
      <c r="D8247" s="624">
        <v>106583.29</v>
      </c>
    </row>
    <row r="8248" spans="1:4" ht="38.25">
      <c r="A8248" s="623">
        <v>2432</v>
      </c>
      <c r="B8248" s="451" t="s">
        <v>6137</v>
      </c>
      <c r="C8248" s="623" t="s">
        <v>1131</v>
      </c>
      <c r="D8248" s="624">
        <v>17.95</v>
      </c>
    </row>
    <row r="8249" spans="1:4" ht="38.25">
      <c r="A8249" s="623">
        <v>2433</v>
      </c>
      <c r="B8249" s="451" t="s">
        <v>6138</v>
      </c>
      <c r="C8249" s="623" t="s">
        <v>1131</v>
      </c>
      <c r="D8249" s="624">
        <v>6.08</v>
      </c>
    </row>
    <row r="8250" spans="1:4" ht="38.25">
      <c r="A8250" s="623">
        <v>2420</v>
      </c>
      <c r="B8250" s="451" t="s">
        <v>6136</v>
      </c>
      <c r="C8250" s="623" t="s">
        <v>1131</v>
      </c>
      <c r="D8250" s="624">
        <v>10.44</v>
      </c>
    </row>
    <row r="8251" spans="1:4" ht="38.25">
      <c r="A8251" s="623">
        <v>11447</v>
      </c>
      <c r="B8251" s="451" t="s">
        <v>7563</v>
      </c>
      <c r="C8251" s="623" t="s">
        <v>1131</v>
      </c>
      <c r="D8251" s="624">
        <v>20.64</v>
      </c>
    </row>
    <row r="8252" spans="1:4" ht="25.5">
      <c r="A8252" s="623">
        <v>11451</v>
      </c>
      <c r="B8252" s="451" t="s">
        <v>7564</v>
      </c>
      <c r="C8252" s="623" t="s">
        <v>1131</v>
      </c>
      <c r="D8252" s="624">
        <v>55.35</v>
      </c>
    </row>
    <row r="8253" spans="1:4" ht="25.5">
      <c r="A8253" s="623">
        <v>11116</v>
      </c>
      <c r="B8253" s="451" t="s">
        <v>7512</v>
      </c>
      <c r="C8253" s="623" t="s">
        <v>1131</v>
      </c>
      <c r="D8253" s="624">
        <v>447.46</v>
      </c>
    </row>
    <row r="8254" spans="1:4">
      <c r="A8254" s="623">
        <v>38411</v>
      </c>
      <c r="B8254" s="451" t="s">
        <v>9105</v>
      </c>
      <c r="C8254" s="623" t="s">
        <v>1131</v>
      </c>
      <c r="D8254" s="624">
        <v>1359.69</v>
      </c>
    </row>
    <row r="8255" spans="1:4" ht="25.5">
      <c r="A8255" s="623">
        <v>1370</v>
      </c>
      <c r="B8255" s="451" t="s">
        <v>5891</v>
      </c>
      <c r="C8255" s="623" t="s">
        <v>1131</v>
      </c>
      <c r="D8255" s="624">
        <v>88.51</v>
      </c>
    </row>
    <row r="8256" spans="1:4" ht="25.5">
      <c r="A8256" s="623">
        <v>38189</v>
      </c>
      <c r="B8256" s="451" t="s">
        <v>9059</v>
      </c>
      <c r="C8256" s="623" t="s">
        <v>1131</v>
      </c>
      <c r="D8256" s="624">
        <v>184.3</v>
      </c>
    </row>
    <row r="8257" spans="1:4" ht="25.5">
      <c r="A8257" s="623">
        <v>38190</v>
      </c>
      <c r="B8257" s="451" t="s">
        <v>9060</v>
      </c>
      <c r="C8257" s="623" t="s">
        <v>1131</v>
      </c>
      <c r="D8257" s="624">
        <v>414.46</v>
      </c>
    </row>
    <row r="8258" spans="1:4" ht="38.25">
      <c r="A8258" s="623">
        <v>36516</v>
      </c>
      <c r="B8258" s="451" t="s">
        <v>8656</v>
      </c>
      <c r="C8258" s="623" t="s">
        <v>1131</v>
      </c>
      <c r="D8258" s="624">
        <v>71285.03</v>
      </c>
    </row>
    <row r="8259" spans="1:4">
      <c r="A8259" s="623">
        <v>34777</v>
      </c>
      <c r="B8259" s="451" t="s">
        <v>8542</v>
      </c>
      <c r="C8259" s="623" t="s">
        <v>1131</v>
      </c>
      <c r="D8259" s="624">
        <v>1.73</v>
      </c>
    </row>
    <row r="8260" spans="1:4">
      <c r="A8260" s="623">
        <v>7273</v>
      </c>
      <c r="B8260" s="451" t="s">
        <v>7113</v>
      </c>
      <c r="C8260" s="623" t="s">
        <v>1131</v>
      </c>
      <c r="D8260" s="624">
        <v>2.84</v>
      </c>
    </row>
    <row r="8261" spans="1:4">
      <c r="A8261" s="623">
        <v>7272</v>
      </c>
      <c r="B8261" s="451" t="s">
        <v>7112</v>
      </c>
      <c r="C8261" s="623" t="s">
        <v>1131</v>
      </c>
      <c r="D8261" s="624">
        <v>3.96</v>
      </c>
    </row>
    <row r="8262" spans="1:4" ht="25.5">
      <c r="A8262" s="623">
        <v>10605</v>
      </c>
      <c r="B8262" s="451" t="s">
        <v>7390</v>
      </c>
      <c r="C8262" s="623" t="s">
        <v>1131</v>
      </c>
      <c r="D8262" s="624">
        <v>2.12</v>
      </c>
    </row>
    <row r="8263" spans="1:4" ht="25.5">
      <c r="A8263" s="623">
        <v>10604</v>
      </c>
      <c r="B8263" s="451" t="s">
        <v>7389</v>
      </c>
      <c r="C8263" s="623" t="s">
        <v>1131</v>
      </c>
      <c r="D8263" s="624">
        <v>4.24</v>
      </c>
    </row>
    <row r="8264" spans="1:4" ht="25.5">
      <c r="A8264" s="623">
        <v>672</v>
      </c>
      <c r="B8264" s="451" t="s">
        <v>5612</v>
      </c>
      <c r="C8264" s="623" t="s">
        <v>1131</v>
      </c>
      <c r="D8264" s="624">
        <v>4.28</v>
      </c>
    </row>
    <row r="8265" spans="1:4" ht="25.5">
      <c r="A8265" s="623">
        <v>668</v>
      </c>
      <c r="B8265" s="451" t="s">
        <v>5611</v>
      </c>
      <c r="C8265" s="623" t="s">
        <v>1131</v>
      </c>
      <c r="D8265" s="624">
        <v>6.74</v>
      </c>
    </row>
    <row r="8266" spans="1:4" ht="25.5">
      <c r="A8266" s="623">
        <v>10578</v>
      </c>
      <c r="B8266" s="451" t="s">
        <v>7378</v>
      </c>
      <c r="C8266" s="623" t="s">
        <v>1131</v>
      </c>
      <c r="D8266" s="624">
        <v>11.76</v>
      </c>
    </row>
    <row r="8267" spans="1:4" ht="25.5">
      <c r="A8267" s="623">
        <v>666</v>
      </c>
      <c r="B8267" s="451" t="s">
        <v>5610</v>
      </c>
      <c r="C8267" s="623" t="s">
        <v>1131</v>
      </c>
      <c r="D8267" s="624">
        <v>11.67</v>
      </c>
    </row>
    <row r="8268" spans="1:4" ht="25.5">
      <c r="A8268" s="623">
        <v>665</v>
      </c>
      <c r="B8268" s="451" t="s">
        <v>5609</v>
      </c>
      <c r="C8268" s="623" t="s">
        <v>1131</v>
      </c>
      <c r="D8268" s="624">
        <v>21.87</v>
      </c>
    </row>
    <row r="8269" spans="1:4" ht="25.5">
      <c r="A8269" s="623">
        <v>10577</v>
      </c>
      <c r="B8269" s="451" t="s">
        <v>7377</v>
      </c>
      <c r="C8269" s="623" t="s">
        <v>1131</v>
      </c>
      <c r="D8269" s="624">
        <v>17.12</v>
      </c>
    </row>
    <row r="8270" spans="1:4" ht="25.5">
      <c r="A8270" s="623">
        <v>10583</v>
      </c>
      <c r="B8270" s="451" t="s">
        <v>7381</v>
      </c>
      <c r="C8270" s="623" t="s">
        <v>1131</v>
      </c>
      <c r="D8270" s="624">
        <v>9.6</v>
      </c>
    </row>
    <row r="8271" spans="1:4" ht="25.5">
      <c r="A8271" s="623">
        <v>10579</v>
      </c>
      <c r="B8271" s="451" t="s">
        <v>7379</v>
      </c>
      <c r="C8271" s="623" t="s">
        <v>1131</v>
      </c>
      <c r="D8271" s="624">
        <v>15.66</v>
      </c>
    </row>
    <row r="8272" spans="1:4" ht="25.5">
      <c r="A8272" s="623">
        <v>10582</v>
      </c>
      <c r="B8272" s="451" t="s">
        <v>7380</v>
      </c>
      <c r="C8272" s="623" t="s">
        <v>1131</v>
      </c>
      <c r="D8272" s="624">
        <v>5.48</v>
      </c>
    </row>
    <row r="8273" spans="1:4">
      <c r="A8273" s="623">
        <v>2436</v>
      </c>
      <c r="B8273" s="451" t="s">
        <v>6139</v>
      </c>
      <c r="C8273" s="623" t="s">
        <v>1134</v>
      </c>
      <c r="D8273" s="624">
        <v>13.23</v>
      </c>
    </row>
    <row r="8274" spans="1:4">
      <c r="A8274" s="623">
        <v>40918</v>
      </c>
      <c r="B8274" s="451" t="s">
        <v>9963</v>
      </c>
      <c r="C8274" s="623" t="s">
        <v>1251</v>
      </c>
      <c r="D8274" s="624">
        <v>2344.6999999999998</v>
      </c>
    </row>
    <row r="8275" spans="1:4">
      <c r="A8275" s="623">
        <v>2439</v>
      </c>
      <c r="B8275" s="451" t="s">
        <v>10147</v>
      </c>
      <c r="C8275" s="623" t="s">
        <v>1134</v>
      </c>
      <c r="D8275" s="624">
        <v>13.23</v>
      </c>
    </row>
    <row r="8276" spans="1:4" ht="25.5">
      <c r="A8276" s="623">
        <v>40923</v>
      </c>
      <c r="B8276" s="451" t="s">
        <v>9968</v>
      </c>
      <c r="C8276" s="623" t="s">
        <v>1251</v>
      </c>
      <c r="D8276" s="624">
        <v>2344.6999999999998</v>
      </c>
    </row>
    <row r="8277" spans="1:4" ht="25.5">
      <c r="A8277" s="623">
        <v>10998</v>
      </c>
      <c r="B8277" s="451" t="s">
        <v>7474</v>
      </c>
      <c r="C8277" s="623" t="s">
        <v>1128</v>
      </c>
      <c r="D8277" s="624">
        <v>14.43</v>
      </c>
    </row>
    <row r="8278" spans="1:4" ht="25.5">
      <c r="A8278" s="623">
        <v>11002</v>
      </c>
      <c r="B8278" s="451" t="s">
        <v>7476</v>
      </c>
      <c r="C8278" s="623" t="s">
        <v>1128</v>
      </c>
      <c r="D8278" s="624">
        <v>13.22</v>
      </c>
    </row>
    <row r="8279" spans="1:4" ht="25.5">
      <c r="A8279" s="623">
        <v>10999</v>
      </c>
      <c r="B8279" s="451" t="s">
        <v>7475</v>
      </c>
      <c r="C8279" s="623" t="s">
        <v>1128</v>
      </c>
      <c r="D8279" s="624">
        <v>12.7</v>
      </c>
    </row>
    <row r="8280" spans="1:4" ht="25.5">
      <c r="A8280" s="623">
        <v>10997</v>
      </c>
      <c r="B8280" s="451" t="s">
        <v>7473</v>
      </c>
      <c r="C8280" s="623" t="s">
        <v>1128</v>
      </c>
      <c r="D8280" s="624">
        <v>13.77</v>
      </c>
    </row>
    <row r="8281" spans="1:4" ht="25.5">
      <c r="A8281" s="623">
        <v>2685</v>
      </c>
      <c r="B8281" s="451" t="s">
        <v>6253</v>
      </c>
      <c r="C8281" s="623" t="s">
        <v>1135</v>
      </c>
      <c r="D8281" s="624">
        <v>3.81</v>
      </c>
    </row>
    <row r="8282" spans="1:4" ht="25.5">
      <c r="A8282" s="623">
        <v>2680</v>
      </c>
      <c r="B8282" s="451" t="s">
        <v>6248</v>
      </c>
      <c r="C8282" s="623" t="s">
        <v>1135</v>
      </c>
      <c r="D8282" s="624">
        <v>5.58</v>
      </c>
    </row>
    <row r="8283" spans="1:4" ht="25.5">
      <c r="A8283" s="623">
        <v>2684</v>
      </c>
      <c r="B8283" s="451" t="s">
        <v>6252</v>
      </c>
      <c r="C8283" s="623" t="s">
        <v>1135</v>
      </c>
      <c r="D8283" s="624">
        <v>5.07</v>
      </c>
    </row>
    <row r="8284" spans="1:4" ht="25.5">
      <c r="A8284" s="623">
        <v>2673</v>
      </c>
      <c r="B8284" s="451" t="s">
        <v>6242</v>
      </c>
      <c r="C8284" s="623" t="s">
        <v>1135</v>
      </c>
      <c r="D8284" s="624">
        <v>1.96</v>
      </c>
    </row>
    <row r="8285" spans="1:4" ht="25.5">
      <c r="A8285" s="623">
        <v>2681</v>
      </c>
      <c r="B8285" s="451" t="s">
        <v>6249</v>
      </c>
      <c r="C8285" s="623" t="s">
        <v>1135</v>
      </c>
      <c r="D8285" s="624">
        <v>9.1199999999999992</v>
      </c>
    </row>
    <row r="8286" spans="1:4" ht="25.5">
      <c r="A8286" s="623">
        <v>2682</v>
      </c>
      <c r="B8286" s="451" t="s">
        <v>6250</v>
      </c>
      <c r="C8286" s="623" t="s">
        <v>1135</v>
      </c>
      <c r="D8286" s="624">
        <v>13.3</v>
      </c>
    </row>
    <row r="8287" spans="1:4" ht="25.5">
      <c r="A8287" s="623">
        <v>2686</v>
      </c>
      <c r="B8287" s="451" t="s">
        <v>6254</v>
      </c>
      <c r="C8287" s="623" t="s">
        <v>1135</v>
      </c>
      <c r="D8287" s="624">
        <v>16.68</v>
      </c>
    </row>
    <row r="8288" spans="1:4" ht="25.5">
      <c r="A8288" s="623">
        <v>2674</v>
      </c>
      <c r="B8288" s="451" t="s">
        <v>6243</v>
      </c>
      <c r="C8288" s="623" t="s">
        <v>1135</v>
      </c>
      <c r="D8288" s="624">
        <v>2.44</v>
      </c>
    </row>
    <row r="8289" spans="1:4" ht="25.5">
      <c r="A8289" s="623">
        <v>2683</v>
      </c>
      <c r="B8289" s="451" t="s">
        <v>6251</v>
      </c>
      <c r="C8289" s="623" t="s">
        <v>1135</v>
      </c>
      <c r="D8289" s="624">
        <v>26.29</v>
      </c>
    </row>
    <row r="8290" spans="1:4" ht="25.5">
      <c r="A8290" s="623">
        <v>2676</v>
      </c>
      <c r="B8290" s="451" t="s">
        <v>6245</v>
      </c>
      <c r="C8290" s="623" t="s">
        <v>1135</v>
      </c>
      <c r="D8290" s="624">
        <v>1.1399999999999999</v>
      </c>
    </row>
    <row r="8291" spans="1:4" ht="25.5">
      <c r="A8291" s="623">
        <v>2678</v>
      </c>
      <c r="B8291" s="451" t="s">
        <v>6246</v>
      </c>
      <c r="C8291" s="623" t="s">
        <v>1135</v>
      </c>
      <c r="D8291" s="624">
        <v>1.42</v>
      </c>
    </row>
    <row r="8292" spans="1:4" ht="25.5">
      <c r="A8292" s="623">
        <v>2679</v>
      </c>
      <c r="B8292" s="451" t="s">
        <v>6247</v>
      </c>
      <c r="C8292" s="623" t="s">
        <v>1135</v>
      </c>
      <c r="D8292" s="624">
        <v>2.2000000000000002</v>
      </c>
    </row>
    <row r="8293" spans="1:4" ht="25.5">
      <c r="A8293" s="623">
        <v>12070</v>
      </c>
      <c r="B8293" s="451" t="s">
        <v>7801</v>
      </c>
      <c r="C8293" s="623" t="s">
        <v>1135</v>
      </c>
      <c r="D8293" s="624">
        <v>3.06</v>
      </c>
    </row>
    <row r="8294" spans="1:4" ht="25.5">
      <c r="A8294" s="623">
        <v>2675</v>
      </c>
      <c r="B8294" s="451" t="s">
        <v>6244</v>
      </c>
      <c r="C8294" s="623" t="s">
        <v>1135</v>
      </c>
      <c r="D8294" s="624">
        <v>3.98</v>
      </c>
    </row>
    <row r="8295" spans="1:4" ht="25.5">
      <c r="A8295" s="623">
        <v>12067</v>
      </c>
      <c r="B8295" s="451" t="s">
        <v>7800</v>
      </c>
      <c r="C8295" s="623" t="s">
        <v>1135</v>
      </c>
      <c r="D8295" s="624">
        <v>5.4</v>
      </c>
    </row>
    <row r="8296" spans="1:4" ht="25.5">
      <c r="A8296" s="623">
        <v>40401</v>
      </c>
      <c r="B8296" s="451" t="s">
        <v>9875</v>
      </c>
      <c r="C8296" s="623" t="s">
        <v>1135</v>
      </c>
      <c r="D8296" s="624">
        <v>2.09</v>
      </c>
    </row>
    <row r="8297" spans="1:4" ht="25.5">
      <c r="A8297" s="623">
        <v>40402</v>
      </c>
      <c r="B8297" s="451" t="s">
        <v>9876</v>
      </c>
      <c r="C8297" s="623" t="s">
        <v>1135</v>
      </c>
      <c r="D8297" s="624">
        <v>2.68</v>
      </c>
    </row>
    <row r="8298" spans="1:4" ht="25.5">
      <c r="A8298" s="623">
        <v>40400</v>
      </c>
      <c r="B8298" s="451" t="s">
        <v>9874</v>
      </c>
      <c r="C8298" s="623" t="s">
        <v>1135</v>
      </c>
      <c r="D8298" s="624">
        <v>1.42</v>
      </c>
    </row>
    <row r="8299" spans="1:4" ht="38.25">
      <c r="A8299" s="623">
        <v>2504</v>
      </c>
      <c r="B8299" s="451" t="s">
        <v>6153</v>
      </c>
      <c r="C8299" s="623" t="s">
        <v>1135</v>
      </c>
      <c r="D8299" s="624">
        <v>10.26</v>
      </c>
    </row>
    <row r="8300" spans="1:4" ht="38.25">
      <c r="A8300" s="623">
        <v>2501</v>
      </c>
      <c r="B8300" s="451" t="s">
        <v>6150</v>
      </c>
      <c r="C8300" s="623" t="s">
        <v>1135</v>
      </c>
      <c r="D8300" s="624">
        <v>13.46</v>
      </c>
    </row>
    <row r="8301" spans="1:4" ht="38.25">
      <c r="A8301" s="623">
        <v>2502</v>
      </c>
      <c r="B8301" s="451" t="s">
        <v>6151</v>
      </c>
      <c r="C8301" s="623" t="s">
        <v>1135</v>
      </c>
      <c r="D8301" s="624">
        <v>20.309999999999999</v>
      </c>
    </row>
    <row r="8302" spans="1:4" ht="38.25">
      <c r="A8302" s="623">
        <v>2503</v>
      </c>
      <c r="B8302" s="451" t="s">
        <v>6152</v>
      </c>
      <c r="C8302" s="623" t="s">
        <v>1135</v>
      </c>
      <c r="D8302" s="624">
        <v>26.14</v>
      </c>
    </row>
    <row r="8303" spans="1:4" ht="38.25">
      <c r="A8303" s="623">
        <v>2500</v>
      </c>
      <c r="B8303" s="451" t="s">
        <v>6149</v>
      </c>
      <c r="C8303" s="623" t="s">
        <v>1135</v>
      </c>
      <c r="D8303" s="624">
        <v>34.81</v>
      </c>
    </row>
    <row r="8304" spans="1:4" ht="38.25">
      <c r="A8304" s="623">
        <v>2505</v>
      </c>
      <c r="B8304" s="451" t="s">
        <v>6154</v>
      </c>
      <c r="C8304" s="623" t="s">
        <v>1135</v>
      </c>
      <c r="D8304" s="624">
        <v>54.26</v>
      </c>
    </row>
    <row r="8305" spans="1:4" ht="25.5">
      <c r="A8305" s="623">
        <v>12056</v>
      </c>
      <c r="B8305" s="451" t="s">
        <v>7793</v>
      </c>
      <c r="C8305" s="623" t="s">
        <v>1135</v>
      </c>
      <c r="D8305" s="624">
        <v>21.92</v>
      </c>
    </row>
    <row r="8306" spans="1:4" ht="25.5">
      <c r="A8306" s="623">
        <v>12057</v>
      </c>
      <c r="B8306" s="451" t="s">
        <v>7794</v>
      </c>
      <c r="C8306" s="623" t="s">
        <v>1135</v>
      </c>
      <c r="D8306" s="624">
        <v>18.62</v>
      </c>
    </row>
    <row r="8307" spans="1:4" ht="25.5">
      <c r="A8307" s="623">
        <v>12059</v>
      </c>
      <c r="B8307" s="451" t="s">
        <v>7796</v>
      </c>
      <c r="C8307" s="623" t="s">
        <v>1135</v>
      </c>
      <c r="D8307" s="624">
        <v>6.53</v>
      </c>
    </row>
    <row r="8308" spans="1:4" ht="25.5">
      <c r="A8308" s="623">
        <v>12058</v>
      </c>
      <c r="B8308" s="451" t="s">
        <v>7795</v>
      </c>
      <c r="C8308" s="623" t="s">
        <v>1135</v>
      </c>
      <c r="D8308" s="624">
        <v>11.61</v>
      </c>
    </row>
    <row r="8309" spans="1:4" ht="25.5">
      <c r="A8309" s="623">
        <v>12060</v>
      </c>
      <c r="B8309" s="451" t="s">
        <v>7797</v>
      </c>
      <c r="C8309" s="623" t="s">
        <v>1135</v>
      </c>
      <c r="D8309" s="624">
        <v>48.38</v>
      </c>
    </row>
    <row r="8310" spans="1:4" ht="25.5">
      <c r="A8310" s="623">
        <v>12061</v>
      </c>
      <c r="B8310" s="451" t="s">
        <v>7798</v>
      </c>
      <c r="C8310" s="623" t="s">
        <v>1135</v>
      </c>
      <c r="D8310" s="624">
        <v>29.54</v>
      </c>
    </row>
    <row r="8311" spans="1:4" ht="25.5">
      <c r="A8311" s="623">
        <v>12062</v>
      </c>
      <c r="B8311" s="451" t="s">
        <v>7799</v>
      </c>
      <c r="C8311" s="623" t="s">
        <v>1135</v>
      </c>
      <c r="D8311" s="624">
        <v>54.48</v>
      </c>
    </row>
    <row r="8312" spans="1:4" ht="38.25">
      <c r="A8312" s="623">
        <v>21137</v>
      </c>
      <c r="B8312" s="451" t="s">
        <v>8269</v>
      </c>
      <c r="C8312" s="623" t="s">
        <v>1135</v>
      </c>
      <c r="D8312" s="624">
        <v>9.4700000000000006</v>
      </c>
    </row>
    <row r="8313" spans="1:4" ht="25.5">
      <c r="A8313" s="623">
        <v>2687</v>
      </c>
      <c r="B8313" s="451" t="s">
        <v>6255</v>
      </c>
      <c r="C8313" s="623" t="s">
        <v>1135</v>
      </c>
      <c r="D8313" s="624">
        <v>0.99</v>
      </c>
    </row>
    <row r="8314" spans="1:4" ht="25.5">
      <c r="A8314" s="623">
        <v>2689</v>
      </c>
      <c r="B8314" s="451" t="s">
        <v>6257</v>
      </c>
      <c r="C8314" s="623" t="s">
        <v>1135</v>
      </c>
      <c r="D8314" s="624">
        <v>1.18</v>
      </c>
    </row>
    <row r="8315" spans="1:4" ht="25.5">
      <c r="A8315" s="623">
        <v>2688</v>
      </c>
      <c r="B8315" s="451" t="s">
        <v>6256</v>
      </c>
      <c r="C8315" s="623" t="s">
        <v>1135</v>
      </c>
      <c r="D8315" s="624">
        <v>1.28</v>
      </c>
    </row>
    <row r="8316" spans="1:4" ht="25.5">
      <c r="A8316" s="623">
        <v>2690</v>
      </c>
      <c r="B8316" s="451" t="s">
        <v>6258</v>
      </c>
      <c r="C8316" s="623" t="s">
        <v>1135</v>
      </c>
      <c r="D8316" s="624">
        <v>2.19</v>
      </c>
    </row>
    <row r="8317" spans="1:4" ht="38.25">
      <c r="A8317" s="623">
        <v>39243</v>
      </c>
      <c r="B8317" s="451" t="s">
        <v>9452</v>
      </c>
      <c r="C8317" s="623" t="s">
        <v>1135</v>
      </c>
      <c r="D8317" s="624">
        <v>1.44</v>
      </c>
    </row>
    <row r="8318" spans="1:4" ht="38.25">
      <c r="A8318" s="623">
        <v>39244</v>
      </c>
      <c r="B8318" s="451" t="s">
        <v>9453</v>
      </c>
      <c r="C8318" s="623" t="s">
        <v>1135</v>
      </c>
      <c r="D8318" s="624">
        <v>1.95</v>
      </c>
    </row>
    <row r="8319" spans="1:4" ht="38.25">
      <c r="A8319" s="623">
        <v>39245</v>
      </c>
      <c r="B8319" s="451" t="s">
        <v>9454</v>
      </c>
      <c r="C8319" s="623" t="s">
        <v>1135</v>
      </c>
      <c r="D8319" s="624">
        <v>3.76</v>
      </c>
    </row>
    <row r="8320" spans="1:4" ht="38.25">
      <c r="A8320" s="623">
        <v>39254</v>
      </c>
      <c r="B8320" s="451" t="s">
        <v>9463</v>
      </c>
      <c r="C8320" s="623" t="s">
        <v>1135</v>
      </c>
      <c r="D8320" s="624">
        <v>5.63</v>
      </c>
    </row>
    <row r="8321" spans="1:4" ht="38.25">
      <c r="A8321" s="623">
        <v>39255</v>
      </c>
      <c r="B8321" s="451" t="s">
        <v>9464</v>
      </c>
      <c r="C8321" s="623" t="s">
        <v>1135</v>
      </c>
      <c r="D8321" s="624">
        <v>10.41</v>
      </c>
    </row>
    <row r="8322" spans="1:4" ht="38.25">
      <c r="A8322" s="623">
        <v>39253</v>
      </c>
      <c r="B8322" s="451" t="s">
        <v>9462</v>
      </c>
      <c r="C8322" s="623" t="s">
        <v>1135</v>
      </c>
      <c r="D8322" s="624">
        <v>7.17</v>
      </c>
    </row>
    <row r="8323" spans="1:4" ht="51">
      <c r="A8323" s="623">
        <v>2446</v>
      </c>
      <c r="B8323" s="451" t="s">
        <v>6142</v>
      </c>
      <c r="C8323" s="623" t="s">
        <v>1135</v>
      </c>
      <c r="D8323" s="624">
        <v>5.21</v>
      </c>
    </row>
    <row r="8324" spans="1:4" ht="51">
      <c r="A8324" s="623">
        <v>2442</v>
      </c>
      <c r="B8324" s="451" t="s">
        <v>6141</v>
      </c>
      <c r="C8324" s="623" t="s">
        <v>1135</v>
      </c>
      <c r="D8324" s="624">
        <v>7.3</v>
      </c>
    </row>
    <row r="8325" spans="1:4" ht="51">
      <c r="A8325" s="623">
        <v>39246</v>
      </c>
      <c r="B8325" s="451" t="s">
        <v>9455</v>
      </c>
      <c r="C8325" s="623" t="s">
        <v>1135</v>
      </c>
      <c r="D8325" s="624">
        <v>3.63</v>
      </c>
    </row>
    <row r="8326" spans="1:4" ht="51">
      <c r="A8326" s="623">
        <v>39247</v>
      </c>
      <c r="B8326" s="451" t="s">
        <v>9456</v>
      </c>
      <c r="C8326" s="623" t="s">
        <v>1135</v>
      </c>
      <c r="D8326" s="624">
        <v>3.16</v>
      </c>
    </row>
    <row r="8327" spans="1:4" ht="51">
      <c r="A8327" s="623">
        <v>39248</v>
      </c>
      <c r="B8327" s="451" t="s">
        <v>9457</v>
      </c>
      <c r="C8327" s="623" t="s">
        <v>1135</v>
      </c>
      <c r="D8327" s="624">
        <v>10.17</v>
      </c>
    </row>
    <row r="8328" spans="1:4">
      <c r="A8328" s="623">
        <v>2438</v>
      </c>
      <c r="B8328" s="451" t="s">
        <v>6140</v>
      </c>
      <c r="C8328" s="623" t="s">
        <v>1134</v>
      </c>
      <c r="D8328" s="624">
        <v>13.36</v>
      </c>
    </row>
    <row r="8329" spans="1:4">
      <c r="A8329" s="623">
        <v>40922</v>
      </c>
      <c r="B8329" s="451" t="s">
        <v>9967</v>
      </c>
      <c r="C8329" s="623" t="s">
        <v>1251</v>
      </c>
      <c r="D8329" s="624">
        <v>2370.7600000000002</v>
      </c>
    </row>
    <row r="8330" spans="1:4" ht="63.75">
      <c r="A8330" s="623">
        <v>36486</v>
      </c>
      <c r="B8330" s="451" t="s">
        <v>8634</v>
      </c>
      <c r="C8330" s="623" t="s">
        <v>1131</v>
      </c>
      <c r="D8330" s="624">
        <v>36823.49</v>
      </c>
    </row>
    <row r="8331" spans="1:4" ht="63.75">
      <c r="A8331" s="623">
        <v>37777</v>
      </c>
      <c r="B8331" s="451" t="s">
        <v>8870</v>
      </c>
      <c r="C8331" s="623" t="s">
        <v>1131</v>
      </c>
      <c r="D8331" s="624">
        <v>173364.31</v>
      </c>
    </row>
    <row r="8332" spans="1:4" ht="25.5">
      <c r="A8332" s="623">
        <v>12624</v>
      </c>
      <c r="B8332" s="451" t="s">
        <v>7902</v>
      </c>
      <c r="C8332" s="623" t="s">
        <v>1131</v>
      </c>
      <c r="D8332" s="624">
        <v>8.49</v>
      </c>
    </row>
    <row r="8333" spans="1:4" ht="51">
      <c r="A8333" s="623">
        <v>10638</v>
      </c>
      <c r="B8333" s="451" t="s">
        <v>7400</v>
      </c>
      <c r="C8333" s="623" t="s">
        <v>1131</v>
      </c>
      <c r="D8333" s="624">
        <v>323092.78000000003</v>
      </c>
    </row>
    <row r="8334" spans="1:4" ht="51">
      <c r="A8334" s="623">
        <v>10635</v>
      </c>
      <c r="B8334" s="451" t="s">
        <v>7397</v>
      </c>
      <c r="C8334" s="623" t="s">
        <v>1131</v>
      </c>
      <c r="D8334" s="624">
        <v>111677.29</v>
      </c>
    </row>
    <row r="8335" spans="1:4" ht="51">
      <c r="A8335" s="623">
        <v>10634</v>
      </c>
      <c r="B8335" s="451" t="s">
        <v>7396</v>
      </c>
      <c r="C8335" s="623" t="s">
        <v>1131</v>
      </c>
      <c r="D8335" s="624">
        <v>95630</v>
      </c>
    </row>
    <row r="8336" spans="1:4" ht="51">
      <c r="A8336" s="623">
        <v>10636</v>
      </c>
      <c r="B8336" s="451" t="s">
        <v>7398</v>
      </c>
      <c r="C8336" s="623" t="s">
        <v>1131</v>
      </c>
      <c r="D8336" s="624">
        <v>210600.67</v>
      </c>
    </row>
    <row r="8337" spans="1:4" ht="51">
      <c r="A8337" s="623">
        <v>10637</v>
      </c>
      <c r="B8337" s="451" t="s">
        <v>7399</v>
      </c>
      <c r="C8337" s="623" t="s">
        <v>1131</v>
      </c>
      <c r="D8337" s="624">
        <v>220290.53</v>
      </c>
    </row>
    <row r="8338" spans="1:4">
      <c r="A8338" s="623">
        <v>517</v>
      </c>
      <c r="B8338" s="451" t="s">
        <v>5563</v>
      </c>
      <c r="C8338" s="623" t="s">
        <v>1130</v>
      </c>
      <c r="D8338" s="624">
        <v>8.1300000000000008</v>
      </c>
    </row>
    <row r="8339" spans="1:4" ht="38.25">
      <c r="A8339" s="623">
        <v>41904</v>
      </c>
      <c r="B8339" s="451" t="s">
        <v>10058</v>
      </c>
      <c r="C8339" s="623" t="s">
        <v>1138</v>
      </c>
      <c r="D8339" s="624">
        <v>2674.7</v>
      </c>
    </row>
    <row r="8340" spans="1:4" ht="38.25">
      <c r="A8340" s="623">
        <v>41905</v>
      </c>
      <c r="B8340" s="451" t="s">
        <v>10059</v>
      </c>
      <c r="C8340" s="623" t="s">
        <v>1128</v>
      </c>
      <c r="D8340" s="624">
        <v>2.2400000000000002</v>
      </c>
    </row>
    <row r="8341" spans="1:4" ht="38.25">
      <c r="A8341" s="623">
        <v>41903</v>
      </c>
      <c r="B8341" s="451" t="s">
        <v>10057</v>
      </c>
      <c r="C8341" s="623" t="s">
        <v>1128</v>
      </c>
      <c r="D8341" s="624">
        <v>2.0099999999999998</v>
      </c>
    </row>
    <row r="8342" spans="1:4" ht="38.25">
      <c r="A8342" s="623">
        <v>37534</v>
      </c>
      <c r="B8342" s="451" t="s">
        <v>8783</v>
      </c>
      <c r="C8342" s="623" t="s">
        <v>1128</v>
      </c>
      <c r="D8342" s="624">
        <v>15.19</v>
      </c>
    </row>
    <row r="8343" spans="1:4" ht="38.25">
      <c r="A8343" s="623">
        <v>37535</v>
      </c>
      <c r="B8343" s="451" t="s">
        <v>8784</v>
      </c>
      <c r="C8343" s="623" t="s">
        <v>1128</v>
      </c>
      <c r="D8343" s="624">
        <v>15.19</v>
      </c>
    </row>
    <row r="8344" spans="1:4" ht="38.25">
      <c r="A8344" s="623">
        <v>37533</v>
      </c>
      <c r="B8344" s="451" t="s">
        <v>8782</v>
      </c>
      <c r="C8344" s="623" t="s">
        <v>1128</v>
      </c>
      <c r="D8344" s="624">
        <v>15.19</v>
      </c>
    </row>
    <row r="8345" spans="1:4" ht="38.25">
      <c r="A8345" s="623">
        <v>37537</v>
      </c>
      <c r="B8345" s="451" t="s">
        <v>8786</v>
      </c>
      <c r="C8345" s="623" t="s">
        <v>1128</v>
      </c>
      <c r="D8345" s="624">
        <v>11.5</v>
      </c>
    </row>
    <row r="8346" spans="1:4" ht="38.25">
      <c r="A8346" s="623">
        <v>37536</v>
      </c>
      <c r="B8346" s="451" t="s">
        <v>8785</v>
      </c>
      <c r="C8346" s="623" t="s">
        <v>1128</v>
      </c>
      <c r="D8346" s="624">
        <v>11.5</v>
      </c>
    </row>
    <row r="8347" spans="1:4" ht="38.25">
      <c r="A8347" s="623">
        <v>37532</v>
      </c>
      <c r="B8347" s="451" t="s">
        <v>8781</v>
      </c>
      <c r="C8347" s="623" t="s">
        <v>1128</v>
      </c>
      <c r="D8347" s="624">
        <v>11.5</v>
      </c>
    </row>
    <row r="8348" spans="1:4">
      <c r="A8348" s="623">
        <v>2696</v>
      </c>
      <c r="B8348" s="451" t="s">
        <v>6260</v>
      </c>
      <c r="C8348" s="623" t="s">
        <v>1134</v>
      </c>
      <c r="D8348" s="624">
        <v>13.23</v>
      </c>
    </row>
    <row r="8349" spans="1:4">
      <c r="A8349" s="623">
        <v>40928</v>
      </c>
      <c r="B8349" s="451" t="s">
        <v>9972</v>
      </c>
      <c r="C8349" s="623" t="s">
        <v>1251</v>
      </c>
      <c r="D8349" s="624">
        <v>2344.6999999999998</v>
      </c>
    </row>
    <row r="8350" spans="1:4">
      <c r="A8350" s="623">
        <v>4083</v>
      </c>
      <c r="B8350" s="451" t="s">
        <v>6636</v>
      </c>
      <c r="C8350" s="623" t="s">
        <v>1134</v>
      </c>
      <c r="D8350" s="624">
        <v>17.13</v>
      </c>
    </row>
    <row r="8351" spans="1:4">
      <c r="A8351" s="623">
        <v>40818</v>
      </c>
      <c r="B8351" s="451" t="s">
        <v>9948</v>
      </c>
      <c r="C8351" s="623" t="s">
        <v>1251</v>
      </c>
      <c r="D8351" s="624">
        <v>3036.04</v>
      </c>
    </row>
    <row r="8352" spans="1:4" ht="25.5">
      <c r="A8352" s="623">
        <v>43146</v>
      </c>
      <c r="B8352" s="451" t="s">
        <v>12150</v>
      </c>
      <c r="C8352" s="623" t="s">
        <v>1128</v>
      </c>
      <c r="D8352" s="624">
        <v>6.19</v>
      </c>
    </row>
    <row r="8353" spans="1:4" ht="25.5">
      <c r="A8353" s="623">
        <v>2705</v>
      </c>
      <c r="B8353" s="451" t="s">
        <v>6262</v>
      </c>
      <c r="C8353" s="623" t="s">
        <v>1140</v>
      </c>
      <c r="D8353" s="624">
        <v>0.81</v>
      </c>
    </row>
    <row r="8354" spans="1:4" ht="38.25">
      <c r="A8354" s="623">
        <v>14250</v>
      </c>
      <c r="B8354" s="451" t="s">
        <v>8071</v>
      </c>
      <c r="C8354" s="623" t="s">
        <v>1140</v>
      </c>
      <c r="D8354" s="624">
        <v>0.83</v>
      </c>
    </row>
    <row r="8355" spans="1:4">
      <c r="A8355" s="623">
        <v>11683</v>
      </c>
      <c r="B8355" s="451" t="s">
        <v>7629</v>
      </c>
      <c r="C8355" s="623" t="s">
        <v>1131</v>
      </c>
      <c r="D8355" s="624">
        <v>34.25</v>
      </c>
    </row>
    <row r="8356" spans="1:4">
      <c r="A8356" s="623">
        <v>11684</v>
      </c>
      <c r="B8356" s="451" t="s">
        <v>7630</v>
      </c>
      <c r="C8356" s="623" t="s">
        <v>1131</v>
      </c>
      <c r="D8356" s="624">
        <v>37.49</v>
      </c>
    </row>
    <row r="8357" spans="1:4" ht="25.5">
      <c r="A8357" s="623">
        <v>6141</v>
      </c>
      <c r="B8357" s="451" t="s">
        <v>6966</v>
      </c>
      <c r="C8357" s="623" t="s">
        <v>1131</v>
      </c>
      <c r="D8357" s="624">
        <v>3.6</v>
      </c>
    </row>
    <row r="8358" spans="1:4" ht="25.5">
      <c r="A8358" s="623">
        <v>11681</v>
      </c>
      <c r="B8358" s="451" t="s">
        <v>7628</v>
      </c>
      <c r="C8358" s="623" t="s">
        <v>1131</v>
      </c>
      <c r="D8358" s="624">
        <v>6.02</v>
      </c>
    </row>
    <row r="8359" spans="1:4">
      <c r="A8359" s="623">
        <v>2706</v>
      </c>
      <c r="B8359" s="451" t="s">
        <v>6263</v>
      </c>
      <c r="C8359" s="623" t="s">
        <v>1134</v>
      </c>
      <c r="D8359" s="624">
        <v>77.39</v>
      </c>
    </row>
    <row r="8360" spans="1:4">
      <c r="A8360" s="623">
        <v>40811</v>
      </c>
      <c r="B8360" s="451" t="s">
        <v>9941</v>
      </c>
      <c r="C8360" s="623" t="s">
        <v>1251</v>
      </c>
      <c r="D8360" s="624">
        <v>13712.75</v>
      </c>
    </row>
    <row r="8361" spans="1:4">
      <c r="A8361" s="623">
        <v>2707</v>
      </c>
      <c r="B8361" s="451" t="s">
        <v>6264</v>
      </c>
      <c r="C8361" s="623" t="s">
        <v>1134</v>
      </c>
      <c r="D8361" s="624">
        <v>88.09</v>
      </c>
    </row>
    <row r="8362" spans="1:4">
      <c r="A8362" s="623">
        <v>40813</v>
      </c>
      <c r="B8362" s="451" t="s">
        <v>9943</v>
      </c>
      <c r="C8362" s="623" t="s">
        <v>1251</v>
      </c>
      <c r="D8362" s="624">
        <v>15607.93</v>
      </c>
    </row>
    <row r="8363" spans="1:4">
      <c r="A8363" s="623">
        <v>2708</v>
      </c>
      <c r="B8363" s="451" t="s">
        <v>6265</v>
      </c>
      <c r="C8363" s="623" t="s">
        <v>1134</v>
      </c>
      <c r="D8363" s="624">
        <v>120.41</v>
      </c>
    </row>
    <row r="8364" spans="1:4">
      <c r="A8364" s="623">
        <v>40814</v>
      </c>
      <c r="B8364" s="451" t="s">
        <v>9944</v>
      </c>
      <c r="C8364" s="623" t="s">
        <v>1251</v>
      </c>
      <c r="D8364" s="624">
        <v>21335.63</v>
      </c>
    </row>
    <row r="8365" spans="1:4">
      <c r="A8365" s="623">
        <v>34779</v>
      </c>
      <c r="B8365" s="451" t="s">
        <v>8543</v>
      </c>
      <c r="C8365" s="623" t="s">
        <v>1134</v>
      </c>
      <c r="D8365" s="624">
        <v>78.510000000000005</v>
      </c>
    </row>
    <row r="8366" spans="1:4">
      <c r="A8366" s="623">
        <v>40936</v>
      </c>
      <c r="B8366" s="451" t="s">
        <v>9978</v>
      </c>
      <c r="C8366" s="623" t="s">
        <v>1251</v>
      </c>
      <c r="D8366" s="624">
        <v>13912.79</v>
      </c>
    </row>
    <row r="8367" spans="1:4">
      <c r="A8367" s="623">
        <v>34780</v>
      </c>
      <c r="B8367" s="451" t="s">
        <v>8544</v>
      </c>
      <c r="C8367" s="623" t="s">
        <v>1134</v>
      </c>
      <c r="D8367" s="624">
        <v>88.58</v>
      </c>
    </row>
    <row r="8368" spans="1:4">
      <c r="A8368" s="623">
        <v>40937</v>
      </c>
      <c r="B8368" s="451" t="s">
        <v>9979</v>
      </c>
      <c r="C8368" s="623" t="s">
        <v>1251</v>
      </c>
      <c r="D8368" s="624">
        <v>15696.38</v>
      </c>
    </row>
    <row r="8369" spans="1:4">
      <c r="A8369" s="623">
        <v>34782</v>
      </c>
      <c r="B8369" s="451" t="s">
        <v>8546</v>
      </c>
      <c r="C8369" s="623" t="s">
        <v>1134</v>
      </c>
      <c r="D8369" s="624">
        <v>121.4</v>
      </c>
    </row>
    <row r="8370" spans="1:4">
      <c r="A8370" s="623">
        <v>40938</v>
      </c>
      <c r="B8370" s="451" t="s">
        <v>9980</v>
      </c>
      <c r="C8370" s="623" t="s">
        <v>1251</v>
      </c>
      <c r="D8370" s="624">
        <v>21510.41</v>
      </c>
    </row>
    <row r="8371" spans="1:4">
      <c r="A8371" s="623">
        <v>34783</v>
      </c>
      <c r="B8371" s="451" t="s">
        <v>8547</v>
      </c>
      <c r="C8371" s="623" t="s">
        <v>1134</v>
      </c>
      <c r="D8371" s="624">
        <v>73.8</v>
      </c>
    </row>
    <row r="8372" spans="1:4">
      <c r="A8372" s="623">
        <v>40939</v>
      </c>
      <c r="B8372" s="451" t="s">
        <v>9981</v>
      </c>
      <c r="C8372" s="623" t="s">
        <v>1251</v>
      </c>
      <c r="D8372" s="624">
        <v>13079.74</v>
      </c>
    </row>
    <row r="8373" spans="1:4">
      <c r="A8373" s="623">
        <v>34785</v>
      </c>
      <c r="B8373" s="451" t="s">
        <v>8549</v>
      </c>
      <c r="C8373" s="623" t="s">
        <v>1134</v>
      </c>
      <c r="D8373" s="624">
        <v>73.09</v>
      </c>
    </row>
    <row r="8374" spans="1:4">
      <c r="A8374" s="623">
        <v>40940</v>
      </c>
      <c r="B8374" s="451" t="s">
        <v>9982</v>
      </c>
      <c r="C8374" s="623" t="s">
        <v>1251</v>
      </c>
      <c r="D8374" s="624">
        <v>12950.92</v>
      </c>
    </row>
    <row r="8375" spans="1:4">
      <c r="A8375" s="623">
        <v>38403</v>
      </c>
      <c r="B8375" s="451" t="s">
        <v>9098</v>
      </c>
      <c r="C8375" s="623" t="s">
        <v>1131</v>
      </c>
      <c r="D8375" s="624">
        <v>28.71</v>
      </c>
    </row>
    <row r="8376" spans="1:4" ht="25.5">
      <c r="A8376" s="623">
        <v>43482</v>
      </c>
      <c r="B8376" s="451" t="s">
        <v>11559</v>
      </c>
      <c r="C8376" s="623" t="s">
        <v>1134</v>
      </c>
      <c r="D8376" s="624">
        <v>0.61</v>
      </c>
    </row>
    <row r="8377" spans="1:4" ht="25.5">
      <c r="A8377" s="623">
        <v>43494</v>
      </c>
      <c r="B8377" s="451" t="s">
        <v>12151</v>
      </c>
      <c r="C8377" s="623" t="s">
        <v>1251</v>
      </c>
      <c r="D8377" s="624">
        <v>114.12</v>
      </c>
    </row>
    <row r="8378" spans="1:4" ht="25.5">
      <c r="A8378" s="623">
        <v>43483</v>
      </c>
      <c r="B8378" s="451" t="s">
        <v>11560</v>
      </c>
      <c r="C8378" s="623" t="s">
        <v>1134</v>
      </c>
      <c r="D8378" s="624">
        <v>1.08</v>
      </c>
    </row>
    <row r="8379" spans="1:4" ht="25.5">
      <c r="A8379" s="623">
        <v>43495</v>
      </c>
      <c r="B8379" s="451" t="s">
        <v>11561</v>
      </c>
      <c r="C8379" s="623" t="s">
        <v>1251</v>
      </c>
      <c r="D8379" s="624">
        <v>203.86</v>
      </c>
    </row>
    <row r="8380" spans="1:4" ht="25.5">
      <c r="A8380" s="623">
        <v>43484</v>
      </c>
      <c r="B8380" s="451" t="s">
        <v>11562</v>
      </c>
      <c r="C8380" s="623" t="s">
        <v>1134</v>
      </c>
      <c r="D8380" s="624">
        <v>0.93</v>
      </c>
    </row>
    <row r="8381" spans="1:4" ht="25.5">
      <c r="A8381" s="623">
        <v>43496</v>
      </c>
      <c r="B8381" s="451" t="s">
        <v>11563</v>
      </c>
      <c r="C8381" s="623" t="s">
        <v>1251</v>
      </c>
      <c r="D8381" s="624">
        <v>175.1</v>
      </c>
    </row>
    <row r="8382" spans="1:4" ht="25.5">
      <c r="A8382" s="623">
        <v>43485</v>
      </c>
      <c r="B8382" s="451" t="s">
        <v>11564</v>
      </c>
      <c r="C8382" s="623" t="s">
        <v>1134</v>
      </c>
      <c r="D8382" s="624">
        <v>0.83</v>
      </c>
    </row>
    <row r="8383" spans="1:4" ht="25.5">
      <c r="A8383" s="623">
        <v>43497</v>
      </c>
      <c r="B8383" s="451" t="s">
        <v>11565</v>
      </c>
      <c r="C8383" s="623" t="s">
        <v>1251</v>
      </c>
      <c r="D8383" s="624">
        <v>156.65</v>
      </c>
    </row>
    <row r="8384" spans="1:4" ht="25.5">
      <c r="A8384" s="623">
        <v>43487</v>
      </c>
      <c r="B8384" s="451" t="s">
        <v>11566</v>
      </c>
      <c r="C8384" s="623" t="s">
        <v>1134</v>
      </c>
      <c r="D8384" s="624">
        <v>0.95</v>
      </c>
    </row>
    <row r="8385" spans="1:4" ht="25.5">
      <c r="A8385" s="623">
        <v>43499</v>
      </c>
      <c r="B8385" s="451" t="s">
        <v>12152</v>
      </c>
      <c r="C8385" s="623" t="s">
        <v>1251</v>
      </c>
      <c r="D8385" s="624">
        <v>179.44</v>
      </c>
    </row>
    <row r="8386" spans="1:4" ht="25.5">
      <c r="A8386" s="623">
        <v>43486</v>
      </c>
      <c r="B8386" s="451" t="s">
        <v>11567</v>
      </c>
      <c r="C8386" s="623" t="s">
        <v>1134</v>
      </c>
      <c r="D8386" s="624">
        <v>0.56999999999999995</v>
      </c>
    </row>
    <row r="8387" spans="1:4" ht="25.5">
      <c r="A8387" s="623">
        <v>43498</v>
      </c>
      <c r="B8387" s="451" t="s">
        <v>11568</v>
      </c>
      <c r="C8387" s="623" t="s">
        <v>1251</v>
      </c>
      <c r="D8387" s="624">
        <v>108.24</v>
      </c>
    </row>
    <row r="8388" spans="1:4" ht="25.5">
      <c r="A8388" s="623">
        <v>43488</v>
      </c>
      <c r="B8388" s="451" t="s">
        <v>11569</v>
      </c>
      <c r="C8388" s="623" t="s">
        <v>1134</v>
      </c>
      <c r="D8388" s="624">
        <v>0.66</v>
      </c>
    </row>
    <row r="8389" spans="1:4" ht="25.5">
      <c r="A8389" s="623">
        <v>43500</v>
      </c>
      <c r="B8389" s="451" t="s">
        <v>11570</v>
      </c>
      <c r="C8389" s="623" t="s">
        <v>1251</v>
      </c>
      <c r="D8389" s="624">
        <v>125.38</v>
      </c>
    </row>
    <row r="8390" spans="1:4" ht="25.5">
      <c r="A8390" s="623">
        <v>43489</v>
      </c>
      <c r="B8390" s="451" t="s">
        <v>11571</v>
      </c>
      <c r="C8390" s="623" t="s">
        <v>1134</v>
      </c>
      <c r="D8390" s="624">
        <v>0.96</v>
      </c>
    </row>
    <row r="8391" spans="1:4" ht="25.5">
      <c r="A8391" s="623">
        <v>43501</v>
      </c>
      <c r="B8391" s="451" t="s">
        <v>11572</v>
      </c>
      <c r="C8391" s="623" t="s">
        <v>1251</v>
      </c>
      <c r="D8391" s="624">
        <v>181.88</v>
      </c>
    </row>
    <row r="8392" spans="1:4" ht="25.5">
      <c r="A8392" s="623">
        <v>43490</v>
      </c>
      <c r="B8392" s="451" t="s">
        <v>11573</v>
      </c>
      <c r="C8392" s="623" t="s">
        <v>1134</v>
      </c>
      <c r="D8392" s="624">
        <v>1.46</v>
      </c>
    </row>
    <row r="8393" spans="1:4" ht="25.5">
      <c r="A8393" s="623">
        <v>43502</v>
      </c>
      <c r="B8393" s="451" t="s">
        <v>11574</v>
      </c>
      <c r="C8393" s="623" t="s">
        <v>1251</v>
      </c>
      <c r="D8393" s="624">
        <v>275.92</v>
      </c>
    </row>
    <row r="8394" spans="1:4" ht="25.5">
      <c r="A8394" s="623">
        <v>43491</v>
      </c>
      <c r="B8394" s="451" t="s">
        <v>11575</v>
      </c>
      <c r="C8394" s="623" t="s">
        <v>1134</v>
      </c>
      <c r="D8394" s="624">
        <v>1.02</v>
      </c>
    </row>
    <row r="8395" spans="1:4" ht="25.5">
      <c r="A8395" s="623">
        <v>43503</v>
      </c>
      <c r="B8395" s="451" t="s">
        <v>11576</v>
      </c>
      <c r="C8395" s="623" t="s">
        <v>1251</v>
      </c>
      <c r="D8395" s="624">
        <v>192.76</v>
      </c>
    </row>
    <row r="8396" spans="1:4" ht="25.5">
      <c r="A8396" s="623">
        <v>43492</v>
      </c>
      <c r="B8396" s="451" t="s">
        <v>11577</v>
      </c>
      <c r="C8396" s="623" t="s">
        <v>1134</v>
      </c>
      <c r="D8396" s="624">
        <v>1.36</v>
      </c>
    </row>
    <row r="8397" spans="1:4" ht="25.5">
      <c r="A8397" s="623">
        <v>43504</v>
      </c>
      <c r="B8397" s="451" t="s">
        <v>11578</v>
      </c>
      <c r="C8397" s="623" t="s">
        <v>1251</v>
      </c>
      <c r="D8397" s="624">
        <v>255.78</v>
      </c>
    </row>
    <row r="8398" spans="1:4" ht="25.5">
      <c r="A8398" s="623">
        <v>43493</v>
      </c>
      <c r="B8398" s="451" t="s">
        <v>11579</v>
      </c>
      <c r="C8398" s="623" t="s">
        <v>1134</v>
      </c>
      <c r="D8398" s="624">
        <v>0.54</v>
      </c>
    </row>
    <row r="8399" spans="1:4" ht="25.5">
      <c r="A8399" s="623">
        <v>43505</v>
      </c>
      <c r="B8399" s="451" t="s">
        <v>11580</v>
      </c>
      <c r="C8399" s="623" t="s">
        <v>1251</v>
      </c>
      <c r="D8399" s="624">
        <v>102.76</v>
      </c>
    </row>
    <row r="8400" spans="1:4" ht="63.75">
      <c r="A8400" s="623">
        <v>37774</v>
      </c>
      <c r="B8400" s="451" t="s">
        <v>8867</v>
      </c>
      <c r="C8400" s="623" t="s">
        <v>1131</v>
      </c>
      <c r="D8400" s="624">
        <v>188694.18</v>
      </c>
    </row>
    <row r="8401" spans="1:4" ht="63.75">
      <c r="A8401" s="623">
        <v>38630</v>
      </c>
      <c r="B8401" s="451" t="s">
        <v>9185</v>
      </c>
      <c r="C8401" s="623" t="s">
        <v>1131</v>
      </c>
      <c r="D8401" s="624">
        <v>1079521.8700000001</v>
      </c>
    </row>
    <row r="8402" spans="1:4" ht="89.25">
      <c r="A8402" s="623">
        <v>38629</v>
      </c>
      <c r="B8402" s="451" t="s">
        <v>9184</v>
      </c>
      <c r="C8402" s="623" t="s">
        <v>1131</v>
      </c>
      <c r="D8402" s="624">
        <v>1606921.87</v>
      </c>
    </row>
    <row r="8403" spans="1:4" ht="25.5">
      <c r="A8403" s="623">
        <v>38476</v>
      </c>
      <c r="B8403" s="451" t="s">
        <v>9155</v>
      </c>
      <c r="C8403" s="623" t="s">
        <v>1131</v>
      </c>
      <c r="D8403" s="624">
        <v>215.78</v>
      </c>
    </row>
    <row r="8404" spans="1:4" ht="25.5">
      <c r="A8404" s="623">
        <v>38477</v>
      </c>
      <c r="B8404" s="451" t="s">
        <v>9156</v>
      </c>
      <c r="C8404" s="623" t="s">
        <v>1131</v>
      </c>
      <c r="D8404" s="624">
        <v>611.11</v>
      </c>
    </row>
    <row r="8405" spans="1:4" ht="51">
      <c r="A8405" s="623">
        <v>40635</v>
      </c>
      <c r="B8405" s="451" t="s">
        <v>9913</v>
      </c>
      <c r="C8405" s="623" t="s">
        <v>1131</v>
      </c>
      <c r="D8405" s="624">
        <v>486599.95</v>
      </c>
    </row>
    <row r="8406" spans="1:4" ht="38.25">
      <c r="A8406" s="623">
        <v>36483</v>
      </c>
      <c r="B8406" s="451" t="s">
        <v>8631</v>
      </c>
      <c r="C8406" s="623" t="s">
        <v>1131</v>
      </c>
      <c r="D8406" s="624">
        <v>440937.5</v>
      </c>
    </row>
    <row r="8407" spans="1:4" ht="38.25">
      <c r="A8407" s="623">
        <v>14525</v>
      </c>
      <c r="B8407" s="451" t="s">
        <v>8079</v>
      </c>
      <c r="C8407" s="623" t="s">
        <v>1131</v>
      </c>
      <c r="D8407" s="624">
        <v>461687.5</v>
      </c>
    </row>
    <row r="8408" spans="1:4" ht="38.25">
      <c r="A8408" s="623">
        <v>36482</v>
      </c>
      <c r="B8408" s="451" t="s">
        <v>8630</v>
      </c>
      <c r="C8408" s="623" t="s">
        <v>1131</v>
      </c>
      <c r="D8408" s="624">
        <v>395961.33</v>
      </c>
    </row>
    <row r="8409" spans="1:4" ht="38.25">
      <c r="A8409" s="623">
        <v>36408</v>
      </c>
      <c r="B8409" s="451" t="s">
        <v>8628</v>
      </c>
      <c r="C8409" s="623" t="s">
        <v>1131</v>
      </c>
      <c r="D8409" s="624">
        <v>473100</v>
      </c>
    </row>
    <row r="8410" spans="1:4" ht="38.25">
      <c r="A8410" s="623">
        <v>2723</v>
      </c>
      <c r="B8410" s="451" t="s">
        <v>6270</v>
      </c>
      <c r="C8410" s="623" t="s">
        <v>1131</v>
      </c>
      <c r="D8410" s="624">
        <v>363125</v>
      </c>
    </row>
    <row r="8411" spans="1:4" ht="38.25">
      <c r="A8411" s="623">
        <v>36481</v>
      </c>
      <c r="B8411" s="451" t="s">
        <v>8629</v>
      </c>
      <c r="C8411" s="623" t="s">
        <v>1131</v>
      </c>
      <c r="D8411" s="624">
        <v>433156.25</v>
      </c>
    </row>
    <row r="8412" spans="1:4" ht="38.25">
      <c r="A8412" s="623">
        <v>10685</v>
      </c>
      <c r="B8412" s="451" t="s">
        <v>7407</v>
      </c>
      <c r="C8412" s="623" t="s">
        <v>1131</v>
      </c>
      <c r="D8412" s="624">
        <v>415000</v>
      </c>
    </row>
    <row r="8413" spans="1:4" ht="63.75">
      <c r="A8413" s="623">
        <v>40636</v>
      </c>
      <c r="B8413" s="451" t="s">
        <v>9914</v>
      </c>
      <c r="C8413" s="623" t="s">
        <v>1131</v>
      </c>
      <c r="D8413" s="624">
        <v>468443.7</v>
      </c>
    </row>
    <row r="8414" spans="1:4" ht="25.5">
      <c r="A8414" s="623">
        <v>4111</v>
      </c>
      <c r="B8414" s="451" t="s">
        <v>6644</v>
      </c>
      <c r="C8414" s="623" t="s">
        <v>1131</v>
      </c>
      <c r="D8414" s="624">
        <v>37.49</v>
      </c>
    </row>
    <row r="8415" spans="1:4" ht="38.25">
      <c r="A8415" s="623">
        <v>26021</v>
      </c>
      <c r="B8415" s="451" t="s">
        <v>8348</v>
      </c>
      <c r="C8415" s="623" t="s">
        <v>1131</v>
      </c>
      <c r="D8415" s="624">
        <v>80.209999999999994</v>
      </c>
    </row>
    <row r="8416" spans="1:4" ht="25.5">
      <c r="A8416" s="623">
        <v>12</v>
      </c>
      <c r="B8416" s="451" t="s">
        <v>5394</v>
      </c>
      <c r="C8416" s="623" t="s">
        <v>1131</v>
      </c>
      <c r="D8416" s="624">
        <v>9.84</v>
      </c>
    </row>
    <row r="8417" spans="1:4" ht="25.5">
      <c r="A8417" s="623">
        <v>37554</v>
      </c>
      <c r="B8417" s="451" t="s">
        <v>8795</v>
      </c>
      <c r="C8417" s="623" t="s">
        <v>1131</v>
      </c>
      <c r="D8417" s="624">
        <v>140.33000000000001</v>
      </c>
    </row>
    <row r="8418" spans="1:4" ht="25.5">
      <c r="A8418" s="623">
        <v>37555</v>
      </c>
      <c r="B8418" s="451" t="s">
        <v>8796</v>
      </c>
      <c r="C8418" s="623" t="s">
        <v>1131</v>
      </c>
      <c r="D8418" s="624">
        <v>170.71</v>
      </c>
    </row>
    <row r="8419" spans="1:4" ht="38.25">
      <c r="A8419" s="623">
        <v>10902</v>
      </c>
      <c r="B8419" s="451" t="s">
        <v>7458</v>
      </c>
      <c r="C8419" s="623" t="s">
        <v>1131</v>
      </c>
      <c r="D8419" s="624">
        <v>42.83</v>
      </c>
    </row>
    <row r="8420" spans="1:4" ht="38.25">
      <c r="A8420" s="623">
        <v>20965</v>
      </c>
      <c r="B8420" s="451" t="s">
        <v>8210</v>
      </c>
      <c r="C8420" s="623" t="s">
        <v>1131</v>
      </c>
      <c r="D8420" s="624">
        <v>43.23</v>
      </c>
    </row>
    <row r="8421" spans="1:4" ht="38.25">
      <c r="A8421" s="623">
        <v>20966</v>
      </c>
      <c r="B8421" s="451" t="s">
        <v>8211</v>
      </c>
      <c r="C8421" s="623" t="s">
        <v>1131</v>
      </c>
      <c r="D8421" s="624">
        <v>46.55</v>
      </c>
    </row>
    <row r="8422" spans="1:4" ht="38.25">
      <c r="A8422" s="623">
        <v>10903</v>
      </c>
      <c r="B8422" s="451" t="s">
        <v>7459</v>
      </c>
      <c r="C8422" s="623" t="s">
        <v>1131</v>
      </c>
      <c r="D8422" s="624">
        <v>70.56</v>
      </c>
    </row>
    <row r="8423" spans="1:4" ht="38.25">
      <c r="A8423" s="623">
        <v>20967</v>
      </c>
      <c r="B8423" s="451" t="s">
        <v>8212</v>
      </c>
      <c r="C8423" s="623" t="s">
        <v>1131</v>
      </c>
      <c r="D8423" s="624">
        <v>70.56</v>
      </c>
    </row>
    <row r="8424" spans="1:4" ht="38.25">
      <c r="A8424" s="623">
        <v>20968</v>
      </c>
      <c r="B8424" s="451" t="s">
        <v>8213</v>
      </c>
      <c r="C8424" s="623" t="s">
        <v>1131</v>
      </c>
      <c r="D8424" s="624">
        <v>77.39</v>
      </c>
    </row>
    <row r="8425" spans="1:4" ht="38.25">
      <c r="A8425" s="623">
        <v>11359</v>
      </c>
      <c r="B8425" s="451" t="s">
        <v>7556</v>
      </c>
      <c r="C8425" s="623" t="s">
        <v>1131</v>
      </c>
      <c r="D8425" s="624">
        <v>883</v>
      </c>
    </row>
    <row r="8426" spans="1:4" ht="38.25">
      <c r="A8426" s="623">
        <v>39017</v>
      </c>
      <c r="B8426" s="451" t="s">
        <v>9367</v>
      </c>
      <c r="C8426" s="623" t="s">
        <v>1131</v>
      </c>
      <c r="D8426" s="624">
        <v>0.13</v>
      </c>
    </row>
    <row r="8427" spans="1:4" ht="38.25">
      <c r="A8427" s="623">
        <v>39315</v>
      </c>
      <c r="B8427" s="451" t="s">
        <v>9521</v>
      </c>
      <c r="C8427" s="623" t="s">
        <v>1131</v>
      </c>
      <c r="D8427" s="624">
        <v>0.22</v>
      </c>
    </row>
    <row r="8428" spans="1:4" ht="38.25">
      <c r="A8428" s="623">
        <v>39016</v>
      </c>
      <c r="B8428" s="451" t="s">
        <v>9366</v>
      </c>
      <c r="C8428" s="623" t="s">
        <v>1131</v>
      </c>
      <c r="D8428" s="624">
        <v>0.22</v>
      </c>
    </row>
    <row r="8429" spans="1:4" ht="25.5">
      <c r="A8429" s="623">
        <v>40432</v>
      </c>
      <c r="B8429" s="451" t="s">
        <v>9893</v>
      </c>
      <c r="C8429" s="623" t="s">
        <v>1131</v>
      </c>
      <c r="D8429" s="624">
        <v>1.71</v>
      </c>
    </row>
    <row r="8430" spans="1:4" ht="51">
      <c r="A8430" s="623">
        <v>39481</v>
      </c>
      <c r="B8430" s="451" t="s">
        <v>9656</v>
      </c>
      <c r="C8430" s="623" t="s">
        <v>1131</v>
      </c>
      <c r="D8430" s="624">
        <v>1.07</v>
      </c>
    </row>
    <row r="8431" spans="1:4" ht="25.5">
      <c r="A8431" s="623">
        <v>40433</v>
      </c>
      <c r="B8431" s="451" t="s">
        <v>9894</v>
      </c>
      <c r="C8431" s="623" t="s">
        <v>1131</v>
      </c>
      <c r="D8431" s="624">
        <v>0.95</v>
      </c>
    </row>
    <row r="8432" spans="1:4" ht="38.25">
      <c r="A8432" s="623">
        <v>20219</v>
      </c>
      <c r="B8432" s="451" t="s">
        <v>8189</v>
      </c>
      <c r="C8432" s="623" t="s">
        <v>1131</v>
      </c>
      <c r="D8432" s="624">
        <v>74000</v>
      </c>
    </row>
    <row r="8433" spans="1:4" ht="51">
      <c r="A8433" s="623">
        <v>36484</v>
      </c>
      <c r="B8433" s="451" t="s">
        <v>8632</v>
      </c>
      <c r="C8433" s="623" t="s">
        <v>1131</v>
      </c>
      <c r="D8433" s="624">
        <v>157088.51999999999</v>
      </c>
    </row>
    <row r="8434" spans="1:4" ht="25.5">
      <c r="A8434" s="623">
        <v>38367</v>
      </c>
      <c r="B8434" s="451" t="s">
        <v>9071</v>
      </c>
      <c r="C8434" s="623" t="s">
        <v>1131</v>
      </c>
      <c r="D8434" s="624">
        <v>11.59</v>
      </c>
    </row>
    <row r="8435" spans="1:4">
      <c r="A8435" s="623">
        <v>38368</v>
      </c>
      <c r="B8435" s="451" t="s">
        <v>9072</v>
      </c>
      <c r="C8435" s="623" t="s">
        <v>1131</v>
      </c>
      <c r="D8435" s="624">
        <v>6.67</v>
      </c>
    </row>
    <row r="8436" spans="1:4" ht="25.5">
      <c r="A8436" s="623">
        <v>38091</v>
      </c>
      <c r="B8436" s="451" t="s">
        <v>8995</v>
      </c>
      <c r="C8436" s="623" t="s">
        <v>1131</v>
      </c>
      <c r="D8436" s="624">
        <v>1.58</v>
      </c>
    </row>
    <row r="8437" spans="1:4" ht="25.5">
      <c r="A8437" s="623">
        <v>38095</v>
      </c>
      <c r="B8437" s="451" t="s">
        <v>8999</v>
      </c>
      <c r="C8437" s="623" t="s">
        <v>1131</v>
      </c>
      <c r="D8437" s="624">
        <v>3.35</v>
      </c>
    </row>
    <row r="8438" spans="1:4" ht="25.5">
      <c r="A8438" s="623">
        <v>38092</v>
      </c>
      <c r="B8438" s="451" t="s">
        <v>8996</v>
      </c>
      <c r="C8438" s="623" t="s">
        <v>1131</v>
      </c>
      <c r="D8438" s="624">
        <v>1.5</v>
      </c>
    </row>
    <row r="8439" spans="1:4" ht="25.5">
      <c r="A8439" s="623">
        <v>38093</v>
      </c>
      <c r="B8439" s="451" t="s">
        <v>8997</v>
      </c>
      <c r="C8439" s="623" t="s">
        <v>1131</v>
      </c>
      <c r="D8439" s="624">
        <v>1.55</v>
      </c>
    </row>
    <row r="8440" spans="1:4" ht="25.5">
      <c r="A8440" s="623">
        <v>38096</v>
      </c>
      <c r="B8440" s="451" t="s">
        <v>9000</v>
      </c>
      <c r="C8440" s="623" t="s">
        <v>1131</v>
      </c>
      <c r="D8440" s="624">
        <v>3.6</v>
      </c>
    </row>
    <row r="8441" spans="1:4" ht="25.5">
      <c r="A8441" s="623">
        <v>38094</v>
      </c>
      <c r="B8441" s="451" t="s">
        <v>8998</v>
      </c>
      <c r="C8441" s="623" t="s">
        <v>1131</v>
      </c>
      <c r="D8441" s="624">
        <v>1.9</v>
      </c>
    </row>
    <row r="8442" spans="1:4" ht="25.5">
      <c r="A8442" s="623">
        <v>38097</v>
      </c>
      <c r="B8442" s="451" t="s">
        <v>9001</v>
      </c>
      <c r="C8442" s="623" t="s">
        <v>1131</v>
      </c>
      <c r="D8442" s="624">
        <v>3.86</v>
      </c>
    </row>
    <row r="8443" spans="1:4" ht="25.5">
      <c r="A8443" s="623">
        <v>38098</v>
      </c>
      <c r="B8443" s="451" t="s">
        <v>9002</v>
      </c>
      <c r="C8443" s="623" t="s">
        <v>1131</v>
      </c>
      <c r="D8443" s="624">
        <v>3.86</v>
      </c>
    </row>
    <row r="8444" spans="1:4">
      <c r="A8444" s="623">
        <v>11186</v>
      </c>
      <c r="B8444" s="451" t="s">
        <v>7528</v>
      </c>
      <c r="C8444" s="623" t="s">
        <v>1136</v>
      </c>
      <c r="D8444" s="624">
        <v>319.14999999999998</v>
      </c>
    </row>
    <row r="8445" spans="1:4" ht="38.25">
      <c r="A8445" s="623">
        <v>11558</v>
      </c>
      <c r="B8445" s="451" t="s">
        <v>7588</v>
      </c>
      <c r="C8445" s="623" t="s">
        <v>1144</v>
      </c>
      <c r="D8445" s="624">
        <v>12.54</v>
      </c>
    </row>
    <row r="8446" spans="1:4" ht="38.25">
      <c r="A8446" s="623">
        <v>11557</v>
      </c>
      <c r="B8446" s="451" t="s">
        <v>7587</v>
      </c>
      <c r="C8446" s="623" t="s">
        <v>1144</v>
      </c>
      <c r="D8446" s="624">
        <v>31.76</v>
      </c>
    </row>
    <row r="8447" spans="1:4">
      <c r="A8447" s="623">
        <v>2759</v>
      </c>
      <c r="B8447" s="451" t="s">
        <v>6279</v>
      </c>
      <c r="C8447" s="623" t="s">
        <v>1131</v>
      </c>
      <c r="D8447" s="624">
        <v>5.6</v>
      </c>
    </row>
    <row r="8448" spans="1:4" ht="25.5">
      <c r="A8448" s="623">
        <v>38124</v>
      </c>
      <c r="B8448" s="451" t="s">
        <v>9026</v>
      </c>
      <c r="C8448" s="623" t="s">
        <v>1131</v>
      </c>
      <c r="D8448" s="624">
        <v>26.8</v>
      </c>
    </row>
    <row r="8449" spans="1:4">
      <c r="A8449" s="623">
        <v>38380</v>
      </c>
      <c r="B8449" s="451" t="s">
        <v>9080</v>
      </c>
      <c r="C8449" s="623" t="s">
        <v>1131</v>
      </c>
      <c r="D8449" s="624">
        <v>18.420000000000002</v>
      </c>
    </row>
    <row r="8450" spans="1:4" ht="38.25">
      <c r="A8450" s="623">
        <v>20059</v>
      </c>
      <c r="B8450" s="451" t="s">
        <v>8107</v>
      </c>
      <c r="C8450" s="623" t="s">
        <v>1131</v>
      </c>
      <c r="D8450" s="624">
        <v>12.04</v>
      </c>
    </row>
    <row r="8451" spans="1:4" ht="51">
      <c r="A8451" s="623">
        <v>42429</v>
      </c>
      <c r="B8451" s="451" t="s">
        <v>11581</v>
      </c>
      <c r="C8451" s="623" t="s">
        <v>1131</v>
      </c>
      <c r="D8451" s="624">
        <v>3448.97</v>
      </c>
    </row>
    <row r="8452" spans="1:4">
      <c r="A8452" s="623">
        <v>39616</v>
      </c>
      <c r="B8452" s="451" t="s">
        <v>14027</v>
      </c>
      <c r="C8452" s="623" t="s">
        <v>1131</v>
      </c>
      <c r="D8452" s="624">
        <v>348</v>
      </c>
    </row>
    <row r="8453" spans="1:4">
      <c r="A8453" s="623">
        <v>39618</v>
      </c>
      <c r="B8453" s="451" t="s">
        <v>14028</v>
      </c>
      <c r="C8453" s="623" t="s">
        <v>1131</v>
      </c>
      <c r="D8453" s="624">
        <v>631.21</v>
      </c>
    </row>
    <row r="8454" spans="1:4">
      <c r="A8454" s="623">
        <v>39619</v>
      </c>
      <c r="B8454" s="451" t="s">
        <v>14029</v>
      </c>
      <c r="C8454" s="623" t="s">
        <v>1131</v>
      </c>
      <c r="D8454" s="624">
        <v>864.5</v>
      </c>
    </row>
    <row r="8455" spans="1:4">
      <c r="A8455" s="623">
        <v>39613</v>
      </c>
      <c r="B8455" s="451" t="s">
        <v>14030</v>
      </c>
      <c r="C8455" s="623" t="s">
        <v>1131</v>
      </c>
      <c r="D8455" s="624">
        <v>138.22999999999999</v>
      </c>
    </row>
    <row r="8456" spans="1:4">
      <c r="A8456" s="623">
        <v>39614</v>
      </c>
      <c r="B8456" s="451" t="s">
        <v>14031</v>
      </c>
      <c r="C8456" s="623" t="s">
        <v>1131</v>
      </c>
      <c r="D8456" s="624">
        <v>201.67</v>
      </c>
    </row>
    <row r="8457" spans="1:4" ht="51">
      <c r="A8457" s="623">
        <v>38538</v>
      </c>
      <c r="B8457" s="451" t="s">
        <v>9157</v>
      </c>
      <c r="C8457" s="623" t="s">
        <v>1135</v>
      </c>
      <c r="D8457" s="624">
        <v>42.5</v>
      </c>
    </row>
    <row r="8458" spans="1:4" ht="51">
      <c r="A8458" s="623">
        <v>38539</v>
      </c>
      <c r="B8458" s="451" t="s">
        <v>9158</v>
      </c>
      <c r="C8458" s="623" t="s">
        <v>1135</v>
      </c>
      <c r="D8458" s="624">
        <v>57.79</v>
      </c>
    </row>
    <row r="8459" spans="1:4" ht="51">
      <c r="A8459" s="623">
        <v>38540</v>
      </c>
      <c r="B8459" s="451" t="s">
        <v>9159</v>
      </c>
      <c r="C8459" s="623" t="s">
        <v>1135</v>
      </c>
      <c r="D8459" s="624">
        <v>148.11000000000001</v>
      </c>
    </row>
    <row r="8460" spans="1:4">
      <c r="A8460" s="623">
        <v>38384</v>
      </c>
      <c r="B8460" s="451" t="s">
        <v>9084</v>
      </c>
      <c r="C8460" s="623" t="s">
        <v>1131</v>
      </c>
      <c r="D8460" s="624">
        <v>17.29</v>
      </c>
    </row>
    <row r="8461" spans="1:4">
      <c r="A8461" s="623">
        <v>13</v>
      </c>
      <c r="B8461" s="451" t="s">
        <v>5395</v>
      </c>
      <c r="C8461" s="623" t="s">
        <v>1128</v>
      </c>
      <c r="D8461" s="624">
        <v>15.15</v>
      </c>
    </row>
    <row r="8462" spans="1:4">
      <c r="A8462" s="623">
        <v>2762</v>
      </c>
      <c r="B8462" s="451" t="s">
        <v>6280</v>
      </c>
      <c r="C8462" s="623" t="s">
        <v>1135</v>
      </c>
      <c r="D8462" s="624">
        <v>7</v>
      </c>
    </row>
    <row r="8463" spans="1:4" ht="38.25">
      <c r="A8463" s="623">
        <v>21142</v>
      </c>
      <c r="B8463" s="451" t="s">
        <v>8271</v>
      </c>
      <c r="C8463" s="623" t="s">
        <v>1131</v>
      </c>
      <c r="D8463" s="624">
        <v>19.09</v>
      </c>
    </row>
    <row r="8464" spans="1:4">
      <c r="A8464" s="623">
        <v>12865</v>
      </c>
      <c r="B8464" s="451" t="s">
        <v>7959</v>
      </c>
      <c r="C8464" s="623" t="s">
        <v>1134</v>
      </c>
      <c r="D8464" s="624">
        <v>13.41</v>
      </c>
    </row>
    <row r="8465" spans="1:4">
      <c r="A8465" s="623">
        <v>41074</v>
      </c>
      <c r="B8465" s="451" t="s">
        <v>10020</v>
      </c>
      <c r="C8465" s="623" t="s">
        <v>1251</v>
      </c>
      <c r="D8465" s="624">
        <v>2377.9699999999998</v>
      </c>
    </row>
    <row r="8466" spans="1:4">
      <c r="A8466" s="623">
        <v>4223</v>
      </c>
      <c r="B8466" s="451" t="s">
        <v>6688</v>
      </c>
      <c r="C8466" s="623" t="s">
        <v>1130</v>
      </c>
      <c r="D8466" s="624">
        <v>3.26</v>
      </c>
    </row>
    <row r="8467" spans="1:4">
      <c r="A8467" s="623">
        <v>37372</v>
      </c>
      <c r="B8467" s="451" t="s">
        <v>11582</v>
      </c>
      <c r="C8467" s="623" t="s">
        <v>1134</v>
      </c>
      <c r="D8467" s="624">
        <v>0.35</v>
      </c>
    </row>
    <row r="8468" spans="1:4">
      <c r="A8468" s="623">
        <v>40863</v>
      </c>
      <c r="B8468" s="451" t="s">
        <v>11583</v>
      </c>
      <c r="C8468" s="623" t="s">
        <v>1251</v>
      </c>
      <c r="D8468" s="624">
        <v>65.94</v>
      </c>
    </row>
    <row r="8469" spans="1:4" ht="25.5">
      <c r="A8469" s="623">
        <v>38475</v>
      </c>
      <c r="B8469" s="451" t="s">
        <v>9154</v>
      </c>
      <c r="C8469" s="623" t="s">
        <v>1131</v>
      </c>
      <c r="D8469" s="624">
        <v>31.92</v>
      </c>
    </row>
    <row r="8470" spans="1:4">
      <c r="A8470" s="623">
        <v>38474</v>
      </c>
      <c r="B8470" s="451" t="s">
        <v>9153</v>
      </c>
      <c r="C8470" s="623" t="s">
        <v>1131</v>
      </c>
      <c r="D8470" s="624">
        <v>39.46</v>
      </c>
    </row>
    <row r="8471" spans="1:4" ht="25.5">
      <c r="A8471" s="623">
        <v>10886</v>
      </c>
      <c r="B8471" s="451" t="s">
        <v>7450</v>
      </c>
      <c r="C8471" s="623" t="s">
        <v>1131</v>
      </c>
      <c r="D8471" s="624">
        <v>135.18</v>
      </c>
    </row>
    <row r="8472" spans="1:4" ht="25.5">
      <c r="A8472" s="623">
        <v>10888</v>
      </c>
      <c r="B8472" s="451" t="s">
        <v>7451</v>
      </c>
      <c r="C8472" s="623" t="s">
        <v>1131</v>
      </c>
      <c r="D8472" s="624">
        <v>427.84</v>
      </c>
    </row>
    <row r="8473" spans="1:4" ht="25.5">
      <c r="A8473" s="623">
        <v>10889</v>
      </c>
      <c r="B8473" s="451" t="s">
        <v>7452</v>
      </c>
      <c r="C8473" s="623" t="s">
        <v>1131</v>
      </c>
      <c r="D8473" s="624">
        <v>463.5</v>
      </c>
    </row>
    <row r="8474" spans="1:4" ht="25.5">
      <c r="A8474" s="623">
        <v>10890</v>
      </c>
      <c r="B8474" s="451" t="s">
        <v>7453</v>
      </c>
      <c r="C8474" s="623" t="s">
        <v>1131</v>
      </c>
      <c r="D8474" s="624">
        <v>213.92</v>
      </c>
    </row>
    <row r="8475" spans="1:4" ht="25.5">
      <c r="A8475" s="623">
        <v>10891</v>
      </c>
      <c r="B8475" s="451" t="s">
        <v>7454</v>
      </c>
      <c r="C8475" s="623" t="s">
        <v>1131</v>
      </c>
      <c r="D8475" s="624">
        <v>130.72999999999999</v>
      </c>
    </row>
    <row r="8476" spans="1:4" ht="25.5">
      <c r="A8476" s="623">
        <v>10892</v>
      </c>
      <c r="B8476" s="451" t="s">
        <v>7455</v>
      </c>
      <c r="C8476" s="623" t="s">
        <v>1131</v>
      </c>
      <c r="D8476" s="624">
        <v>154.5</v>
      </c>
    </row>
    <row r="8477" spans="1:4" ht="25.5">
      <c r="A8477" s="623">
        <v>20977</v>
      </c>
      <c r="B8477" s="451" t="s">
        <v>8220</v>
      </c>
      <c r="C8477" s="623" t="s">
        <v>1131</v>
      </c>
      <c r="D8477" s="624">
        <v>184.21</v>
      </c>
    </row>
    <row r="8478" spans="1:4" ht="25.5">
      <c r="A8478" s="623">
        <v>3073</v>
      </c>
      <c r="B8478" s="451" t="s">
        <v>6285</v>
      </c>
      <c r="C8478" s="623" t="s">
        <v>1131</v>
      </c>
      <c r="D8478" s="624">
        <v>146.83000000000001</v>
      </c>
    </row>
    <row r="8479" spans="1:4" ht="25.5">
      <c r="A8479" s="623">
        <v>3068</v>
      </c>
      <c r="B8479" s="451" t="s">
        <v>6283</v>
      </c>
      <c r="C8479" s="623" t="s">
        <v>1131</v>
      </c>
      <c r="D8479" s="624">
        <v>29.35</v>
      </c>
    </row>
    <row r="8480" spans="1:4" ht="25.5">
      <c r="A8480" s="623">
        <v>3074</v>
      </c>
      <c r="B8480" s="451" t="s">
        <v>6286</v>
      </c>
      <c r="C8480" s="623" t="s">
        <v>1131</v>
      </c>
      <c r="D8480" s="624">
        <v>92.7</v>
      </c>
    </row>
    <row r="8481" spans="1:4" ht="25.5">
      <c r="A8481" s="623">
        <v>3076</v>
      </c>
      <c r="B8481" s="451" t="s">
        <v>6288</v>
      </c>
      <c r="C8481" s="623" t="s">
        <v>1131</v>
      </c>
      <c r="D8481" s="624">
        <v>120.71</v>
      </c>
    </row>
    <row r="8482" spans="1:4" ht="25.5">
      <c r="A8482" s="623">
        <v>3072</v>
      </c>
      <c r="B8482" s="451" t="s">
        <v>6284</v>
      </c>
      <c r="C8482" s="623" t="s">
        <v>1131</v>
      </c>
      <c r="D8482" s="624">
        <v>30.41</v>
      </c>
    </row>
    <row r="8483" spans="1:4" ht="25.5">
      <c r="A8483" s="623">
        <v>3075</v>
      </c>
      <c r="B8483" s="451" t="s">
        <v>6287</v>
      </c>
      <c r="C8483" s="623" t="s">
        <v>1131</v>
      </c>
      <c r="D8483" s="624">
        <v>76.28</v>
      </c>
    </row>
    <row r="8484" spans="1:4" ht="25.5">
      <c r="A8484" s="623">
        <v>10780</v>
      </c>
      <c r="B8484" s="451" t="s">
        <v>7431</v>
      </c>
      <c r="C8484" s="623" t="s">
        <v>1131</v>
      </c>
      <c r="D8484" s="624">
        <v>6.44</v>
      </c>
    </row>
    <row r="8485" spans="1:4" ht="25.5">
      <c r="A8485" s="623">
        <v>10781</v>
      </c>
      <c r="B8485" s="451" t="s">
        <v>7432</v>
      </c>
      <c r="C8485" s="623" t="s">
        <v>1131</v>
      </c>
      <c r="D8485" s="624">
        <v>10.34</v>
      </c>
    </row>
    <row r="8486" spans="1:4" ht="25.5">
      <c r="A8486" s="623">
        <v>20106</v>
      </c>
      <c r="B8486" s="451" t="s">
        <v>8130</v>
      </c>
      <c r="C8486" s="623" t="s">
        <v>1131</v>
      </c>
      <c r="D8486" s="624">
        <v>3.41</v>
      </c>
    </row>
    <row r="8487" spans="1:4" ht="25.5">
      <c r="A8487" s="623">
        <v>20107</v>
      </c>
      <c r="B8487" s="451" t="s">
        <v>8131</v>
      </c>
      <c r="C8487" s="623" t="s">
        <v>1131</v>
      </c>
      <c r="D8487" s="624">
        <v>3.9</v>
      </c>
    </row>
    <row r="8488" spans="1:4" ht="25.5">
      <c r="A8488" s="623">
        <v>20108</v>
      </c>
      <c r="B8488" s="451" t="s">
        <v>8132</v>
      </c>
      <c r="C8488" s="623" t="s">
        <v>1131</v>
      </c>
      <c r="D8488" s="624">
        <v>5.15</v>
      </c>
    </row>
    <row r="8489" spans="1:4" ht="25.5">
      <c r="A8489" s="623">
        <v>20109</v>
      </c>
      <c r="B8489" s="451" t="s">
        <v>8133</v>
      </c>
      <c r="C8489" s="623" t="s">
        <v>1131</v>
      </c>
      <c r="D8489" s="624">
        <v>6.44</v>
      </c>
    </row>
    <row r="8490" spans="1:4" ht="25.5">
      <c r="A8490" s="623">
        <v>34795</v>
      </c>
      <c r="B8490" s="451" t="s">
        <v>8553</v>
      </c>
      <c r="C8490" s="623" t="s">
        <v>1136</v>
      </c>
      <c r="D8490" s="624">
        <v>238.73</v>
      </c>
    </row>
    <row r="8491" spans="1:4" ht="25.5">
      <c r="A8491" s="623">
        <v>34796</v>
      </c>
      <c r="B8491" s="451" t="s">
        <v>8554</v>
      </c>
      <c r="C8491" s="623" t="s">
        <v>1135</v>
      </c>
      <c r="D8491" s="624">
        <v>10.48</v>
      </c>
    </row>
    <row r="8492" spans="1:4" ht="38.25">
      <c r="A8492" s="623">
        <v>11480</v>
      </c>
      <c r="B8492" s="451" t="s">
        <v>7577</v>
      </c>
      <c r="C8492" s="623" t="s">
        <v>1139</v>
      </c>
      <c r="D8492" s="624">
        <v>49.61</v>
      </c>
    </row>
    <row r="8493" spans="1:4" ht="25.5">
      <c r="A8493" s="623">
        <v>3103</v>
      </c>
      <c r="B8493" s="451" t="s">
        <v>6295</v>
      </c>
      <c r="C8493" s="623" t="s">
        <v>1131</v>
      </c>
      <c r="D8493" s="624">
        <v>51.78</v>
      </c>
    </row>
    <row r="8494" spans="1:4" ht="51">
      <c r="A8494" s="623">
        <v>11481</v>
      </c>
      <c r="B8494" s="451" t="s">
        <v>7578</v>
      </c>
      <c r="C8494" s="623" t="s">
        <v>1131</v>
      </c>
      <c r="D8494" s="624">
        <v>15.62</v>
      </c>
    </row>
    <row r="8495" spans="1:4" ht="51">
      <c r="A8495" s="623">
        <v>3097</v>
      </c>
      <c r="B8495" s="451" t="s">
        <v>6293</v>
      </c>
      <c r="C8495" s="623" t="s">
        <v>1139</v>
      </c>
      <c r="D8495" s="624">
        <v>32.090000000000003</v>
      </c>
    </row>
    <row r="8496" spans="1:4" ht="51">
      <c r="A8496" s="623">
        <v>38153</v>
      </c>
      <c r="B8496" s="451" t="s">
        <v>9042</v>
      </c>
      <c r="C8496" s="623" t="s">
        <v>1139</v>
      </c>
      <c r="D8496" s="624">
        <v>29.43</v>
      </c>
    </row>
    <row r="8497" spans="1:4" ht="51">
      <c r="A8497" s="623">
        <v>3099</v>
      </c>
      <c r="B8497" s="451" t="s">
        <v>6294</v>
      </c>
      <c r="C8497" s="623" t="s">
        <v>1139</v>
      </c>
      <c r="D8497" s="624">
        <v>51.33</v>
      </c>
    </row>
    <row r="8498" spans="1:4" ht="51">
      <c r="A8498" s="623">
        <v>3080</v>
      </c>
      <c r="B8498" s="451" t="s">
        <v>6289</v>
      </c>
      <c r="C8498" s="623" t="s">
        <v>1139</v>
      </c>
      <c r="D8498" s="624">
        <v>42.89</v>
      </c>
    </row>
    <row r="8499" spans="1:4" ht="51">
      <c r="A8499" s="623">
        <v>3081</v>
      </c>
      <c r="B8499" s="451" t="s">
        <v>6290</v>
      </c>
      <c r="C8499" s="623" t="s">
        <v>1139</v>
      </c>
      <c r="D8499" s="624">
        <v>64.91</v>
      </c>
    </row>
    <row r="8500" spans="1:4" ht="51">
      <c r="A8500" s="623">
        <v>38151</v>
      </c>
      <c r="B8500" s="451" t="s">
        <v>9040</v>
      </c>
      <c r="C8500" s="623" t="s">
        <v>1139</v>
      </c>
      <c r="D8500" s="624">
        <v>40.64</v>
      </c>
    </row>
    <row r="8501" spans="1:4" ht="38.25">
      <c r="A8501" s="623">
        <v>11479</v>
      </c>
      <c r="B8501" s="451" t="s">
        <v>7576</v>
      </c>
      <c r="C8501" s="623" t="s">
        <v>1131</v>
      </c>
      <c r="D8501" s="624">
        <v>23.63</v>
      </c>
    </row>
    <row r="8502" spans="1:4" ht="51">
      <c r="A8502" s="623">
        <v>38152</v>
      </c>
      <c r="B8502" s="451" t="s">
        <v>9041</v>
      </c>
      <c r="C8502" s="623" t="s">
        <v>1139</v>
      </c>
      <c r="D8502" s="624">
        <v>58.81</v>
      </c>
    </row>
    <row r="8503" spans="1:4" ht="38.25">
      <c r="A8503" s="623">
        <v>11478</v>
      </c>
      <c r="B8503" s="451" t="s">
        <v>7575</v>
      </c>
      <c r="C8503" s="623" t="s">
        <v>1131</v>
      </c>
      <c r="D8503" s="624">
        <v>41.45</v>
      </c>
    </row>
    <row r="8504" spans="1:4" ht="51">
      <c r="A8504" s="623">
        <v>3090</v>
      </c>
      <c r="B8504" s="451" t="s">
        <v>6291</v>
      </c>
      <c r="C8504" s="623" t="s">
        <v>1139</v>
      </c>
      <c r="D8504" s="624">
        <v>34.68</v>
      </c>
    </row>
    <row r="8505" spans="1:4" ht="63.75">
      <c r="A8505" s="623">
        <v>3093</v>
      </c>
      <c r="B8505" s="451" t="s">
        <v>6292</v>
      </c>
      <c r="C8505" s="623" t="s">
        <v>1139</v>
      </c>
      <c r="D8505" s="624">
        <v>57.63</v>
      </c>
    </row>
    <row r="8506" spans="1:4" ht="51">
      <c r="A8506" s="623">
        <v>11476</v>
      </c>
      <c r="B8506" s="451" t="s">
        <v>7574</v>
      </c>
      <c r="C8506" s="623" t="s">
        <v>1131</v>
      </c>
      <c r="D8506" s="624">
        <v>24.83</v>
      </c>
    </row>
    <row r="8507" spans="1:4" ht="51">
      <c r="A8507" s="623">
        <v>11484</v>
      </c>
      <c r="B8507" s="451" t="s">
        <v>7579</v>
      </c>
      <c r="C8507" s="623" t="s">
        <v>1131</v>
      </c>
      <c r="D8507" s="624">
        <v>28.62</v>
      </c>
    </row>
    <row r="8508" spans="1:4" ht="38.25">
      <c r="A8508" s="623">
        <v>38155</v>
      </c>
      <c r="B8508" s="451" t="s">
        <v>9043</v>
      </c>
      <c r="C8508" s="623" t="s">
        <v>1131</v>
      </c>
      <c r="D8508" s="624">
        <v>39.01</v>
      </c>
    </row>
    <row r="8509" spans="1:4" ht="38.25">
      <c r="A8509" s="623">
        <v>11468</v>
      </c>
      <c r="B8509" s="451" t="s">
        <v>7572</v>
      </c>
      <c r="C8509" s="623" t="s">
        <v>1131</v>
      </c>
      <c r="D8509" s="624">
        <v>8.76</v>
      </c>
    </row>
    <row r="8510" spans="1:4" ht="51">
      <c r="A8510" s="623">
        <v>11469</v>
      </c>
      <c r="B8510" s="451" t="s">
        <v>7573</v>
      </c>
      <c r="C8510" s="623" t="s">
        <v>1131</v>
      </c>
      <c r="D8510" s="624">
        <v>10.46</v>
      </c>
    </row>
    <row r="8511" spans="1:4" ht="51">
      <c r="A8511" s="623">
        <v>38165</v>
      </c>
      <c r="B8511" s="451" t="s">
        <v>9044</v>
      </c>
      <c r="C8511" s="623" t="s">
        <v>1139</v>
      </c>
      <c r="D8511" s="624">
        <v>60.35</v>
      </c>
    </row>
    <row r="8512" spans="1:4" ht="25.5">
      <c r="A8512" s="623">
        <v>11456</v>
      </c>
      <c r="B8512" s="451" t="s">
        <v>7566</v>
      </c>
      <c r="C8512" s="623" t="s">
        <v>1131</v>
      </c>
      <c r="D8512" s="624">
        <v>13.37</v>
      </c>
    </row>
    <row r="8513" spans="1:4" ht="25.5">
      <c r="A8513" s="623">
        <v>3119</v>
      </c>
      <c r="B8513" s="451" t="s">
        <v>6301</v>
      </c>
      <c r="C8513" s="623" t="s">
        <v>1131</v>
      </c>
      <c r="D8513" s="624">
        <v>1.98</v>
      </c>
    </row>
    <row r="8514" spans="1:4" ht="25.5">
      <c r="A8514" s="623">
        <v>3122</v>
      </c>
      <c r="B8514" s="451" t="s">
        <v>6304</v>
      </c>
      <c r="C8514" s="623" t="s">
        <v>1131</v>
      </c>
      <c r="D8514" s="624">
        <v>2.79</v>
      </c>
    </row>
    <row r="8515" spans="1:4" ht="25.5">
      <c r="A8515" s="623">
        <v>3121</v>
      </c>
      <c r="B8515" s="451" t="s">
        <v>6303</v>
      </c>
      <c r="C8515" s="623" t="s">
        <v>1131</v>
      </c>
      <c r="D8515" s="624">
        <v>4.33</v>
      </c>
    </row>
    <row r="8516" spans="1:4" ht="25.5">
      <c r="A8516" s="623">
        <v>3120</v>
      </c>
      <c r="B8516" s="451" t="s">
        <v>6302</v>
      </c>
      <c r="C8516" s="623" t="s">
        <v>1131</v>
      </c>
      <c r="D8516" s="624">
        <v>6.83</v>
      </c>
    </row>
    <row r="8517" spans="1:4" ht="25.5">
      <c r="A8517" s="623">
        <v>11455</v>
      </c>
      <c r="B8517" s="451" t="s">
        <v>7565</v>
      </c>
      <c r="C8517" s="623" t="s">
        <v>1131</v>
      </c>
      <c r="D8517" s="624">
        <v>9.58</v>
      </c>
    </row>
    <row r="8518" spans="1:4" ht="38.25">
      <c r="A8518" s="623">
        <v>3108</v>
      </c>
      <c r="B8518" s="451" t="s">
        <v>6300</v>
      </c>
      <c r="C8518" s="623" t="s">
        <v>1131</v>
      </c>
      <c r="D8518" s="624">
        <v>24.06</v>
      </c>
    </row>
    <row r="8519" spans="1:4" ht="38.25">
      <c r="A8519" s="623">
        <v>3105</v>
      </c>
      <c r="B8519" s="451" t="s">
        <v>6297</v>
      </c>
      <c r="C8519" s="623" t="s">
        <v>1131</v>
      </c>
      <c r="D8519" s="624">
        <v>37.39</v>
      </c>
    </row>
    <row r="8520" spans="1:4" ht="38.25">
      <c r="A8520" s="623">
        <v>38178</v>
      </c>
      <c r="B8520" s="451" t="s">
        <v>9052</v>
      </c>
      <c r="C8520" s="623" t="s">
        <v>1131</v>
      </c>
      <c r="D8520" s="624">
        <v>24.44</v>
      </c>
    </row>
    <row r="8521" spans="1:4" ht="38.25">
      <c r="A8521" s="623">
        <v>11458</v>
      </c>
      <c r="B8521" s="451" t="s">
        <v>7568</v>
      </c>
      <c r="C8521" s="623" t="s">
        <v>1131</v>
      </c>
      <c r="D8521" s="624">
        <v>21.41</v>
      </c>
    </row>
    <row r="8522" spans="1:4" ht="38.25">
      <c r="A8522" s="623">
        <v>42481</v>
      </c>
      <c r="B8522" s="451" t="s">
        <v>10148</v>
      </c>
      <c r="C8522" s="623" t="s">
        <v>1136</v>
      </c>
      <c r="D8522" s="624">
        <v>21.19</v>
      </c>
    </row>
    <row r="8523" spans="1:4" ht="25.5">
      <c r="A8523" s="623">
        <v>43458</v>
      </c>
      <c r="B8523" s="451" t="s">
        <v>11584</v>
      </c>
      <c r="C8523" s="623" t="s">
        <v>1134</v>
      </c>
      <c r="D8523" s="624">
        <v>0.04</v>
      </c>
    </row>
    <row r="8524" spans="1:4" ht="25.5">
      <c r="A8524" s="623">
        <v>43470</v>
      </c>
      <c r="B8524" s="451" t="s">
        <v>11585</v>
      </c>
      <c r="C8524" s="623" t="s">
        <v>1251</v>
      </c>
      <c r="D8524" s="624">
        <v>7.37</v>
      </c>
    </row>
    <row r="8525" spans="1:4" ht="38.25">
      <c r="A8525" s="623">
        <v>43459</v>
      </c>
      <c r="B8525" s="451" t="s">
        <v>11586</v>
      </c>
      <c r="C8525" s="623" t="s">
        <v>1134</v>
      </c>
      <c r="D8525" s="624">
        <v>0.34</v>
      </c>
    </row>
    <row r="8526" spans="1:4" ht="38.25">
      <c r="A8526" s="623">
        <v>43471</v>
      </c>
      <c r="B8526" s="451" t="s">
        <v>11587</v>
      </c>
      <c r="C8526" s="623" t="s">
        <v>1251</v>
      </c>
      <c r="D8526" s="624">
        <v>64.510000000000005</v>
      </c>
    </row>
    <row r="8527" spans="1:4" ht="25.5">
      <c r="A8527" s="623">
        <v>43460</v>
      </c>
      <c r="B8527" s="451" t="s">
        <v>11588</v>
      </c>
      <c r="C8527" s="623" t="s">
        <v>1134</v>
      </c>
      <c r="D8527" s="624">
        <v>0.55000000000000004</v>
      </c>
    </row>
    <row r="8528" spans="1:4" ht="25.5">
      <c r="A8528" s="623">
        <v>43472</v>
      </c>
      <c r="B8528" s="451" t="s">
        <v>11589</v>
      </c>
      <c r="C8528" s="623" t="s">
        <v>1251</v>
      </c>
      <c r="D8528" s="624">
        <v>103.89</v>
      </c>
    </row>
    <row r="8529" spans="1:4" ht="25.5">
      <c r="A8529" s="623">
        <v>43461</v>
      </c>
      <c r="B8529" s="451" t="s">
        <v>11590</v>
      </c>
      <c r="C8529" s="623" t="s">
        <v>1134</v>
      </c>
      <c r="D8529" s="624">
        <v>0.24</v>
      </c>
    </row>
    <row r="8530" spans="1:4" ht="25.5">
      <c r="A8530" s="623">
        <v>43473</v>
      </c>
      <c r="B8530" s="451" t="s">
        <v>11591</v>
      </c>
      <c r="C8530" s="623" t="s">
        <v>1251</v>
      </c>
      <c r="D8530" s="624">
        <v>45.78</v>
      </c>
    </row>
    <row r="8531" spans="1:4" ht="38.25">
      <c r="A8531" s="623">
        <v>43463</v>
      </c>
      <c r="B8531" s="451" t="s">
        <v>11592</v>
      </c>
      <c r="C8531" s="623" t="s">
        <v>1134</v>
      </c>
      <c r="D8531" s="624">
        <v>0.08</v>
      </c>
    </row>
    <row r="8532" spans="1:4" ht="38.25">
      <c r="A8532" s="623">
        <v>43475</v>
      </c>
      <c r="B8532" s="451" t="s">
        <v>12153</v>
      </c>
      <c r="C8532" s="623" t="s">
        <v>1251</v>
      </c>
      <c r="D8532" s="624">
        <v>14.26</v>
      </c>
    </row>
    <row r="8533" spans="1:4" ht="25.5">
      <c r="A8533" s="623">
        <v>43462</v>
      </c>
      <c r="B8533" s="451" t="s">
        <v>11593</v>
      </c>
      <c r="C8533" s="623" t="s">
        <v>1134</v>
      </c>
      <c r="D8533" s="624">
        <v>0.01</v>
      </c>
    </row>
    <row r="8534" spans="1:4" ht="38.25">
      <c r="A8534" s="623">
        <v>43474</v>
      </c>
      <c r="B8534" s="451" t="s">
        <v>11594</v>
      </c>
      <c r="C8534" s="623" t="s">
        <v>1251</v>
      </c>
      <c r="D8534" s="624">
        <v>1.45</v>
      </c>
    </row>
    <row r="8535" spans="1:4" ht="38.25">
      <c r="A8535" s="623">
        <v>43464</v>
      </c>
      <c r="B8535" s="451" t="s">
        <v>11595</v>
      </c>
      <c r="C8535" s="623" t="s">
        <v>1134</v>
      </c>
      <c r="D8535" s="624">
        <v>0.01</v>
      </c>
    </row>
    <row r="8536" spans="1:4" ht="38.25">
      <c r="A8536" s="623">
        <v>43476</v>
      </c>
      <c r="B8536" s="451" t="s">
        <v>11596</v>
      </c>
      <c r="C8536" s="623" t="s">
        <v>1251</v>
      </c>
      <c r="D8536" s="624">
        <v>0.01</v>
      </c>
    </row>
    <row r="8537" spans="1:4" ht="25.5">
      <c r="A8537" s="623">
        <v>43465</v>
      </c>
      <c r="B8537" s="451" t="s">
        <v>11597</v>
      </c>
      <c r="C8537" s="623" t="s">
        <v>1134</v>
      </c>
      <c r="D8537" s="624">
        <v>0.5</v>
      </c>
    </row>
    <row r="8538" spans="1:4" ht="25.5">
      <c r="A8538" s="623">
        <v>43477</v>
      </c>
      <c r="B8538" s="451" t="s">
        <v>11598</v>
      </c>
      <c r="C8538" s="623" t="s">
        <v>1251</v>
      </c>
      <c r="D8538" s="624">
        <v>94.89</v>
      </c>
    </row>
    <row r="8539" spans="1:4" ht="25.5">
      <c r="A8539" s="623">
        <v>43466</v>
      </c>
      <c r="B8539" s="451" t="s">
        <v>11599</v>
      </c>
      <c r="C8539" s="623" t="s">
        <v>1134</v>
      </c>
      <c r="D8539" s="624">
        <v>1.17</v>
      </c>
    </row>
    <row r="8540" spans="1:4" ht="25.5">
      <c r="A8540" s="623">
        <v>43478</v>
      </c>
      <c r="B8540" s="451" t="s">
        <v>11600</v>
      </c>
      <c r="C8540" s="623" t="s">
        <v>1251</v>
      </c>
      <c r="D8540" s="624">
        <v>220.02</v>
      </c>
    </row>
    <row r="8541" spans="1:4" ht="25.5">
      <c r="A8541" s="623">
        <v>43467</v>
      </c>
      <c r="B8541" s="451" t="s">
        <v>11601</v>
      </c>
      <c r="C8541" s="623" t="s">
        <v>1134</v>
      </c>
      <c r="D8541" s="624">
        <v>0.38</v>
      </c>
    </row>
    <row r="8542" spans="1:4" ht="25.5">
      <c r="A8542" s="623">
        <v>43479</v>
      </c>
      <c r="B8542" s="451" t="s">
        <v>11602</v>
      </c>
      <c r="C8542" s="623" t="s">
        <v>1251</v>
      </c>
      <c r="D8542" s="624">
        <v>71.290000000000006</v>
      </c>
    </row>
    <row r="8543" spans="1:4" ht="25.5">
      <c r="A8543" s="623">
        <v>43468</v>
      </c>
      <c r="B8543" s="451" t="s">
        <v>11603</v>
      </c>
      <c r="C8543" s="623" t="s">
        <v>1134</v>
      </c>
      <c r="D8543" s="624">
        <v>0.84</v>
      </c>
    </row>
    <row r="8544" spans="1:4" ht="25.5">
      <c r="A8544" s="623">
        <v>43480</v>
      </c>
      <c r="B8544" s="451" t="s">
        <v>11604</v>
      </c>
      <c r="C8544" s="623" t="s">
        <v>1251</v>
      </c>
      <c r="D8544" s="624">
        <v>157.85</v>
      </c>
    </row>
    <row r="8545" spans="1:4" ht="25.5">
      <c r="A8545" s="623">
        <v>43469</v>
      </c>
      <c r="B8545" s="451" t="s">
        <v>11605</v>
      </c>
      <c r="C8545" s="623" t="s">
        <v>1134</v>
      </c>
      <c r="D8545" s="624">
        <v>0.05</v>
      </c>
    </row>
    <row r="8546" spans="1:4" ht="25.5">
      <c r="A8546" s="623">
        <v>43481</v>
      </c>
      <c r="B8546" s="451" t="s">
        <v>11606</v>
      </c>
      <c r="C8546" s="623" t="s">
        <v>1251</v>
      </c>
      <c r="D8546" s="624">
        <v>10.02</v>
      </c>
    </row>
    <row r="8547" spans="1:4" ht="51">
      <c r="A8547" s="623">
        <v>11461</v>
      </c>
      <c r="B8547" s="451" t="s">
        <v>7569</v>
      </c>
      <c r="C8547" s="623" t="s">
        <v>1131</v>
      </c>
      <c r="D8547" s="624">
        <v>5.43</v>
      </c>
    </row>
    <row r="8548" spans="1:4" ht="51">
      <c r="A8548" s="623">
        <v>3106</v>
      </c>
      <c r="B8548" s="451" t="s">
        <v>6298</v>
      </c>
      <c r="C8548" s="623" t="s">
        <v>1131</v>
      </c>
      <c r="D8548" s="624">
        <v>4.13</v>
      </c>
    </row>
    <row r="8549" spans="1:4" ht="38.25">
      <c r="A8549" s="623">
        <v>3107</v>
      </c>
      <c r="B8549" s="451" t="s">
        <v>6299</v>
      </c>
      <c r="C8549" s="623" t="s">
        <v>1131</v>
      </c>
      <c r="D8549" s="624">
        <v>3.47</v>
      </c>
    </row>
    <row r="8550" spans="1:4">
      <c r="A8550" s="623">
        <v>25951</v>
      </c>
      <c r="B8550" s="451" t="s">
        <v>8319</v>
      </c>
      <c r="C8550" s="623" t="s">
        <v>1128</v>
      </c>
      <c r="D8550" s="624">
        <v>1.61</v>
      </c>
    </row>
    <row r="8551" spans="1:4">
      <c r="A8551" s="623">
        <v>3123</v>
      </c>
      <c r="B8551" s="451" t="s">
        <v>6305</v>
      </c>
      <c r="C8551" s="623" t="s">
        <v>1128</v>
      </c>
      <c r="D8551" s="624">
        <v>1.5</v>
      </c>
    </row>
    <row r="8552" spans="1:4">
      <c r="A8552" s="623">
        <v>38125</v>
      </c>
      <c r="B8552" s="451" t="s">
        <v>9027</v>
      </c>
      <c r="C8552" s="623" t="s">
        <v>1128</v>
      </c>
      <c r="D8552" s="624">
        <v>0.87</v>
      </c>
    </row>
    <row r="8553" spans="1:4" ht="51">
      <c r="A8553" s="623">
        <v>39014</v>
      </c>
      <c r="B8553" s="451" t="s">
        <v>9364</v>
      </c>
      <c r="C8553" s="623" t="s">
        <v>1128</v>
      </c>
      <c r="D8553" s="624">
        <v>6.19</v>
      </c>
    </row>
    <row r="8554" spans="1:4" ht="38.25">
      <c r="A8554" s="623">
        <v>11894</v>
      </c>
      <c r="B8554" s="451" t="s">
        <v>7730</v>
      </c>
      <c r="C8554" s="623" t="s">
        <v>1131</v>
      </c>
      <c r="D8554" s="624">
        <v>677.15</v>
      </c>
    </row>
    <row r="8555" spans="1:4" ht="38.25">
      <c r="A8555" s="623">
        <v>39365</v>
      </c>
      <c r="B8555" s="451" t="s">
        <v>9561</v>
      </c>
      <c r="C8555" s="623" t="s">
        <v>1131</v>
      </c>
      <c r="D8555" s="624">
        <v>752.47</v>
      </c>
    </row>
    <row r="8556" spans="1:4" ht="38.25">
      <c r="A8556" s="623">
        <v>39366</v>
      </c>
      <c r="B8556" s="451" t="s">
        <v>9562</v>
      </c>
      <c r="C8556" s="623" t="s">
        <v>1131</v>
      </c>
      <c r="D8556" s="624">
        <v>1926.66</v>
      </c>
    </row>
    <row r="8557" spans="1:4" ht="38.25">
      <c r="A8557" s="623">
        <v>39367</v>
      </c>
      <c r="B8557" s="451" t="s">
        <v>9563</v>
      </c>
      <c r="C8557" s="623" t="s">
        <v>1131</v>
      </c>
      <c r="D8557" s="624">
        <v>2633.39</v>
      </c>
    </row>
    <row r="8558" spans="1:4" ht="25.5">
      <c r="A8558" s="623">
        <v>37394</v>
      </c>
      <c r="B8558" s="451" t="s">
        <v>8700</v>
      </c>
      <c r="C8558" s="623" t="s">
        <v>1253</v>
      </c>
      <c r="D8558" s="624">
        <v>29.53</v>
      </c>
    </row>
    <row r="8559" spans="1:4" ht="25.5">
      <c r="A8559" s="623">
        <v>14146</v>
      </c>
      <c r="B8559" s="451" t="s">
        <v>8054</v>
      </c>
      <c r="C8559" s="623" t="s">
        <v>1253</v>
      </c>
      <c r="D8559" s="624">
        <v>47.5</v>
      </c>
    </row>
    <row r="8560" spans="1:4" ht="25.5">
      <c r="A8560" s="623">
        <v>38134</v>
      </c>
      <c r="B8560" s="451" t="s">
        <v>9035</v>
      </c>
      <c r="C8560" s="623" t="s">
        <v>1128</v>
      </c>
      <c r="D8560" s="624">
        <v>55.63</v>
      </c>
    </row>
    <row r="8561" spans="1:4" ht="25.5">
      <c r="A8561" s="623">
        <v>38132</v>
      </c>
      <c r="B8561" s="451" t="s">
        <v>9033</v>
      </c>
      <c r="C8561" s="623" t="s">
        <v>1128</v>
      </c>
      <c r="D8561" s="624">
        <v>56.74</v>
      </c>
    </row>
    <row r="8562" spans="1:4" ht="25.5">
      <c r="A8562" s="623">
        <v>38133</v>
      </c>
      <c r="B8562" s="451" t="s">
        <v>9034</v>
      </c>
      <c r="C8562" s="623" t="s">
        <v>1128</v>
      </c>
      <c r="D8562" s="624">
        <v>54.88</v>
      </c>
    </row>
    <row r="8563" spans="1:4" ht="38.25">
      <c r="A8563" s="623">
        <v>938</v>
      </c>
      <c r="B8563" s="451" t="s">
        <v>5744</v>
      </c>
      <c r="C8563" s="623" t="s">
        <v>1135</v>
      </c>
      <c r="D8563" s="624">
        <v>0.89</v>
      </c>
    </row>
    <row r="8564" spans="1:4" ht="38.25">
      <c r="A8564" s="623">
        <v>937</v>
      </c>
      <c r="B8564" s="451" t="s">
        <v>5743</v>
      </c>
      <c r="C8564" s="623" t="s">
        <v>1135</v>
      </c>
      <c r="D8564" s="624">
        <v>5.5</v>
      </c>
    </row>
    <row r="8565" spans="1:4" ht="38.25">
      <c r="A8565" s="623">
        <v>939</v>
      </c>
      <c r="B8565" s="451" t="s">
        <v>5745</v>
      </c>
      <c r="C8565" s="623" t="s">
        <v>1135</v>
      </c>
      <c r="D8565" s="624">
        <v>1.42</v>
      </c>
    </row>
    <row r="8566" spans="1:4" ht="38.25">
      <c r="A8566" s="623">
        <v>944</v>
      </c>
      <c r="B8566" s="451" t="s">
        <v>5747</v>
      </c>
      <c r="C8566" s="623" t="s">
        <v>1135</v>
      </c>
      <c r="D8566" s="624">
        <v>2.4300000000000002</v>
      </c>
    </row>
    <row r="8567" spans="1:4" ht="38.25">
      <c r="A8567" s="623">
        <v>940</v>
      </c>
      <c r="B8567" s="451" t="s">
        <v>5746</v>
      </c>
      <c r="C8567" s="623" t="s">
        <v>1135</v>
      </c>
      <c r="D8567" s="624">
        <v>3.36</v>
      </c>
    </row>
    <row r="8568" spans="1:4" ht="38.25">
      <c r="A8568" s="623">
        <v>936</v>
      </c>
      <c r="B8568" s="451" t="s">
        <v>5742</v>
      </c>
      <c r="C8568" s="623" t="s">
        <v>1135</v>
      </c>
      <c r="D8568" s="624">
        <v>1.37</v>
      </c>
    </row>
    <row r="8569" spans="1:4" ht="38.25">
      <c r="A8569" s="623">
        <v>935</v>
      </c>
      <c r="B8569" s="451" t="s">
        <v>5741</v>
      </c>
      <c r="C8569" s="623" t="s">
        <v>1135</v>
      </c>
      <c r="D8569" s="624">
        <v>1.04</v>
      </c>
    </row>
    <row r="8570" spans="1:4" ht="25.5">
      <c r="A8570" s="623">
        <v>406</v>
      </c>
      <c r="B8570" s="451" t="s">
        <v>5531</v>
      </c>
      <c r="C8570" s="623" t="s">
        <v>1131</v>
      </c>
      <c r="D8570" s="624">
        <v>61.58</v>
      </c>
    </row>
    <row r="8571" spans="1:4" ht="25.5">
      <c r="A8571" s="623">
        <v>42529</v>
      </c>
      <c r="B8571" s="451" t="s">
        <v>10149</v>
      </c>
      <c r="C8571" s="623" t="s">
        <v>1135</v>
      </c>
      <c r="D8571" s="624">
        <v>0.94</v>
      </c>
    </row>
    <row r="8572" spans="1:4" ht="38.25">
      <c r="A8572" s="623">
        <v>39634</v>
      </c>
      <c r="B8572" s="451" t="s">
        <v>9730</v>
      </c>
      <c r="C8572" s="623" t="s">
        <v>1135</v>
      </c>
      <c r="D8572" s="624">
        <v>8.73</v>
      </c>
    </row>
    <row r="8573" spans="1:4" ht="25.5">
      <c r="A8573" s="623">
        <v>39701</v>
      </c>
      <c r="B8573" s="451" t="s">
        <v>9757</v>
      </c>
      <c r="C8573" s="623" t="s">
        <v>1131</v>
      </c>
      <c r="D8573" s="624">
        <v>66.53</v>
      </c>
    </row>
    <row r="8574" spans="1:4">
      <c r="A8574" s="623">
        <v>12815</v>
      </c>
      <c r="B8574" s="451" t="s">
        <v>7957</v>
      </c>
      <c r="C8574" s="623" t="s">
        <v>1131</v>
      </c>
      <c r="D8574" s="624">
        <v>7.61</v>
      </c>
    </row>
    <row r="8575" spans="1:4" ht="25.5">
      <c r="A8575" s="623">
        <v>407</v>
      </c>
      <c r="B8575" s="451" t="s">
        <v>5532</v>
      </c>
      <c r="C8575" s="623" t="s">
        <v>1128</v>
      </c>
      <c r="D8575" s="624">
        <v>35.68</v>
      </c>
    </row>
    <row r="8576" spans="1:4" ht="38.25">
      <c r="A8576" s="623">
        <v>39431</v>
      </c>
      <c r="B8576" s="451" t="s">
        <v>9609</v>
      </c>
      <c r="C8576" s="623" t="s">
        <v>1135</v>
      </c>
      <c r="D8576" s="624">
        <v>0.24</v>
      </c>
    </row>
    <row r="8577" spans="1:4" ht="38.25">
      <c r="A8577" s="623">
        <v>39432</v>
      </c>
      <c r="B8577" s="451" t="s">
        <v>9610</v>
      </c>
      <c r="C8577" s="623" t="s">
        <v>1135</v>
      </c>
      <c r="D8577" s="624">
        <v>3.17</v>
      </c>
    </row>
    <row r="8578" spans="1:4" ht="25.5">
      <c r="A8578" s="623">
        <v>20111</v>
      </c>
      <c r="B8578" s="451" t="s">
        <v>8134</v>
      </c>
      <c r="C8578" s="623" t="s">
        <v>1131</v>
      </c>
      <c r="D8578" s="624">
        <v>9.9</v>
      </c>
    </row>
    <row r="8579" spans="1:4" ht="25.5">
      <c r="A8579" s="623">
        <v>21127</v>
      </c>
      <c r="B8579" s="451" t="s">
        <v>8268</v>
      </c>
      <c r="C8579" s="623" t="s">
        <v>1131</v>
      </c>
      <c r="D8579" s="624">
        <v>3.74</v>
      </c>
    </row>
    <row r="8580" spans="1:4" ht="25.5">
      <c r="A8580" s="623">
        <v>404</v>
      </c>
      <c r="B8580" s="451" t="s">
        <v>5530</v>
      </c>
      <c r="C8580" s="623" t="s">
        <v>1135</v>
      </c>
      <c r="D8580" s="624">
        <v>1.35</v>
      </c>
    </row>
    <row r="8581" spans="1:4" ht="25.5">
      <c r="A8581" s="623">
        <v>14151</v>
      </c>
      <c r="B8581" s="451" t="s">
        <v>8058</v>
      </c>
      <c r="C8581" s="623" t="s">
        <v>1131</v>
      </c>
      <c r="D8581" s="624">
        <v>34.14</v>
      </c>
    </row>
    <row r="8582" spans="1:4" ht="25.5">
      <c r="A8582" s="623">
        <v>14153</v>
      </c>
      <c r="B8582" s="451" t="s">
        <v>8060</v>
      </c>
      <c r="C8582" s="623" t="s">
        <v>1131</v>
      </c>
      <c r="D8582" s="624">
        <v>38.590000000000003</v>
      </c>
    </row>
    <row r="8583" spans="1:4" ht="25.5">
      <c r="A8583" s="623">
        <v>14152</v>
      </c>
      <c r="B8583" s="451" t="s">
        <v>8059</v>
      </c>
      <c r="C8583" s="623" t="s">
        <v>1131</v>
      </c>
      <c r="D8583" s="624">
        <v>29.62</v>
      </c>
    </row>
    <row r="8584" spans="1:4" ht="25.5">
      <c r="A8584" s="623">
        <v>14154</v>
      </c>
      <c r="B8584" s="451" t="s">
        <v>8061</v>
      </c>
      <c r="C8584" s="623" t="s">
        <v>1131</v>
      </c>
      <c r="D8584" s="624">
        <v>103.69</v>
      </c>
    </row>
    <row r="8585" spans="1:4" ht="38.25">
      <c r="A8585" s="623">
        <v>42015</v>
      </c>
      <c r="B8585" s="451" t="s">
        <v>10076</v>
      </c>
      <c r="C8585" s="623" t="s">
        <v>1135</v>
      </c>
      <c r="D8585" s="624">
        <v>0.08</v>
      </c>
    </row>
    <row r="8586" spans="1:4">
      <c r="A8586" s="623">
        <v>3146</v>
      </c>
      <c r="B8586" s="451" t="s">
        <v>6307</v>
      </c>
      <c r="C8586" s="623" t="s">
        <v>1131</v>
      </c>
      <c r="D8586" s="624">
        <v>4.4800000000000004</v>
      </c>
    </row>
    <row r="8587" spans="1:4">
      <c r="A8587" s="623">
        <v>3143</v>
      </c>
      <c r="B8587" s="451" t="s">
        <v>6306</v>
      </c>
      <c r="C8587" s="623" t="s">
        <v>1131</v>
      </c>
      <c r="D8587" s="624">
        <v>10.19</v>
      </c>
    </row>
    <row r="8588" spans="1:4">
      <c r="A8588" s="623">
        <v>3148</v>
      </c>
      <c r="B8588" s="451" t="s">
        <v>6308</v>
      </c>
      <c r="C8588" s="623" t="s">
        <v>1131</v>
      </c>
      <c r="D8588" s="624">
        <v>16.52</v>
      </c>
    </row>
    <row r="8589" spans="1:4" ht="25.5">
      <c r="A8589" s="623">
        <v>4310</v>
      </c>
      <c r="B8589" s="451" t="s">
        <v>6719</v>
      </c>
      <c r="C8589" s="623" t="s">
        <v>1131</v>
      </c>
      <c r="D8589" s="624">
        <v>1.82</v>
      </c>
    </row>
    <row r="8590" spans="1:4" ht="25.5">
      <c r="A8590" s="623">
        <v>4311</v>
      </c>
      <c r="B8590" s="451" t="s">
        <v>6720</v>
      </c>
      <c r="C8590" s="623" t="s">
        <v>1131</v>
      </c>
      <c r="D8590" s="624">
        <v>1.28</v>
      </c>
    </row>
    <row r="8591" spans="1:4" ht="25.5">
      <c r="A8591" s="623">
        <v>4312</v>
      </c>
      <c r="B8591" s="451" t="s">
        <v>6721</v>
      </c>
      <c r="C8591" s="623" t="s">
        <v>1131</v>
      </c>
      <c r="D8591" s="624">
        <v>1.79</v>
      </c>
    </row>
    <row r="8592" spans="1:4">
      <c r="A8592" s="623">
        <v>11162</v>
      </c>
      <c r="B8592" s="451" t="s">
        <v>7525</v>
      </c>
      <c r="C8592" s="623" t="s">
        <v>1131</v>
      </c>
      <c r="D8592" s="624">
        <v>1.27</v>
      </c>
    </row>
    <row r="8593" spans="1:4">
      <c r="A8593" s="623">
        <v>13261</v>
      </c>
      <c r="B8593" s="451" t="s">
        <v>7992</v>
      </c>
      <c r="C8593" s="623" t="s">
        <v>1131</v>
      </c>
      <c r="D8593" s="624">
        <v>2.33</v>
      </c>
    </row>
    <row r="8594" spans="1:4">
      <c r="A8594" s="623">
        <v>3255</v>
      </c>
      <c r="B8594" s="451" t="s">
        <v>6311</v>
      </c>
      <c r="C8594" s="623" t="s">
        <v>1131</v>
      </c>
      <c r="D8594" s="624">
        <v>5.42</v>
      </c>
    </row>
    <row r="8595" spans="1:4">
      <c r="A8595" s="623">
        <v>3254</v>
      </c>
      <c r="B8595" s="451" t="s">
        <v>6310</v>
      </c>
      <c r="C8595" s="623" t="s">
        <v>1131</v>
      </c>
      <c r="D8595" s="624">
        <v>88.11</v>
      </c>
    </row>
    <row r="8596" spans="1:4" ht="25.5">
      <c r="A8596" s="623">
        <v>3259</v>
      </c>
      <c r="B8596" s="451" t="s">
        <v>6314</v>
      </c>
      <c r="C8596" s="623" t="s">
        <v>1131</v>
      </c>
      <c r="D8596" s="624">
        <v>10.59</v>
      </c>
    </row>
    <row r="8597" spans="1:4" ht="25.5">
      <c r="A8597" s="623">
        <v>3258</v>
      </c>
      <c r="B8597" s="451" t="s">
        <v>6313</v>
      </c>
      <c r="C8597" s="623" t="s">
        <v>1131</v>
      </c>
      <c r="D8597" s="624">
        <v>6.39</v>
      </c>
    </row>
    <row r="8598" spans="1:4" ht="25.5">
      <c r="A8598" s="623">
        <v>3251</v>
      </c>
      <c r="B8598" s="451" t="s">
        <v>6309</v>
      </c>
      <c r="C8598" s="623" t="s">
        <v>1131</v>
      </c>
      <c r="D8598" s="624">
        <v>3.77</v>
      </c>
    </row>
    <row r="8599" spans="1:4">
      <c r="A8599" s="623">
        <v>3256</v>
      </c>
      <c r="B8599" s="451" t="s">
        <v>6312</v>
      </c>
      <c r="C8599" s="623" t="s">
        <v>1131</v>
      </c>
      <c r="D8599" s="624">
        <v>7.14</v>
      </c>
    </row>
    <row r="8600" spans="1:4" ht="25.5">
      <c r="A8600" s="623">
        <v>3261</v>
      </c>
      <c r="B8600" s="451" t="s">
        <v>6316</v>
      </c>
      <c r="C8600" s="623" t="s">
        <v>1131</v>
      </c>
      <c r="D8600" s="624">
        <v>77.930000000000007</v>
      </c>
    </row>
    <row r="8601" spans="1:4">
      <c r="A8601" s="623">
        <v>3260</v>
      </c>
      <c r="B8601" s="451" t="s">
        <v>6315</v>
      </c>
      <c r="C8601" s="623" t="s">
        <v>1131</v>
      </c>
      <c r="D8601" s="624">
        <v>13.38</v>
      </c>
    </row>
    <row r="8602" spans="1:4" ht="25.5">
      <c r="A8602" s="623">
        <v>3272</v>
      </c>
      <c r="B8602" s="451" t="s">
        <v>6326</v>
      </c>
      <c r="C8602" s="623" t="s">
        <v>1131</v>
      </c>
      <c r="D8602" s="624">
        <v>26.53</v>
      </c>
    </row>
    <row r="8603" spans="1:4" ht="25.5">
      <c r="A8603" s="623">
        <v>3265</v>
      </c>
      <c r="B8603" s="451" t="s">
        <v>6320</v>
      </c>
      <c r="C8603" s="623" t="s">
        <v>1131</v>
      </c>
      <c r="D8603" s="624">
        <v>21.07</v>
      </c>
    </row>
    <row r="8604" spans="1:4" ht="25.5">
      <c r="A8604" s="623">
        <v>3262</v>
      </c>
      <c r="B8604" s="451" t="s">
        <v>6317</v>
      </c>
      <c r="C8604" s="623" t="s">
        <v>1131</v>
      </c>
      <c r="D8604" s="624">
        <v>9.2200000000000006</v>
      </c>
    </row>
    <row r="8605" spans="1:4" ht="25.5">
      <c r="A8605" s="623">
        <v>3264</v>
      </c>
      <c r="B8605" s="451" t="s">
        <v>6319</v>
      </c>
      <c r="C8605" s="623" t="s">
        <v>1131</v>
      </c>
      <c r="D8605" s="624">
        <v>15.15</v>
      </c>
    </row>
    <row r="8606" spans="1:4" ht="25.5">
      <c r="A8606" s="623">
        <v>3267</v>
      </c>
      <c r="B8606" s="451" t="s">
        <v>6322</v>
      </c>
      <c r="C8606" s="623" t="s">
        <v>1131</v>
      </c>
      <c r="D8606" s="624">
        <v>49.49</v>
      </c>
    </row>
    <row r="8607" spans="1:4" ht="25.5">
      <c r="A8607" s="623">
        <v>3266</v>
      </c>
      <c r="B8607" s="451" t="s">
        <v>6321</v>
      </c>
      <c r="C8607" s="623" t="s">
        <v>1131</v>
      </c>
      <c r="D8607" s="624">
        <v>31.49</v>
      </c>
    </row>
    <row r="8608" spans="1:4" ht="25.5">
      <c r="A8608" s="623">
        <v>3263</v>
      </c>
      <c r="B8608" s="451" t="s">
        <v>6318</v>
      </c>
      <c r="C8608" s="623" t="s">
        <v>1131</v>
      </c>
      <c r="D8608" s="624">
        <v>12.6</v>
      </c>
    </row>
    <row r="8609" spans="1:4" ht="25.5">
      <c r="A8609" s="623">
        <v>3268</v>
      </c>
      <c r="B8609" s="451" t="s">
        <v>6323</v>
      </c>
      <c r="C8609" s="623" t="s">
        <v>1131</v>
      </c>
      <c r="D8609" s="624">
        <v>66.92</v>
      </c>
    </row>
    <row r="8610" spans="1:4" ht="25.5">
      <c r="A8610" s="623">
        <v>3271</v>
      </c>
      <c r="B8610" s="451" t="s">
        <v>6325</v>
      </c>
      <c r="C8610" s="623" t="s">
        <v>1131</v>
      </c>
      <c r="D8610" s="624">
        <v>98.93</v>
      </c>
    </row>
    <row r="8611" spans="1:4" ht="25.5">
      <c r="A8611" s="623">
        <v>3270</v>
      </c>
      <c r="B8611" s="451" t="s">
        <v>6324</v>
      </c>
      <c r="C8611" s="623" t="s">
        <v>1131</v>
      </c>
      <c r="D8611" s="624">
        <v>166.22</v>
      </c>
    </row>
    <row r="8612" spans="1:4" ht="38.25">
      <c r="A8612" s="623">
        <v>3275</v>
      </c>
      <c r="B8612" s="451" t="s">
        <v>6327</v>
      </c>
      <c r="C8612" s="623" t="s">
        <v>1136</v>
      </c>
      <c r="D8612" s="624">
        <v>68.209999999999994</v>
      </c>
    </row>
    <row r="8613" spans="1:4" ht="51">
      <c r="A8613" s="623">
        <v>39512</v>
      </c>
      <c r="B8613" s="451" t="s">
        <v>9683</v>
      </c>
      <c r="C8613" s="623" t="s">
        <v>1136</v>
      </c>
      <c r="D8613" s="624">
        <v>73.959999999999994</v>
      </c>
    </row>
    <row r="8614" spans="1:4" ht="51">
      <c r="A8614" s="623">
        <v>39511</v>
      </c>
      <c r="B8614" s="451" t="s">
        <v>9682</v>
      </c>
      <c r="C8614" s="623" t="s">
        <v>1136</v>
      </c>
      <c r="D8614" s="624">
        <v>80.67</v>
      </c>
    </row>
    <row r="8615" spans="1:4" ht="51">
      <c r="A8615" s="623">
        <v>39513</v>
      </c>
      <c r="B8615" s="451" t="s">
        <v>9684</v>
      </c>
      <c r="C8615" s="623" t="s">
        <v>1136</v>
      </c>
      <c r="D8615" s="624">
        <v>86.52</v>
      </c>
    </row>
    <row r="8616" spans="1:4" ht="38.25">
      <c r="A8616" s="623">
        <v>3286</v>
      </c>
      <c r="B8616" s="451" t="s">
        <v>6335</v>
      </c>
      <c r="C8616" s="623" t="s">
        <v>1136</v>
      </c>
      <c r="D8616" s="624">
        <v>54.52</v>
      </c>
    </row>
    <row r="8617" spans="1:4" ht="38.25">
      <c r="A8617" s="623">
        <v>3287</v>
      </c>
      <c r="B8617" s="451" t="s">
        <v>6336</v>
      </c>
      <c r="C8617" s="623" t="s">
        <v>1136</v>
      </c>
      <c r="D8617" s="624">
        <v>82.4</v>
      </c>
    </row>
    <row r="8618" spans="1:4" ht="38.25">
      <c r="A8618" s="623">
        <v>3283</v>
      </c>
      <c r="B8618" s="451" t="s">
        <v>6334</v>
      </c>
      <c r="C8618" s="623" t="s">
        <v>1136</v>
      </c>
      <c r="D8618" s="624">
        <v>17.309999999999999</v>
      </c>
    </row>
    <row r="8619" spans="1:4" ht="38.25">
      <c r="A8619" s="623">
        <v>11587</v>
      </c>
      <c r="B8619" s="451" t="s">
        <v>7598</v>
      </c>
      <c r="C8619" s="623" t="s">
        <v>1136</v>
      </c>
      <c r="D8619" s="624">
        <v>46.77</v>
      </c>
    </row>
    <row r="8620" spans="1:4" ht="38.25">
      <c r="A8620" s="623">
        <v>36225</v>
      </c>
      <c r="B8620" s="451" t="s">
        <v>8593</v>
      </c>
      <c r="C8620" s="623" t="s">
        <v>1136</v>
      </c>
      <c r="D8620" s="624">
        <v>19</v>
      </c>
    </row>
    <row r="8621" spans="1:4" ht="38.25">
      <c r="A8621" s="623">
        <v>36230</v>
      </c>
      <c r="B8621" s="451" t="s">
        <v>8594</v>
      </c>
      <c r="C8621" s="623" t="s">
        <v>1136</v>
      </c>
      <c r="D8621" s="624">
        <v>13.96</v>
      </c>
    </row>
    <row r="8622" spans="1:4" ht="38.25">
      <c r="A8622" s="623">
        <v>36238</v>
      </c>
      <c r="B8622" s="451" t="s">
        <v>8595</v>
      </c>
      <c r="C8622" s="623" t="s">
        <v>1136</v>
      </c>
      <c r="D8622" s="624">
        <v>13.64</v>
      </c>
    </row>
    <row r="8623" spans="1:4" ht="25.5">
      <c r="A8623" s="623">
        <v>11887</v>
      </c>
      <c r="B8623" s="451" t="s">
        <v>7724</v>
      </c>
      <c r="C8623" s="623" t="s">
        <v>1131</v>
      </c>
      <c r="D8623" s="624">
        <v>3189.9</v>
      </c>
    </row>
    <row r="8624" spans="1:4" ht="25.5">
      <c r="A8624" s="623">
        <v>11883</v>
      </c>
      <c r="B8624" s="451" t="s">
        <v>7720</v>
      </c>
      <c r="C8624" s="623" t="s">
        <v>1131</v>
      </c>
      <c r="D8624" s="624">
        <v>4689.72</v>
      </c>
    </row>
    <row r="8625" spans="1:4" ht="25.5">
      <c r="A8625" s="623">
        <v>11884</v>
      </c>
      <c r="B8625" s="451" t="s">
        <v>7721</v>
      </c>
      <c r="C8625" s="623" t="s">
        <v>1131</v>
      </c>
      <c r="D8625" s="624">
        <v>5031.66</v>
      </c>
    </row>
    <row r="8626" spans="1:4" ht="25.5">
      <c r="A8626" s="623">
        <v>11885</v>
      </c>
      <c r="B8626" s="451" t="s">
        <v>7722</v>
      </c>
      <c r="C8626" s="623" t="s">
        <v>1131</v>
      </c>
      <c r="D8626" s="624">
        <v>5612</v>
      </c>
    </row>
    <row r="8627" spans="1:4" ht="25.5">
      <c r="A8627" s="623">
        <v>11886</v>
      </c>
      <c r="B8627" s="451" t="s">
        <v>7723</v>
      </c>
      <c r="C8627" s="623" t="s">
        <v>1131</v>
      </c>
      <c r="D8627" s="624">
        <v>1808.73</v>
      </c>
    </row>
    <row r="8628" spans="1:4" ht="25.5">
      <c r="A8628" s="623">
        <v>11888</v>
      </c>
      <c r="B8628" s="451" t="s">
        <v>7725</v>
      </c>
      <c r="C8628" s="623" t="s">
        <v>1131</v>
      </c>
      <c r="D8628" s="624">
        <v>4247.6099999999997</v>
      </c>
    </row>
    <row r="8629" spans="1:4" ht="25.5">
      <c r="A8629" s="623">
        <v>3277</v>
      </c>
      <c r="B8629" s="451" t="s">
        <v>6328</v>
      </c>
      <c r="C8629" s="623" t="s">
        <v>1131</v>
      </c>
      <c r="D8629" s="624">
        <v>716.33</v>
      </c>
    </row>
    <row r="8630" spans="1:4" ht="25.5">
      <c r="A8630" s="623">
        <v>3281</v>
      </c>
      <c r="B8630" s="451" t="s">
        <v>6332</v>
      </c>
      <c r="C8630" s="623" t="s">
        <v>1131</v>
      </c>
      <c r="D8630" s="624">
        <v>593.21</v>
      </c>
    </row>
    <row r="8631" spans="1:4" ht="51">
      <c r="A8631" s="623">
        <v>39363</v>
      </c>
      <c r="B8631" s="451" t="s">
        <v>9559</v>
      </c>
      <c r="C8631" s="623" t="s">
        <v>1131</v>
      </c>
      <c r="D8631" s="624">
        <v>3065.14</v>
      </c>
    </row>
    <row r="8632" spans="1:4" ht="51">
      <c r="A8632" s="623">
        <v>39361</v>
      </c>
      <c r="B8632" s="451" t="s">
        <v>9557</v>
      </c>
      <c r="C8632" s="623" t="s">
        <v>1131</v>
      </c>
      <c r="D8632" s="624">
        <v>788.17</v>
      </c>
    </row>
    <row r="8633" spans="1:4" ht="51">
      <c r="A8633" s="623">
        <v>39362</v>
      </c>
      <c r="B8633" s="451" t="s">
        <v>9558</v>
      </c>
      <c r="C8633" s="623" t="s">
        <v>1131</v>
      </c>
      <c r="D8633" s="624">
        <v>2425.42</v>
      </c>
    </row>
    <row r="8634" spans="1:4" ht="51">
      <c r="A8634" s="623">
        <v>39364</v>
      </c>
      <c r="B8634" s="451" t="s">
        <v>9560</v>
      </c>
      <c r="C8634" s="623" t="s">
        <v>1131</v>
      </c>
      <c r="D8634" s="624">
        <v>7006.03</v>
      </c>
    </row>
    <row r="8635" spans="1:4" ht="25.5">
      <c r="A8635" s="623">
        <v>14576</v>
      </c>
      <c r="B8635" s="451" t="s">
        <v>8086</v>
      </c>
      <c r="C8635" s="623" t="s">
        <v>1131</v>
      </c>
      <c r="D8635" s="624">
        <v>4308859.01</v>
      </c>
    </row>
    <row r="8636" spans="1:4" ht="25.5">
      <c r="A8636" s="623">
        <v>13877</v>
      </c>
      <c r="B8636" s="451" t="s">
        <v>8031</v>
      </c>
      <c r="C8636" s="623" t="s">
        <v>1131</v>
      </c>
      <c r="D8636" s="624">
        <v>1844558.27</v>
      </c>
    </row>
    <row r="8637" spans="1:4" ht="25.5">
      <c r="A8637" s="623">
        <v>7307</v>
      </c>
      <c r="B8637" s="451" t="s">
        <v>7120</v>
      </c>
      <c r="C8637" s="623" t="s">
        <v>1130</v>
      </c>
      <c r="D8637" s="624">
        <v>24.03</v>
      </c>
    </row>
    <row r="8638" spans="1:4">
      <c r="A8638" s="623">
        <v>38122</v>
      </c>
      <c r="B8638" s="451" t="s">
        <v>9024</v>
      </c>
      <c r="C8638" s="623" t="s">
        <v>1130</v>
      </c>
      <c r="D8638" s="624">
        <v>7</v>
      </c>
    </row>
    <row r="8639" spans="1:4" ht="38.25">
      <c r="A8639" s="623">
        <v>38633</v>
      </c>
      <c r="B8639" s="451" t="s">
        <v>9186</v>
      </c>
      <c r="C8639" s="623" t="s">
        <v>1131</v>
      </c>
      <c r="D8639" s="624">
        <v>16.03</v>
      </c>
    </row>
    <row r="8640" spans="1:4" ht="38.25">
      <c r="A8640" s="623">
        <v>12344</v>
      </c>
      <c r="B8640" s="451" t="s">
        <v>7830</v>
      </c>
      <c r="C8640" s="623" t="s">
        <v>1131</v>
      </c>
      <c r="D8640" s="624">
        <v>1.65</v>
      </c>
    </row>
    <row r="8641" spans="1:4" ht="38.25">
      <c r="A8641" s="623">
        <v>12343</v>
      </c>
      <c r="B8641" s="451" t="s">
        <v>7829</v>
      </c>
      <c r="C8641" s="623" t="s">
        <v>1131</v>
      </c>
      <c r="D8641" s="624">
        <v>2.56</v>
      </c>
    </row>
    <row r="8642" spans="1:4" ht="38.25">
      <c r="A8642" s="623">
        <v>3295</v>
      </c>
      <c r="B8642" s="451" t="s">
        <v>6340</v>
      </c>
      <c r="C8642" s="623" t="s">
        <v>1131</v>
      </c>
      <c r="D8642" s="624">
        <v>8.94</v>
      </c>
    </row>
    <row r="8643" spans="1:4" ht="25.5">
      <c r="A8643" s="623">
        <v>3302</v>
      </c>
      <c r="B8643" s="451" t="s">
        <v>6343</v>
      </c>
      <c r="C8643" s="623" t="s">
        <v>1131</v>
      </c>
      <c r="D8643" s="624">
        <v>9.35</v>
      </c>
    </row>
    <row r="8644" spans="1:4" ht="25.5">
      <c r="A8644" s="623">
        <v>3297</v>
      </c>
      <c r="B8644" s="451" t="s">
        <v>6341</v>
      </c>
      <c r="C8644" s="623" t="s">
        <v>1131</v>
      </c>
      <c r="D8644" s="624">
        <v>9.98</v>
      </c>
    </row>
    <row r="8645" spans="1:4" ht="25.5">
      <c r="A8645" s="623">
        <v>3294</v>
      </c>
      <c r="B8645" s="451" t="s">
        <v>6339</v>
      </c>
      <c r="C8645" s="623" t="s">
        <v>1131</v>
      </c>
      <c r="D8645" s="624">
        <v>10.130000000000001</v>
      </c>
    </row>
    <row r="8646" spans="1:4" ht="25.5">
      <c r="A8646" s="623">
        <v>3292</v>
      </c>
      <c r="B8646" s="451" t="s">
        <v>6338</v>
      </c>
      <c r="C8646" s="623" t="s">
        <v>1131</v>
      </c>
      <c r="D8646" s="624">
        <v>9.52</v>
      </c>
    </row>
    <row r="8647" spans="1:4" ht="38.25">
      <c r="A8647" s="623">
        <v>3298</v>
      </c>
      <c r="B8647" s="451" t="s">
        <v>6342</v>
      </c>
      <c r="C8647" s="623" t="s">
        <v>1131</v>
      </c>
      <c r="D8647" s="624">
        <v>22.31</v>
      </c>
    </row>
    <row r="8648" spans="1:4" ht="38.25">
      <c r="A8648" s="623">
        <v>11596</v>
      </c>
      <c r="B8648" s="451" t="s">
        <v>7599</v>
      </c>
      <c r="C8648" s="623" t="s">
        <v>1131</v>
      </c>
      <c r="D8648" s="624">
        <v>427.37</v>
      </c>
    </row>
    <row r="8649" spans="1:4" ht="38.25">
      <c r="A8649" s="623">
        <v>34802</v>
      </c>
      <c r="B8649" s="451" t="s">
        <v>11607</v>
      </c>
      <c r="C8649" s="623" t="s">
        <v>1131</v>
      </c>
      <c r="D8649" s="624">
        <v>1173.69</v>
      </c>
    </row>
    <row r="8650" spans="1:4" ht="38.25">
      <c r="A8650" s="623">
        <v>11588</v>
      </c>
      <c r="B8650" s="451" t="s">
        <v>11608</v>
      </c>
      <c r="C8650" s="623" t="s">
        <v>1131</v>
      </c>
      <c r="D8650" s="624">
        <v>1266.23</v>
      </c>
    </row>
    <row r="8651" spans="1:4" ht="38.25">
      <c r="A8651" s="623">
        <v>34383</v>
      </c>
      <c r="B8651" s="451" t="s">
        <v>11609</v>
      </c>
      <c r="C8651" s="623" t="s">
        <v>1131</v>
      </c>
      <c r="D8651" s="624">
        <v>1392.94</v>
      </c>
    </row>
    <row r="8652" spans="1:4" ht="38.25">
      <c r="A8652" s="623">
        <v>40451</v>
      </c>
      <c r="B8652" s="451" t="s">
        <v>11610</v>
      </c>
      <c r="C8652" s="623" t="s">
        <v>1136</v>
      </c>
      <c r="D8652" s="624">
        <v>112.6</v>
      </c>
    </row>
    <row r="8653" spans="1:4" ht="38.25">
      <c r="A8653" s="623">
        <v>40453</v>
      </c>
      <c r="B8653" s="451" t="s">
        <v>11611</v>
      </c>
      <c r="C8653" s="623" t="s">
        <v>1136</v>
      </c>
      <c r="D8653" s="624">
        <v>121.83</v>
      </c>
    </row>
    <row r="8654" spans="1:4" ht="38.25">
      <c r="A8654" s="623">
        <v>40452</v>
      </c>
      <c r="B8654" s="451" t="s">
        <v>11612</v>
      </c>
      <c r="C8654" s="623" t="s">
        <v>1136</v>
      </c>
      <c r="D8654" s="624">
        <v>133.63</v>
      </c>
    </row>
    <row r="8655" spans="1:4" ht="38.25">
      <c r="A8655" s="623">
        <v>11594</v>
      </c>
      <c r="B8655" s="451" t="s">
        <v>11613</v>
      </c>
      <c r="C8655" s="623" t="s">
        <v>1131</v>
      </c>
      <c r="D8655" s="624">
        <v>403.58</v>
      </c>
    </row>
    <row r="8656" spans="1:4" ht="25.5">
      <c r="A8656" s="623">
        <v>3311</v>
      </c>
      <c r="B8656" s="451" t="s">
        <v>11614</v>
      </c>
      <c r="C8656" s="623" t="s">
        <v>1129</v>
      </c>
      <c r="D8656" s="624">
        <v>403.58</v>
      </c>
    </row>
    <row r="8657" spans="1:4" ht="25.5">
      <c r="A8657" s="623">
        <v>11599</v>
      </c>
      <c r="B8657" s="451" t="s">
        <v>7601</v>
      </c>
      <c r="C8657" s="623" t="s">
        <v>1131</v>
      </c>
      <c r="D8657" s="624">
        <v>536.72</v>
      </c>
    </row>
    <row r="8658" spans="1:4" ht="38.25">
      <c r="A8658" s="623">
        <v>11593</v>
      </c>
      <c r="B8658" s="451" t="s">
        <v>11615</v>
      </c>
      <c r="C8658" s="623" t="s">
        <v>1131</v>
      </c>
      <c r="D8658" s="624">
        <v>752.44</v>
      </c>
    </row>
    <row r="8659" spans="1:4" ht="38.25">
      <c r="A8659" s="623">
        <v>3314</v>
      </c>
      <c r="B8659" s="451" t="s">
        <v>11616</v>
      </c>
      <c r="C8659" s="623" t="s">
        <v>1129</v>
      </c>
      <c r="D8659" s="624">
        <v>538.15</v>
      </c>
    </row>
    <row r="8660" spans="1:4" ht="38.25">
      <c r="A8660" s="623">
        <v>11597</v>
      </c>
      <c r="B8660" s="451" t="s">
        <v>7600</v>
      </c>
      <c r="C8660" s="623" t="s">
        <v>1131</v>
      </c>
      <c r="D8660" s="624">
        <v>625.79999999999995</v>
      </c>
    </row>
    <row r="8661" spans="1:4" ht="25.5">
      <c r="A8661" s="623">
        <v>3309</v>
      </c>
      <c r="B8661" s="451" t="s">
        <v>6344</v>
      </c>
      <c r="C8661" s="623" t="s">
        <v>1129</v>
      </c>
      <c r="D8661" s="624">
        <v>427.37</v>
      </c>
    </row>
    <row r="8662" spans="1:4" ht="51">
      <c r="A8662" s="623">
        <v>34612</v>
      </c>
      <c r="B8662" s="451" t="s">
        <v>11617</v>
      </c>
      <c r="C8662" s="623" t="s">
        <v>1131</v>
      </c>
      <c r="D8662" s="624">
        <v>774.01</v>
      </c>
    </row>
    <row r="8663" spans="1:4" ht="51">
      <c r="A8663" s="623">
        <v>34635</v>
      </c>
      <c r="B8663" s="451" t="s">
        <v>11618</v>
      </c>
      <c r="C8663" s="623" t="s">
        <v>1131</v>
      </c>
      <c r="D8663" s="624">
        <v>995.34</v>
      </c>
    </row>
    <row r="8664" spans="1:4" ht="51">
      <c r="A8664" s="623">
        <v>34633</v>
      </c>
      <c r="B8664" s="451" t="s">
        <v>11619</v>
      </c>
      <c r="C8664" s="623" t="s">
        <v>1131</v>
      </c>
      <c r="D8664" s="624">
        <v>1097.1300000000001</v>
      </c>
    </row>
    <row r="8665" spans="1:4" ht="51">
      <c r="A8665" s="623">
        <v>40440</v>
      </c>
      <c r="B8665" s="451" t="s">
        <v>11620</v>
      </c>
      <c r="C8665" s="623" t="s">
        <v>1129</v>
      </c>
      <c r="D8665" s="624">
        <v>560.54</v>
      </c>
    </row>
    <row r="8666" spans="1:4" ht="51">
      <c r="A8666" s="623">
        <v>40441</v>
      </c>
      <c r="B8666" s="451" t="s">
        <v>11621</v>
      </c>
      <c r="C8666" s="623" t="s">
        <v>1129</v>
      </c>
      <c r="D8666" s="624">
        <v>357.87</v>
      </c>
    </row>
    <row r="8667" spans="1:4" ht="51">
      <c r="A8667" s="623">
        <v>40449</v>
      </c>
      <c r="B8667" s="451" t="s">
        <v>11622</v>
      </c>
      <c r="C8667" s="623" t="s">
        <v>1129</v>
      </c>
      <c r="D8667" s="624">
        <v>300.85000000000002</v>
      </c>
    </row>
    <row r="8668" spans="1:4" ht="38.25">
      <c r="A8668" s="623">
        <v>34800</v>
      </c>
      <c r="B8668" s="451" t="s">
        <v>11623</v>
      </c>
      <c r="C8668" s="623" t="s">
        <v>1129</v>
      </c>
      <c r="D8668" s="624">
        <v>376.22</v>
      </c>
    </row>
    <row r="8669" spans="1:4" ht="38.25">
      <c r="A8669" s="623">
        <v>11592</v>
      </c>
      <c r="B8669" s="451" t="s">
        <v>11624</v>
      </c>
      <c r="C8669" s="623" t="s">
        <v>1131</v>
      </c>
      <c r="D8669" s="624">
        <v>538.15</v>
      </c>
    </row>
    <row r="8670" spans="1:4" ht="38.25">
      <c r="A8670" s="623">
        <v>40438</v>
      </c>
      <c r="B8670" s="451" t="s">
        <v>9897</v>
      </c>
      <c r="C8670" s="623" t="s">
        <v>1129</v>
      </c>
      <c r="D8670" s="624">
        <v>250.64</v>
      </c>
    </row>
    <row r="8671" spans="1:4" ht="38.25">
      <c r="A8671" s="623">
        <v>40436</v>
      </c>
      <c r="B8671" s="451" t="s">
        <v>9896</v>
      </c>
      <c r="C8671" s="623" t="s">
        <v>1129</v>
      </c>
      <c r="D8671" s="624">
        <v>312.52999999999997</v>
      </c>
    </row>
    <row r="8672" spans="1:4" ht="51">
      <c r="A8672" s="623">
        <v>4315</v>
      </c>
      <c r="B8672" s="451" t="s">
        <v>6724</v>
      </c>
      <c r="C8672" s="623" t="s">
        <v>1131</v>
      </c>
      <c r="D8672" s="624">
        <v>1.32</v>
      </c>
    </row>
    <row r="8673" spans="1:4" ht="25.5">
      <c r="A8673" s="623">
        <v>42482</v>
      </c>
      <c r="B8673" s="451" t="s">
        <v>10150</v>
      </c>
      <c r="C8673" s="623" t="s">
        <v>1131</v>
      </c>
      <c r="D8673" s="624">
        <v>1.76</v>
      </c>
    </row>
    <row r="8674" spans="1:4" ht="25.5">
      <c r="A8674" s="623">
        <v>402</v>
      </c>
      <c r="B8674" s="451" t="s">
        <v>5529</v>
      </c>
      <c r="C8674" s="623" t="s">
        <v>1131</v>
      </c>
      <c r="D8674" s="624">
        <v>9.0399999999999991</v>
      </c>
    </row>
    <row r="8675" spans="1:4">
      <c r="A8675" s="623">
        <v>4226</v>
      </c>
      <c r="B8675" s="451" t="s">
        <v>6690</v>
      </c>
      <c r="C8675" s="623" t="s">
        <v>1128</v>
      </c>
      <c r="D8675" s="624">
        <v>7.42</v>
      </c>
    </row>
    <row r="8676" spans="1:4">
      <c r="A8676" s="623">
        <v>4222</v>
      </c>
      <c r="B8676" s="451" t="s">
        <v>6687</v>
      </c>
      <c r="C8676" s="623" t="s">
        <v>1130</v>
      </c>
      <c r="D8676" s="624">
        <v>4.67</v>
      </c>
    </row>
    <row r="8677" spans="1:4" ht="51">
      <c r="A8677" s="623">
        <v>34804</v>
      </c>
      <c r="B8677" s="451" t="s">
        <v>8556</v>
      </c>
      <c r="C8677" s="623" t="s">
        <v>1136</v>
      </c>
      <c r="D8677" s="624">
        <v>45.43</v>
      </c>
    </row>
    <row r="8678" spans="1:4" ht="38.25">
      <c r="A8678" s="623">
        <v>4013</v>
      </c>
      <c r="B8678" s="451" t="s">
        <v>6619</v>
      </c>
      <c r="C8678" s="623" t="s">
        <v>1136</v>
      </c>
      <c r="D8678" s="624">
        <v>4.6900000000000004</v>
      </c>
    </row>
    <row r="8679" spans="1:4" ht="38.25">
      <c r="A8679" s="623">
        <v>4011</v>
      </c>
      <c r="B8679" s="451" t="s">
        <v>6617</v>
      </c>
      <c r="C8679" s="623" t="s">
        <v>1136</v>
      </c>
      <c r="D8679" s="624">
        <v>5.24</v>
      </c>
    </row>
    <row r="8680" spans="1:4" ht="38.25">
      <c r="A8680" s="623">
        <v>4021</v>
      </c>
      <c r="B8680" s="451" t="s">
        <v>6627</v>
      </c>
      <c r="C8680" s="623" t="s">
        <v>1136</v>
      </c>
      <c r="D8680" s="624">
        <v>6.53</v>
      </c>
    </row>
    <row r="8681" spans="1:4" ht="38.25">
      <c r="A8681" s="623">
        <v>4019</v>
      </c>
      <c r="B8681" s="451" t="s">
        <v>6625</v>
      </c>
      <c r="C8681" s="623" t="s">
        <v>1136</v>
      </c>
      <c r="D8681" s="624">
        <v>7.84</v>
      </c>
    </row>
    <row r="8682" spans="1:4" ht="38.25">
      <c r="A8682" s="623">
        <v>4012</v>
      </c>
      <c r="B8682" s="451" t="s">
        <v>6618</v>
      </c>
      <c r="C8682" s="623" t="s">
        <v>1136</v>
      </c>
      <c r="D8682" s="624">
        <v>10.51</v>
      </c>
    </row>
    <row r="8683" spans="1:4" ht="38.25">
      <c r="A8683" s="623">
        <v>4020</v>
      </c>
      <c r="B8683" s="451" t="s">
        <v>6626</v>
      </c>
      <c r="C8683" s="623" t="s">
        <v>1136</v>
      </c>
      <c r="D8683" s="624">
        <v>13.16</v>
      </c>
    </row>
    <row r="8684" spans="1:4" ht="38.25">
      <c r="A8684" s="623">
        <v>4018</v>
      </c>
      <c r="B8684" s="451" t="s">
        <v>6624</v>
      </c>
      <c r="C8684" s="623" t="s">
        <v>1136</v>
      </c>
      <c r="D8684" s="624">
        <v>15.77</v>
      </c>
    </row>
    <row r="8685" spans="1:4" ht="25.5">
      <c r="A8685" s="623">
        <v>36498</v>
      </c>
      <c r="B8685" s="451" t="s">
        <v>8642</v>
      </c>
      <c r="C8685" s="623" t="s">
        <v>1131</v>
      </c>
      <c r="D8685" s="624">
        <v>5130.91</v>
      </c>
    </row>
    <row r="8686" spans="1:4">
      <c r="A8686" s="623">
        <v>12872</v>
      </c>
      <c r="B8686" s="451" t="s">
        <v>7961</v>
      </c>
      <c r="C8686" s="623" t="s">
        <v>1134</v>
      </c>
      <c r="D8686" s="624">
        <v>12.79</v>
      </c>
    </row>
    <row r="8687" spans="1:4">
      <c r="A8687" s="623">
        <v>41075</v>
      </c>
      <c r="B8687" s="451" t="s">
        <v>10021</v>
      </c>
      <c r="C8687" s="623" t="s">
        <v>1251</v>
      </c>
      <c r="D8687" s="624">
        <v>2266.4299999999998</v>
      </c>
    </row>
    <row r="8688" spans="1:4" ht="25.5">
      <c r="A8688" s="623">
        <v>3315</v>
      </c>
      <c r="B8688" s="451" t="s">
        <v>6346</v>
      </c>
      <c r="C8688" s="623" t="s">
        <v>1128</v>
      </c>
      <c r="D8688" s="624">
        <v>0.62</v>
      </c>
    </row>
    <row r="8689" spans="1:4">
      <c r="A8689" s="623">
        <v>36870</v>
      </c>
      <c r="B8689" s="451" t="s">
        <v>8685</v>
      </c>
      <c r="C8689" s="623" t="s">
        <v>1128</v>
      </c>
      <c r="D8689" s="624">
        <v>0.62</v>
      </c>
    </row>
    <row r="8690" spans="1:4" ht="38.25">
      <c r="A8690" s="623">
        <v>5092</v>
      </c>
      <c r="B8690" s="451" t="s">
        <v>6913</v>
      </c>
      <c r="C8690" s="623" t="s">
        <v>1144</v>
      </c>
      <c r="D8690" s="624">
        <v>15.35</v>
      </c>
    </row>
    <row r="8691" spans="1:4" ht="25.5">
      <c r="A8691" s="623">
        <v>11462</v>
      </c>
      <c r="B8691" s="451" t="s">
        <v>7570</v>
      </c>
      <c r="C8691" s="623" t="s">
        <v>1144</v>
      </c>
      <c r="D8691" s="624">
        <v>15.7</v>
      </c>
    </row>
    <row r="8692" spans="1:4" ht="38.25">
      <c r="A8692" s="623">
        <v>36529</v>
      </c>
      <c r="B8692" s="451" t="s">
        <v>8665</v>
      </c>
      <c r="C8692" s="623" t="s">
        <v>1131</v>
      </c>
      <c r="D8692" s="624">
        <v>33709.339999999997</v>
      </c>
    </row>
    <row r="8693" spans="1:4" ht="25.5">
      <c r="A8693" s="623">
        <v>3318</v>
      </c>
      <c r="B8693" s="451" t="s">
        <v>6347</v>
      </c>
      <c r="C8693" s="623" t="s">
        <v>1131</v>
      </c>
      <c r="D8693" s="624">
        <v>26428.13</v>
      </c>
    </row>
    <row r="8694" spans="1:4">
      <c r="A8694" s="623">
        <v>3324</v>
      </c>
      <c r="B8694" s="451" t="s">
        <v>6349</v>
      </c>
      <c r="C8694" s="623" t="s">
        <v>1136</v>
      </c>
      <c r="D8694" s="624">
        <v>5.71</v>
      </c>
    </row>
    <row r="8695" spans="1:4" ht="25.5">
      <c r="A8695" s="623">
        <v>3322</v>
      </c>
      <c r="B8695" s="451" t="s">
        <v>6348</v>
      </c>
      <c r="C8695" s="623" t="s">
        <v>1136</v>
      </c>
      <c r="D8695" s="624">
        <v>8</v>
      </c>
    </row>
    <row r="8696" spans="1:4" ht="114.75">
      <c r="A8696" s="623">
        <v>43390</v>
      </c>
      <c r="B8696" s="451" t="s">
        <v>11625</v>
      </c>
      <c r="C8696" s="623" t="s">
        <v>1136</v>
      </c>
      <c r="D8696" s="624">
        <v>75</v>
      </c>
    </row>
    <row r="8697" spans="1:4">
      <c r="A8697" s="623">
        <v>5076</v>
      </c>
      <c r="B8697" s="451" t="s">
        <v>6903</v>
      </c>
      <c r="C8697" s="623" t="s">
        <v>1128</v>
      </c>
      <c r="D8697" s="624">
        <v>11.29</v>
      </c>
    </row>
    <row r="8698" spans="1:4">
      <c r="A8698" s="623">
        <v>5077</v>
      </c>
      <c r="B8698" s="451" t="s">
        <v>6904</v>
      </c>
      <c r="C8698" s="623" t="s">
        <v>1128</v>
      </c>
      <c r="D8698" s="624">
        <v>12.48</v>
      </c>
    </row>
    <row r="8699" spans="1:4" ht="38.25">
      <c r="A8699" s="623">
        <v>11837</v>
      </c>
      <c r="B8699" s="451" t="s">
        <v>7700</v>
      </c>
      <c r="C8699" s="623" t="s">
        <v>1131</v>
      </c>
      <c r="D8699" s="624">
        <v>35.56</v>
      </c>
    </row>
    <row r="8700" spans="1:4" ht="25.5">
      <c r="A8700" s="623">
        <v>38055</v>
      </c>
      <c r="B8700" s="451" t="s">
        <v>8963</v>
      </c>
      <c r="C8700" s="623" t="s">
        <v>1131</v>
      </c>
      <c r="D8700" s="624">
        <v>3.22</v>
      </c>
    </row>
    <row r="8701" spans="1:4" ht="25.5">
      <c r="A8701" s="623">
        <v>415</v>
      </c>
      <c r="B8701" s="451" t="s">
        <v>5538</v>
      </c>
      <c r="C8701" s="623" t="s">
        <v>1131</v>
      </c>
      <c r="D8701" s="624">
        <v>14.58</v>
      </c>
    </row>
    <row r="8702" spans="1:4" ht="25.5">
      <c r="A8702" s="623">
        <v>416</v>
      </c>
      <c r="B8702" s="451" t="s">
        <v>5539</v>
      </c>
      <c r="C8702" s="623" t="s">
        <v>1131</v>
      </c>
      <c r="D8702" s="624">
        <v>5.33</v>
      </c>
    </row>
    <row r="8703" spans="1:4" ht="25.5">
      <c r="A8703" s="623">
        <v>425</v>
      </c>
      <c r="B8703" s="451" t="s">
        <v>5543</v>
      </c>
      <c r="C8703" s="623" t="s">
        <v>1131</v>
      </c>
      <c r="D8703" s="624">
        <v>3.31</v>
      </c>
    </row>
    <row r="8704" spans="1:4" ht="38.25">
      <c r="A8704" s="623">
        <v>426</v>
      </c>
      <c r="B8704" s="451" t="s">
        <v>5544</v>
      </c>
      <c r="C8704" s="623" t="s">
        <v>1131</v>
      </c>
      <c r="D8704" s="624">
        <v>18.22</v>
      </c>
    </row>
    <row r="8705" spans="1:4" ht="38.25">
      <c r="A8705" s="623">
        <v>38056</v>
      </c>
      <c r="B8705" s="451" t="s">
        <v>8964</v>
      </c>
      <c r="C8705" s="623" t="s">
        <v>1131</v>
      </c>
      <c r="D8705" s="624">
        <v>17.79</v>
      </c>
    </row>
    <row r="8706" spans="1:4" ht="25.5">
      <c r="A8706" s="623">
        <v>1564</v>
      </c>
      <c r="B8706" s="451" t="s">
        <v>5923</v>
      </c>
      <c r="C8706" s="623" t="s">
        <v>1131</v>
      </c>
      <c r="D8706" s="624">
        <v>6.79</v>
      </c>
    </row>
    <row r="8707" spans="1:4">
      <c r="A8707" s="623">
        <v>11032</v>
      </c>
      <c r="B8707" s="451" t="s">
        <v>7482</v>
      </c>
      <c r="C8707" s="623" t="s">
        <v>1131</v>
      </c>
      <c r="D8707" s="624">
        <v>7.45</v>
      </c>
    </row>
    <row r="8708" spans="1:4" ht="38.25">
      <c r="A8708" s="623">
        <v>36786</v>
      </c>
      <c r="B8708" s="451" t="s">
        <v>8672</v>
      </c>
      <c r="C8708" s="623" t="s">
        <v>120</v>
      </c>
      <c r="D8708" s="624">
        <v>128.38999999999999</v>
      </c>
    </row>
    <row r="8709" spans="1:4" ht="25.5">
      <c r="A8709" s="623">
        <v>36785</v>
      </c>
      <c r="B8709" s="451" t="s">
        <v>8671</v>
      </c>
      <c r="C8709" s="623" t="s">
        <v>120</v>
      </c>
      <c r="D8709" s="624">
        <v>111.57</v>
      </c>
    </row>
    <row r="8710" spans="1:4" ht="38.25">
      <c r="A8710" s="623">
        <v>36782</v>
      </c>
      <c r="B8710" s="451" t="s">
        <v>8670</v>
      </c>
      <c r="C8710" s="623" t="s">
        <v>120</v>
      </c>
      <c r="D8710" s="624">
        <v>133.16999999999999</v>
      </c>
    </row>
    <row r="8711" spans="1:4" ht="25.5">
      <c r="A8711" s="623">
        <v>25930</v>
      </c>
      <c r="B8711" s="451" t="s">
        <v>8316</v>
      </c>
      <c r="C8711" s="623" t="s">
        <v>120</v>
      </c>
      <c r="D8711" s="624">
        <v>150</v>
      </c>
    </row>
    <row r="8712" spans="1:4" ht="38.25">
      <c r="A8712" s="623">
        <v>4824</v>
      </c>
      <c r="B8712" s="451" t="s">
        <v>6825</v>
      </c>
      <c r="C8712" s="623" t="s">
        <v>1128</v>
      </c>
      <c r="D8712" s="624">
        <v>0.42</v>
      </c>
    </row>
    <row r="8713" spans="1:4" ht="38.25">
      <c r="A8713" s="623">
        <v>11795</v>
      </c>
      <c r="B8713" s="451" t="s">
        <v>7693</v>
      </c>
      <c r="C8713" s="623" t="s">
        <v>1136</v>
      </c>
      <c r="D8713" s="624">
        <v>422.64</v>
      </c>
    </row>
    <row r="8714" spans="1:4">
      <c r="A8714" s="623">
        <v>134</v>
      </c>
      <c r="B8714" s="451" t="s">
        <v>5459</v>
      </c>
      <c r="C8714" s="623" t="s">
        <v>1128</v>
      </c>
      <c r="D8714" s="624">
        <v>1.18</v>
      </c>
    </row>
    <row r="8715" spans="1:4">
      <c r="A8715" s="623">
        <v>4229</v>
      </c>
      <c r="B8715" s="451" t="s">
        <v>6692</v>
      </c>
      <c r="C8715" s="623" t="s">
        <v>1128</v>
      </c>
      <c r="D8715" s="624">
        <v>19.59</v>
      </c>
    </row>
    <row r="8716" spans="1:4" ht="25.5">
      <c r="A8716" s="623">
        <v>11244</v>
      </c>
      <c r="B8716" s="451" t="s">
        <v>7536</v>
      </c>
      <c r="C8716" s="623" t="s">
        <v>1131</v>
      </c>
      <c r="D8716" s="624">
        <v>139.77000000000001</v>
      </c>
    </row>
    <row r="8717" spans="1:4" ht="38.25">
      <c r="A8717" s="623">
        <v>11245</v>
      </c>
      <c r="B8717" s="451" t="s">
        <v>7537</v>
      </c>
      <c r="C8717" s="623" t="s">
        <v>1131</v>
      </c>
      <c r="D8717" s="624">
        <v>193.33</v>
      </c>
    </row>
    <row r="8718" spans="1:4" ht="25.5">
      <c r="A8718" s="623">
        <v>11235</v>
      </c>
      <c r="B8718" s="451" t="s">
        <v>7533</v>
      </c>
      <c r="C8718" s="623" t="s">
        <v>1131</v>
      </c>
      <c r="D8718" s="624">
        <v>106.66</v>
      </c>
    </row>
    <row r="8719" spans="1:4" ht="25.5">
      <c r="A8719" s="623">
        <v>11236</v>
      </c>
      <c r="B8719" s="451" t="s">
        <v>7534</v>
      </c>
      <c r="C8719" s="623" t="s">
        <v>1131</v>
      </c>
      <c r="D8719" s="624">
        <v>135.55000000000001</v>
      </c>
    </row>
    <row r="8720" spans="1:4">
      <c r="A8720" s="623">
        <v>11731</v>
      </c>
      <c r="B8720" s="451" t="s">
        <v>7658</v>
      </c>
      <c r="C8720" s="623" t="s">
        <v>1131</v>
      </c>
      <c r="D8720" s="624">
        <v>4.3499999999999996</v>
      </c>
    </row>
    <row r="8721" spans="1:4">
      <c r="A8721" s="623">
        <v>11732</v>
      </c>
      <c r="B8721" s="451" t="s">
        <v>7659</v>
      </c>
      <c r="C8721" s="623" t="s">
        <v>1131</v>
      </c>
      <c r="D8721" s="624">
        <v>22.09</v>
      </c>
    </row>
    <row r="8722" spans="1:4" ht="25.5">
      <c r="A8722" s="623">
        <v>36494</v>
      </c>
      <c r="B8722" s="451" t="s">
        <v>8639</v>
      </c>
      <c r="C8722" s="623" t="s">
        <v>1131</v>
      </c>
      <c r="D8722" s="624">
        <v>377809.08</v>
      </c>
    </row>
    <row r="8723" spans="1:4" ht="25.5">
      <c r="A8723" s="623">
        <v>36493</v>
      </c>
      <c r="B8723" s="451" t="s">
        <v>8638</v>
      </c>
      <c r="C8723" s="623" t="s">
        <v>1131</v>
      </c>
      <c r="D8723" s="624">
        <v>428042.35</v>
      </c>
    </row>
    <row r="8724" spans="1:4" ht="25.5">
      <c r="A8724" s="623">
        <v>36492</v>
      </c>
      <c r="B8724" s="451" t="s">
        <v>8637</v>
      </c>
      <c r="C8724" s="623" t="s">
        <v>1131</v>
      </c>
      <c r="D8724" s="624">
        <v>795140.35</v>
      </c>
    </row>
    <row r="8725" spans="1:4" ht="38.25">
      <c r="A8725" s="623">
        <v>13333</v>
      </c>
      <c r="B8725" s="451" t="s">
        <v>7997</v>
      </c>
      <c r="C8725" s="623" t="s">
        <v>1131</v>
      </c>
      <c r="D8725" s="624">
        <v>142086.69</v>
      </c>
    </row>
    <row r="8726" spans="1:4" ht="25.5">
      <c r="A8726" s="623">
        <v>13533</v>
      </c>
      <c r="B8726" s="451" t="s">
        <v>8022</v>
      </c>
      <c r="C8726" s="623" t="s">
        <v>1131</v>
      </c>
      <c r="D8726" s="624">
        <v>127009.71</v>
      </c>
    </row>
    <row r="8727" spans="1:4" ht="38.25">
      <c r="A8727" s="623">
        <v>36499</v>
      </c>
      <c r="B8727" s="451" t="s">
        <v>8643</v>
      </c>
      <c r="C8727" s="623" t="s">
        <v>1131</v>
      </c>
      <c r="D8727" s="624">
        <v>2770.69</v>
      </c>
    </row>
    <row r="8728" spans="1:4" ht="38.25">
      <c r="A8728" s="623">
        <v>39585</v>
      </c>
      <c r="B8728" s="451" t="s">
        <v>9702</v>
      </c>
      <c r="C8728" s="623" t="s">
        <v>1131</v>
      </c>
      <c r="D8728" s="624">
        <v>91745.37</v>
      </c>
    </row>
    <row r="8729" spans="1:4" ht="38.25">
      <c r="A8729" s="623">
        <v>39586</v>
      </c>
      <c r="B8729" s="451" t="s">
        <v>9703</v>
      </c>
      <c r="C8729" s="623" t="s">
        <v>1131</v>
      </c>
      <c r="D8729" s="624">
        <v>107611.1</v>
      </c>
    </row>
    <row r="8730" spans="1:4" ht="38.25">
      <c r="A8730" s="623">
        <v>39587</v>
      </c>
      <c r="B8730" s="451" t="s">
        <v>9704</v>
      </c>
      <c r="C8730" s="623" t="s">
        <v>1131</v>
      </c>
      <c r="D8730" s="624">
        <v>131064.81</v>
      </c>
    </row>
    <row r="8731" spans="1:4" ht="38.25">
      <c r="A8731" s="623">
        <v>39588</v>
      </c>
      <c r="B8731" s="451" t="s">
        <v>9705</v>
      </c>
      <c r="C8731" s="623" t="s">
        <v>1131</v>
      </c>
      <c r="D8731" s="624">
        <v>151759.25</v>
      </c>
    </row>
    <row r="8732" spans="1:4" ht="38.25">
      <c r="A8732" s="623">
        <v>39584</v>
      </c>
      <c r="B8732" s="451" t="s">
        <v>9701</v>
      </c>
      <c r="C8732" s="623" t="s">
        <v>1131</v>
      </c>
      <c r="D8732" s="624">
        <v>81701.66</v>
      </c>
    </row>
    <row r="8733" spans="1:4" ht="38.25">
      <c r="A8733" s="623">
        <v>39590</v>
      </c>
      <c r="B8733" s="451" t="s">
        <v>9706</v>
      </c>
      <c r="C8733" s="623" t="s">
        <v>1131</v>
      </c>
      <c r="D8733" s="624">
        <v>79742.59</v>
      </c>
    </row>
    <row r="8734" spans="1:4" ht="38.25">
      <c r="A8734" s="623">
        <v>39592</v>
      </c>
      <c r="B8734" s="451" t="s">
        <v>9707</v>
      </c>
      <c r="C8734" s="623" t="s">
        <v>1131</v>
      </c>
      <c r="D8734" s="624">
        <v>114592.03</v>
      </c>
    </row>
    <row r="8735" spans="1:4" ht="38.25">
      <c r="A8735" s="623">
        <v>39593</v>
      </c>
      <c r="B8735" s="451" t="s">
        <v>9708</v>
      </c>
      <c r="C8735" s="623" t="s">
        <v>1131</v>
      </c>
      <c r="D8735" s="624">
        <v>131064.81</v>
      </c>
    </row>
    <row r="8736" spans="1:4" ht="38.25">
      <c r="A8736" s="623">
        <v>14254</v>
      </c>
      <c r="B8736" s="451" t="s">
        <v>8073</v>
      </c>
      <c r="C8736" s="623" t="s">
        <v>1131</v>
      </c>
      <c r="D8736" s="624">
        <v>74500</v>
      </c>
    </row>
    <row r="8737" spans="1:4" ht="25.5">
      <c r="A8737" s="623">
        <v>25987</v>
      </c>
      <c r="B8737" s="451" t="s">
        <v>8342</v>
      </c>
      <c r="C8737" s="623" t="s">
        <v>1131</v>
      </c>
      <c r="D8737" s="624">
        <v>62213.440000000002</v>
      </c>
    </row>
    <row r="8738" spans="1:4" ht="25.5">
      <c r="A8738" s="623">
        <v>25019</v>
      </c>
      <c r="B8738" s="451" t="s">
        <v>8278</v>
      </c>
      <c r="C8738" s="623" t="s">
        <v>1131</v>
      </c>
      <c r="D8738" s="624">
        <v>106640.79</v>
      </c>
    </row>
    <row r="8739" spans="1:4" ht="25.5">
      <c r="A8739" s="623">
        <v>36501</v>
      </c>
      <c r="B8739" s="451" t="s">
        <v>8645</v>
      </c>
      <c r="C8739" s="623" t="s">
        <v>1131</v>
      </c>
      <c r="D8739" s="624">
        <v>94947.06</v>
      </c>
    </row>
    <row r="8740" spans="1:4" ht="25.5">
      <c r="A8740" s="623">
        <v>25986</v>
      </c>
      <c r="B8740" s="451" t="s">
        <v>8341</v>
      </c>
      <c r="C8740" s="623" t="s">
        <v>1131</v>
      </c>
      <c r="D8740" s="624">
        <v>114144.55</v>
      </c>
    </row>
    <row r="8741" spans="1:4" ht="25.5">
      <c r="A8741" s="623">
        <v>36500</v>
      </c>
      <c r="B8741" s="451" t="s">
        <v>8644</v>
      </c>
      <c r="C8741" s="623" t="s">
        <v>1131</v>
      </c>
      <c r="D8741" s="624">
        <v>67096.490000000005</v>
      </c>
    </row>
    <row r="8742" spans="1:4" ht="51">
      <c r="A8742" s="623">
        <v>20017</v>
      </c>
      <c r="B8742" s="451" t="s">
        <v>8095</v>
      </c>
      <c r="C8742" s="623" t="s">
        <v>1135</v>
      </c>
      <c r="D8742" s="624">
        <v>3.38</v>
      </c>
    </row>
    <row r="8743" spans="1:4" ht="38.25">
      <c r="A8743" s="623">
        <v>20007</v>
      </c>
      <c r="B8743" s="451" t="s">
        <v>8094</v>
      </c>
      <c r="C8743" s="623" t="s">
        <v>1135</v>
      </c>
      <c r="D8743" s="624">
        <v>2.59</v>
      </c>
    </row>
    <row r="8744" spans="1:4" ht="51">
      <c r="A8744" s="623">
        <v>39836</v>
      </c>
      <c r="B8744" s="451" t="s">
        <v>9800</v>
      </c>
      <c r="C8744" s="623" t="s">
        <v>1133</v>
      </c>
      <c r="D8744" s="624">
        <v>145.59</v>
      </c>
    </row>
    <row r="8745" spans="1:4" ht="25.5">
      <c r="A8745" s="623">
        <v>39830</v>
      </c>
      <c r="B8745" s="451" t="s">
        <v>9798</v>
      </c>
      <c r="C8745" s="623" t="s">
        <v>1133</v>
      </c>
      <c r="D8745" s="624">
        <v>166.04</v>
      </c>
    </row>
    <row r="8746" spans="1:4" ht="25.5">
      <c r="A8746" s="623">
        <v>39831</v>
      </c>
      <c r="B8746" s="451" t="s">
        <v>9799</v>
      </c>
      <c r="C8746" s="623" t="s">
        <v>1133</v>
      </c>
      <c r="D8746" s="624">
        <v>165.69</v>
      </c>
    </row>
    <row r="8747" spans="1:4" ht="38.25">
      <c r="A8747" s="623">
        <v>36888</v>
      </c>
      <c r="B8747" s="451" t="s">
        <v>8692</v>
      </c>
      <c r="C8747" s="623" t="s">
        <v>1135</v>
      </c>
      <c r="D8747" s="624">
        <v>7.6</v>
      </c>
    </row>
    <row r="8748" spans="1:4" ht="25.5">
      <c r="A8748" s="623">
        <v>40527</v>
      </c>
      <c r="B8748" s="451" t="s">
        <v>9904</v>
      </c>
      <c r="C8748" s="623" t="s">
        <v>1131</v>
      </c>
      <c r="D8748" s="624">
        <v>2098.59</v>
      </c>
    </row>
    <row r="8749" spans="1:4" ht="25.5">
      <c r="A8749" s="623">
        <v>36497</v>
      </c>
      <c r="B8749" s="451" t="s">
        <v>8641</v>
      </c>
      <c r="C8749" s="623" t="s">
        <v>1131</v>
      </c>
      <c r="D8749" s="624">
        <v>2395.77</v>
      </c>
    </row>
    <row r="8750" spans="1:4" ht="25.5">
      <c r="A8750" s="623">
        <v>36487</v>
      </c>
      <c r="B8750" s="451" t="s">
        <v>8635</v>
      </c>
      <c r="C8750" s="623" t="s">
        <v>1131</v>
      </c>
      <c r="D8750" s="624">
        <v>4171.3999999999996</v>
      </c>
    </row>
    <row r="8751" spans="1:4" ht="38.25">
      <c r="A8751" s="623">
        <v>25952</v>
      </c>
      <c r="B8751" s="451" t="s">
        <v>8320</v>
      </c>
      <c r="C8751" s="623" t="s">
        <v>1131</v>
      </c>
      <c r="D8751" s="624">
        <v>660657.27</v>
      </c>
    </row>
    <row r="8752" spans="1:4" ht="38.25">
      <c r="A8752" s="623">
        <v>25954</v>
      </c>
      <c r="B8752" s="451" t="s">
        <v>8322</v>
      </c>
      <c r="C8752" s="623" t="s">
        <v>1131</v>
      </c>
      <c r="D8752" s="624">
        <v>1270494.75</v>
      </c>
    </row>
    <row r="8753" spans="1:4" ht="38.25">
      <c r="A8753" s="623">
        <v>25953</v>
      </c>
      <c r="B8753" s="451" t="s">
        <v>8321</v>
      </c>
      <c r="C8753" s="623" t="s">
        <v>1131</v>
      </c>
      <c r="D8753" s="624">
        <v>2159841.08</v>
      </c>
    </row>
    <row r="8754" spans="1:4" ht="63.75">
      <c r="A8754" s="623">
        <v>37776</v>
      </c>
      <c r="B8754" s="451" t="s">
        <v>8869</v>
      </c>
      <c r="C8754" s="623" t="s">
        <v>1131</v>
      </c>
      <c r="D8754" s="624">
        <v>132370.65</v>
      </c>
    </row>
    <row r="8755" spans="1:4" ht="63.75">
      <c r="A8755" s="623">
        <v>37775</v>
      </c>
      <c r="B8755" s="451" t="s">
        <v>8868</v>
      </c>
      <c r="C8755" s="623" t="s">
        <v>1131</v>
      </c>
      <c r="D8755" s="624">
        <v>208493.79</v>
      </c>
    </row>
    <row r="8756" spans="1:4" ht="63.75">
      <c r="A8756" s="623">
        <v>36491</v>
      </c>
      <c r="B8756" s="451" t="s">
        <v>8636</v>
      </c>
      <c r="C8756" s="623" t="s">
        <v>1131</v>
      </c>
      <c r="D8756" s="624">
        <v>772114.39</v>
      </c>
    </row>
    <row r="8757" spans="1:4" ht="63.75">
      <c r="A8757" s="623">
        <v>10712</v>
      </c>
      <c r="B8757" s="451" t="s">
        <v>7414</v>
      </c>
      <c r="C8757" s="623" t="s">
        <v>1131</v>
      </c>
      <c r="D8757" s="624">
        <v>52123.44</v>
      </c>
    </row>
    <row r="8758" spans="1:4" ht="63.75">
      <c r="A8758" s="623">
        <v>3363</v>
      </c>
      <c r="B8758" s="451" t="s">
        <v>6351</v>
      </c>
      <c r="C8758" s="623" t="s">
        <v>1131</v>
      </c>
      <c r="D8758" s="624">
        <v>73316.5</v>
      </c>
    </row>
    <row r="8759" spans="1:4" ht="63.75">
      <c r="A8759" s="623">
        <v>3365</v>
      </c>
      <c r="B8759" s="451" t="s">
        <v>6352</v>
      </c>
      <c r="C8759" s="623" t="s">
        <v>1131</v>
      </c>
      <c r="D8759" s="624">
        <v>171377.31</v>
      </c>
    </row>
    <row r="8760" spans="1:4" ht="25.5">
      <c r="A8760" s="623">
        <v>7569</v>
      </c>
      <c r="B8760" s="451" t="s">
        <v>7140</v>
      </c>
      <c r="C8760" s="623" t="s">
        <v>1131</v>
      </c>
      <c r="D8760" s="624">
        <v>42.25</v>
      </c>
    </row>
    <row r="8761" spans="1:4" ht="25.5">
      <c r="A8761" s="623">
        <v>34349</v>
      </c>
      <c r="B8761" s="451" t="s">
        <v>8363</v>
      </c>
      <c r="C8761" s="623" t="s">
        <v>1131</v>
      </c>
      <c r="D8761" s="624">
        <v>16.670000000000002</v>
      </c>
    </row>
    <row r="8762" spans="1:4" ht="38.25">
      <c r="A8762" s="623">
        <v>11991</v>
      </c>
      <c r="B8762" s="451" t="s">
        <v>7775</v>
      </c>
      <c r="C8762" s="623" t="s">
        <v>1131</v>
      </c>
      <c r="D8762" s="624">
        <v>40.5</v>
      </c>
    </row>
    <row r="8763" spans="1:4" ht="25.5">
      <c r="A8763" s="623">
        <v>20062</v>
      </c>
      <c r="B8763" s="451" t="s">
        <v>8109</v>
      </c>
      <c r="C8763" s="623" t="s">
        <v>1131</v>
      </c>
      <c r="D8763" s="624">
        <v>10.54</v>
      </c>
    </row>
    <row r="8764" spans="1:4" ht="38.25">
      <c r="A8764" s="623">
        <v>11029</v>
      </c>
      <c r="B8764" s="451" t="s">
        <v>7481</v>
      </c>
      <c r="C8764" s="623" t="s">
        <v>1139</v>
      </c>
      <c r="D8764" s="624">
        <v>1.1399999999999999</v>
      </c>
    </row>
    <row r="8765" spans="1:4" ht="38.25">
      <c r="A8765" s="623">
        <v>4316</v>
      </c>
      <c r="B8765" s="451" t="s">
        <v>6725</v>
      </c>
      <c r="C8765" s="623" t="s">
        <v>1131</v>
      </c>
      <c r="D8765" s="624">
        <v>1.1499999999999999</v>
      </c>
    </row>
    <row r="8766" spans="1:4" ht="51">
      <c r="A8766" s="623">
        <v>4313</v>
      </c>
      <c r="B8766" s="451" t="s">
        <v>6722</v>
      </c>
      <c r="C8766" s="623" t="s">
        <v>1139</v>
      </c>
      <c r="D8766" s="624">
        <v>1.65</v>
      </c>
    </row>
    <row r="8767" spans="1:4" ht="38.25">
      <c r="A8767" s="623">
        <v>4317</v>
      </c>
      <c r="B8767" s="451" t="s">
        <v>6726</v>
      </c>
      <c r="C8767" s="623" t="s">
        <v>1131</v>
      </c>
      <c r="D8767" s="624">
        <v>1.88</v>
      </c>
    </row>
    <row r="8768" spans="1:4" ht="51">
      <c r="A8768" s="623">
        <v>4314</v>
      </c>
      <c r="B8768" s="451" t="s">
        <v>6723</v>
      </c>
      <c r="C8768" s="623" t="s">
        <v>1139</v>
      </c>
      <c r="D8768" s="624">
        <v>2.21</v>
      </c>
    </row>
    <row r="8769" spans="1:4">
      <c r="A8769" s="623">
        <v>10561</v>
      </c>
      <c r="B8769" s="451" t="s">
        <v>7374</v>
      </c>
      <c r="C8769" s="623" t="s">
        <v>1128</v>
      </c>
      <c r="D8769" s="624">
        <v>0.46</v>
      </c>
    </row>
    <row r="8770" spans="1:4" ht="51">
      <c r="A8770" s="623">
        <v>10921</v>
      </c>
      <c r="B8770" s="451" t="s">
        <v>7465</v>
      </c>
      <c r="C8770" s="623" t="s">
        <v>1131</v>
      </c>
      <c r="D8770" s="624">
        <v>3290</v>
      </c>
    </row>
    <row r="8771" spans="1:4" ht="51">
      <c r="A8771" s="623">
        <v>10922</v>
      </c>
      <c r="B8771" s="451" t="s">
        <v>7466</v>
      </c>
      <c r="C8771" s="623" t="s">
        <v>1131</v>
      </c>
      <c r="D8771" s="624">
        <v>2979.99</v>
      </c>
    </row>
    <row r="8772" spans="1:4" ht="25.5">
      <c r="A8772" s="623">
        <v>10923</v>
      </c>
      <c r="B8772" s="451" t="s">
        <v>7467</v>
      </c>
      <c r="C8772" s="623" t="s">
        <v>1131</v>
      </c>
      <c r="D8772" s="624">
        <v>1761.3</v>
      </c>
    </row>
    <row r="8773" spans="1:4" ht="25.5">
      <c r="A8773" s="623">
        <v>10924</v>
      </c>
      <c r="B8773" s="451" t="s">
        <v>7468</v>
      </c>
      <c r="C8773" s="623" t="s">
        <v>1131</v>
      </c>
      <c r="D8773" s="624">
        <v>1854.99</v>
      </c>
    </row>
    <row r="8774" spans="1:4" ht="51">
      <c r="A8774" s="623">
        <v>37772</v>
      </c>
      <c r="B8774" s="451" t="s">
        <v>8865</v>
      </c>
      <c r="C8774" s="623" t="s">
        <v>1131</v>
      </c>
      <c r="D8774" s="624">
        <v>114526.71</v>
      </c>
    </row>
    <row r="8775" spans="1:4" ht="63.75">
      <c r="A8775" s="623">
        <v>37771</v>
      </c>
      <c r="B8775" s="451" t="s">
        <v>8864</v>
      </c>
      <c r="C8775" s="623" t="s">
        <v>1131</v>
      </c>
      <c r="D8775" s="624">
        <v>121838.18</v>
      </c>
    </row>
    <row r="8776" spans="1:4" ht="25.5">
      <c r="A8776" s="623">
        <v>12770</v>
      </c>
      <c r="B8776" s="451" t="s">
        <v>7950</v>
      </c>
      <c r="C8776" s="623" t="s">
        <v>1131</v>
      </c>
      <c r="D8776" s="624">
        <v>443.74</v>
      </c>
    </row>
    <row r="8777" spans="1:4" ht="25.5">
      <c r="A8777" s="623">
        <v>12772</v>
      </c>
      <c r="B8777" s="451" t="s">
        <v>7951</v>
      </c>
      <c r="C8777" s="623" t="s">
        <v>1131</v>
      </c>
      <c r="D8777" s="624">
        <v>737.5</v>
      </c>
    </row>
    <row r="8778" spans="1:4" ht="25.5">
      <c r="A8778" s="623">
        <v>12768</v>
      </c>
      <c r="B8778" s="451" t="s">
        <v>7948</v>
      </c>
      <c r="C8778" s="623" t="s">
        <v>1131</v>
      </c>
      <c r="D8778" s="624">
        <v>1037.5</v>
      </c>
    </row>
    <row r="8779" spans="1:4" ht="25.5">
      <c r="A8779" s="623">
        <v>12775</v>
      </c>
      <c r="B8779" s="451" t="s">
        <v>7954</v>
      </c>
      <c r="C8779" s="623" t="s">
        <v>1131</v>
      </c>
      <c r="D8779" s="624">
        <v>324.99</v>
      </c>
    </row>
    <row r="8780" spans="1:4" ht="25.5">
      <c r="A8780" s="623">
        <v>12769</v>
      </c>
      <c r="B8780" s="451" t="s">
        <v>7949</v>
      </c>
      <c r="C8780" s="623" t="s">
        <v>1131</v>
      </c>
      <c r="D8780" s="624">
        <v>85</v>
      </c>
    </row>
    <row r="8781" spans="1:4" ht="25.5">
      <c r="A8781" s="623">
        <v>12773</v>
      </c>
      <c r="B8781" s="451" t="s">
        <v>7952</v>
      </c>
      <c r="C8781" s="623" t="s">
        <v>1131</v>
      </c>
      <c r="D8781" s="624">
        <v>91.24</v>
      </c>
    </row>
    <row r="8782" spans="1:4" ht="25.5">
      <c r="A8782" s="623">
        <v>12774</v>
      </c>
      <c r="B8782" s="451" t="s">
        <v>7953</v>
      </c>
      <c r="C8782" s="623" t="s">
        <v>1131</v>
      </c>
      <c r="D8782" s="624">
        <v>112.49</v>
      </c>
    </row>
    <row r="8783" spans="1:4" ht="25.5">
      <c r="A8783" s="623">
        <v>12776</v>
      </c>
      <c r="B8783" s="451" t="s">
        <v>7955</v>
      </c>
      <c r="C8783" s="623" t="s">
        <v>1131</v>
      </c>
      <c r="D8783" s="624">
        <v>1675</v>
      </c>
    </row>
    <row r="8784" spans="1:4" ht="25.5">
      <c r="A8784" s="623">
        <v>12777</v>
      </c>
      <c r="B8784" s="451" t="s">
        <v>7956</v>
      </c>
      <c r="C8784" s="623" t="s">
        <v>1131</v>
      </c>
      <c r="D8784" s="624">
        <v>2187.4899999999998</v>
      </c>
    </row>
    <row r="8785" spans="1:4" ht="38.25">
      <c r="A8785" s="623">
        <v>3391</v>
      </c>
      <c r="B8785" s="451" t="s">
        <v>6356</v>
      </c>
      <c r="C8785" s="623" t="s">
        <v>1131</v>
      </c>
      <c r="D8785" s="624">
        <v>44.87</v>
      </c>
    </row>
    <row r="8786" spans="1:4" ht="38.25">
      <c r="A8786" s="623">
        <v>3389</v>
      </c>
      <c r="B8786" s="451" t="s">
        <v>6354</v>
      </c>
      <c r="C8786" s="623" t="s">
        <v>1131</v>
      </c>
      <c r="D8786" s="624">
        <v>23.28</v>
      </c>
    </row>
    <row r="8787" spans="1:4" ht="38.25">
      <c r="A8787" s="623">
        <v>3390</v>
      </c>
      <c r="B8787" s="451" t="s">
        <v>6355</v>
      </c>
      <c r="C8787" s="623" t="s">
        <v>1131</v>
      </c>
      <c r="D8787" s="624">
        <v>26.2</v>
      </c>
    </row>
    <row r="8788" spans="1:4">
      <c r="A8788" s="623">
        <v>12873</v>
      </c>
      <c r="B8788" s="451" t="s">
        <v>7962</v>
      </c>
      <c r="C8788" s="623" t="s">
        <v>1134</v>
      </c>
      <c r="D8788" s="624">
        <v>13.54</v>
      </c>
    </row>
    <row r="8789" spans="1:4">
      <c r="A8789" s="623">
        <v>41076</v>
      </c>
      <c r="B8789" s="451" t="s">
        <v>10022</v>
      </c>
      <c r="C8789" s="623" t="s">
        <v>1251</v>
      </c>
      <c r="D8789" s="624">
        <v>2401.9</v>
      </c>
    </row>
    <row r="8790" spans="1:4" ht="25.5">
      <c r="A8790" s="623">
        <v>140</v>
      </c>
      <c r="B8790" s="451" t="s">
        <v>5461</v>
      </c>
      <c r="C8790" s="623" t="s">
        <v>1128</v>
      </c>
      <c r="D8790" s="624">
        <v>13.22</v>
      </c>
    </row>
    <row r="8791" spans="1:4" ht="25.5">
      <c r="A8791" s="623">
        <v>151</v>
      </c>
      <c r="B8791" s="451" t="s">
        <v>5462</v>
      </c>
      <c r="C8791" s="623" t="s">
        <v>1130</v>
      </c>
      <c r="D8791" s="624">
        <v>19.510000000000002</v>
      </c>
    </row>
    <row r="8792" spans="1:4">
      <c r="A8792" s="623">
        <v>7340</v>
      </c>
      <c r="B8792" s="451" t="s">
        <v>7127</v>
      </c>
      <c r="C8792" s="623" t="s">
        <v>1130</v>
      </c>
      <c r="D8792" s="624">
        <v>22.61</v>
      </c>
    </row>
    <row r="8793" spans="1:4" ht="25.5">
      <c r="A8793" s="623">
        <v>2701</v>
      </c>
      <c r="B8793" s="451" t="s">
        <v>6261</v>
      </c>
      <c r="C8793" s="623" t="s">
        <v>1134</v>
      </c>
      <c r="D8793" s="624">
        <v>9.49</v>
      </c>
    </row>
    <row r="8794" spans="1:4" ht="25.5">
      <c r="A8794" s="623">
        <v>40929</v>
      </c>
      <c r="B8794" s="451" t="s">
        <v>9973</v>
      </c>
      <c r="C8794" s="623" t="s">
        <v>1251</v>
      </c>
      <c r="D8794" s="624">
        <v>1683.68</v>
      </c>
    </row>
    <row r="8795" spans="1:4" ht="25.5">
      <c r="A8795" s="623">
        <v>38114</v>
      </c>
      <c r="B8795" s="451" t="s">
        <v>9017</v>
      </c>
      <c r="C8795" s="623" t="s">
        <v>1131</v>
      </c>
      <c r="D8795" s="624">
        <v>11.62</v>
      </c>
    </row>
    <row r="8796" spans="1:4" ht="38.25">
      <c r="A8796" s="623">
        <v>38064</v>
      </c>
      <c r="B8796" s="451" t="s">
        <v>8969</v>
      </c>
      <c r="C8796" s="623" t="s">
        <v>1131</v>
      </c>
      <c r="D8796" s="624">
        <v>13</v>
      </c>
    </row>
    <row r="8797" spans="1:4" ht="25.5">
      <c r="A8797" s="623">
        <v>38115</v>
      </c>
      <c r="B8797" s="451" t="s">
        <v>9018</v>
      </c>
      <c r="C8797" s="623" t="s">
        <v>1131</v>
      </c>
      <c r="D8797" s="624">
        <v>12.41</v>
      </c>
    </row>
    <row r="8798" spans="1:4" ht="38.25">
      <c r="A8798" s="623">
        <v>38065</v>
      </c>
      <c r="B8798" s="451" t="s">
        <v>8970</v>
      </c>
      <c r="C8798" s="623" t="s">
        <v>1131</v>
      </c>
      <c r="D8798" s="624">
        <v>18.440000000000001</v>
      </c>
    </row>
    <row r="8799" spans="1:4" ht="38.25">
      <c r="A8799" s="623">
        <v>38078</v>
      </c>
      <c r="B8799" s="451" t="s">
        <v>8983</v>
      </c>
      <c r="C8799" s="623" t="s">
        <v>1131</v>
      </c>
      <c r="D8799" s="624">
        <v>10.76</v>
      </c>
    </row>
    <row r="8800" spans="1:4">
      <c r="A8800" s="623">
        <v>38113</v>
      </c>
      <c r="B8800" s="451" t="s">
        <v>9016</v>
      </c>
      <c r="C8800" s="623" t="s">
        <v>1131</v>
      </c>
      <c r="D8800" s="624">
        <v>5.84</v>
      </c>
    </row>
    <row r="8801" spans="1:4" ht="38.25">
      <c r="A8801" s="623">
        <v>38063</v>
      </c>
      <c r="B8801" s="451" t="s">
        <v>8968</v>
      </c>
      <c r="C8801" s="623" t="s">
        <v>1131</v>
      </c>
      <c r="D8801" s="624">
        <v>6.27</v>
      </c>
    </row>
    <row r="8802" spans="1:4" ht="38.25">
      <c r="A8802" s="623">
        <v>38080</v>
      </c>
      <c r="B8802" s="451" t="s">
        <v>8985</v>
      </c>
      <c r="C8802" s="623" t="s">
        <v>1131</v>
      </c>
      <c r="D8802" s="624">
        <v>18.68</v>
      </c>
    </row>
    <row r="8803" spans="1:4" ht="38.25">
      <c r="A8803" s="623">
        <v>38069</v>
      </c>
      <c r="B8803" s="451" t="s">
        <v>8974</v>
      </c>
      <c r="C8803" s="623" t="s">
        <v>1131</v>
      </c>
      <c r="D8803" s="624">
        <v>10.220000000000001</v>
      </c>
    </row>
    <row r="8804" spans="1:4" ht="38.25">
      <c r="A8804" s="623">
        <v>38077</v>
      </c>
      <c r="B8804" s="451" t="s">
        <v>8982</v>
      </c>
      <c r="C8804" s="623" t="s">
        <v>1131</v>
      </c>
      <c r="D8804" s="624">
        <v>9.98</v>
      </c>
    </row>
    <row r="8805" spans="1:4" ht="38.25">
      <c r="A8805" s="623">
        <v>38073</v>
      </c>
      <c r="B8805" s="451" t="s">
        <v>8978</v>
      </c>
      <c r="C8805" s="623" t="s">
        <v>1131</v>
      </c>
      <c r="D8805" s="624">
        <v>15.21</v>
      </c>
    </row>
    <row r="8806" spans="1:4">
      <c r="A8806" s="623">
        <v>38112</v>
      </c>
      <c r="B8806" s="451" t="s">
        <v>9015</v>
      </c>
      <c r="C8806" s="623" t="s">
        <v>1131</v>
      </c>
      <c r="D8806" s="624">
        <v>4.4800000000000004</v>
      </c>
    </row>
    <row r="8807" spans="1:4" ht="38.25">
      <c r="A8807" s="623">
        <v>38062</v>
      </c>
      <c r="B8807" s="451" t="s">
        <v>8967</v>
      </c>
      <c r="C8807" s="623" t="s">
        <v>1131</v>
      </c>
      <c r="D8807" s="624">
        <v>4.5999999999999996</v>
      </c>
    </row>
    <row r="8808" spans="1:4" ht="25.5">
      <c r="A8808" s="623">
        <v>12128</v>
      </c>
      <c r="B8808" s="451" t="s">
        <v>7808</v>
      </c>
      <c r="C8808" s="623" t="s">
        <v>1131</v>
      </c>
      <c r="D8808" s="624">
        <v>6.15</v>
      </c>
    </row>
    <row r="8809" spans="1:4" ht="38.25">
      <c r="A8809" s="623">
        <v>12129</v>
      </c>
      <c r="B8809" s="451" t="s">
        <v>7809</v>
      </c>
      <c r="C8809" s="623" t="s">
        <v>1131</v>
      </c>
      <c r="D8809" s="624">
        <v>8.1300000000000008</v>
      </c>
    </row>
    <row r="8810" spans="1:4" ht="38.25">
      <c r="A8810" s="623">
        <v>38081</v>
      </c>
      <c r="B8810" s="451" t="s">
        <v>8986</v>
      </c>
      <c r="C8810" s="623" t="s">
        <v>1131</v>
      </c>
      <c r="D8810" s="624">
        <v>15.85</v>
      </c>
    </row>
    <row r="8811" spans="1:4" ht="38.25">
      <c r="A8811" s="623">
        <v>38070</v>
      </c>
      <c r="B8811" s="451" t="s">
        <v>8975</v>
      </c>
      <c r="C8811" s="623" t="s">
        <v>1131</v>
      </c>
      <c r="D8811" s="624">
        <v>10.92</v>
      </c>
    </row>
    <row r="8812" spans="1:4" ht="38.25">
      <c r="A8812" s="623">
        <v>38074</v>
      </c>
      <c r="B8812" s="451" t="s">
        <v>8979</v>
      </c>
      <c r="C8812" s="623" t="s">
        <v>1131</v>
      </c>
      <c r="D8812" s="624">
        <v>16.600000000000001</v>
      </c>
    </row>
    <row r="8813" spans="1:4" ht="38.25">
      <c r="A8813" s="623">
        <v>38079</v>
      </c>
      <c r="B8813" s="451" t="s">
        <v>8984</v>
      </c>
      <c r="C8813" s="623" t="s">
        <v>1131</v>
      </c>
      <c r="D8813" s="624">
        <v>14.25</v>
      </c>
    </row>
    <row r="8814" spans="1:4" ht="51">
      <c r="A8814" s="623">
        <v>38072</v>
      </c>
      <c r="B8814" s="451" t="s">
        <v>8977</v>
      </c>
      <c r="C8814" s="623" t="s">
        <v>1131</v>
      </c>
      <c r="D8814" s="624">
        <v>13.69</v>
      </c>
    </row>
    <row r="8815" spans="1:4" ht="38.25">
      <c r="A8815" s="623">
        <v>38068</v>
      </c>
      <c r="B8815" s="451" t="s">
        <v>8973</v>
      </c>
      <c r="C8815" s="623" t="s">
        <v>1131</v>
      </c>
      <c r="D8815" s="624">
        <v>9.4499999999999993</v>
      </c>
    </row>
    <row r="8816" spans="1:4" ht="38.25">
      <c r="A8816" s="623">
        <v>38071</v>
      </c>
      <c r="B8816" s="451" t="s">
        <v>8976</v>
      </c>
      <c r="C8816" s="623" t="s">
        <v>1131</v>
      </c>
      <c r="D8816" s="624">
        <v>11.3</v>
      </c>
    </row>
    <row r="8817" spans="1:4" ht="51">
      <c r="A8817" s="623">
        <v>38412</v>
      </c>
      <c r="B8817" s="451" t="s">
        <v>9106</v>
      </c>
      <c r="C8817" s="623" t="s">
        <v>1131</v>
      </c>
      <c r="D8817" s="624">
        <v>1448.89</v>
      </c>
    </row>
    <row r="8818" spans="1:4" ht="38.25">
      <c r="A8818" s="623">
        <v>3405</v>
      </c>
      <c r="B8818" s="451" t="s">
        <v>6362</v>
      </c>
      <c r="C8818" s="623" t="s">
        <v>1131</v>
      </c>
      <c r="D8818" s="624">
        <v>65.34</v>
      </c>
    </row>
    <row r="8819" spans="1:4" ht="25.5">
      <c r="A8819" s="623">
        <v>3394</v>
      </c>
      <c r="B8819" s="451" t="s">
        <v>6358</v>
      </c>
      <c r="C8819" s="623" t="s">
        <v>1131</v>
      </c>
      <c r="D8819" s="624">
        <v>344.91</v>
      </c>
    </row>
    <row r="8820" spans="1:4" ht="25.5">
      <c r="A8820" s="623">
        <v>3393</v>
      </c>
      <c r="B8820" s="451" t="s">
        <v>6357</v>
      </c>
      <c r="C8820" s="623" t="s">
        <v>1131</v>
      </c>
      <c r="D8820" s="624">
        <v>587.24</v>
      </c>
    </row>
    <row r="8821" spans="1:4" ht="25.5">
      <c r="A8821" s="623">
        <v>3406</v>
      </c>
      <c r="B8821" s="451" t="s">
        <v>6363</v>
      </c>
      <c r="C8821" s="623" t="s">
        <v>1131</v>
      </c>
      <c r="D8821" s="624">
        <v>20</v>
      </c>
    </row>
    <row r="8822" spans="1:4" ht="25.5">
      <c r="A8822" s="623">
        <v>3395</v>
      </c>
      <c r="B8822" s="451" t="s">
        <v>6359</v>
      </c>
      <c r="C8822" s="623" t="s">
        <v>1131</v>
      </c>
      <c r="D8822" s="624">
        <v>84.37</v>
      </c>
    </row>
    <row r="8823" spans="1:4" ht="38.25">
      <c r="A8823" s="623">
        <v>3398</v>
      </c>
      <c r="B8823" s="451" t="s">
        <v>6361</v>
      </c>
      <c r="C8823" s="623" t="s">
        <v>1131</v>
      </c>
      <c r="D8823" s="624">
        <v>4.01</v>
      </c>
    </row>
    <row r="8824" spans="1:4" ht="51">
      <c r="A8824" s="623">
        <v>34379</v>
      </c>
      <c r="B8824" s="451" t="s">
        <v>8383</v>
      </c>
      <c r="C8824" s="623" t="s">
        <v>1131</v>
      </c>
      <c r="D8824" s="624">
        <v>231.81</v>
      </c>
    </row>
    <row r="8825" spans="1:4" ht="51">
      <c r="A8825" s="623">
        <v>34378</v>
      </c>
      <c r="B8825" s="451" t="s">
        <v>8382</v>
      </c>
      <c r="C8825" s="623" t="s">
        <v>1131</v>
      </c>
      <c r="D8825" s="624">
        <v>186.71</v>
      </c>
    </row>
    <row r="8826" spans="1:4" ht="51">
      <c r="A8826" s="623">
        <v>34377</v>
      </c>
      <c r="B8826" s="451" t="s">
        <v>8381</v>
      </c>
      <c r="C8826" s="623" t="s">
        <v>1131</v>
      </c>
      <c r="D8826" s="624">
        <v>172.19</v>
      </c>
    </row>
    <row r="8827" spans="1:4" ht="38.25">
      <c r="A8827" s="623">
        <v>581</v>
      </c>
      <c r="B8827" s="451" t="s">
        <v>5586</v>
      </c>
      <c r="C8827" s="623" t="s">
        <v>1136</v>
      </c>
      <c r="D8827" s="624">
        <v>327.04000000000002</v>
      </c>
    </row>
    <row r="8828" spans="1:4" ht="63.75">
      <c r="A8828" s="623">
        <v>40662</v>
      </c>
      <c r="B8828" s="451" t="s">
        <v>9927</v>
      </c>
      <c r="C8828" s="623" t="s">
        <v>1131</v>
      </c>
      <c r="D8828" s="624">
        <v>201.19</v>
      </c>
    </row>
    <row r="8829" spans="1:4" ht="63.75">
      <c r="A8829" s="623">
        <v>3437</v>
      </c>
      <c r="B8829" s="451" t="s">
        <v>6374</v>
      </c>
      <c r="C8829" s="623" t="s">
        <v>1136</v>
      </c>
      <c r="D8829" s="624">
        <v>558.88</v>
      </c>
    </row>
    <row r="8830" spans="1:4" ht="25.5">
      <c r="A8830" s="623">
        <v>11190</v>
      </c>
      <c r="B8830" s="451" t="s">
        <v>7531</v>
      </c>
      <c r="C8830" s="623" t="s">
        <v>1131</v>
      </c>
      <c r="D8830" s="624">
        <v>162.6</v>
      </c>
    </row>
    <row r="8831" spans="1:4" ht="76.5">
      <c r="A8831" s="623">
        <v>3428</v>
      </c>
      <c r="B8831" s="451" t="s">
        <v>6372</v>
      </c>
      <c r="C8831" s="623" t="s">
        <v>1136</v>
      </c>
      <c r="D8831" s="624">
        <v>829</v>
      </c>
    </row>
    <row r="8832" spans="1:4" ht="76.5">
      <c r="A8832" s="623">
        <v>3429</v>
      </c>
      <c r="B8832" s="451" t="s">
        <v>6373</v>
      </c>
      <c r="C8832" s="623" t="s">
        <v>1136</v>
      </c>
      <c r="D8832" s="624">
        <v>473.64</v>
      </c>
    </row>
    <row r="8833" spans="1:4" ht="63.75">
      <c r="A8833" s="623">
        <v>34371</v>
      </c>
      <c r="B8833" s="451" t="s">
        <v>8378</v>
      </c>
      <c r="C8833" s="623" t="s">
        <v>1131</v>
      </c>
      <c r="D8833" s="624">
        <v>630.25</v>
      </c>
    </row>
    <row r="8834" spans="1:4" ht="63.75">
      <c r="A8834" s="623">
        <v>34370</v>
      </c>
      <c r="B8834" s="451" t="s">
        <v>8377</v>
      </c>
      <c r="C8834" s="623" t="s">
        <v>1131</v>
      </c>
      <c r="D8834" s="624">
        <v>522.66999999999996</v>
      </c>
    </row>
    <row r="8835" spans="1:4" ht="63.75">
      <c r="A8835" s="623">
        <v>34372</v>
      </c>
      <c r="B8835" s="451" t="s">
        <v>8379</v>
      </c>
      <c r="C8835" s="623" t="s">
        <v>1131</v>
      </c>
      <c r="D8835" s="624">
        <v>727.11</v>
      </c>
    </row>
    <row r="8836" spans="1:4" ht="63.75">
      <c r="A8836" s="623">
        <v>34373</v>
      </c>
      <c r="B8836" s="451" t="s">
        <v>8380</v>
      </c>
      <c r="C8836" s="623" t="s">
        <v>1131</v>
      </c>
      <c r="D8836" s="624">
        <v>900.05</v>
      </c>
    </row>
    <row r="8837" spans="1:4" ht="51">
      <c r="A8837" s="623">
        <v>36896</v>
      </c>
      <c r="B8837" s="451" t="s">
        <v>8693</v>
      </c>
      <c r="C8837" s="623" t="s">
        <v>1131</v>
      </c>
      <c r="D8837" s="624">
        <v>299.89999999999998</v>
      </c>
    </row>
    <row r="8838" spans="1:4" ht="51">
      <c r="A8838" s="623">
        <v>34367</v>
      </c>
      <c r="B8838" s="451" t="s">
        <v>8375</v>
      </c>
      <c r="C8838" s="623" t="s">
        <v>1131</v>
      </c>
      <c r="D8838" s="624">
        <v>352.27</v>
      </c>
    </row>
    <row r="8839" spans="1:4" ht="51">
      <c r="A8839" s="623">
        <v>36897</v>
      </c>
      <c r="B8839" s="451" t="s">
        <v>8689</v>
      </c>
      <c r="C8839" s="623" t="s">
        <v>1131</v>
      </c>
      <c r="D8839" s="624">
        <v>415.41</v>
      </c>
    </row>
    <row r="8840" spans="1:4" ht="51">
      <c r="A8840" s="623">
        <v>36884</v>
      </c>
      <c r="B8840" s="451" t="s">
        <v>8689</v>
      </c>
      <c r="C8840" s="623" t="s">
        <v>1136</v>
      </c>
      <c r="D8840" s="624">
        <v>291.76</v>
      </c>
    </row>
    <row r="8841" spans="1:4" ht="51">
      <c r="A8841" s="623">
        <v>597</v>
      </c>
      <c r="B8841" s="451" t="s">
        <v>5597</v>
      </c>
      <c r="C8841" s="623" t="s">
        <v>1136</v>
      </c>
      <c r="D8841" s="624">
        <v>306.83</v>
      </c>
    </row>
    <row r="8842" spans="1:4" ht="51">
      <c r="A8842" s="623">
        <v>34369</v>
      </c>
      <c r="B8842" s="451" t="s">
        <v>8376</v>
      </c>
      <c r="C8842" s="623" t="s">
        <v>1131</v>
      </c>
      <c r="D8842" s="624">
        <v>492.18</v>
      </c>
    </row>
    <row r="8843" spans="1:4" ht="51">
      <c r="A8843" s="623">
        <v>34362</v>
      </c>
      <c r="B8843" s="451" t="s">
        <v>8371</v>
      </c>
      <c r="C8843" s="623" t="s">
        <v>1131</v>
      </c>
      <c r="D8843" s="624">
        <v>341.51</v>
      </c>
    </row>
    <row r="8844" spans="1:4" ht="51">
      <c r="A8844" s="623">
        <v>34363</v>
      </c>
      <c r="B8844" s="451" t="s">
        <v>8372</v>
      </c>
      <c r="C8844" s="623" t="s">
        <v>1131</v>
      </c>
      <c r="D8844" s="624">
        <v>385.99</v>
      </c>
    </row>
    <row r="8845" spans="1:4" ht="51">
      <c r="A8845" s="623">
        <v>34364</v>
      </c>
      <c r="B8845" s="451" t="s">
        <v>8373</v>
      </c>
      <c r="C8845" s="623" t="s">
        <v>1131</v>
      </c>
      <c r="D8845" s="624">
        <v>481.41</v>
      </c>
    </row>
    <row r="8846" spans="1:4" ht="51">
      <c r="A8846" s="623">
        <v>34365</v>
      </c>
      <c r="B8846" s="451" t="s">
        <v>8374</v>
      </c>
      <c r="C8846" s="623" t="s">
        <v>1131</v>
      </c>
      <c r="D8846" s="624">
        <v>542.4</v>
      </c>
    </row>
    <row r="8847" spans="1:4" ht="89.25">
      <c r="A8847" s="623">
        <v>40659</v>
      </c>
      <c r="B8847" s="451" t="s">
        <v>9924</v>
      </c>
      <c r="C8847" s="623" t="s">
        <v>1136</v>
      </c>
      <c r="D8847" s="624">
        <v>790.73</v>
      </c>
    </row>
    <row r="8848" spans="1:4" ht="89.25">
      <c r="A8848" s="623">
        <v>40660</v>
      </c>
      <c r="B8848" s="451" t="s">
        <v>9925</v>
      </c>
      <c r="C8848" s="623" t="s">
        <v>1136</v>
      </c>
      <c r="D8848" s="624">
        <v>1002.16</v>
      </c>
    </row>
    <row r="8849" spans="1:4" ht="89.25">
      <c r="A8849" s="623">
        <v>40661</v>
      </c>
      <c r="B8849" s="451" t="s">
        <v>9926</v>
      </c>
      <c r="C8849" s="623" t="s">
        <v>1136</v>
      </c>
      <c r="D8849" s="624">
        <v>616.15</v>
      </c>
    </row>
    <row r="8850" spans="1:4" ht="76.5">
      <c r="A8850" s="623">
        <v>3421</v>
      </c>
      <c r="B8850" s="451" t="s">
        <v>6370</v>
      </c>
      <c r="C8850" s="623" t="s">
        <v>1136</v>
      </c>
      <c r="D8850" s="624">
        <v>620.87</v>
      </c>
    </row>
    <row r="8851" spans="1:4" ht="38.25">
      <c r="A8851" s="623">
        <v>599</v>
      </c>
      <c r="B8851" s="451" t="s">
        <v>5598</v>
      </c>
      <c r="C8851" s="623" t="s">
        <v>1136</v>
      </c>
      <c r="D8851" s="624">
        <v>260.08</v>
      </c>
    </row>
    <row r="8852" spans="1:4" ht="38.25">
      <c r="A8852" s="623">
        <v>34380</v>
      </c>
      <c r="B8852" s="451" t="s">
        <v>8384</v>
      </c>
      <c r="C8852" s="623" t="s">
        <v>1131</v>
      </c>
      <c r="D8852" s="624">
        <v>134.88</v>
      </c>
    </row>
    <row r="8853" spans="1:4" ht="38.25">
      <c r="A8853" s="623">
        <v>34381</v>
      </c>
      <c r="B8853" s="451" t="s">
        <v>5599</v>
      </c>
      <c r="C8853" s="623" t="s">
        <v>1131</v>
      </c>
      <c r="D8853" s="624">
        <v>175.77</v>
      </c>
    </row>
    <row r="8854" spans="1:4" ht="38.25">
      <c r="A8854" s="623">
        <v>601</v>
      </c>
      <c r="B8854" s="451" t="s">
        <v>5599</v>
      </c>
      <c r="C8854" s="623" t="s">
        <v>1136</v>
      </c>
      <c r="D8854" s="624">
        <v>350.84</v>
      </c>
    </row>
    <row r="8855" spans="1:4" ht="63.75">
      <c r="A8855" s="623">
        <v>3423</v>
      </c>
      <c r="B8855" s="451" t="s">
        <v>6371</v>
      </c>
      <c r="C8855" s="623" t="s">
        <v>1136</v>
      </c>
      <c r="D8855" s="624">
        <v>875.57</v>
      </c>
    </row>
    <row r="8856" spans="1:4" ht="38.25">
      <c r="A8856" s="623">
        <v>34797</v>
      </c>
      <c r="B8856" s="451" t="s">
        <v>8555</v>
      </c>
      <c r="C8856" s="623" t="s">
        <v>1131</v>
      </c>
      <c r="D8856" s="624">
        <v>354.17</v>
      </c>
    </row>
    <row r="8857" spans="1:4">
      <c r="A8857" s="623">
        <v>25964</v>
      </c>
      <c r="B8857" s="451" t="s">
        <v>8327</v>
      </c>
      <c r="C8857" s="623" t="s">
        <v>1134</v>
      </c>
      <c r="D8857" s="624">
        <v>12.36</v>
      </c>
    </row>
    <row r="8858" spans="1:4">
      <c r="A8858" s="623">
        <v>41077</v>
      </c>
      <c r="B8858" s="451" t="s">
        <v>10023</v>
      </c>
      <c r="C8858" s="623" t="s">
        <v>1251</v>
      </c>
      <c r="D8858" s="624">
        <v>2193.6799999999998</v>
      </c>
    </row>
    <row r="8859" spans="1:4" ht="25.5">
      <c r="A8859" s="623">
        <v>20159</v>
      </c>
      <c r="B8859" s="451" t="s">
        <v>8158</v>
      </c>
      <c r="C8859" s="623" t="s">
        <v>1131</v>
      </c>
      <c r="D8859" s="624">
        <v>33.46</v>
      </c>
    </row>
    <row r="8860" spans="1:4" ht="25.5">
      <c r="A8860" s="623">
        <v>37963</v>
      </c>
      <c r="B8860" s="451" t="s">
        <v>8886</v>
      </c>
      <c r="C8860" s="623" t="s">
        <v>1131</v>
      </c>
      <c r="D8860" s="624">
        <v>4.58</v>
      </c>
    </row>
    <row r="8861" spans="1:4" ht="25.5">
      <c r="A8861" s="623">
        <v>37964</v>
      </c>
      <c r="B8861" s="451" t="s">
        <v>8887</v>
      </c>
      <c r="C8861" s="623" t="s">
        <v>1131</v>
      </c>
      <c r="D8861" s="624">
        <v>7.63</v>
      </c>
    </row>
    <row r="8862" spans="1:4" ht="25.5">
      <c r="A8862" s="623">
        <v>37965</v>
      </c>
      <c r="B8862" s="451" t="s">
        <v>8888</v>
      </c>
      <c r="C8862" s="623" t="s">
        <v>1131</v>
      </c>
      <c r="D8862" s="624">
        <v>11.06</v>
      </c>
    </row>
    <row r="8863" spans="1:4" ht="25.5">
      <c r="A8863" s="623">
        <v>37966</v>
      </c>
      <c r="B8863" s="451" t="s">
        <v>8889</v>
      </c>
      <c r="C8863" s="623" t="s">
        <v>1131</v>
      </c>
      <c r="D8863" s="624">
        <v>20.04</v>
      </c>
    </row>
    <row r="8864" spans="1:4" ht="25.5">
      <c r="A8864" s="623">
        <v>37967</v>
      </c>
      <c r="B8864" s="451" t="s">
        <v>8890</v>
      </c>
      <c r="C8864" s="623" t="s">
        <v>1131</v>
      </c>
      <c r="D8864" s="624">
        <v>32.130000000000003</v>
      </c>
    </row>
    <row r="8865" spans="1:4" ht="25.5">
      <c r="A8865" s="623">
        <v>37968</v>
      </c>
      <c r="B8865" s="451" t="s">
        <v>8891</v>
      </c>
      <c r="C8865" s="623" t="s">
        <v>1131</v>
      </c>
      <c r="D8865" s="624">
        <v>70.47</v>
      </c>
    </row>
    <row r="8866" spans="1:4" ht="25.5">
      <c r="A8866" s="623">
        <v>37969</v>
      </c>
      <c r="B8866" s="451" t="s">
        <v>8892</v>
      </c>
      <c r="C8866" s="623" t="s">
        <v>1131</v>
      </c>
      <c r="D8866" s="624">
        <v>188.27</v>
      </c>
    </row>
    <row r="8867" spans="1:4" ht="25.5">
      <c r="A8867" s="623">
        <v>37970</v>
      </c>
      <c r="B8867" s="451" t="s">
        <v>8893</v>
      </c>
      <c r="C8867" s="623" t="s">
        <v>1131</v>
      </c>
      <c r="D8867" s="624">
        <v>219.63</v>
      </c>
    </row>
    <row r="8868" spans="1:4" ht="25.5">
      <c r="A8868" s="623">
        <v>21118</v>
      </c>
      <c r="B8868" s="451" t="s">
        <v>8261</v>
      </c>
      <c r="C8868" s="623" t="s">
        <v>1131</v>
      </c>
      <c r="D8868" s="624">
        <v>3.46</v>
      </c>
    </row>
    <row r="8869" spans="1:4" ht="25.5">
      <c r="A8869" s="623">
        <v>37956</v>
      </c>
      <c r="B8869" s="451" t="s">
        <v>8879</v>
      </c>
      <c r="C8869" s="623" t="s">
        <v>1131</v>
      </c>
      <c r="D8869" s="624">
        <v>5.48</v>
      </c>
    </row>
    <row r="8870" spans="1:4" ht="25.5">
      <c r="A8870" s="623">
        <v>37957</v>
      </c>
      <c r="B8870" s="451" t="s">
        <v>8880</v>
      </c>
      <c r="C8870" s="623" t="s">
        <v>1131</v>
      </c>
      <c r="D8870" s="624">
        <v>11.56</v>
      </c>
    </row>
    <row r="8871" spans="1:4" ht="25.5">
      <c r="A8871" s="623">
        <v>37958</v>
      </c>
      <c r="B8871" s="451" t="s">
        <v>8881</v>
      </c>
      <c r="C8871" s="623" t="s">
        <v>1131</v>
      </c>
      <c r="D8871" s="624">
        <v>20.04</v>
      </c>
    </row>
    <row r="8872" spans="1:4" ht="25.5">
      <c r="A8872" s="623">
        <v>37959</v>
      </c>
      <c r="B8872" s="451" t="s">
        <v>8882</v>
      </c>
      <c r="C8872" s="623" t="s">
        <v>1131</v>
      </c>
      <c r="D8872" s="624">
        <v>32.130000000000003</v>
      </c>
    </row>
    <row r="8873" spans="1:4" ht="25.5">
      <c r="A8873" s="623">
        <v>37960</v>
      </c>
      <c r="B8873" s="451" t="s">
        <v>8883</v>
      </c>
      <c r="C8873" s="623" t="s">
        <v>1131</v>
      </c>
      <c r="D8873" s="624">
        <v>69.2</v>
      </c>
    </row>
    <row r="8874" spans="1:4" ht="25.5">
      <c r="A8874" s="623">
        <v>37961</v>
      </c>
      <c r="B8874" s="451" t="s">
        <v>8884</v>
      </c>
      <c r="C8874" s="623" t="s">
        <v>1131</v>
      </c>
      <c r="D8874" s="624">
        <v>183.59</v>
      </c>
    </row>
    <row r="8875" spans="1:4" ht="25.5">
      <c r="A8875" s="623">
        <v>37962</v>
      </c>
      <c r="B8875" s="451" t="s">
        <v>8885</v>
      </c>
      <c r="C8875" s="623" t="s">
        <v>1131</v>
      </c>
      <c r="D8875" s="624">
        <v>213.33</v>
      </c>
    </row>
    <row r="8876" spans="1:4" ht="25.5">
      <c r="A8876" s="623">
        <v>3533</v>
      </c>
      <c r="B8876" s="451" t="s">
        <v>6451</v>
      </c>
      <c r="C8876" s="623" t="s">
        <v>1131</v>
      </c>
      <c r="D8876" s="624">
        <v>1.62</v>
      </c>
    </row>
    <row r="8877" spans="1:4" ht="25.5">
      <c r="A8877" s="623">
        <v>3538</v>
      </c>
      <c r="B8877" s="451" t="s">
        <v>6455</v>
      </c>
      <c r="C8877" s="623" t="s">
        <v>1131</v>
      </c>
      <c r="D8877" s="624">
        <v>2.8</v>
      </c>
    </row>
    <row r="8878" spans="1:4" ht="38.25">
      <c r="A8878" s="623">
        <v>3497</v>
      </c>
      <c r="B8878" s="451" t="s">
        <v>6420</v>
      </c>
      <c r="C8878" s="623" t="s">
        <v>1131</v>
      </c>
      <c r="D8878" s="624">
        <v>10.48</v>
      </c>
    </row>
    <row r="8879" spans="1:4" ht="25.5">
      <c r="A8879" s="623">
        <v>3498</v>
      </c>
      <c r="B8879" s="451" t="s">
        <v>6421</v>
      </c>
      <c r="C8879" s="623" t="s">
        <v>1131</v>
      </c>
      <c r="D8879" s="624">
        <v>3.32</v>
      </c>
    </row>
    <row r="8880" spans="1:4" ht="25.5">
      <c r="A8880" s="623">
        <v>3496</v>
      </c>
      <c r="B8880" s="451" t="s">
        <v>6419</v>
      </c>
      <c r="C8880" s="623" t="s">
        <v>1131</v>
      </c>
      <c r="D8880" s="624">
        <v>2.68</v>
      </c>
    </row>
    <row r="8881" spans="1:4" ht="25.5">
      <c r="A8881" s="623">
        <v>38429</v>
      </c>
      <c r="B8881" s="451" t="s">
        <v>9116</v>
      </c>
      <c r="C8881" s="623" t="s">
        <v>1131</v>
      </c>
      <c r="D8881" s="624">
        <v>11.68</v>
      </c>
    </row>
    <row r="8882" spans="1:4" ht="25.5">
      <c r="A8882" s="623">
        <v>38431</v>
      </c>
      <c r="B8882" s="451" t="s">
        <v>9118</v>
      </c>
      <c r="C8882" s="623" t="s">
        <v>1131</v>
      </c>
      <c r="D8882" s="624">
        <v>18.510000000000002</v>
      </c>
    </row>
    <row r="8883" spans="1:4" ht="25.5">
      <c r="A8883" s="623">
        <v>38430</v>
      </c>
      <c r="B8883" s="451" t="s">
        <v>9117</v>
      </c>
      <c r="C8883" s="623" t="s">
        <v>1131</v>
      </c>
      <c r="D8883" s="624">
        <v>23.65</v>
      </c>
    </row>
    <row r="8884" spans="1:4" ht="25.5">
      <c r="A8884" s="623">
        <v>36348</v>
      </c>
      <c r="B8884" s="451" t="s">
        <v>8608</v>
      </c>
      <c r="C8884" s="623" t="s">
        <v>1131</v>
      </c>
      <c r="D8884" s="624">
        <v>1.1499999999999999</v>
      </c>
    </row>
    <row r="8885" spans="1:4" ht="25.5">
      <c r="A8885" s="623">
        <v>36349</v>
      </c>
      <c r="B8885" s="451" t="s">
        <v>8609</v>
      </c>
      <c r="C8885" s="623" t="s">
        <v>1131</v>
      </c>
      <c r="D8885" s="624">
        <v>1.73</v>
      </c>
    </row>
    <row r="8886" spans="1:4" ht="25.5">
      <c r="A8886" s="623">
        <v>38433</v>
      </c>
      <c r="B8886" s="451" t="s">
        <v>9119</v>
      </c>
      <c r="C8886" s="623" t="s">
        <v>1131</v>
      </c>
      <c r="D8886" s="624">
        <v>3.21</v>
      </c>
    </row>
    <row r="8887" spans="1:4" ht="25.5">
      <c r="A8887" s="623">
        <v>38440</v>
      </c>
      <c r="B8887" s="451" t="s">
        <v>9126</v>
      </c>
      <c r="C8887" s="623" t="s">
        <v>1131</v>
      </c>
      <c r="D8887" s="624">
        <v>110.92</v>
      </c>
    </row>
    <row r="8888" spans="1:4" ht="25.5">
      <c r="A8888" s="623">
        <v>36359</v>
      </c>
      <c r="B8888" s="451" t="s">
        <v>8613</v>
      </c>
      <c r="C8888" s="623" t="s">
        <v>1131</v>
      </c>
      <c r="D8888" s="624">
        <v>1.38</v>
      </c>
    </row>
    <row r="8889" spans="1:4" ht="25.5">
      <c r="A8889" s="623">
        <v>36360</v>
      </c>
      <c r="B8889" s="451" t="s">
        <v>8614</v>
      </c>
      <c r="C8889" s="623" t="s">
        <v>1131</v>
      </c>
      <c r="D8889" s="624">
        <v>2.13</v>
      </c>
    </row>
    <row r="8890" spans="1:4" ht="25.5">
      <c r="A8890" s="623">
        <v>38434</v>
      </c>
      <c r="B8890" s="451" t="s">
        <v>9120</v>
      </c>
      <c r="C8890" s="623" t="s">
        <v>1131</v>
      </c>
      <c r="D8890" s="624">
        <v>3.26</v>
      </c>
    </row>
    <row r="8891" spans="1:4" ht="25.5">
      <c r="A8891" s="623">
        <v>38435</v>
      </c>
      <c r="B8891" s="451" t="s">
        <v>9121</v>
      </c>
      <c r="C8891" s="623" t="s">
        <v>1131</v>
      </c>
      <c r="D8891" s="624">
        <v>6.18</v>
      </c>
    </row>
    <row r="8892" spans="1:4" ht="25.5">
      <c r="A8892" s="623">
        <v>38436</v>
      </c>
      <c r="B8892" s="451" t="s">
        <v>9122</v>
      </c>
      <c r="C8892" s="623" t="s">
        <v>1131</v>
      </c>
      <c r="D8892" s="624">
        <v>12.79</v>
      </c>
    </row>
    <row r="8893" spans="1:4" ht="25.5">
      <c r="A8893" s="623">
        <v>38437</v>
      </c>
      <c r="B8893" s="451" t="s">
        <v>9123</v>
      </c>
      <c r="C8893" s="623" t="s">
        <v>1131</v>
      </c>
      <c r="D8893" s="624">
        <v>19.2</v>
      </c>
    </row>
    <row r="8894" spans="1:4" ht="25.5">
      <c r="A8894" s="623">
        <v>38438</v>
      </c>
      <c r="B8894" s="451" t="s">
        <v>9124</v>
      </c>
      <c r="C8894" s="623" t="s">
        <v>1131</v>
      </c>
      <c r="D8894" s="624">
        <v>48.52</v>
      </c>
    </row>
    <row r="8895" spans="1:4" ht="25.5">
      <c r="A8895" s="623">
        <v>38439</v>
      </c>
      <c r="B8895" s="451" t="s">
        <v>9125</v>
      </c>
      <c r="C8895" s="623" t="s">
        <v>1131</v>
      </c>
      <c r="D8895" s="624">
        <v>73.959999999999994</v>
      </c>
    </row>
    <row r="8896" spans="1:4" ht="25.5">
      <c r="A8896" s="623">
        <v>10836</v>
      </c>
      <c r="B8896" s="451" t="s">
        <v>7438</v>
      </c>
      <c r="C8896" s="623" t="s">
        <v>1131</v>
      </c>
      <c r="D8896" s="624">
        <v>11.73</v>
      </c>
    </row>
    <row r="8897" spans="1:4" ht="25.5">
      <c r="A8897" s="623">
        <v>20128</v>
      </c>
      <c r="B8897" s="451" t="s">
        <v>8135</v>
      </c>
      <c r="C8897" s="623" t="s">
        <v>1131</v>
      </c>
      <c r="D8897" s="624">
        <v>34.380000000000003</v>
      </c>
    </row>
    <row r="8898" spans="1:4" ht="25.5">
      <c r="A8898" s="623">
        <v>20131</v>
      </c>
      <c r="B8898" s="451" t="s">
        <v>8136</v>
      </c>
      <c r="C8898" s="623" t="s">
        <v>1131</v>
      </c>
      <c r="D8898" s="624">
        <v>31.38</v>
      </c>
    </row>
    <row r="8899" spans="1:4" ht="25.5">
      <c r="A8899" s="623">
        <v>3521</v>
      </c>
      <c r="B8899" s="451" t="s">
        <v>6440</v>
      </c>
      <c r="C8899" s="623" t="s">
        <v>1131</v>
      </c>
      <c r="D8899" s="624">
        <v>1.41</v>
      </c>
    </row>
    <row r="8900" spans="1:4" ht="25.5">
      <c r="A8900" s="623">
        <v>3531</v>
      </c>
      <c r="B8900" s="451" t="s">
        <v>6449</v>
      </c>
      <c r="C8900" s="623" t="s">
        <v>1131</v>
      </c>
      <c r="D8900" s="624">
        <v>1.6</v>
      </c>
    </row>
    <row r="8901" spans="1:4" ht="25.5">
      <c r="A8901" s="623">
        <v>3522</v>
      </c>
      <c r="B8901" s="451" t="s">
        <v>6441</v>
      </c>
      <c r="C8901" s="623" t="s">
        <v>1131</v>
      </c>
      <c r="D8901" s="624">
        <v>2.38</v>
      </c>
    </row>
    <row r="8902" spans="1:4" ht="25.5">
      <c r="A8902" s="623">
        <v>3527</v>
      </c>
      <c r="B8902" s="451" t="s">
        <v>6445</v>
      </c>
      <c r="C8902" s="623" t="s">
        <v>1131</v>
      </c>
      <c r="D8902" s="624">
        <v>8.18</v>
      </c>
    </row>
    <row r="8903" spans="1:4" ht="25.5">
      <c r="A8903" s="623">
        <v>10835</v>
      </c>
      <c r="B8903" s="451" t="s">
        <v>7437</v>
      </c>
      <c r="C8903" s="623" t="s">
        <v>1131</v>
      </c>
      <c r="D8903" s="624">
        <v>2.4500000000000002</v>
      </c>
    </row>
    <row r="8904" spans="1:4" ht="25.5">
      <c r="A8904" s="623">
        <v>3475</v>
      </c>
      <c r="B8904" s="451" t="s">
        <v>6409</v>
      </c>
      <c r="C8904" s="623" t="s">
        <v>1131</v>
      </c>
      <c r="D8904" s="624">
        <v>2.75</v>
      </c>
    </row>
    <row r="8905" spans="1:4" ht="25.5">
      <c r="A8905" s="623">
        <v>3485</v>
      </c>
      <c r="B8905" s="451" t="s">
        <v>6414</v>
      </c>
      <c r="C8905" s="623" t="s">
        <v>1131</v>
      </c>
      <c r="D8905" s="624">
        <v>8.7799999999999994</v>
      </c>
    </row>
    <row r="8906" spans="1:4" ht="25.5">
      <c r="A8906" s="623">
        <v>3534</v>
      </c>
      <c r="B8906" s="451" t="s">
        <v>6452</v>
      </c>
      <c r="C8906" s="623" t="s">
        <v>1131</v>
      </c>
      <c r="D8906" s="624">
        <v>3.47</v>
      </c>
    </row>
    <row r="8907" spans="1:4" ht="25.5">
      <c r="A8907" s="623">
        <v>3543</v>
      </c>
      <c r="B8907" s="451" t="s">
        <v>6459</v>
      </c>
      <c r="C8907" s="623" t="s">
        <v>1131</v>
      </c>
      <c r="D8907" s="624">
        <v>1.74</v>
      </c>
    </row>
    <row r="8908" spans="1:4" ht="25.5">
      <c r="A8908" s="623">
        <v>3482</v>
      </c>
      <c r="B8908" s="451" t="s">
        <v>6413</v>
      </c>
      <c r="C8908" s="623" t="s">
        <v>1131</v>
      </c>
      <c r="D8908" s="624">
        <v>4.41</v>
      </c>
    </row>
    <row r="8909" spans="1:4" ht="25.5">
      <c r="A8909" s="623">
        <v>3505</v>
      </c>
      <c r="B8909" s="451" t="s">
        <v>6427</v>
      </c>
      <c r="C8909" s="623" t="s">
        <v>1131</v>
      </c>
      <c r="D8909" s="624">
        <v>2.5</v>
      </c>
    </row>
    <row r="8910" spans="1:4" ht="25.5">
      <c r="A8910" s="623">
        <v>3516</v>
      </c>
      <c r="B8910" s="451" t="s">
        <v>6435</v>
      </c>
      <c r="C8910" s="623" t="s">
        <v>1131</v>
      </c>
      <c r="D8910" s="624">
        <v>0.64</v>
      </c>
    </row>
    <row r="8911" spans="1:4" ht="25.5">
      <c r="A8911" s="623">
        <v>3517</v>
      </c>
      <c r="B8911" s="451" t="s">
        <v>6436</v>
      </c>
      <c r="C8911" s="623" t="s">
        <v>1131</v>
      </c>
      <c r="D8911" s="624">
        <v>2.2400000000000002</v>
      </c>
    </row>
    <row r="8912" spans="1:4" ht="25.5">
      <c r="A8912" s="623">
        <v>3515</v>
      </c>
      <c r="B8912" s="451" t="s">
        <v>6434</v>
      </c>
      <c r="C8912" s="623" t="s">
        <v>1131</v>
      </c>
      <c r="D8912" s="624">
        <v>4.05</v>
      </c>
    </row>
    <row r="8913" spans="1:4" ht="25.5">
      <c r="A8913" s="623">
        <v>20147</v>
      </c>
      <c r="B8913" s="451" t="s">
        <v>8147</v>
      </c>
      <c r="C8913" s="623" t="s">
        <v>1131</v>
      </c>
      <c r="D8913" s="624">
        <v>4.3600000000000003</v>
      </c>
    </row>
    <row r="8914" spans="1:4" ht="25.5">
      <c r="A8914" s="623">
        <v>3524</v>
      </c>
      <c r="B8914" s="451" t="s">
        <v>6442</v>
      </c>
      <c r="C8914" s="623" t="s">
        <v>1131</v>
      </c>
      <c r="D8914" s="624">
        <v>5.17</v>
      </c>
    </row>
    <row r="8915" spans="1:4" ht="25.5">
      <c r="A8915" s="623">
        <v>3532</v>
      </c>
      <c r="B8915" s="451" t="s">
        <v>6450</v>
      </c>
      <c r="C8915" s="623" t="s">
        <v>1131</v>
      </c>
      <c r="D8915" s="624">
        <v>9.4600000000000009</v>
      </c>
    </row>
    <row r="8916" spans="1:4" ht="25.5">
      <c r="A8916" s="623">
        <v>3528</v>
      </c>
      <c r="B8916" s="451" t="s">
        <v>6446</v>
      </c>
      <c r="C8916" s="623" t="s">
        <v>1131</v>
      </c>
      <c r="D8916" s="624">
        <v>5.0599999999999996</v>
      </c>
    </row>
    <row r="8917" spans="1:4" ht="25.5">
      <c r="A8917" s="623">
        <v>37952</v>
      </c>
      <c r="B8917" s="451" t="s">
        <v>8877</v>
      </c>
      <c r="C8917" s="623" t="s">
        <v>1131</v>
      </c>
      <c r="D8917" s="624">
        <v>36.049999999999997</v>
      </c>
    </row>
    <row r="8918" spans="1:4" ht="25.5">
      <c r="A8918" s="623">
        <v>37951</v>
      </c>
      <c r="B8918" s="451" t="s">
        <v>8876</v>
      </c>
      <c r="C8918" s="623" t="s">
        <v>1131</v>
      </c>
      <c r="D8918" s="624">
        <v>1.31</v>
      </c>
    </row>
    <row r="8919" spans="1:4" ht="25.5">
      <c r="A8919" s="623">
        <v>3518</v>
      </c>
      <c r="B8919" s="451" t="s">
        <v>6437</v>
      </c>
      <c r="C8919" s="623" t="s">
        <v>1131</v>
      </c>
      <c r="D8919" s="624">
        <v>1.92</v>
      </c>
    </row>
    <row r="8920" spans="1:4" ht="25.5">
      <c r="A8920" s="623">
        <v>3519</v>
      </c>
      <c r="B8920" s="451" t="s">
        <v>6438</v>
      </c>
      <c r="C8920" s="623" t="s">
        <v>1131</v>
      </c>
      <c r="D8920" s="624">
        <v>4.54</v>
      </c>
    </row>
    <row r="8921" spans="1:4" ht="25.5">
      <c r="A8921" s="623">
        <v>3520</v>
      </c>
      <c r="B8921" s="451" t="s">
        <v>6439</v>
      </c>
      <c r="C8921" s="623" t="s">
        <v>1131</v>
      </c>
      <c r="D8921" s="624">
        <v>5.09</v>
      </c>
    </row>
    <row r="8922" spans="1:4" ht="25.5">
      <c r="A8922" s="623">
        <v>37950</v>
      </c>
      <c r="B8922" s="451" t="s">
        <v>8875</v>
      </c>
      <c r="C8922" s="623" t="s">
        <v>1131</v>
      </c>
      <c r="D8922" s="624">
        <v>31.38</v>
      </c>
    </row>
    <row r="8923" spans="1:4" ht="25.5">
      <c r="A8923" s="623">
        <v>37949</v>
      </c>
      <c r="B8923" s="451" t="s">
        <v>8874</v>
      </c>
      <c r="C8923" s="623" t="s">
        <v>1131</v>
      </c>
      <c r="D8923" s="624">
        <v>1.1499999999999999</v>
      </c>
    </row>
    <row r="8924" spans="1:4" ht="25.5">
      <c r="A8924" s="623">
        <v>3526</v>
      </c>
      <c r="B8924" s="451" t="s">
        <v>6444</v>
      </c>
      <c r="C8924" s="623" t="s">
        <v>1131</v>
      </c>
      <c r="D8924" s="624">
        <v>1.54</v>
      </c>
    </row>
    <row r="8925" spans="1:4" ht="25.5">
      <c r="A8925" s="623">
        <v>3509</v>
      </c>
      <c r="B8925" s="451" t="s">
        <v>6429</v>
      </c>
      <c r="C8925" s="623" t="s">
        <v>1131</v>
      </c>
      <c r="D8925" s="624">
        <v>4</v>
      </c>
    </row>
    <row r="8926" spans="1:4" ht="25.5">
      <c r="A8926" s="623">
        <v>3530</v>
      </c>
      <c r="B8926" s="451" t="s">
        <v>6448</v>
      </c>
      <c r="C8926" s="623" t="s">
        <v>1131</v>
      </c>
      <c r="D8926" s="624">
        <v>162.94</v>
      </c>
    </row>
    <row r="8927" spans="1:4" ht="25.5">
      <c r="A8927" s="623">
        <v>3542</v>
      </c>
      <c r="B8927" s="451" t="s">
        <v>6458</v>
      </c>
      <c r="C8927" s="623" t="s">
        <v>1131</v>
      </c>
      <c r="D8927" s="624">
        <v>0.38</v>
      </c>
    </row>
    <row r="8928" spans="1:4" ht="25.5">
      <c r="A8928" s="623">
        <v>3529</v>
      </c>
      <c r="B8928" s="451" t="s">
        <v>6447</v>
      </c>
      <c r="C8928" s="623" t="s">
        <v>1131</v>
      </c>
      <c r="D8928" s="624">
        <v>0.52</v>
      </c>
    </row>
    <row r="8929" spans="1:4" ht="25.5">
      <c r="A8929" s="623">
        <v>3536</v>
      </c>
      <c r="B8929" s="451" t="s">
        <v>6454</v>
      </c>
      <c r="C8929" s="623" t="s">
        <v>1131</v>
      </c>
      <c r="D8929" s="624">
        <v>1.56</v>
      </c>
    </row>
    <row r="8930" spans="1:4" ht="25.5">
      <c r="A8930" s="623">
        <v>3535</v>
      </c>
      <c r="B8930" s="451" t="s">
        <v>6453</v>
      </c>
      <c r="C8930" s="623" t="s">
        <v>1131</v>
      </c>
      <c r="D8930" s="624">
        <v>3.7</v>
      </c>
    </row>
    <row r="8931" spans="1:4" ht="25.5">
      <c r="A8931" s="623">
        <v>3540</v>
      </c>
      <c r="B8931" s="451" t="s">
        <v>6457</v>
      </c>
      <c r="C8931" s="623" t="s">
        <v>1131</v>
      </c>
      <c r="D8931" s="624">
        <v>4</v>
      </c>
    </row>
    <row r="8932" spans="1:4" ht="25.5">
      <c r="A8932" s="623">
        <v>3539</v>
      </c>
      <c r="B8932" s="451" t="s">
        <v>6456</v>
      </c>
      <c r="C8932" s="623" t="s">
        <v>1131</v>
      </c>
      <c r="D8932" s="624">
        <v>17.38</v>
      </c>
    </row>
    <row r="8933" spans="1:4" ht="25.5">
      <c r="A8933" s="623">
        <v>3513</v>
      </c>
      <c r="B8933" s="451" t="s">
        <v>6433</v>
      </c>
      <c r="C8933" s="623" t="s">
        <v>1131</v>
      </c>
      <c r="D8933" s="624">
        <v>77.239999999999995</v>
      </c>
    </row>
    <row r="8934" spans="1:4" ht="25.5">
      <c r="A8934" s="623">
        <v>3492</v>
      </c>
      <c r="B8934" s="451" t="s">
        <v>6417</v>
      </c>
      <c r="C8934" s="623" t="s">
        <v>1131</v>
      </c>
      <c r="D8934" s="624">
        <v>14.87</v>
      </c>
    </row>
    <row r="8935" spans="1:4" ht="25.5">
      <c r="A8935" s="623">
        <v>3491</v>
      </c>
      <c r="B8935" s="451" t="s">
        <v>6416</v>
      </c>
      <c r="C8935" s="623" t="s">
        <v>1131</v>
      </c>
      <c r="D8935" s="624">
        <v>8.48</v>
      </c>
    </row>
    <row r="8936" spans="1:4" ht="25.5">
      <c r="A8936" s="623">
        <v>3493</v>
      </c>
      <c r="B8936" s="451" t="s">
        <v>6418</v>
      </c>
      <c r="C8936" s="623" t="s">
        <v>1131</v>
      </c>
      <c r="D8936" s="624">
        <v>20.329999999999998</v>
      </c>
    </row>
    <row r="8937" spans="1:4" ht="25.5">
      <c r="A8937" s="623">
        <v>12628</v>
      </c>
      <c r="B8937" s="451" t="s">
        <v>7906</v>
      </c>
      <c r="C8937" s="623" t="s">
        <v>1131</v>
      </c>
      <c r="D8937" s="624">
        <v>5.34</v>
      </c>
    </row>
    <row r="8938" spans="1:4" ht="25.5">
      <c r="A8938" s="623">
        <v>12629</v>
      </c>
      <c r="B8938" s="451" t="s">
        <v>7907</v>
      </c>
      <c r="C8938" s="623" t="s">
        <v>1131</v>
      </c>
      <c r="D8938" s="624">
        <v>5.79</v>
      </c>
    </row>
    <row r="8939" spans="1:4" ht="25.5">
      <c r="A8939" s="623">
        <v>3481</v>
      </c>
      <c r="B8939" s="451" t="s">
        <v>6412</v>
      </c>
      <c r="C8939" s="623" t="s">
        <v>1131</v>
      </c>
      <c r="D8939" s="624">
        <v>10.29</v>
      </c>
    </row>
    <row r="8940" spans="1:4" ht="25.5">
      <c r="A8940" s="623">
        <v>3510</v>
      </c>
      <c r="B8940" s="451" t="s">
        <v>6430</v>
      </c>
      <c r="C8940" s="623" t="s">
        <v>1131</v>
      </c>
      <c r="D8940" s="624">
        <v>9.6199999999999992</v>
      </c>
    </row>
    <row r="8941" spans="1:4" ht="25.5">
      <c r="A8941" s="623">
        <v>3508</v>
      </c>
      <c r="B8941" s="451" t="s">
        <v>6428</v>
      </c>
      <c r="C8941" s="623" t="s">
        <v>1131</v>
      </c>
      <c r="D8941" s="624">
        <v>25.16</v>
      </c>
    </row>
    <row r="8942" spans="1:4" ht="38.25">
      <c r="A8942" s="623">
        <v>38939</v>
      </c>
      <c r="B8942" s="451" t="s">
        <v>9317</v>
      </c>
      <c r="C8942" s="623" t="s">
        <v>1131</v>
      </c>
      <c r="D8942" s="624">
        <v>11.56</v>
      </c>
    </row>
    <row r="8943" spans="1:4" ht="38.25">
      <c r="A8943" s="623">
        <v>38940</v>
      </c>
      <c r="B8943" s="451" t="s">
        <v>9318</v>
      </c>
      <c r="C8943" s="623" t="s">
        <v>1131</v>
      </c>
      <c r="D8943" s="624">
        <v>17.649999999999999</v>
      </c>
    </row>
    <row r="8944" spans="1:4" ht="38.25">
      <c r="A8944" s="623">
        <v>38941</v>
      </c>
      <c r="B8944" s="451" t="s">
        <v>9319</v>
      </c>
      <c r="C8944" s="623" t="s">
        <v>1131</v>
      </c>
      <c r="D8944" s="624">
        <v>20.86</v>
      </c>
    </row>
    <row r="8945" spans="1:4" ht="38.25">
      <c r="A8945" s="623">
        <v>38942</v>
      </c>
      <c r="B8945" s="451" t="s">
        <v>9320</v>
      </c>
      <c r="C8945" s="623" t="s">
        <v>1131</v>
      </c>
      <c r="D8945" s="624">
        <v>23.36</v>
      </c>
    </row>
    <row r="8946" spans="1:4" ht="25.5">
      <c r="A8946" s="623">
        <v>38987</v>
      </c>
      <c r="B8946" s="451" t="s">
        <v>9348</v>
      </c>
      <c r="C8946" s="623" t="s">
        <v>1131</v>
      </c>
      <c r="D8946" s="624">
        <v>5.75</v>
      </c>
    </row>
    <row r="8947" spans="1:4" ht="25.5">
      <c r="A8947" s="623">
        <v>38988</v>
      </c>
      <c r="B8947" s="451" t="s">
        <v>9349</v>
      </c>
      <c r="C8947" s="623" t="s">
        <v>1131</v>
      </c>
      <c r="D8947" s="624">
        <v>13.37</v>
      </c>
    </row>
    <row r="8948" spans="1:4" ht="25.5">
      <c r="A8948" s="623">
        <v>38989</v>
      </c>
      <c r="B8948" s="451" t="s">
        <v>9350</v>
      </c>
      <c r="C8948" s="623" t="s">
        <v>1131</v>
      </c>
      <c r="D8948" s="624">
        <v>17.77</v>
      </c>
    </row>
    <row r="8949" spans="1:4" ht="25.5">
      <c r="A8949" s="623">
        <v>38990</v>
      </c>
      <c r="B8949" s="451" t="s">
        <v>9351</v>
      </c>
      <c r="C8949" s="623" t="s">
        <v>1131</v>
      </c>
      <c r="D8949" s="624">
        <v>46.84</v>
      </c>
    </row>
    <row r="8950" spans="1:4" ht="25.5">
      <c r="A8950" s="623">
        <v>38991</v>
      </c>
      <c r="B8950" s="451" t="s">
        <v>9352</v>
      </c>
      <c r="C8950" s="623" t="s">
        <v>1131</v>
      </c>
      <c r="D8950" s="624">
        <v>94.64</v>
      </c>
    </row>
    <row r="8951" spans="1:4" ht="25.5">
      <c r="A8951" s="623">
        <v>38913</v>
      </c>
      <c r="B8951" s="451" t="s">
        <v>9292</v>
      </c>
      <c r="C8951" s="623" t="s">
        <v>1131</v>
      </c>
      <c r="D8951" s="624">
        <v>10.73</v>
      </c>
    </row>
    <row r="8952" spans="1:4" ht="25.5">
      <c r="A8952" s="623">
        <v>38914</v>
      </c>
      <c r="B8952" s="451" t="s">
        <v>9293</v>
      </c>
      <c r="C8952" s="623" t="s">
        <v>1131</v>
      </c>
      <c r="D8952" s="624">
        <v>12.45</v>
      </c>
    </row>
    <row r="8953" spans="1:4" ht="25.5">
      <c r="A8953" s="623">
        <v>38915</v>
      </c>
      <c r="B8953" s="451" t="s">
        <v>9294</v>
      </c>
      <c r="C8953" s="623" t="s">
        <v>1131</v>
      </c>
      <c r="D8953" s="624">
        <v>21.61</v>
      </c>
    </row>
    <row r="8954" spans="1:4" ht="25.5">
      <c r="A8954" s="623">
        <v>38916</v>
      </c>
      <c r="B8954" s="451" t="s">
        <v>9295</v>
      </c>
      <c r="C8954" s="623" t="s">
        <v>1131</v>
      </c>
      <c r="D8954" s="624">
        <v>28.51</v>
      </c>
    </row>
    <row r="8955" spans="1:4" ht="25.5">
      <c r="A8955" s="623">
        <v>39300</v>
      </c>
      <c r="B8955" s="451" t="s">
        <v>9506</v>
      </c>
      <c r="C8955" s="623" t="s">
        <v>1131</v>
      </c>
      <c r="D8955" s="624">
        <v>9.6999999999999993</v>
      </c>
    </row>
    <row r="8956" spans="1:4" ht="25.5">
      <c r="A8956" s="623">
        <v>39301</v>
      </c>
      <c r="B8956" s="451" t="s">
        <v>9507</v>
      </c>
      <c r="C8956" s="623" t="s">
        <v>1131</v>
      </c>
      <c r="D8956" s="624">
        <v>13.45</v>
      </c>
    </row>
    <row r="8957" spans="1:4" ht="25.5">
      <c r="A8957" s="623">
        <v>39302</v>
      </c>
      <c r="B8957" s="451" t="s">
        <v>9508</v>
      </c>
      <c r="C8957" s="623" t="s">
        <v>1131</v>
      </c>
      <c r="D8957" s="624">
        <v>16.899999999999999</v>
      </c>
    </row>
    <row r="8958" spans="1:4" ht="25.5">
      <c r="A8958" s="623">
        <v>39303</v>
      </c>
      <c r="B8958" s="451" t="s">
        <v>9509</v>
      </c>
      <c r="C8958" s="623" t="s">
        <v>1131</v>
      </c>
      <c r="D8958" s="624">
        <v>29.72</v>
      </c>
    </row>
    <row r="8959" spans="1:4" ht="38.25">
      <c r="A8959" s="623">
        <v>38923</v>
      </c>
      <c r="B8959" s="451" t="s">
        <v>9302</v>
      </c>
      <c r="C8959" s="623" t="s">
        <v>1131</v>
      </c>
      <c r="D8959" s="624">
        <v>9.4600000000000009</v>
      </c>
    </row>
    <row r="8960" spans="1:4" ht="38.25">
      <c r="A8960" s="623">
        <v>38925</v>
      </c>
      <c r="B8960" s="451" t="s">
        <v>9304</v>
      </c>
      <c r="C8960" s="623" t="s">
        <v>1131</v>
      </c>
      <c r="D8960" s="624">
        <v>10.17</v>
      </c>
    </row>
    <row r="8961" spans="1:4" ht="38.25">
      <c r="A8961" s="623">
        <v>38926</v>
      </c>
      <c r="B8961" s="451" t="s">
        <v>9305</v>
      </c>
      <c r="C8961" s="623" t="s">
        <v>1131</v>
      </c>
      <c r="D8961" s="624">
        <v>14.53</v>
      </c>
    </row>
    <row r="8962" spans="1:4" ht="38.25">
      <c r="A8962" s="623">
        <v>38927</v>
      </c>
      <c r="B8962" s="451" t="s">
        <v>9306</v>
      </c>
      <c r="C8962" s="623" t="s">
        <v>1131</v>
      </c>
      <c r="D8962" s="624">
        <v>15.54</v>
      </c>
    </row>
    <row r="8963" spans="1:4" ht="38.25">
      <c r="A8963" s="623">
        <v>39304</v>
      </c>
      <c r="B8963" s="451" t="s">
        <v>9510</v>
      </c>
      <c r="C8963" s="623" t="s">
        <v>1131</v>
      </c>
      <c r="D8963" s="624">
        <v>11.97</v>
      </c>
    </row>
    <row r="8964" spans="1:4" ht="38.25">
      <c r="A8964" s="623">
        <v>38924</v>
      </c>
      <c r="B8964" s="451" t="s">
        <v>9303</v>
      </c>
      <c r="C8964" s="623" t="s">
        <v>1131</v>
      </c>
      <c r="D8964" s="624">
        <v>17.059999999999999</v>
      </c>
    </row>
    <row r="8965" spans="1:4" ht="38.25">
      <c r="A8965" s="623">
        <v>39305</v>
      </c>
      <c r="B8965" s="451" t="s">
        <v>9511</v>
      </c>
      <c r="C8965" s="623" t="s">
        <v>1131</v>
      </c>
      <c r="D8965" s="624">
        <v>15.67</v>
      </c>
    </row>
    <row r="8966" spans="1:4" ht="38.25">
      <c r="A8966" s="623">
        <v>39306</v>
      </c>
      <c r="B8966" s="451" t="s">
        <v>9512</v>
      </c>
      <c r="C8966" s="623" t="s">
        <v>1131</v>
      </c>
      <c r="D8966" s="624">
        <v>19.61</v>
      </c>
    </row>
    <row r="8967" spans="1:4" ht="38.25">
      <c r="A8967" s="623">
        <v>38928</v>
      </c>
      <c r="B8967" s="451" t="s">
        <v>9307</v>
      </c>
      <c r="C8967" s="623" t="s">
        <v>1131</v>
      </c>
      <c r="D8967" s="624">
        <v>17.22</v>
      </c>
    </row>
    <row r="8968" spans="1:4" ht="38.25">
      <c r="A8968" s="623">
        <v>38929</v>
      </c>
      <c r="B8968" s="451" t="s">
        <v>9308</v>
      </c>
      <c r="C8968" s="623" t="s">
        <v>1131</v>
      </c>
      <c r="D8968" s="624">
        <v>30.54</v>
      </c>
    </row>
    <row r="8969" spans="1:4" ht="38.25">
      <c r="A8969" s="623">
        <v>39307</v>
      </c>
      <c r="B8969" s="451" t="s">
        <v>9513</v>
      </c>
      <c r="C8969" s="623" t="s">
        <v>1131</v>
      </c>
      <c r="D8969" s="624">
        <v>22.57</v>
      </c>
    </row>
    <row r="8970" spans="1:4" ht="38.25">
      <c r="A8970" s="623">
        <v>38930</v>
      </c>
      <c r="B8970" s="451" t="s">
        <v>9309</v>
      </c>
      <c r="C8970" s="623" t="s">
        <v>1131</v>
      </c>
      <c r="D8970" s="624">
        <v>38.36</v>
      </c>
    </row>
    <row r="8971" spans="1:4" ht="38.25">
      <c r="A8971" s="623">
        <v>38931</v>
      </c>
      <c r="B8971" s="451" t="s">
        <v>9310</v>
      </c>
      <c r="C8971" s="623" t="s">
        <v>1131</v>
      </c>
      <c r="D8971" s="624">
        <v>9.66</v>
      </c>
    </row>
    <row r="8972" spans="1:4" ht="38.25">
      <c r="A8972" s="623">
        <v>38932</v>
      </c>
      <c r="B8972" s="451" t="s">
        <v>9311</v>
      </c>
      <c r="C8972" s="623" t="s">
        <v>1131</v>
      </c>
      <c r="D8972" s="624">
        <v>9.76</v>
      </c>
    </row>
    <row r="8973" spans="1:4" ht="38.25">
      <c r="A8973" s="623">
        <v>38934</v>
      </c>
      <c r="B8973" s="451" t="s">
        <v>9312</v>
      </c>
      <c r="C8973" s="623" t="s">
        <v>1131</v>
      </c>
      <c r="D8973" s="624">
        <v>14.42</v>
      </c>
    </row>
    <row r="8974" spans="1:4" ht="38.25">
      <c r="A8974" s="623">
        <v>38935</v>
      </c>
      <c r="B8974" s="451" t="s">
        <v>9313</v>
      </c>
      <c r="C8974" s="623" t="s">
        <v>1131</v>
      </c>
      <c r="D8974" s="624">
        <v>15.43</v>
      </c>
    </row>
    <row r="8975" spans="1:4" ht="38.25">
      <c r="A8975" s="623">
        <v>38936</v>
      </c>
      <c r="B8975" s="451" t="s">
        <v>9314</v>
      </c>
      <c r="C8975" s="623" t="s">
        <v>1131</v>
      </c>
      <c r="D8975" s="624">
        <v>16.52</v>
      </c>
    </row>
    <row r="8976" spans="1:4" ht="38.25">
      <c r="A8976" s="623">
        <v>38937</v>
      </c>
      <c r="B8976" s="451" t="s">
        <v>9315</v>
      </c>
      <c r="C8976" s="623" t="s">
        <v>1131</v>
      </c>
      <c r="D8976" s="624">
        <v>20.14</v>
      </c>
    </row>
    <row r="8977" spans="1:4" ht="38.25">
      <c r="A8977" s="623">
        <v>38938</v>
      </c>
      <c r="B8977" s="451" t="s">
        <v>9316</v>
      </c>
      <c r="C8977" s="623" t="s">
        <v>1131</v>
      </c>
      <c r="D8977" s="624">
        <v>29.94</v>
      </c>
    </row>
    <row r="8978" spans="1:4" ht="25.5">
      <c r="A8978" s="623">
        <v>3489</v>
      </c>
      <c r="B8978" s="451" t="s">
        <v>6415</v>
      </c>
      <c r="C8978" s="623" t="s">
        <v>1131</v>
      </c>
      <c r="D8978" s="624">
        <v>9.51</v>
      </c>
    </row>
    <row r="8979" spans="1:4" ht="25.5">
      <c r="A8979" s="623">
        <v>20151</v>
      </c>
      <c r="B8979" s="451" t="s">
        <v>8151</v>
      </c>
      <c r="C8979" s="623" t="s">
        <v>1131</v>
      </c>
      <c r="D8979" s="624">
        <v>14.13</v>
      </c>
    </row>
    <row r="8980" spans="1:4" ht="25.5">
      <c r="A8980" s="623">
        <v>20152</v>
      </c>
      <c r="B8980" s="451" t="s">
        <v>8152</v>
      </c>
      <c r="C8980" s="623" t="s">
        <v>1131</v>
      </c>
      <c r="D8980" s="624">
        <v>49.18</v>
      </c>
    </row>
    <row r="8981" spans="1:4" ht="25.5">
      <c r="A8981" s="623">
        <v>20148</v>
      </c>
      <c r="B8981" s="451" t="s">
        <v>8148</v>
      </c>
      <c r="C8981" s="623" t="s">
        <v>1131</v>
      </c>
      <c r="D8981" s="624">
        <v>2.81</v>
      </c>
    </row>
    <row r="8982" spans="1:4" ht="25.5">
      <c r="A8982" s="623">
        <v>20149</v>
      </c>
      <c r="B8982" s="451" t="s">
        <v>8149</v>
      </c>
      <c r="C8982" s="623" t="s">
        <v>1131</v>
      </c>
      <c r="D8982" s="624">
        <v>4.3499999999999996</v>
      </c>
    </row>
    <row r="8983" spans="1:4" ht="25.5">
      <c r="A8983" s="623">
        <v>20150</v>
      </c>
      <c r="B8983" s="451" t="s">
        <v>8150</v>
      </c>
      <c r="C8983" s="623" t="s">
        <v>1131</v>
      </c>
      <c r="D8983" s="624">
        <v>10.14</v>
      </c>
    </row>
    <row r="8984" spans="1:4" ht="25.5">
      <c r="A8984" s="623">
        <v>20157</v>
      </c>
      <c r="B8984" s="451" t="s">
        <v>8156</v>
      </c>
      <c r="C8984" s="623" t="s">
        <v>1131</v>
      </c>
      <c r="D8984" s="624">
        <v>19.07</v>
      </c>
    </row>
    <row r="8985" spans="1:4" ht="25.5">
      <c r="A8985" s="623">
        <v>20158</v>
      </c>
      <c r="B8985" s="451" t="s">
        <v>8157</v>
      </c>
      <c r="C8985" s="623" t="s">
        <v>1131</v>
      </c>
      <c r="D8985" s="624">
        <v>63.35</v>
      </c>
    </row>
    <row r="8986" spans="1:4" ht="25.5">
      <c r="A8986" s="623">
        <v>20154</v>
      </c>
      <c r="B8986" s="451" t="s">
        <v>8153</v>
      </c>
      <c r="C8986" s="623" t="s">
        <v>1131</v>
      </c>
      <c r="D8986" s="624">
        <v>3.61</v>
      </c>
    </row>
    <row r="8987" spans="1:4" ht="25.5">
      <c r="A8987" s="623">
        <v>20155</v>
      </c>
      <c r="B8987" s="451" t="s">
        <v>8154</v>
      </c>
      <c r="C8987" s="623" t="s">
        <v>1131</v>
      </c>
      <c r="D8987" s="624">
        <v>5.41</v>
      </c>
    </row>
    <row r="8988" spans="1:4" ht="25.5">
      <c r="A8988" s="623">
        <v>20156</v>
      </c>
      <c r="B8988" s="451" t="s">
        <v>8155</v>
      </c>
      <c r="C8988" s="623" t="s">
        <v>1131</v>
      </c>
      <c r="D8988" s="624">
        <v>12.17</v>
      </c>
    </row>
    <row r="8989" spans="1:4" ht="25.5">
      <c r="A8989" s="623">
        <v>3512</v>
      </c>
      <c r="B8989" s="451" t="s">
        <v>6432</v>
      </c>
      <c r="C8989" s="623" t="s">
        <v>1131</v>
      </c>
      <c r="D8989" s="624">
        <v>149.01</v>
      </c>
    </row>
    <row r="8990" spans="1:4" ht="25.5">
      <c r="A8990" s="623">
        <v>3499</v>
      </c>
      <c r="B8990" s="451" t="s">
        <v>6422</v>
      </c>
      <c r="C8990" s="623" t="s">
        <v>1131</v>
      </c>
      <c r="D8990" s="624">
        <v>0.63</v>
      </c>
    </row>
    <row r="8991" spans="1:4" ht="25.5">
      <c r="A8991" s="623">
        <v>3500</v>
      </c>
      <c r="B8991" s="451" t="s">
        <v>6423</v>
      </c>
      <c r="C8991" s="623" t="s">
        <v>1131</v>
      </c>
      <c r="D8991" s="624">
        <v>1.07</v>
      </c>
    </row>
    <row r="8992" spans="1:4" ht="25.5">
      <c r="A8992" s="623">
        <v>3501</v>
      </c>
      <c r="B8992" s="451" t="s">
        <v>6424</v>
      </c>
      <c r="C8992" s="623" t="s">
        <v>1131</v>
      </c>
      <c r="D8992" s="624">
        <v>3.09</v>
      </c>
    </row>
    <row r="8993" spans="1:4" ht="25.5">
      <c r="A8993" s="623">
        <v>3502</v>
      </c>
      <c r="B8993" s="451" t="s">
        <v>6425</v>
      </c>
      <c r="C8993" s="623" t="s">
        <v>1131</v>
      </c>
      <c r="D8993" s="624">
        <v>4.4000000000000004</v>
      </c>
    </row>
    <row r="8994" spans="1:4" ht="25.5">
      <c r="A8994" s="623">
        <v>3503</v>
      </c>
      <c r="B8994" s="451" t="s">
        <v>6426</v>
      </c>
      <c r="C8994" s="623" t="s">
        <v>1131</v>
      </c>
      <c r="D8994" s="624">
        <v>5.26</v>
      </c>
    </row>
    <row r="8995" spans="1:4" ht="25.5">
      <c r="A8995" s="623">
        <v>3477</v>
      </c>
      <c r="B8995" s="451" t="s">
        <v>6410</v>
      </c>
      <c r="C8995" s="623" t="s">
        <v>1131</v>
      </c>
      <c r="D8995" s="624">
        <v>20.39</v>
      </c>
    </row>
    <row r="8996" spans="1:4" ht="25.5">
      <c r="A8996" s="623">
        <v>3478</v>
      </c>
      <c r="B8996" s="451" t="s">
        <v>6411</v>
      </c>
      <c r="C8996" s="623" t="s">
        <v>1131</v>
      </c>
      <c r="D8996" s="624">
        <v>46.87</v>
      </c>
    </row>
    <row r="8997" spans="1:4" ht="25.5">
      <c r="A8997" s="623">
        <v>3525</v>
      </c>
      <c r="B8997" s="451" t="s">
        <v>6443</v>
      </c>
      <c r="C8997" s="623" t="s">
        <v>1131</v>
      </c>
      <c r="D8997" s="624">
        <v>55.6</v>
      </c>
    </row>
    <row r="8998" spans="1:4" ht="25.5">
      <c r="A8998" s="623">
        <v>3511</v>
      </c>
      <c r="B8998" s="451" t="s">
        <v>6431</v>
      </c>
      <c r="C8998" s="623" t="s">
        <v>1131</v>
      </c>
      <c r="D8998" s="624">
        <v>65.239999999999995</v>
      </c>
    </row>
    <row r="8999" spans="1:4" ht="38.25">
      <c r="A8999" s="623">
        <v>38917</v>
      </c>
      <c r="B8999" s="451" t="s">
        <v>9296</v>
      </c>
      <c r="C8999" s="623" t="s">
        <v>1131</v>
      </c>
      <c r="D8999" s="624">
        <v>9.24</v>
      </c>
    </row>
    <row r="9000" spans="1:4" ht="38.25">
      <c r="A9000" s="623">
        <v>38919</v>
      </c>
      <c r="B9000" s="451" t="s">
        <v>9298</v>
      </c>
      <c r="C9000" s="623" t="s">
        <v>1131</v>
      </c>
      <c r="D9000" s="624">
        <v>13.75</v>
      </c>
    </row>
    <row r="9001" spans="1:4" ht="38.25">
      <c r="A9001" s="623">
        <v>38922</v>
      </c>
      <c r="B9001" s="451" t="s">
        <v>9301</v>
      </c>
      <c r="C9001" s="623" t="s">
        <v>1131</v>
      </c>
      <c r="D9001" s="624">
        <v>17.760000000000002</v>
      </c>
    </row>
    <row r="9002" spans="1:4" ht="38.25">
      <c r="A9002" s="623">
        <v>38921</v>
      </c>
      <c r="B9002" s="451" t="s">
        <v>9300</v>
      </c>
      <c r="C9002" s="623" t="s">
        <v>1131</v>
      </c>
      <c r="D9002" s="624">
        <v>21.96</v>
      </c>
    </row>
    <row r="9003" spans="1:4" ht="38.25">
      <c r="A9003" s="623">
        <v>38918</v>
      </c>
      <c r="B9003" s="451" t="s">
        <v>9297</v>
      </c>
      <c r="C9003" s="623" t="s">
        <v>1131</v>
      </c>
      <c r="D9003" s="624">
        <v>20.87</v>
      </c>
    </row>
    <row r="9004" spans="1:4" ht="38.25">
      <c r="A9004" s="623">
        <v>38920</v>
      </c>
      <c r="B9004" s="451" t="s">
        <v>9299</v>
      </c>
      <c r="C9004" s="623" t="s">
        <v>1131</v>
      </c>
      <c r="D9004" s="624">
        <v>26.1</v>
      </c>
    </row>
    <row r="9005" spans="1:4" ht="63.75">
      <c r="A9005" s="623">
        <v>3104</v>
      </c>
      <c r="B9005" s="451" t="s">
        <v>6296</v>
      </c>
      <c r="C9005" s="623" t="s">
        <v>1139</v>
      </c>
      <c r="D9005" s="624">
        <v>362.53</v>
      </c>
    </row>
    <row r="9006" spans="1:4" ht="38.25">
      <c r="A9006" s="623">
        <v>12032</v>
      </c>
      <c r="B9006" s="451" t="s">
        <v>7785</v>
      </c>
      <c r="C9006" s="623" t="s">
        <v>1133</v>
      </c>
      <c r="D9006" s="624">
        <v>47.79</v>
      </c>
    </row>
    <row r="9007" spans="1:4" ht="51">
      <c r="A9007" s="623">
        <v>12030</v>
      </c>
      <c r="B9007" s="451" t="s">
        <v>7784</v>
      </c>
      <c r="C9007" s="623" t="s">
        <v>1133</v>
      </c>
      <c r="D9007" s="624">
        <v>44.9</v>
      </c>
    </row>
    <row r="9008" spans="1:4" ht="25.5">
      <c r="A9008" s="623">
        <v>10908</v>
      </c>
      <c r="B9008" s="451" t="s">
        <v>7462</v>
      </c>
      <c r="C9008" s="623" t="s">
        <v>1131</v>
      </c>
      <c r="D9008" s="624">
        <v>10.67</v>
      </c>
    </row>
    <row r="9009" spans="1:4" ht="25.5">
      <c r="A9009" s="623">
        <v>10909</v>
      </c>
      <c r="B9009" s="451" t="s">
        <v>7463</v>
      </c>
      <c r="C9009" s="623" t="s">
        <v>1131</v>
      </c>
      <c r="D9009" s="624">
        <v>17.02</v>
      </c>
    </row>
    <row r="9010" spans="1:4" ht="25.5">
      <c r="A9010" s="623">
        <v>3669</v>
      </c>
      <c r="B9010" s="451" t="s">
        <v>6482</v>
      </c>
      <c r="C9010" s="623" t="s">
        <v>1131</v>
      </c>
      <c r="D9010" s="624">
        <v>7.29</v>
      </c>
    </row>
    <row r="9011" spans="1:4" ht="38.25">
      <c r="A9011" s="623">
        <v>20138</v>
      </c>
      <c r="B9011" s="451" t="s">
        <v>8138</v>
      </c>
      <c r="C9011" s="623" t="s">
        <v>1131</v>
      </c>
      <c r="D9011" s="624">
        <v>36.24</v>
      </c>
    </row>
    <row r="9012" spans="1:4" ht="25.5">
      <c r="A9012" s="623">
        <v>20139</v>
      </c>
      <c r="B9012" s="451" t="s">
        <v>8139</v>
      </c>
      <c r="C9012" s="623" t="s">
        <v>1131</v>
      </c>
      <c r="D9012" s="624">
        <v>60.89</v>
      </c>
    </row>
    <row r="9013" spans="1:4" ht="25.5">
      <c r="A9013" s="623">
        <v>3668</v>
      </c>
      <c r="B9013" s="451" t="s">
        <v>6481</v>
      </c>
      <c r="C9013" s="623" t="s">
        <v>1131</v>
      </c>
      <c r="D9013" s="624">
        <v>24.14</v>
      </c>
    </row>
    <row r="9014" spans="1:4" ht="25.5">
      <c r="A9014" s="623">
        <v>3656</v>
      </c>
      <c r="B9014" s="451" t="s">
        <v>6472</v>
      </c>
      <c r="C9014" s="623" t="s">
        <v>1131</v>
      </c>
      <c r="D9014" s="624">
        <v>11.96</v>
      </c>
    </row>
    <row r="9015" spans="1:4" ht="25.5">
      <c r="A9015" s="623">
        <v>10911</v>
      </c>
      <c r="B9015" s="451" t="s">
        <v>7464</v>
      </c>
      <c r="C9015" s="623" t="s">
        <v>1131</v>
      </c>
      <c r="D9015" s="624">
        <v>13.28</v>
      </c>
    </row>
    <row r="9016" spans="1:4" ht="25.5">
      <c r="A9016" s="623">
        <v>3654</v>
      </c>
      <c r="B9016" s="451" t="s">
        <v>6471</v>
      </c>
      <c r="C9016" s="623" t="s">
        <v>1131</v>
      </c>
      <c r="D9016" s="624">
        <v>3.31</v>
      </c>
    </row>
    <row r="9017" spans="1:4" ht="25.5">
      <c r="A9017" s="623">
        <v>3664</v>
      </c>
      <c r="B9017" s="451" t="s">
        <v>6479</v>
      </c>
      <c r="C9017" s="623" t="s">
        <v>1131</v>
      </c>
      <c r="D9017" s="624">
        <v>4.1100000000000003</v>
      </c>
    </row>
    <row r="9018" spans="1:4" ht="25.5">
      <c r="A9018" s="623">
        <v>3657</v>
      </c>
      <c r="B9018" s="451" t="s">
        <v>6473</v>
      </c>
      <c r="C9018" s="623" t="s">
        <v>1131</v>
      </c>
      <c r="D9018" s="624">
        <v>4.43</v>
      </c>
    </row>
    <row r="9019" spans="1:4" ht="25.5">
      <c r="A9019" s="623">
        <v>12625</v>
      </c>
      <c r="B9019" s="451" t="s">
        <v>7903</v>
      </c>
      <c r="C9019" s="623" t="s">
        <v>1131</v>
      </c>
      <c r="D9019" s="624">
        <v>7.32</v>
      </c>
    </row>
    <row r="9020" spans="1:4" ht="25.5">
      <c r="A9020" s="623">
        <v>20136</v>
      </c>
      <c r="B9020" s="451" t="s">
        <v>8137</v>
      </c>
      <c r="C9020" s="623" t="s">
        <v>1131</v>
      </c>
      <c r="D9020" s="624">
        <v>81.8</v>
      </c>
    </row>
    <row r="9021" spans="1:4" ht="25.5">
      <c r="A9021" s="623">
        <v>20144</v>
      </c>
      <c r="B9021" s="451" t="s">
        <v>8144</v>
      </c>
      <c r="C9021" s="623" t="s">
        <v>1131</v>
      </c>
      <c r="D9021" s="624">
        <v>35.93</v>
      </c>
    </row>
    <row r="9022" spans="1:4" ht="25.5">
      <c r="A9022" s="623">
        <v>20143</v>
      </c>
      <c r="B9022" s="451" t="s">
        <v>8143</v>
      </c>
      <c r="C9022" s="623" t="s">
        <v>1131</v>
      </c>
      <c r="D9022" s="624">
        <v>33.549999999999997</v>
      </c>
    </row>
    <row r="9023" spans="1:4" ht="25.5">
      <c r="A9023" s="623">
        <v>20145</v>
      </c>
      <c r="B9023" s="451" t="s">
        <v>8145</v>
      </c>
      <c r="C9023" s="623" t="s">
        <v>1131</v>
      </c>
      <c r="D9023" s="624">
        <v>95.22</v>
      </c>
    </row>
    <row r="9024" spans="1:4" ht="25.5">
      <c r="A9024" s="623">
        <v>20146</v>
      </c>
      <c r="B9024" s="451" t="s">
        <v>8146</v>
      </c>
      <c r="C9024" s="623" t="s">
        <v>1131</v>
      </c>
      <c r="D9024" s="624">
        <v>107.38</v>
      </c>
    </row>
    <row r="9025" spans="1:4" ht="25.5">
      <c r="A9025" s="623">
        <v>20140</v>
      </c>
      <c r="B9025" s="451" t="s">
        <v>8140</v>
      </c>
      <c r="C9025" s="623" t="s">
        <v>1131</v>
      </c>
      <c r="D9025" s="624">
        <v>4.2699999999999996</v>
      </c>
    </row>
    <row r="9026" spans="1:4" ht="25.5">
      <c r="A9026" s="623">
        <v>20141</v>
      </c>
      <c r="B9026" s="451" t="s">
        <v>8141</v>
      </c>
      <c r="C9026" s="623" t="s">
        <v>1131</v>
      </c>
      <c r="D9026" s="624">
        <v>7.5</v>
      </c>
    </row>
    <row r="9027" spans="1:4" ht="25.5">
      <c r="A9027" s="623">
        <v>20142</v>
      </c>
      <c r="B9027" s="451" t="s">
        <v>8142</v>
      </c>
      <c r="C9027" s="623" t="s">
        <v>1131</v>
      </c>
      <c r="D9027" s="624">
        <v>22.96</v>
      </c>
    </row>
    <row r="9028" spans="1:4" ht="25.5">
      <c r="A9028" s="623">
        <v>3659</v>
      </c>
      <c r="B9028" s="451" t="s">
        <v>6475</v>
      </c>
      <c r="C9028" s="623" t="s">
        <v>1131</v>
      </c>
      <c r="D9028" s="624">
        <v>9.9600000000000009</v>
      </c>
    </row>
    <row r="9029" spans="1:4" ht="25.5">
      <c r="A9029" s="623">
        <v>3660</v>
      </c>
      <c r="B9029" s="451" t="s">
        <v>6476</v>
      </c>
      <c r="C9029" s="623" t="s">
        <v>1131</v>
      </c>
      <c r="D9029" s="624">
        <v>14.35</v>
      </c>
    </row>
    <row r="9030" spans="1:4" ht="25.5">
      <c r="A9030" s="623">
        <v>3662</v>
      </c>
      <c r="B9030" s="451" t="s">
        <v>6478</v>
      </c>
      <c r="C9030" s="623" t="s">
        <v>1131</v>
      </c>
      <c r="D9030" s="624">
        <v>5.42</v>
      </c>
    </row>
    <row r="9031" spans="1:4" ht="25.5">
      <c r="A9031" s="623">
        <v>3661</v>
      </c>
      <c r="B9031" s="451" t="s">
        <v>6477</v>
      </c>
      <c r="C9031" s="623" t="s">
        <v>1131</v>
      </c>
      <c r="D9031" s="624">
        <v>7.98</v>
      </c>
    </row>
    <row r="9032" spans="1:4" ht="25.5">
      <c r="A9032" s="623">
        <v>3658</v>
      </c>
      <c r="B9032" s="451" t="s">
        <v>6474</v>
      </c>
      <c r="C9032" s="623" t="s">
        <v>1131</v>
      </c>
      <c r="D9032" s="624">
        <v>10.15</v>
      </c>
    </row>
    <row r="9033" spans="1:4" ht="25.5">
      <c r="A9033" s="623">
        <v>3670</v>
      </c>
      <c r="B9033" s="451" t="s">
        <v>6483</v>
      </c>
      <c r="C9033" s="623" t="s">
        <v>1131</v>
      </c>
      <c r="D9033" s="624">
        <v>13.25</v>
      </c>
    </row>
    <row r="9034" spans="1:4" ht="25.5">
      <c r="A9034" s="623">
        <v>3666</v>
      </c>
      <c r="B9034" s="451" t="s">
        <v>6480</v>
      </c>
      <c r="C9034" s="623" t="s">
        <v>1131</v>
      </c>
      <c r="D9034" s="624">
        <v>2.2400000000000002</v>
      </c>
    </row>
    <row r="9035" spans="1:4">
      <c r="A9035" s="623">
        <v>14157</v>
      </c>
      <c r="B9035" s="451" t="s">
        <v>8062</v>
      </c>
      <c r="C9035" s="623" t="s">
        <v>1131</v>
      </c>
      <c r="D9035" s="624">
        <v>0.88</v>
      </c>
    </row>
    <row r="9036" spans="1:4" ht="25.5">
      <c r="A9036" s="623">
        <v>3653</v>
      </c>
      <c r="B9036" s="451" t="s">
        <v>6470</v>
      </c>
      <c r="C9036" s="623" t="s">
        <v>1131</v>
      </c>
      <c r="D9036" s="624">
        <v>64.95</v>
      </c>
    </row>
    <row r="9037" spans="1:4" ht="25.5">
      <c r="A9037" s="623">
        <v>3649</v>
      </c>
      <c r="B9037" s="451" t="s">
        <v>6469</v>
      </c>
      <c r="C9037" s="623" t="s">
        <v>1131</v>
      </c>
      <c r="D9037" s="624">
        <v>134.54</v>
      </c>
    </row>
    <row r="9038" spans="1:4" ht="38.25">
      <c r="A9038" s="623">
        <v>42696</v>
      </c>
      <c r="B9038" s="451" t="s">
        <v>11626</v>
      </c>
      <c r="C9038" s="623" t="s">
        <v>1131</v>
      </c>
      <c r="D9038" s="624">
        <v>376.42</v>
      </c>
    </row>
    <row r="9039" spans="1:4" ht="38.25">
      <c r="A9039" s="623">
        <v>42697</v>
      </c>
      <c r="B9039" s="451" t="s">
        <v>11627</v>
      </c>
      <c r="C9039" s="623" t="s">
        <v>1131</v>
      </c>
      <c r="D9039" s="624">
        <v>566.9</v>
      </c>
    </row>
    <row r="9040" spans="1:4" ht="38.25">
      <c r="A9040" s="623">
        <v>42698</v>
      </c>
      <c r="B9040" s="451" t="s">
        <v>11628</v>
      </c>
      <c r="C9040" s="623" t="s">
        <v>1131</v>
      </c>
      <c r="D9040" s="624">
        <v>789.68</v>
      </c>
    </row>
    <row r="9041" spans="1:4" ht="25.5">
      <c r="A9041" s="623">
        <v>39875</v>
      </c>
      <c r="B9041" s="451" t="s">
        <v>9824</v>
      </c>
      <c r="C9041" s="623" t="s">
        <v>1131</v>
      </c>
      <c r="D9041" s="624">
        <v>409.5</v>
      </c>
    </row>
    <row r="9042" spans="1:4" ht="25.5">
      <c r="A9042" s="623">
        <v>39876</v>
      </c>
      <c r="B9042" s="451" t="s">
        <v>9825</v>
      </c>
      <c r="C9042" s="623" t="s">
        <v>1131</v>
      </c>
      <c r="D9042" s="624">
        <v>512.69000000000005</v>
      </c>
    </row>
    <row r="9043" spans="1:4" ht="25.5">
      <c r="A9043" s="623">
        <v>39877</v>
      </c>
      <c r="B9043" s="451" t="s">
        <v>9826</v>
      </c>
      <c r="C9043" s="623" t="s">
        <v>1131</v>
      </c>
      <c r="D9043" s="624">
        <v>711.08</v>
      </c>
    </row>
    <row r="9044" spans="1:4" ht="25.5">
      <c r="A9044" s="623">
        <v>39878</v>
      </c>
      <c r="B9044" s="451" t="s">
        <v>9827</v>
      </c>
      <c r="C9044" s="623" t="s">
        <v>1131</v>
      </c>
      <c r="D9044" s="624">
        <v>939.23</v>
      </c>
    </row>
    <row r="9045" spans="1:4" ht="25.5">
      <c r="A9045" s="623">
        <v>39872</v>
      </c>
      <c r="B9045" s="451" t="s">
        <v>9821</v>
      </c>
      <c r="C9045" s="623" t="s">
        <v>1131</v>
      </c>
      <c r="D9045" s="624">
        <v>280.82</v>
      </c>
    </row>
    <row r="9046" spans="1:4" ht="25.5">
      <c r="A9046" s="623">
        <v>39873</v>
      </c>
      <c r="B9046" s="451" t="s">
        <v>9822</v>
      </c>
      <c r="C9046" s="623" t="s">
        <v>1131</v>
      </c>
      <c r="D9046" s="624">
        <v>325.74</v>
      </c>
    </row>
    <row r="9047" spans="1:4" ht="25.5">
      <c r="A9047" s="623">
        <v>39874</v>
      </c>
      <c r="B9047" s="451" t="s">
        <v>9823</v>
      </c>
      <c r="C9047" s="623" t="s">
        <v>1131</v>
      </c>
      <c r="D9047" s="624">
        <v>357.78</v>
      </c>
    </row>
    <row r="9048" spans="1:4" ht="25.5">
      <c r="A9048" s="623">
        <v>3674</v>
      </c>
      <c r="B9048" s="451" t="s">
        <v>6487</v>
      </c>
      <c r="C9048" s="623" t="s">
        <v>1135</v>
      </c>
      <c r="D9048" s="624">
        <v>59.04</v>
      </c>
    </row>
    <row r="9049" spans="1:4" ht="25.5">
      <c r="A9049" s="623">
        <v>3681</v>
      </c>
      <c r="B9049" s="451" t="s">
        <v>6491</v>
      </c>
      <c r="C9049" s="623" t="s">
        <v>1135</v>
      </c>
      <c r="D9049" s="624">
        <v>87.85</v>
      </c>
    </row>
    <row r="9050" spans="1:4" ht="25.5">
      <c r="A9050" s="623">
        <v>3676</v>
      </c>
      <c r="B9050" s="451" t="s">
        <v>6488</v>
      </c>
      <c r="C9050" s="623" t="s">
        <v>1135</v>
      </c>
      <c r="D9050" s="624">
        <v>330.62</v>
      </c>
    </row>
    <row r="9051" spans="1:4" ht="25.5">
      <c r="A9051" s="623">
        <v>3679</v>
      </c>
      <c r="B9051" s="451" t="s">
        <v>6490</v>
      </c>
      <c r="C9051" s="623" t="s">
        <v>1135</v>
      </c>
      <c r="D9051" s="624">
        <v>273.52999999999997</v>
      </c>
    </row>
    <row r="9052" spans="1:4" ht="25.5">
      <c r="A9052" s="623">
        <v>3672</v>
      </c>
      <c r="B9052" s="451" t="s">
        <v>6485</v>
      </c>
      <c r="C9052" s="623" t="s">
        <v>1135</v>
      </c>
      <c r="D9052" s="624">
        <v>0.93</v>
      </c>
    </row>
    <row r="9053" spans="1:4" ht="25.5">
      <c r="A9053" s="623">
        <v>3671</v>
      </c>
      <c r="B9053" s="451" t="s">
        <v>6484</v>
      </c>
      <c r="C9053" s="623" t="s">
        <v>1135</v>
      </c>
      <c r="D9053" s="624">
        <v>0.88</v>
      </c>
    </row>
    <row r="9054" spans="1:4" ht="25.5">
      <c r="A9054" s="623">
        <v>3673</v>
      </c>
      <c r="B9054" s="451" t="s">
        <v>6486</v>
      </c>
      <c r="C9054" s="623" t="s">
        <v>1135</v>
      </c>
      <c r="D9054" s="624">
        <v>1.38</v>
      </c>
    </row>
    <row r="9055" spans="1:4" ht="38.25">
      <c r="A9055" s="623">
        <v>38394</v>
      </c>
      <c r="B9055" s="451" t="s">
        <v>9090</v>
      </c>
      <c r="C9055" s="623" t="s">
        <v>1131</v>
      </c>
      <c r="D9055" s="624">
        <v>272.83</v>
      </c>
    </row>
    <row r="9056" spans="1:4" ht="25.5">
      <c r="A9056" s="623">
        <v>3729</v>
      </c>
      <c r="B9056" s="451" t="s">
        <v>11629</v>
      </c>
      <c r="C9056" s="623" t="s">
        <v>1131</v>
      </c>
      <c r="D9056" s="624">
        <v>55.33</v>
      </c>
    </row>
    <row r="9057" spans="1:4" ht="102">
      <c r="A9057" s="623">
        <v>39357</v>
      </c>
      <c r="B9057" s="451" t="s">
        <v>9553</v>
      </c>
      <c r="C9057" s="623" t="s">
        <v>1131</v>
      </c>
      <c r="D9057" s="624">
        <v>83.96</v>
      </c>
    </row>
    <row r="9058" spans="1:4" ht="102">
      <c r="A9058" s="623">
        <v>39358</v>
      </c>
      <c r="B9058" s="451" t="s">
        <v>9554</v>
      </c>
      <c r="C9058" s="623" t="s">
        <v>1131</v>
      </c>
      <c r="D9058" s="624">
        <v>92.07</v>
      </c>
    </row>
    <row r="9059" spans="1:4" ht="102">
      <c r="A9059" s="623">
        <v>39356</v>
      </c>
      <c r="B9059" s="451" t="s">
        <v>9552</v>
      </c>
      <c r="C9059" s="623" t="s">
        <v>1131</v>
      </c>
      <c r="D9059" s="624">
        <v>157.07</v>
      </c>
    </row>
    <row r="9060" spans="1:4" ht="102">
      <c r="A9060" s="623">
        <v>39355</v>
      </c>
      <c r="B9060" s="451" t="s">
        <v>9551</v>
      </c>
      <c r="C9060" s="623" t="s">
        <v>1131</v>
      </c>
      <c r="D9060" s="624">
        <v>135.16</v>
      </c>
    </row>
    <row r="9061" spans="1:4" ht="102">
      <c r="A9061" s="623">
        <v>39353</v>
      </c>
      <c r="B9061" s="451" t="s">
        <v>9549</v>
      </c>
      <c r="C9061" s="623" t="s">
        <v>1131</v>
      </c>
      <c r="D9061" s="624">
        <v>185.36</v>
      </c>
    </row>
    <row r="9062" spans="1:4" ht="102">
      <c r="A9062" s="623">
        <v>39354</v>
      </c>
      <c r="B9062" s="451" t="s">
        <v>9550</v>
      </c>
      <c r="C9062" s="623" t="s">
        <v>1131</v>
      </c>
      <c r="D9062" s="624">
        <v>184.74</v>
      </c>
    </row>
    <row r="9063" spans="1:4" ht="25.5">
      <c r="A9063" s="623">
        <v>39398</v>
      </c>
      <c r="B9063" s="451" t="s">
        <v>9583</v>
      </c>
      <c r="C9063" s="623" t="s">
        <v>1131</v>
      </c>
      <c r="D9063" s="624">
        <v>63.27</v>
      </c>
    </row>
    <row r="9064" spans="1:4" ht="38.25">
      <c r="A9064" s="623">
        <v>13343</v>
      </c>
      <c r="B9064" s="451" t="s">
        <v>7999</v>
      </c>
      <c r="C9064" s="623" t="s">
        <v>1131</v>
      </c>
      <c r="D9064" s="624">
        <v>30.91</v>
      </c>
    </row>
    <row r="9065" spans="1:4" ht="38.25">
      <c r="A9065" s="623">
        <v>12118</v>
      </c>
      <c r="B9065" s="451" t="s">
        <v>7807</v>
      </c>
      <c r="C9065" s="623" t="s">
        <v>1131</v>
      </c>
      <c r="D9065" s="624">
        <v>14.77</v>
      </c>
    </row>
    <row r="9066" spans="1:4" ht="63.75">
      <c r="A9066" s="623">
        <v>39482</v>
      </c>
      <c r="B9066" s="451" t="s">
        <v>9657</v>
      </c>
      <c r="C9066" s="623" t="s">
        <v>1131</v>
      </c>
      <c r="D9066" s="624">
        <v>499.72</v>
      </c>
    </row>
    <row r="9067" spans="1:4" ht="63.75">
      <c r="A9067" s="623">
        <v>39486</v>
      </c>
      <c r="B9067" s="451" t="s">
        <v>9661</v>
      </c>
      <c r="C9067" s="623" t="s">
        <v>1131</v>
      </c>
      <c r="D9067" s="624">
        <v>440.27</v>
      </c>
    </row>
    <row r="9068" spans="1:4" ht="63.75">
      <c r="A9068" s="623">
        <v>39483</v>
      </c>
      <c r="B9068" s="451" t="s">
        <v>9658</v>
      </c>
      <c r="C9068" s="623" t="s">
        <v>1131</v>
      </c>
      <c r="D9068" s="624">
        <v>476.61</v>
      </c>
    </row>
    <row r="9069" spans="1:4" ht="63.75">
      <c r="A9069" s="623">
        <v>39487</v>
      </c>
      <c r="B9069" s="451" t="s">
        <v>9662</v>
      </c>
      <c r="C9069" s="623" t="s">
        <v>1131</v>
      </c>
      <c r="D9069" s="624">
        <v>444.81</v>
      </c>
    </row>
    <row r="9070" spans="1:4" ht="63.75">
      <c r="A9070" s="623">
        <v>39484</v>
      </c>
      <c r="B9070" s="451" t="s">
        <v>9659</v>
      </c>
      <c r="C9070" s="623" t="s">
        <v>1131</v>
      </c>
      <c r="D9070" s="624">
        <v>481.16</v>
      </c>
    </row>
    <row r="9071" spans="1:4" ht="63.75">
      <c r="A9071" s="623">
        <v>39488</v>
      </c>
      <c r="B9071" s="451" t="s">
        <v>9663</v>
      </c>
      <c r="C9071" s="623" t="s">
        <v>1131</v>
      </c>
      <c r="D9071" s="624">
        <v>449.35</v>
      </c>
    </row>
    <row r="9072" spans="1:4" ht="63.75">
      <c r="A9072" s="623">
        <v>39485</v>
      </c>
      <c r="B9072" s="451" t="s">
        <v>9660</v>
      </c>
      <c r="C9072" s="623" t="s">
        <v>1131</v>
      </c>
      <c r="D9072" s="624">
        <v>503.9</v>
      </c>
    </row>
    <row r="9073" spans="1:4" ht="63.75">
      <c r="A9073" s="623">
        <v>39489</v>
      </c>
      <c r="B9073" s="451" t="s">
        <v>9664</v>
      </c>
      <c r="C9073" s="623" t="s">
        <v>1131</v>
      </c>
      <c r="D9073" s="624">
        <v>472.1</v>
      </c>
    </row>
    <row r="9074" spans="1:4" ht="76.5">
      <c r="A9074" s="623">
        <v>39494</v>
      </c>
      <c r="B9074" s="451" t="s">
        <v>9669</v>
      </c>
      <c r="C9074" s="623" t="s">
        <v>1131</v>
      </c>
      <c r="D9074" s="624">
        <v>481.55</v>
      </c>
    </row>
    <row r="9075" spans="1:4" ht="76.5">
      <c r="A9075" s="623">
        <v>39490</v>
      </c>
      <c r="B9075" s="451" t="s">
        <v>9665</v>
      </c>
      <c r="C9075" s="623" t="s">
        <v>1131</v>
      </c>
      <c r="D9075" s="624">
        <v>545.87</v>
      </c>
    </row>
    <row r="9076" spans="1:4" ht="76.5">
      <c r="A9076" s="623">
        <v>39495</v>
      </c>
      <c r="B9076" s="451" t="s">
        <v>9670</v>
      </c>
      <c r="C9076" s="623" t="s">
        <v>1131</v>
      </c>
      <c r="D9076" s="624">
        <v>499.72</v>
      </c>
    </row>
    <row r="9077" spans="1:4" ht="76.5">
      <c r="A9077" s="623">
        <v>39491</v>
      </c>
      <c r="B9077" s="451" t="s">
        <v>9666</v>
      </c>
      <c r="C9077" s="623" t="s">
        <v>1131</v>
      </c>
      <c r="D9077" s="624">
        <v>563.32000000000005</v>
      </c>
    </row>
    <row r="9078" spans="1:4" ht="76.5">
      <c r="A9078" s="623">
        <v>39496</v>
      </c>
      <c r="B9078" s="451" t="s">
        <v>9671</v>
      </c>
      <c r="C9078" s="623" t="s">
        <v>1131</v>
      </c>
      <c r="D9078" s="624">
        <v>517.71</v>
      </c>
    </row>
    <row r="9079" spans="1:4" ht="76.5">
      <c r="A9079" s="623">
        <v>39492</v>
      </c>
      <c r="B9079" s="451" t="s">
        <v>9667</v>
      </c>
      <c r="C9079" s="623" t="s">
        <v>1131</v>
      </c>
      <c r="D9079" s="624">
        <v>566.77</v>
      </c>
    </row>
    <row r="9080" spans="1:4" ht="76.5">
      <c r="A9080" s="623">
        <v>39497</v>
      </c>
      <c r="B9080" s="451" t="s">
        <v>9672</v>
      </c>
      <c r="C9080" s="623" t="s">
        <v>1131</v>
      </c>
      <c r="D9080" s="624">
        <v>535.88</v>
      </c>
    </row>
    <row r="9081" spans="1:4" ht="76.5">
      <c r="A9081" s="623">
        <v>39493</v>
      </c>
      <c r="B9081" s="451" t="s">
        <v>9668</v>
      </c>
      <c r="C9081" s="623" t="s">
        <v>1131</v>
      </c>
      <c r="D9081" s="624">
        <v>599.66</v>
      </c>
    </row>
    <row r="9082" spans="1:4" ht="63.75">
      <c r="A9082" s="623">
        <v>39500</v>
      </c>
      <c r="B9082" s="451" t="s">
        <v>9675</v>
      </c>
      <c r="C9082" s="623" t="s">
        <v>1131</v>
      </c>
      <c r="D9082" s="624">
        <v>601.62</v>
      </c>
    </row>
    <row r="9083" spans="1:4" ht="63.75">
      <c r="A9083" s="623">
        <v>39498</v>
      </c>
      <c r="B9083" s="451" t="s">
        <v>9673</v>
      </c>
      <c r="C9083" s="623" t="s">
        <v>1131</v>
      </c>
      <c r="D9083" s="624">
        <v>668.99</v>
      </c>
    </row>
    <row r="9084" spans="1:4" ht="63.75">
      <c r="A9084" s="623">
        <v>39501</v>
      </c>
      <c r="B9084" s="451" t="s">
        <v>9676</v>
      </c>
      <c r="C9084" s="623" t="s">
        <v>1131</v>
      </c>
      <c r="D9084" s="624">
        <v>617.29</v>
      </c>
    </row>
    <row r="9085" spans="1:4" ht="63.75">
      <c r="A9085" s="623">
        <v>39499</v>
      </c>
      <c r="B9085" s="451" t="s">
        <v>9674</v>
      </c>
      <c r="C9085" s="623" t="s">
        <v>1131</v>
      </c>
      <c r="D9085" s="624">
        <v>725.73</v>
      </c>
    </row>
    <row r="9086" spans="1:4" ht="25.5">
      <c r="A9086" s="623">
        <v>3733</v>
      </c>
      <c r="B9086" s="451" t="s">
        <v>6493</v>
      </c>
      <c r="C9086" s="623" t="s">
        <v>1136</v>
      </c>
      <c r="D9086" s="624">
        <v>48.12</v>
      </c>
    </row>
    <row r="9087" spans="1:4" ht="25.5">
      <c r="A9087" s="623">
        <v>3731</v>
      </c>
      <c r="B9087" s="451" t="s">
        <v>6492</v>
      </c>
      <c r="C9087" s="623" t="s">
        <v>1136</v>
      </c>
      <c r="D9087" s="624">
        <v>44.67</v>
      </c>
    </row>
    <row r="9088" spans="1:4" ht="25.5">
      <c r="A9088" s="623">
        <v>38137</v>
      </c>
      <c r="B9088" s="451" t="s">
        <v>9037</v>
      </c>
      <c r="C9088" s="623" t="s">
        <v>1136</v>
      </c>
      <c r="D9088" s="624">
        <v>44.93</v>
      </c>
    </row>
    <row r="9089" spans="1:4" ht="25.5">
      <c r="A9089" s="623">
        <v>38135</v>
      </c>
      <c r="B9089" s="451" t="s">
        <v>9036</v>
      </c>
      <c r="C9089" s="623" t="s">
        <v>1136</v>
      </c>
      <c r="D9089" s="624">
        <v>56.96</v>
      </c>
    </row>
    <row r="9090" spans="1:4" ht="25.5">
      <c r="A9090" s="623">
        <v>38138</v>
      </c>
      <c r="B9090" s="451" t="s">
        <v>9038</v>
      </c>
      <c r="C9090" s="623" t="s">
        <v>1136</v>
      </c>
      <c r="D9090" s="624">
        <v>44.12</v>
      </c>
    </row>
    <row r="9091" spans="1:4" ht="51">
      <c r="A9091" s="623">
        <v>3736</v>
      </c>
      <c r="B9091" s="451" t="s">
        <v>6494</v>
      </c>
      <c r="C9091" s="623" t="s">
        <v>1136</v>
      </c>
      <c r="D9091" s="624">
        <v>46</v>
      </c>
    </row>
    <row r="9092" spans="1:4" ht="51">
      <c r="A9092" s="623">
        <v>3741</v>
      </c>
      <c r="B9092" s="451" t="s">
        <v>6498</v>
      </c>
      <c r="C9092" s="623" t="s">
        <v>1136</v>
      </c>
      <c r="D9092" s="624">
        <v>47.95</v>
      </c>
    </row>
    <row r="9093" spans="1:4" ht="51">
      <c r="A9093" s="623">
        <v>3745</v>
      </c>
      <c r="B9093" s="451" t="s">
        <v>6502</v>
      </c>
      <c r="C9093" s="623" t="s">
        <v>1136</v>
      </c>
      <c r="D9093" s="624">
        <v>51.7</v>
      </c>
    </row>
    <row r="9094" spans="1:4" ht="38.25">
      <c r="A9094" s="623">
        <v>3743</v>
      </c>
      <c r="B9094" s="451" t="s">
        <v>6500</v>
      </c>
      <c r="C9094" s="623" t="s">
        <v>1136</v>
      </c>
      <c r="D9094" s="624">
        <v>47.78</v>
      </c>
    </row>
    <row r="9095" spans="1:4" ht="38.25">
      <c r="A9095" s="623">
        <v>3744</v>
      </c>
      <c r="B9095" s="451" t="s">
        <v>6501</v>
      </c>
      <c r="C9095" s="623" t="s">
        <v>1136</v>
      </c>
      <c r="D9095" s="624">
        <v>52.59</v>
      </c>
    </row>
    <row r="9096" spans="1:4" ht="38.25">
      <c r="A9096" s="623">
        <v>3739</v>
      </c>
      <c r="B9096" s="451" t="s">
        <v>6497</v>
      </c>
      <c r="C9096" s="623" t="s">
        <v>1136</v>
      </c>
      <c r="D9096" s="624">
        <v>55.27</v>
      </c>
    </row>
    <row r="9097" spans="1:4" ht="38.25">
      <c r="A9097" s="623">
        <v>3737</v>
      </c>
      <c r="B9097" s="451" t="s">
        <v>6495</v>
      </c>
      <c r="C9097" s="623" t="s">
        <v>1136</v>
      </c>
      <c r="D9097" s="624">
        <v>57.94</v>
      </c>
    </row>
    <row r="9098" spans="1:4" ht="38.25">
      <c r="A9098" s="623">
        <v>3738</v>
      </c>
      <c r="B9098" s="451" t="s">
        <v>6496</v>
      </c>
      <c r="C9098" s="623" t="s">
        <v>1136</v>
      </c>
      <c r="D9098" s="624">
        <v>66.86</v>
      </c>
    </row>
    <row r="9099" spans="1:4" ht="38.25">
      <c r="A9099" s="623">
        <v>3747</v>
      </c>
      <c r="B9099" s="451" t="s">
        <v>6504</v>
      </c>
      <c r="C9099" s="623" t="s">
        <v>1136</v>
      </c>
      <c r="D9099" s="624">
        <v>52.59</v>
      </c>
    </row>
    <row r="9100" spans="1:4" ht="38.25">
      <c r="A9100" s="623">
        <v>11649</v>
      </c>
      <c r="B9100" s="451" t="s">
        <v>7607</v>
      </c>
      <c r="C9100" s="623" t="s">
        <v>1131</v>
      </c>
      <c r="D9100" s="624">
        <v>381.55</v>
      </c>
    </row>
    <row r="9101" spans="1:4" ht="38.25">
      <c r="A9101" s="623">
        <v>11650</v>
      </c>
      <c r="B9101" s="451" t="s">
        <v>7608</v>
      </c>
      <c r="C9101" s="623" t="s">
        <v>1131</v>
      </c>
      <c r="D9101" s="624">
        <v>650.32000000000005</v>
      </c>
    </row>
    <row r="9102" spans="1:4" ht="38.25">
      <c r="A9102" s="623">
        <v>3742</v>
      </c>
      <c r="B9102" s="451" t="s">
        <v>6499</v>
      </c>
      <c r="C9102" s="623" t="s">
        <v>1136</v>
      </c>
      <c r="D9102" s="624">
        <v>69.349999999999994</v>
      </c>
    </row>
    <row r="9103" spans="1:4" ht="38.25">
      <c r="A9103" s="623">
        <v>3746</v>
      </c>
      <c r="B9103" s="451" t="s">
        <v>6503</v>
      </c>
      <c r="C9103" s="623" t="s">
        <v>1136</v>
      </c>
      <c r="D9103" s="624">
        <v>80.98</v>
      </c>
    </row>
    <row r="9104" spans="1:4" ht="38.25">
      <c r="A9104" s="623">
        <v>21106</v>
      </c>
      <c r="B9104" s="451" t="s">
        <v>12154</v>
      </c>
      <c r="C9104" s="623" t="s">
        <v>1128</v>
      </c>
      <c r="D9104" s="624">
        <v>231.87</v>
      </c>
    </row>
    <row r="9105" spans="1:4">
      <c r="A9105" s="623">
        <v>3755</v>
      </c>
      <c r="B9105" s="451" t="s">
        <v>6510</v>
      </c>
      <c r="C9105" s="623" t="s">
        <v>1131</v>
      </c>
      <c r="D9105" s="624">
        <v>14.99</v>
      </c>
    </row>
    <row r="9106" spans="1:4">
      <c r="A9106" s="623">
        <v>3750</v>
      </c>
      <c r="B9106" s="451" t="s">
        <v>6506</v>
      </c>
      <c r="C9106" s="623" t="s">
        <v>1131</v>
      </c>
      <c r="D9106" s="624">
        <v>20.16</v>
      </c>
    </row>
    <row r="9107" spans="1:4">
      <c r="A9107" s="623">
        <v>3756</v>
      </c>
      <c r="B9107" s="451" t="s">
        <v>6511</v>
      </c>
      <c r="C9107" s="623" t="s">
        <v>1131</v>
      </c>
      <c r="D9107" s="624">
        <v>37.67</v>
      </c>
    </row>
    <row r="9108" spans="1:4" ht="25.5">
      <c r="A9108" s="623">
        <v>39377</v>
      </c>
      <c r="B9108" s="451" t="s">
        <v>9566</v>
      </c>
      <c r="C9108" s="623" t="s">
        <v>1131</v>
      </c>
      <c r="D9108" s="624">
        <v>111.58</v>
      </c>
    </row>
    <row r="9109" spans="1:4" ht="25.5">
      <c r="A9109" s="623">
        <v>38191</v>
      </c>
      <c r="B9109" s="451" t="s">
        <v>9061</v>
      </c>
      <c r="C9109" s="623" t="s">
        <v>1131</v>
      </c>
      <c r="D9109" s="624">
        <v>8.31</v>
      </c>
    </row>
    <row r="9110" spans="1:4" ht="25.5">
      <c r="A9110" s="623">
        <v>39381</v>
      </c>
      <c r="B9110" s="451" t="s">
        <v>9569</v>
      </c>
      <c r="C9110" s="623" t="s">
        <v>1131</v>
      </c>
      <c r="D9110" s="624">
        <v>7.75</v>
      </c>
    </row>
    <row r="9111" spans="1:4" ht="25.5">
      <c r="A9111" s="623">
        <v>38780</v>
      </c>
      <c r="B9111" s="451" t="s">
        <v>9206</v>
      </c>
      <c r="C9111" s="623" t="s">
        <v>1131</v>
      </c>
      <c r="D9111" s="624">
        <v>9.48</v>
      </c>
    </row>
    <row r="9112" spans="1:4" ht="25.5">
      <c r="A9112" s="623">
        <v>38781</v>
      </c>
      <c r="B9112" s="451" t="s">
        <v>9207</v>
      </c>
      <c r="C9112" s="623" t="s">
        <v>1131</v>
      </c>
      <c r="D9112" s="624">
        <v>32</v>
      </c>
    </row>
    <row r="9113" spans="1:4" ht="25.5">
      <c r="A9113" s="623">
        <v>38192</v>
      </c>
      <c r="B9113" s="451" t="s">
        <v>9062</v>
      </c>
      <c r="C9113" s="623" t="s">
        <v>1131</v>
      </c>
      <c r="D9113" s="624">
        <v>57.91</v>
      </c>
    </row>
    <row r="9114" spans="1:4" ht="25.5">
      <c r="A9114" s="623">
        <v>3753</v>
      </c>
      <c r="B9114" s="451" t="s">
        <v>6509</v>
      </c>
      <c r="C9114" s="623" t="s">
        <v>1131</v>
      </c>
      <c r="D9114" s="624">
        <v>5.07</v>
      </c>
    </row>
    <row r="9115" spans="1:4" ht="25.5">
      <c r="A9115" s="623">
        <v>38782</v>
      </c>
      <c r="B9115" s="451" t="s">
        <v>9208</v>
      </c>
      <c r="C9115" s="623" t="s">
        <v>1131</v>
      </c>
      <c r="D9115" s="624">
        <v>6.6</v>
      </c>
    </row>
    <row r="9116" spans="1:4" ht="25.5">
      <c r="A9116" s="623">
        <v>38778</v>
      </c>
      <c r="B9116" s="451" t="s">
        <v>9204</v>
      </c>
      <c r="C9116" s="623" t="s">
        <v>1131</v>
      </c>
      <c r="D9116" s="624">
        <v>4.95</v>
      </c>
    </row>
    <row r="9117" spans="1:4" ht="25.5">
      <c r="A9117" s="623">
        <v>38779</v>
      </c>
      <c r="B9117" s="451" t="s">
        <v>9205</v>
      </c>
      <c r="C9117" s="623" t="s">
        <v>1131</v>
      </c>
      <c r="D9117" s="624">
        <v>5.25</v>
      </c>
    </row>
    <row r="9118" spans="1:4" ht="25.5">
      <c r="A9118" s="623">
        <v>39388</v>
      </c>
      <c r="B9118" s="451" t="s">
        <v>9573</v>
      </c>
      <c r="C9118" s="623" t="s">
        <v>1131</v>
      </c>
      <c r="D9118" s="624">
        <v>8.59</v>
      </c>
    </row>
    <row r="9119" spans="1:4">
      <c r="A9119" s="623">
        <v>39387</v>
      </c>
      <c r="B9119" s="451" t="s">
        <v>9572</v>
      </c>
      <c r="C9119" s="623" t="s">
        <v>1131</v>
      </c>
      <c r="D9119" s="624">
        <v>13.4</v>
      </c>
    </row>
    <row r="9120" spans="1:4">
      <c r="A9120" s="623">
        <v>39386</v>
      </c>
      <c r="B9120" s="451" t="s">
        <v>9571</v>
      </c>
      <c r="C9120" s="623" t="s">
        <v>1131</v>
      </c>
      <c r="D9120" s="624">
        <v>9.34</v>
      </c>
    </row>
    <row r="9121" spans="1:4" ht="25.5">
      <c r="A9121" s="623">
        <v>38194</v>
      </c>
      <c r="B9121" s="451" t="s">
        <v>9064</v>
      </c>
      <c r="C9121" s="623" t="s">
        <v>1131</v>
      </c>
      <c r="D9121" s="624">
        <v>6.99</v>
      </c>
    </row>
    <row r="9122" spans="1:4" ht="25.5">
      <c r="A9122" s="623">
        <v>38193</v>
      </c>
      <c r="B9122" s="451" t="s">
        <v>9063</v>
      </c>
      <c r="C9122" s="623" t="s">
        <v>1131</v>
      </c>
      <c r="D9122" s="624">
        <v>6.07</v>
      </c>
    </row>
    <row r="9123" spans="1:4">
      <c r="A9123" s="623">
        <v>12216</v>
      </c>
      <c r="B9123" s="451" t="s">
        <v>7812</v>
      </c>
      <c r="C9123" s="623" t="s">
        <v>1131</v>
      </c>
      <c r="D9123" s="624">
        <v>28.96</v>
      </c>
    </row>
    <row r="9124" spans="1:4">
      <c r="A9124" s="623">
        <v>3757</v>
      </c>
      <c r="B9124" s="451" t="s">
        <v>6512</v>
      </c>
      <c r="C9124" s="623" t="s">
        <v>1131</v>
      </c>
      <c r="D9124" s="624">
        <v>33.479999999999997</v>
      </c>
    </row>
    <row r="9125" spans="1:4">
      <c r="A9125" s="623">
        <v>3758</v>
      </c>
      <c r="B9125" s="451" t="s">
        <v>6513</v>
      </c>
      <c r="C9125" s="623" t="s">
        <v>1131</v>
      </c>
      <c r="D9125" s="624">
        <v>39.04</v>
      </c>
    </row>
    <row r="9126" spans="1:4">
      <c r="A9126" s="623">
        <v>12214</v>
      </c>
      <c r="B9126" s="451" t="s">
        <v>7811</v>
      </c>
      <c r="C9126" s="623" t="s">
        <v>1131</v>
      </c>
      <c r="D9126" s="624">
        <v>13.37</v>
      </c>
    </row>
    <row r="9127" spans="1:4">
      <c r="A9127" s="623">
        <v>3749</v>
      </c>
      <c r="B9127" s="451" t="s">
        <v>6505</v>
      </c>
      <c r="C9127" s="623" t="s">
        <v>1131</v>
      </c>
      <c r="D9127" s="624">
        <v>23.83</v>
      </c>
    </row>
    <row r="9128" spans="1:4">
      <c r="A9128" s="623">
        <v>3751</v>
      </c>
      <c r="B9128" s="451" t="s">
        <v>6507</v>
      </c>
      <c r="C9128" s="623" t="s">
        <v>1131</v>
      </c>
      <c r="D9128" s="624">
        <v>32.520000000000003</v>
      </c>
    </row>
    <row r="9129" spans="1:4" ht="25.5">
      <c r="A9129" s="623">
        <v>39376</v>
      </c>
      <c r="B9129" s="451" t="s">
        <v>9565</v>
      </c>
      <c r="C9129" s="623" t="s">
        <v>1131</v>
      </c>
      <c r="D9129" s="624">
        <v>27.41</v>
      </c>
    </row>
    <row r="9130" spans="1:4" ht="25.5">
      <c r="A9130" s="623">
        <v>3752</v>
      </c>
      <c r="B9130" s="451" t="s">
        <v>6508</v>
      </c>
      <c r="C9130" s="623" t="s">
        <v>1131</v>
      </c>
      <c r="D9130" s="624">
        <v>53.64</v>
      </c>
    </row>
    <row r="9131" spans="1:4" ht="38.25">
      <c r="A9131" s="623">
        <v>746</v>
      </c>
      <c r="B9131" s="451" t="s">
        <v>5636</v>
      </c>
      <c r="C9131" s="623" t="s">
        <v>1131</v>
      </c>
      <c r="D9131" s="624">
        <v>4400</v>
      </c>
    </row>
    <row r="9132" spans="1:4" ht="25.5">
      <c r="A9132" s="623">
        <v>36521</v>
      </c>
      <c r="B9132" s="451" t="s">
        <v>8658</v>
      </c>
      <c r="C9132" s="623" t="s">
        <v>1131</v>
      </c>
      <c r="D9132" s="624">
        <v>106.34</v>
      </c>
    </row>
    <row r="9133" spans="1:4" ht="25.5">
      <c r="A9133" s="623">
        <v>36794</v>
      </c>
      <c r="B9133" s="451" t="s">
        <v>8678</v>
      </c>
      <c r="C9133" s="623" t="s">
        <v>1131</v>
      </c>
      <c r="D9133" s="624">
        <v>108.4</v>
      </c>
    </row>
    <row r="9134" spans="1:4">
      <c r="A9134" s="623">
        <v>10426</v>
      </c>
      <c r="B9134" s="451" t="s">
        <v>7329</v>
      </c>
      <c r="C9134" s="623" t="s">
        <v>1131</v>
      </c>
      <c r="D9134" s="624">
        <v>156.12</v>
      </c>
    </row>
    <row r="9135" spans="1:4">
      <c r="A9135" s="623">
        <v>10425</v>
      </c>
      <c r="B9135" s="451" t="s">
        <v>7328</v>
      </c>
      <c r="C9135" s="623" t="s">
        <v>1131</v>
      </c>
      <c r="D9135" s="624">
        <v>68.849999999999994</v>
      </c>
    </row>
    <row r="9136" spans="1:4">
      <c r="A9136" s="623">
        <v>10431</v>
      </c>
      <c r="B9136" s="451" t="s">
        <v>7334</v>
      </c>
      <c r="C9136" s="623" t="s">
        <v>1131</v>
      </c>
      <c r="D9136" s="624">
        <v>171.27</v>
      </c>
    </row>
    <row r="9137" spans="1:4">
      <c r="A9137" s="623">
        <v>10429</v>
      </c>
      <c r="B9137" s="451" t="s">
        <v>7332</v>
      </c>
      <c r="C9137" s="623" t="s">
        <v>1131</v>
      </c>
      <c r="D9137" s="624">
        <v>82.11</v>
      </c>
    </row>
    <row r="9138" spans="1:4" ht="25.5">
      <c r="A9138" s="623">
        <v>20269</v>
      </c>
      <c r="B9138" s="451" t="s">
        <v>8201</v>
      </c>
      <c r="C9138" s="623" t="s">
        <v>1131</v>
      </c>
      <c r="D9138" s="624">
        <v>67.67</v>
      </c>
    </row>
    <row r="9139" spans="1:4" ht="25.5">
      <c r="A9139" s="623">
        <v>20270</v>
      </c>
      <c r="B9139" s="451" t="s">
        <v>8202</v>
      </c>
      <c r="C9139" s="623" t="s">
        <v>1131</v>
      </c>
      <c r="D9139" s="624">
        <v>73.69</v>
      </c>
    </row>
    <row r="9140" spans="1:4" ht="25.5">
      <c r="A9140" s="623">
        <v>11696</v>
      </c>
      <c r="B9140" s="451" t="s">
        <v>7640</v>
      </c>
      <c r="C9140" s="623" t="s">
        <v>1131</v>
      </c>
      <c r="D9140" s="624">
        <v>107.66</v>
      </c>
    </row>
    <row r="9141" spans="1:4" ht="25.5">
      <c r="A9141" s="623">
        <v>10427</v>
      </c>
      <c r="B9141" s="451" t="s">
        <v>7330</v>
      </c>
      <c r="C9141" s="623" t="s">
        <v>1131</v>
      </c>
      <c r="D9141" s="624">
        <v>193.04</v>
      </c>
    </row>
    <row r="9142" spans="1:4" ht="25.5">
      <c r="A9142" s="623">
        <v>10428</v>
      </c>
      <c r="B9142" s="451" t="s">
        <v>7331</v>
      </c>
      <c r="C9142" s="623" t="s">
        <v>1131</v>
      </c>
      <c r="D9142" s="624">
        <v>195.92</v>
      </c>
    </row>
    <row r="9143" spans="1:4" ht="25.5">
      <c r="A9143" s="623">
        <v>2354</v>
      </c>
      <c r="B9143" s="451" t="s">
        <v>10151</v>
      </c>
      <c r="C9143" s="623" t="s">
        <v>1134</v>
      </c>
      <c r="D9143" s="624">
        <v>8.4600000000000009</v>
      </c>
    </row>
    <row r="9144" spans="1:4" ht="25.5">
      <c r="A9144" s="623">
        <v>40932</v>
      </c>
      <c r="B9144" s="451" t="s">
        <v>9975</v>
      </c>
      <c r="C9144" s="623" t="s">
        <v>1251</v>
      </c>
      <c r="D9144" s="624">
        <v>1501.59</v>
      </c>
    </row>
    <row r="9145" spans="1:4" ht="25.5">
      <c r="A9145" s="623">
        <v>10853</v>
      </c>
      <c r="B9145" s="451" t="s">
        <v>7446</v>
      </c>
      <c r="C9145" s="623" t="s">
        <v>1131</v>
      </c>
      <c r="D9145" s="624">
        <v>72.760000000000005</v>
      </c>
    </row>
    <row r="9146" spans="1:4" ht="25.5">
      <c r="A9146" s="623">
        <v>5093</v>
      </c>
      <c r="B9146" s="451" t="s">
        <v>6914</v>
      </c>
      <c r="C9146" s="623" t="s">
        <v>1144</v>
      </c>
      <c r="D9146" s="624">
        <v>15.19</v>
      </c>
    </row>
    <row r="9147" spans="1:4" ht="38.25">
      <c r="A9147" s="623">
        <v>37768</v>
      </c>
      <c r="B9147" s="451" t="s">
        <v>8861</v>
      </c>
      <c r="C9147" s="623" t="s">
        <v>1131</v>
      </c>
      <c r="D9147" s="624">
        <v>98500</v>
      </c>
    </row>
    <row r="9148" spans="1:4" ht="38.25">
      <c r="A9148" s="623">
        <v>37773</v>
      </c>
      <c r="B9148" s="451" t="s">
        <v>8866</v>
      </c>
      <c r="C9148" s="623" t="s">
        <v>1131</v>
      </c>
      <c r="D9148" s="624">
        <v>83643.100000000006</v>
      </c>
    </row>
    <row r="9149" spans="1:4" ht="25.5">
      <c r="A9149" s="623">
        <v>37769</v>
      </c>
      <c r="B9149" s="451" t="s">
        <v>8862</v>
      </c>
      <c r="C9149" s="623" t="s">
        <v>1131</v>
      </c>
      <c r="D9149" s="624">
        <v>140029.09</v>
      </c>
    </row>
    <row r="9150" spans="1:4" ht="38.25">
      <c r="A9150" s="623">
        <v>37770</v>
      </c>
      <c r="B9150" s="451" t="s">
        <v>8863</v>
      </c>
      <c r="C9150" s="623" t="s">
        <v>1131</v>
      </c>
      <c r="D9150" s="624">
        <v>237651.71</v>
      </c>
    </row>
    <row r="9151" spans="1:4">
      <c r="A9151" s="623">
        <v>38382</v>
      </c>
      <c r="B9151" s="451" t="s">
        <v>9082</v>
      </c>
      <c r="C9151" s="623" t="s">
        <v>1131</v>
      </c>
      <c r="D9151" s="624">
        <v>9.93</v>
      </c>
    </row>
    <row r="9152" spans="1:4">
      <c r="A9152" s="623">
        <v>6091</v>
      </c>
      <c r="B9152" s="451" t="s">
        <v>6958</v>
      </c>
      <c r="C9152" s="623" t="s">
        <v>1130</v>
      </c>
      <c r="D9152" s="624">
        <v>11.24</v>
      </c>
    </row>
    <row r="9153" spans="1:4">
      <c r="A9153" s="623">
        <v>38383</v>
      </c>
      <c r="B9153" s="451" t="s">
        <v>9083</v>
      </c>
      <c r="C9153" s="623" t="s">
        <v>1131</v>
      </c>
      <c r="D9153" s="624">
        <v>1.86</v>
      </c>
    </row>
    <row r="9154" spans="1:4">
      <c r="A9154" s="623">
        <v>3768</v>
      </c>
      <c r="B9154" s="451" t="s">
        <v>6515</v>
      </c>
      <c r="C9154" s="623" t="s">
        <v>1131</v>
      </c>
      <c r="D9154" s="624">
        <v>2.56</v>
      </c>
    </row>
    <row r="9155" spans="1:4" ht="25.5">
      <c r="A9155" s="623">
        <v>3767</v>
      </c>
      <c r="B9155" s="451" t="s">
        <v>6514</v>
      </c>
      <c r="C9155" s="623" t="s">
        <v>1131</v>
      </c>
      <c r="D9155" s="624">
        <v>0.61</v>
      </c>
    </row>
    <row r="9156" spans="1:4" ht="25.5">
      <c r="A9156" s="623">
        <v>13192</v>
      </c>
      <c r="B9156" s="451" t="s">
        <v>7984</v>
      </c>
      <c r="C9156" s="623" t="s">
        <v>1131</v>
      </c>
      <c r="D9156" s="624">
        <v>5504.51</v>
      </c>
    </row>
    <row r="9157" spans="1:4" ht="25.5">
      <c r="A9157" s="623">
        <v>38413</v>
      </c>
      <c r="B9157" s="451" t="s">
        <v>9107</v>
      </c>
      <c r="C9157" s="623" t="s">
        <v>1131</v>
      </c>
      <c r="D9157" s="624">
        <v>910.36</v>
      </c>
    </row>
    <row r="9158" spans="1:4" ht="63.75">
      <c r="A9158" s="623">
        <v>42440</v>
      </c>
      <c r="B9158" s="451" t="s">
        <v>11630</v>
      </c>
      <c r="C9158" s="623" t="s">
        <v>1131</v>
      </c>
      <c r="D9158" s="624">
        <v>707.48</v>
      </c>
    </row>
    <row r="9159" spans="1:4" ht="51">
      <c r="A9159" s="623">
        <v>20193</v>
      </c>
      <c r="B9159" s="451" t="s">
        <v>8179</v>
      </c>
      <c r="C9159" s="623" t="s">
        <v>11631</v>
      </c>
      <c r="D9159" s="624">
        <v>4.83</v>
      </c>
    </row>
    <row r="9160" spans="1:4" ht="38.25">
      <c r="A9160" s="623">
        <v>10527</v>
      </c>
      <c r="B9160" s="451" t="s">
        <v>7361</v>
      </c>
      <c r="C9160" s="623" t="s">
        <v>11632</v>
      </c>
      <c r="D9160" s="624">
        <v>14.5</v>
      </c>
    </row>
    <row r="9161" spans="1:4" ht="51">
      <c r="A9161" s="623">
        <v>41805</v>
      </c>
      <c r="B9161" s="451" t="s">
        <v>10051</v>
      </c>
      <c r="C9161" s="623" t="s">
        <v>1251</v>
      </c>
      <c r="D9161" s="624">
        <v>577</v>
      </c>
    </row>
    <row r="9162" spans="1:4" ht="38.25">
      <c r="A9162" s="623">
        <v>40271</v>
      </c>
      <c r="B9162" s="451" t="s">
        <v>9854</v>
      </c>
      <c r="C9162" s="623" t="s">
        <v>1251</v>
      </c>
      <c r="D9162" s="624">
        <v>9.42</v>
      </c>
    </row>
    <row r="9163" spans="1:4" ht="38.25">
      <c r="A9163" s="623">
        <v>40287</v>
      </c>
      <c r="B9163" s="451" t="s">
        <v>9856</v>
      </c>
      <c r="C9163" s="623" t="s">
        <v>1251</v>
      </c>
      <c r="D9163" s="624">
        <v>3.62</v>
      </c>
    </row>
    <row r="9164" spans="1:4" ht="25.5">
      <c r="A9164" s="623">
        <v>40295</v>
      </c>
      <c r="B9164" s="451" t="s">
        <v>9861</v>
      </c>
      <c r="C9164" s="623" t="s">
        <v>1134</v>
      </c>
      <c r="D9164" s="624">
        <v>1.97</v>
      </c>
    </row>
    <row r="9165" spans="1:4" ht="25.5">
      <c r="A9165" s="623">
        <v>745</v>
      </c>
      <c r="B9165" s="451" t="s">
        <v>5635</v>
      </c>
      <c r="C9165" s="623" t="s">
        <v>1134</v>
      </c>
      <c r="D9165" s="624">
        <v>2.09</v>
      </c>
    </row>
    <row r="9166" spans="1:4" ht="76.5">
      <c r="A9166" s="623">
        <v>4084</v>
      </c>
      <c r="B9166" s="451" t="s">
        <v>6637</v>
      </c>
      <c r="C9166" s="623" t="s">
        <v>1134</v>
      </c>
      <c r="D9166" s="624">
        <v>2.0699999999999998</v>
      </c>
    </row>
    <row r="9167" spans="1:4" ht="76.5">
      <c r="A9167" s="623">
        <v>743</v>
      </c>
      <c r="B9167" s="451" t="s">
        <v>5634</v>
      </c>
      <c r="C9167" s="623" t="s">
        <v>1134</v>
      </c>
      <c r="D9167" s="624">
        <v>2.0699999999999998</v>
      </c>
    </row>
    <row r="9168" spans="1:4" ht="76.5">
      <c r="A9168" s="623">
        <v>40293</v>
      </c>
      <c r="B9168" s="451" t="s">
        <v>9859</v>
      </c>
      <c r="C9168" s="623" t="s">
        <v>1134</v>
      </c>
      <c r="D9168" s="624">
        <v>2.48</v>
      </c>
    </row>
    <row r="9169" spans="1:4" ht="76.5">
      <c r="A9169" s="623">
        <v>40294</v>
      </c>
      <c r="B9169" s="451" t="s">
        <v>9860</v>
      </c>
      <c r="C9169" s="623" t="s">
        <v>1134</v>
      </c>
      <c r="D9169" s="624">
        <v>2.0699999999999998</v>
      </c>
    </row>
    <row r="9170" spans="1:4" ht="76.5">
      <c r="A9170" s="623">
        <v>4085</v>
      </c>
      <c r="B9170" s="451" t="s">
        <v>6638</v>
      </c>
      <c r="C9170" s="623" t="s">
        <v>1134</v>
      </c>
      <c r="D9170" s="624">
        <v>2.89</v>
      </c>
    </row>
    <row r="9171" spans="1:4" ht="38.25">
      <c r="A9171" s="623">
        <v>10775</v>
      </c>
      <c r="B9171" s="451" t="s">
        <v>7426</v>
      </c>
      <c r="C9171" s="623" t="s">
        <v>1251</v>
      </c>
      <c r="D9171" s="624">
        <v>522</v>
      </c>
    </row>
    <row r="9172" spans="1:4" ht="38.25">
      <c r="A9172" s="623">
        <v>10776</v>
      </c>
      <c r="B9172" s="451" t="s">
        <v>7427</v>
      </c>
      <c r="C9172" s="623" t="s">
        <v>1251</v>
      </c>
      <c r="D9172" s="624">
        <v>407.81</v>
      </c>
    </row>
    <row r="9173" spans="1:4" ht="25.5">
      <c r="A9173" s="623">
        <v>10779</v>
      </c>
      <c r="B9173" s="451" t="s">
        <v>7430</v>
      </c>
      <c r="C9173" s="623" t="s">
        <v>1251</v>
      </c>
      <c r="D9173" s="624">
        <v>652.5</v>
      </c>
    </row>
    <row r="9174" spans="1:4" ht="38.25">
      <c r="A9174" s="623">
        <v>10777</v>
      </c>
      <c r="B9174" s="451" t="s">
        <v>7428</v>
      </c>
      <c r="C9174" s="623" t="s">
        <v>1251</v>
      </c>
      <c r="D9174" s="624">
        <v>592.67999999999995</v>
      </c>
    </row>
    <row r="9175" spans="1:4" ht="38.25">
      <c r="A9175" s="623">
        <v>10778</v>
      </c>
      <c r="B9175" s="451" t="s">
        <v>7429</v>
      </c>
      <c r="C9175" s="623" t="s">
        <v>1251</v>
      </c>
      <c r="D9175" s="624">
        <v>652.5</v>
      </c>
    </row>
    <row r="9176" spans="1:4">
      <c r="A9176" s="623">
        <v>40339</v>
      </c>
      <c r="B9176" s="451" t="s">
        <v>9865</v>
      </c>
      <c r="C9176" s="623" t="s">
        <v>1251</v>
      </c>
      <c r="D9176" s="624">
        <v>3.62</v>
      </c>
    </row>
    <row r="9177" spans="1:4" ht="63.75">
      <c r="A9177" s="623">
        <v>3355</v>
      </c>
      <c r="B9177" s="451" t="s">
        <v>6350</v>
      </c>
      <c r="C9177" s="623" t="s">
        <v>1134</v>
      </c>
      <c r="D9177" s="624">
        <v>20.7</v>
      </c>
    </row>
    <row r="9178" spans="1:4" ht="76.5">
      <c r="A9178" s="623">
        <v>39814</v>
      </c>
      <c r="B9178" s="451" t="s">
        <v>9795</v>
      </c>
      <c r="C9178" s="623" t="s">
        <v>1134</v>
      </c>
      <c r="D9178" s="624">
        <v>38.81</v>
      </c>
    </row>
    <row r="9179" spans="1:4" ht="51">
      <c r="A9179" s="623">
        <v>10749</v>
      </c>
      <c r="B9179" s="451" t="s">
        <v>7423</v>
      </c>
      <c r="C9179" s="623" t="s">
        <v>1251</v>
      </c>
      <c r="D9179" s="624">
        <v>6.64</v>
      </c>
    </row>
    <row r="9180" spans="1:4" ht="25.5">
      <c r="A9180" s="623">
        <v>40290</v>
      </c>
      <c r="B9180" s="451" t="s">
        <v>9857</v>
      </c>
      <c r="C9180" s="623" t="s">
        <v>1251</v>
      </c>
      <c r="D9180" s="624">
        <v>9.57</v>
      </c>
    </row>
    <row r="9181" spans="1:4" ht="25.5">
      <c r="A9181" s="623">
        <v>7252</v>
      </c>
      <c r="B9181" s="451" t="s">
        <v>7101</v>
      </c>
      <c r="C9181" s="623" t="s">
        <v>1134</v>
      </c>
      <c r="D9181" s="624">
        <v>2.14</v>
      </c>
    </row>
    <row r="9182" spans="1:4" ht="25.5">
      <c r="A9182" s="623">
        <v>4778</v>
      </c>
      <c r="B9182" s="451" t="s">
        <v>6803</v>
      </c>
      <c r="C9182" s="623" t="s">
        <v>1134</v>
      </c>
      <c r="D9182" s="624">
        <v>2.7</v>
      </c>
    </row>
    <row r="9183" spans="1:4" ht="25.5">
      <c r="A9183" s="623">
        <v>4780</v>
      </c>
      <c r="B9183" s="451" t="s">
        <v>6804</v>
      </c>
      <c r="C9183" s="623" t="s">
        <v>1134</v>
      </c>
      <c r="D9183" s="624">
        <v>2.92</v>
      </c>
    </row>
    <row r="9184" spans="1:4" ht="25.5">
      <c r="A9184" s="623">
        <v>10809</v>
      </c>
      <c r="B9184" s="451" t="s">
        <v>7433</v>
      </c>
      <c r="C9184" s="623" t="s">
        <v>1134</v>
      </c>
      <c r="D9184" s="624">
        <v>1.05</v>
      </c>
    </row>
    <row r="9185" spans="1:4" ht="25.5">
      <c r="A9185" s="623">
        <v>10811</v>
      </c>
      <c r="B9185" s="451" t="s">
        <v>7434</v>
      </c>
      <c r="C9185" s="623" t="s">
        <v>1134</v>
      </c>
      <c r="D9185" s="624">
        <v>0.9</v>
      </c>
    </row>
    <row r="9186" spans="1:4" ht="25.5">
      <c r="A9186" s="623">
        <v>7247</v>
      </c>
      <c r="B9186" s="451" t="s">
        <v>7100</v>
      </c>
      <c r="C9186" s="623" t="s">
        <v>1134</v>
      </c>
      <c r="D9186" s="624">
        <v>2.14</v>
      </c>
    </row>
    <row r="9187" spans="1:4" ht="51">
      <c r="A9187" s="623">
        <v>40291</v>
      </c>
      <c r="B9187" s="451" t="s">
        <v>9858</v>
      </c>
      <c r="C9187" s="623" t="s">
        <v>1251</v>
      </c>
      <c r="D9187" s="624">
        <v>505.82</v>
      </c>
    </row>
    <row r="9188" spans="1:4" ht="38.25">
      <c r="A9188" s="623">
        <v>40275</v>
      </c>
      <c r="B9188" s="451" t="s">
        <v>9855</v>
      </c>
      <c r="C9188" s="623" t="s">
        <v>1251</v>
      </c>
      <c r="D9188" s="624">
        <v>14.5</v>
      </c>
    </row>
    <row r="9189" spans="1:4">
      <c r="A9189" s="623">
        <v>3777</v>
      </c>
      <c r="B9189" s="451" t="s">
        <v>6516</v>
      </c>
      <c r="C9189" s="623" t="s">
        <v>1136</v>
      </c>
      <c r="D9189" s="624">
        <v>0.88</v>
      </c>
    </row>
    <row r="9190" spans="1:4" ht="25.5">
      <c r="A9190" s="623">
        <v>3798</v>
      </c>
      <c r="B9190" s="451" t="s">
        <v>6519</v>
      </c>
      <c r="C9190" s="623" t="s">
        <v>1131</v>
      </c>
      <c r="D9190" s="624">
        <v>40.47</v>
      </c>
    </row>
    <row r="9191" spans="1:4" ht="38.25">
      <c r="A9191" s="623">
        <v>38769</v>
      </c>
      <c r="B9191" s="451" t="s">
        <v>9197</v>
      </c>
      <c r="C9191" s="623" t="s">
        <v>1131</v>
      </c>
      <c r="D9191" s="624">
        <v>31.6</v>
      </c>
    </row>
    <row r="9192" spans="1:4" ht="51">
      <c r="A9192" s="623">
        <v>39510</v>
      </c>
      <c r="B9192" s="451" t="s">
        <v>9681</v>
      </c>
      <c r="C9192" s="623" t="s">
        <v>1131</v>
      </c>
      <c r="D9192" s="624">
        <v>127.91</v>
      </c>
    </row>
    <row r="9193" spans="1:4" ht="38.25">
      <c r="A9193" s="623">
        <v>38776</v>
      </c>
      <c r="B9193" s="451" t="s">
        <v>9202</v>
      </c>
      <c r="C9193" s="623" t="s">
        <v>1131</v>
      </c>
      <c r="D9193" s="624">
        <v>135.75</v>
      </c>
    </row>
    <row r="9194" spans="1:4" ht="25.5">
      <c r="A9194" s="623">
        <v>38774</v>
      </c>
      <c r="B9194" s="451" t="s">
        <v>9200</v>
      </c>
      <c r="C9194" s="623" t="s">
        <v>1131</v>
      </c>
      <c r="D9194" s="624">
        <v>17.559999999999999</v>
      </c>
    </row>
    <row r="9195" spans="1:4" ht="25.5">
      <c r="A9195" s="623">
        <v>42247</v>
      </c>
      <c r="B9195" s="451" t="s">
        <v>14032</v>
      </c>
      <c r="C9195" s="623" t="s">
        <v>1131</v>
      </c>
      <c r="D9195" s="624">
        <v>599.38</v>
      </c>
    </row>
    <row r="9196" spans="1:4" ht="25.5">
      <c r="A9196" s="623">
        <v>42248</v>
      </c>
      <c r="B9196" s="451" t="s">
        <v>14033</v>
      </c>
      <c r="C9196" s="623" t="s">
        <v>1131</v>
      </c>
      <c r="D9196" s="624">
        <v>696.23</v>
      </c>
    </row>
    <row r="9197" spans="1:4" ht="25.5">
      <c r="A9197" s="623">
        <v>42249</v>
      </c>
      <c r="B9197" s="451" t="s">
        <v>14034</v>
      </c>
      <c r="C9197" s="623" t="s">
        <v>1131</v>
      </c>
      <c r="D9197" s="624">
        <v>1153.4000000000001</v>
      </c>
    </row>
    <row r="9198" spans="1:4" ht="25.5">
      <c r="A9198" s="623">
        <v>42244</v>
      </c>
      <c r="B9198" s="451" t="s">
        <v>14035</v>
      </c>
      <c r="C9198" s="623" t="s">
        <v>1131</v>
      </c>
      <c r="D9198" s="624">
        <v>180.13</v>
      </c>
    </row>
    <row r="9199" spans="1:4" ht="25.5">
      <c r="A9199" s="623">
        <v>42245</v>
      </c>
      <c r="B9199" s="451" t="s">
        <v>14036</v>
      </c>
      <c r="C9199" s="623" t="s">
        <v>1131</v>
      </c>
      <c r="D9199" s="624">
        <v>332.39</v>
      </c>
    </row>
    <row r="9200" spans="1:4" ht="25.5">
      <c r="A9200" s="623">
        <v>42246</v>
      </c>
      <c r="B9200" s="451" t="s">
        <v>14037</v>
      </c>
      <c r="C9200" s="623" t="s">
        <v>1131</v>
      </c>
      <c r="D9200" s="624">
        <v>367.94</v>
      </c>
    </row>
    <row r="9201" spans="1:4" ht="38.25">
      <c r="A9201" s="623">
        <v>42977</v>
      </c>
      <c r="B9201" s="451" t="s">
        <v>11633</v>
      </c>
      <c r="C9201" s="623" t="s">
        <v>1131</v>
      </c>
      <c r="D9201" s="624">
        <v>787.63</v>
      </c>
    </row>
    <row r="9202" spans="1:4" ht="25.5">
      <c r="A9202" s="623">
        <v>42243</v>
      </c>
      <c r="B9202" s="451" t="s">
        <v>14038</v>
      </c>
      <c r="C9202" s="623" t="s">
        <v>1131</v>
      </c>
      <c r="D9202" s="624">
        <v>443.67</v>
      </c>
    </row>
    <row r="9203" spans="1:4" ht="38.25">
      <c r="A9203" s="623">
        <v>38889</v>
      </c>
      <c r="B9203" s="451" t="s">
        <v>9274</v>
      </c>
      <c r="C9203" s="623" t="s">
        <v>1131</v>
      </c>
      <c r="D9203" s="624">
        <v>24.22</v>
      </c>
    </row>
    <row r="9204" spans="1:4" ht="38.25">
      <c r="A9204" s="623">
        <v>38784</v>
      </c>
      <c r="B9204" s="451" t="s">
        <v>9210</v>
      </c>
      <c r="C9204" s="623" t="s">
        <v>1131</v>
      </c>
      <c r="D9204" s="624">
        <v>32.409999999999997</v>
      </c>
    </row>
    <row r="9205" spans="1:4" ht="38.25">
      <c r="A9205" s="623">
        <v>3788</v>
      </c>
      <c r="B9205" s="451" t="s">
        <v>6518</v>
      </c>
      <c r="C9205" s="623" t="s">
        <v>1131</v>
      </c>
      <c r="D9205" s="624">
        <v>33.770000000000003</v>
      </c>
    </row>
    <row r="9206" spans="1:4" ht="38.25">
      <c r="A9206" s="623">
        <v>12230</v>
      </c>
      <c r="B9206" s="451" t="s">
        <v>7813</v>
      </c>
      <c r="C9206" s="623" t="s">
        <v>1131</v>
      </c>
      <c r="D9206" s="624">
        <v>8.68</v>
      </c>
    </row>
    <row r="9207" spans="1:4" ht="38.25">
      <c r="A9207" s="623">
        <v>3780</v>
      </c>
      <c r="B9207" s="451" t="s">
        <v>6517</v>
      </c>
      <c r="C9207" s="623" t="s">
        <v>1131</v>
      </c>
      <c r="D9207" s="624">
        <v>49.83</v>
      </c>
    </row>
    <row r="9208" spans="1:4" ht="38.25">
      <c r="A9208" s="623">
        <v>12231</v>
      </c>
      <c r="B9208" s="451" t="s">
        <v>7814</v>
      </c>
      <c r="C9208" s="623" t="s">
        <v>1131</v>
      </c>
      <c r="D9208" s="624">
        <v>14.44</v>
      </c>
    </row>
    <row r="9209" spans="1:4" ht="38.25">
      <c r="A9209" s="623">
        <v>3811</v>
      </c>
      <c r="B9209" s="451" t="s">
        <v>6522</v>
      </c>
      <c r="C9209" s="623" t="s">
        <v>1131</v>
      </c>
      <c r="D9209" s="624">
        <v>46.8</v>
      </c>
    </row>
    <row r="9210" spans="1:4" ht="38.25">
      <c r="A9210" s="623">
        <v>12232</v>
      </c>
      <c r="B9210" s="451" t="s">
        <v>7815</v>
      </c>
      <c r="C9210" s="623" t="s">
        <v>1131</v>
      </c>
      <c r="D9210" s="624">
        <v>15.13</v>
      </c>
    </row>
    <row r="9211" spans="1:4" ht="38.25">
      <c r="A9211" s="623">
        <v>3799</v>
      </c>
      <c r="B9211" s="451" t="s">
        <v>6520</v>
      </c>
      <c r="C9211" s="623" t="s">
        <v>1131</v>
      </c>
      <c r="D9211" s="624">
        <v>66.19</v>
      </c>
    </row>
    <row r="9212" spans="1:4" ht="38.25">
      <c r="A9212" s="623">
        <v>12239</v>
      </c>
      <c r="B9212" s="451" t="s">
        <v>7816</v>
      </c>
      <c r="C9212" s="623" t="s">
        <v>1131</v>
      </c>
      <c r="D9212" s="624">
        <v>19.809999999999999</v>
      </c>
    </row>
    <row r="9213" spans="1:4" ht="38.25">
      <c r="A9213" s="623">
        <v>38773</v>
      </c>
      <c r="B9213" s="451" t="s">
        <v>9199</v>
      </c>
      <c r="C9213" s="623" t="s">
        <v>1131</v>
      </c>
      <c r="D9213" s="624">
        <v>3.17</v>
      </c>
    </row>
    <row r="9214" spans="1:4" ht="25.5">
      <c r="A9214" s="623">
        <v>12271</v>
      </c>
      <c r="B9214" s="451" t="s">
        <v>7819</v>
      </c>
      <c r="C9214" s="623" t="s">
        <v>1131</v>
      </c>
      <c r="D9214" s="624">
        <v>177.23</v>
      </c>
    </row>
    <row r="9215" spans="1:4" ht="25.5">
      <c r="A9215" s="623">
        <v>38785</v>
      </c>
      <c r="B9215" s="451" t="s">
        <v>9211</v>
      </c>
      <c r="C9215" s="623" t="s">
        <v>1131</v>
      </c>
      <c r="D9215" s="624">
        <v>83.91</v>
      </c>
    </row>
    <row r="9216" spans="1:4" ht="25.5">
      <c r="A9216" s="623">
        <v>38786</v>
      </c>
      <c r="B9216" s="451" t="s">
        <v>9212</v>
      </c>
      <c r="C9216" s="623" t="s">
        <v>1131</v>
      </c>
      <c r="D9216" s="624">
        <v>103.36</v>
      </c>
    </row>
    <row r="9217" spans="1:4" ht="25.5">
      <c r="A9217" s="623">
        <v>39385</v>
      </c>
      <c r="B9217" s="451" t="s">
        <v>9570</v>
      </c>
      <c r="C9217" s="623" t="s">
        <v>1131</v>
      </c>
      <c r="D9217" s="624">
        <v>16.059999999999999</v>
      </c>
    </row>
    <row r="9218" spans="1:4" ht="25.5">
      <c r="A9218" s="623">
        <v>39389</v>
      </c>
      <c r="B9218" s="451" t="s">
        <v>9574</v>
      </c>
      <c r="C9218" s="623" t="s">
        <v>1131</v>
      </c>
      <c r="D9218" s="624">
        <v>17.420000000000002</v>
      </c>
    </row>
    <row r="9219" spans="1:4" ht="25.5">
      <c r="A9219" s="623">
        <v>39390</v>
      </c>
      <c r="B9219" s="451" t="s">
        <v>9575</v>
      </c>
      <c r="C9219" s="623" t="s">
        <v>1131</v>
      </c>
      <c r="D9219" s="624">
        <v>36.53</v>
      </c>
    </row>
    <row r="9220" spans="1:4" ht="25.5">
      <c r="A9220" s="623">
        <v>39391</v>
      </c>
      <c r="B9220" s="451" t="s">
        <v>9576</v>
      </c>
      <c r="C9220" s="623" t="s">
        <v>1131</v>
      </c>
      <c r="D9220" s="624">
        <v>41.01</v>
      </c>
    </row>
    <row r="9221" spans="1:4" ht="38.25">
      <c r="A9221" s="623">
        <v>3803</v>
      </c>
      <c r="B9221" s="451" t="s">
        <v>6521</v>
      </c>
      <c r="C9221" s="623" t="s">
        <v>1131</v>
      </c>
      <c r="D9221" s="624">
        <v>29.97</v>
      </c>
    </row>
    <row r="9222" spans="1:4" ht="38.25">
      <c r="A9222" s="623">
        <v>38770</v>
      </c>
      <c r="B9222" s="451" t="s">
        <v>9198</v>
      </c>
      <c r="C9222" s="623" t="s">
        <v>1131</v>
      </c>
      <c r="D9222" s="624">
        <v>34.700000000000003</v>
      </c>
    </row>
    <row r="9223" spans="1:4">
      <c r="A9223" s="623">
        <v>12267</v>
      </c>
      <c r="B9223" s="451" t="s">
        <v>7818</v>
      </c>
      <c r="C9223" s="623" t="s">
        <v>1131</v>
      </c>
      <c r="D9223" s="624">
        <v>101.69</v>
      </c>
    </row>
    <row r="9224" spans="1:4" ht="102">
      <c r="A9224" s="623">
        <v>43068</v>
      </c>
      <c r="B9224" s="451" t="s">
        <v>11634</v>
      </c>
      <c r="C9224" s="623" t="s">
        <v>1131</v>
      </c>
      <c r="D9224" s="624">
        <v>54.63</v>
      </c>
    </row>
    <row r="9225" spans="1:4" ht="89.25">
      <c r="A9225" s="623">
        <v>43265</v>
      </c>
      <c r="B9225" s="451" t="s">
        <v>14039</v>
      </c>
      <c r="C9225" s="623" t="s">
        <v>1131</v>
      </c>
      <c r="D9225" s="624">
        <v>50.22</v>
      </c>
    </row>
    <row r="9226" spans="1:4" ht="38.25">
      <c r="A9226" s="623">
        <v>12266</v>
      </c>
      <c r="B9226" s="451" t="s">
        <v>7817</v>
      </c>
      <c r="C9226" s="623" t="s">
        <v>1131</v>
      </c>
      <c r="D9226" s="624">
        <v>52.05</v>
      </c>
    </row>
    <row r="9227" spans="1:4" ht="38.25">
      <c r="A9227" s="623">
        <v>39378</v>
      </c>
      <c r="B9227" s="451" t="s">
        <v>9567</v>
      </c>
      <c r="C9227" s="623" t="s">
        <v>1131</v>
      </c>
      <c r="D9227" s="624">
        <v>36.9</v>
      </c>
    </row>
    <row r="9228" spans="1:4" ht="51">
      <c r="A9228" s="623">
        <v>43543</v>
      </c>
      <c r="B9228" s="451" t="s">
        <v>11635</v>
      </c>
      <c r="C9228" s="623" t="s">
        <v>1131</v>
      </c>
      <c r="D9228" s="624">
        <v>76.88</v>
      </c>
    </row>
    <row r="9229" spans="1:4" ht="38.25">
      <c r="A9229" s="623">
        <v>38775</v>
      </c>
      <c r="B9229" s="451" t="s">
        <v>9201</v>
      </c>
      <c r="C9229" s="623" t="s">
        <v>1131</v>
      </c>
      <c r="D9229" s="624">
        <v>39.119999999999997</v>
      </c>
    </row>
    <row r="9230" spans="1:4" ht="25.5">
      <c r="A9230" s="623">
        <v>21119</v>
      </c>
      <c r="B9230" s="451" t="s">
        <v>8262</v>
      </c>
      <c r="C9230" s="623" t="s">
        <v>1131</v>
      </c>
      <c r="D9230" s="624">
        <v>2.0499999999999998</v>
      </c>
    </row>
    <row r="9231" spans="1:4" ht="25.5">
      <c r="A9231" s="623">
        <v>37974</v>
      </c>
      <c r="B9231" s="451" t="s">
        <v>8897</v>
      </c>
      <c r="C9231" s="623" t="s">
        <v>1131</v>
      </c>
      <c r="D9231" s="624">
        <v>3.05</v>
      </c>
    </row>
    <row r="9232" spans="1:4" ht="25.5">
      <c r="A9232" s="623">
        <v>37975</v>
      </c>
      <c r="B9232" s="451" t="s">
        <v>8898</v>
      </c>
      <c r="C9232" s="623" t="s">
        <v>1131</v>
      </c>
      <c r="D9232" s="624">
        <v>6.2</v>
      </c>
    </row>
    <row r="9233" spans="1:4" ht="25.5">
      <c r="A9233" s="623">
        <v>37976</v>
      </c>
      <c r="B9233" s="451" t="s">
        <v>8899</v>
      </c>
      <c r="C9233" s="623" t="s">
        <v>1131</v>
      </c>
      <c r="D9233" s="624">
        <v>12.71</v>
      </c>
    </row>
    <row r="9234" spans="1:4" ht="25.5">
      <c r="A9234" s="623">
        <v>37977</v>
      </c>
      <c r="B9234" s="451" t="s">
        <v>8900</v>
      </c>
      <c r="C9234" s="623" t="s">
        <v>1131</v>
      </c>
      <c r="D9234" s="624">
        <v>17.48</v>
      </c>
    </row>
    <row r="9235" spans="1:4" ht="25.5">
      <c r="A9235" s="623">
        <v>37978</v>
      </c>
      <c r="B9235" s="451" t="s">
        <v>8901</v>
      </c>
      <c r="C9235" s="623" t="s">
        <v>1131</v>
      </c>
      <c r="D9235" s="624">
        <v>35.44</v>
      </c>
    </row>
    <row r="9236" spans="1:4" ht="25.5">
      <c r="A9236" s="623">
        <v>37979</v>
      </c>
      <c r="B9236" s="451" t="s">
        <v>8902</v>
      </c>
      <c r="C9236" s="623" t="s">
        <v>1131</v>
      </c>
      <c r="D9236" s="624">
        <v>152.24</v>
      </c>
    </row>
    <row r="9237" spans="1:4" ht="25.5">
      <c r="A9237" s="623">
        <v>37980</v>
      </c>
      <c r="B9237" s="451" t="s">
        <v>8903</v>
      </c>
      <c r="C9237" s="623" t="s">
        <v>1131</v>
      </c>
      <c r="D9237" s="624">
        <v>171.09</v>
      </c>
    </row>
    <row r="9238" spans="1:4" ht="38.25">
      <c r="A9238" s="623">
        <v>36147</v>
      </c>
      <c r="B9238" s="451" t="s">
        <v>8575</v>
      </c>
      <c r="C9238" s="623" t="s">
        <v>1144</v>
      </c>
      <c r="D9238" s="624">
        <v>309.22000000000003</v>
      </c>
    </row>
    <row r="9239" spans="1:4" ht="25.5">
      <c r="A9239" s="623">
        <v>12731</v>
      </c>
      <c r="B9239" s="451" t="s">
        <v>7927</v>
      </c>
      <c r="C9239" s="623" t="s">
        <v>1131</v>
      </c>
      <c r="D9239" s="624">
        <v>233.7</v>
      </c>
    </row>
    <row r="9240" spans="1:4" ht="25.5">
      <c r="A9240" s="623">
        <v>12723</v>
      </c>
      <c r="B9240" s="451" t="s">
        <v>7919</v>
      </c>
      <c r="C9240" s="623" t="s">
        <v>1131</v>
      </c>
      <c r="D9240" s="624">
        <v>1.81</v>
      </c>
    </row>
    <row r="9241" spans="1:4" ht="25.5">
      <c r="A9241" s="623">
        <v>12724</v>
      </c>
      <c r="B9241" s="451" t="s">
        <v>7920</v>
      </c>
      <c r="C9241" s="623" t="s">
        <v>1131</v>
      </c>
      <c r="D9241" s="624">
        <v>3.48</v>
      </c>
    </row>
    <row r="9242" spans="1:4" ht="25.5">
      <c r="A9242" s="623">
        <v>12725</v>
      </c>
      <c r="B9242" s="451" t="s">
        <v>7921</v>
      </c>
      <c r="C9242" s="623" t="s">
        <v>1131</v>
      </c>
      <c r="D9242" s="624">
        <v>6.98</v>
      </c>
    </row>
    <row r="9243" spans="1:4" ht="25.5">
      <c r="A9243" s="623">
        <v>12726</v>
      </c>
      <c r="B9243" s="451" t="s">
        <v>7922</v>
      </c>
      <c r="C9243" s="623" t="s">
        <v>1131</v>
      </c>
      <c r="D9243" s="624">
        <v>15.41</v>
      </c>
    </row>
    <row r="9244" spans="1:4" ht="25.5">
      <c r="A9244" s="623">
        <v>12727</v>
      </c>
      <c r="B9244" s="451" t="s">
        <v>7923</v>
      </c>
      <c r="C9244" s="623" t="s">
        <v>1131</v>
      </c>
      <c r="D9244" s="624">
        <v>19.55</v>
      </c>
    </row>
    <row r="9245" spans="1:4" ht="25.5">
      <c r="A9245" s="623">
        <v>12728</v>
      </c>
      <c r="B9245" s="451" t="s">
        <v>7924</v>
      </c>
      <c r="C9245" s="623" t="s">
        <v>1131</v>
      </c>
      <c r="D9245" s="624">
        <v>31.93</v>
      </c>
    </row>
    <row r="9246" spans="1:4" ht="25.5">
      <c r="A9246" s="623">
        <v>12729</v>
      </c>
      <c r="B9246" s="451" t="s">
        <v>7925</v>
      </c>
      <c r="C9246" s="623" t="s">
        <v>1131</v>
      </c>
      <c r="D9246" s="624">
        <v>104.68</v>
      </c>
    </row>
    <row r="9247" spans="1:4" ht="25.5">
      <c r="A9247" s="623">
        <v>12730</v>
      </c>
      <c r="B9247" s="451" t="s">
        <v>7926</v>
      </c>
      <c r="C9247" s="623" t="s">
        <v>1131</v>
      </c>
      <c r="D9247" s="624">
        <v>160.26</v>
      </c>
    </row>
    <row r="9248" spans="1:4">
      <c r="A9248" s="623">
        <v>3840</v>
      </c>
      <c r="B9248" s="451" t="s">
        <v>6534</v>
      </c>
      <c r="C9248" s="623" t="s">
        <v>1131</v>
      </c>
      <c r="D9248" s="624">
        <v>38.6</v>
      </c>
    </row>
    <row r="9249" spans="1:4">
      <c r="A9249" s="623">
        <v>3838</v>
      </c>
      <c r="B9249" s="451" t="s">
        <v>6532</v>
      </c>
      <c r="C9249" s="623" t="s">
        <v>1131</v>
      </c>
      <c r="D9249" s="624">
        <v>85.19</v>
      </c>
    </row>
    <row r="9250" spans="1:4">
      <c r="A9250" s="623">
        <v>3844</v>
      </c>
      <c r="B9250" s="451" t="s">
        <v>6536</v>
      </c>
      <c r="C9250" s="623" t="s">
        <v>1131</v>
      </c>
      <c r="D9250" s="624">
        <v>151.96</v>
      </c>
    </row>
    <row r="9251" spans="1:4">
      <c r="A9251" s="623">
        <v>3839</v>
      </c>
      <c r="B9251" s="451" t="s">
        <v>6533</v>
      </c>
      <c r="C9251" s="623" t="s">
        <v>1131</v>
      </c>
      <c r="D9251" s="624">
        <v>276.77999999999997</v>
      </c>
    </row>
    <row r="9252" spans="1:4">
      <c r="A9252" s="623">
        <v>3843</v>
      </c>
      <c r="B9252" s="451" t="s">
        <v>6535</v>
      </c>
      <c r="C9252" s="623" t="s">
        <v>1131</v>
      </c>
      <c r="D9252" s="624">
        <v>379.89</v>
      </c>
    </row>
    <row r="9253" spans="1:4" ht="25.5">
      <c r="A9253" s="623">
        <v>3900</v>
      </c>
      <c r="B9253" s="451" t="s">
        <v>6576</v>
      </c>
      <c r="C9253" s="623" t="s">
        <v>1131</v>
      </c>
      <c r="D9253" s="624">
        <v>29.85</v>
      </c>
    </row>
    <row r="9254" spans="1:4" ht="25.5">
      <c r="A9254" s="623">
        <v>3846</v>
      </c>
      <c r="B9254" s="451" t="s">
        <v>6538</v>
      </c>
      <c r="C9254" s="623" t="s">
        <v>1131</v>
      </c>
      <c r="D9254" s="624">
        <v>9.4</v>
      </c>
    </row>
    <row r="9255" spans="1:4" ht="25.5">
      <c r="A9255" s="623">
        <v>3886</v>
      </c>
      <c r="B9255" s="451" t="s">
        <v>6569</v>
      </c>
      <c r="C9255" s="623" t="s">
        <v>1131</v>
      </c>
      <c r="D9255" s="624">
        <v>9.9</v>
      </c>
    </row>
    <row r="9256" spans="1:4" ht="25.5">
      <c r="A9256" s="623">
        <v>3854</v>
      </c>
      <c r="B9256" s="451" t="s">
        <v>6542</v>
      </c>
      <c r="C9256" s="623" t="s">
        <v>1131</v>
      </c>
      <c r="D9256" s="624">
        <v>5.5</v>
      </c>
    </row>
    <row r="9257" spans="1:4" ht="25.5">
      <c r="A9257" s="623">
        <v>3873</v>
      </c>
      <c r="B9257" s="451" t="s">
        <v>6559</v>
      </c>
      <c r="C9257" s="623" t="s">
        <v>1131</v>
      </c>
      <c r="D9257" s="624">
        <v>7.29</v>
      </c>
    </row>
    <row r="9258" spans="1:4" ht="25.5">
      <c r="A9258" s="623">
        <v>38021</v>
      </c>
      <c r="B9258" s="451" t="s">
        <v>8944</v>
      </c>
      <c r="C9258" s="623" t="s">
        <v>1131</v>
      </c>
      <c r="D9258" s="624">
        <v>17.43</v>
      </c>
    </row>
    <row r="9259" spans="1:4" ht="25.5">
      <c r="A9259" s="623">
        <v>3847</v>
      </c>
      <c r="B9259" s="451" t="s">
        <v>6539</v>
      </c>
      <c r="C9259" s="623" t="s">
        <v>1131</v>
      </c>
      <c r="D9259" s="624">
        <v>19.78</v>
      </c>
    </row>
    <row r="9260" spans="1:4" ht="25.5">
      <c r="A9260" s="623">
        <v>38022</v>
      </c>
      <c r="B9260" s="451" t="s">
        <v>8945</v>
      </c>
      <c r="C9260" s="623" t="s">
        <v>1131</v>
      </c>
      <c r="D9260" s="624">
        <v>30.9</v>
      </c>
    </row>
    <row r="9261" spans="1:4" ht="25.5">
      <c r="A9261" s="623">
        <v>3833</v>
      </c>
      <c r="B9261" s="451" t="s">
        <v>6528</v>
      </c>
      <c r="C9261" s="623" t="s">
        <v>1131</v>
      </c>
      <c r="D9261" s="624">
        <v>13.63</v>
      </c>
    </row>
    <row r="9262" spans="1:4" ht="25.5">
      <c r="A9262" s="623">
        <v>3835</v>
      </c>
      <c r="B9262" s="451" t="s">
        <v>6529</v>
      </c>
      <c r="C9262" s="623" t="s">
        <v>1131</v>
      </c>
      <c r="D9262" s="624">
        <v>44.38</v>
      </c>
    </row>
    <row r="9263" spans="1:4" ht="25.5">
      <c r="A9263" s="623">
        <v>3836</v>
      </c>
      <c r="B9263" s="451" t="s">
        <v>6530</v>
      </c>
      <c r="C9263" s="623" t="s">
        <v>1131</v>
      </c>
      <c r="D9263" s="624">
        <v>95.52</v>
      </c>
    </row>
    <row r="9264" spans="1:4" ht="25.5">
      <c r="A9264" s="623">
        <v>3830</v>
      </c>
      <c r="B9264" s="451" t="s">
        <v>6526</v>
      </c>
      <c r="C9264" s="623" t="s">
        <v>1131</v>
      </c>
      <c r="D9264" s="624">
        <v>156.16999999999999</v>
      </c>
    </row>
    <row r="9265" spans="1:4" ht="25.5">
      <c r="A9265" s="623">
        <v>3831</v>
      </c>
      <c r="B9265" s="451" t="s">
        <v>6527</v>
      </c>
      <c r="C9265" s="623" t="s">
        <v>1131</v>
      </c>
      <c r="D9265" s="624">
        <v>261.07</v>
      </c>
    </row>
    <row r="9266" spans="1:4" ht="25.5">
      <c r="A9266" s="623">
        <v>37981</v>
      </c>
      <c r="B9266" s="451" t="s">
        <v>8904</v>
      </c>
      <c r="C9266" s="623" t="s">
        <v>1131</v>
      </c>
      <c r="D9266" s="624">
        <v>6.98</v>
      </c>
    </row>
    <row r="9267" spans="1:4" ht="25.5">
      <c r="A9267" s="623">
        <v>37982</v>
      </c>
      <c r="B9267" s="451" t="s">
        <v>8905</v>
      </c>
      <c r="C9267" s="623" t="s">
        <v>1131</v>
      </c>
      <c r="D9267" s="624">
        <v>10.59</v>
      </c>
    </row>
    <row r="9268" spans="1:4" ht="25.5">
      <c r="A9268" s="623">
        <v>37983</v>
      </c>
      <c r="B9268" s="451" t="s">
        <v>8906</v>
      </c>
      <c r="C9268" s="623" t="s">
        <v>1131</v>
      </c>
      <c r="D9268" s="624">
        <v>14.83</v>
      </c>
    </row>
    <row r="9269" spans="1:4" ht="25.5">
      <c r="A9269" s="623">
        <v>37984</v>
      </c>
      <c r="B9269" s="451" t="s">
        <v>8907</v>
      </c>
      <c r="C9269" s="623" t="s">
        <v>1131</v>
      </c>
      <c r="D9269" s="624">
        <v>25.62</v>
      </c>
    </row>
    <row r="9270" spans="1:4" ht="25.5">
      <c r="A9270" s="623">
        <v>37985</v>
      </c>
      <c r="B9270" s="451" t="s">
        <v>8908</v>
      </c>
      <c r="C9270" s="623" t="s">
        <v>1131</v>
      </c>
      <c r="D9270" s="624">
        <v>35.869999999999997</v>
      </c>
    </row>
    <row r="9271" spans="1:4" ht="25.5">
      <c r="A9271" s="623">
        <v>3826</v>
      </c>
      <c r="B9271" s="451" t="s">
        <v>6524</v>
      </c>
      <c r="C9271" s="623" t="s">
        <v>1131</v>
      </c>
      <c r="D9271" s="624">
        <v>38.299999999999997</v>
      </c>
    </row>
    <row r="9272" spans="1:4" ht="25.5">
      <c r="A9272" s="623">
        <v>3825</v>
      </c>
      <c r="B9272" s="451" t="s">
        <v>6523</v>
      </c>
      <c r="C9272" s="623" t="s">
        <v>1131</v>
      </c>
      <c r="D9272" s="624">
        <v>11.01</v>
      </c>
    </row>
    <row r="9273" spans="1:4" ht="25.5">
      <c r="A9273" s="623">
        <v>3827</v>
      </c>
      <c r="B9273" s="451" t="s">
        <v>6525</v>
      </c>
      <c r="C9273" s="623" t="s">
        <v>1131</v>
      </c>
      <c r="D9273" s="624">
        <v>24.06</v>
      </c>
    </row>
    <row r="9274" spans="1:4" ht="25.5">
      <c r="A9274" s="623">
        <v>20165</v>
      </c>
      <c r="B9274" s="451" t="s">
        <v>8161</v>
      </c>
      <c r="C9274" s="623" t="s">
        <v>1131</v>
      </c>
      <c r="D9274" s="624">
        <v>15.8</v>
      </c>
    </row>
    <row r="9275" spans="1:4" ht="25.5">
      <c r="A9275" s="623">
        <v>20166</v>
      </c>
      <c r="B9275" s="451" t="s">
        <v>8162</v>
      </c>
      <c r="C9275" s="623" t="s">
        <v>1131</v>
      </c>
      <c r="D9275" s="624">
        <v>51.06</v>
      </c>
    </row>
    <row r="9276" spans="1:4" ht="25.5">
      <c r="A9276" s="623">
        <v>20164</v>
      </c>
      <c r="B9276" s="451" t="s">
        <v>8160</v>
      </c>
      <c r="C9276" s="623" t="s">
        <v>1131</v>
      </c>
      <c r="D9276" s="624">
        <v>8.34</v>
      </c>
    </row>
    <row r="9277" spans="1:4" ht="25.5">
      <c r="A9277" s="623">
        <v>3893</v>
      </c>
      <c r="B9277" s="451" t="s">
        <v>6571</v>
      </c>
      <c r="C9277" s="623" t="s">
        <v>1131</v>
      </c>
      <c r="D9277" s="624">
        <v>10.35</v>
      </c>
    </row>
    <row r="9278" spans="1:4" ht="25.5">
      <c r="A9278" s="623">
        <v>3848</v>
      </c>
      <c r="B9278" s="451" t="s">
        <v>6540</v>
      </c>
      <c r="C9278" s="623" t="s">
        <v>1131</v>
      </c>
      <c r="D9278" s="624">
        <v>6.29</v>
      </c>
    </row>
    <row r="9279" spans="1:4" ht="25.5">
      <c r="A9279" s="623">
        <v>3895</v>
      </c>
      <c r="B9279" s="451" t="s">
        <v>6572</v>
      </c>
      <c r="C9279" s="623" t="s">
        <v>1131</v>
      </c>
      <c r="D9279" s="624">
        <v>6.84</v>
      </c>
    </row>
    <row r="9280" spans="1:4" ht="25.5">
      <c r="A9280" s="623">
        <v>12404</v>
      </c>
      <c r="B9280" s="451" t="s">
        <v>7845</v>
      </c>
      <c r="C9280" s="623" t="s">
        <v>1131</v>
      </c>
      <c r="D9280" s="624">
        <v>5.58</v>
      </c>
    </row>
    <row r="9281" spans="1:4" ht="25.5">
      <c r="A9281" s="623">
        <v>3939</v>
      </c>
      <c r="B9281" s="451" t="s">
        <v>6613</v>
      </c>
      <c r="C9281" s="623" t="s">
        <v>1131</v>
      </c>
      <c r="D9281" s="624">
        <v>11.5</v>
      </c>
    </row>
    <row r="9282" spans="1:4" ht="25.5">
      <c r="A9282" s="623">
        <v>3911</v>
      </c>
      <c r="B9282" s="451" t="s">
        <v>6586</v>
      </c>
      <c r="C9282" s="623" t="s">
        <v>1131</v>
      </c>
      <c r="D9282" s="624">
        <v>9.4</v>
      </c>
    </row>
    <row r="9283" spans="1:4" ht="25.5">
      <c r="A9283" s="623">
        <v>3908</v>
      </c>
      <c r="B9283" s="451" t="s">
        <v>6583</v>
      </c>
      <c r="C9283" s="623" t="s">
        <v>1131</v>
      </c>
      <c r="D9283" s="624">
        <v>3.04</v>
      </c>
    </row>
    <row r="9284" spans="1:4" ht="25.5">
      <c r="A9284" s="623">
        <v>3910</v>
      </c>
      <c r="B9284" s="451" t="s">
        <v>6585</v>
      </c>
      <c r="C9284" s="623" t="s">
        <v>1131</v>
      </c>
      <c r="D9284" s="624">
        <v>6.72</v>
      </c>
    </row>
    <row r="9285" spans="1:4" ht="25.5">
      <c r="A9285" s="623">
        <v>3913</v>
      </c>
      <c r="B9285" s="451" t="s">
        <v>6588</v>
      </c>
      <c r="C9285" s="623" t="s">
        <v>1131</v>
      </c>
      <c r="D9285" s="624">
        <v>32.14</v>
      </c>
    </row>
    <row r="9286" spans="1:4" ht="25.5">
      <c r="A9286" s="623">
        <v>3912</v>
      </c>
      <c r="B9286" s="451" t="s">
        <v>6587</v>
      </c>
      <c r="C9286" s="623" t="s">
        <v>1131</v>
      </c>
      <c r="D9286" s="624">
        <v>17.62</v>
      </c>
    </row>
    <row r="9287" spans="1:4" ht="25.5">
      <c r="A9287" s="623">
        <v>3909</v>
      </c>
      <c r="B9287" s="451" t="s">
        <v>6584</v>
      </c>
      <c r="C9287" s="623" t="s">
        <v>1131</v>
      </c>
      <c r="D9287" s="624">
        <v>4.13</v>
      </c>
    </row>
    <row r="9288" spans="1:4" ht="25.5">
      <c r="A9288" s="623">
        <v>3914</v>
      </c>
      <c r="B9288" s="451" t="s">
        <v>6589</v>
      </c>
      <c r="C9288" s="623" t="s">
        <v>1131</v>
      </c>
      <c r="D9288" s="624">
        <v>48.49</v>
      </c>
    </row>
    <row r="9289" spans="1:4" ht="25.5">
      <c r="A9289" s="623">
        <v>3915</v>
      </c>
      <c r="B9289" s="451" t="s">
        <v>6590</v>
      </c>
      <c r="C9289" s="623" t="s">
        <v>1131</v>
      </c>
      <c r="D9289" s="624">
        <v>76.47</v>
      </c>
    </row>
    <row r="9290" spans="1:4" ht="25.5">
      <c r="A9290" s="623">
        <v>3916</v>
      </c>
      <c r="B9290" s="451" t="s">
        <v>6591</v>
      </c>
      <c r="C9290" s="623" t="s">
        <v>1131</v>
      </c>
      <c r="D9290" s="624">
        <v>139.32</v>
      </c>
    </row>
    <row r="9291" spans="1:4" ht="25.5">
      <c r="A9291" s="623">
        <v>3917</v>
      </c>
      <c r="B9291" s="451" t="s">
        <v>6592</v>
      </c>
      <c r="C9291" s="623" t="s">
        <v>1131</v>
      </c>
      <c r="D9291" s="624">
        <v>229.8</v>
      </c>
    </row>
    <row r="9292" spans="1:4" ht="25.5">
      <c r="A9292" s="623">
        <v>1904</v>
      </c>
      <c r="B9292" s="451" t="s">
        <v>6070</v>
      </c>
      <c r="C9292" s="623" t="s">
        <v>1131</v>
      </c>
      <c r="D9292" s="624">
        <v>0.67</v>
      </c>
    </row>
    <row r="9293" spans="1:4" ht="25.5">
      <c r="A9293" s="623">
        <v>1899</v>
      </c>
      <c r="B9293" s="451" t="s">
        <v>6066</v>
      </c>
      <c r="C9293" s="623" t="s">
        <v>1131</v>
      </c>
      <c r="D9293" s="624">
        <v>0.76</v>
      </c>
    </row>
    <row r="9294" spans="1:4" ht="25.5">
      <c r="A9294" s="623">
        <v>1900</v>
      </c>
      <c r="B9294" s="451" t="s">
        <v>6067</v>
      </c>
      <c r="C9294" s="623" t="s">
        <v>1131</v>
      </c>
      <c r="D9294" s="624">
        <v>1.23</v>
      </c>
    </row>
    <row r="9295" spans="1:4" ht="25.5">
      <c r="A9295" s="623">
        <v>12407</v>
      </c>
      <c r="B9295" s="451" t="s">
        <v>7847</v>
      </c>
      <c r="C9295" s="623" t="s">
        <v>1131</v>
      </c>
      <c r="D9295" s="624">
        <v>17.39</v>
      </c>
    </row>
    <row r="9296" spans="1:4" ht="25.5">
      <c r="A9296" s="623">
        <v>12408</v>
      </c>
      <c r="B9296" s="451" t="s">
        <v>7848</v>
      </c>
      <c r="C9296" s="623" t="s">
        <v>1131</v>
      </c>
      <c r="D9296" s="624">
        <v>9.82</v>
      </c>
    </row>
    <row r="9297" spans="1:4" ht="25.5">
      <c r="A9297" s="623">
        <v>12409</v>
      </c>
      <c r="B9297" s="451" t="s">
        <v>7849</v>
      </c>
      <c r="C9297" s="623" t="s">
        <v>1131</v>
      </c>
      <c r="D9297" s="624">
        <v>9.82</v>
      </c>
    </row>
    <row r="9298" spans="1:4" ht="25.5">
      <c r="A9298" s="623">
        <v>12410</v>
      </c>
      <c r="B9298" s="451" t="s">
        <v>7850</v>
      </c>
      <c r="C9298" s="623" t="s">
        <v>1131</v>
      </c>
      <c r="D9298" s="624">
        <v>6.76</v>
      </c>
    </row>
    <row r="9299" spans="1:4" ht="25.5">
      <c r="A9299" s="623">
        <v>3936</v>
      </c>
      <c r="B9299" s="451" t="s">
        <v>6610</v>
      </c>
      <c r="C9299" s="623" t="s">
        <v>1131</v>
      </c>
      <c r="D9299" s="624">
        <v>12.22</v>
      </c>
    </row>
    <row r="9300" spans="1:4" ht="25.5">
      <c r="A9300" s="623">
        <v>3922</v>
      </c>
      <c r="B9300" s="451" t="s">
        <v>6596</v>
      </c>
      <c r="C9300" s="623" t="s">
        <v>1131</v>
      </c>
      <c r="D9300" s="624">
        <v>11.24</v>
      </c>
    </row>
    <row r="9301" spans="1:4" ht="25.5">
      <c r="A9301" s="623">
        <v>3924</v>
      </c>
      <c r="B9301" s="451" t="s">
        <v>6598</v>
      </c>
      <c r="C9301" s="623" t="s">
        <v>1131</v>
      </c>
      <c r="D9301" s="624">
        <v>12.22</v>
      </c>
    </row>
    <row r="9302" spans="1:4" ht="25.5">
      <c r="A9302" s="623">
        <v>3923</v>
      </c>
      <c r="B9302" s="451" t="s">
        <v>6597</v>
      </c>
      <c r="C9302" s="623" t="s">
        <v>1131</v>
      </c>
      <c r="D9302" s="624">
        <v>12.22</v>
      </c>
    </row>
    <row r="9303" spans="1:4" ht="25.5">
      <c r="A9303" s="623">
        <v>3937</v>
      </c>
      <c r="B9303" s="451" t="s">
        <v>6611</v>
      </c>
      <c r="C9303" s="623" t="s">
        <v>1131</v>
      </c>
      <c r="D9303" s="624">
        <v>10.08</v>
      </c>
    </row>
    <row r="9304" spans="1:4" ht="25.5">
      <c r="A9304" s="623">
        <v>3921</v>
      </c>
      <c r="B9304" s="451" t="s">
        <v>6595</v>
      </c>
      <c r="C9304" s="623" t="s">
        <v>1131</v>
      </c>
      <c r="D9304" s="624">
        <v>10.09</v>
      </c>
    </row>
    <row r="9305" spans="1:4" ht="25.5">
      <c r="A9305" s="623">
        <v>3920</v>
      </c>
      <c r="B9305" s="451" t="s">
        <v>6594</v>
      </c>
      <c r="C9305" s="623" t="s">
        <v>1131</v>
      </c>
      <c r="D9305" s="624">
        <v>10.08</v>
      </c>
    </row>
    <row r="9306" spans="1:4" ht="25.5">
      <c r="A9306" s="623">
        <v>3938</v>
      </c>
      <c r="B9306" s="451" t="s">
        <v>6612</v>
      </c>
      <c r="C9306" s="623" t="s">
        <v>1131</v>
      </c>
      <c r="D9306" s="624">
        <v>6.65</v>
      </c>
    </row>
    <row r="9307" spans="1:4" ht="25.5">
      <c r="A9307" s="623">
        <v>3919</v>
      </c>
      <c r="B9307" s="451" t="s">
        <v>6593</v>
      </c>
      <c r="C9307" s="623" t="s">
        <v>1131</v>
      </c>
      <c r="D9307" s="624">
        <v>6.77</v>
      </c>
    </row>
    <row r="9308" spans="1:4" ht="25.5">
      <c r="A9308" s="623">
        <v>3927</v>
      </c>
      <c r="B9308" s="451" t="s">
        <v>6601</v>
      </c>
      <c r="C9308" s="623" t="s">
        <v>1131</v>
      </c>
      <c r="D9308" s="624">
        <v>34.32</v>
      </c>
    </row>
    <row r="9309" spans="1:4" ht="25.5">
      <c r="A9309" s="623">
        <v>3928</v>
      </c>
      <c r="B9309" s="451" t="s">
        <v>6602</v>
      </c>
      <c r="C9309" s="623" t="s">
        <v>1131</v>
      </c>
      <c r="D9309" s="624">
        <v>34.32</v>
      </c>
    </row>
    <row r="9310" spans="1:4" ht="25.5">
      <c r="A9310" s="623">
        <v>3926</v>
      </c>
      <c r="B9310" s="451" t="s">
        <v>6600</v>
      </c>
      <c r="C9310" s="623" t="s">
        <v>1131</v>
      </c>
      <c r="D9310" s="624">
        <v>19.57</v>
      </c>
    </row>
    <row r="9311" spans="1:4" ht="25.5">
      <c r="A9311" s="623">
        <v>3935</v>
      </c>
      <c r="B9311" s="451" t="s">
        <v>6609</v>
      </c>
      <c r="C9311" s="623" t="s">
        <v>1131</v>
      </c>
      <c r="D9311" s="624">
        <v>19.57</v>
      </c>
    </row>
    <row r="9312" spans="1:4" ht="25.5">
      <c r="A9312" s="623">
        <v>3925</v>
      </c>
      <c r="B9312" s="451" t="s">
        <v>6599</v>
      </c>
      <c r="C9312" s="623" t="s">
        <v>1131</v>
      </c>
      <c r="D9312" s="624">
        <v>19.57</v>
      </c>
    </row>
    <row r="9313" spans="1:4" ht="25.5">
      <c r="A9313" s="623">
        <v>12406</v>
      </c>
      <c r="B9313" s="451" t="s">
        <v>7846</v>
      </c>
      <c r="C9313" s="623" t="s">
        <v>1131</v>
      </c>
      <c r="D9313" s="624">
        <v>4.8</v>
      </c>
    </row>
    <row r="9314" spans="1:4" ht="25.5">
      <c r="A9314" s="623">
        <v>3929</v>
      </c>
      <c r="B9314" s="451" t="s">
        <v>6603</v>
      </c>
      <c r="C9314" s="623" t="s">
        <v>1131</v>
      </c>
      <c r="D9314" s="624">
        <v>52.3</v>
      </c>
    </row>
    <row r="9315" spans="1:4" ht="25.5">
      <c r="A9315" s="623">
        <v>3931</v>
      </c>
      <c r="B9315" s="451" t="s">
        <v>6605</v>
      </c>
      <c r="C9315" s="623" t="s">
        <v>1131</v>
      </c>
      <c r="D9315" s="624">
        <v>52.3</v>
      </c>
    </row>
    <row r="9316" spans="1:4" ht="25.5">
      <c r="A9316" s="623">
        <v>3930</v>
      </c>
      <c r="B9316" s="451" t="s">
        <v>6604</v>
      </c>
      <c r="C9316" s="623" t="s">
        <v>1131</v>
      </c>
      <c r="D9316" s="624">
        <v>52.3</v>
      </c>
    </row>
    <row r="9317" spans="1:4" ht="25.5">
      <c r="A9317" s="623">
        <v>3932</v>
      </c>
      <c r="B9317" s="451" t="s">
        <v>6606</v>
      </c>
      <c r="C9317" s="623" t="s">
        <v>1131</v>
      </c>
      <c r="D9317" s="624">
        <v>90.3</v>
      </c>
    </row>
    <row r="9318" spans="1:4" ht="25.5">
      <c r="A9318" s="623">
        <v>3933</v>
      </c>
      <c r="B9318" s="451" t="s">
        <v>6607</v>
      </c>
      <c r="C9318" s="623" t="s">
        <v>1131</v>
      </c>
      <c r="D9318" s="624">
        <v>90.3</v>
      </c>
    </row>
    <row r="9319" spans="1:4" ht="25.5">
      <c r="A9319" s="623">
        <v>3934</v>
      </c>
      <c r="B9319" s="451" t="s">
        <v>6608</v>
      </c>
      <c r="C9319" s="623" t="s">
        <v>1131</v>
      </c>
      <c r="D9319" s="624">
        <v>90.3</v>
      </c>
    </row>
    <row r="9320" spans="1:4" ht="25.5">
      <c r="A9320" s="623">
        <v>40355</v>
      </c>
      <c r="B9320" s="451" t="s">
        <v>11636</v>
      </c>
      <c r="C9320" s="623" t="s">
        <v>1131</v>
      </c>
      <c r="D9320" s="624">
        <v>7.82</v>
      </c>
    </row>
    <row r="9321" spans="1:4" ht="38.25">
      <c r="A9321" s="623">
        <v>40364</v>
      </c>
      <c r="B9321" s="451" t="s">
        <v>11637</v>
      </c>
      <c r="C9321" s="623" t="s">
        <v>1131</v>
      </c>
      <c r="D9321" s="624">
        <v>36.630000000000003</v>
      </c>
    </row>
    <row r="9322" spans="1:4" ht="38.25">
      <c r="A9322" s="623">
        <v>40361</v>
      </c>
      <c r="B9322" s="451" t="s">
        <v>11638</v>
      </c>
      <c r="C9322" s="623" t="s">
        <v>1131</v>
      </c>
      <c r="D9322" s="624">
        <v>28.64</v>
      </c>
    </row>
    <row r="9323" spans="1:4" ht="25.5">
      <c r="A9323" s="623">
        <v>40358</v>
      </c>
      <c r="B9323" s="451" t="s">
        <v>11639</v>
      </c>
      <c r="C9323" s="623" t="s">
        <v>1131</v>
      </c>
      <c r="D9323" s="624">
        <v>10.92</v>
      </c>
    </row>
    <row r="9324" spans="1:4" ht="38.25">
      <c r="A9324" s="623">
        <v>40370</v>
      </c>
      <c r="B9324" s="451" t="s">
        <v>11640</v>
      </c>
      <c r="C9324" s="623" t="s">
        <v>1131</v>
      </c>
      <c r="D9324" s="624">
        <v>116.23</v>
      </c>
    </row>
    <row r="9325" spans="1:4" ht="38.25">
      <c r="A9325" s="623">
        <v>40367</v>
      </c>
      <c r="B9325" s="451" t="s">
        <v>11641</v>
      </c>
      <c r="C9325" s="623" t="s">
        <v>1131</v>
      </c>
      <c r="D9325" s="624">
        <v>57.77</v>
      </c>
    </row>
    <row r="9326" spans="1:4" ht="38.25">
      <c r="A9326" s="623">
        <v>40373</v>
      </c>
      <c r="B9326" s="451" t="s">
        <v>11642</v>
      </c>
      <c r="C9326" s="623" t="s">
        <v>1131</v>
      </c>
      <c r="D9326" s="624">
        <v>157.18</v>
      </c>
    </row>
    <row r="9327" spans="1:4" ht="25.5">
      <c r="A9327" s="623">
        <v>38947</v>
      </c>
      <c r="B9327" s="451" t="s">
        <v>9325</v>
      </c>
      <c r="C9327" s="623" t="s">
        <v>1131</v>
      </c>
      <c r="D9327" s="624">
        <v>5.44</v>
      </c>
    </row>
    <row r="9328" spans="1:4" ht="25.5">
      <c r="A9328" s="623">
        <v>38948</v>
      </c>
      <c r="B9328" s="451" t="s">
        <v>9326</v>
      </c>
      <c r="C9328" s="623" t="s">
        <v>1131</v>
      </c>
      <c r="D9328" s="624">
        <v>8.67</v>
      </c>
    </row>
    <row r="9329" spans="1:4" ht="25.5">
      <c r="A9329" s="623">
        <v>38949</v>
      </c>
      <c r="B9329" s="451" t="s">
        <v>9327</v>
      </c>
      <c r="C9329" s="623" t="s">
        <v>1131</v>
      </c>
      <c r="D9329" s="624">
        <v>9.6199999999999992</v>
      </c>
    </row>
    <row r="9330" spans="1:4" ht="25.5">
      <c r="A9330" s="623">
        <v>38951</v>
      </c>
      <c r="B9330" s="451" t="s">
        <v>9329</v>
      </c>
      <c r="C9330" s="623" t="s">
        <v>1131</v>
      </c>
      <c r="D9330" s="624">
        <v>15.22</v>
      </c>
    </row>
    <row r="9331" spans="1:4" ht="25.5">
      <c r="A9331" s="623">
        <v>39312</v>
      </c>
      <c r="B9331" s="451" t="s">
        <v>9518</v>
      </c>
      <c r="C9331" s="623" t="s">
        <v>1131</v>
      </c>
      <c r="D9331" s="624">
        <v>11.81</v>
      </c>
    </row>
    <row r="9332" spans="1:4" ht="25.5">
      <c r="A9332" s="623">
        <v>39313</v>
      </c>
      <c r="B9332" s="451" t="s">
        <v>9519</v>
      </c>
      <c r="C9332" s="623" t="s">
        <v>1131</v>
      </c>
      <c r="D9332" s="624">
        <v>15.41</v>
      </c>
    </row>
    <row r="9333" spans="1:4" ht="25.5">
      <c r="A9333" s="623">
        <v>38950</v>
      </c>
      <c r="B9333" s="451" t="s">
        <v>9328</v>
      </c>
      <c r="C9333" s="623" t="s">
        <v>1131</v>
      </c>
      <c r="D9333" s="624">
        <v>23.19</v>
      </c>
    </row>
    <row r="9334" spans="1:4" ht="25.5">
      <c r="A9334" s="623">
        <v>39314</v>
      </c>
      <c r="B9334" s="451" t="s">
        <v>9520</v>
      </c>
      <c r="C9334" s="623" t="s">
        <v>1131</v>
      </c>
      <c r="D9334" s="624">
        <v>24.47</v>
      </c>
    </row>
    <row r="9335" spans="1:4" ht="25.5">
      <c r="A9335" s="623">
        <v>3907</v>
      </c>
      <c r="B9335" s="451" t="s">
        <v>6582</v>
      </c>
      <c r="C9335" s="623" t="s">
        <v>1131</v>
      </c>
      <c r="D9335" s="624">
        <v>3.09</v>
      </c>
    </row>
    <row r="9336" spans="1:4" ht="25.5">
      <c r="A9336" s="623">
        <v>3889</v>
      </c>
      <c r="B9336" s="451" t="s">
        <v>6570</v>
      </c>
      <c r="C9336" s="623" t="s">
        <v>1131</v>
      </c>
      <c r="D9336" s="624">
        <v>2.36</v>
      </c>
    </row>
    <row r="9337" spans="1:4" ht="25.5">
      <c r="A9337" s="623">
        <v>3868</v>
      </c>
      <c r="B9337" s="451" t="s">
        <v>6554</v>
      </c>
      <c r="C9337" s="623" t="s">
        <v>1131</v>
      </c>
      <c r="D9337" s="624">
        <v>0.91</v>
      </c>
    </row>
    <row r="9338" spans="1:4" ht="25.5">
      <c r="A9338" s="623">
        <v>3869</v>
      </c>
      <c r="B9338" s="451" t="s">
        <v>6555</v>
      </c>
      <c r="C9338" s="623" t="s">
        <v>1131</v>
      </c>
      <c r="D9338" s="624">
        <v>2.62</v>
      </c>
    </row>
    <row r="9339" spans="1:4" ht="25.5">
      <c r="A9339" s="623">
        <v>3872</v>
      </c>
      <c r="B9339" s="451" t="s">
        <v>6558</v>
      </c>
      <c r="C9339" s="623" t="s">
        <v>1131</v>
      </c>
      <c r="D9339" s="624">
        <v>3.19</v>
      </c>
    </row>
    <row r="9340" spans="1:4" ht="25.5">
      <c r="A9340" s="623">
        <v>3850</v>
      </c>
      <c r="B9340" s="451" t="s">
        <v>6541</v>
      </c>
      <c r="C9340" s="623" t="s">
        <v>1131</v>
      </c>
      <c r="D9340" s="624">
        <v>8.2200000000000006</v>
      </c>
    </row>
    <row r="9341" spans="1:4" ht="25.5">
      <c r="A9341" s="623">
        <v>38023</v>
      </c>
      <c r="B9341" s="451" t="s">
        <v>8946</v>
      </c>
      <c r="C9341" s="623" t="s">
        <v>1131</v>
      </c>
      <c r="D9341" s="624">
        <v>3.46</v>
      </c>
    </row>
    <row r="9342" spans="1:4" ht="25.5">
      <c r="A9342" s="623">
        <v>37986</v>
      </c>
      <c r="B9342" s="451" t="s">
        <v>8909</v>
      </c>
      <c r="C9342" s="623" t="s">
        <v>1131</v>
      </c>
      <c r="D9342" s="624">
        <v>2.4</v>
      </c>
    </row>
    <row r="9343" spans="1:4" ht="25.5">
      <c r="A9343" s="623">
        <v>37987</v>
      </c>
      <c r="B9343" s="451" t="s">
        <v>8910</v>
      </c>
      <c r="C9343" s="623" t="s">
        <v>1131</v>
      </c>
      <c r="D9343" s="624">
        <v>179.04</v>
      </c>
    </row>
    <row r="9344" spans="1:4" ht="25.5">
      <c r="A9344" s="623">
        <v>37988</v>
      </c>
      <c r="B9344" s="451" t="s">
        <v>8911</v>
      </c>
      <c r="C9344" s="623" t="s">
        <v>1131</v>
      </c>
      <c r="D9344" s="624">
        <v>292.04000000000002</v>
      </c>
    </row>
    <row r="9345" spans="1:4" ht="25.5">
      <c r="A9345" s="623">
        <v>21120</v>
      </c>
      <c r="B9345" s="451" t="s">
        <v>8263</v>
      </c>
      <c r="C9345" s="623" t="s">
        <v>1131</v>
      </c>
      <c r="D9345" s="624">
        <v>14.55</v>
      </c>
    </row>
    <row r="9346" spans="1:4" ht="25.5">
      <c r="A9346" s="623">
        <v>39318</v>
      </c>
      <c r="B9346" s="451" t="s">
        <v>9522</v>
      </c>
      <c r="C9346" s="623" t="s">
        <v>1131</v>
      </c>
      <c r="D9346" s="624">
        <v>12</v>
      </c>
    </row>
    <row r="9347" spans="1:4">
      <c r="A9347" s="623">
        <v>20162</v>
      </c>
      <c r="B9347" s="451" t="s">
        <v>8159</v>
      </c>
      <c r="C9347" s="623" t="s">
        <v>1131</v>
      </c>
      <c r="D9347" s="624">
        <v>10.97</v>
      </c>
    </row>
    <row r="9348" spans="1:4" ht="25.5">
      <c r="A9348" s="623">
        <v>40366</v>
      </c>
      <c r="B9348" s="451" t="s">
        <v>11643</v>
      </c>
      <c r="C9348" s="623" t="s">
        <v>1131</v>
      </c>
      <c r="D9348" s="624">
        <v>28.57</v>
      </c>
    </row>
    <row r="9349" spans="1:4" ht="25.5">
      <c r="A9349" s="623">
        <v>40363</v>
      </c>
      <c r="B9349" s="451" t="s">
        <v>11644</v>
      </c>
      <c r="C9349" s="623" t="s">
        <v>1131</v>
      </c>
      <c r="D9349" s="624">
        <v>22.35</v>
      </c>
    </row>
    <row r="9350" spans="1:4" ht="25.5">
      <c r="A9350" s="623">
        <v>40354</v>
      </c>
      <c r="B9350" s="451" t="s">
        <v>11645</v>
      </c>
      <c r="C9350" s="623" t="s">
        <v>1131</v>
      </c>
      <c r="D9350" s="624">
        <v>9.73</v>
      </c>
    </row>
    <row r="9351" spans="1:4" ht="25.5">
      <c r="A9351" s="623">
        <v>40360</v>
      </c>
      <c r="B9351" s="451" t="s">
        <v>11646</v>
      </c>
      <c r="C9351" s="623" t="s">
        <v>1131</v>
      </c>
      <c r="D9351" s="624">
        <v>14.65</v>
      </c>
    </row>
    <row r="9352" spans="1:4" ht="25.5">
      <c r="A9352" s="623">
        <v>40372</v>
      </c>
      <c r="B9352" s="451" t="s">
        <v>11647</v>
      </c>
      <c r="C9352" s="623" t="s">
        <v>1131</v>
      </c>
      <c r="D9352" s="624">
        <v>90.48</v>
      </c>
    </row>
    <row r="9353" spans="1:4" ht="25.5">
      <c r="A9353" s="623">
        <v>40369</v>
      </c>
      <c r="B9353" s="451" t="s">
        <v>11648</v>
      </c>
      <c r="C9353" s="623" t="s">
        <v>1131</v>
      </c>
      <c r="D9353" s="624">
        <v>45.03</v>
      </c>
    </row>
    <row r="9354" spans="1:4" ht="25.5">
      <c r="A9354" s="623">
        <v>40357</v>
      </c>
      <c r="B9354" s="451" t="s">
        <v>11649</v>
      </c>
      <c r="C9354" s="623" t="s">
        <v>1131</v>
      </c>
      <c r="D9354" s="624">
        <v>10.92</v>
      </c>
    </row>
    <row r="9355" spans="1:4" ht="25.5">
      <c r="A9355" s="623">
        <v>40375</v>
      </c>
      <c r="B9355" s="451" t="s">
        <v>11650</v>
      </c>
      <c r="C9355" s="623" t="s">
        <v>1131</v>
      </c>
      <c r="D9355" s="624">
        <v>122.48</v>
      </c>
    </row>
    <row r="9356" spans="1:4" ht="25.5">
      <c r="A9356" s="623">
        <v>1893</v>
      </c>
      <c r="B9356" s="451" t="s">
        <v>6062</v>
      </c>
      <c r="C9356" s="623" t="s">
        <v>1131</v>
      </c>
      <c r="D9356" s="624">
        <v>2.52</v>
      </c>
    </row>
    <row r="9357" spans="1:4" ht="25.5">
      <c r="A9357" s="623">
        <v>1902</v>
      </c>
      <c r="B9357" s="451" t="s">
        <v>6069</v>
      </c>
      <c r="C9357" s="623" t="s">
        <v>1131</v>
      </c>
      <c r="D9357" s="624">
        <v>1.84</v>
      </c>
    </row>
    <row r="9358" spans="1:4" ht="25.5">
      <c r="A9358" s="623">
        <v>1901</v>
      </c>
      <c r="B9358" s="451" t="s">
        <v>6068</v>
      </c>
      <c r="C9358" s="623" t="s">
        <v>1131</v>
      </c>
      <c r="D9358" s="624">
        <v>0.56999999999999995</v>
      </c>
    </row>
    <row r="9359" spans="1:4" ht="25.5">
      <c r="A9359" s="623">
        <v>1892</v>
      </c>
      <c r="B9359" s="451" t="s">
        <v>6061</v>
      </c>
      <c r="C9359" s="623" t="s">
        <v>1131</v>
      </c>
      <c r="D9359" s="624">
        <v>1.18</v>
      </c>
    </row>
    <row r="9360" spans="1:4" ht="25.5">
      <c r="A9360" s="623">
        <v>1907</v>
      </c>
      <c r="B9360" s="451" t="s">
        <v>6071</v>
      </c>
      <c r="C9360" s="623" t="s">
        <v>1131</v>
      </c>
      <c r="D9360" s="624">
        <v>8.1300000000000008</v>
      </c>
    </row>
    <row r="9361" spans="1:4" ht="25.5">
      <c r="A9361" s="623">
        <v>1894</v>
      </c>
      <c r="B9361" s="451" t="s">
        <v>6063</v>
      </c>
      <c r="C9361" s="623" t="s">
        <v>1131</v>
      </c>
      <c r="D9361" s="624">
        <v>3.65</v>
      </c>
    </row>
    <row r="9362" spans="1:4" ht="25.5">
      <c r="A9362" s="623">
        <v>1891</v>
      </c>
      <c r="B9362" s="451" t="s">
        <v>6060</v>
      </c>
      <c r="C9362" s="623" t="s">
        <v>1131</v>
      </c>
      <c r="D9362" s="624">
        <v>0.85</v>
      </c>
    </row>
    <row r="9363" spans="1:4" ht="25.5">
      <c r="A9363" s="623">
        <v>1896</v>
      </c>
      <c r="B9363" s="451" t="s">
        <v>6065</v>
      </c>
      <c r="C9363" s="623" t="s">
        <v>1131</v>
      </c>
      <c r="D9363" s="624">
        <v>10.91</v>
      </c>
    </row>
    <row r="9364" spans="1:4" ht="25.5">
      <c r="A9364" s="623">
        <v>1895</v>
      </c>
      <c r="B9364" s="451" t="s">
        <v>6064</v>
      </c>
      <c r="C9364" s="623" t="s">
        <v>1131</v>
      </c>
      <c r="D9364" s="624">
        <v>19.18</v>
      </c>
    </row>
    <row r="9365" spans="1:4" ht="25.5">
      <c r="A9365" s="623">
        <v>2641</v>
      </c>
      <c r="B9365" s="451" t="s">
        <v>6234</v>
      </c>
      <c r="C9365" s="623" t="s">
        <v>1131</v>
      </c>
      <c r="D9365" s="624">
        <v>24.86</v>
      </c>
    </row>
    <row r="9366" spans="1:4" ht="25.5">
      <c r="A9366" s="623">
        <v>2636</v>
      </c>
      <c r="B9366" s="451" t="s">
        <v>6229</v>
      </c>
      <c r="C9366" s="623" t="s">
        <v>1131</v>
      </c>
      <c r="D9366" s="624">
        <v>1.6</v>
      </c>
    </row>
    <row r="9367" spans="1:4" ht="25.5">
      <c r="A9367" s="623">
        <v>2637</v>
      </c>
      <c r="B9367" s="451" t="s">
        <v>6230</v>
      </c>
      <c r="C9367" s="623" t="s">
        <v>1131</v>
      </c>
      <c r="D9367" s="624">
        <v>1.7</v>
      </c>
    </row>
    <row r="9368" spans="1:4" ht="25.5">
      <c r="A9368" s="623">
        <v>2638</v>
      </c>
      <c r="B9368" s="451" t="s">
        <v>6231</v>
      </c>
      <c r="C9368" s="623" t="s">
        <v>1131</v>
      </c>
      <c r="D9368" s="624">
        <v>1.98</v>
      </c>
    </row>
    <row r="9369" spans="1:4" ht="25.5">
      <c r="A9369" s="623">
        <v>2639</v>
      </c>
      <c r="B9369" s="451" t="s">
        <v>6232</v>
      </c>
      <c r="C9369" s="623" t="s">
        <v>1131</v>
      </c>
      <c r="D9369" s="624">
        <v>3.51</v>
      </c>
    </row>
    <row r="9370" spans="1:4" ht="25.5">
      <c r="A9370" s="623">
        <v>2644</v>
      </c>
      <c r="B9370" s="451" t="s">
        <v>6237</v>
      </c>
      <c r="C9370" s="623" t="s">
        <v>1131</v>
      </c>
      <c r="D9370" s="624">
        <v>5.08</v>
      </c>
    </row>
    <row r="9371" spans="1:4" ht="25.5">
      <c r="A9371" s="623">
        <v>2643</v>
      </c>
      <c r="B9371" s="451" t="s">
        <v>6236</v>
      </c>
      <c r="C9371" s="623" t="s">
        <v>1131</v>
      </c>
      <c r="D9371" s="624">
        <v>7.09</v>
      </c>
    </row>
    <row r="9372" spans="1:4" ht="25.5">
      <c r="A9372" s="623">
        <v>2640</v>
      </c>
      <c r="B9372" s="451" t="s">
        <v>6233</v>
      </c>
      <c r="C9372" s="623" t="s">
        <v>1131</v>
      </c>
      <c r="D9372" s="624">
        <v>10.34</v>
      </c>
    </row>
    <row r="9373" spans="1:4" ht="25.5">
      <c r="A9373" s="623">
        <v>2642</v>
      </c>
      <c r="B9373" s="451" t="s">
        <v>6235</v>
      </c>
      <c r="C9373" s="623" t="s">
        <v>1131</v>
      </c>
      <c r="D9373" s="624">
        <v>15.75</v>
      </c>
    </row>
    <row r="9374" spans="1:4" ht="25.5">
      <c r="A9374" s="623">
        <v>38943</v>
      </c>
      <c r="B9374" s="451" t="s">
        <v>9321</v>
      </c>
      <c r="C9374" s="623" t="s">
        <v>1131</v>
      </c>
      <c r="D9374" s="624">
        <v>4.01</v>
      </c>
    </row>
    <row r="9375" spans="1:4" ht="25.5">
      <c r="A9375" s="623">
        <v>38944</v>
      </c>
      <c r="B9375" s="451" t="s">
        <v>9322</v>
      </c>
      <c r="C9375" s="623" t="s">
        <v>1131</v>
      </c>
      <c r="D9375" s="624">
        <v>6.2</v>
      </c>
    </row>
    <row r="9376" spans="1:4" ht="25.5">
      <c r="A9376" s="623">
        <v>38945</v>
      </c>
      <c r="B9376" s="451" t="s">
        <v>9323</v>
      </c>
      <c r="C9376" s="623" t="s">
        <v>1131</v>
      </c>
      <c r="D9376" s="624">
        <v>12.58</v>
      </c>
    </row>
    <row r="9377" spans="1:4" ht="25.5">
      <c r="A9377" s="623">
        <v>38946</v>
      </c>
      <c r="B9377" s="451" t="s">
        <v>9324</v>
      </c>
      <c r="C9377" s="623" t="s">
        <v>1131</v>
      </c>
      <c r="D9377" s="624">
        <v>18.760000000000002</v>
      </c>
    </row>
    <row r="9378" spans="1:4" ht="25.5">
      <c r="A9378" s="623">
        <v>39308</v>
      </c>
      <c r="B9378" s="451" t="s">
        <v>9514</v>
      </c>
      <c r="C9378" s="623" t="s">
        <v>1131</v>
      </c>
      <c r="D9378" s="624">
        <v>8.18</v>
      </c>
    </row>
    <row r="9379" spans="1:4" ht="25.5">
      <c r="A9379" s="623">
        <v>39309</v>
      </c>
      <c r="B9379" s="451" t="s">
        <v>9515</v>
      </c>
      <c r="C9379" s="623" t="s">
        <v>1131</v>
      </c>
      <c r="D9379" s="624">
        <v>11.83</v>
      </c>
    </row>
    <row r="9380" spans="1:4" ht="25.5">
      <c r="A9380" s="623">
        <v>39310</v>
      </c>
      <c r="B9380" s="451" t="s">
        <v>9516</v>
      </c>
      <c r="C9380" s="623" t="s">
        <v>1131</v>
      </c>
      <c r="D9380" s="624">
        <v>17.93</v>
      </c>
    </row>
    <row r="9381" spans="1:4" ht="25.5">
      <c r="A9381" s="623">
        <v>39311</v>
      </c>
      <c r="B9381" s="451" t="s">
        <v>9517</v>
      </c>
      <c r="C9381" s="623" t="s">
        <v>1131</v>
      </c>
      <c r="D9381" s="624">
        <v>26.95</v>
      </c>
    </row>
    <row r="9382" spans="1:4" ht="25.5">
      <c r="A9382" s="623">
        <v>39855</v>
      </c>
      <c r="B9382" s="451" t="s">
        <v>9804</v>
      </c>
      <c r="C9382" s="623" t="s">
        <v>1131</v>
      </c>
      <c r="D9382" s="624">
        <v>1.83</v>
      </c>
    </row>
    <row r="9383" spans="1:4" ht="25.5">
      <c r="A9383" s="623">
        <v>39856</v>
      </c>
      <c r="B9383" s="451" t="s">
        <v>9805</v>
      </c>
      <c r="C9383" s="623" t="s">
        <v>1131</v>
      </c>
      <c r="D9383" s="624">
        <v>4.3099999999999996</v>
      </c>
    </row>
    <row r="9384" spans="1:4" ht="25.5">
      <c r="A9384" s="623">
        <v>39857</v>
      </c>
      <c r="B9384" s="451" t="s">
        <v>9806</v>
      </c>
      <c r="C9384" s="623" t="s">
        <v>1131</v>
      </c>
      <c r="D9384" s="624">
        <v>6.98</v>
      </c>
    </row>
    <row r="9385" spans="1:4" ht="25.5">
      <c r="A9385" s="623">
        <v>39858</v>
      </c>
      <c r="B9385" s="451" t="s">
        <v>9807</v>
      </c>
      <c r="C9385" s="623" t="s">
        <v>1131</v>
      </c>
      <c r="D9385" s="624">
        <v>15.5</v>
      </c>
    </row>
    <row r="9386" spans="1:4" ht="25.5">
      <c r="A9386" s="623">
        <v>39859</v>
      </c>
      <c r="B9386" s="451" t="s">
        <v>9808</v>
      </c>
      <c r="C9386" s="623" t="s">
        <v>1131</v>
      </c>
      <c r="D9386" s="624">
        <v>23.89</v>
      </c>
    </row>
    <row r="9387" spans="1:4" ht="25.5">
      <c r="A9387" s="623">
        <v>39860</v>
      </c>
      <c r="B9387" s="451" t="s">
        <v>9809</v>
      </c>
      <c r="C9387" s="623" t="s">
        <v>1131</v>
      </c>
      <c r="D9387" s="624">
        <v>36.659999999999997</v>
      </c>
    </row>
    <row r="9388" spans="1:4" ht="25.5">
      <c r="A9388" s="623">
        <v>39861</v>
      </c>
      <c r="B9388" s="451" t="s">
        <v>9810</v>
      </c>
      <c r="C9388" s="623" t="s">
        <v>1131</v>
      </c>
      <c r="D9388" s="624">
        <v>104.68</v>
      </c>
    </row>
    <row r="9389" spans="1:4" ht="25.5">
      <c r="A9389" s="623">
        <v>38447</v>
      </c>
      <c r="B9389" s="451" t="s">
        <v>9133</v>
      </c>
      <c r="C9389" s="623" t="s">
        <v>1131</v>
      </c>
      <c r="D9389" s="624">
        <v>79.84</v>
      </c>
    </row>
    <row r="9390" spans="1:4" ht="25.5">
      <c r="A9390" s="623">
        <v>36320</v>
      </c>
      <c r="B9390" s="451" t="s">
        <v>8603</v>
      </c>
      <c r="C9390" s="623" t="s">
        <v>1131</v>
      </c>
      <c r="D9390" s="624">
        <v>1.1499999999999999</v>
      </c>
    </row>
    <row r="9391" spans="1:4" ht="25.5">
      <c r="A9391" s="623">
        <v>36324</v>
      </c>
      <c r="B9391" s="451" t="s">
        <v>8604</v>
      </c>
      <c r="C9391" s="623" t="s">
        <v>1131</v>
      </c>
      <c r="D9391" s="624">
        <v>1.75</v>
      </c>
    </row>
    <row r="9392" spans="1:4" ht="25.5">
      <c r="A9392" s="623">
        <v>38441</v>
      </c>
      <c r="B9392" s="451" t="s">
        <v>9127</v>
      </c>
      <c r="C9392" s="623" t="s">
        <v>1131</v>
      </c>
      <c r="D9392" s="624">
        <v>2.2999999999999998</v>
      </c>
    </row>
    <row r="9393" spans="1:4" ht="25.5">
      <c r="A9393" s="623">
        <v>38442</v>
      </c>
      <c r="B9393" s="451" t="s">
        <v>9128</v>
      </c>
      <c r="C9393" s="623" t="s">
        <v>1131</v>
      </c>
      <c r="D9393" s="624">
        <v>5.85</v>
      </c>
    </row>
    <row r="9394" spans="1:4" ht="25.5">
      <c r="A9394" s="623">
        <v>38443</v>
      </c>
      <c r="B9394" s="451" t="s">
        <v>9129</v>
      </c>
      <c r="C9394" s="623" t="s">
        <v>1131</v>
      </c>
      <c r="D9394" s="624">
        <v>8.84</v>
      </c>
    </row>
    <row r="9395" spans="1:4" ht="25.5">
      <c r="A9395" s="623">
        <v>38444</v>
      </c>
      <c r="B9395" s="451" t="s">
        <v>9130</v>
      </c>
      <c r="C9395" s="623" t="s">
        <v>1131</v>
      </c>
      <c r="D9395" s="624">
        <v>13.16</v>
      </c>
    </row>
    <row r="9396" spans="1:4" ht="25.5">
      <c r="A9396" s="623">
        <v>38445</v>
      </c>
      <c r="B9396" s="451" t="s">
        <v>9131</v>
      </c>
      <c r="C9396" s="623" t="s">
        <v>1131</v>
      </c>
      <c r="D9396" s="624">
        <v>30.91</v>
      </c>
    </row>
    <row r="9397" spans="1:4" ht="25.5">
      <c r="A9397" s="623">
        <v>38446</v>
      </c>
      <c r="B9397" s="451" t="s">
        <v>9132</v>
      </c>
      <c r="C9397" s="623" t="s">
        <v>1131</v>
      </c>
      <c r="D9397" s="624">
        <v>49.89</v>
      </c>
    </row>
    <row r="9398" spans="1:4" ht="25.5">
      <c r="A9398" s="623">
        <v>3867</v>
      </c>
      <c r="B9398" s="451" t="s">
        <v>6553</v>
      </c>
      <c r="C9398" s="623" t="s">
        <v>1131</v>
      </c>
      <c r="D9398" s="624">
        <v>55.2</v>
      </c>
    </row>
    <row r="9399" spans="1:4" ht="25.5">
      <c r="A9399" s="623">
        <v>3861</v>
      </c>
      <c r="B9399" s="451" t="s">
        <v>6547</v>
      </c>
      <c r="C9399" s="623" t="s">
        <v>1131</v>
      </c>
      <c r="D9399" s="624">
        <v>0.46</v>
      </c>
    </row>
    <row r="9400" spans="1:4" ht="25.5">
      <c r="A9400" s="623">
        <v>3904</v>
      </c>
      <c r="B9400" s="451" t="s">
        <v>6579</v>
      </c>
      <c r="C9400" s="623" t="s">
        <v>1131</v>
      </c>
      <c r="D9400" s="624">
        <v>0.56000000000000005</v>
      </c>
    </row>
    <row r="9401" spans="1:4" ht="25.5">
      <c r="A9401" s="623">
        <v>3903</v>
      </c>
      <c r="B9401" s="451" t="s">
        <v>6578</v>
      </c>
      <c r="C9401" s="623" t="s">
        <v>1131</v>
      </c>
      <c r="D9401" s="624">
        <v>1.37</v>
      </c>
    </row>
    <row r="9402" spans="1:4" ht="25.5">
      <c r="A9402" s="623">
        <v>3862</v>
      </c>
      <c r="B9402" s="451" t="s">
        <v>6548</v>
      </c>
      <c r="C9402" s="623" t="s">
        <v>1131</v>
      </c>
      <c r="D9402" s="624">
        <v>2.79</v>
      </c>
    </row>
    <row r="9403" spans="1:4" ht="25.5">
      <c r="A9403" s="623">
        <v>3863</v>
      </c>
      <c r="B9403" s="451" t="s">
        <v>6549</v>
      </c>
      <c r="C9403" s="623" t="s">
        <v>1131</v>
      </c>
      <c r="D9403" s="624">
        <v>3.28</v>
      </c>
    </row>
    <row r="9404" spans="1:4" ht="25.5">
      <c r="A9404" s="623">
        <v>3864</v>
      </c>
      <c r="B9404" s="451" t="s">
        <v>6550</v>
      </c>
      <c r="C9404" s="623" t="s">
        <v>1131</v>
      </c>
      <c r="D9404" s="624">
        <v>8.5399999999999991</v>
      </c>
    </row>
    <row r="9405" spans="1:4" ht="25.5">
      <c r="A9405" s="623">
        <v>3865</v>
      </c>
      <c r="B9405" s="451" t="s">
        <v>6551</v>
      </c>
      <c r="C9405" s="623" t="s">
        <v>1131</v>
      </c>
      <c r="D9405" s="624">
        <v>14.87</v>
      </c>
    </row>
    <row r="9406" spans="1:4" ht="25.5">
      <c r="A9406" s="623">
        <v>3866</v>
      </c>
      <c r="B9406" s="451" t="s">
        <v>6552</v>
      </c>
      <c r="C9406" s="623" t="s">
        <v>1131</v>
      </c>
      <c r="D9406" s="624">
        <v>34.03</v>
      </c>
    </row>
    <row r="9407" spans="1:4">
      <c r="A9407" s="623">
        <v>3902</v>
      </c>
      <c r="B9407" s="451" t="s">
        <v>6577</v>
      </c>
      <c r="C9407" s="623" t="s">
        <v>1131</v>
      </c>
      <c r="D9407" s="624">
        <v>16.54</v>
      </c>
    </row>
    <row r="9408" spans="1:4">
      <c r="A9408" s="623">
        <v>3878</v>
      </c>
      <c r="B9408" s="451" t="s">
        <v>6564</v>
      </c>
      <c r="C9408" s="623" t="s">
        <v>1131</v>
      </c>
      <c r="D9408" s="624">
        <v>5.22</v>
      </c>
    </row>
    <row r="9409" spans="1:4">
      <c r="A9409" s="623">
        <v>3877</v>
      </c>
      <c r="B9409" s="451" t="s">
        <v>6563</v>
      </c>
      <c r="C9409" s="623" t="s">
        <v>1131</v>
      </c>
      <c r="D9409" s="624">
        <v>4.7699999999999996</v>
      </c>
    </row>
    <row r="9410" spans="1:4">
      <c r="A9410" s="623">
        <v>3879</v>
      </c>
      <c r="B9410" s="451" t="s">
        <v>6565</v>
      </c>
      <c r="C9410" s="623" t="s">
        <v>1131</v>
      </c>
      <c r="D9410" s="624">
        <v>10.54</v>
      </c>
    </row>
    <row r="9411" spans="1:4">
      <c r="A9411" s="623">
        <v>3880</v>
      </c>
      <c r="B9411" s="451" t="s">
        <v>6566</v>
      </c>
      <c r="C9411" s="623" t="s">
        <v>1131</v>
      </c>
      <c r="D9411" s="624">
        <v>23.79</v>
      </c>
    </row>
    <row r="9412" spans="1:4">
      <c r="A9412" s="623">
        <v>12892</v>
      </c>
      <c r="B9412" s="451" t="s">
        <v>7966</v>
      </c>
      <c r="C9412" s="623" t="s">
        <v>1144</v>
      </c>
      <c r="D9412" s="624">
        <v>10.75</v>
      </c>
    </row>
    <row r="9413" spans="1:4">
      <c r="A9413" s="623">
        <v>3883</v>
      </c>
      <c r="B9413" s="451" t="s">
        <v>6567</v>
      </c>
      <c r="C9413" s="623" t="s">
        <v>1131</v>
      </c>
      <c r="D9413" s="624">
        <v>1.1000000000000001</v>
      </c>
    </row>
    <row r="9414" spans="1:4">
      <c r="A9414" s="623">
        <v>3876</v>
      </c>
      <c r="B9414" s="451" t="s">
        <v>6562</v>
      </c>
      <c r="C9414" s="623" t="s">
        <v>1131</v>
      </c>
      <c r="D9414" s="624">
        <v>2.75</v>
      </c>
    </row>
    <row r="9415" spans="1:4">
      <c r="A9415" s="623">
        <v>3884</v>
      </c>
      <c r="B9415" s="451" t="s">
        <v>6568</v>
      </c>
      <c r="C9415" s="623" t="s">
        <v>1131</v>
      </c>
      <c r="D9415" s="624">
        <v>1.64</v>
      </c>
    </row>
    <row r="9416" spans="1:4" ht="25.5">
      <c r="A9416" s="623">
        <v>3837</v>
      </c>
      <c r="B9416" s="451" t="s">
        <v>6531</v>
      </c>
      <c r="C9416" s="623" t="s">
        <v>1131</v>
      </c>
      <c r="D9416" s="624">
        <v>33.25</v>
      </c>
    </row>
    <row r="9417" spans="1:4" ht="25.5">
      <c r="A9417" s="623">
        <v>3845</v>
      </c>
      <c r="B9417" s="451" t="s">
        <v>6537</v>
      </c>
      <c r="C9417" s="623" t="s">
        <v>1131</v>
      </c>
      <c r="D9417" s="624">
        <v>12.14</v>
      </c>
    </row>
    <row r="9418" spans="1:4" ht="25.5">
      <c r="A9418" s="623">
        <v>11045</v>
      </c>
      <c r="B9418" s="451" t="s">
        <v>7484</v>
      </c>
      <c r="C9418" s="623" t="s">
        <v>1131</v>
      </c>
      <c r="D9418" s="624">
        <v>23.43</v>
      </c>
    </row>
    <row r="9419" spans="1:4" ht="25.5">
      <c r="A9419" s="623">
        <v>20170</v>
      </c>
      <c r="B9419" s="451" t="s">
        <v>8166</v>
      </c>
      <c r="C9419" s="623" t="s">
        <v>1131</v>
      </c>
      <c r="D9419" s="624">
        <v>8.89</v>
      </c>
    </row>
    <row r="9420" spans="1:4" ht="25.5">
      <c r="A9420" s="623">
        <v>20171</v>
      </c>
      <c r="B9420" s="451" t="s">
        <v>8167</v>
      </c>
      <c r="C9420" s="623" t="s">
        <v>1131</v>
      </c>
      <c r="D9420" s="624">
        <v>26.42</v>
      </c>
    </row>
    <row r="9421" spans="1:4" ht="25.5">
      <c r="A9421" s="623">
        <v>20167</v>
      </c>
      <c r="B9421" s="451" t="s">
        <v>8163</v>
      </c>
      <c r="C9421" s="623" t="s">
        <v>1131</v>
      </c>
      <c r="D9421" s="624">
        <v>3.3</v>
      </c>
    </row>
    <row r="9422" spans="1:4" ht="25.5">
      <c r="A9422" s="623">
        <v>20168</v>
      </c>
      <c r="B9422" s="451" t="s">
        <v>8164</v>
      </c>
      <c r="C9422" s="623" t="s">
        <v>1131</v>
      </c>
      <c r="D9422" s="624">
        <v>5.18</v>
      </c>
    </row>
    <row r="9423" spans="1:4" ht="25.5">
      <c r="A9423" s="623">
        <v>20169</v>
      </c>
      <c r="B9423" s="451" t="s">
        <v>8165</v>
      </c>
      <c r="C9423" s="623" t="s">
        <v>1131</v>
      </c>
      <c r="D9423" s="624">
        <v>7.33</v>
      </c>
    </row>
    <row r="9424" spans="1:4" ht="25.5">
      <c r="A9424" s="623">
        <v>3899</v>
      </c>
      <c r="B9424" s="451" t="s">
        <v>6575</v>
      </c>
      <c r="C9424" s="623" t="s">
        <v>1131</v>
      </c>
      <c r="D9424" s="624">
        <v>3.88</v>
      </c>
    </row>
    <row r="9425" spans="1:4" ht="25.5">
      <c r="A9425" s="623">
        <v>38676</v>
      </c>
      <c r="B9425" s="451" t="s">
        <v>9195</v>
      </c>
      <c r="C9425" s="623" t="s">
        <v>1131</v>
      </c>
      <c r="D9425" s="624">
        <v>18.79</v>
      </c>
    </row>
    <row r="9426" spans="1:4" ht="25.5">
      <c r="A9426" s="623">
        <v>3897</v>
      </c>
      <c r="B9426" s="451" t="s">
        <v>6573</v>
      </c>
      <c r="C9426" s="623" t="s">
        <v>1131</v>
      </c>
      <c r="D9426" s="624">
        <v>0.81</v>
      </c>
    </row>
    <row r="9427" spans="1:4" ht="25.5">
      <c r="A9427" s="623">
        <v>3875</v>
      </c>
      <c r="B9427" s="451" t="s">
        <v>6561</v>
      </c>
      <c r="C9427" s="623" t="s">
        <v>1131</v>
      </c>
      <c r="D9427" s="624">
        <v>1.77</v>
      </c>
    </row>
    <row r="9428" spans="1:4" ht="25.5">
      <c r="A9428" s="623">
        <v>3898</v>
      </c>
      <c r="B9428" s="451" t="s">
        <v>6574</v>
      </c>
      <c r="C9428" s="623" t="s">
        <v>1131</v>
      </c>
      <c r="D9428" s="624">
        <v>3.35</v>
      </c>
    </row>
    <row r="9429" spans="1:4" ht="25.5">
      <c r="A9429" s="623">
        <v>3855</v>
      </c>
      <c r="B9429" s="451" t="s">
        <v>6543</v>
      </c>
      <c r="C9429" s="623" t="s">
        <v>1131</v>
      </c>
      <c r="D9429" s="624">
        <v>3.65</v>
      </c>
    </row>
    <row r="9430" spans="1:4" ht="25.5">
      <c r="A9430" s="623">
        <v>3874</v>
      </c>
      <c r="B9430" s="451" t="s">
        <v>6560</v>
      </c>
      <c r="C9430" s="623" t="s">
        <v>1131</v>
      </c>
      <c r="D9430" s="624">
        <v>3.88</v>
      </c>
    </row>
    <row r="9431" spans="1:4" ht="25.5">
      <c r="A9431" s="623">
        <v>3870</v>
      </c>
      <c r="B9431" s="451" t="s">
        <v>6556</v>
      </c>
      <c r="C9431" s="623" t="s">
        <v>1131</v>
      </c>
      <c r="D9431" s="624">
        <v>4.8099999999999996</v>
      </c>
    </row>
    <row r="9432" spans="1:4" ht="25.5">
      <c r="A9432" s="623">
        <v>38678</v>
      </c>
      <c r="B9432" s="451" t="s">
        <v>9196</v>
      </c>
      <c r="C9432" s="623" t="s">
        <v>1131</v>
      </c>
      <c r="D9432" s="624">
        <v>13.1</v>
      </c>
    </row>
    <row r="9433" spans="1:4" ht="25.5">
      <c r="A9433" s="623">
        <v>3859</v>
      </c>
      <c r="B9433" s="451" t="s">
        <v>6545</v>
      </c>
      <c r="C9433" s="623" t="s">
        <v>1131</v>
      </c>
      <c r="D9433" s="624">
        <v>0.97</v>
      </c>
    </row>
    <row r="9434" spans="1:4" ht="25.5">
      <c r="A9434" s="623">
        <v>3856</v>
      </c>
      <c r="B9434" s="451" t="s">
        <v>6544</v>
      </c>
      <c r="C9434" s="623" t="s">
        <v>1131</v>
      </c>
      <c r="D9434" s="624">
        <v>1.23</v>
      </c>
    </row>
    <row r="9435" spans="1:4" ht="25.5">
      <c r="A9435" s="623">
        <v>3906</v>
      </c>
      <c r="B9435" s="451" t="s">
        <v>6581</v>
      </c>
      <c r="C9435" s="623" t="s">
        <v>1131</v>
      </c>
      <c r="D9435" s="624">
        <v>1.1599999999999999</v>
      </c>
    </row>
    <row r="9436" spans="1:4" ht="25.5">
      <c r="A9436" s="623">
        <v>3860</v>
      </c>
      <c r="B9436" s="451" t="s">
        <v>6546</v>
      </c>
      <c r="C9436" s="623" t="s">
        <v>1131</v>
      </c>
      <c r="D9436" s="624">
        <v>3.81</v>
      </c>
    </row>
    <row r="9437" spans="1:4" ht="25.5">
      <c r="A9437" s="623">
        <v>3905</v>
      </c>
      <c r="B9437" s="451" t="s">
        <v>6580</v>
      </c>
      <c r="C9437" s="623" t="s">
        <v>1131</v>
      </c>
      <c r="D9437" s="624">
        <v>8.43</v>
      </c>
    </row>
    <row r="9438" spans="1:4" ht="25.5">
      <c r="A9438" s="623">
        <v>3871</v>
      </c>
      <c r="B9438" s="451" t="s">
        <v>6557</v>
      </c>
      <c r="C9438" s="623" t="s">
        <v>1131</v>
      </c>
      <c r="D9438" s="624">
        <v>17.5</v>
      </c>
    </row>
    <row r="9439" spans="1:4">
      <c r="A9439" s="623">
        <v>37429</v>
      </c>
      <c r="B9439" s="451" t="s">
        <v>8728</v>
      </c>
      <c r="C9439" s="623" t="s">
        <v>1131</v>
      </c>
      <c r="D9439" s="624">
        <v>1943.07</v>
      </c>
    </row>
    <row r="9440" spans="1:4">
      <c r="A9440" s="623">
        <v>37426</v>
      </c>
      <c r="B9440" s="451" t="s">
        <v>8725</v>
      </c>
      <c r="C9440" s="623" t="s">
        <v>1131</v>
      </c>
      <c r="D9440" s="624">
        <v>18.690000000000001</v>
      </c>
    </row>
    <row r="9441" spans="1:4">
      <c r="A9441" s="623">
        <v>37427</v>
      </c>
      <c r="B9441" s="451" t="s">
        <v>8726</v>
      </c>
      <c r="C9441" s="623" t="s">
        <v>1131</v>
      </c>
      <c r="D9441" s="624">
        <v>44.58</v>
      </c>
    </row>
    <row r="9442" spans="1:4">
      <c r="A9442" s="623">
        <v>37424</v>
      </c>
      <c r="B9442" s="451" t="s">
        <v>8723</v>
      </c>
      <c r="C9442" s="623" t="s">
        <v>1131</v>
      </c>
      <c r="D9442" s="624">
        <v>8.59</v>
      </c>
    </row>
    <row r="9443" spans="1:4">
      <c r="A9443" s="623">
        <v>37428</v>
      </c>
      <c r="B9443" s="451" t="s">
        <v>8727</v>
      </c>
      <c r="C9443" s="623" t="s">
        <v>1131</v>
      </c>
      <c r="D9443" s="624">
        <v>153.65</v>
      </c>
    </row>
    <row r="9444" spans="1:4">
      <c r="A9444" s="623">
        <v>37425</v>
      </c>
      <c r="B9444" s="451" t="s">
        <v>8724</v>
      </c>
      <c r="C9444" s="623" t="s">
        <v>1131</v>
      </c>
      <c r="D9444" s="624">
        <v>9.26</v>
      </c>
    </row>
    <row r="9445" spans="1:4" ht="51">
      <c r="A9445" s="623">
        <v>11519</v>
      </c>
      <c r="B9445" s="451" t="s">
        <v>7583</v>
      </c>
      <c r="C9445" s="623" t="s">
        <v>1144</v>
      </c>
      <c r="D9445" s="624">
        <v>27.19</v>
      </c>
    </row>
    <row r="9446" spans="1:4" ht="51">
      <c r="A9446" s="623">
        <v>11520</v>
      </c>
      <c r="B9446" s="451" t="s">
        <v>7584</v>
      </c>
      <c r="C9446" s="623" t="s">
        <v>1144</v>
      </c>
      <c r="D9446" s="624">
        <v>10.78</v>
      </c>
    </row>
    <row r="9447" spans="1:4" ht="25.5">
      <c r="A9447" s="623">
        <v>11518</v>
      </c>
      <c r="B9447" s="451" t="s">
        <v>7582</v>
      </c>
      <c r="C9447" s="623" t="s">
        <v>1144</v>
      </c>
      <c r="D9447" s="624">
        <v>31.38</v>
      </c>
    </row>
    <row r="9448" spans="1:4" ht="25.5">
      <c r="A9448" s="623">
        <v>38473</v>
      </c>
      <c r="B9448" s="451" t="s">
        <v>9152</v>
      </c>
      <c r="C9448" s="623" t="s">
        <v>1131</v>
      </c>
      <c r="D9448" s="624">
        <v>132.82</v>
      </c>
    </row>
    <row r="9449" spans="1:4">
      <c r="A9449" s="623">
        <v>4244</v>
      </c>
      <c r="B9449" s="451" t="s">
        <v>6699</v>
      </c>
      <c r="C9449" s="623" t="s">
        <v>1134</v>
      </c>
      <c r="D9449" s="624">
        <v>12.51</v>
      </c>
    </row>
    <row r="9450" spans="1:4">
      <c r="A9450" s="623">
        <v>40977</v>
      </c>
      <c r="B9450" s="451" t="s">
        <v>9986</v>
      </c>
      <c r="C9450" s="623" t="s">
        <v>1251</v>
      </c>
      <c r="D9450" s="624">
        <v>2217.7199999999998</v>
      </c>
    </row>
    <row r="9451" spans="1:4" ht="38.25">
      <c r="A9451" s="623">
        <v>2742</v>
      </c>
      <c r="B9451" s="451" t="s">
        <v>6274</v>
      </c>
      <c r="C9451" s="623" t="s">
        <v>1135</v>
      </c>
      <c r="D9451" s="624">
        <v>2.1800000000000002</v>
      </c>
    </row>
    <row r="9452" spans="1:4" ht="38.25">
      <c r="A9452" s="623">
        <v>2748</v>
      </c>
      <c r="B9452" s="451" t="s">
        <v>6277</v>
      </c>
      <c r="C9452" s="623" t="s">
        <v>1135</v>
      </c>
      <c r="D9452" s="624">
        <v>6.39</v>
      </c>
    </row>
    <row r="9453" spans="1:4" ht="38.25">
      <c r="A9453" s="623">
        <v>2736</v>
      </c>
      <c r="B9453" s="451" t="s">
        <v>6273</v>
      </c>
      <c r="C9453" s="623" t="s">
        <v>1135</v>
      </c>
      <c r="D9453" s="624">
        <v>8.92</v>
      </c>
    </row>
    <row r="9454" spans="1:4" ht="38.25">
      <c r="A9454" s="623">
        <v>2745</v>
      </c>
      <c r="B9454" s="451" t="s">
        <v>6275</v>
      </c>
      <c r="C9454" s="623" t="s">
        <v>1135</v>
      </c>
      <c r="D9454" s="624">
        <v>1.8</v>
      </c>
    </row>
    <row r="9455" spans="1:4" ht="38.25">
      <c r="A9455" s="623">
        <v>2751</v>
      </c>
      <c r="B9455" s="451" t="s">
        <v>6278</v>
      </c>
      <c r="C9455" s="623" t="s">
        <v>1135</v>
      </c>
      <c r="D9455" s="624">
        <v>2.2999999999999998</v>
      </c>
    </row>
    <row r="9456" spans="1:4" ht="38.25">
      <c r="A9456" s="623">
        <v>14439</v>
      </c>
      <c r="B9456" s="451" t="s">
        <v>8075</v>
      </c>
      <c r="C9456" s="623" t="s">
        <v>1135</v>
      </c>
      <c r="D9456" s="624">
        <v>2.04</v>
      </c>
    </row>
    <row r="9457" spans="1:4" ht="38.25">
      <c r="A9457" s="623">
        <v>2731</v>
      </c>
      <c r="B9457" s="451" t="s">
        <v>6272</v>
      </c>
      <c r="C9457" s="623" t="s">
        <v>1135</v>
      </c>
      <c r="D9457" s="624">
        <v>56.13</v>
      </c>
    </row>
    <row r="9458" spans="1:4" ht="38.25">
      <c r="A9458" s="623">
        <v>21138</v>
      </c>
      <c r="B9458" s="451" t="s">
        <v>8270</v>
      </c>
      <c r="C9458" s="623" t="s">
        <v>1135</v>
      </c>
      <c r="D9458" s="624">
        <v>6.09</v>
      </c>
    </row>
    <row r="9459" spans="1:4" ht="38.25">
      <c r="A9459" s="623">
        <v>2747</v>
      </c>
      <c r="B9459" s="451" t="s">
        <v>6276</v>
      </c>
      <c r="C9459" s="623" t="s">
        <v>1135</v>
      </c>
      <c r="D9459" s="624">
        <v>15.05</v>
      </c>
    </row>
    <row r="9460" spans="1:4" ht="25.5">
      <c r="A9460" s="623">
        <v>4115</v>
      </c>
      <c r="B9460" s="451" t="s">
        <v>6646</v>
      </c>
      <c r="C9460" s="623" t="s">
        <v>1135</v>
      </c>
      <c r="D9460" s="624">
        <v>11.78</v>
      </c>
    </row>
    <row r="9461" spans="1:4" ht="38.25">
      <c r="A9461" s="623">
        <v>2729</v>
      </c>
      <c r="B9461" s="451" t="s">
        <v>6271</v>
      </c>
      <c r="C9461" s="623" t="s">
        <v>1131</v>
      </c>
      <c r="D9461" s="624">
        <v>14.19</v>
      </c>
    </row>
    <row r="9462" spans="1:4" ht="25.5">
      <c r="A9462" s="623">
        <v>4119</v>
      </c>
      <c r="B9462" s="451" t="s">
        <v>6647</v>
      </c>
      <c r="C9462" s="623" t="s">
        <v>1135</v>
      </c>
      <c r="D9462" s="624">
        <v>23.7</v>
      </c>
    </row>
    <row r="9463" spans="1:4" ht="25.5">
      <c r="A9463" s="623">
        <v>2794</v>
      </c>
      <c r="B9463" s="451" t="s">
        <v>6282</v>
      </c>
      <c r="C9463" s="623" t="s">
        <v>1135</v>
      </c>
      <c r="D9463" s="624">
        <v>58.53</v>
      </c>
    </row>
    <row r="9464" spans="1:4" ht="25.5">
      <c r="A9464" s="623">
        <v>2788</v>
      </c>
      <c r="B9464" s="451" t="s">
        <v>6281</v>
      </c>
      <c r="C9464" s="623" t="s">
        <v>1135</v>
      </c>
      <c r="D9464" s="624">
        <v>118.34</v>
      </c>
    </row>
    <row r="9465" spans="1:4" ht="25.5">
      <c r="A9465" s="623">
        <v>4006</v>
      </c>
      <c r="B9465" s="451" t="s">
        <v>11651</v>
      </c>
      <c r="C9465" s="623" t="s">
        <v>1129</v>
      </c>
      <c r="D9465" s="624">
        <v>1682.44</v>
      </c>
    </row>
    <row r="9466" spans="1:4">
      <c r="A9466" s="623">
        <v>36151</v>
      </c>
      <c r="B9466" s="451" t="s">
        <v>8579</v>
      </c>
      <c r="C9466" s="623" t="s">
        <v>1131</v>
      </c>
      <c r="D9466" s="624">
        <v>23.9</v>
      </c>
    </row>
    <row r="9467" spans="1:4" ht="25.5">
      <c r="A9467" s="623">
        <v>37457</v>
      </c>
      <c r="B9467" s="451" t="s">
        <v>8756</v>
      </c>
      <c r="C9467" s="623" t="s">
        <v>1135</v>
      </c>
      <c r="D9467" s="624">
        <v>2.04</v>
      </c>
    </row>
    <row r="9468" spans="1:4" ht="25.5">
      <c r="A9468" s="623">
        <v>37456</v>
      </c>
      <c r="B9468" s="451" t="s">
        <v>8755</v>
      </c>
      <c r="C9468" s="623" t="s">
        <v>1135</v>
      </c>
      <c r="D9468" s="624">
        <v>1.07</v>
      </c>
    </row>
    <row r="9469" spans="1:4" ht="38.25">
      <c r="A9469" s="623">
        <v>37461</v>
      </c>
      <c r="B9469" s="451" t="s">
        <v>8760</v>
      </c>
      <c r="C9469" s="623" t="s">
        <v>1135</v>
      </c>
      <c r="D9469" s="624">
        <v>7.59</v>
      </c>
    </row>
    <row r="9470" spans="1:4" ht="38.25">
      <c r="A9470" s="623">
        <v>37460</v>
      </c>
      <c r="B9470" s="451" t="s">
        <v>8759</v>
      </c>
      <c r="C9470" s="623" t="s">
        <v>1135</v>
      </c>
      <c r="D9470" s="624">
        <v>10.37</v>
      </c>
    </row>
    <row r="9471" spans="1:4" ht="25.5">
      <c r="A9471" s="623">
        <v>37458</v>
      </c>
      <c r="B9471" s="451" t="s">
        <v>8757</v>
      </c>
      <c r="C9471" s="623" t="s">
        <v>1135</v>
      </c>
      <c r="D9471" s="624">
        <v>3.04</v>
      </c>
    </row>
    <row r="9472" spans="1:4" ht="25.5">
      <c r="A9472" s="623">
        <v>37454</v>
      </c>
      <c r="B9472" s="451" t="s">
        <v>8753</v>
      </c>
      <c r="C9472" s="623" t="s">
        <v>1135</v>
      </c>
      <c r="D9472" s="624">
        <v>0.79</v>
      </c>
    </row>
    <row r="9473" spans="1:4" ht="25.5">
      <c r="A9473" s="623">
        <v>37455</v>
      </c>
      <c r="B9473" s="451" t="s">
        <v>8754</v>
      </c>
      <c r="C9473" s="623" t="s">
        <v>1135</v>
      </c>
      <c r="D9473" s="624">
        <v>1.34</v>
      </c>
    </row>
    <row r="9474" spans="1:4" ht="25.5">
      <c r="A9474" s="623">
        <v>37459</v>
      </c>
      <c r="B9474" s="451" t="s">
        <v>8758</v>
      </c>
      <c r="C9474" s="623" t="s">
        <v>1135</v>
      </c>
      <c r="D9474" s="624">
        <v>4.2699999999999996</v>
      </c>
    </row>
    <row r="9475" spans="1:4" ht="51">
      <c r="A9475" s="623">
        <v>21029</v>
      </c>
      <c r="B9475" s="451" t="s">
        <v>8230</v>
      </c>
      <c r="C9475" s="623" t="s">
        <v>1131</v>
      </c>
      <c r="D9475" s="624">
        <v>250</v>
      </c>
    </row>
    <row r="9476" spans="1:4" ht="51">
      <c r="A9476" s="623">
        <v>21030</v>
      </c>
      <c r="B9476" s="451" t="s">
        <v>8231</v>
      </c>
      <c r="C9476" s="623" t="s">
        <v>1131</v>
      </c>
      <c r="D9476" s="624">
        <v>308.16000000000003</v>
      </c>
    </row>
    <row r="9477" spans="1:4" ht="51">
      <c r="A9477" s="623">
        <v>21031</v>
      </c>
      <c r="B9477" s="451" t="s">
        <v>8232</v>
      </c>
      <c r="C9477" s="623" t="s">
        <v>1131</v>
      </c>
      <c r="D9477" s="624">
        <v>383.66</v>
      </c>
    </row>
    <row r="9478" spans="1:4" ht="51">
      <c r="A9478" s="623">
        <v>21032</v>
      </c>
      <c r="B9478" s="451" t="s">
        <v>8233</v>
      </c>
      <c r="C9478" s="623" t="s">
        <v>1131</v>
      </c>
      <c r="D9478" s="624">
        <v>409.65</v>
      </c>
    </row>
    <row r="9479" spans="1:4" ht="51">
      <c r="A9479" s="623">
        <v>37527</v>
      </c>
      <c r="B9479" s="451" t="s">
        <v>8776</v>
      </c>
      <c r="C9479" s="623" t="s">
        <v>1131</v>
      </c>
      <c r="D9479" s="624">
        <v>370.04</v>
      </c>
    </row>
    <row r="9480" spans="1:4" ht="51">
      <c r="A9480" s="623">
        <v>37528</v>
      </c>
      <c r="B9480" s="451" t="s">
        <v>8777</v>
      </c>
      <c r="C9480" s="623" t="s">
        <v>1131</v>
      </c>
      <c r="D9480" s="624">
        <v>441.21</v>
      </c>
    </row>
    <row r="9481" spans="1:4" ht="51">
      <c r="A9481" s="623">
        <v>37529</v>
      </c>
      <c r="B9481" s="451" t="s">
        <v>8778</v>
      </c>
      <c r="C9481" s="623" t="s">
        <v>1131</v>
      </c>
      <c r="D9481" s="624">
        <v>445.54</v>
      </c>
    </row>
    <row r="9482" spans="1:4" ht="51">
      <c r="A9482" s="623">
        <v>37530</v>
      </c>
      <c r="B9482" s="451" t="s">
        <v>8779</v>
      </c>
      <c r="C9482" s="623" t="s">
        <v>1131</v>
      </c>
      <c r="D9482" s="624">
        <v>581.67999999999995</v>
      </c>
    </row>
    <row r="9483" spans="1:4" ht="51">
      <c r="A9483" s="623">
        <v>21034</v>
      </c>
      <c r="B9483" s="451" t="s">
        <v>8234</v>
      </c>
      <c r="C9483" s="623" t="s">
        <v>1131</v>
      </c>
      <c r="D9483" s="624">
        <v>496.28</v>
      </c>
    </row>
    <row r="9484" spans="1:4" ht="51">
      <c r="A9484" s="623">
        <v>37531</v>
      </c>
      <c r="B9484" s="451" t="s">
        <v>8780</v>
      </c>
      <c r="C9484" s="623" t="s">
        <v>1131</v>
      </c>
      <c r="D9484" s="624">
        <v>625</v>
      </c>
    </row>
    <row r="9485" spans="1:4" ht="51">
      <c r="A9485" s="623">
        <v>21036</v>
      </c>
      <c r="B9485" s="451" t="s">
        <v>8235</v>
      </c>
      <c r="C9485" s="623" t="s">
        <v>1131</v>
      </c>
      <c r="D9485" s="624">
        <v>759.9</v>
      </c>
    </row>
    <row r="9486" spans="1:4" ht="51">
      <c r="A9486" s="623">
        <v>21037</v>
      </c>
      <c r="B9486" s="451" t="s">
        <v>8236</v>
      </c>
      <c r="C9486" s="623" t="s">
        <v>1131</v>
      </c>
      <c r="D9486" s="624">
        <v>866.33</v>
      </c>
    </row>
    <row r="9487" spans="1:4" ht="38.25">
      <c r="A9487" s="623">
        <v>20185</v>
      </c>
      <c r="B9487" s="451" t="s">
        <v>8178</v>
      </c>
      <c r="C9487" s="623" t="s">
        <v>1135</v>
      </c>
      <c r="D9487" s="624">
        <v>12.34</v>
      </c>
    </row>
    <row r="9488" spans="1:4" ht="38.25">
      <c r="A9488" s="623">
        <v>20260</v>
      </c>
      <c r="B9488" s="451" t="s">
        <v>11652</v>
      </c>
      <c r="C9488" s="623" t="s">
        <v>1131</v>
      </c>
      <c r="D9488" s="624">
        <v>9.93</v>
      </c>
    </row>
    <row r="9489" spans="1:4" ht="38.25">
      <c r="A9489" s="623">
        <v>37523</v>
      </c>
      <c r="B9489" s="451" t="s">
        <v>8772</v>
      </c>
      <c r="C9489" s="623" t="s">
        <v>1131</v>
      </c>
      <c r="D9489" s="624">
        <v>377259.43</v>
      </c>
    </row>
    <row r="9490" spans="1:4" ht="38.25">
      <c r="A9490" s="623">
        <v>37515</v>
      </c>
      <c r="B9490" s="451" t="s">
        <v>8766</v>
      </c>
      <c r="C9490" s="623" t="s">
        <v>1131</v>
      </c>
      <c r="D9490" s="624">
        <v>335402.93</v>
      </c>
    </row>
    <row r="9491" spans="1:4" ht="38.25">
      <c r="A9491" s="623">
        <v>12899</v>
      </c>
      <c r="B9491" s="451" t="s">
        <v>7971</v>
      </c>
      <c r="C9491" s="623" t="s">
        <v>1131</v>
      </c>
      <c r="D9491" s="624">
        <v>97.71</v>
      </c>
    </row>
    <row r="9492" spans="1:4" ht="38.25">
      <c r="A9492" s="623">
        <v>12898</v>
      </c>
      <c r="B9492" s="451" t="s">
        <v>7970</v>
      </c>
      <c r="C9492" s="623" t="s">
        <v>1131</v>
      </c>
      <c r="D9492" s="624">
        <v>155</v>
      </c>
    </row>
    <row r="9493" spans="1:4" ht="25.5">
      <c r="A9493" s="623">
        <v>42528</v>
      </c>
      <c r="B9493" s="451" t="s">
        <v>10152</v>
      </c>
      <c r="C9493" s="623" t="s">
        <v>1136</v>
      </c>
      <c r="D9493" s="624">
        <v>6.38</v>
      </c>
    </row>
    <row r="9494" spans="1:4" ht="25.5">
      <c r="A9494" s="623">
        <v>39696</v>
      </c>
      <c r="B9494" s="451" t="s">
        <v>9754</v>
      </c>
      <c r="C9494" s="623" t="s">
        <v>1136</v>
      </c>
      <c r="D9494" s="624">
        <v>4.49</v>
      </c>
    </row>
    <row r="9495" spans="1:4" ht="25.5">
      <c r="A9495" s="623">
        <v>39700</v>
      </c>
      <c r="B9495" s="451" t="s">
        <v>9756</v>
      </c>
      <c r="C9495" s="623" t="s">
        <v>1136</v>
      </c>
      <c r="D9495" s="624">
        <v>18.02</v>
      </c>
    </row>
    <row r="9496" spans="1:4" ht="25.5">
      <c r="A9496" s="623">
        <v>11621</v>
      </c>
      <c r="B9496" s="451" t="s">
        <v>7605</v>
      </c>
      <c r="C9496" s="623" t="s">
        <v>1136</v>
      </c>
      <c r="D9496" s="624">
        <v>35.86</v>
      </c>
    </row>
    <row r="9497" spans="1:4" ht="25.5">
      <c r="A9497" s="623">
        <v>4014</v>
      </c>
      <c r="B9497" s="451" t="s">
        <v>6620</v>
      </c>
      <c r="C9497" s="623" t="s">
        <v>1136</v>
      </c>
      <c r="D9497" s="624">
        <v>37.11</v>
      </c>
    </row>
    <row r="9498" spans="1:4" ht="25.5">
      <c r="A9498" s="623">
        <v>4015</v>
      </c>
      <c r="B9498" s="451" t="s">
        <v>6621</v>
      </c>
      <c r="C9498" s="623" t="s">
        <v>1136</v>
      </c>
      <c r="D9498" s="624">
        <v>45.57</v>
      </c>
    </row>
    <row r="9499" spans="1:4" ht="25.5">
      <c r="A9499" s="623">
        <v>4017</v>
      </c>
      <c r="B9499" s="451" t="s">
        <v>6623</v>
      </c>
      <c r="C9499" s="623" t="s">
        <v>1136</v>
      </c>
      <c r="D9499" s="624">
        <v>66.31</v>
      </c>
    </row>
    <row r="9500" spans="1:4" ht="25.5">
      <c r="A9500" s="623">
        <v>4016</v>
      </c>
      <c r="B9500" s="451" t="s">
        <v>6622</v>
      </c>
      <c r="C9500" s="623" t="s">
        <v>1136</v>
      </c>
      <c r="D9500" s="624">
        <v>26.19</v>
      </c>
    </row>
    <row r="9501" spans="1:4">
      <c r="A9501" s="623">
        <v>39699</v>
      </c>
      <c r="B9501" s="451" t="s">
        <v>9755</v>
      </c>
      <c r="C9501" s="623" t="s">
        <v>1136</v>
      </c>
      <c r="D9501" s="624">
        <v>12.93</v>
      </c>
    </row>
    <row r="9502" spans="1:4" ht="25.5">
      <c r="A9502" s="623">
        <v>38544</v>
      </c>
      <c r="B9502" s="451" t="s">
        <v>9163</v>
      </c>
      <c r="C9502" s="623" t="s">
        <v>1136</v>
      </c>
      <c r="D9502" s="624">
        <v>6.72</v>
      </c>
    </row>
    <row r="9503" spans="1:4">
      <c r="A9503" s="623">
        <v>38545</v>
      </c>
      <c r="B9503" s="451" t="s">
        <v>9164</v>
      </c>
      <c r="C9503" s="623" t="s">
        <v>1136</v>
      </c>
      <c r="D9503" s="624">
        <v>4.32</v>
      </c>
    </row>
    <row r="9504" spans="1:4" ht="25.5">
      <c r="A9504" s="623">
        <v>42527</v>
      </c>
      <c r="B9504" s="451" t="s">
        <v>10153</v>
      </c>
      <c r="C9504" s="623" t="s">
        <v>1136</v>
      </c>
      <c r="D9504" s="624">
        <v>16.87</v>
      </c>
    </row>
    <row r="9505" spans="1:4" ht="25.5">
      <c r="A9505" s="623">
        <v>39323</v>
      </c>
      <c r="B9505" s="451" t="s">
        <v>9527</v>
      </c>
      <c r="C9505" s="623" t="s">
        <v>1136</v>
      </c>
      <c r="D9505" s="624">
        <v>16.47</v>
      </c>
    </row>
    <row r="9506" spans="1:4" ht="51">
      <c r="A9506" s="623">
        <v>626</v>
      </c>
      <c r="B9506" s="451" t="s">
        <v>5600</v>
      </c>
      <c r="C9506" s="623" t="s">
        <v>1128</v>
      </c>
      <c r="D9506" s="624">
        <v>14.96</v>
      </c>
    </row>
    <row r="9507" spans="1:4" ht="25.5">
      <c r="A9507" s="623">
        <v>25860</v>
      </c>
      <c r="B9507" s="451" t="s">
        <v>8286</v>
      </c>
      <c r="C9507" s="623" t="s">
        <v>1136</v>
      </c>
      <c r="D9507" s="624">
        <v>9.8000000000000007</v>
      </c>
    </row>
    <row r="9508" spans="1:4" ht="25.5">
      <c r="A9508" s="623">
        <v>25861</v>
      </c>
      <c r="B9508" s="451" t="s">
        <v>8287</v>
      </c>
      <c r="C9508" s="623" t="s">
        <v>1136</v>
      </c>
      <c r="D9508" s="624">
        <v>14.79</v>
      </c>
    </row>
    <row r="9509" spans="1:4" ht="25.5">
      <c r="A9509" s="623">
        <v>25862</v>
      </c>
      <c r="B9509" s="451" t="s">
        <v>8288</v>
      </c>
      <c r="C9509" s="623" t="s">
        <v>1136</v>
      </c>
      <c r="D9509" s="624">
        <v>15.7</v>
      </c>
    </row>
    <row r="9510" spans="1:4" ht="25.5">
      <c r="A9510" s="623">
        <v>25863</v>
      </c>
      <c r="B9510" s="451" t="s">
        <v>8289</v>
      </c>
      <c r="C9510" s="623" t="s">
        <v>1136</v>
      </c>
      <c r="D9510" s="624">
        <v>19.63</v>
      </c>
    </row>
    <row r="9511" spans="1:4" ht="25.5">
      <c r="A9511" s="623">
        <v>25864</v>
      </c>
      <c r="B9511" s="451" t="s">
        <v>8290</v>
      </c>
      <c r="C9511" s="623" t="s">
        <v>1136</v>
      </c>
      <c r="D9511" s="624">
        <v>29.44</v>
      </c>
    </row>
    <row r="9512" spans="1:4" ht="25.5">
      <c r="A9512" s="623">
        <v>25865</v>
      </c>
      <c r="B9512" s="451" t="s">
        <v>8291</v>
      </c>
      <c r="C9512" s="623" t="s">
        <v>1136</v>
      </c>
      <c r="D9512" s="624">
        <v>39.44</v>
      </c>
    </row>
    <row r="9513" spans="1:4" ht="25.5">
      <c r="A9513" s="623">
        <v>25866</v>
      </c>
      <c r="B9513" s="451" t="s">
        <v>8292</v>
      </c>
      <c r="C9513" s="623" t="s">
        <v>1136</v>
      </c>
      <c r="D9513" s="624">
        <v>48.97</v>
      </c>
    </row>
    <row r="9514" spans="1:4" ht="38.25">
      <c r="A9514" s="623">
        <v>25868</v>
      </c>
      <c r="B9514" s="451" t="s">
        <v>8294</v>
      </c>
      <c r="C9514" s="623" t="s">
        <v>1136</v>
      </c>
      <c r="D9514" s="624">
        <v>10.93</v>
      </c>
    </row>
    <row r="9515" spans="1:4" ht="38.25">
      <c r="A9515" s="623">
        <v>25869</v>
      </c>
      <c r="B9515" s="451" t="s">
        <v>8295</v>
      </c>
      <c r="C9515" s="623" t="s">
        <v>1136</v>
      </c>
      <c r="D9515" s="624">
        <v>15.43</v>
      </c>
    </row>
    <row r="9516" spans="1:4" ht="38.25">
      <c r="A9516" s="623">
        <v>25870</v>
      </c>
      <c r="B9516" s="451" t="s">
        <v>8296</v>
      </c>
      <c r="C9516" s="623" t="s">
        <v>1136</v>
      </c>
      <c r="D9516" s="624">
        <v>17.489999999999998</v>
      </c>
    </row>
    <row r="9517" spans="1:4" ht="38.25">
      <c r="A9517" s="623">
        <v>25871</v>
      </c>
      <c r="B9517" s="451" t="s">
        <v>8297</v>
      </c>
      <c r="C9517" s="623" t="s">
        <v>1136</v>
      </c>
      <c r="D9517" s="624">
        <v>21.47</v>
      </c>
    </row>
    <row r="9518" spans="1:4" ht="38.25">
      <c r="A9518" s="623">
        <v>25867</v>
      </c>
      <c r="B9518" s="451" t="s">
        <v>8293</v>
      </c>
      <c r="C9518" s="623" t="s">
        <v>1136</v>
      </c>
      <c r="D9518" s="624">
        <v>31.79</v>
      </c>
    </row>
    <row r="9519" spans="1:4" ht="38.25">
      <c r="A9519" s="623">
        <v>25872</v>
      </c>
      <c r="B9519" s="451" t="s">
        <v>8298</v>
      </c>
      <c r="C9519" s="623" t="s">
        <v>1136</v>
      </c>
      <c r="D9519" s="624">
        <v>42.96</v>
      </c>
    </row>
    <row r="9520" spans="1:4" ht="38.25">
      <c r="A9520" s="623">
        <v>25873</v>
      </c>
      <c r="B9520" s="451" t="s">
        <v>8299</v>
      </c>
      <c r="C9520" s="623" t="s">
        <v>1136</v>
      </c>
      <c r="D9520" s="624">
        <v>53.59</v>
      </c>
    </row>
    <row r="9521" spans="1:4" ht="25.5">
      <c r="A9521" s="623">
        <v>40637</v>
      </c>
      <c r="B9521" s="451" t="s">
        <v>9915</v>
      </c>
      <c r="C9521" s="623" t="s">
        <v>1131</v>
      </c>
      <c r="D9521" s="624">
        <v>505925.24</v>
      </c>
    </row>
    <row r="9522" spans="1:4" ht="25.5">
      <c r="A9522" s="623">
        <v>13836</v>
      </c>
      <c r="B9522" s="451" t="s">
        <v>8030</v>
      </c>
      <c r="C9522" s="623" t="s">
        <v>1131</v>
      </c>
      <c r="D9522" s="624">
        <v>58739.81</v>
      </c>
    </row>
    <row r="9523" spans="1:4" ht="51">
      <c r="A9523" s="623">
        <v>14534</v>
      </c>
      <c r="B9523" s="451" t="s">
        <v>8082</v>
      </c>
      <c r="C9523" s="623" t="s">
        <v>1131</v>
      </c>
      <c r="D9523" s="624">
        <v>24590.04</v>
      </c>
    </row>
    <row r="9524" spans="1:4" ht="38.25">
      <c r="A9524" s="623">
        <v>14619</v>
      </c>
      <c r="B9524" s="451" t="s">
        <v>8091</v>
      </c>
      <c r="C9524" s="623" t="s">
        <v>1131</v>
      </c>
      <c r="D9524" s="624">
        <v>15559.74</v>
      </c>
    </row>
    <row r="9525" spans="1:4" ht="51">
      <c r="A9525" s="623">
        <v>14535</v>
      </c>
      <c r="B9525" s="451" t="s">
        <v>8083</v>
      </c>
      <c r="C9525" s="623" t="s">
        <v>1131</v>
      </c>
      <c r="D9525" s="624">
        <v>244058.49</v>
      </c>
    </row>
    <row r="9526" spans="1:4" ht="76.5">
      <c r="A9526" s="623">
        <v>39813</v>
      </c>
      <c r="B9526" s="451" t="s">
        <v>11653</v>
      </c>
      <c r="C9526" s="623" t="s">
        <v>1131</v>
      </c>
      <c r="D9526" s="624">
        <v>17291.87</v>
      </c>
    </row>
    <row r="9527" spans="1:4" ht="63.75">
      <c r="A9527" s="623">
        <v>40403</v>
      </c>
      <c r="B9527" s="451" t="s">
        <v>11654</v>
      </c>
      <c r="C9527" s="623" t="s">
        <v>1131</v>
      </c>
      <c r="D9527" s="624">
        <v>703.2</v>
      </c>
    </row>
    <row r="9528" spans="1:4">
      <c r="A9528" s="623">
        <v>12868</v>
      </c>
      <c r="B9528" s="451" t="s">
        <v>7960</v>
      </c>
      <c r="C9528" s="623" t="s">
        <v>1134</v>
      </c>
      <c r="D9528" s="624">
        <v>13.06</v>
      </c>
    </row>
    <row r="9529" spans="1:4">
      <c r="A9529" s="623">
        <v>40916</v>
      </c>
      <c r="B9529" s="451" t="s">
        <v>9962</v>
      </c>
      <c r="C9529" s="623" t="s">
        <v>1251</v>
      </c>
      <c r="D9529" s="624">
        <v>2316.61</v>
      </c>
    </row>
    <row r="9530" spans="1:4">
      <c r="A9530" s="623">
        <v>4755</v>
      </c>
      <c r="B9530" s="451" t="s">
        <v>6798</v>
      </c>
      <c r="C9530" s="623" t="s">
        <v>1134</v>
      </c>
      <c r="D9530" s="624">
        <v>13.06</v>
      </c>
    </row>
    <row r="9531" spans="1:4">
      <c r="A9531" s="623">
        <v>41067</v>
      </c>
      <c r="B9531" s="451" t="s">
        <v>10013</v>
      </c>
      <c r="C9531" s="623" t="s">
        <v>1251</v>
      </c>
      <c r="D9531" s="624">
        <v>2317.29</v>
      </c>
    </row>
    <row r="9532" spans="1:4">
      <c r="A9532" s="623">
        <v>38463</v>
      </c>
      <c r="B9532" s="451" t="s">
        <v>9144</v>
      </c>
      <c r="C9532" s="623" t="s">
        <v>1131</v>
      </c>
      <c r="D9532" s="624">
        <v>32.26</v>
      </c>
    </row>
    <row r="9533" spans="1:4" ht="51">
      <c r="A9533" s="623">
        <v>40703</v>
      </c>
      <c r="B9533" s="451" t="s">
        <v>9933</v>
      </c>
      <c r="C9533" s="623" t="s">
        <v>1131</v>
      </c>
      <c r="D9533" s="624">
        <v>8945.5</v>
      </c>
    </row>
    <row r="9534" spans="1:4" ht="25.5">
      <c r="A9534" s="623">
        <v>14531</v>
      </c>
      <c r="B9534" s="451" t="s">
        <v>8081</v>
      </c>
      <c r="C9534" s="623" t="s">
        <v>1131</v>
      </c>
      <c r="D9534" s="624">
        <v>16677.78</v>
      </c>
    </row>
    <row r="9535" spans="1:4" ht="25.5">
      <c r="A9535" s="623">
        <v>36533</v>
      </c>
      <c r="B9535" s="451" t="s">
        <v>8669</v>
      </c>
      <c r="C9535" s="623" t="s">
        <v>1131</v>
      </c>
      <c r="D9535" s="624">
        <v>19191.86</v>
      </c>
    </row>
    <row r="9536" spans="1:4" ht="25.5">
      <c r="A9536" s="623">
        <v>11616</v>
      </c>
      <c r="B9536" s="451" t="s">
        <v>7604</v>
      </c>
      <c r="C9536" s="623" t="s">
        <v>1131</v>
      </c>
      <c r="D9536" s="624">
        <v>18126.43</v>
      </c>
    </row>
    <row r="9537" spans="1:4" ht="25.5">
      <c r="A9537" s="623">
        <v>41898</v>
      </c>
      <c r="B9537" s="451" t="s">
        <v>10053</v>
      </c>
      <c r="C9537" s="623" t="s">
        <v>1131</v>
      </c>
      <c r="D9537" s="624">
        <v>20394.7</v>
      </c>
    </row>
    <row r="9538" spans="1:4" ht="38.25">
      <c r="A9538" s="623">
        <v>13447</v>
      </c>
      <c r="B9538" s="451" t="s">
        <v>8017</v>
      </c>
      <c r="C9538" s="623" t="s">
        <v>1131</v>
      </c>
      <c r="D9538" s="624">
        <v>37527.65</v>
      </c>
    </row>
    <row r="9539" spans="1:4" ht="25.5">
      <c r="A9539" s="623">
        <v>14529</v>
      </c>
      <c r="B9539" s="451" t="s">
        <v>8080</v>
      </c>
      <c r="C9539" s="623" t="s">
        <v>1131</v>
      </c>
      <c r="D9539" s="624">
        <v>20988.26</v>
      </c>
    </row>
    <row r="9540" spans="1:4" ht="25.5">
      <c r="A9540" s="623">
        <v>10747</v>
      </c>
      <c r="B9540" s="451" t="s">
        <v>7422</v>
      </c>
      <c r="C9540" s="623" t="s">
        <v>1131</v>
      </c>
      <c r="D9540" s="624">
        <v>20592.689999999999</v>
      </c>
    </row>
    <row r="9541" spans="1:4" ht="38.25">
      <c r="A9541" s="623">
        <v>36141</v>
      </c>
      <c r="B9541" s="451" t="s">
        <v>8569</v>
      </c>
      <c r="C9541" s="623" t="s">
        <v>1131</v>
      </c>
      <c r="D9541" s="624">
        <v>32.26</v>
      </c>
    </row>
    <row r="9542" spans="1:4" ht="38.25">
      <c r="A9542" s="623">
        <v>39434</v>
      </c>
      <c r="B9542" s="451" t="s">
        <v>9612</v>
      </c>
      <c r="C9542" s="623" t="s">
        <v>1128</v>
      </c>
      <c r="D9542" s="624">
        <v>4.25</v>
      </c>
    </row>
    <row r="9543" spans="1:4" ht="38.25">
      <c r="A9543" s="623">
        <v>39433</v>
      </c>
      <c r="B9543" s="451" t="s">
        <v>9611</v>
      </c>
      <c r="C9543" s="623" t="s">
        <v>1128</v>
      </c>
      <c r="D9543" s="624">
        <v>3.05</v>
      </c>
    </row>
    <row r="9544" spans="1:4" ht="25.5">
      <c r="A9544" s="623">
        <v>4049</v>
      </c>
      <c r="B9544" s="451" t="s">
        <v>6630</v>
      </c>
      <c r="C9544" s="623" t="s">
        <v>1130</v>
      </c>
      <c r="D9544" s="624">
        <v>43.79</v>
      </c>
    </row>
    <row r="9545" spans="1:4">
      <c r="A9545" s="623">
        <v>38120</v>
      </c>
      <c r="B9545" s="451" t="s">
        <v>9022</v>
      </c>
      <c r="C9545" s="623" t="s">
        <v>1128</v>
      </c>
      <c r="D9545" s="624">
        <v>106.46</v>
      </c>
    </row>
    <row r="9546" spans="1:4" ht="25.5">
      <c r="A9546" s="623">
        <v>38877</v>
      </c>
      <c r="B9546" s="451" t="s">
        <v>9262</v>
      </c>
      <c r="C9546" s="623" t="s">
        <v>1128</v>
      </c>
      <c r="D9546" s="624">
        <v>6.33</v>
      </c>
    </row>
    <row r="9547" spans="1:4" ht="25.5">
      <c r="A9547" s="623">
        <v>34546</v>
      </c>
      <c r="B9547" s="451" t="s">
        <v>8427</v>
      </c>
      <c r="C9547" s="623" t="s">
        <v>1128</v>
      </c>
      <c r="D9547" s="624">
        <v>6.38</v>
      </c>
    </row>
    <row r="9548" spans="1:4">
      <c r="A9548" s="623">
        <v>10498</v>
      </c>
      <c r="B9548" s="451" t="s">
        <v>7347</v>
      </c>
      <c r="C9548" s="623" t="s">
        <v>1128</v>
      </c>
      <c r="D9548" s="624">
        <v>7.07</v>
      </c>
    </row>
    <row r="9549" spans="1:4">
      <c r="A9549" s="623">
        <v>4823</v>
      </c>
      <c r="B9549" s="451" t="s">
        <v>6824</v>
      </c>
      <c r="C9549" s="623" t="s">
        <v>1128</v>
      </c>
      <c r="D9549" s="624">
        <v>34.22</v>
      </c>
    </row>
    <row r="9550" spans="1:4" ht="25.5">
      <c r="A9550" s="623">
        <v>12357</v>
      </c>
      <c r="B9550" s="451" t="s">
        <v>7831</v>
      </c>
      <c r="C9550" s="623" t="s">
        <v>1131</v>
      </c>
      <c r="D9550" s="624">
        <v>152.06</v>
      </c>
    </row>
    <row r="9551" spans="1:4" ht="25.5">
      <c r="A9551" s="623">
        <v>12358</v>
      </c>
      <c r="B9551" s="451" t="s">
        <v>7832</v>
      </c>
      <c r="C9551" s="623" t="s">
        <v>1131</v>
      </c>
      <c r="D9551" s="624">
        <v>171.04</v>
      </c>
    </row>
    <row r="9552" spans="1:4" ht="25.5">
      <c r="A9552" s="623">
        <v>11079</v>
      </c>
      <c r="B9552" s="451" t="s">
        <v>7507</v>
      </c>
      <c r="C9552" s="623" t="s">
        <v>1129</v>
      </c>
      <c r="D9552" s="624">
        <v>998.08</v>
      </c>
    </row>
    <row r="9553" spans="1:4" ht="25.5">
      <c r="A9553" s="623">
        <v>11082</v>
      </c>
      <c r="B9553" s="451" t="s">
        <v>7508</v>
      </c>
      <c r="C9553" s="623" t="s">
        <v>1129</v>
      </c>
      <c r="D9553" s="624">
        <v>1018.28</v>
      </c>
    </row>
    <row r="9554" spans="1:4">
      <c r="A9554" s="623">
        <v>4058</v>
      </c>
      <c r="B9554" s="451" t="s">
        <v>6631</v>
      </c>
      <c r="C9554" s="623" t="s">
        <v>1134</v>
      </c>
      <c r="D9554" s="624">
        <v>14</v>
      </c>
    </row>
    <row r="9555" spans="1:4" ht="25.5">
      <c r="A9555" s="623">
        <v>40974</v>
      </c>
      <c r="B9555" s="451" t="s">
        <v>9983</v>
      </c>
      <c r="C9555" s="623" t="s">
        <v>1251</v>
      </c>
      <c r="D9555" s="624">
        <v>2483.5300000000002</v>
      </c>
    </row>
    <row r="9556" spans="1:4">
      <c r="A9556" s="623">
        <v>34794</v>
      </c>
      <c r="B9556" s="451" t="s">
        <v>8552</v>
      </c>
      <c r="C9556" s="623" t="s">
        <v>1134</v>
      </c>
      <c r="D9556" s="624">
        <v>14.55</v>
      </c>
    </row>
    <row r="9557" spans="1:4">
      <c r="A9557" s="623">
        <v>40925</v>
      </c>
      <c r="B9557" s="451" t="s">
        <v>9970</v>
      </c>
      <c r="C9557" s="623" t="s">
        <v>1251</v>
      </c>
      <c r="D9557" s="624">
        <v>2581.2600000000002</v>
      </c>
    </row>
    <row r="9558" spans="1:4" ht="25.5">
      <c r="A9558" s="623">
        <v>13741</v>
      </c>
      <c r="B9558" s="451" t="s">
        <v>8027</v>
      </c>
      <c r="C9558" s="623" t="s">
        <v>1131</v>
      </c>
      <c r="D9558" s="624">
        <v>1768.86</v>
      </c>
    </row>
    <row r="9559" spans="1:4" ht="38.25">
      <c r="A9559" s="623">
        <v>3288</v>
      </c>
      <c r="B9559" s="451" t="s">
        <v>6337</v>
      </c>
      <c r="C9559" s="623" t="s">
        <v>1135</v>
      </c>
      <c r="D9559" s="624">
        <v>4.12</v>
      </c>
    </row>
    <row r="9560" spans="1:4" ht="38.25">
      <c r="A9560" s="623">
        <v>13587</v>
      </c>
      <c r="B9560" s="451" t="s">
        <v>8023</v>
      </c>
      <c r="C9560" s="623" t="s">
        <v>1135</v>
      </c>
      <c r="D9560" s="624">
        <v>2.4900000000000002</v>
      </c>
    </row>
    <row r="9561" spans="1:4" ht="25.5">
      <c r="A9561" s="623">
        <v>38598</v>
      </c>
      <c r="B9561" s="451" t="s">
        <v>9178</v>
      </c>
      <c r="C9561" s="623" t="s">
        <v>1131</v>
      </c>
      <c r="D9561" s="624">
        <v>2.41</v>
      </c>
    </row>
    <row r="9562" spans="1:4" ht="25.5">
      <c r="A9562" s="623">
        <v>38595</v>
      </c>
      <c r="B9562" s="451" t="s">
        <v>9175</v>
      </c>
      <c r="C9562" s="623" t="s">
        <v>1131</v>
      </c>
      <c r="D9562" s="624">
        <v>1.66</v>
      </c>
    </row>
    <row r="9563" spans="1:4" ht="25.5">
      <c r="A9563" s="623">
        <v>38592</v>
      </c>
      <c r="B9563" s="451" t="s">
        <v>9172</v>
      </c>
      <c r="C9563" s="623" t="s">
        <v>1131</v>
      </c>
      <c r="D9563" s="624">
        <v>2.1800000000000002</v>
      </c>
    </row>
    <row r="9564" spans="1:4" ht="25.5">
      <c r="A9564" s="623">
        <v>38588</v>
      </c>
      <c r="B9564" s="451" t="s">
        <v>9168</v>
      </c>
      <c r="C9564" s="623" t="s">
        <v>1131</v>
      </c>
      <c r="D9564" s="624">
        <v>1.37</v>
      </c>
    </row>
    <row r="9565" spans="1:4" ht="25.5">
      <c r="A9565" s="623">
        <v>38593</v>
      </c>
      <c r="B9565" s="451" t="s">
        <v>9173</v>
      </c>
      <c r="C9565" s="623" t="s">
        <v>1131</v>
      </c>
      <c r="D9565" s="624">
        <v>2.34</v>
      </c>
    </row>
    <row r="9566" spans="1:4" ht="25.5">
      <c r="A9566" s="623">
        <v>38589</v>
      </c>
      <c r="B9566" s="451" t="s">
        <v>9169</v>
      </c>
      <c r="C9566" s="623" t="s">
        <v>1131</v>
      </c>
      <c r="D9566" s="624">
        <v>1.67</v>
      </c>
    </row>
    <row r="9567" spans="1:4" ht="25.5">
      <c r="A9567" s="623">
        <v>38594</v>
      </c>
      <c r="B9567" s="451" t="s">
        <v>9174</v>
      </c>
      <c r="C9567" s="623" t="s">
        <v>1131</v>
      </c>
      <c r="D9567" s="624">
        <v>3.47</v>
      </c>
    </row>
    <row r="9568" spans="1:4" ht="25.5">
      <c r="A9568" s="623">
        <v>34787</v>
      </c>
      <c r="B9568" s="451" t="s">
        <v>8550</v>
      </c>
      <c r="C9568" s="623" t="s">
        <v>1131</v>
      </c>
      <c r="D9568" s="624">
        <v>1</v>
      </c>
    </row>
    <row r="9569" spans="1:4" ht="25.5">
      <c r="A9569" s="623">
        <v>34788</v>
      </c>
      <c r="B9569" s="451" t="s">
        <v>8551</v>
      </c>
      <c r="C9569" s="623" t="s">
        <v>1131</v>
      </c>
      <c r="D9569" s="624">
        <v>1</v>
      </c>
    </row>
    <row r="9570" spans="1:4" ht="25.5">
      <c r="A9570" s="623">
        <v>34784</v>
      </c>
      <c r="B9570" s="451" t="s">
        <v>8548</v>
      </c>
      <c r="C9570" s="623" t="s">
        <v>1131</v>
      </c>
      <c r="D9570" s="624">
        <v>1.1000000000000001</v>
      </c>
    </row>
    <row r="9571" spans="1:4" ht="25.5">
      <c r="A9571" s="623">
        <v>34781</v>
      </c>
      <c r="B9571" s="451" t="s">
        <v>8545</v>
      </c>
      <c r="C9571" s="623" t="s">
        <v>1131</v>
      </c>
      <c r="D9571" s="624">
        <v>1.25</v>
      </c>
    </row>
    <row r="9572" spans="1:4" ht="25.5">
      <c r="A9572" s="623">
        <v>34773</v>
      </c>
      <c r="B9572" s="451" t="s">
        <v>8540</v>
      </c>
      <c r="C9572" s="623" t="s">
        <v>1131</v>
      </c>
      <c r="D9572" s="624">
        <v>1.73</v>
      </c>
    </row>
    <row r="9573" spans="1:4" ht="25.5">
      <c r="A9573" s="623">
        <v>34769</v>
      </c>
      <c r="B9573" s="451" t="s">
        <v>8537</v>
      </c>
      <c r="C9573" s="623" t="s">
        <v>1131</v>
      </c>
      <c r="D9573" s="624">
        <v>2.0099999999999998</v>
      </c>
    </row>
    <row r="9574" spans="1:4" ht="25.5">
      <c r="A9574" s="623">
        <v>34763</v>
      </c>
      <c r="B9574" s="451" t="s">
        <v>8535</v>
      </c>
      <c r="C9574" s="623" t="s">
        <v>1131</v>
      </c>
      <c r="D9574" s="624">
        <v>1.1599999999999999</v>
      </c>
    </row>
    <row r="9575" spans="1:4" ht="25.5">
      <c r="A9575" s="623">
        <v>34774</v>
      </c>
      <c r="B9575" s="451" t="s">
        <v>8541</v>
      </c>
      <c r="C9575" s="623" t="s">
        <v>1131</v>
      </c>
      <c r="D9575" s="624">
        <v>1.55</v>
      </c>
    </row>
    <row r="9576" spans="1:4" ht="25.5">
      <c r="A9576" s="623">
        <v>34771</v>
      </c>
      <c r="B9576" s="451" t="s">
        <v>8539</v>
      </c>
      <c r="C9576" s="623" t="s">
        <v>1131</v>
      </c>
      <c r="D9576" s="624">
        <v>1.78</v>
      </c>
    </row>
    <row r="9577" spans="1:4" ht="25.5">
      <c r="A9577" s="623">
        <v>34764</v>
      </c>
      <c r="B9577" s="451" t="s">
        <v>8536</v>
      </c>
      <c r="C9577" s="623" t="s">
        <v>1131</v>
      </c>
      <c r="D9577" s="624">
        <v>1.0900000000000001</v>
      </c>
    </row>
    <row r="9578" spans="1:4" ht="25.5">
      <c r="A9578" s="623">
        <v>4062</v>
      </c>
      <c r="B9578" s="451" t="s">
        <v>6634</v>
      </c>
      <c r="C9578" s="623" t="s">
        <v>1131</v>
      </c>
      <c r="D9578" s="624">
        <v>20.62</v>
      </c>
    </row>
    <row r="9579" spans="1:4" ht="25.5">
      <c r="A9579" s="623">
        <v>4059</v>
      </c>
      <c r="B9579" s="451" t="s">
        <v>6632</v>
      </c>
      <c r="C9579" s="623" t="s">
        <v>1135</v>
      </c>
      <c r="D9579" s="624">
        <v>25</v>
      </c>
    </row>
    <row r="9580" spans="1:4" ht="25.5">
      <c r="A9580" s="623">
        <v>4061</v>
      </c>
      <c r="B9580" s="451" t="s">
        <v>6633</v>
      </c>
      <c r="C9580" s="623" t="s">
        <v>1131</v>
      </c>
      <c r="D9580" s="624">
        <v>20</v>
      </c>
    </row>
    <row r="9581" spans="1:4" ht="25.5">
      <c r="A9581" s="623">
        <v>41315</v>
      </c>
      <c r="B9581" s="451" t="s">
        <v>12155</v>
      </c>
      <c r="C9581" s="623" t="s">
        <v>1128</v>
      </c>
      <c r="D9581" s="624">
        <v>61.64</v>
      </c>
    </row>
    <row r="9582" spans="1:4" ht="25.5">
      <c r="A9582" s="623">
        <v>43148</v>
      </c>
      <c r="B9582" s="451" t="s">
        <v>12156</v>
      </c>
      <c r="C9582" s="623" t="s">
        <v>1128</v>
      </c>
      <c r="D9582" s="624">
        <v>41.84</v>
      </c>
    </row>
    <row r="9583" spans="1:4" ht="25.5">
      <c r="A9583" s="623">
        <v>43147</v>
      </c>
      <c r="B9583" s="451" t="s">
        <v>12157</v>
      </c>
      <c r="C9583" s="623" t="s">
        <v>1128</v>
      </c>
      <c r="D9583" s="624">
        <v>16.2</v>
      </c>
    </row>
    <row r="9584" spans="1:4" ht="38.25">
      <c r="A9584" s="623">
        <v>10608</v>
      </c>
      <c r="B9584" s="451" t="s">
        <v>7391</v>
      </c>
      <c r="C9584" s="623" t="s">
        <v>1131</v>
      </c>
      <c r="D9584" s="624">
        <v>8402.98</v>
      </c>
    </row>
    <row r="9585" spans="1:4">
      <c r="A9585" s="623">
        <v>4069</v>
      </c>
      <c r="B9585" s="451" t="s">
        <v>6635</v>
      </c>
      <c r="C9585" s="623" t="s">
        <v>1134</v>
      </c>
      <c r="D9585" s="624">
        <v>26</v>
      </c>
    </row>
    <row r="9586" spans="1:4">
      <c r="A9586" s="623">
        <v>40819</v>
      </c>
      <c r="B9586" s="451" t="s">
        <v>9949</v>
      </c>
      <c r="C9586" s="623" t="s">
        <v>1251</v>
      </c>
      <c r="D9586" s="624">
        <v>4607.95</v>
      </c>
    </row>
    <row r="9587" spans="1:4" ht="25.5">
      <c r="A9587" s="623">
        <v>34361</v>
      </c>
      <c r="B9587" s="451" t="s">
        <v>8370</v>
      </c>
      <c r="C9587" s="623" t="s">
        <v>1128</v>
      </c>
      <c r="D9587" s="624">
        <v>11.79</v>
      </c>
    </row>
    <row r="9588" spans="1:4" ht="38.25">
      <c r="A9588" s="623">
        <v>36512</v>
      </c>
      <c r="B9588" s="451" t="s">
        <v>8652</v>
      </c>
      <c r="C9588" s="623" t="s">
        <v>1131</v>
      </c>
      <c r="D9588" s="624">
        <v>10535.03</v>
      </c>
    </row>
    <row r="9589" spans="1:4" ht="25.5">
      <c r="A9589" s="623">
        <v>25972</v>
      </c>
      <c r="B9589" s="451" t="s">
        <v>8334</v>
      </c>
      <c r="C9589" s="623" t="s">
        <v>1128</v>
      </c>
      <c r="D9589" s="624">
        <v>9.27</v>
      </c>
    </row>
    <row r="9590" spans="1:4" ht="25.5">
      <c r="A9590" s="623">
        <v>25973</v>
      </c>
      <c r="B9590" s="451" t="s">
        <v>8335</v>
      </c>
      <c r="C9590" s="623" t="s">
        <v>1128</v>
      </c>
      <c r="D9590" s="624">
        <v>9.27</v>
      </c>
    </row>
    <row r="9591" spans="1:4" ht="25.5">
      <c r="A9591" s="623">
        <v>11697</v>
      </c>
      <c r="B9591" s="451" t="s">
        <v>7641</v>
      </c>
      <c r="C9591" s="623" t="s">
        <v>1131</v>
      </c>
      <c r="D9591" s="624">
        <v>497.88</v>
      </c>
    </row>
    <row r="9592" spans="1:4" ht="25.5">
      <c r="A9592" s="623">
        <v>11698</v>
      </c>
      <c r="B9592" s="451" t="s">
        <v>7642</v>
      </c>
      <c r="C9592" s="623" t="s">
        <v>1131</v>
      </c>
      <c r="D9592" s="624">
        <v>593.94000000000005</v>
      </c>
    </row>
    <row r="9593" spans="1:4" ht="25.5">
      <c r="A9593" s="623">
        <v>11699</v>
      </c>
      <c r="B9593" s="451" t="s">
        <v>7643</v>
      </c>
      <c r="C9593" s="623" t="s">
        <v>1131</v>
      </c>
      <c r="D9593" s="624">
        <v>656.44</v>
      </c>
    </row>
    <row r="9594" spans="1:4" ht="25.5">
      <c r="A9594" s="623">
        <v>10432</v>
      </c>
      <c r="B9594" s="451" t="s">
        <v>7335</v>
      </c>
      <c r="C9594" s="623" t="s">
        <v>1131</v>
      </c>
      <c r="D9594" s="624">
        <v>239.84</v>
      </c>
    </row>
    <row r="9595" spans="1:4" ht="25.5">
      <c r="A9595" s="623">
        <v>10430</v>
      </c>
      <c r="B9595" s="451" t="s">
        <v>7333</v>
      </c>
      <c r="C9595" s="623" t="s">
        <v>1131</v>
      </c>
      <c r="D9595" s="624">
        <v>258.3</v>
      </c>
    </row>
    <row r="9596" spans="1:4" ht="38.25">
      <c r="A9596" s="623">
        <v>37514</v>
      </c>
      <c r="B9596" s="451" t="s">
        <v>8765</v>
      </c>
      <c r="C9596" s="623" t="s">
        <v>1131</v>
      </c>
      <c r="D9596" s="624">
        <v>148371.38</v>
      </c>
    </row>
    <row r="9597" spans="1:4" ht="38.25">
      <c r="A9597" s="623">
        <v>37519</v>
      </c>
      <c r="B9597" s="451" t="s">
        <v>8768</v>
      </c>
      <c r="C9597" s="623" t="s">
        <v>1131</v>
      </c>
      <c r="D9597" s="624">
        <v>228980.57</v>
      </c>
    </row>
    <row r="9598" spans="1:4" ht="25.5">
      <c r="A9598" s="623">
        <v>37520</v>
      </c>
      <c r="B9598" s="451" t="s">
        <v>8769</v>
      </c>
      <c r="C9598" s="623" t="s">
        <v>1131</v>
      </c>
      <c r="D9598" s="624">
        <v>225226.79</v>
      </c>
    </row>
    <row r="9599" spans="1:4" ht="25.5">
      <c r="A9599" s="623">
        <v>37521</v>
      </c>
      <c r="B9599" s="451" t="s">
        <v>8770</v>
      </c>
      <c r="C9599" s="623" t="s">
        <v>1131</v>
      </c>
      <c r="D9599" s="624">
        <v>274776.68</v>
      </c>
    </row>
    <row r="9600" spans="1:4" ht="25.5">
      <c r="A9600" s="623">
        <v>37522</v>
      </c>
      <c r="B9600" s="451" t="s">
        <v>8771</v>
      </c>
      <c r="C9600" s="623" t="s">
        <v>1131</v>
      </c>
      <c r="D9600" s="624">
        <v>283043.55</v>
      </c>
    </row>
    <row r="9601" spans="1:4" ht="38.25">
      <c r="A9601" s="623">
        <v>21109</v>
      </c>
      <c r="B9601" s="451" t="s">
        <v>8257</v>
      </c>
      <c r="C9601" s="623" t="s">
        <v>1131</v>
      </c>
      <c r="D9601" s="624">
        <v>60.51</v>
      </c>
    </row>
    <row r="9602" spans="1:4" ht="25.5">
      <c r="A9602" s="623">
        <v>36800</v>
      </c>
      <c r="B9602" s="451" t="s">
        <v>8683</v>
      </c>
      <c r="C9602" s="623" t="s">
        <v>1131</v>
      </c>
      <c r="D9602" s="624">
        <v>82.54</v>
      </c>
    </row>
    <row r="9603" spans="1:4" ht="25.5">
      <c r="A9603" s="623">
        <v>11769</v>
      </c>
      <c r="B9603" s="451" t="s">
        <v>7682</v>
      </c>
      <c r="C9603" s="623" t="s">
        <v>1131</v>
      </c>
      <c r="D9603" s="624">
        <v>202.28</v>
      </c>
    </row>
    <row r="9604" spans="1:4" ht="25.5">
      <c r="A9604" s="623">
        <v>36793</v>
      </c>
      <c r="B9604" s="451" t="s">
        <v>8677</v>
      </c>
      <c r="C9604" s="623" t="s">
        <v>1131</v>
      </c>
      <c r="D9604" s="624">
        <v>327.5</v>
      </c>
    </row>
    <row r="9605" spans="1:4" ht="38.25">
      <c r="A9605" s="623">
        <v>37546</v>
      </c>
      <c r="B9605" s="451" t="s">
        <v>8791</v>
      </c>
      <c r="C9605" s="623" t="s">
        <v>1131</v>
      </c>
      <c r="D9605" s="624">
        <v>10284.5</v>
      </c>
    </row>
    <row r="9606" spans="1:4" ht="38.25">
      <c r="A9606" s="623">
        <v>37544</v>
      </c>
      <c r="B9606" s="451" t="s">
        <v>8789</v>
      </c>
      <c r="C9606" s="623" t="s">
        <v>1131</v>
      </c>
      <c r="D9606" s="624">
        <v>10877.59</v>
      </c>
    </row>
    <row r="9607" spans="1:4" ht="38.25">
      <c r="A9607" s="623">
        <v>37545</v>
      </c>
      <c r="B9607" s="451" t="s">
        <v>8790</v>
      </c>
      <c r="C9607" s="623" t="s">
        <v>1131</v>
      </c>
      <c r="D9607" s="624">
        <v>12942.87</v>
      </c>
    </row>
    <row r="9608" spans="1:4" ht="25.5">
      <c r="A9608" s="623">
        <v>11771</v>
      </c>
      <c r="B9608" s="451" t="s">
        <v>7683</v>
      </c>
      <c r="C9608" s="623" t="s">
        <v>1131</v>
      </c>
      <c r="D9608" s="624">
        <v>250.9</v>
      </c>
    </row>
    <row r="9609" spans="1:4" ht="51">
      <c r="A9609" s="623">
        <v>39919</v>
      </c>
      <c r="B9609" s="451" t="s">
        <v>9845</v>
      </c>
      <c r="C9609" s="623" t="s">
        <v>1131</v>
      </c>
      <c r="D9609" s="624">
        <v>51479.62</v>
      </c>
    </row>
    <row r="9610" spans="1:4" ht="38.25">
      <c r="A9610" s="623">
        <v>38385</v>
      </c>
      <c r="B9610" s="451" t="s">
        <v>9085</v>
      </c>
      <c r="C9610" s="623" t="s">
        <v>1131</v>
      </c>
      <c r="D9610" s="624">
        <v>40.69</v>
      </c>
    </row>
    <row r="9611" spans="1:4" ht="25.5">
      <c r="A9611" s="623">
        <v>37587</v>
      </c>
      <c r="B9611" s="451" t="s">
        <v>8807</v>
      </c>
      <c r="C9611" s="623" t="s">
        <v>1131</v>
      </c>
      <c r="D9611" s="624">
        <v>228.21</v>
      </c>
    </row>
    <row r="9612" spans="1:4" ht="25.5">
      <c r="A9612" s="623">
        <v>11561</v>
      </c>
      <c r="B9612" s="451" t="s">
        <v>7590</v>
      </c>
      <c r="C9612" s="623" t="s">
        <v>1131</v>
      </c>
      <c r="D9612" s="624">
        <v>158.27000000000001</v>
      </c>
    </row>
    <row r="9613" spans="1:4" ht="25.5">
      <c r="A9613" s="623">
        <v>11560</v>
      </c>
      <c r="B9613" s="451" t="s">
        <v>7589</v>
      </c>
      <c r="C9613" s="623" t="s">
        <v>1131</v>
      </c>
      <c r="D9613" s="624">
        <v>134.71</v>
      </c>
    </row>
    <row r="9614" spans="1:4" ht="25.5">
      <c r="A9614" s="623">
        <v>11499</v>
      </c>
      <c r="B9614" s="451" t="s">
        <v>7581</v>
      </c>
      <c r="C9614" s="623" t="s">
        <v>1131</v>
      </c>
      <c r="D9614" s="624">
        <v>1081.8499999999999</v>
      </c>
    </row>
    <row r="9615" spans="1:4">
      <c r="A9615" s="623">
        <v>34761</v>
      </c>
      <c r="B9615" s="451" t="s">
        <v>10154</v>
      </c>
      <c r="C9615" s="623" t="s">
        <v>1134</v>
      </c>
      <c r="D9615" s="624">
        <v>12.92</v>
      </c>
    </row>
    <row r="9616" spans="1:4">
      <c r="A9616" s="623">
        <v>40924</v>
      </c>
      <c r="B9616" s="451" t="s">
        <v>9969</v>
      </c>
      <c r="C9616" s="623" t="s">
        <v>1251</v>
      </c>
      <c r="D9616" s="624">
        <v>2290.1</v>
      </c>
    </row>
    <row r="9617" spans="1:4">
      <c r="A9617" s="623">
        <v>25957</v>
      </c>
      <c r="B9617" s="451" t="s">
        <v>10155</v>
      </c>
      <c r="C9617" s="623" t="s">
        <v>1134</v>
      </c>
      <c r="D9617" s="624">
        <v>8.76</v>
      </c>
    </row>
    <row r="9618" spans="1:4" ht="25.5">
      <c r="A9618" s="623">
        <v>40983</v>
      </c>
      <c r="B9618" s="451" t="s">
        <v>9992</v>
      </c>
      <c r="C9618" s="623" t="s">
        <v>1251</v>
      </c>
      <c r="D9618" s="624">
        <v>1552.79</v>
      </c>
    </row>
    <row r="9619" spans="1:4">
      <c r="A9619" s="623">
        <v>2437</v>
      </c>
      <c r="B9619" s="451" t="s">
        <v>10156</v>
      </c>
      <c r="C9619" s="623" t="s">
        <v>1134</v>
      </c>
      <c r="D9619" s="624">
        <v>14.39</v>
      </c>
    </row>
    <row r="9620" spans="1:4">
      <c r="A9620" s="623">
        <v>40921</v>
      </c>
      <c r="B9620" s="451" t="s">
        <v>9966</v>
      </c>
      <c r="C9620" s="623" t="s">
        <v>1251</v>
      </c>
      <c r="D9620" s="624">
        <v>2552.7399999999998</v>
      </c>
    </row>
    <row r="9621" spans="1:4" ht="38.25">
      <c r="A9621" s="623">
        <v>14252</v>
      </c>
      <c r="B9621" s="451" t="s">
        <v>8072</v>
      </c>
      <c r="C9621" s="623" t="s">
        <v>1131</v>
      </c>
      <c r="D9621" s="624">
        <v>1968.89</v>
      </c>
    </row>
    <row r="9622" spans="1:4" ht="51">
      <c r="A9622" s="623">
        <v>730</v>
      </c>
      <c r="B9622" s="451" t="s">
        <v>5624</v>
      </c>
      <c r="C9622" s="623" t="s">
        <v>1131</v>
      </c>
      <c r="D9622" s="624">
        <v>5260.51</v>
      </c>
    </row>
    <row r="9623" spans="1:4" ht="51">
      <c r="A9623" s="623">
        <v>723</v>
      </c>
      <c r="B9623" s="451" t="s">
        <v>5622</v>
      </c>
      <c r="C9623" s="623" t="s">
        <v>1131</v>
      </c>
      <c r="D9623" s="624">
        <v>2614.66</v>
      </c>
    </row>
    <row r="9624" spans="1:4" ht="51">
      <c r="A9624" s="623">
        <v>36502</v>
      </c>
      <c r="B9624" s="451" t="s">
        <v>8646</v>
      </c>
      <c r="C9624" s="623" t="s">
        <v>1131</v>
      </c>
      <c r="D9624" s="624">
        <v>2457.4699999999998</v>
      </c>
    </row>
    <row r="9625" spans="1:4" ht="51">
      <c r="A9625" s="623">
        <v>36503</v>
      </c>
      <c r="B9625" s="451" t="s">
        <v>8647</v>
      </c>
      <c r="C9625" s="623" t="s">
        <v>1131</v>
      </c>
      <c r="D9625" s="624">
        <v>3030.35</v>
      </c>
    </row>
    <row r="9626" spans="1:4" ht="38.25">
      <c r="A9626" s="623">
        <v>4090</v>
      </c>
      <c r="B9626" s="451" t="s">
        <v>6639</v>
      </c>
      <c r="C9626" s="623" t="s">
        <v>1131</v>
      </c>
      <c r="D9626" s="624">
        <v>538000</v>
      </c>
    </row>
    <row r="9627" spans="1:4" ht="38.25">
      <c r="A9627" s="623">
        <v>13227</v>
      </c>
      <c r="B9627" s="451" t="s">
        <v>7986</v>
      </c>
      <c r="C9627" s="623" t="s">
        <v>1131</v>
      </c>
      <c r="D9627" s="624">
        <v>668532.07999999996</v>
      </c>
    </row>
    <row r="9628" spans="1:4" ht="38.25">
      <c r="A9628" s="623">
        <v>10597</v>
      </c>
      <c r="B9628" s="451" t="s">
        <v>7386</v>
      </c>
      <c r="C9628" s="623" t="s">
        <v>1131</v>
      </c>
      <c r="D9628" s="624">
        <v>703716.26</v>
      </c>
    </row>
    <row r="9629" spans="1:4" ht="25.5">
      <c r="A9629" s="623">
        <v>39628</v>
      </c>
      <c r="B9629" s="451" t="s">
        <v>9728</v>
      </c>
      <c r="C9629" s="623" t="s">
        <v>1131</v>
      </c>
      <c r="D9629" s="624">
        <v>3158.7</v>
      </c>
    </row>
    <row r="9630" spans="1:4" ht="25.5">
      <c r="A9630" s="623">
        <v>39404</v>
      </c>
      <c r="B9630" s="451" t="s">
        <v>9589</v>
      </c>
      <c r="C9630" s="623" t="s">
        <v>1131</v>
      </c>
      <c r="D9630" s="624">
        <v>1566.29</v>
      </c>
    </row>
    <row r="9631" spans="1:4" ht="25.5">
      <c r="A9631" s="623">
        <v>39402</v>
      </c>
      <c r="B9631" s="451" t="s">
        <v>9587</v>
      </c>
      <c r="C9631" s="623" t="s">
        <v>1131</v>
      </c>
      <c r="D9631" s="624">
        <v>1290.33</v>
      </c>
    </row>
    <row r="9632" spans="1:4" ht="25.5">
      <c r="A9632" s="623">
        <v>39403</v>
      </c>
      <c r="B9632" s="451" t="s">
        <v>9588</v>
      </c>
      <c r="C9632" s="623" t="s">
        <v>1131</v>
      </c>
      <c r="D9632" s="624">
        <v>1262.26</v>
      </c>
    </row>
    <row r="9633" spans="1:4">
      <c r="A9633" s="623">
        <v>4093</v>
      </c>
      <c r="B9633" s="451" t="s">
        <v>6640</v>
      </c>
      <c r="C9633" s="623" t="s">
        <v>1134</v>
      </c>
      <c r="D9633" s="624">
        <v>10.16</v>
      </c>
    </row>
    <row r="9634" spans="1:4">
      <c r="A9634" s="623">
        <v>10512</v>
      </c>
      <c r="B9634" s="451" t="s">
        <v>10157</v>
      </c>
      <c r="C9634" s="623" t="s">
        <v>1251</v>
      </c>
      <c r="D9634" s="624">
        <v>1802.69</v>
      </c>
    </row>
    <row r="9635" spans="1:4">
      <c r="A9635" s="623">
        <v>20020</v>
      </c>
      <c r="B9635" s="451" t="s">
        <v>10158</v>
      </c>
      <c r="C9635" s="623" t="s">
        <v>1134</v>
      </c>
      <c r="D9635" s="624">
        <v>9.58</v>
      </c>
    </row>
    <row r="9636" spans="1:4">
      <c r="A9636" s="623">
        <v>41038</v>
      </c>
      <c r="B9636" s="451" t="s">
        <v>10009</v>
      </c>
      <c r="C9636" s="623" t="s">
        <v>1251</v>
      </c>
      <c r="D9636" s="624">
        <v>1700.4</v>
      </c>
    </row>
    <row r="9637" spans="1:4">
      <c r="A9637" s="623">
        <v>4094</v>
      </c>
      <c r="B9637" s="451" t="s">
        <v>10159</v>
      </c>
      <c r="C9637" s="623" t="s">
        <v>1134</v>
      </c>
      <c r="D9637" s="624">
        <v>13.58</v>
      </c>
    </row>
    <row r="9638" spans="1:4">
      <c r="A9638" s="623">
        <v>40988</v>
      </c>
      <c r="B9638" s="451" t="s">
        <v>9996</v>
      </c>
      <c r="C9638" s="623" t="s">
        <v>1251</v>
      </c>
      <c r="D9638" s="624">
        <v>2407.38</v>
      </c>
    </row>
    <row r="9639" spans="1:4">
      <c r="A9639" s="623">
        <v>4095</v>
      </c>
      <c r="B9639" s="451" t="s">
        <v>10160</v>
      </c>
      <c r="C9639" s="623" t="s">
        <v>1134</v>
      </c>
      <c r="D9639" s="624">
        <v>9.42</v>
      </c>
    </row>
    <row r="9640" spans="1:4">
      <c r="A9640" s="623">
        <v>40990</v>
      </c>
      <c r="B9640" s="451" t="s">
        <v>9997</v>
      </c>
      <c r="C9640" s="623" t="s">
        <v>1251</v>
      </c>
      <c r="D9640" s="624">
        <v>1670.53</v>
      </c>
    </row>
    <row r="9641" spans="1:4">
      <c r="A9641" s="623">
        <v>4097</v>
      </c>
      <c r="B9641" s="451" t="s">
        <v>10161</v>
      </c>
      <c r="C9641" s="623" t="s">
        <v>1134</v>
      </c>
      <c r="D9641" s="624">
        <v>11.09</v>
      </c>
    </row>
    <row r="9642" spans="1:4">
      <c r="A9642" s="623">
        <v>40994</v>
      </c>
      <c r="B9642" s="451" t="s">
        <v>9999</v>
      </c>
      <c r="C9642" s="623" t="s">
        <v>1251</v>
      </c>
      <c r="D9642" s="624">
        <v>1966.73</v>
      </c>
    </row>
    <row r="9643" spans="1:4">
      <c r="A9643" s="623">
        <v>4096</v>
      </c>
      <c r="B9643" s="451" t="s">
        <v>10162</v>
      </c>
      <c r="C9643" s="623" t="s">
        <v>1134</v>
      </c>
      <c r="D9643" s="624">
        <v>11.9</v>
      </c>
    </row>
    <row r="9644" spans="1:4" ht="25.5">
      <c r="A9644" s="623">
        <v>40992</v>
      </c>
      <c r="B9644" s="451" t="s">
        <v>9998</v>
      </c>
      <c r="C9644" s="623" t="s">
        <v>1251</v>
      </c>
      <c r="D9644" s="624">
        <v>2110.63</v>
      </c>
    </row>
    <row r="9645" spans="1:4" ht="25.5">
      <c r="A9645" s="623">
        <v>13955</v>
      </c>
      <c r="B9645" s="451" t="s">
        <v>8042</v>
      </c>
      <c r="C9645" s="623" t="s">
        <v>1131</v>
      </c>
      <c r="D9645" s="624">
        <v>2375.23</v>
      </c>
    </row>
    <row r="9646" spans="1:4" ht="25.5">
      <c r="A9646" s="623">
        <v>4114</v>
      </c>
      <c r="B9646" s="451" t="s">
        <v>6645</v>
      </c>
      <c r="C9646" s="623" t="s">
        <v>1131</v>
      </c>
      <c r="D9646" s="624">
        <v>47.29</v>
      </c>
    </row>
    <row r="9647" spans="1:4" ht="25.5">
      <c r="A9647" s="623">
        <v>36797</v>
      </c>
      <c r="B9647" s="451" t="s">
        <v>8681</v>
      </c>
      <c r="C9647" s="623" t="s">
        <v>1131</v>
      </c>
      <c r="D9647" s="624">
        <v>41.35</v>
      </c>
    </row>
    <row r="9648" spans="1:4">
      <c r="A9648" s="623">
        <v>4107</v>
      </c>
      <c r="B9648" s="451" t="s">
        <v>6642</v>
      </c>
      <c r="C9648" s="623" t="s">
        <v>1131</v>
      </c>
      <c r="D9648" s="624">
        <v>39.82</v>
      </c>
    </row>
    <row r="9649" spans="1:4" ht="25.5">
      <c r="A9649" s="623">
        <v>36799</v>
      </c>
      <c r="B9649" s="451" t="s">
        <v>8682</v>
      </c>
      <c r="C9649" s="623" t="s">
        <v>1131</v>
      </c>
      <c r="D9649" s="624">
        <v>38.020000000000003</v>
      </c>
    </row>
    <row r="9650" spans="1:4">
      <c r="A9650" s="623">
        <v>4108</v>
      </c>
      <c r="B9650" s="451" t="s">
        <v>6643</v>
      </c>
      <c r="C9650" s="623" t="s">
        <v>1131</v>
      </c>
      <c r="D9650" s="624">
        <v>32.020000000000003</v>
      </c>
    </row>
    <row r="9651" spans="1:4">
      <c r="A9651" s="623">
        <v>4102</v>
      </c>
      <c r="B9651" s="451" t="s">
        <v>6641</v>
      </c>
      <c r="C9651" s="623" t="s">
        <v>1131</v>
      </c>
      <c r="D9651" s="624">
        <v>47.63</v>
      </c>
    </row>
    <row r="9652" spans="1:4" ht="38.25">
      <c r="A9652" s="623">
        <v>10826</v>
      </c>
      <c r="B9652" s="451" t="s">
        <v>7436</v>
      </c>
      <c r="C9652" s="623" t="s">
        <v>1131</v>
      </c>
      <c r="D9652" s="624">
        <v>86.2</v>
      </c>
    </row>
    <row r="9653" spans="1:4" ht="25.5">
      <c r="A9653" s="623">
        <v>365</v>
      </c>
      <c r="B9653" s="451" t="s">
        <v>5508</v>
      </c>
      <c r="C9653" s="623" t="s">
        <v>1131</v>
      </c>
      <c r="D9653" s="624">
        <v>53.44</v>
      </c>
    </row>
    <row r="9654" spans="1:4">
      <c r="A9654" s="623">
        <v>38639</v>
      </c>
      <c r="B9654" s="451" t="s">
        <v>9189</v>
      </c>
      <c r="C9654" s="623" t="s">
        <v>1131</v>
      </c>
      <c r="D9654" s="624">
        <v>206.89</v>
      </c>
    </row>
    <row r="9655" spans="1:4" ht="25.5">
      <c r="A9655" s="623">
        <v>38640</v>
      </c>
      <c r="B9655" s="451" t="s">
        <v>9190</v>
      </c>
      <c r="C9655" s="623" t="s">
        <v>1131</v>
      </c>
      <c r="D9655" s="624">
        <v>3.1</v>
      </c>
    </row>
    <row r="9656" spans="1:4" ht="38.25">
      <c r="A9656" s="623">
        <v>358</v>
      </c>
      <c r="B9656" s="451" t="s">
        <v>5505</v>
      </c>
      <c r="C9656" s="623" t="s">
        <v>1131</v>
      </c>
      <c r="D9656" s="624">
        <v>63.79</v>
      </c>
    </row>
    <row r="9657" spans="1:4" ht="38.25">
      <c r="A9657" s="623">
        <v>359</v>
      </c>
      <c r="B9657" s="451" t="s">
        <v>5506</v>
      </c>
      <c r="C9657" s="623" t="s">
        <v>1131</v>
      </c>
      <c r="D9657" s="624">
        <v>131.03</v>
      </c>
    </row>
    <row r="9658" spans="1:4">
      <c r="A9658" s="623">
        <v>38641</v>
      </c>
      <c r="B9658" s="451" t="s">
        <v>9191</v>
      </c>
      <c r="C9658" s="623" t="s">
        <v>1131</v>
      </c>
      <c r="D9658" s="624">
        <v>129.31</v>
      </c>
    </row>
    <row r="9659" spans="1:4" ht="38.25">
      <c r="A9659" s="623">
        <v>360</v>
      </c>
      <c r="B9659" s="451" t="s">
        <v>5507</v>
      </c>
      <c r="C9659" s="623" t="s">
        <v>1131</v>
      </c>
      <c r="D9659" s="624">
        <v>3</v>
      </c>
    </row>
    <row r="9660" spans="1:4" ht="38.25">
      <c r="A9660" s="623">
        <v>4127</v>
      </c>
      <c r="B9660" s="451" t="s">
        <v>6649</v>
      </c>
      <c r="C9660" s="623" t="s">
        <v>1131</v>
      </c>
      <c r="D9660" s="624">
        <v>202.03</v>
      </c>
    </row>
    <row r="9661" spans="1:4" ht="38.25">
      <c r="A9661" s="623">
        <v>4154</v>
      </c>
      <c r="B9661" s="451" t="s">
        <v>6650</v>
      </c>
      <c r="C9661" s="623" t="s">
        <v>1131</v>
      </c>
      <c r="D9661" s="624">
        <v>246.84</v>
      </c>
    </row>
    <row r="9662" spans="1:4" ht="38.25">
      <c r="A9662" s="623">
        <v>4168</v>
      </c>
      <c r="B9662" s="451" t="s">
        <v>6652</v>
      </c>
      <c r="C9662" s="623" t="s">
        <v>1131</v>
      </c>
      <c r="D9662" s="624">
        <v>260.69</v>
      </c>
    </row>
    <row r="9663" spans="1:4" ht="38.25">
      <c r="A9663" s="623">
        <v>4161</v>
      </c>
      <c r="B9663" s="451" t="s">
        <v>6651</v>
      </c>
      <c r="C9663" s="623" t="s">
        <v>1131</v>
      </c>
      <c r="D9663" s="624">
        <v>250.91</v>
      </c>
    </row>
    <row r="9664" spans="1:4" ht="63.75">
      <c r="A9664" s="623">
        <v>42430</v>
      </c>
      <c r="B9664" s="451" t="s">
        <v>11655</v>
      </c>
      <c r="C9664" s="623" t="s">
        <v>1131</v>
      </c>
      <c r="D9664" s="624">
        <v>3683.17</v>
      </c>
    </row>
    <row r="9665" spans="1:4">
      <c r="A9665" s="623">
        <v>4214</v>
      </c>
      <c r="B9665" s="451" t="s">
        <v>6684</v>
      </c>
      <c r="C9665" s="623" t="s">
        <v>1131</v>
      </c>
      <c r="D9665" s="624">
        <v>6.54</v>
      </c>
    </row>
    <row r="9666" spans="1:4">
      <c r="A9666" s="623">
        <v>4215</v>
      </c>
      <c r="B9666" s="451" t="s">
        <v>6685</v>
      </c>
      <c r="C9666" s="623" t="s">
        <v>1131</v>
      </c>
      <c r="D9666" s="624">
        <v>4.3099999999999996</v>
      </c>
    </row>
    <row r="9667" spans="1:4">
      <c r="A9667" s="623">
        <v>4210</v>
      </c>
      <c r="B9667" s="451" t="s">
        <v>6680</v>
      </c>
      <c r="C9667" s="623" t="s">
        <v>1131</v>
      </c>
      <c r="D9667" s="624">
        <v>0.72</v>
      </c>
    </row>
    <row r="9668" spans="1:4">
      <c r="A9668" s="623">
        <v>4212</v>
      </c>
      <c r="B9668" s="451" t="s">
        <v>6682</v>
      </c>
      <c r="C9668" s="623" t="s">
        <v>1131</v>
      </c>
      <c r="D9668" s="624">
        <v>2.08</v>
      </c>
    </row>
    <row r="9669" spans="1:4">
      <c r="A9669" s="623">
        <v>4213</v>
      </c>
      <c r="B9669" s="451" t="s">
        <v>6683</v>
      </c>
      <c r="C9669" s="623" t="s">
        <v>1131</v>
      </c>
      <c r="D9669" s="624">
        <v>9.2899999999999991</v>
      </c>
    </row>
    <row r="9670" spans="1:4">
      <c r="A9670" s="623">
        <v>4211</v>
      </c>
      <c r="B9670" s="451" t="s">
        <v>6681</v>
      </c>
      <c r="C9670" s="623" t="s">
        <v>1131</v>
      </c>
      <c r="D9670" s="624">
        <v>1.04</v>
      </c>
    </row>
    <row r="9671" spans="1:4" ht="25.5">
      <c r="A9671" s="623">
        <v>4209</v>
      </c>
      <c r="B9671" s="451" t="s">
        <v>6679</v>
      </c>
      <c r="C9671" s="623" t="s">
        <v>1131</v>
      </c>
      <c r="D9671" s="624">
        <v>11.34</v>
      </c>
    </row>
    <row r="9672" spans="1:4" ht="25.5">
      <c r="A9672" s="623">
        <v>4180</v>
      </c>
      <c r="B9672" s="451" t="s">
        <v>6656</v>
      </c>
      <c r="C9672" s="623" t="s">
        <v>1131</v>
      </c>
      <c r="D9672" s="624">
        <v>8.5299999999999994</v>
      </c>
    </row>
    <row r="9673" spans="1:4" ht="25.5">
      <c r="A9673" s="623">
        <v>4177</v>
      </c>
      <c r="B9673" s="451" t="s">
        <v>6653</v>
      </c>
      <c r="C9673" s="623" t="s">
        <v>1131</v>
      </c>
      <c r="D9673" s="624">
        <v>2.83</v>
      </c>
    </row>
    <row r="9674" spans="1:4" ht="25.5">
      <c r="A9674" s="623">
        <v>4179</v>
      </c>
      <c r="B9674" s="451" t="s">
        <v>6655</v>
      </c>
      <c r="C9674" s="623" t="s">
        <v>1131</v>
      </c>
      <c r="D9674" s="624">
        <v>5.79</v>
      </c>
    </row>
    <row r="9675" spans="1:4" ht="25.5">
      <c r="A9675" s="623">
        <v>4208</v>
      </c>
      <c r="B9675" s="451" t="s">
        <v>6678</v>
      </c>
      <c r="C9675" s="623" t="s">
        <v>1131</v>
      </c>
      <c r="D9675" s="624">
        <v>26.99</v>
      </c>
    </row>
    <row r="9676" spans="1:4" ht="25.5">
      <c r="A9676" s="623">
        <v>4181</v>
      </c>
      <c r="B9676" s="451" t="s">
        <v>6657</v>
      </c>
      <c r="C9676" s="623" t="s">
        <v>1131</v>
      </c>
      <c r="D9676" s="624">
        <v>17.63</v>
      </c>
    </row>
    <row r="9677" spans="1:4" ht="25.5">
      <c r="A9677" s="623">
        <v>4178</v>
      </c>
      <c r="B9677" s="451" t="s">
        <v>6654</v>
      </c>
      <c r="C9677" s="623" t="s">
        <v>1131</v>
      </c>
      <c r="D9677" s="624">
        <v>3.93</v>
      </c>
    </row>
    <row r="9678" spans="1:4" ht="25.5">
      <c r="A9678" s="623">
        <v>4182</v>
      </c>
      <c r="B9678" s="451" t="s">
        <v>6658</v>
      </c>
      <c r="C9678" s="623" t="s">
        <v>1131</v>
      </c>
      <c r="D9678" s="624">
        <v>43.91</v>
      </c>
    </row>
    <row r="9679" spans="1:4" ht="25.5">
      <c r="A9679" s="623">
        <v>4183</v>
      </c>
      <c r="B9679" s="451" t="s">
        <v>6659</v>
      </c>
      <c r="C9679" s="623" t="s">
        <v>1131</v>
      </c>
      <c r="D9679" s="624">
        <v>70.69</v>
      </c>
    </row>
    <row r="9680" spans="1:4" ht="25.5">
      <c r="A9680" s="623">
        <v>4184</v>
      </c>
      <c r="B9680" s="451" t="s">
        <v>6660</v>
      </c>
      <c r="C9680" s="623" t="s">
        <v>1131</v>
      </c>
      <c r="D9680" s="624">
        <v>156.04</v>
      </c>
    </row>
    <row r="9681" spans="1:4" ht="25.5">
      <c r="A9681" s="623">
        <v>4185</v>
      </c>
      <c r="B9681" s="451" t="s">
        <v>6661</v>
      </c>
      <c r="C9681" s="623" t="s">
        <v>1131</v>
      </c>
      <c r="D9681" s="624">
        <v>259.27</v>
      </c>
    </row>
    <row r="9682" spans="1:4" ht="25.5">
      <c r="A9682" s="623">
        <v>4205</v>
      </c>
      <c r="B9682" s="451" t="s">
        <v>6675</v>
      </c>
      <c r="C9682" s="623" t="s">
        <v>1131</v>
      </c>
      <c r="D9682" s="624">
        <v>14.97</v>
      </c>
    </row>
    <row r="9683" spans="1:4" ht="25.5">
      <c r="A9683" s="623">
        <v>4192</v>
      </c>
      <c r="B9683" s="451" t="s">
        <v>6668</v>
      </c>
      <c r="C9683" s="623" t="s">
        <v>1131</v>
      </c>
      <c r="D9683" s="624">
        <v>14.97</v>
      </c>
    </row>
    <row r="9684" spans="1:4" ht="25.5">
      <c r="A9684" s="623">
        <v>4191</v>
      </c>
      <c r="B9684" s="451" t="s">
        <v>6667</v>
      </c>
      <c r="C9684" s="623" t="s">
        <v>1131</v>
      </c>
      <c r="D9684" s="624">
        <v>14.97</v>
      </c>
    </row>
    <row r="9685" spans="1:4" ht="25.5">
      <c r="A9685" s="623">
        <v>4207</v>
      </c>
      <c r="B9685" s="451" t="s">
        <v>6677</v>
      </c>
      <c r="C9685" s="623" t="s">
        <v>1131</v>
      </c>
      <c r="D9685" s="624">
        <v>12.05</v>
      </c>
    </row>
    <row r="9686" spans="1:4" ht="25.5">
      <c r="A9686" s="623">
        <v>4206</v>
      </c>
      <c r="B9686" s="451" t="s">
        <v>6676</v>
      </c>
      <c r="C9686" s="623" t="s">
        <v>1131</v>
      </c>
      <c r="D9686" s="624">
        <v>11.7</v>
      </c>
    </row>
    <row r="9687" spans="1:4" ht="25.5">
      <c r="A9687" s="623">
        <v>4190</v>
      </c>
      <c r="B9687" s="451" t="s">
        <v>6666</v>
      </c>
      <c r="C9687" s="623" t="s">
        <v>1131</v>
      </c>
      <c r="D9687" s="624">
        <v>11.7</v>
      </c>
    </row>
    <row r="9688" spans="1:4" ht="25.5">
      <c r="A9688" s="623">
        <v>4186</v>
      </c>
      <c r="B9688" s="451" t="s">
        <v>6662</v>
      </c>
      <c r="C9688" s="623" t="s">
        <v>1131</v>
      </c>
      <c r="D9688" s="624">
        <v>3.46</v>
      </c>
    </row>
    <row r="9689" spans="1:4" ht="25.5">
      <c r="A9689" s="623">
        <v>4188</v>
      </c>
      <c r="B9689" s="451" t="s">
        <v>6664</v>
      </c>
      <c r="C9689" s="623" t="s">
        <v>1131</v>
      </c>
      <c r="D9689" s="624">
        <v>7.06</v>
      </c>
    </row>
    <row r="9690" spans="1:4" ht="25.5">
      <c r="A9690" s="623">
        <v>4189</v>
      </c>
      <c r="B9690" s="451" t="s">
        <v>6665</v>
      </c>
      <c r="C9690" s="623" t="s">
        <v>1131</v>
      </c>
      <c r="D9690" s="624">
        <v>7.06</v>
      </c>
    </row>
    <row r="9691" spans="1:4" ht="25.5">
      <c r="A9691" s="623">
        <v>4197</v>
      </c>
      <c r="B9691" s="451" t="s">
        <v>6671</v>
      </c>
      <c r="C9691" s="623" t="s">
        <v>1131</v>
      </c>
      <c r="D9691" s="624">
        <v>37.380000000000003</v>
      </c>
    </row>
    <row r="9692" spans="1:4" ht="25.5">
      <c r="A9692" s="623">
        <v>4194</v>
      </c>
      <c r="B9692" s="451" t="s">
        <v>6670</v>
      </c>
      <c r="C9692" s="623" t="s">
        <v>1131</v>
      </c>
      <c r="D9692" s="624">
        <v>22.59</v>
      </c>
    </row>
    <row r="9693" spans="1:4" ht="25.5">
      <c r="A9693" s="623">
        <v>4193</v>
      </c>
      <c r="B9693" s="451" t="s">
        <v>6669</v>
      </c>
      <c r="C9693" s="623" t="s">
        <v>1131</v>
      </c>
      <c r="D9693" s="624">
        <v>22.59</v>
      </c>
    </row>
    <row r="9694" spans="1:4" ht="25.5">
      <c r="A9694" s="623">
        <v>4204</v>
      </c>
      <c r="B9694" s="451" t="s">
        <v>6674</v>
      </c>
      <c r="C9694" s="623" t="s">
        <v>1131</v>
      </c>
      <c r="D9694" s="624">
        <v>22.59</v>
      </c>
    </row>
    <row r="9695" spans="1:4" ht="25.5">
      <c r="A9695" s="623">
        <v>4187</v>
      </c>
      <c r="B9695" s="451" t="s">
        <v>6663</v>
      </c>
      <c r="C9695" s="623" t="s">
        <v>1131</v>
      </c>
      <c r="D9695" s="624">
        <v>4.5</v>
      </c>
    </row>
    <row r="9696" spans="1:4" ht="25.5">
      <c r="A9696" s="623">
        <v>4202</v>
      </c>
      <c r="B9696" s="451" t="s">
        <v>6672</v>
      </c>
      <c r="C9696" s="623" t="s">
        <v>1131</v>
      </c>
      <c r="D9696" s="624">
        <v>68.28</v>
      </c>
    </row>
    <row r="9697" spans="1:4" ht="25.5">
      <c r="A9697" s="623">
        <v>4203</v>
      </c>
      <c r="B9697" s="451" t="s">
        <v>6673</v>
      </c>
      <c r="C9697" s="623" t="s">
        <v>1131</v>
      </c>
      <c r="D9697" s="624">
        <v>60.3</v>
      </c>
    </row>
    <row r="9698" spans="1:4" ht="25.5">
      <c r="A9698" s="623">
        <v>40368</v>
      </c>
      <c r="B9698" s="451" t="s">
        <v>11656</v>
      </c>
      <c r="C9698" s="623" t="s">
        <v>1131</v>
      </c>
      <c r="D9698" s="624">
        <v>35</v>
      </c>
    </row>
    <row r="9699" spans="1:4" ht="25.5">
      <c r="A9699" s="623">
        <v>40365</v>
      </c>
      <c r="B9699" s="451" t="s">
        <v>11657</v>
      </c>
      <c r="C9699" s="623" t="s">
        <v>1131</v>
      </c>
      <c r="D9699" s="624">
        <v>23.61</v>
      </c>
    </row>
    <row r="9700" spans="1:4" ht="25.5">
      <c r="A9700" s="623">
        <v>40356</v>
      </c>
      <c r="B9700" s="451" t="s">
        <v>11658</v>
      </c>
      <c r="C9700" s="623" t="s">
        <v>1131</v>
      </c>
      <c r="D9700" s="624">
        <v>8.07</v>
      </c>
    </row>
    <row r="9701" spans="1:4" ht="25.5">
      <c r="A9701" s="623">
        <v>40362</v>
      </c>
      <c r="B9701" s="451" t="s">
        <v>11659</v>
      </c>
      <c r="C9701" s="623" t="s">
        <v>1131</v>
      </c>
      <c r="D9701" s="624">
        <v>15.64</v>
      </c>
    </row>
    <row r="9702" spans="1:4" ht="25.5">
      <c r="A9702" s="623">
        <v>40374</v>
      </c>
      <c r="B9702" s="451" t="s">
        <v>11660</v>
      </c>
      <c r="C9702" s="623" t="s">
        <v>1131</v>
      </c>
      <c r="D9702" s="624">
        <v>91.49</v>
      </c>
    </row>
    <row r="9703" spans="1:4" ht="25.5">
      <c r="A9703" s="623">
        <v>40371</v>
      </c>
      <c r="B9703" s="451" t="s">
        <v>11661</v>
      </c>
      <c r="C9703" s="623" t="s">
        <v>1131</v>
      </c>
      <c r="D9703" s="624">
        <v>57.59</v>
      </c>
    </row>
    <row r="9704" spans="1:4" ht="25.5">
      <c r="A9704" s="623">
        <v>40359</v>
      </c>
      <c r="B9704" s="451" t="s">
        <v>11662</v>
      </c>
      <c r="C9704" s="623" t="s">
        <v>1131</v>
      </c>
      <c r="D9704" s="624">
        <v>10.42</v>
      </c>
    </row>
    <row r="9705" spans="1:4">
      <c r="A9705" s="623">
        <v>7595</v>
      </c>
      <c r="B9705" s="451" t="s">
        <v>7149</v>
      </c>
      <c r="C9705" s="623" t="s">
        <v>1134</v>
      </c>
      <c r="D9705" s="624">
        <v>6.35</v>
      </c>
    </row>
    <row r="9706" spans="1:4">
      <c r="A9706" s="623">
        <v>41094</v>
      </c>
      <c r="B9706" s="451" t="s">
        <v>10040</v>
      </c>
      <c r="C9706" s="623" t="s">
        <v>1251</v>
      </c>
      <c r="D9706" s="624">
        <v>1127.67</v>
      </c>
    </row>
    <row r="9707" spans="1:4" ht="38.25">
      <c r="A9707" s="623">
        <v>39609</v>
      </c>
      <c r="B9707" s="451" t="s">
        <v>14040</v>
      </c>
      <c r="C9707" s="623" t="s">
        <v>1131</v>
      </c>
      <c r="D9707" s="624">
        <v>48201.96</v>
      </c>
    </row>
    <row r="9708" spans="1:4" ht="38.25">
      <c r="A9708" s="623">
        <v>39610</v>
      </c>
      <c r="B9708" s="451" t="s">
        <v>14041</v>
      </c>
      <c r="C9708" s="623" t="s">
        <v>1131</v>
      </c>
      <c r="D9708" s="624">
        <v>70359.83</v>
      </c>
    </row>
    <row r="9709" spans="1:4" ht="38.25">
      <c r="A9709" s="623">
        <v>39611</v>
      </c>
      <c r="B9709" s="451" t="s">
        <v>14042</v>
      </c>
      <c r="C9709" s="623" t="s">
        <v>1131</v>
      </c>
      <c r="D9709" s="624">
        <v>85146.91</v>
      </c>
    </row>
    <row r="9710" spans="1:4" ht="38.25">
      <c r="A9710" s="623">
        <v>39612</v>
      </c>
      <c r="B9710" s="451" t="s">
        <v>14043</v>
      </c>
      <c r="C9710" s="623" t="s">
        <v>1131</v>
      </c>
      <c r="D9710" s="624">
        <v>133384.54999999999</v>
      </c>
    </row>
    <row r="9711" spans="1:4" ht="38.25">
      <c r="A9711" s="623">
        <v>39608</v>
      </c>
      <c r="B9711" s="451" t="s">
        <v>14044</v>
      </c>
      <c r="C9711" s="623" t="s">
        <v>1131</v>
      </c>
      <c r="D9711" s="624">
        <v>38541.78</v>
      </c>
    </row>
    <row r="9712" spans="1:4" ht="38.25">
      <c r="A9712" s="623">
        <v>38175</v>
      </c>
      <c r="B9712" s="451" t="s">
        <v>9049</v>
      </c>
      <c r="C9712" s="623" t="s">
        <v>1131</v>
      </c>
      <c r="D9712" s="624">
        <v>2.73</v>
      </c>
    </row>
    <row r="9713" spans="1:4" ht="38.25">
      <c r="A9713" s="623">
        <v>38176</v>
      </c>
      <c r="B9713" s="451" t="s">
        <v>9050</v>
      </c>
      <c r="C9713" s="623" t="s">
        <v>1131</v>
      </c>
      <c r="D9713" s="624">
        <v>7.4</v>
      </c>
    </row>
    <row r="9714" spans="1:4" ht="38.25">
      <c r="A9714" s="623">
        <v>36152</v>
      </c>
      <c r="B9714" s="451" t="s">
        <v>8580</v>
      </c>
      <c r="C9714" s="623" t="s">
        <v>1131</v>
      </c>
      <c r="D9714" s="624">
        <v>4.66</v>
      </c>
    </row>
    <row r="9715" spans="1:4">
      <c r="A9715" s="623">
        <v>11138</v>
      </c>
      <c r="B9715" s="451" t="s">
        <v>7517</v>
      </c>
      <c r="C9715" s="623" t="s">
        <v>1130</v>
      </c>
      <c r="D9715" s="624">
        <v>2.4900000000000002</v>
      </c>
    </row>
    <row r="9716" spans="1:4">
      <c r="A9716" s="623">
        <v>5333</v>
      </c>
      <c r="B9716" s="451" t="s">
        <v>6923</v>
      </c>
      <c r="C9716" s="623" t="s">
        <v>1130</v>
      </c>
      <c r="D9716" s="624">
        <v>18.16</v>
      </c>
    </row>
    <row r="9717" spans="1:4">
      <c r="A9717" s="623">
        <v>4221</v>
      </c>
      <c r="B9717" s="451" t="s">
        <v>6686</v>
      </c>
      <c r="C9717" s="623" t="s">
        <v>1130</v>
      </c>
      <c r="D9717" s="624">
        <v>3.87</v>
      </c>
    </row>
    <row r="9718" spans="1:4" ht="38.25">
      <c r="A9718" s="623">
        <v>4227</v>
      </c>
      <c r="B9718" s="451" t="s">
        <v>6691</v>
      </c>
      <c r="C9718" s="623" t="s">
        <v>1130</v>
      </c>
      <c r="D9718" s="624">
        <v>13.35</v>
      </c>
    </row>
    <row r="9719" spans="1:4" ht="38.25">
      <c r="A9719" s="623">
        <v>38170</v>
      </c>
      <c r="B9719" s="451" t="s">
        <v>9048</v>
      </c>
      <c r="C9719" s="623" t="s">
        <v>1131</v>
      </c>
      <c r="D9719" s="624">
        <v>12.47</v>
      </c>
    </row>
    <row r="9720" spans="1:4">
      <c r="A9720" s="623">
        <v>4252</v>
      </c>
      <c r="B9720" s="451" t="s">
        <v>10163</v>
      </c>
      <c r="C9720" s="623" t="s">
        <v>1134</v>
      </c>
      <c r="D9720" s="624">
        <v>10.69</v>
      </c>
    </row>
    <row r="9721" spans="1:4">
      <c r="A9721" s="623">
        <v>40980</v>
      </c>
      <c r="B9721" s="451" t="s">
        <v>9989</v>
      </c>
      <c r="C9721" s="623" t="s">
        <v>1251</v>
      </c>
      <c r="D9721" s="624">
        <v>1895.23</v>
      </c>
    </row>
    <row r="9722" spans="1:4">
      <c r="A9722" s="623">
        <v>4243</v>
      </c>
      <c r="B9722" s="451" t="s">
        <v>6698</v>
      </c>
      <c r="C9722" s="623" t="s">
        <v>1134</v>
      </c>
      <c r="D9722" s="624">
        <v>9.16</v>
      </c>
    </row>
    <row r="9723" spans="1:4">
      <c r="A9723" s="623">
        <v>41031</v>
      </c>
      <c r="B9723" s="451" t="s">
        <v>10006</v>
      </c>
      <c r="C9723" s="623" t="s">
        <v>1251</v>
      </c>
      <c r="D9723" s="624">
        <v>1625.38</v>
      </c>
    </row>
    <row r="9724" spans="1:4" ht="25.5">
      <c r="A9724" s="623">
        <v>37666</v>
      </c>
      <c r="B9724" s="451" t="s">
        <v>14045</v>
      </c>
      <c r="C9724" s="623" t="s">
        <v>1134</v>
      </c>
      <c r="D9724" s="624">
        <v>8.83</v>
      </c>
    </row>
    <row r="9725" spans="1:4" ht="25.5">
      <c r="A9725" s="623">
        <v>40986</v>
      </c>
      <c r="B9725" s="451" t="s">
        <v>10164</v>
      </c>
      <c r="C9725" s="623" t="s">
        <v>1251</v>
      </c>
      <c r="D9725" s="624">
        <v>1568.55</v>
      </c>
    </row>
    <row r="9726" spans="1:4" ht="25.5">
      <c r="A9726" s="623">
        <v>4250</v>
      </c>
      <c r="B9726" s="451" t="s">
        <v>6701</v>
      </c>
      <c r="C9726" s="623" t="s">
        <v>1134</v>
      </c>
      <c r="D9726" s="624">
        <v>9.64</v>
      </c>
    </row>
    <row r="9727" spans="1:4" ht="25.5">
      <c r="A9727" s="623">
        <v>40978</v>
      </c>
      <c r="B9727" s="451" t="s">
        <v>9987</v>
      </c>
      <c r="C9727" s="623" t="s">
        <v>1251</v>
      </c>
      <c r="D9727" s="624">
        <v>1709.5</v>
      </c>
    </row>
    <row r="9728" spans="1:4" ht="25.5">
      <c r="A9728" s="623">
        <v>25960</v>
      </c>
      <c r="B9728" s="451" t="s">
        <v>8323</v>
      </c>
      <c r="C9728" s="623" t="s">
        <v>1134</v>
      </c>
      <c r="D9728" s="624">
        <v>11.28</v>
      </c>
    </row>
    <row r="9729" spans="1:4" ht="25.5">
      <c r="A9729" s="623">
        <v>41043</v>
      </c>
      <c r="B9729" s="451" t="s">
        <v>10010</v>
      </c>
      <c r="C9729" s="623" t="s">
        <v>1251</v>
      </c>
      <c r="D9729" s="624">
        <v>2000.46</v>
      </c>
    </row>
    <row r="9730" spans="1:4">
      <c r="A9730" s="623">
        <v>4234</v>
      </c>
      <c r="B9730" s="451" t="s">
        <v>6694</v>
      </c>
      <c r="C9730" s="623" t="s">
        <v>1134</v>
      </c>
      <c r="D9730" s="624">
        <v>12.36</v>
      </c>
    </row>
    <row r="9731" spans="1:4">
      <c r="A9731" s="623">
        <v>40987</v>
      </c>
      <c r="B9731" s="451" t="s">
        <v>9995</v>
      </c>
      <c r="C9731" s="623" t="s">
        <v>1251</v>
      </c>
      <c r="D9731" s="624">
        <v>2191.4299999999998</v>
      </c>
    </row>
    <row r="9732" spans="1:4">
      <c r="A9732" s="623">
        <v>4253</v>
      </c>
      <c r="B9732" s="451" t="s">
        <v>14046</v>
      </c>
      <c r="C9732" s="623" t="s">
        <v>1134</v>
      </c>
      <c r="D9732" s="624">
        <v>8.89</v>
      </c>
    </row>
    <row r="9733" spans="1:4" ht="25.5">
      <c r="A9733" s="623">
        <v>40981</v>
      </c>
      <c r="B9733" s="451" t="s">
        <v>9990</v>
      </c>
      <c r="C9733" s="623" t="s">
        <v>1251</v>
      </c>
      <c r="D9733" s="624">
        <v>1576.3</v>
      </c>
    </row>
    <row r="9734" spans="1:4">
      <c r="A9734" s="623">
        <v>4254</v>
      </c>
      <c r="B9734" s="451" t="s">
        <v>6703</v>
      </c>
      <c r="C9734" s="623" t="s">
        <v>1134</v>
      </c>
      <c r="D9734" s="624">
        <v>8.94</v>
      </c>
    </row>
    <row r="9735" spans="1:4">
      <c r="A9735" s="623">
        <v>41036</v>
      </c>
      <c r="B9735" s="451" t="s">
        <v>10008</v>
      </c>
      <c r="C9735" s="623" t="s">
        <v>1251</v>
      </c>
      <c r="D9735" s="624">
        <v>1584.96</v>
      </c>
    </row>
    <row r="9736" spans="1:4">
      <c r="A9736" s="623">
        <v>4251</v>
      </c>
      <c r="B9736" s="451" t="s">
        <v>6702</v>
      </c>
      <c r="C9736" s="623" t="s">
        <v>1134</v>
      </c>
      <c r="D9736" s="624">
        <v>11.06</v>
      </c>
    </row>
    <row r="9737" spans="1:4" ht="25.5">
      <c r="A9737" s="623">
        <v>40979</v>
      </c>
      <c r="B9737" s="451" t="s">
        <v>9988</v>
      </c>
      <c r="C9737" s="623" t="s">
        <v>1251</v>
      </c>
      <c r="D9737" s="624">
        <v>1961.82</v>
      </c>
    </row>
    <row r="9738" spans="1:4" ht="25.5">
      <c r="A9738" s="623">
        <v>4230</v>
      </c>
      <c r="B9738" s="451" t="s">
        <v>10165</v>
      </c>
      <c r="C9738" s="623" t="s">
        <v>1134</v>
      </c>
      <c r="D9738" s="624">
        <v>9.42</v>
      </c>
    </row>
    <row r="9739" spans="1:4" ht="25.5">
      <c r="A9739" s="623">
        <v>40998</v>
      </c>
      <c r="B9739" s="451" t="s">
        <v>10000</v>
      </c>
      <c r="C9739" s="623" t="s">
        <v>1251</v>
      </c>
      <c r="D9739" s="624">
        <v>1670.53</v>
      </c>
    </row>
    <row r="9740" spans="1:4">
      <c r="A9740" s="623">
        <v>4257</v>
      </c>
      <c r="B9740" s="451" t="s">
        <v>6704</v>
      </c>
      <c r="C9740" s="623" t="s">
        <v>1134</v>
      </c>
      <c r="D9740" s="624">
        <v>7.41</v>
      </c>
    </row>
    <row r="9741" spans="1:4" ht="25.5">
      <c r="A9741" s="623">
        <v>40982</v>
      </c>
      <c r="B9741" s="451" t="s">
        <v>9991</v>
      </c>
      <c r="C9741" s="623" t="s">
        <v>1251</v>
      </c>
      <c r="D9741" s="624">
        <v>1316.94</v>
      </c>
    </row>
    <row r="9742" spans="1:4">
      <c r="A9742" s="623">
        <v>4240</v>
      </c>
      <c r="B9742" s="451" t="s">
        <v>10166</v>
      </c>
      <c r="C9742" s="623" t="s">
        <v>1134</v>
      </c>
      <c r="D9742" s="624">
        <v>11.46</v>
      </c>
    </row>
    <row r="9743" spans="1:4">
      <c r="A9743" s="623">
        <v>41026</v>
      </c>
      <c r="B9743" s="451" t="s">
        <v>10005</v>
      </c>
      <c r="C9743" s="623" t="s">
        <v>1251</v>
      </c>
      <c r="D9743" s="624">
        <v>2034.57</v>
      </c>
    </row>
    <row r="9744" spans="1:4">
      <c r="A9744" s="623">
        <v>4239</v>
      </c>
      <c r="B9744" s="451" t="s">
        <v>6697</v>
      </c>
      <c r="C9744" s="623" t="s">
        <v>1134</v>
      </c>
      <c r="D9744" s="624">
        <v>14.08</v>
      </c>
    </row>
    <row r="9745" spans="1:4">
      <c r="A9745" s="623">
        <v>41024</v>
      </c>
      <c r="B9745" s="451" t="s">
        <v>10004</v>
      </c>
      <c r="C9745" s="623" t="s">
        <v>1251</v>
      </c>
      <c r="D9745" s="624">
        <v>2496.04</v>
      </c>
    </row>
    <row r="9746" spans="1:4">
      <c r="A9746" s="623">
        <v>4248</v>
      </c>
      <c r="B9746" s="451" t="s">
        <v>6700</v>
      </c>
      <c r="C9746" s="623" t="s">
        <v>1134</v>
      </c>
      <c r="D9746" s="624">
        <v>10.27</v>
      </c>
    </row>
    <row r="9747" spans="1:4">
      <c r="A9747" s="623">
        <v>41033</v>
      </c>
      <c r="B9747" s="451" t="s">
        <v>10007</v>
      </c>
      <c r="C9747" s="623" t="s">
        <v>1251</v>
      </c>
      <c r="D9747" s="624">
        <v>1822.76</v>
      </c>
    </row>
    <row r="9748" spans="1:4" ht="25.5">
      <c r="A9748" s="623">
        <v>25959</v>
      </c>
      <c r="B9748" s="451" t="s">
        <v>14047</v>
      </c>
      <c r="C9748" s="623" t="s">
        <v>1134</v>
      </c>
      <c r="D9748" s="624">
        <v>11.85</v>
      </c>
    </row>
    <row r="9749" spans="1:4" ht="25.5">
      <c r="A9749" s="623">
        <v>41040</v>
      </c>
      <c r="B9749" s="451" t="s">
        <v>14048</v>
      </c>
      <c r="C9749" s="623" t="s">
        <v>1251</v>
      </c>
      <c r="D9749" s="624">
        <v>2100.4899999999998</v>
      </c>
    </row>
    <row r="9750" spans="1:4">
      <c r="A9750" s="623">
        <v>4238</v>
      </c>
      <c r="B9750" s="451" t="s">
        <v>6696</v>
      </c>
      <c r="C9750" s="623" t="s">
        <v>1134</v>
      </c>
      <c r="D9750" s="624">
        <v>9.42</v>
      </c>
    </row>
    <row r="9751" spans="1:4">
      <c r="A9751" s="623">
        <v>41012</v>
      </c>
      <c r="B9751" s="451" t="s">
        <v>10003</v>
      </c>
      <c r="C9751" s="623" t="s">
        <v>1251</v>
      </c>
      <c r="D9751" s="624">
        <v>1670.53</v>
      </c>
    </row>
    <row r="9752" spans="1:4">
      <c r="A9752" s="623">
        <v>4237</v>
      </c>
      <c r="B9752" s="451" t="s">
        <v>10167</v>
      </c>
      <c r="C9752" s="623" t="s">
        <v>1134</v>
      </c>
      <c r="D9752" s="624">
        <v>9.49</v>
      </c>
    </row>
    <row r="9753" spans="1:4" ht="25.5">
      <c r="A9753" s="623">
        <v>41002</v>
      </c>
      <c r="B9753" s="451" t="s">
        <v>10002</v>
      </c>
      <c r="C9753" s="623" t="s">
        <v>1251</v>
      </c>
      <c r="D9753" s="624">
        <v>1683.68</v>
      </c>
    </row>
    <row r="9754" spans="1:4" ht="25.5">
      <c r="A9754" s="623">
        <v>4233</v>
      </c>
      <c r="B9754" s="451" t="s">
        <v>6693</v>
      </c>
      <c r="C9754" s="623" t="s">
        <v>1134</v>
      </c>
      <c r="D9754" s="624">
        <v>10.17</v>
      </c>
    </row>
    <row r="9755" spans="1:4" ht="25.5">
      <c r="A9755" s="623">
        <v>41001</v>
      </c>
      <c r="B9755" s="451" t="s">
        <v>10001</v>
      </c>
      <c r="C9755" s="623" t="s">
        <v>1251</v>
      </c>
      <c r="D9755" s="624">
        <v>1803.82</v>
      </c>
    </row>
    <row r="9756" spans="1:4" ht="25.5">
      <c r="A9756" s="623">
        <v>2</v>
      </c>
      <c r="B9756" s="451" t="s">
        <v>5389</v>
      </c>
      <c r="C9756" s="623" t="s">
        <v>1129</v>
      </c>
      <c r="D9756" s="624">
        <v>14.36</v>
      </c>
    </row>
    <row r="9757" spans="1:4" ht="38.25">
      <c r="A9757" s="623">
        <v>36517</v>
      </c>
      <c r="B9757" s="451" t="s">
        <v>14049</v>
      </c>
      <c r="C9757" s="623" t="s">
        <v>1131</v>
      </c>
      <c r="D9757" s="624">
        <v>341843.94</v>
      </c>
    </row>
    <row r="9758" spans="1:4" ht="38.25">
      <c r="A9758" s="623">
        <v>4262</v>
      </c>
      <c r="B9758" s="451" t="s">
        <v>14050</v>
      </c>
      <c r="C9758" s="623" t="s">
        <v>1131</v>
      </c>
      <c r="D9758" s="624">
        <v>384959.4</v>
      </c>
    </row>
    <row r="9759" spans="1:4" ht="38.25">
      <c r="A9759" s="623">
        <v>4263</v>
      </c>
      <c r="B9759" s="451" t="s">
        <v>14051</v>
      </c>
      <c r="C9759" s="623" t="s">
        <v>1131</v>
      </c>
      <c r="D9759" s="624">
        <v>533810.34</v>
      </c>
    </row>
    <row r="9760" spans="1:4" ht="38.25">
      <c r="A9760" s="623">
        <v>36518</v>
      </c>
      <c r="B9760" s="451" t="s">
        <v>14052</v>
      </c>
      <c r="C9760" s="623" t="s">
        <v>1131</v>
      </c>
      <c r="D9760" s="624">
        <v>607722.54</v>
      </c>
    </row>
    <row r="9761" spans="1:4" ht="38.25">
      <c r="A9761" s="623">
        <v>14221</v>
      </c>
      <c r="B9761" s="451" t="s">
        <v>14053</v>
      </c>
      <c r="C9761" s="623" t="s">
        <v>1131</v>
      </c>
      <c r="D9761" s="624">
        <v>354675.91</v>
      </c>
    </row>
    <row r="9762" spans="1:4">
      <c r="A9762" s="623">
        <v>38402</v>
      </c>
      <c r="B9762" s="451" t="s">
        <v>9097</v>
      </c>
      <c r="C9762" s="623" t="s">
        <v>1131</v>
      </c>
      <c r="D9762" s="624">
        <v>9.52</v>
      </c>
    </row>
    <row r="9763" spans="1:4" ht="25.5">
      <c r="A9763" s="623">
        <v>3412</v>
      </c>
      <c r="B9763" s="451" t="s">
        <v>6368</v>
      </c>
      <c r="C9763" s="623" t="s">
        <v>1136</v>
      </c>
      <c r="D9763" s="624">
        <v>13.77</v>
      </c>
    </row>
    <row r="9764" spans="1:4" ht="25.5">
      <c r="A9764" s="623">
        <v>3413</v>
      </c>
      <c r="B9764" s="451" t="s">
        <v>6369</v>
      </c>
      <c r="C9764" s="623" t="s">
        <v>1136</v>
      </c>
      <c r="D9764" s="624">
        <v>31</v>
      </c>
    </row>
    <row r="9765" spans="1:4" ht="25.5">
      <c r="A9765" s="623">
        <v>39744</v>
      </c>
      <c r="B9765" s="451" t="s">
        <v>9768</v>
      </c>
      <c r="C9765" s="623" t="s">
        <v>1136</v>
      </c>
      <c r="D9765" s="624">
        <v>24.07</v>
      </c>
    </row>
    <row r="9766" spans="1:4" ht="25.5">
      <c r="A9766" s="623">
        <v>39745</v>
      </c>
      <c r="B9766" s="451" t="s">
        <v>9769</v>
      </c>
      <c r="C9766" s="623" t="s">
        <v>1136</v>
      </c>
      <c r="D9766" s="624">
        <v>50.81</v>
      </c>
    </row>
    <row r="9767" spans="1:4" ht="25.5">
      <c r="A9767" s="623">
        <v>39637</v>
      </c>
      <c r="B9767" s="451" t="s">
        <v>9733</v>
      </c>
      <c r="C9767" s="623" t="s">
        <v>1136</v>
      </c>
      <c r="D9767" s="624">
        <v>66.55</v>
      </c>
    </row>
    <row r="9768" spans="1:4" ht="25.5">
      <c r="A9768" s="623">
        <v>39638</v>
      </c>
      <c r="B9768" s="451" t="s">
        <v>9734</v>
      </c>
      <c r="C9768" s="623" t="s">
        <v>1136</v>
      </c>
      <c r="D9768" s="624">
        <v>123.93</v>
      </c>
    </row>
    <row r="9769" spans="1:4" ht="25.5">
      <c r="A9769" s="623">
        <v>39639</v>
      </c>
      <c r="B9769" s="451" t="s">
        <v>9735</v>
      </c>
      <c r="C9769" s="623" t="s">
        <v>1136</v>
      </c>
      <c r="D9769" s="624">
        <v>163.38999999999999</v>
      </c>
    </row>
    <row r="9770" spans="1:4" ht="76.5">
      <c r="A9770" s="623">
        <v>39517</v>
      </c>
      <c r="B9770" s="451" t="s">
        <v>12158</v>
      </c>
      <c r="C9770" s="623" t="s">
        <v>1136</v>
      </c>
      <c r="D9770" s="624">
        <v>145.31</v>
      </c>
    </row>
    <row r="9771" spans="1:4" ht="76.5">
      <c r="A9771" s="623">
        <v>39518</v>
      </c>
      <c r="B9771" s="451" t="s">
        <v>12159</v>
      </c>
      <c r="C9771" s="623" t="s">
        <v>1136</v>
      </c>
      <c r="D9771" s="624">
        <v>172.28</v>
      </c>
    </row>
    <row r="9772" spans="1:4">
      <c r="A9772" s="623">
        <v>38366</v>
      </c>
      <c r="B9772" s="451" t="s">
        <v>9070</v>
      </c>
      <c r="C9772" s="623" t="s">
        <v>1136</v>
      </c>
      <c r="D9772" s="624">
        <v>3.81</v>
      </c>
    </row>
    <row r="9773" spans="1:4" ht="25.5">
      <c r="A9773" s="623">
        <v>11703</v>
      </c>
      <c r="B9773" s="451" t="s">
        <v>7644</v>
      </c>
      <c r="C9773" s="623" t="s">
        <v>1131</v>
      </c>
      <c r="D9773" s="624">
        <v>24.62</v>
      </c>
    </row>
    <row r="9774" spans="1:4" ht="25.5">
      <c r="A9774" s="623">
        <v>37400</v>
      </c>
      <c r="B9774" s="451" t="s">
        <v>8706</v>
      </c>
      <c r="C9774" s="623" t="s">
        <v>1131</v>
      </c>
      <c r="D9774" s="624">
        <v>42.21</v>
      </c>
    </row>
    <row r="9775" spans="1:4" ht="38.25">
      <c r="A9775" s="623">
        <v>25400</v>
      </c>
      <c r="B9775" s="451" t="s">
        <v>8285</v>
      </c>
      <c r="C9775" s="623" t="s">
        <v>1131</v>
      </c>
      <c r="D9775" s="624">
        <v>1139.55</v>
      </c>
    </row>
    <row r="9776" spans="1:4" ht="25.5">
      <c r="A9776" s="623">
        <v>4272</v>
      </c>
      <c r="B9776" s="451" t="s">
        <v>6705</v>
      </c>
      <c r="C9776" s="623" t="s">
        <v>1131</v>
      </c>
      <c r="D9776" s="624">
        <v>87.3</v>
      </c>
    </row>
    <row r="9777" spans="1:4" ht="25.5">
      <c r="A9777" s="623">
        <v>4276</v>
      </c>
      <c r="B9777" s="451" t="s">
        <v>6708</v>
      </c>
      <c r="C9777" s="623" t="s">
        <v>1131</v>
      </c>
      <c r="D9777" s="624">
        <v>257.68</v>
      </c>
    </row>
    <row r="9778" spans="1:4" ht="25.5">
      <c r="A9778" s="623">
        <v>4273</v>
      </c>
      <c r="B9778" s="451" t="s">
        <v>6706</v>
      </c>
      <c r="C9778" s="623" t="s">
        <v>1131</v>
      </c>
      <c r="D9778" s="624">
        <v>428.06</v>
      </c>
    </row>
    <row r="9779" spans="1:4" ht="38.25">
      <c r="A9779" s="623">
        <v>4274</v>
      </c>
      <c r="B9779" s="451" t="s">
        <v>6707</v>
      </c>
      <c r="C9779" s="623" t="s">
        <v>1131</v>
      </c>
      <c r="D9779" s="624">
        <v>99.26</v>
      </c>
    </row>
    <row r="9780" spans="1:4" ht="51">
      <c r="A9780" s="623">
        <v>39438</v>
      </c>
      <c r="B9780" s="451" t="s">
        <v>9616</v>
      </c>
      <c r="C9780" s="623" t="s">
        <v>1131</v>
      </c>
      <c r="D9780" s="624">
        <v>0.18</v>
      </c>
    </row>
    <row r="9781" spans="1:4" ht="25.5">
      <c r="A9781" s="623">
        <v>11963</v>
      </c>
      <c r="B9781" s="451" t="s">
        <v>7764</v>
      </c>
      <c r="C9781" s="623" t="s">
        <v>1131</v>
      </c>
      <c r="D9781" s="624">
        <v>6.56</v>
      </c>
    </row>
    <row r="9782" spans="1:4" ht="25.5">
      <c r="A9782" s="623">
        <v>11964</v>
      </c>
      <c r="B9782" s="451" t="s">
        <v>7765</v>
      </c>
      <c r="C9782" s="623" t="s">
        <v>1131</v>
      </c>
      <c r="D9782" s="624">
        <v>1.65</v>
      </c>
    </row>
    <row r="9783" spans="1:4" ht="38.25">
      <c r="A9783" s="623">
        <v>4379</v>
      </c>
      <c r="B9783" s="451" t="s">
        <v>6755</v>
      </c>
      <c r="C9783" s="623" t="s">
        <v>1131</v>
      </c>
      <c r="D9783" s="624">
        <v>0.03</v>
      </c>
    </row>
    <row r="9784" spans="1:4" ht="38.25">
      <c r="A9784" s="623">
        <v>4377</v>
      </c>
      <c r="B9784" s="451" t="s">
        <v>6754</v>
      </c>
      <c r="C9784" s="623" t="s">
        <v>1131</v>
      </c>
      <c r="D9784" s="624">
        <v>0.13</v>
      </c>
    </row>
    <row r="9785" spans="1:4" ht="38.25">
      <c r="A9785" s="623">
        <v>4356</v>
      </c>
      <c r="B9785" s="451" t="s">
        <v>6749</v>
      </c>
      <c r="C9785" s="623" t="s">
        <v>1131</v>
      </c>
      <c r="D9785" s="624">
        <v>0.18</v>
      </c>
    </row>
    <row r="9786" spans="1:4" ht="38.25">
      <c r="A9786" s="623">
        <v>13246</v>
      </c>
      <c r="B9786" s="451" t="s">
        <v>7989</v>
      </c>
      <c r="C9786" s="623" t="s">
        <v>1131</v>
      </c>
      <c r="D9786" s="624">
        <v>0.31</v>
      </c>
    </row>
    <row r="9787" spans="1:4" ht="38.25">
      <c r="A9787" s="623">
        <v>4346</v>
      </c>
      <c r="B9787" s="451" t="s">
        <v>6745</v>
      </c>
      <c r="C9787" s="623" t="s">
        <v>1131</v>
      </c>
      <c r="D9787" s="624">
        <v>7.03</v>
      </c>
    </row>
    <row r="9788" spans="1:4" ht="38.25">
      <c r="A9788" s="623">
        <v>11955</v>
      </c>
      <c r="B9788" s="451" t="s">
        <v>7761</v>
      </c>
      <c r="C9788" s="623" t="s">
        <v>1131</v>
      </c>
      <c r="D9788" s="624">
        <v>3.07</v>
      </c>
    </row>
    <row r="9789" spans="1:4" ht="38.25">
      <c r="A9789" s="623">
        <v>11960</v>
      </c>
      <c r="B9789" s="451" t="s">
        <v>7762</v>
      </c>
      <c r="C9789" s="623" t="s">
        <v>1131</v>
      </c>
      <c r="D9789" s="624">
        <v>0.1</v>
      </c>
    </row>
    <row r="9790" spans="1:4" ht="38.25">
      <c r="A9790" s="623">
        <v>4333</v>
      </c>
      <c r="B9790" s="451" t="s">
        <v>6734</v>
      </c>
      <c r="C9790" s="623" t="s">
        <v>1131</v>
      </c>
      <c r="D9790" s="624">
        <v>0.18</v>
      </c>
    </row>
    <row r="9791" spans="1:4" ht="38.25">
      <c r="A9791" s="623">
        <v>4358</v>
      </c>
      <c r="B9791" s="451" t="s">
        <v>6750</v>
      </c>
      <c r="C9791" s="623" t="s">
        <v>1131</v>
      </c>
      <c r="D9791" s="624">
        <v>1.4</v>
      </c>
    </row>
    <row r="9792" spans="1:4" ht="38.25">
      <c r="A9792" s="623">
        <v>39435</v>
      </c>
      <c r="B9792" s="451" t="s">
        <v>9613</v>
      </c>
      <c r="C9792" s="623" t="s">
        <v>1131</v>
      </c>
      <c r="D9792" s="624">
        <v>7.0000000000000007E-2</v>
      </c>
    </row>
    <row r="9793" spans="1:4" ht="38.25">
      <c r="A9793" s="623">
        <v>39436</v>
      </c>
      <c r="B9793" s="451" t="s">
        <v>9614</v>
      </c>
      <c r="C9793" s="623" t="s">
        <v>1131</v>
      </c>
      <c r="D9793" s="624">
        <v>0.12</v>
      </c>
    </row>
    <row r="9794" spans="1:4" ht="38.25">
      <c r="A9794" s="623">
        <v>39437</v>
      </c>
      <c r="B9794" s="451" t="s">
        <v>9615</v>
      </c>
      <c r="C9794" s="623" t="s">
        <v>1131</v>
      </c>
      <c r="D9794" s="624">
        <v>0.16</v>
      </c>
    </row>
    <row r="9795" spans="1:4" ht="38.25">
      <c r="A9795" s="623">
        <v>39439</v>
      </c>
      <c r="B9795" s="451" t="s">
        <v>9617</v>
      </c>
      <c r="C9795" s="623" t="s">
        <v>1131</v>
      </c>
      <c r="D9795" s="624">
        <v>0.1</v>
      </c>
    </row>
    <row r="9796" spans="1:4" ht="38.25">
      <c r="A9796" s="623">
        <v>39440</v>
      </c>
      <c r="B9796" s="451" t="s">
        <v>9618</v>
      </c>
      <c r="C9796" s="623" t="s">
        <v>1131</v>
      </c>
      <c r="D9796" s="624">
        <v>0.14000000000000001</v>
      </c>
    </row>
    <row r="9797" spans="1:4" ht="38.25">
      <c r="A9797" s="623">
        <v>39441</v>
      </c>
      <c r="B9797" s="451" t="s">
        <v>9619</v>
      </c>
      <c r="C9797" s="623" t="s">
        <v>1131</v>
      </c>
      <c r="D9797" s="624">
        <v>0.17</v>
      </c>
    </row>
    <row r="9798" spans="1:4" ht="38.25">
      <c r="A9798" s="623">
        <v>39442</v>
      </c>
      <c r="B9798" s="451" t="s">
        <v>9620</v>
      </c>
      <c r="C9798" s="623" t="s">
        <v>1131</v>
      </c>
      <c r="D9798" s="624">
        <v>0.12</v>
      </c>
    </row>
    <row r="9799" spans="1:4" ht="38.25">
      <c r="A9799" s="623">
        <v>39443</v>
      </c>
      <c r="B9799" s="451" t="s">
        <v>9621</v>
      </c>
      <c r="C9799" s="623" t="s">
        <v>1131</v>
      </c>
      <c r="D9799" s="624">
        <v>0.16</v>
      </c>
    </row>
    <row r="9800" spans="1:4" ht="38.25">
      <c r="A9800" s="623">
        <v>4329</v>
      </c>
      <c r="B9800" s="451" t="s">
        <v>6730</v>
      </c>
      <c r="C9800" s="623" t="s">
        <v>1131</v>
      </c>
      <c r="D9800" s="624">
        <v>1.5</v>
      </c>
    </row>
    <row r="9801" spans="1:4" ht="38.25">
      <c r="A9801" s="623">
        <v>4383</v>
      </c>
      <c r="B9801" s="451" t="s">
        <v>6758</v>
      </c>
      <c r="C9801" s="623" t="s">
        <v>1131</v>
      </c>
      <c r="D9801" s="624">
        <v>13.56</v>
      </c>
    </row>
    <row r="9802" spans="1:4" ht="38.25">
      <c r="A9802" s="623">
        <v>4344</v>
      </c>
      <c r="B9802" s="451" t="s">
        <v>6744</v>
      </c>
      <c r="C9802" s="623" t="s">
        <v>1131</v>
      </c>
      <c r="D9802" s="624">
        <v>14.21</v>
      </c>
    </row>
    <row r="9803" spans="1:4" ht="38.25">
      <c r="A9803" s="623">
        <v>436</v>
      </c>
      <c r="B9803" s="451" t="s">
        <v>5552</v>
      </c>
      <c r="C9803" s="623" t="s">
        <v>1131</v>
      </c>
      <c r="D9803" s="624">
        <v>4.46</v>
      </c>
    </row>
    <row r="9804" spans="1:4" ht="38.25">
      <c r="A9804" s="623">
        <v>442</v>
      </c>
      <c r="B9804" s="451" t="s">
        <v>5556</v>
      </c>
      <c r="C9804" s="623" t="s">
        <v>1131</v>
      </c>
      <c r="D9804" s="624">
        <v>2.64</v>
      </c>
    </row>
    <row r="9805" spans="1:4" ht="25.5">
      <c r="A9805" s="623">
        <v>11953</v>
      </c>
      <c r="B9805" s="451" t="s">
        <v>7760</v>
      </c>
      <c r="C9805" s="623" t="s">
        <v>1131</v>
      </c>
      <c r="D9805" s="624">
        <v>2.25</v>
      </c>
    </row>
    <row r="9806" spans="1:4" ht="38.25">
      <c r="A9806" s="623">
        <v>4335</v>
      </c>
      <c r="B9806" s="451" t="s">
        <v>6736</v>
      </c>
      <c r="C9806" s="623" t="s">
        <v>1131</v>
      </c>
      <c r="D9806" s="624">
        <v>9.5399999999999991</v>
      </c>
    </row>
    <row r="9807" spans="1:4" ht="38.25">
      <c r="A9807" s="623">
        <v>4334</v>
      </c>
      <c r="B9807" s="451" t="s">
        <v>6735</v>
      </c>
      <c r="C9807" s="623" t="s">
        <v>1131</v>
      </c>
      <c r="D9807" s="624">
        <v>13.09</v>
      </c>
    </row>
    <row r="9808" spans="1:4" ht="25.5">
      <c r="A9808" s="623">
        <v>4343</v>
      </c>
      <c r="B9808" s="451" t="s">
        <v>6743</v>
      </c>
      <c r="C9808" s="623" t="s">
        <v>1131</v>
      </c>
      <c r="D9808" s="624">
        <v>3.22</v>
      </c>
    </row>
    <row r="9809" spans="1:4" ht="38.25">
      <c r="A9809" s="623">
        <v>430</v>
      </c>
      <c r="B9809" s="451" t="s">
        <v>5548</v>
      </c>
      <c r="C9809" s="623" t="s">
        <v>1131</v>
      </c>
      <c r="D9809" s="624">
        <v>3.99</v>
      </c>
    </row>
    <row r="9810" spans="1:4" ht="38.25">
      <c r="A9810" s="623">
        <v>441</v>
      </c>
      <c r="B9810" s="451" t="s">
        <v>5555</v>
      </c>
      <c r="C9810" s="623" t="s">
        <v>1131</v>
      </c>
      <c r="D9810" s="624">
        <v>4.3899999999999997</v>
      </c>
    </row>
    <row r="9811" spans="1:4" ht="38.25">
      <c r="A9811" s="623">
        <v>431</v>
      </c>
      <c r="B9811" s="451" t="s">
        <v>5549</v>
      </c>
      <c r="C9811" s="623" t="s">
        <v>1131</v>
      </c>
      <c r="D9811" s="624">
        <v>5.3</v>
      </c>
    </row>
    <row r="9812" spans="1:4" ht="38.25">
      <c r="A9812" s="623">
        <v>432</v>
      </c>
      <c r="B9812" s="451" t="s">
        <v>5550</v>
      </c>
      <c r="C9812" s="623" t="s">
        <v>1131</v>
      </c>
      <c r="D9812" s="624">
        <v>5.85</v>
      </c>
    </row>
    <row r="9813" spans="1:4" ht="38.25">
      <c r="A9813" s="623">
        <v>429</v>
      </c>
      <c r="B9813" s="451" t="s">
        <v>5547</v>
      </c>
      <c r="C9813" s="623" t="s">
        <v>1131</v>
      </c>
      <c r="D9813" s="624">
        <v>7.89</v>
      </c>
    </row>
    <row r="9814" spans="1:4" ht="38.25">
      <c r="A9814" s="623">
        <v>439</v>
      </c>
      <c r="B9814" s="451" t="s">
        <v>5554</v>
      </c>
      <c r="C9814" s="623" t="s">
        <v>1131</v>
      </c>
      <c r="D9814" s="624">
        <v>6.72</v>
      </c>
    </row>
    <row r="9815" spans="1:4" ht="38.25">
      <c r="A9815" s="623">
        <v>433</v>
      </c>
      <c r="B9815" s="451" t="s">
        <v>5551</v>
      </c>
      <c r="C9815" s="623" t="s">
        <v>1131</v>
      </c>
      <c r="D9815" s="624">
        <v>7.85</v>
      </c>
    </row>
    <row r="9816" spans="1:4" ht="38.25">
      <c r="A9816" s="623">
        <v>437</v>
      </c>
      <c r="B9816" s="451" t="s">
        <v>5553</v>
      </c>
      <c r="C9816" s="623" t="s">
        <v>1131</v>
      </c>
      <c r="D9816" s="624">
        <v>10.43</v>
      </c>
    </row>
    <row r="9817" spans="1:4" ht="38.25">
      <c r="A9817" s="623">
        <v>11790</v>
      </c>
      <c r="B9817" s="451" t="s">
        <v>7692</v>
      </c>
      <c r="C9817" s="623" t="s">
        <v>1131</v>
      </c>
      <c r="D9817" s="624">
        <v>11.83</v>
      </c>
    </row>
    <row r="9818" spans="1:4" ht="38.25">
      <c r="A9818" s="623">
        <v>428</v>
      </c>
      <c r="B9818" s="451" t="s">
        <v>5546</v>
      </c>
      <c r="C9818" s="623" t="s">
        <v>1131</v>
      </c>
      <c r="D9818" s="624">
        <v>12.87</v>
      </c>
    </row>
    <row r="9819" spans="1:4" ht="38.25">
      <c r="A9819" s="623">
        <v>4384</v>
      </c>
      <c r="B9819" s="451" t="s">
        <v>6759</v>
      </c>
      <c r="C9819" s="623" t="s">
        <v>1131</v>
      </c>
      <c r="D9819" s="624">
        <v>15.58</v>
      </c>
    </row>
    <row r="9820" spans="1:4" ht="51">
      <c r="A9820" s="623">
        <v>4351</v>
      </c>
      <c r="B9820" s="451" t="s">
        <v>6747</v>
      </c>
      <c r="C9820" s="623" t="s">
        <v>1131</v>
      </c>
      <c r="D9820" s="624">
        <v>11.55</v>
      </c>
    </row>
    <row r="9821" spans="1:4" ht="25.5">
      <c r="A9821" s="623">
        <v>11054</v>
      </c>
      <c r="B9821" s="451" t="s">
        <v>7489</v>
      </c>
      <c r="C9821" s="623" t="s">
        <v>1131</v>
      </c>
      <c r="D9821" s="624">
        <v>0.02</v>
      </c>
    </row>
    <row r="9822" spans="1:4" ht="25.5">
      <c r="A9822" s="623">
        <v>11055</v>
      </c>
      <c r="B9822" s="451" t="s">
        <v>7490</v>
      </c>
      <c r="C9822" s="623" t="s">
        <v>1131</v>
      </c>
      <c r="D9822" s="624">
        <v>0.04</v>
      </c>
    </row>
    <row r="9823" spans="1:4" ht="25.5">
      <c r="A9823" s="623">
        <v>11056</v>
      </c>
      <c r="B9823" s="451" t="s">
        <v>7491</v>
      </c>
      <c r="C9823" s="623" t="s">
        <v>1131</v>
      </c>
      <c r="D9823" s="624">
        <v>0.05</v>
      </c>
    </row>
    <row r="9824" spans="1:4" ht="25.5">
      <c r="A9824" s="623">
        <v>11057</v>
      </c>
      <c r="B9824" s="451" t="s">
        <v>7492</v>
      </c>
      <c r="C9824" s="623" t="s">
        <v>1131</v>
      </c>
      <c r="D9824" s="624">
        <v>0.1</v>
      </c>
    </row>
    <row r="9825" spans="1:4" ht="25.5">
      <c r="A9825" s="623">
        <v>11059</v>
      </c>
      <c r="B9825" s="451" t="s">
        <v>7494</v>
      </c>
      <c r="C9825" s="623" t="s">
        <v>1131</v>
      </c>
      <c r="D9825" s="624">
        <v>0.19</v>
      </c>
    </row>
    <row r="9826" spans="1:4" ht="25.5">
      <c r="A9826" s="623">
        <v>11058</v>
      </c>
      <c r="B9826" s="451" t="s">
        <v>7493</v>
      </c>
      <c r="C9826" s="623" t="s">
        <v>1131</v>
      </c>
      <c r="D9826" s="624">
        <v>0.25</v>
      </c>
    </row>
    <row r="9827" spans="1:4" ht="25.5">
      <c r="A9827" s="623">
        <v>4380</v>
      </c>
      <c r="B9827" s="451" t="s">
        <v>6756</v>
      </c>
      <c r="C9827" s="623" t="s">
        <v>1131</v>
      </c>
      <c r="D9827" s="624">
        <v>0.86</v>
      </c>
    </row>
    <row r="9828" spans="1:4" ht="38.25">
      <c r="A9828" s="623">
        <v>4299</v>
      </c>
      <c r="B9828" s="451" t="s">
        <v>6709</v>
      </c>
      <c r="C9828" s="623" t="s">
        <v>1131</v>
      </c>
      <c r="D9828" s="624">
        <v>0.81</v>
      </c>
    </row>
    <row r="9829" spans="1:4" ht="38.25">
      <c r="A9829" s="623">
        <v>4304</v>
      </c>
      <c r="B9829" s="451" t="s">
        <v>6713</v>
      </c>
      <c r="C9829" s="623" t="s">
        <v>1131</v>
      </c>
      <c r="D9829" s="624">
        <v>1.1000000000000001</v>
      </c>
    </row>
    <row r="9830" spans="1:4" ht="38.25">
      <c r="A9830" s="623">
        <v>4305</v>
      </c>
      <c r="B9830" s="451" t="s">
        <v>6714</v>
      </c>
      <c r="C9830" s="623" t="s">
        <v>1131</v>
      </c>
      <c r="D9830" s="624">
        <v>1.28</v>
      </c>
    </row>
    <row r="9831" spans="1:4" ht="38.25">
      <c r="A9831" s="623">
        <v>4306</v>
      </c>
      <c r="B9831" s="451" t="s">
        <v>6715</v>
      </c>
      <c r="C9831" s="623" t="s">
        <v>1131</v>
      </c>
      <c r="D9831" s="624">
        <v>1.49</v>
      </c>
    </row>
    <row r="9832" spans="1:4" ht="38.25">
      <c r="A9832" s="623">
        <v>4308</v>
      </c>
      <c r="B9832" s="451" t="s">
        <v>6717</v>
      </c>
      <c r="C9832" s="623" t="s">
        <v>1131</v>
      </c>
      <c r="D9832" s="624">
        <v>3.08</v>
      </c>
    </row>
    <row r="9833" spans="1:4" ht="38.25">
      <c r="A9833" s="623">
        <v>4302</v>
      </c>
      <c r="B9833" s="451" t="s">
        <v>6712</v>
      </c>
      <c r="C9833" s="623" t="s">
        <v>1131</v>
      </c>
      <c r="D9833" s="624">
        <v>2.31</v>
      </c>
    </row>
    <row r="9834" spans="1:4" ht="38.25">
      <c r="A9834" s="623">
        <v>4300</v>
      </c>
      <c r="B9834" s="451" t="s">
        <v>6710</v>
      </c>
      <c r="C9834" s="623" t="s">
        <v>1131</v>
      </c>
      <c r="D9834" s="624">
        <v>0.55000000000000004</v>
      </c>
    </row>
    <row r="9835" spans="1:4" ht="38.25">
      <c r="A9835" s="623">
        <v>4301</v>
      </c>
      <c r="B9835" s="451" t="s">
        <v>6711</v>
      </c>
      <c r="C9835" s="623" t="s">
        <v>1131</v>
      </c>
      <c r="D9835" s="624">
        <v>0.67</v>
      </c>
    </row>
    <row r="9836" spans="1:4" ht="38.25">
      <c r="A9836" s="623">
        <v>4320</v>
      </c>
      <c r="B9836" s="451" t="s">
        <v>6729</v>
      </c>
      <c r="C9836" s="623" t="s">
        <v>1131</v>
      </c>
      <c r="D9836" s="624">
        <v>2.04</v>
      </c>
    </row>
    <row r="9837" spans="1:4" ht="38.25">
      <c r="A9837" s="623">
        <v>4318</v>
      </c>
      <c r="B9837" s="451" t="s">
        <v>6727</v>
      </c>
      <c r="C9837" s="623" t="s">
        <v>1131</v>
      </c>
      <c r="D9837" s="624">
        <v>0.99</v>
      </c>
    </row>
    <row r="9838" spans="1:4" ht="25.5">
      <c r="A9838" s="623">
        <v>40547</v>
      </c>
      <c r="B9838" s="451" t="s">
        <v>11663</v>
      </c>
      <c r="C9838" s="623" t="s">
        <v>1253</v>
      </c>
      <c r="D9838" s="624">
        <v>18.93</v>
      </c>
    </row>
    <row r="9839" spans="1:4" ht="25.5">
      <c r="A9839" s="623">
        <v>11962</v>
      </c>
      <c r="B9839" s="451" t="s">
        <v>7763</v>
      </c>
      <c r="C9839" s="623" t="s">
        <v>1131</v>
      </c>
      <c r="D9839" s="624">
        <v>0.15</v>
      </c>
    </row>
    <row r="9840" spans="1:4" ht="25.5">
      <c r="A9840" s="623">
        <v>4332</v>
      </c>
      <c r="B9840" s="451" t="s">
        <v>6733</v>
      </c>
      <c r="C9840" s="623" t="s">
        <v>1131</v>
      </c>
      <c r="D9840" s="624">
        <v>0.75</v>
      </c>
    </row>
    <row r="9841" spans="1:4" ht="25.5">
      <c r="A9841" s="623">
        <v>4331</v>
      </c>
      <c r="B9841" s="451" t="s">
        <v>6732</v>
      </c>
      <c r="C9841" s="623" t="s">
        <v>1131</v>
      </c>
      <c r="D9841" s="624">
        <v>2.84</v>
      </c>
    </row>
    <row r="9842" spans="1:4" ht="38.25">
      <c r="A9842" s="623">
        <v>4336</v>
      </c>
      <c r="B9842" s="451" t="s">
        <v>6737</v>
      </c>
      <c r="C9842" s="623" t="s">
        <v>1131</v>
      </c>
      <c r="D9842" s="624">
        <v>3.63</v>
      </c>
    </row>
    <row r="9843" spans="1:4" ht="25.5">
      <c r="A9843" s="623">
        <v>13294</v>
      </c>
      <c r="B9843" s="451" t="s">
        <v>7995</v>
      </c>
      <c r="C9843" s="623" t="s">
        <v>1131</v>
      </c>
      <c r="D9843" s="624">
        <v>1.04</v>
      </c>
    </row>
    <row r="9844" spans="1:4" ht="25.5">
      <c r="A9844" s="623">
        <v>11948</v>
      </c>
      <c r="B9844" s="451" t="s">
        <v>7758</v>
      </c>
      <c r="C9844" s="623" t="s">
        <v>1131</v>
      </c>
      <c r="D9844" s="624">
        <v>0.46</v>
      </c>
    </row>
    <row r="9845" spans="1:4" ht="25.5">
      <c r="A9845" s="623">
        <v>4382</v>
      </c>
      <c r="B9845" s="451" t="s">
        <v>6757</v>
      </c>
      <c r="C9845" s="623" t="s">
        <v>1131</v>
      </c>
      <c r="D9845" s="624">
        <v>0.78</v>
      </c>
    </row>
    <row r="9846" spans="1:4" ht="25.5">
      <c r="A9846" s="623">
        <v>4354</v>
      </c>
      <c r="B9846" s="451" t="s">
        <v>6748</v>
      </c>
      <c r="C9846" s="623" t="s">
        <v>1131</v>
      </c>
      <c r="D9846" s="624">
        <v>32.6</v>
      </c>
    </row>
    <row r="9847" spans="1:4" ht="38.25">
      <c r="A9847" s="623">
        <v>40839</v>
      </c>
      <c r="B9847" s="451" t="s">
        <v>9951</v>
      </c>
      <c r="C9847" s="623" t="s">
        <v>1253</v>
      </c>
      <c r="D9847" s="624">
        <v>78.459999999999994</v>
      </c>
    </row>
    <row r="9848" spans="1:4" ht="25.5">
      <c r="A9848" s="623">
        <v>40552</v>
      </c>
      <c r="B9848" s="451" t="s">
        <v>9907</v>
      </c>
      <c r="C9848" s="623" t="s">
        <v>1253</v>
      </c>
      <c r="D9848" s="624">
        <v>32.46</v>
      </c>
    </row>
    <row r="9849" spans="1:4" ht="25.5">
      <c r="A9849" s="623">
        <v>40549</v>
      </c>
      <c r="B9849" s="451" t="s">
        <v>9906</v>
      </c>
      <c r="C9849" s="623" t="s">
        <v>1253</v>
      </c>
      <c r="D9849" s="624">
        <v>128.51</v>
      </c>
    </row>
    <row r="9850" spans="1:4" ht="38.25">
      <c r="A9850" s="623">
        <v>4385</v>
      </c>
      <c r="B9850" s="451" t="s">
        <v>6760</v>
      </c>
      <c r="C9850" s="623" t="s">
        <v>1143</v>
      </c>
      <c r="D9850" s="624">
        <v>1212</v>
      </c>
    </row>
    <row r="9851" spans="1:4">
      <c r="A9851" s="623">
        <v>38397</v>
      </c>
      <c r="B9851" s="451" t="s">
        <v>9093</v>
      </c>
      <c r="C9851" s="623" t="s">
        <v>1128</v>
      </c>
      <c r="D9851" s="624">
        <v>4.87</v>
      </c>
    </row>
    <row r="9852" spans="1:4" ht="38.25">
      <c r="A9852" s="623">
        <v>20078</v>
      </c>
      <c r="B9852" s="451" t="s">
        <v>8112</v>
      </c>
      <c r="C9852" s="623" t="s">
        <v>1131</v>
      </c>
      <c r="D9852" s="624">
        <v>29.27</v>
      </c>
    </row>
    <row r="9853" spans="1:4" ht="38.25">
      <c r="A9853" s="623">
        <v>20079</v>
      </c>
      <c r="B9853" s="451" t="s">
        <v>8113</v>
      </c>
      <c r="C9853" s="623" t="s">
        <v>1131</v>
      </c>
      <c r="D9853" s="624">
        <v>182.56</v>
      </c>
    </row>
    <row r="9854" spans="1:4" ht="25.5">
      <c r="A9854" s="623">
        <v>39897</v>
      </c>
      <c r="B9854" s="451" t="s">
        <v>11664</v>
      </c>
      <c r="C9854" s="623" t="s">
        <v>1131</v>
      </c>
      <c r="D9854" s="624">
        <v>33.61</v>
      </c>
    </row>
    <row r="9855" spans="1:4" ht="25.5">
      <c r="A9855" s="623">
        <v>118</v>
      </c>
      <c r="B9855" s="451" t="s">
        <v>5454</v>
      </c>
      <c r="C9855" s="623" t="s">
        <v>1131</v>
      </c>
      <c r="D9855" s="624">
        <v>110.65</v>
      </c>
    </row>
    <row r="9856" spans="1:4" ht="25.5">
      <c r="A9856" s="623">
        <v>4396</v>
      </c>
      <c r="B9856" s="451" t="s">
        <v>6761</v>
      </c>
      <c r="C9856" s="623" t="s">
        <v>1136</v>
      </c>
      <c r="D9856" s="624">
        <v>142.93</v>
      </c>
    </row>
    <row r="9857" spans="1:4" ht="25.5">
      <c r="A9857" s="623">
        <v>36881</v>
      </c>
      <c r="B9857" s="451" t="s">
        <v>8687</v>
      </c>
      <c r="C9857" s="623" t="s">
        <v>1136</v>
      </c>
      <c r="D9857" s="624">
        <v>127.72</v>
      </c>
    </row>
    <row r="9858" spans="1:4" ht="25.5">
      <c r="A9858" s="623">
        <v>36882</v>
      </c>
      <c r="B9858" s="451" t="s">
        <v>8688</v>
      </c>
      <c r="C9858" s="623" t="s">
        <v>1136</v>
      </c>
      <c r="D9858" s="624">
        <v>149.01</v>
      </c>
    </row>
    <row r="9859" spans="1:4" ht="25.5">
      <c r="A9859" s="623">
        <v>4397</v>
      </c>
      <c r="B9859" s="451" t="s">
        <v>6762</v>
      </c>
      <c r="C9859" s="623" t="s">
        <v>1136</v>
      </c>
      <c r="D9859" s="624">
        <v>231.77</v>
      </c>
    </row>
    <row r="9860" spans="1:4" ht="38.25">
      <c r="A9860" s="623">
        <v>34754</v>
      </c>
      <c r="B9860" s="451" t="s">
        <v>8533</v>
      </c>
      <c r="C9860" s="623" t="s">
        <v>1136</v>
      </c>
      <c r="D9860" s="624">
        <v>429.17</v>
      </c>
    </row>
    <row r="9861" spans="1:4" ht="51">
      <c r="A9861" s="623">
        <v>25962</v>
      </c>
      <c r="B9861" s="451" t="s">
        <v>8325</v>
      </c>
      <c r="C9861" s="623" t="s">
        <v>1136</v>
      </c>
      <c r="D9861" s="624">
        <v>271.82</v>
      </c>
    </row>
    <row r="9862" spans="1:4" ht="38.25">
      <c r="A9862" s="623">
        <v>34752</v>
      </c>
      <c r="B9862" s="451" t="s">
        <v>8531</v>
      </c>
      <c r="C9862" s="623" t="s">
        <v>1136</v>
      </c>
      <c r="D9862" s="624">
        <v>478.67</v>
      </c>
    </row>
    <row r="9863" spans="1:4">
      <c r="A9863" s="623">
        <v>4751</v>
      </c>
      <c r="B9863" s="451" t="s">
        <v>6796</v>
      </c>
      <c r="C9863" s="623" t="s">
        <v>1134</v>
      </c>
      <c r="D9863" s="624">
        <v>14.9</v>
      </c>
    </row>
    <row r="9864" spans="1:4">
      <c r="A9864" s="623">
        <v>41066</v>
      </c>
      <c r="B9864" s="451" t="s">
        <v>10012</v>
      </c>
      <c r="C9864" s="623" t="s">
        <v>1251</v>
      </c>
      <c r="D9864" s="624">
        <v>2643.31</v>
      </c>
    </row>
    <row r="9865" spans="1:4">
      <c r="A9865" s="623">
        <v>39604</v>
      </c>
      <c r="B9865" s="451" t="s">
        <v>9719</v>
      </c>
      <c r="C9865" s="623" t="s">
        <v>1131</v>
      </c>
      <c r="D9865" s="624">
        <v>8.83</v>
      </c>
    </row>
    <row r="9866" spans="1:4">
      <c r="A9866" s="623">
        <v>39605</v>
      </c>
      <c r="B9866" s="451" t="s">
        <v>9720</v>
      </c>
      <c r="C9866" s="623" t="s">
        <v>1131</v>
      </c>
      <c r="D9866" s="624">
        <v>12.25</v>
      </c>
    </row>
    <row r="9867" spans="1:4">
      <c r="A9867" s="623">
        <v>39606</v>
      </c>
      <c r="B9867" s="451" t="s">
        <v>9721</v>
      </c>
      <c r="C9867" s="623" t="s">
        <v>1131</v>
      </c>
      <c r="D9867" s="624">
        <v>15.56</v>
      </c>
    </row>
    <row r="9868" spans="1:4">
      <c r="A9868" s="623">
        <v>39607</v>
      </c>
      <c r="B9868" s="451" t="s">
        <v>9722</v>
      </c>
      <c r="C9868" s="623" t="s">
        <v>1131</v>
      </c>
      <c r="D9868" s="624">
        <v>17.850000000000001</v>
      </c>
    </row>
    <row r="9869" spans="1:4" ht="25.5">
      <c r="A9869" s="623">
        <v>39594</v>
      </c>
      <c r="B9869" s="451" t="s">
        <v>9709</v>
      </c>
      <c r="C9869" s="623" t="s">
        <v>1131</v>
      </c>
      <c r="D9869" s="624">
        <v>169</v>
      </c>
    </row>
    <row r="9870" spans="1:4" ht="25.5">
      <c r="A9870" s="623">
        <v>39596</v>
      </c>
      <c r="B9870" s="451" t="s">
        <v>9711</v>
      </c>
      <c r="C9870" s="623" t="s">
        <v>1131</v>
      </c>
      <c r="D9870" s="624">
        <v>294.56</v>
      </c>
    </row>
    <row r="9871" spans="1:4" ht="25.5">
      <c r="A9871" s="623">
        <v>39595</v>
      </c>
      <c r="B9871" s="451" t="s">
        <v>9710</v>
      </c>
      <c r="C9871" s="623" t="s">
        <v>1131</v>
      </c>
      <c r="D9871" s="624">
        <v>247.26</v>
      </c>
    </row>
    <row r="9872" spans="1:4" ht="25.5">
      <c r="A9872" s="623">
        <v>39597</v>
      </c>
      <c r="B9872" s="451" t="s">
        <v>9712</v>
      </c>
      <c r="C9872" s="623" t="s">
        <v>1131</v>
      </c>
      <c r="D9872" s="624">
        <v>397.22</v>
      </c>
    </row>
    <row r="9873" spans="1:4" ht="38.25">
      <c r="A9873" s="623">
        <v>20209</v>
      </c>
      <c r="B9873" s="451" t="s">
        <v>8184</v>
      </c>
      <c r="C9873" s="623" t="s">
        <v>1135</v>
      </c>
      <c r="D9873" s="624">
        <v>9.56</v>
      </c>
    </row>
    <row r="9874" spans="1:4" ht="38.25">
      <c r="A9874" s="623">
        <v>4433</v>
      </c>
      <c r="B9874" s="451" t="s">
        <v>6769</v>
      </c>
      <c r="C9874" s="623" t="s">
        <v>1135</v>
      </c>
      <c r="D9874" s="624">
        <v>6.96</v>
      </c>
    </row>
    <row r="9875" spans="1:4">
      <c r="A9875" s="623">
        <v>10731</v>
      </c>
      <c r="B9875" s="451" t="s">
        <v>7416</v>
      </c>
      <c r="C9875" s="623" t="s">
        <v>1136</v>
      </c>
      <c r="D9875" s="624">
        <v>24.86</v>
      </c>
    </row>
    <row r="9876" spans="1:4">
      <c r="A9876" s="623">
        <v>4704</v>
      </c>
      <c r="B9876" s="451" t="s">
        <v>6776</v>
      </c>
      <c r="C9876" s="623" t="s">
        <v>1136</v>
      </c>
      <c r="D9876" s="624">
        <v>22.43</v>
      </c>
    </row>
    <row r="9877" spans="1:4">
      <c r="A9877" s="623">
        <v>10730</v>
      </c>
      <c r="B9877" s="451" t="s">
        <v>7415</v>
      </c>
      <c r="C9877" s="623" t="s">
        <v>1136</v>
      </c>
      <c r="D9877" s="624">
        <v>24.03</v>
      </c>
    </row>
    <row r="9878" spans="1:4" ht="25.5">
      <c r="A9878" s="623">
        <v>4729</v>
      </c>
      <c r="B9878" s="451" t="s">
        <v>6786</v>
      </c>
      <c r="C9878" s="623" t="s">
        <v>1129</v>
      </c>
      <c r="D9878" s="624">
        <v>93.42</v>
      </c>
    </row>
    <row r="9879" spans="1:4" ht="25.5">
      <c r="A9879" s="623">
        <v>4720</v>
      </c>
      <c r="B9879" s="451" t="s">
        <v>6781</v>
      </c>
      <c r="C9879" s="623" t="s">
        <v>1129</v>
      </c>
      <c r="D9879" s="624">
        <v>102.15</v>
      </c>
    </row>
    <row r="9880" spans="1:4" ht="25.5">
      <c r="A9880" s="623">
        <v>4721</v>
      </c>
      <c r="B9880" s="451" t="s">
        <v>6782</v>
      </c>
      <c r="C9880" s="623" t="s">
        <v>1129</v>
      </c>
      <c r="D9880" s="624">
        <v>80</v>
      </c>
    </row>
    <row r="9881" spans="1:4" ht="25.5">
      <c r="A9881" s="623">
        <v>4718</v>
      </c>
      <c r="B9881" s="451" t="s">
        <v>6780</v>
      </c>
      <c r="C9881" s="623" t="s">
        <v>1129</v>
      </c>
      <c r="D9881" s="624">
        <v>80</v>
      </c>
    </row>
    <row r="9882" spans="1:4" ht="25.5">
      <c r="A9882" s="623">
        <v>4722</v>
      </c>
      <c r="B9882" s="451" t="s">
        <v>6783</v>
      </c>
      <c r="C9882" s="623" t="s">
        <v>1129</v>
      </c>
      <c r="D9882" s="624">
        <v>80</v>
      </c>
    </row>
    <row r="9883" spans="1:4" ht="25.5">
      <c r="A9883" s="623">
        <v>4723</v>
      </c>
      <c r="B9883" s="451" t="s">
        <v>6784</v>
      </c>
      <c r="C9883" s="623" t="s">
        <v>1129</v>
      </c>
      <c r="D9883" s="624">
        <v>87.28</v>
      </c>
    </row>
    <row r="9884" spans="1:4" ht="25.5">
      <c r="A9884" s="623">
        <v>4727</v>
      </c>
      <c r="B9884" s="451" t="s">
        <v>6785</v>
      </c>
      <c r="C9884" s="623" t="s">
        <v>1129</v>
      </c>
      <c r="D9884" s="624">
        <v>89.7</v>
      </c>
    </row>
    <row r="9885" spans="1:4" ht="38.25">
      <c r="A9885" s="623">
        <v>4748</v>
      </c>
      <c r="B9885" s="451" t="s">
        <v>6794</v>
      </c>
      <c r="C9885" s="623" t="s">
        <v>1129</v>
      </c>
      <c r="D9885" s="624">
        <v>86.55</v>
      </c>
    </row>
    <row r="9886" spans="1:4" ht="38.25">
      <c r="A9886" s="623">
        <v>4730</v>
      </c>
      <c r="B9886" s="451" t="s">
        <v>6787</v>
      </c>
      <c r="C9886" s="623" t="s">
        <v>1129</v>
      </c>
      <c r="D9886" s="624">
        <v>83.64</v>
      </c>
    </row>
    <row r="9887" spans="1:4" ht="51">
      <c r="A9887" s="623">
        <v>13186</v>
      </c>
      <c r="B9887" s="451" t="s">
        <v>7983</v>
      </c>
      <c r="C9887" s="623" t="s">
        <v>1129</v>
      </c>
      <c r="D9887" s="624">
        <v>72.08</v>
      </c>
    </row>
    <row r="9888" spans="1:4" ht="51">
      <c r="A9888" s="623">
        <v>10737</v>
      </c>
      <c r="B9888" s="451" t="s">
        <v>7418</v>
      </c>
      <c r="C9888" s="623" t="s">
        <v>1136</v>
      </c>
      <c r="D9888" s="624">
        <v>78.12</v>
      </c>
    </row>
    <row r="9889" spans="1:8" ht="38.25">
      <c r="A9889" s="623">
        <v>10734</v>
      </c>
      <c r="B9889" s="451" t="s">
        <v>7417</v>
      </c>
      <c r="C9889" s="623" t="s">
        <v>1136</v>
      </c>
      <c r="D9889" s="624">
        <v>46.47</v>
      </c>
    </row>
    <row r="9890" spans="1:8" ht="25.5">
      <c r="A9890" s="623">
        <v>4708</v>
      </c>
      <c r="B9890" s="451" t="s">
        <v>6777</v>
      </c>
      <c r="C9890" s="623" t="s">
        <v>1136</v>
      </c>
      <c r="D9890" s="624">
        <v>90.14</v>
      </c>
    </row>
    <row r="9891" spans="1:8" ht="51">
      <c r="A9891" s="623">
        <v>4712</v>
      </c>
      <c r="B9891" s="451" t="s">
        <v>6779</v>
      </c>
      <c r="C9891" s="623" t="s">
        <v>1136</v>
      </c>
      <c r="D9891" s="624">
        <v>44.07</v>
      </c>
    </row>
    <row r="9892" spans="1:8" ht="51">
      <c r="A9892" s="623">
        <v>4710</v>
      </c>
      <c r="B9892" s="451" t="s">
        <v>6778</v>
      </c>
      <c r="C9892" s="623" t="s">
        <v>1136</v>
      </c>
      <c r="D9892" s="624">
        <v>141.32</v>
      </c>
      <c r="H9892" s="184">
        <f>D9894/7.27</f>
        <v>1.7592847317744154</v>
      </c>
    </row>
    <row r="9893" spans="1:8" ht="38.25">
      <c r="A9893" s="623">
        <v>4746</v>
      </c>
      <c r="B9893" s="451" t="s">
        <v>6793</v>
      </c>
      <c r="C9893" s="623" t="s">
        <v>1129</v>
      </c>
      <c r="D9893" s="624">
        <v>77.58</v>
      </c>
      <c r="H9893" s="633">
        <f>D9894/1.8639</f>
        <v>6.8619561135254035</v>
      </c>
    </row>
    <row r="9894" spans="1:8">
      <c r="A9894" s="623">
        <v>4750</v>
      </c>
      <c r="B9894" s="451" t="s">
        <v>6795</v>
      </c>
      <c r="C9894" s="623" t="s">
        <v>1134</v>
      </c>
      <c r="D9894" s="624">
        <v>12.79</v>
      </c>
      <c r="H9894" s="633">
        <f>D9894/1.8406</f>
        <v>6.9488210366184937</v>
      </c>
    </row>
    <row r="9895" spans="1:8">
      <c r="A9895" s="623">
        <v>41065</v>
      </c>
      <c r="B9895" s="451" t="s">
        <v>10011</v>
      </c>
      <c r="C9895" s="623" t="s">
        <v>1251</v>
      </c>
      <c r="D9895" s="624">
        <v>2266.4299999999998</v>
      </c>
    </row>
    <row r="9896" spans="1:8" ht="25.5">
      <c r="A9896" s="623">
        <v>34747</v>
      </c>
      <c r="B9896" s="451" t="s">
        <v>8530</v>
      </c>
      <c r="C9896" s="623" t="s">
        <v>1135</v>
      </c>
      <c r="D9896" s="624">
        <v>71.010000000000005</v>
      </c>
    </row>
    <row r="9897" spans="1:8" ht="25.5">
      <c r="A9897" s="623">
        <v>4826</v>
      </c>
      <c r="B9897" s="451" t="s">
        <v>6827</v>
      </c>
      <c r="C9897" s="623" t="s">
        <v>1135</v>
      </c>
      <c r="D9897" s="624">
        <v>76.349999999999994</v>
      </c>
    </row>
    <row r="9898" spans="1:8" ht="25.5">
      <c r="A9898" s="623">
        <v>41975</v>
      </c>
      <c r="B9898" s="451" t="s">
        <v>10068</v>
      </c>
      <c r="C9898" s="623" t="s">
        <v>1136</v>
      </c>
      <c r="D9898" s="624">
        <v>69.56</v>
      </c>
    </row>
    <row r="9899" spans="1:8" ht="25.5">
      <c r="A9899" s="623">
        <v>4825</v>
      </c>
      <c r="B9899" s="451" t="s">
        <v>6826</v>
      </c>
      <c r="C9899" s="623" t="s">
        <v>1135</v>
      </c>
      <c r="D9899" s="624">
        <v>105.69</v>
      </c>
    </row>
    <row r="9900" spans="1:8" ht="25.5">
      <c r="A9900" s="623">
        <v>34744</v>
      </c>
      <c r="B9900" s="451" t="s">
        <v>8527</v>
      </c>
      <c r="C9900" s="623" t="s">
        <v>1136</v>
      </c>
      <c r="D9900" s="624">
        <v>27.9</v>
      </c>
    </row>
    <row r="9901" spans="1:8" ht="51">
      <c r="A9901" s="623">
        <v>39430</v>
      </c>
      <c r="B9901" s="451" t="s">
        <v>9608</v>
      </c>
      <c r="C9901" s="623" t="s">
        <v>1131</v>
      </c>
      <c r="D9901" s="624">
        <v>1.42</v>
      </c>
    </row>
    <row r="9902" spans="1:8" ht="38.25">
      <c r="A9902" s="623">
        <v>39573</v>
      </c>
      <c r="B9902" s="451" t="s">
        <v>9695</v>
      </c>
      <c r="C9902" s="623" t="s">
        <v>1131</v>
      </c>
      <c r="D9902" s="624">
        <v>1.39</v>
      </c>
    </row>
    <row r="9903" spans="1:8" ht="38.25">
      <c r="A9903" s="623">
        <v>38410</v>
      </c>
      <c r="B9903" s="451" t="s">
        <v>9104</v>
      </c>
      <c r="C9903" s="623" t="s">
        <v>1131</v>
      </c>
      <c r="D9903" s="624">
        <v>12043</v>
      </c>
    </row>
    <row r="9904" spans="1:8">
      <c r="A9904" s="623">
        <v>41596</v>
      </c>
      <c r="B9904" s="451" t="s">
        <v>12160</v>
      </c>
      <c r="C9904" s="623" t="s">
        <v>1128</v>
      </c>
      <c r="D9904" s="624">
        <v>7.3</v>
      </c>
    </row>
    <row r="9905" spans="1:4">
      <c r="A9905" s="623">
        <v>41598</v>
      </c>
      <c r="B9905" s="451" t="s">
        <v>12161</v>
      </c>
      <c r="C9905" s="623" t="s">
        <v>1128</v>
      </c>
      <c r="D9905" s="624">
        <v>7.3</v>
      </c>
    </row>
    <row r="9906" spans="1:4">
      <c r="A9906" s="623">
        <v>41594</v>
      </c>
      <c r="B9906" s="451" t="s">
        <v>12162</v>
      </c>
      <c r="C9906" s="623" t="s">
        <v>1128</v>
      </c>
      <c r="D9906" s="624">
        <v>7.42</v>
      </c>
    </row>
    <row r="9907" spans="1:4" ht="25.5">
      <c r="A9907" s="623">
        <v>43663</v>
      </c>
      <c r="B9907" s="451" t="s">
        <v>12163</v>
      </c>
      <c r="C9907" s="623" t="s">
        <v>1128</v>
      </c>
      <c r="D9907" s="624">
        <v>6.11</v>
      </c>
    </row>
    <row r="9908" spans="1:4" ht="25.5">
      <c r="A9908" s="623">
        <v>4766</v>
      </c>
      <c r="B9908" s="451" t="s">
        <v>12164</v>
      </c>
      <c r="C9908" s="623" t="s">
        <v>1128</v>
      </c>
      <c r="D9908" s="624">
        <v>5.76</v>
      </c>
    </row>
    <row r="9909" spans="1:4" ht="25.5">
      <c r="A9909" s="623">
        <v>43664</v>
      </c>
      <c r="B9909" s="451" t="s">
        <v>12165</v>
      </c>
      <c r="C9909" s="623" t="s">
        <v>1128</v>
      </c>
      <c r="D9909" s="624">
        <v>6.14</v>
      </c>
    </row>
    <row r="9910" spans="1:4" ht="25.5">
      <c r="A9910" s="623">
        <v>43082</v>
      </c>
      <c r="B9910" s="451" t="s">
        <v>12166</v>
      </c>
      <c r="C9910" s="623" t="s">
        <v>1128</v>
      </c>
      <c r="D9910" s="624">
        <v>6.7</v>
      </c>
    </row>
    <row r="9911" spans="1:4">
      <c r="A9911" s="623">
        <v>43665</v>
      </c>
      <c r="B9911" s="451" t="s">
        <v>7471</v>
      </c>
      <c r="C9911" s="623" t="s">
        <v>1128</v>
      </c>
      <c r="D9911" s="624">
        <v>5.76</v>
      </c>
    </row>
    <row r="9912" spans="1:4">
      <c r="A9912" s="623">
        <v>10966</v>
      </c>
      <c r="B9912" s="451" t="s">
        <v>7472</v>
      </c>
      <c r="C9912" s="623" t="s">
        <v>1128</v>
      </c>
      <c r="D9912" s="624">
        <v>6.11</v>
      </c>
    </row>
    <row r="9913" spans="1:4" ht="25.5">
      <c r="A9913" s="623">
        <v>43692</v>
      </c>
      <c r="B9913" s="451" t="s">
        <v>12167</v>
      </c>
      <c r="C9913" s="623" t="s">
        <v>1128</v>
      </c>
      <c r="D9913" s="624">
        <v>6.11</v>
      </c>
    </row>
    <row r="9914" spans="1:4" ht="38.25">
      <c r="A9914" s="623">
        <v>43083</v>
      </c>
      <c r="B9914" s="451" t="s">
        <v>12168</v>
      </c>
      <c r="C9914" s="623" t="s">
        <v>1128</v>
      </c>
      <c r="D9914" s="624">
        <v>5.8</v>
      </c>
    </row>
    <row r="9915" spans="1:4" ht="25.5">
      <c r="A9915" s="623">
        <v>40535</v>
      </c>
      <c r="B9915" s="451" t="s">
        <v>9905</v>
      </c>
      <c r="C9915" s="623" t="s">
        <v>1128</v>
      </c>
      <c r="D9915" s="624">
        <v>5.8</v>
      </c>
    </row>
    <row r="9916" spans="1:4" ht="38.25">
      <c r="A9916" s="623">
        <v>39427</v>
      </c>
      <c r="B9916" s="451" t="s">
        <v>9605</v>
      </c>
      <c r="C9916" s="623" t="s">
        <v>1135</v>
      </c>
      <c r="D9916" s="624">
        <v>3.77</v>
      </c>
    </row>
    <row r="9917" spans="1:4" ht="25.5">
      <c r="A9917" s="623">
        <v>39424</v>
      </c>
      <c r="B9917" s="451" t="s">
        <v>9602</v>
      </c>
      <c r="C9917" s="623" t="s">
        <v>1135</v>
      </c>
      <c r="D9917" s="624">
        <v>2.2400000000000002</v>
      </c>
    </row>
    <row r="9918" spans="1:4" ht="25.5">
      <c r="A9918" s="623">
        <v>39425</v>
      </c>
      <c r="B9918" s="451" t="s">
        <v>9603</v>
      </c>
      <c r="C9918" s="623" t="s">
        <v>1135</v>
      </c>
      <c r="D9918" s="624">
        <v>2.21</v>
      </c>
    </row>
    <row r="9919" spans="1:4" ht="25.5">
      <c r="A9919" s="623">
        <v>40664</v>
      </c>
      <c r="B9919" s="451" t="s">
        <v>9928</v>
      </c>
      <c r="C9919" s="623" t="s">
        <v>1128</v>
      </c>
      <c r="D9919" s="624">
        <v>11.9</v>
      </c>
    </row>
    <row r="9920" spans="1:4">
      <c r="A9920" s="623">
        <v>34360</v>
      </c>
      <c r="B9920" s="451" t="s">
        <v>8369</v>
      </c>
      <c r="C9920" s="623" t="s">
        <v>1128</v>
      </c>
      <c r="D9920" s="624">
        <v>26.01</v>
      </c>
    </row>
    <row r="9921" spans="1:4" ht="25.5">
      <c r="A9921" s="623">
        <v>20259</v>
      </c>
      <c r="B9921" s="451" t="s">
        <v>8199</v>
      </c>
      <c r="C9921" s="623" t="s">
        <v>1135</v>
      </c>
      <c r="D9921" s="624">
        <v>8.8000000000000007</v>
      </c>
    </row>
    <row r="9922" spans="1:4" ht="51">
      <c r="A9922" s="623">
        <v>14077</v>
      </c>
      <c r="B9922" s="451" t="s">
        <v>8052</v>
      </c>
      <c r="C9922" s="623" t="s">
        <v>1135</v>
      </c>
      <c r="D9922" s="624">
        <v>134.69</v>
      </c>
    </row>
    <row r="9923" spans="1:4" ht="51">
      <c r="A9923" s="623">
        <v>3678</v>
      </c>
      <c r="B9923" s="451" t="s">
        <v>6489</v>
      </c>
      <c r="C9923" s="623" t="s">
        <v>1135</v>
      </c>
      <c r="D9923" s="624">
        <v>60.88</v>
      </c>
    </row>
    <row r="9924" spans="1:4" ht="38.25">
      <c r="A9924" s="623">
        <v>39418</v>
      </c>
      <c r="B9924" s="451" t="s">
        <v>9596</v>
      </c>
      <c r="C9924" s="623" t="s">
        <v>1135</v>
      </c>
      <c r="D9924" s="624">
        <v>4.2</v>
      </c>
    </row>
    <row r="9925" spans="1:4" ht="38.25">
      <c r="A9925" s="623">
        <v>39419</v>
      </c>
      <c r="B9925" s="451" t="s">
        <v>9597</v>
      </c>
      <c r="C9925" s="623" t="s">
        <v>1135</v>
      </c>
      <c r="D9925" s="624">
        <v>5.12</v>
      </c>
    </row>
    <row r="9926" spans="1:4" ht="38.25">
      <c r="A9926" s="623">
        <v>39420</v>
      </c>
      <c r="B9926" s="451" t="s">
        <v>9598</v>
      </c>
      <c r="C9926" s="623" t="s">
        <v>1135</v>
      </c>
      <c r="D9926" s="624">
        <v>5.65</v>
      </c>
    </row>
    <row r="9927" spans="1:4" ht="38.25">
      <c r="A9927" s="623">
        <v>39571</v>
      </c>
      <c r="B9927" s="451" t="s">
        <v>9693</v>
      </c>
      <c r="C9927" s="623" t="s">
        <v>1135</v>
      </c>
      <c r="D9927" s="624">
        <v>3.41</v>
      </c>
    </row>
    <row r="9928" spans="1:4" ht="38.25">
      <c r="A9928" s="623">
        <v>39421</v>
      </c>
      <c r="B9928" s="451" t="s">
        <v>9599</v>
      </c>
      <c r="C9928" s="623" t="s">
        <v>1135</v>
      </c>
      <c r="D9928" s="624">
        <v>4.97</v>
      </c>
    </row>
    <row r="9929" spans="1:4" ht="38.25">
      <c r="A9929" s="623">
        <v>39422</v>
      </c>
      <c r="B9929" s="451" t="s">
        <v>9600</v>
      </c>
      <c r="C9929" s="623" t="s">
        <v>1135</v>
      </c>
      <c r="D9929" s="624">
        <v>5.81</v>
      </c>
    </row>
    <row r="9930" spans="1:4" ht="38.25">
      <c r="A9930" s="623">
        <v>39423</v>
      </c>
      <c r="B9930" s="451" t="s">
        <v>9601</v>
      </c>
      <c r="C9930" s="623" t="s">
        <v>1135</v>
      </c>
      <c r="D9930" s="624">
        <v>6.74</v>
      </c>
    </row>
    <row r="9931" spans="1:4" ht="38.25">
      <c r="A9931" s="623">
        <v>39426</v>
      </c>
      <c r="B9931" s="451" t="s">
        <v>9604</v>
      </c>
      <c r="C9931" s="623" t="s">
        <v>1135</v>
      </c>
      <c r="D9931" s="624">
        <v>15.16</v>
      </c>
    </row>
    <row r="9932" spans="1:4" ht="38.25">
      <c r="A9932" s="623">
        <v>39429</v>
      </c>
      <c r="B9932" s="451" t="s">
        <v>9607</v>
      </c>
      <c r="C9932" s="623" t="s">
        <v>1135</v>
      </c>
      <c r="D9932" s="624">
        <v>4.78</v>
      </c>
    </row>
    <row r="9933" spans="1:4" ht="51">
      <c r="A9933" s="623">
        <v>39428</v>
      </c>
      <c r="B9933" s="451" t="s">
        <v>9606</v>
      </c>
      <c r="C9933" s="623" t="s">
        <v>1135</v>
      </c>
      <c r="D9933" s="624">
        <v>3.65</v>
      </c>
    </row>
    <row r="9934" spans="1:4" ht="38.25">
      <c r="A9934" s="623">
        <v>39572</v>
      </c>
      <c r="B9934" s="451" t="s">
        <v>9694</v>
      </c>
      <c r="C9934" s="623" t="s">
        <v>1135</v>
      </c>
      <c r="D9934" s="624">
        <v>3.16</v>
      </c>
    </row>
    <row r="9935" spans="1:4" ht="38.25">
      <c r="A9935" s="623">
        <v>39570</v>
      </c>
      <c r="B9935" s="451" t="s">
        <v>9692</v>
      </c>
      <c r="C9935" s="623" t="s">
        <v>1135</v>
      </c>
      <c r="D9935" s="624">
        <v>3.35</v>
      </c>
    </row>
    <row r="9936" spans="1:4" ht="38.25">
      <c r="A9936" s="623">
        <v>39569</v>
      </c>
      <c r="B9936" s="451" t="s">
        <v>9691</v>
      </c>
      <c r="C9936" s="623" t="s">
        <v>1135</v>
      </c>
      <c r="D9936" s="624">
        <v>3.31</v>
      </c>
    </row>
    <row r="9937" spans="1:4" ht="38.25">
      <c r="A9937" s="623">
        <v>11552</v>
      </c>
      <c r="B9937" s="451" t="s">
        <v>7586</v>
      </c>
      <c r="C9937" s="623" t="s">
        <v>1135</v>
      </c>
      <c r="D9937" s="624">
        <v>9.42</v>
      </c>
    </row>
    <row r="9938" spans="1:4" ht="38.25">
      <c r="A9938" s="623">
        <v>40598</v>
      </c>
      <c r="B9938" s="451" t="s">
        <v>9909</v>
      </c>
      <c r="C9938" s="623" t="s">
        <v>1128</v>
      </c>
      <c r="D9938" s="624">
        <v>5.66</v>
      </c>
    </row>
    <row r="9939" spans="1:4">
      <c r="A9939" s="623">
        <v>39029</v>
      </c>
      <c r="B9939" s="451" t="s">
        <v>9375</v>
      </c>
      <c r="C9939" s="623" t="s">
        <v>1135</v>
      </c>
      <c r="D9939" s="624">
        <v>10.7</v>
      </c>
    </row>
    <row r="9940" spans="1:4" ht="25.5">
      <c r="A9940" s="623">
        <v>39028</v>
      </c>
      <c r="B9940" s="451" t="s">
        <v>9374</v>
      </c>
      <c r="C9940" s="623" t="s">
        <v>1135</v>
      </c>
      <c r="D9940" s="624">
        <v>6.23</v>
      </c>
    </row>
    <row r="9941" spans="1:4">
      <c r="A9941" s="623">
        <v>39328</v>
      </c>
      <c r="B9941" s="451" t="s">
        <v>9532</v>
      </c>
      <c r="C9941" s="623" t="s">
        <v>1135</v>
      </c>
      <c r="D9941" s="624">
        <v>3.42</v>
      </c>
    </row>
    <row r="9942" spans="1:4" ht="63.75">
      <c r="A9942" s="623">
        <v>38541</v>
      </c>
      <c r="B9942" s="451" t="s">
        <v>9160</v>
      </c>
      <c r="C9942" s="623" t="s">
        <v>1131</v>
      </c>
      <c r="D9942" s="624">
        <v>2036776.3</v>
      </c>
    </row>
    <row r="9943" spans="1:4" ht="63.75">
      <c r="A9943" s="623">
        <v>38542</v>
      </c>
      <c r="B9943" s="451" t="s">
        <v>9161</v>
      </c>
      <c r="C9943" s="623" t="s">
        <v>1131</v>
      </c>
      <c r="D9943" s="624">
        <v>3167105.24</v>
      </c>
    </row>
    <row r="9944" spans="1:4" ht="63.75">
      <c r="A9944" s="623">
        <v>38543</v>
      </c>
      <c r="B9944" s="451" t="s">
        <v>9162</v>
      </c>
      <c r="C9944" s="623" t="s">
        <v>1131</v>
      </c>
      <c r="D9944" s="624">
        <v>775394.75</v>
      </c>
    </row>
    <row r="9945" spans="1:4" ht="38.25">
      <c r="A9945" s="623">
        <v>40406</v>
      </c>
      <c r="B9945" s="451" t="s">
        <v>9877</v>
      </c>
      <c r="C9945" s="623" t="s">
        <v>1131</v>
      </c>
      <c r="D9945" s="624">
        <v>60241.09</v>
      </c>
    </row>
    <row r="9946" spans="1:4" ht="38.25">
      <c r="A9946" s="623">
        <v>40789</v>
      </c>
      <c r="B9946" s="451" t="s">
        <v>9934</v>
      </c>
      <c r="C9946" s="623" t="s">
        <v>1131</v>
      </c>
      <c r="D9946" s="624">
        <v>8681.35</v>
      </c>
    </row>
    <row r="9947" spans="1:4" ht="51">
      <c r="A9947" s="623">
        <v>40791</v>
      </c>
      <c r="B9947" s="451" t="s">
        <v>9935</v>
      </c>
      <c r="C9947" s="623" t="s">
        <v>1131</v>
      </c>
      <c r="D9947" s="624">
        <v>27176.43</v>
      </c>
    </row>
    <row r="9948" spans="1:4" ht="38.25">
      <c r="A9948" s="623">
        <v>11651</v>
      </c>
      <c r="B9948" s="451" t="s">
        <v>7609</v>
      </c>
      <c r="C9948" s="623" t="s">
        <v>1131</v>
      </c>
      <c r="D9948" s="624">
        <v>14863.17</v>
      </c>
    </row>
    <row r="9949" spans="1:4" ht="38.25">
      <c r="A9949" s="623">
        <v>42002</v>
      </c>
      <c r="B9949" s="451" t="s">
        <v>10075</v>
      </c>
      <c r="C9949" s="623" t="s">
        <v>1131</v>
      </c>
      <c r="D9949" s="624">
        <v>664106.48</v>
      </c>
    </row>
    <row r="9950" spans="1:4" ht="38.25">
      <c r="A9950" s="623">
        <v>40435</v>
      </c>
      <c r="B9950" s="451" t="s">
        <v>9895</v>
      </c>
      <c r="C9950" s="623" t="s">
        <v>1131</v>
      </c>
      <c r="D9950" s="624">
        <v>425375</v>
      </c>
    </row>
    <row r="9951" spans="1:4" ht="38.25">
      <c r="A9951" s="623">
        <v>39012</v>
      </c>
      <c r="B9951" s="451" t="s">
        <v>9362</v>
      </c>
      <c r="C9951" s="623" t="s">
        <v>1131</v>
      </c>
      <c r="D9951" s="624">
        <v>443820</v>
      </c>
    </row>
    <row r="9952" spans="1:4" ht="25.5">
      <c r="A9952" s="623">
        <v>13617</v>
      </c>
      <c r="B9952" s="451" t="s">
        <v>11665</v>
      </c>
      <c r="C9952" s="623" t="s">
        <v>1131</v>
      </c>
      <c r="D9952" s="624">
        <v>49571.67</v>
      </c>
    </row>
    <row r="9953" spans="1:4" ht="25.5">
      <c r="A9953" s="623">
        <v>5327</v>
      </c>
      <c r="B9953" s="451" t="s">
        <v>6920</v>
      </c>
      <c r="C9953" s="623" t="s">
        <v>1128</v>
      </c>
      <c r="D9953" s="624">
        <v>28.8</v>
      </c>
    </row>
    <row r="9954" spans="1:4" ht="38.25">
      <c r="A9954" s="623">
        <v>35274</v>
      </c>
      <c r="B9954" s="451" t="s">
        <v>8560</v>
      </c>
      <c r="C9954" s="623" t="s">
        <v>1135</v>
      </c>
      <c r="D9954" s="624">
        <v>21.39</v>
      </c>
    </row>
    <row r="9955" spans="1:4" ht="38.25">
      <c r="A9955" s="623">
        <v>35275</v>
      </c>
      <c r="B9955" s="451" t="s">
        <v>8561</v>
      </c>
      <c r="C9955" s="623" t="s">
        <v>1135</v>
      </c>
      <c r="D9955" s="624">
        <v>45.69</v>
      </c>
    </row>
    <row r="9956" spans="1:4" ht="38.25">
      <c r="A9956" s="623">
        <v>35276</v>
      </c>
      <c r="B9956" s="451" t="s">
        <v>8562</v>
      </c>
      <c r="C9956" s="623" t="s">
        <v>1135</v>
      </c>
      <c r="D9956" s="624">
        <v>74.709999999999994</v>
      </c>
    </row>
    <row r="9957" spans="1:4">
      <c r="A9957" s="623">
        <v>38386</v>
      </c>
      <c r="B9957" s="451" t="s">
        <v>9086</v>
      </c>
      <c r="C9957" s="623" t="s">
        <v>1131</v>
      </c>
      <c r="D9957" s="624">
        <v>4.3600000000000003</v>
      </c>
    </row>
    <row r="9958" spans="1:4" ht="25.5">
      <c r="A9958" s="623">
        <v>11091</v>
      </c>
      <c r="B9958" s="451" t="s">
        <v>7510</v>
      </c>
      <c r="C9958" s="623" t="s">
        <v>1131</v>
      </c>
      <c r="D9958" s="624">
        <v>0.98</v>
      </c>
    </row>
    <row r="9959" spans="1:4" ht="38.25">
      <c r="A9959" s="623">
        <v>37586</v>
      </c>
      <c r="B9959" s="451" t="s">
        <v>8806</v>
      </c>
      <c r="C9959" s="623" t="s">
        <v>1253</v>
      </c>
      <c r="D9959" s="624">
        <v>32.619999999999997</v>
      </c>
    </row>
    <row r="9960" spans="1:4" ht="25.5">
      <c r="A9960" s="623">
        <v>37395</v>
      </c>
      <c r="B9960" s="451" t="s">
        <v>8701</v>
      </c>
      <c r="C9960" s="623" t="s">
        <v>1253</v>
      </c>
      <c r="D9960" s="624">
        <v>28.05</v>
      </c>
    </row>
    <row r="9961" spans="1:4" ht="25.5">
      <c r="A9961" s="623">
        <v>14147</v>
      </c>
      <c r="B9961" s="451" t="s">
        <v>8055</v>
      </c>
      <c r="C9961" s="623" t="s">
        <v>1253</v>
      </c>
      <c r="D9961" s="624">
        <v>37.21</v>
      </c>
    </row>
    <row r="9962" spans="1:4" ht="25.5">
      <c r="A9962" s="623">
        <v>37396</v>
      </c>
      <c r="B9962" s="451" t="s">
        <v>8702</v>
      </c>
      <c r="C9962" s="623" t="s">
        <v>1253</v>
      </c>
      <c r="D9962" s="624">
        <v>22.95</v>
      </c>
    </row>
    <row r="9963" spans="1:4" ht="25.5">
      <c r="A9963" s="623">
        <v>37397</v>
      </c>
      <c r="B9963" s="451" t="s">
        <v>8703</v>
      </c>
      <c r="C9963" s="623" t="s">
        <v>1253</v>
      </c>
      <c r="D9963" s="624">
        <v>24.04</v>
      </c>
    </row>
    <row r="9964" spans="1:4" ht="38.25">
      <c r="A9964" s="623">
        <v>444</v>
      </c>
      <c r="B9964" s="451" t="s">
        <v>5557</v>
      </c>
      <c r="C9964" s="623" t="s">
        <v>1131</v>
      </c>
      <c r="D9964" s="624">
        <v>17.920000000000002</v>
      </c>
    </row>
    <row r="9965" spans="1:4" ht="38.25">
      <c r="A9965" s="623">
        <v>445</v>
      </c>
      <c r="B9965" s="451" t="s">
        <v>5558</v>
      </c>
      <c r="C9965" s="623" t="s">
        <v>1131</v>
      </c>
      <c r="D9965" s="624">
        <v>24.52</v>
      </c>
    </row>
    <row r="9966" spans="1:4">
      <c r="A9966" s="623">
        <v>4783</v>
      </c>
      <c r="B9966" s="451" t="s">
        <v>6805</v>
      </c>
      <c r="C9966" s="623" t="s">
        <v>1134</v>
      </c>
      <c r="D9966" s="624">
        <v>12.79</v>
      </c>
    </row>
    <row r="9967" spans="1:4">
      <c r="A9967" s="623">
        <v>41079</v>
      </c>
      <c r="B9967" s="451" t="s">
        <v>10025</v>
      </c>
      <c r="C9967" s="623" t="s">
        <v>1251</v>
      </c>
      <c r="D9967" s="624">
        <v>2266.4299999999998</v>
      </c>
    </row>
    <row r="9968" spans="1:4">
      <c r="A9968" s="623">
        <v>12874</v>
      </c>
      <c r="B9968" s="451" t="s">
        <v>7963</v>
      </c>
      <c r="C9968" s="623" t="s">
        <v>1134</v>
      </c>
      <c r="D9968" s="624">
        <v>14.74</v>
      </c>
    </row>
    <row r="9969" spans="1:4">
      <c r="A9969" s="623">
        <v>41082</v>
      </c>
      <c r="B9969" s="451" t="s">
        <v>10028</v>
      </c>
      <c r="C9969" s="623" t="s">
        <v>1251</v>
      </c>
      <c r="D9969" s="624">
        <v>2612.6799999999998</v>
      </c>
    </row>
    <row r="9970" spans="1:4">
      <c r="A9970" s="623">
        <v>4785</v>
      </c>
      <c r="B9970" s="451" t="s">
        <v>6806</v>
      </c>
      <c r="C9970" s="623" t="s">
        <v>1134</v>
      </c>
      <c r="D9970" s="624">
        <v>13.74</v>
      </c>
    </row>
    <row r="9971" spans="1:4">
      <c r="A9971" s="623">
        <v>41081</v>
      </c>
      <c r="B9971" s="451" t="s">
        <v>10027</v>
      </c>
      <c r="C9971" s="623" t="s">
        <v>1251</v>
      </c>
      <c r="D9971" s="624">
        <v>2437.79</v>
      </c>
    </row>
    <row r="9972" spans="1:4" ht="25.5">
      <c r="A9972" s="623">
        <v>4801</v>
      </c>
      <c r="B9972" s="451" t="s">
        <v>6815</v>
      </c>
      <c r="C9972" s="623" t="s">
        <v>1136</v>
      </c>
      <c r="D9972" s="624">
        <v>61.63</v>
      </c>
    </row>
    <row r="9973" spans="1:4" ht="25.5">
      <c r="A9973" s="623">
        <v>4794</v>
      </c>
      <c r="B9973" s="451" t="s">
        <v>6811</v>
      </c>
      <c r="C9973" s="623" t="s">
        <v>1136</v>
      </c>
      <c r="D9973" s="624">
        <v>280.70999999999998</v>
      </c>
    </row>
    <row r="9974" spans="1:4" ht="25.5">
      <c r="A9974" s="623">
        <v>4796</v>
      </c>
      <c r="B9974" s="451" t="s">
        <v>6813</v>
      </c>
      <c r="C9974" s="623" t="s">
        <v>1136</v>
      </c>
      <c r="D9974" s="624">
        <v>170.5</v>
      </c>
    </row>
    <row r="9975" spans="1:4" ht="25.5">
      <c r="A9975" s="623">
        <v>4800</v>
      </c>
      <c r="B9975" s="451" t="s">
        <v>6814</v>
      </c>
      <c r="C9975" s="623" t="s">
        <v>1136</v>
      </c>
      <c r="D9975" s="624">
        <v>46.89</v>
      </c>
    </row>
    <row r="9976" spans="1:4" ht="25.5">
      <c r="A9976" s="623">
        <v>4795</v>
      </c>
      <c r="B9976" s="451" t="s">
        <v>6812</v>
      </c>
      <c r="C9976" s="623" t="s">
        <v>1136</v>
      </c>
      <c r="D9976" s="624">
        <v>273.26</v>
      </c>
    </row>
    <row r="9977" spans="1:4" ht="63.75">
      <c r="A9977" s="623">
        <v>39694</v>
      </c>
      <c r="B9977" s="451" t="s">
        <v>9753</v>
      </c>
      <c r="C9977" s="623" t="s">
        <v>1136</v>
      </c>
      <c r="D9977" s="624">
        <v>219.26</v>
      </c>
    </row>
    <row r="9978" spans="1:4" ht="25.5">
      <c r="A9978" s="623">
        <v>1292</v>
      </c>
      <c r="B9978" s="451" t="s">
        <v>5862</v>
      </c>
      <c r="C9978" s="623" t="s">
        <v>1136</v>
      </c>
      <c r="D9978" s="624">
        <v>33.630000000000003</v>
      </c>
    </row>
    <row r="9979" spans="1:4" ht="25.5">
      <c r="A9979" s="623">
        <v>1287</v>
      </c>
      <c r="B9979" s="451" t="s">
        <v>5861</v>
      </c>
      <c r="C9979" s="623" t="s">
        <v>1136</v>
      </c>
      <c r="D9979" s="624">
        <v>16.5</v>
      </c>
    </row>
    <row r="9980" spans="1:4" ht="38.25">
      <c r="A9980" s="623">
        <v>1297</v>
      </c>
      <c r="B9980" s="451" t="s">
        <v>5863</v>
      </c>
      <c r="C9980" s="623" t="s">
        <v>1136</v>
      </c>
      <c r="D9980" s="624">
        <v>13.68</v>
      </c>
    </row>
    <row r="9981" spans="1:4" ht="38.25">
      <c r="A9981" s="623">
        <v>4786</v>
      </c>
      <c r="B9981" s="451" t="s">
        <v>6807</v>
      </c>
      <c r="C9981" s="623" t="s">
        <v>1136</v>
      </c>
      <c r="D9981" s="624">
        <v>80</v>
      </c>
    </row>
    <row r="9982" spans="1:4" ht="51">
      <c r="A9982" s="623">
        <v>10840</v>
      </c>
      <c r="B9982" s="451" t="s">
        <v>7439</v>
      </c>
      <c r="C9982" s="623" t="s">
        <v>1136</v>
      </c>
      <c r="D9982" s="624">
        <v>280</v>
      </c>
    </row>
    <row r="9983" spans="1:4" ht="51">
      <c r="A9983" s="623">
        <v>10841</v>
      </c>
      <c r="B9983" s="451" t="s">
        <v>7440</v>
      </c>
      <c r="C9983" s="623" t="s">
        <v>1136</v>
      </c>
      <c r="D9983" s="624">
        <v>211.32</v>
      </c>
    </row>
    <row r="9984" spans="1:4" ht="38.25">
      <c r="A9984" s="623">
        <v>25980</v>
      </c>
      <c r="B9984" s="451" t="s">
        <v>8339</v>
      </c>
      <c r="C9984" s="623" t="s">
        <v>1136</v>
      </c>
      <c r="D9984" s="624">
        <v>270.02</v>
      </c>
    </row>
    <row r="9985" spans="1:4" ht="38.25">
      <c r="A9985" s="623">
        <v>10842</v>
      </c>
      <c r="B9985" s="451" t="s">
        <v>7441</v>
      </c>
      <c r="C9985" s="623" t="s">
        <v>1136</v>
      </c>
      <c r="D9985" s="624">
        <v>305.24</v>
      </c>
    </row>
    <row r="9986" spans="1:4" ht="25.5">
      <c r="A9986" s="623">
        <v>21108</v>
      </c>
      <c r="B9986" s="451" t="s">
        <v>8256</v>
      </c>
      <c r="C9986" s="623" t="s">
        <v>1136</v>
      </c>
      <c r="D9986" s="624">
        <v>44.83</v>
      </c>
    </row>
    <row r="9987" spans="1:4" ht="25.5">
      <c r="A9987" s="623">
        <v>38180</v>
      </c>
      <c r="B9987" s="451" t="s">
        <v>9054</v>
      </c>
      <c r="C9987" s="623" t="s">
        <v>1136</v>
      </c>
      <c r="D9987" s="624">
        <v>137.27000000000001</v>
      </c>
    </row>
    <row r="9988" spans="1:4" ht="25.5">
      <c r="A9988" s="623">
        <v>40648</v>
      </c>
      <c r="B9988" s="451" t="s">
        <v>9917</v>
      </c>
      <c r="C9988" s="623" t="s">
        <v>1136</v>
      </c>
      <c r="D9988" s="624">
        <v>153.6</v>
      </c>
    </row>
    <row r="9989" spans="1:4" ht="25.5">
      <c r="A9989" s="623">
        <v>40649</v>
      </c>
      <c r="B9989" s="451" t="s">
        <v>9918</v>
      </c>
      <c r="C9989" s="623" t="s">
        <v>1136</v>
      </c>
      <c r="D9989" s="624">
        <v>89.47</v>
      </c>
    </row>
    <row r="9990" spans="1:4" ht="25.5">
      <c r="A9990" s="623">
        <v>40650</v>
      </c>
      <c r="B9990" s="451" t="s">
        <v>9919</v>
      </c>
      <c r="C9990" s="623" t="s">
        <v>1136</v>
      </c>
      <c r="D9990" s="624">
        <v>115.2</v>
      </c>
    </row>
    <row r="9991" spans="1:4" ht="25.5">
      <c r="A9991" s="623">
        <v>40651</v>
      </c>
      <c r="B9991" s="451" t="s">
        <v>9920</v>
      </c>
      <c r="C9991" s="623" t="s">
        <v>1136</v>
      </c>
      <c r="D9991" s="624">
        <v>212.48</v>
      </c>
    </row>
    <row r="9992" spans="1:4" ht="25.5">
      <c r="A9992" s="623">
        <v>40652</v>
      </c>
      <c r="B9992" s="451" t="s">
        <v>9921</v>
      </c>
      <c r="C9992" s="623" t="s">
        <v>1136</v>
      </c>
      <c r="D9992" s="624">
        <v>113.92</v>
      </c>
    </row>
    <row r="9993" spans="1:4" ht="38.25">
      <c r="A9993" s="623">
        <v>40647</v>
      </c>
      <c r="B9993" s="451" t="s">
        <v>9916</v>
      </c>
      <c r="C9993" s="623" t="s">
        <v>1136</v>
      </c>
      <c r="D9993" s="624">
        <v>125.44</v>
      </c>
    </row>
    <row r="9994" spans="1:4">
      <c r="A9994" s="623">
        <v>40653</v>
      </c>
      <c r="B9994" s="451" t="s">
        <v>9922</v>
      </c>
      <c r="C9994" s="623" t="s">
        <v>1136</v>
      </c>
      <c r="D9994" s="624">
        <v>96</v>
      </c>
    </row>
    <row r="9995" spans="1:4" ht="25.5">
      <c r="A9995" s="623">
        <v>36178</v>
      </c>
      <c r="B9995" s="451" t="s">
        <v>8582</v>
      </c>
      <c r="C9995" s="623" t="s">
        <v>1131</v>
      </c>
      <c r="D9995" s="624">
        <v>9.1300000000000008</v>
      </c>
    </row>
    <row r="9996" spans="1:4" ht="25.5">
      <c r="A9996" s="623">
        <v>38195</v>
      </c>
      <c r="B9996" s="451" t="s">
        <v>9065</v>
      </c>
      <c r="C9996" s="623" t="s">
        <v>1136</v>
      </c>
      <c r="D9996" s="624">
        <v>52.94</v>
      </c>
    </row>
    <row r="9997" spans="1:4" ht="25.5">
      <c r="A9997" s="623">
        <v>38181</v>
      </c>
      <c r="B9997" s="451" t="s">
        <v>9055</v>
      </c>
      <c r="C9997" s="623" t="s">
        <v>1136</v>
      </c>
      <c r="D9997" s="624">
        <v>187.4</v>
      </c>
    </row>
    <row r="9998" spans="1:4" ht="25.5">
      <c r="A9998" s="623">
        <v>38182</v>
      </c>
      <c r="B9998" s="451" t="s">
        <v>9056</v>
      </c>
      <c r="C9998" s="623" t="s">
        <v>1136</v>
      </c>
      <c r="D9998" s="624">
        <v>178.51</v>
      </c>
    </row>
    <row r="9999" spans="1:4" ht="25.5">
      <c r="A9999" s="623">
        <v>38186</v>
      </c>
      <c r="B9999" s="451" t="s">
        <v>9058</v>
      </c>
      <c r="C9999" s="623" t="s">
        <v>1136</v>
      </c>
      <c r="D9999" s="624">
        <v>464</v>
      </c>
    </row>
    <row r="10000" spans="1:4" ht="25.5">
      <c r="A10000" s="623">
        <v>38185</v>
      </c>
      <c r="B10000" s="451" t="s">
        <v>9057</v>
      </c>
      <c r="C10000" s="623" t="s">
        <v>1136</v>
      </c>
      <c r="D10000" s="624">
        <v>413.12</v>
      </c>
    </row>
    <row r="10001" spans="1:4" ht="38.25">
      <c r="A10001" s="623">
        <v>40654</v>
      </c>
      <c r="B10001" s="451" t="s">
        <v>9923</v>
      </c>
      <c r="C10001" s="623" t="s">
        <v>1136</v>
      </c>
      <c r="D10001" s="624">
        <v>149.12</v>
      </c>
    </row>
    <row r="10002" spans="1:4" ht="51">
      <c r="A10002" s="623">
        <v>25981</v>
      </c>
      <c r="B10002" s="451" t="s">
        <v>8340</v>
      </c>
      <c r="C10002" s="623" t="s">
        <v>1136</v>
      </c>
      <c r="D10002" s="624">
        <v>223.06</v>
      </c>
    </row>
    <row r="10003" spans="1:4" ht="38.25">
      <c r="A10003" s="623">
        <v>4822</v>
      </c>
      <c r="B10003" s="451" t="s">
        <v>6823</v>
      </c>
      <c r="C10003" s="623" t="s">
        <v>1136</v>
      </c>
      <c r="D10003" s="624">
        <v>292.56</v>
      </c>
    </row>
    <row r="10004" spans="1:4" ht="38.25">
      <c r="A10004" s="623">
        <v>4818</v>
      </c>
      <c r="B10004" s="451" t="s">
        <v>6822</v>
      </c>
      <c r="C10004" s="623" t="s">
        <v>1136</v>
      </c>
      <c r="D10004" s="624">
        <v>300.70999999999998</v>
      </c>
    </row>
    <row r="10005" spans="1:4" ht="51">
      <c r="A10005" s="623">
        <v>39567</v>
      </c>
      <c r="B10005" s="451" t="s">
        <v>9690</v>
      </c>
      <c r="C10005" s="623" t="s">
        <v>1136</v>
      </c>
      <c r="D10005" s="624">
        <v>50.63</v>
      </c>
    </row>
    <row r="10006" spans="1:4" ht="51">
      <c r="A10006" s="623">
        <v>39566</v>
      </c>
      <c r="B10006" s="451" t="s">
        <v>9689</v>
      </c>
      <c r="C10006" s="623" t="s">
        <v>1136</v>
      </c>
      <c r="D10006" s="624">
        <v>58.48</v>
      </c>
    </row>
    <row r="10007" spans="1:4" ht="25.5">
      <c r="A10007" s="623">
        <v>11062</v>
      </c>
      <c r="B10007" s="451" t="s">
        <v>7497</v>
      </c>
      <c r="C10007" s="623" t="s">
        <v>1136</v>
      </c>
      <c r="D10007" s="624">
        <v>47.59</v>
      </c>
    </row>
    <row r="10008" spans="1:4" ht="25.5">
      <c r="A10008" s="623">
        <v>11063</v>
      </c>
      <c r="B10008" s="451" t="s">
        <v>7498</v>
      </c>
      <c r="C10008" s="623" t="s">
        <v>1136</v>
      </c>
      <c r="D10008" s="624">
        <v>46.08</v>
      </c>
    </row>
    <row r="10009" spans="1:4" ht="25.5">
      <c r="A10009" s="623">
        <v>13521</v>
      </c>
      <c r="B10009" s="451" t="s">
        <v>8021</v>
      </c>
      <c r="C10009" s="623" t="s">
        <v>1131</v>
      </c>
      <c r="D10009" s="624">
        <v>99</v>
      </c>
    </row>
    <row r="10010" spans="1:4" ht="38.25">
      <c r="A10010" s="623">
        <v>10851</v>
      </c>
      <c r="B10010" s="451" t="s">
        <v>7445</v>
      </c>
      <c r="C10010" s="623" t="s">
        <v>1131</v>
      </c>
      <c r="D10010" s="624">
        <v>44.07</v>
      </c>
    </row>
    <row r="10011" spans="1:4" ht="38.25">
      <c r="A10011" s="623">
        <v>39515</v>
      </c>
      <c r="B10011" s="451" t="s">
        <v>9686</v>
      </c>
      <c r="C10011" s="623" t="s">
        <v>1131</v>
      </c>
      <c r="D10011" s="624">
        <v>34.26</v>
      </c>
    </row>
    <row r="10012" spans="1:4" ht="38.25">
      <c r="A10012" s="623">
        <v>39516</v>
      </c>
      <c r="B10012" s="451" t="s">
        <v>9687</v>
      </c>
      <c r="C10012" s="623" t="s">
        <v>1131</v>
      </c>
      <c r="D10012" s="624">
        <v>28.88</v>
      </c>
    </row>
    <row r="10013" spans="1:4" ht="38.25">
      <c r="A10013" s="623">
        <v>39514</v>
      </c>
      <c r="B10013" s="451" t="s">
        <v>9685</v>
      </c>
      <c r="C10013" s="623" t="s">
        <v>1131</v>
      </c>
      <c r="D10013" s="624">
        <v>17.97</v>
      </c>
    </row>
    <row r="10014" spans="1:4" ht="38.25">
      <c r="A10014" s="623">
        <v>4812</v>
      </c>
      <c r="B10014" s="451" t="s">
        <v>6819</v>
      </c>
      <c r="C10014" s="623" t="s">
        <v>1136</v>
      </c>
      <c r="D10014" s="624">
        <v>13.99</v>
      </c>
    </row>
    <row r="10015" spans="1:4">
      <c r="A10015" s="623">
        <v>10849</v>
      </c>
      <c r="B10015" s="451" t="s">
        <v>7443</v>
      </c>
      <c r="C10015" s="623" t="s">
        <v>1131</v>
      </c>
      <c r="D10015" s="624">
        <v>1440.01</v>
      </c>
    </row>
    <row r="10016" spans="1:4">
      <c r="A10016" s="623">
        <v>10848</v>
      </c>
      <c r="B10016" s="451" t="s">
        <v>7442</v>
      </c>
      <c r="C10016" s="623" t="s">
        <v>1131</v>
      </c>
      <c r="D10016" s="624">
        <v>904.5</v>
      </c>
    </row>
    <row r="10017" spans="1:4" ht="38.25">
      <c r="A10017" s="623">
        <v>4813</v>
      </c>
      <c r="B10017" s="451" t="s">
        <v>11666</v>
      </c>
      <c r="C10017" s="623" t="s">
        <v>1136</v>
      </c>
      <c r="D10017" s="624">
        <v>300</v>
      </c>
    </row>
    <row r="10018" spans="1:4" ht="51">
      <c r="A10018" s="623">
        <v>37560</v>
      </c>
      <c r="B10018" s="451" t="s">
        <v>8801</v>
      </c>
      <c r="C10018" s="623" t="s">
        <v>1131</v>
      </c>
      <c r="D10018" s="624">
        <v>20.170000000000002</v>
      </c>
    </row>
    <row r="10019" spans="1:4" ht="51">
      <c r="A10019" s="623">
        <v>37557</v>
      </c>
      <c r="B10019" s="451" t="s">
        <v>8798</v>
      </c>
      <c r="C10019" s="623" t="s">
        <v>1131</v>
      </c>
      <c r="D10019" s="624">
        <v>6.12</v>
      </c>
    </row>
    <row r="10020" spans="1:4" ht="51">
      <c r="A10020" s="623">
        <v>37556</v>
      </c>
      <c r="B10020" s="451" t="s">
        <v>8797</v>
      </c>
      <c r="C10020" s="623" t="s">
        <v>1131</v>
      </c>
      <c r="D10020" s="624">
        <v>11.85</v>
      </c>
    </row>
    <row r="10021" spans="1:4" ht="51">
      <c r="A10021" s="623">
        <v>37559</v>
      </c>
      <c r="B10021" s="451" t="s">
        <v>8800</v>
      </c>
      <c r="C10021" s="623" t="s">
        <v>1131</v>
      </c>
      <c r="D10021" s="624">
        <v>14.54</v>
      </c>
    </row>
    <row r="10022" spans="1:4" ht="51">
      <c r="A10022" s="623">
        <v>37539</v>
      </c>
      <c r="B10022" s="451" t="s">
        <v>8787</v>
      </c>
      <c r="C10022" s="623" t="s">
        <v>1131</v>
      </c>
      <c r="D10022" s="624">
        <v>10.25</v>
      </c>
    </row>
    <row r="10023" spans="1:4" ht="51">
      <c r="A10023" s="623">
        <v>37558</v>
      </c>
      <c r="B10023" s="451" t="s">
        <v>8799</v>
      </c>
      <c r="C10023" s="623" t="s">
        <v>1131</v>
      </c>
      <c r="D10023" s="624">
        <v>19.11</v>
      </c>
    </row>
    <row r="10024" spans="1:4" ht="25.5">
      <c r="A10024" s="623">
        <v>34723</v>
      </c>
      <c r="B10024" s="451" t="s">
        <v>8521</v>
      </c>
      <c r="C10024" s="623" t="s">
        <v>1136</v>
      </c>
      <c r="D10024" s="624">
        <v>693</v>
      </c>
    </row>
    <row r="10025" spans="1:4" ht="25.5">
      <c r="A10025" s="623">
        <v>34721</v>
      </c>
      <c r="B10025" s="451" t="s">
        <v>8520</v>
      </c>
      <c r="C10025" s="623" t="s">
        <v>1136</v>
      </c>
      <c r="D10025" s="624">
        <v>864</v>
      </c>
    </row>
    <row r="10026" spans="1:4" ht="25.5">
      <c r="A10026" s="623">
        <v>4309</v>
      </c>
      <c r="B10026" s="451" t="s">
        <v>6718</v>
      </c>
      <c r="C10026" s="623" t="s">
        <v>1131</v>
      </c>
      <c r="D10026" s="624">
        <v>4.43</v>
      </c>
    </row>
    <row r="10027" spans="1:4" ht="25.5">
      <c r="A10027" s="623">
        <v>4307</v>
      </c>
      <c r="B10027" s="451" t="s">
        <v>6716</v>
      </c>
      <c r="C10027" s="623" t="s">
        <v>1131</v>
      </c>
      <c r="D10027" s="624">
        <v>7.58</v>
      </c>
    </row>
    <row r="10028" spans="1:4" ht="25.5">
      <c r="A10028" s="623">
        <v>10850</v>
      </c>
      <c r="B10028" s="451" t="s">
        <v>7444</v>
      </c>
      <c r="C10028" s="623" t="s">
        <v>1131</v>
      </c>
      <c r="D10028" s="624">
        <v>45</v>
      </c>
    </row>
    <row r="10029" spans="1:4" ht="51">
      <c r="A10029" s="623">
        <v>42438</v>
      </c>
      <c r="B10029" s="451" t="s">
        <v>11667</v>
      </c>
      <c r="C10029" s="623" t="s">
        <v>1131</v>
      </c>
      <c r="D10029" s="624">
        <v>1196.82</v>
      </c>
    </row>
    <row r="10030" spans="1:4" ht="25.5">
      <c r="A10030" s="623">
        <v>4792</v>
      </c>
      <c r="B10030" s="451" t="s">
        <v>6810</v>
      </c>
      <c r="C10030" s="623" t="s">
        <v>1136</v>
      </c>
      <c r="D10030" s="624">
        <v>131.78</v>
      </c>
    </row>
    <row r="10031" spans="1:4" ht="25.5">
      <c r="A10031" s="623">
        <v>4790</v>
      </c>
      <c r="B10031" s="451" t="s">
        <v>6808</v>
      </c>
      <c r="C10031" s="623" t="s">
        <v>1136</v>
      </c>
      <c r="D10031" s="624">
        <v>79.23</v>
      </c>
    </row>
    <row r="10032" spans="1:4" ht="38.25">
      <c r="A10032" s="623">
        <v>40671</v>
      </c>
      <c r="B10032" s="451" t="s">
        <v>9929</v>
      </c>
      <c r="C10032" s="623" t="s">
        <v>1136</v>
      </c>
      <c r="D10032" s="624">
        <v>52.07</v>
      </c>
    </row>
    <row r="10033" spans="1:4" ht="25.5">
      <c r="A10033" s="623">
        <v>7552</v>
      </c>
      <c r="B10033" s="451" t="s">
        <v>7138</v>
      </c>
      <c r="C10033" s="623" t="s">
        <v>1131</v>
      </c>
      <c r="D10033" s="624">
        <v>23.12</v>
      </c>
    </row>
    <row r="10034" spans="1:4">
      <c r="A10034" s="623">
        <v>4893</v>
      </c>
      <c r="B10034" s="451" t="s">
        <v>6835</v>
      </c>
      <c r="C10034" s="623" t="s">
        <v>1131</v>
      </c>
      <c r="D10034" s="624">
        <v>7.07</v>
      </c>
    </row>
    <row r="10035" spans="1:4">
      <c r="A10035" s="623">
        <v>4894</v>
      </c>
      <c r="B10035" s="451" t="s">
        <v>6836</v>
      </c>
      <c r="C10035" s="623" t="s">
        <v>1131</v>
      </c>
      <c r="D10035" s="624">
        <v>6.07</v>
      </c>
    </row>
    <row r="10036" spans="1:4">
      <c r="A10036" s="623">
        <v>4888</v>
      </c>
      <c r="B10036" s="451" t="s">
        <v>6830</v>
      </c>
      <c r="C10036" s="623" t="s">
        <v>1131</v>
      </c>
      <c r="D10036" s="624">
        <v>2.06</v>
      </c>
    </row>
    <row r="10037" spans="1:4">
      <c r="A10037" s="623">
        <v>4890</v>
      </c>
      <c r="B10037" s="451" t="s">
        <v>6832</v>
      </c>
      <c r="C10037" s="623" t="s">
        <v>1131</v>
      </c>
      <c r="D10037" s="624">
        <v>3.88</v>
      </c>
    </row>
    <row r="10038" spans="1:4">
      <c r="A10038" s="623">
        <v>12411</v>
      </c>
      <c r="B10038" s="451" t="s">
        <v>7851</v>
      </c>
      <c r="C10038" s="623" t="s">
        <v>1131</v>
      </c>
      <c r="D10038" s="624">
        <v>20.91</v>
      </c>
    </row>
    <row r="10039" spans="1:4">
      <c r="A10039" s="623">
        <v>4891</v>
      </c>
      <c r="B10039" s="451" t="s">
        <v>6833</v>
      </c>
      <c r="C10039" s="623" t="s">
        <v>1131</v>
      </c>
      <c r="D10039" s="624">
        <v>10.45</v>
      </c>
    </row>
    <row r="10040" spans="1:4">
      <c r="A10040" s="623">
        <v>4889</v>
      </c>
      <c r="B10040" s="451" t="s">
        <v>6831</v>
      </c>
      <c r="C10040" s="623" t="s">
        <v>1131</v>
      </c>
      <c r="D10040" s="624">
        <v>2.79</v>
      </c>
    </row>
    <row r="10041" spans="1:4">
      <c r="A10041" s="623">
        <v>4892</v>
      </c>
      <c r="B10041" s="451" t="s">
        <v>6834</v>
      </c>
      <c r="C10041" s="623" t="s">
        <v>1131</v>
      </c>
      <c r="D10041" s="624">
        <v>29.28</v>
      </c>
    </row>
    <row r="10042" spans="1:4">
      <c r="A10042" s="623">
        <v>12412</v>
      </c>
      <c r="B10042" s="451" t="s">
        <v>7852</v>
      </c>
      <c r="C10042" s="623" t="s">
        <v>1131</v>
      </c>
      <c r="D10042" s="624">
        <v>54.43</v>
      </c>
    </row>
    <row r="10043" spans="1:4">
      <c r="A10043" s="623">
        <v>11073</v>
      </c>
      <c r="B10043" s="451" t="s">
        <v>7504</v>
      </c>
      <c r="C10043" s="623" t="s">
        <v>1131</v>
      </c>
      <c r="D10043" s="624">
        <v>3.34</v>
      </c>
    </row>
    <row r="10044" spans="1:4">
      <c r="A10044" s="623">
        <v>11071</v>
      </c>
      <c r="B10044" s="451" t="s">
        <v>7502</v>
      </c>
      <c r="C10044" s="623" t="s">
        <v>1131</v>
      </c>
      <c r="D10044" s="624">
        <v>5.41</v>
      </c>
    </row>
    <row r="10045" spans="1:4">
      <c r="A10045" s="623">
        <v>11072</v>
      </c>
      <c r="B10045" s="451" t="s">
        <v>7503</v>
      </c>
      <c r="C10045" s="623" t="s">
        <v>1131</v>
      </c>
      <c r="D10045" s="624">
        <v>1.89</v>
      </c>
    </row>
    <row r="10046" spans="1:4" ht="25.5">
      <c r="A10046" s="623">
        <v>4895</v>
      </c>
      <c r="B10046" s="451" t="s">
        <v>6837</v>
      </c>
      <c r="C10046" s="623" t="s">
        <v>1131</v>
      </c>
      <c r="D10046" s="624">
        <v>0.39</v>
      </c>
    </row>
    <row r="10047" spans="1:4" ht="25.5">
      <c r="A10047" s="623">
        <v>4907</v>
      </c>
      <c r="B10047" s="451" t="s">
        <v>6845</v>
      </c>
      <c r="C10047" s="623" t="s">
        <v>1131</v>
      </c>
      <c r="D10047" s="624">
        <v>19</v>
      </c>
    </row>
    <row r="10048" spans="1:4" ht="25.5">
      <c r="A10048" s="623">
        <v>4902</v>
      </c>
      <c r="B10048" s="451" t="s">
        <v>6843</v>
      </c>
      <c r="C10048" s="623" t="s">
        <v>1131</v>
      </c>
      <c r="D10048" s="624">
        <v>43</v>
      </c>
    </row>
    <row r="10049" spans="1:4" ht="25.5">
      <c r="A10049" s="623">
        <v>4908</v>
      </c>
      <c r="B10049" s="451" t="s">
        <v>6846</v>
      </c>
      <c r="C10049" s="623" t="s">
        <v>1131</v>
      </c>
      <c r="D10049" s="624">
        <v>87.33</v>
      </c>
    </row>
    <row r="10050" spans="1:4" ht="25.5">
      <c r="A10050" s="623">
        <v>4909</v>
      </c>
      <c r="B10050" s="451" t="s">
        <v>6847</v>
      </c>
      <c r="C10050" s="623" t="s">
        <v>1131</v>
      </c>
      <c r="D10050" s="624">
        <v>168.65</v>
      </c>
    </row>
    <row r="10051" spans="1:4" ht="25.5">
      <c r="A10051" s="623">
        <v>4903</v>
      </c>
      <c r="B10051" s="451" t="s">
        <v>6844</v>
      </c>
      <c r="C10051" s="623" t="s">
        <v>1131</v>
      </c>
      <c r="D10051" s="624">
        <v>495.9</v>
      </c>
    </row>
    <row r="10052" spans="1:4">
      <c r="A10052" s="623">
        <v>4897</v>
      </c>
      <c r="B10052" s="451" t="s">
        <v>6839</v>
      </c>
      <c r="C10052" s="623" t="s">
        <v>1131</v>
      </c>
      <c r="D10052" s="624">
        <v>1.65</v>
      </c>
    </row>
    <row r="10053" spans="1:4">
      <c r="A10053" s="623">
        <v>4896</v>
      </c>
      <c r="B10053" s="451" t="s">
        <v>6838</v>
      </c>
      <c r="C10053" s="623" t="s">
        <v>1131</v>
      </c>
      <c r="D10053" s="624">
        <v>0.59</v>
      </c>
    </row>
    <row r="10054" spans="1:4">
      <c r="A10054" s="623">
        <v>4900</v>
      </c>
      <c r="B10054" s="451" t="s">
        <v>6842</v>
      </c>
      <c r="C10054" s="623" t="s">
        <v>1131</v>
      </c>
      <c r="D10054" s="624">
        <v>4.91</v>
      </c>
    </row>
    <row r="10055" spans="1:4">
      <c r="A10055" s="623">
        <v>4898</v>
      </c>
      <c r="B10055" s="451" t="s">
        <v>6840</v>
      </c>
      <c r="C10055" s="623" t="s">
        <v>1131</v>
      </c>
      <c r="D10055" s="624">
        <v>1.84</v>
      </c>
    </row>
    <row r="10056" spans="1:4">
      <c r="A10056" s="623">
        <v>4899</v>
      </c>
      <c r="B10056" s="451" t="s">
        <v>6841</v>
      </c>
      <c r="C10056" s="623" t="s">
        <v>1131</v>
      </c>
      <c r="D10056" s="624">
        <v>6.74</v>
      </c>
    </row>
    <row r="10057" spans="1:4" ht="25.5">
      <c r="A10057" s="623">
        <v>11096</v>
      </c>
      <c r="B10057" s="451" t="s">
        <v>7511</v>
      </c>
      <c r="C10057" s="623" t="s">
        <v>1128</v>
      </c>
      <c r="D10057" s="624">
        <v>0.41</v>
      </c>
    </row>
    <row r="10058" spans="1:4" ht="25.5">
      <c r="A10058" s="623">
        <v>4741</v>
      </c>
      <c r="B10058" s="451" t="s">
        <v>6789</v>
      </c>
      <c r="C10058" s="623" t="s">
        <v>1129</v>
      </c>
      <c r="D10058" s="624">
        <v>76.37</v>
      </c>
    </row>
    <row r="10059" spans="1:4">
      <c r="A10059" s="623">
        <v>4752</v>
      </c>
      <c r="B10059" s="451" t="s">
        <v>6797</v>
      </c>
      <c r="C10059" s="623" t="s">
        <v>1134</v>
      </c>
      <c r="D10059" s="624">
        <v>8.89</v>
      </c>
    </row>
    <row r="10060" spans="1:4" ht="25.5">
      <c r="A10060" s="623">
        <v>41091</v>
      </c>
      <c r="B10060" s="451" t="s">
        <v>10037</v>
      </c>
      <c r="C10060" s="623" t="s">
        <v>1251</v>
      </c>
      <c r="D10060" s="624">
        <v>1576.3</v>
      </c>
    </row>
    <row r="10061" spans="1:4" ht="38.25">
      <c r="A10061" s="623">
        <v>13954</v>
      </c>
      <c r="B10061" s="451" t="s">
        <v>8041</v>
      </c>
      <c r="C10061" s="623" t="s">
        <v>1131</v>
      </c>
      <c r="D10061" s="624">
        <v>5928.07</v>
      </c>
    </row>
    <row r="10062" spans="1:4" ht="25.5">
      <c r="A10062" s="623">
        <v>3411</v>
      </c>
      <c r="B10062" s="451" t="s">
        <v>6367</v>
      </c>
      <c r="C10062" s="623" t="s">
        <v>1128</v>
      </c>
      <c r="D10062" s="624">
        <v>38.659999999999997</v>
      </c>
    </row>
    <row r="10063" spans="1:4" ht="25.5">
      <c r="A10063" s="623">
        <v>39995</v>
      </c>
      <c r="B10063" s="451" t="s">
        <v>9849</v>
      </c>
      <c r="C10063" s="623" t="s">
        <v>1129</v>
      </c>
      <c r="D10063" s="624">
        <v>297.42</v>
      </c>
    </row>
    <row r="10064" spans="1:4" ht="38.25">
      <c r="A10064" s="623">
        <v>11615</v>
      </c>
      <c r="B10064" s="451" t="s">
        <v>7603</v>
      </c>
      <c r="C10064" s="623" t="s">
        <v>1136</v>
      </c>
      <c r="D10064" s="624">
        <v>2.52</v>
      </c>
    </row>
    <row r="10065" spans="1:4" ht="38.25">
      <c r="A10065" s="623">
        <v>3408</v>
      </c>
      <c r="B10065" s="451" t="s">
        <v>6364</v>
      </c>
      <c r="C10065" s="623" t="s">
        <v>1136</v>
      </c>
      <c r="D10065" s="624">
        <v>6.7</v>
      </c>
    </row>
    <row r="10066" spans="1:4" ht="38.25">
      <c r="A10066" s="623">
        <v>3409</v>
      </c>
      <c r="B10066" s="451" t="s">
        <v>6365</v>
      </c>
      <c r="C10066" s="623" t="s">
        <v>1136</v>
      </c>
      <c r="D10066" s="624">
        <v>16.75</v>
      </c>
    </row>
    <row r="10067" spans="1:4">
      <c r="A10067" s="623">
        <v>11427</v>
      </c>
      <c r="B10067" s="451" t="s">
        <v>7562</v>
      </c>
      <c r="C10067" s="623" t="s">
        <v>1128</v>
      </c>
      <c r="D10067" s="624">
        <v>76.66</v>
      </c>
    </row>
    <row r="10068" spans="1:4" ht="25.5">
      <c r="A10068" s="623">
        <v>4491</v>
      </c>
      <c r="B10068" s="451" t="s">
        <v>11668</v>
      </c>
      <c r="C10068" s="623" t="s">
        <v>1135</v>
      </c>
      <c r="D10068" s="624">
        <v>5.58</v>
      </c>
    </row>
    <row r="10069" spans="1:4" ht="38.25">
      <c r="A10069" s="623">
        <v>26022</v>
      </c>
      <c r="B10069" s="451" t="s">
        <v>8349</v>
      </c>
      <c r="C10069" s="623" t="s">
        <v>1131</v>
      </c>
      <c r="D10069" s="624">
        <v>222.76</v>
      </c>
    </row>
    <row r="10070" spans="1:4" ht="25.5">
      <c r="A10070" s="623">
        <v>421</v>
      </c>
      <c r="B10070" s="451" t="s">
        <v>5542</v>
      </c>
      <c r="C10070" s="623" t="s">
        <v>1131</v>
      </c>
      <c r="D10070" s="624">
        <v>7.77</v>
      </c>
    </row>
    <row r="10071" spans="1:4" ht="25.5">
      <c r="A10071" s="623">
        <v>12362</v>
      </c>
      <c r="B10071" s="451" t="s">
        <v>7834</v>
      </c>
      <c r="C10071" s="623" t="s">
        <v>1131</v>
      </c>
      <c r="D10071" s="624">
        <v>9.73</v>
      </c>
    </row>
    <row r="10072" spans="1:4" ht="25.5">
      <c r="A10072" s="623">
        <v>14148</v>
      </c>
      <c r="B10072" s="451" t="s">
        <v>8056</v>
      </c>
      <c r="C10072" s="623" t="s">
        <v>1131</v>
      </c>
      <c r="D10072" s="624">
        <v>0.63</v>
      </c>
    </row>
    <row r="10073" spans="1:4">
      <c r="A10073" s="623">
        <v>4341</v>
      </c>
      <c r="B10073" s="451" t="s">
        <v>6741</v>
      </c>
      <c r="C10073" s="623" t="s">
        <v>1131</v>
      </c>
      <c r="D10073" s="624">
        <v>0.7</v>
      </c>
    </row>
    <row r="10074" spans="1:4">
      <c r="A10074" s="623">
        <v>4337</v>
      </c>
      <c r="B10074" s="451" t="s">
        <v>6738</v>
      </c>
      <c r="C10074" s="623" t="s">
        <v>1131</v>
      </c>
      <c r="D10074" s="624">
        <v>1.77</v>
      </c>
    </row>
    <row r="10075" spans="1:4">
      <c r="A10075" s="623">
        <v>4339</v>
      </c>
      <c r="B10075" s="451" t="s">
        <v>6739</v>
      </c>
      <c r="C10075" s="623" t="s">
        <v>1131</v>
      </c>
      <c r="D10075" s="624">
        <v>0.37</v>
      </c>
    </row>
    <row r="10076" spans="1:4">
      <c r="A10076" s="623">
        <v>39997</v>
      </c>
      <c r="B10076" s="451" t="s">
        <v>9851</v>
      </c>
      <c r="C10076" s="623" t="s">
        <v>1131</v>
      </c>
      <c r="D10076" s="624">
        <v>0.21</v>
      </c>
    </row>
    <row r="10077" spans="1:4">
      <c r="A10077" s="623">
        <v>11971</v>
      </c>
      <c r="B10077" s="451" t="s">
        <v>7766</v>
      </c>
      <c r="C10077" s="623" t="s">
        <v>1131</v>
      </c>
      <c r="D10077" s="624">
        <v>2.93</v>
      </c>
    </row>
    <row r="10078" spans="1:4">
      <c r="A10078" s="623">
        <v>4342</v>
      </c>
      <c r="B10078" s="451" t="s">
        <v>6742</v>
      </c>
      <c r="C10078" s="623" t="s">
        <v>1131</v>
      </c>
      <c r="D10078" s="624">
        <v>0.15</v>
      </c>
    </row>
    <row r="10079" spans="1:4">
      <c r="A10079" s="623">
        <v>4330</v>
      </c>
      <c r="B10079" s="451" t="s">
        <v>6731</v>
      </c>
      <c r="C10079" s="623" t="s">
        <v>1131</v>
      </c>
      <c r="D10079" s="624">
        <v>0.1</v>
      </c>
    </row>
    <row r="10080" spans="1:4">
      <c r="A10080" s="623">
        <v>4340</v>
      </c>
      <c r="B10080" s="451" t="s">
        <v>6740</v>
      </c>
      <c r="C10080" s="623" t="s">
        <v>1131</v>
      </c>
      <c r="D10080" s="624">
        <v>0.82</v>
      </c>
    </row>
    <row r="10081" spans="1:4" ht="25.5">
      <c r="A10081" s="623">
        <v>5088</v>
      </c>
      <c r="B10081" s="451" t="s">
        <v>6910</v>
      </c>
      <c r="C10081" s="623" t="s">
        <v>1131</v>
      </c>
      <c r="D10081" s="624">
        <v>2.77</v>
      </c>
    </row>
    <row r="10082" spans="1:4" ht="38.25">
      <c r="A10082" s="623">
        <v>11154</v>
      </c>
      <c r="B10082" s="451" t="s">
        <v>7522</v>
      </c>
      <c r="C10082" s="623" t="s">
        <v>1131</v>
      </c>
      <c r="D10082" s="624">
        <v>905.14</v>
      </c>
    </row>
    <row r="10083" spans="1:4" ht="51">
      <c r="A10083" s="623">
        <v>39021</v>
      </c>
      <c r="B10083" s="451" t="s">
        <v>9368</v>
      </c>
      <c r="C10083" s="623" t="s">
        <v>1131</v>
      </c>
      <c r="D10083" s="624">
        <v>407.13</v>
      </c>
    </row>
    <row r="10084" spans="1:4" ht="38.25">
      <c r="A10084" s="623">
        <v>39022</v>
      </c>
      <c r="B10084" s="451" t="s">
        <v>9369</v>
      </c>
      <c r="C10084" s="623" t="s">
        <v>1131</v>
      </c>
      <c r="D10084" s="624">
        <v>503.5</v>
      </c>
    </row>
    <row r="10085" spans="1:4" ht="51">
      <c r="A10085" s="623">
        <v>39024</v>
      </c>
      <c r="B10085" s="451" t="s">
        <v>9370</v>
      </c>
      <c r="C10085" s="623" t="s">
        <v>1131</v>
      </c>
      <c r="D10085" s="624">
        <v>760.66</v>
      </c>
    </row>
    <row r="10086" spans="1:4" ht="38.25">
      <c r="A10086" s="623">
        <v>4914</v>
      </c>
      <c r="B10086" s="451" t="s">
        <v>6850</v>
      </c>
      <c r="C10086" s="623" t="s">
        <v>1136</v>
      </c>
      <c r="D10086" s="624">
        <v>616.76</v>
      </c>
    </row>
    <row r="10087" spans="1:4" ht="38.25">
      <c r="A10087" s="623">
        <v>4917</v>
      </c>
      <c r="B10087" s="451" t="s">
        <v>6851</v>
      </c>
      <c r="C10087" s="623" t="s">
        <v>1136</v>
      </c>
      <c r="D10087" s="624">
        <v>425.94</v>
      </c>
    </row>
    <row r="10088" spans="1:4" ht="38.25">
      <c r="A10088" s="623">
        <v>39025</v>
      </c>
      <c r="B10088" s="451" t="s">
        <v>9371</v>
      </c>
      <c r="C10088" s="623" t="s">
        <v>1131</v>
      </c>
      <c r="D10088" s="624">
        <v>779.97</v>
      </c>
    </row>
    <row r="10089" spans="1:4" ht="38.25">
      <c r="A10089" s="623">
        <v>4930</v>
      </c>
      <c r="B10089" s="451" t="s">
        <v>6853</v>
      </c>
      <c r="C10089" s="623" t="s">
        <v>1136</v>
      </c>
      <c r="D10089" s="624">
        <v>437.55</v>
      </c>
    </row>
    <row r="10090" spans="1:4" ht="51">
      <c r="A10090" s="623">
        <v>4922</v>
      </c>
      <c r="B10090" s="451" t="s">
        <v>6852</v>
      </c>
      <c r="C10090" s="623" t="s">
        <v>1136</v>
      </c>
      <c r="D10090" s="624">
        <v>395.1</v>
      </c>
    </row>
    <row r="10091" spans="1:4" ht="38.25">
      <c r="A10091" s="623">
        <v>4911</v>
      </c>
      <c r="B10091" s="451" t="s">
        <v>6849</v>
      </c>
      <c r="C10091" s="623" t="s">
        <v>1136</v>
      </c>
      <c r="D10091" s="624">
        <v>258.44</v>
      </c>
    </row>
    <row r="10092" spans="1:4" ht="51">
      <c r="A10092" s="623">
        <v>37518</v>
      </c>
      <c r="B10092" s="451" t="s">
        <v>8767</v>
      </c>
      <c r="C10092" s="623" t="s">
        <v>1136</v>
      </c>
      <c r="D10092" s="624">
        <v>419.96</v>
      </c>
    </row>
    <row r="10093" spans="1:4" ht="38.25">
      <c r="A10093" s="623">
        <v>4910</v>
      </c>
      <c r="B10093" s="451" t="s">
        <v>6848</v>
      </c>
      <c r="C10093" s="623" t="s">
        <v>1136</v>
      </c>
      <c r="D10093" s="624">
        <v>354.03</v>
      </c>
    </row>
    <row r="10094" spans="1:4" ht="38.25">
      <c r="A10094" s="623">
        <v>4943</v>
      </c>
      <c r="B10094" s="451" t="s">
        <v>6854</v>
      </c>
      <c r="C10094" s="623" t="s">
        <v>1136</v>
      </c>
      <c r="D10094" s="624">
        <v>527.41999999999996</v>
      </c>
    </row>
    <row r="10095" spans="1:4" ht="38.25">
      <c r="A10095" s="623">
        <v>5002</v>
      </c>
      <c r="B10095" s="451" t="s">
        <v>6869</v>
      </c>
      <c r="C10095" s="623" t="s">
        <v>1136</v>
      </c>
      <c r="D10095" s="624">
        <v>308.89999999999998</v>
      </c>
    </row>
    <row r="10096" spans="1:4" ht="25.5">
      <c r="A10096" s="623">
        <v>4977</v>
      </c>
      <c r="B10096" s="451" t="s">
        <v>6862</v>
      </c>
      <c r="C10096" s="623" t="s">
        <v>1136</v>
      </c>
      <c r="D10096" s="624">
        <v>208.52</v>
      </c>
    </row>
    <row r="10097" spans="1:4" ht="38.25">
      <c r="A10097" s="623">
        <v>5028</v>
      </c>
      <c r="B10097" s="451" t="s">
        <v>6871</v>
      </c>
      <c r="C10097" s="623" t="s">
        <v>1136</v>
      </c>
      <c r="D10097" s="624">
        <v>510.21</v>
      </c>
    </row>
    <row r="10098" spans="1:4" ht="38.25">
      <c r="A10098" s="623">
        <v>4998</v>
      </c>
      <c r="B10098" s="451" t="s">
        <v>6868</v>
      </c>
      <c r="C10098" s="623" t="s">
        <v>1136</v>
      </c>
      <c r="D10098" s="624">
        <v>423.74</v>
      </c>
    </row>
    <row r="10099" spans="1:4" ht="25.5">
      <c r="A10099" s="623">
        <v>4969</v>
      </c>
      <c r="B10099" s="451" t="s">
        <v>6861</v>
      </c>
      <c r="C10099" s="623" t="s">
        <v>1136</v>
      </c>
      <c r="D10099" s="624">
        <v>294.91000000000003</v>
      </c>
    </row>
    <row r="10100" spans="1:4" ht="38.25">
      <c r="A10100" s="623">
        <v>11364</v>
      </c>
      <c r="B10100" s="451" t="s">
        <v>7557</v>
      </c>
      <c r="C10100" s="623" t="s">
        <v>1131</v>
      </c>
      <c r="D10100" s="624">
        <v>135.52000000000001</v>
      </c>
    </row>
    <row r="10101" spans="1:4" ht="38.25">
      <c r="A10101" s="623">
        <v>11365</v>
      </c>
      <c r="B10101" s="451" t="s">
        <v>7558</v>
      </c>
      <c r="C10101" s="623" t="s">
        <v>1131</v>
      </c>
      <c r="D10101" s="624">
        <v>145.94999999999999</v>
      </c>
    </row>
    <row r="10102" spans="1:4" ht="38.25">
      <c r="A10102" s="623">
        <v>11366</v>
      </c>
      <c r="B10102" s="451" t="s">
        <v>7559</v>
      </c>
      <c r="C10102" s="623" t="s">
        <v>1131</v>
      </c>
      <c r="D10102" s="624">
        <v>154.46</v>
      </c>
    </row>
    <row r="10103" spans="1:4" ht="51">
      <c r="A10103" s="623">
        <v>4989</v>
      </c>
      <c r="B10103" s="451" t="s">
        <v>6866</v>
      </c>
      <c r="C10103" s="623" t="s">
        <v>1131</v>
      </c>
      <c r="D10103" s="624">
        <v>308.73</v>
      </c>
    </row>
    <row r="10104" spans="1:4" ht="51">
      <c r="A10104" s="623">
        <v>4982</v>
      </c>
      <c r="B10104" s="451" t="s">
        <v>6864</v>
      </c>
      <c r="C10104" s="623" t="s">
        <v>1131</v>
      </c>
      <c r="D10104" s="624">
        <v>268.02999999999997</v>
      </c>
    </row>
    <row r="10105" spans="1:4" ht="51">
      <c r="A10105" s="623">
        <v>20322</v>
      </c>
      <c r="B10105" s="451" t="s">
        <v>8204</v>
      </c>
      <c r="C10105" s="623" t="s">
        <v>1131</v>
      </c>
      <c r="D10105" s="624">
        <v>236.23</v>
      </c>
    </row>
    <row r="10106" spans="1:4" ht="38.25">
      <c r="A10106" s="623">
        <v>10553</v>
      </c>
      <c r="B10106" s="451" t="s">
        <v>7369</v>
      </c>
      <c r="C10106" s="623" t="s">
        <v>1131</v>
      </c>
      <c r="D10106" s="624">
        <v>251.86</v>
      </c>
    </row>
    <row r="10107" spans="1:4" ht="51">
      <c r="A10107" s="623">
        <v>5020</v>
      </c>
      <c r="B10107" s="451" t="s">
        <v>6870</v>
      </c>
      <c r="C10107" s="623" t="s">
        <v>1131</v>
      </c>
      <c r="D10107" s="624">
        <v>261.12</v>
      </c>
    </row>
    <row r="10108" spans="1:4" ht="51">
      <c r="A10108" s="623">
        <v>4962</v>
      </c>
      <c r="B10108" s="451" t="s">
        <v>6859</v>
      </c>
      <c r="C10108" s="623" t="s">
        <v>1131</v>
      </c>
      <c r="D10108" s="624">
        <v>254.4</v>
      </c>
    </row>
    <row r="10109" spans="1:4" ht="51">
      <c r="A10109" s="623">
        <v>4981</v>
      </c>
      <c r="B10109" s="451" t="s">
        <v>6863</v>
      </c>
      <c r="C10109" s="623" t="s">
        <v>1131</v>
      </c>
      <c r="D10109" s="624">
        <v>179.9</v>
      </c>
    </row>
    <row r="10110" spans="1:4" ht="38.25">
      <c r="A10110" s="623">
        <v>10554</v>
      </c>
      <c r="B10110" s="451" t="s">
        <v>7370</v>
      </c>
      <c r="C10110" s="623" t="s">
        <v>1131</v>
      </c>
      <c r="D10110" s="624">
        <v>281.48</v>
      </c>
    </row>
    <row r="10111" spans="1:4" ht="51">
      <c r="A10111" s="623">
        <v>4964</v>
      </c>
      <c r="B10111" s="451" t="s">
        <v>6860</v>
      </c>
      <c r="C10111" s="623" t="s">
        <v>1131</v>
      </c>
      <c r="D10111" s="624">
        <v>308.91000000000003</v>
      </c>
    </row>
    <row r="10112" spans="1:4" ht="51">
      <c r="A10112" s="623">
        <v>4992</v>
      </c>
      <c r="B10112" s="451" t="s">
        <v>6867</v>
      </c>
      <c r="C10112" s="623" t="s">
        <v>1131</v>
      </c>
      <c r="D10112" s="624">
        <v>306.37</v>
      </c>
    </row>
    <row r="10113" spans="1:4" ht="38.25">
      <c r="A10113" s="623">
        <v>10555</v>
      </c>
      <c r="B10113" s="451" t="s">
        <v>7371</v>
      </c>
      <c r="C10113" s="623" t="s">
        <v>1131</v>
      </c>
      <c r="D10113" s="624">
        <v>271.66000000000003</v>
      </c>
    </row>
    <row r="10114" spans="1:4" ht="51">
      <c r="A10114" s="623">
        <v>4987</v>
      </c>
      <c r="B10114" s="451" t="s">
        <v>6865</v>
      </c>
      <c r="C10114" s="623" t="s">
        <v>1131</v>
      </c>
      <c r="D10114" s="624">
        <v>281.48</v>
      </c>
    </row>
    <row r="10115" spans="1:4" ht="38.25">
      <c r="A10115" s="623">
        <v>10556</v>
      </c>
      <c r="B10115" s="451" t="s">
        <v>7372</v>
      </c>
      <c r="C10115" s="623" t="s">
        <v>1131</v>
      </c>
      <c r="D10115" s="624">
        <v>288.61</v>
      </c>
    </row>
    <row r="10116" spans="1:4" ht="38.25">
      <c r="A10116" s="623">
        <v>4958</v>
      </c>
      <c r="B10116" s="451" t="s">
        <v>6858</v>
      </c>
      <c r="C10116" s="623" t="s">
        <v>1136</v>
      </c>
      <c r="D10116" s="624">
        <v>164.95</v>
      </c>
    </row>
    <row r="10117" spans="1:4" ht="51">
      <c r="A10117" s="623">
        <v>39502</v>
      </c>
      <c r="B10117" s="451" t="s">
        <v>9677</v>
      </c>
      <c r="C10117" s="623" t="s">
        <v>1131</v>
      </c>
      <c r="D10117" s="624">
        <v>399.77</v>
      </c>
    </row>
    <row r="10118" spans="1:4" ht="38.25">
      <c r="A10118" s="623">
        <v>39504</v>
      </c>
      <c r="B10118" s="451" t="s">
        <v>9679</v>
      </c>
      <c r="C10118" s="623" t="s">
        <v>1131</v>
      </c>
      <c r="D10118" s="624">
        <v>283.47000000000003</v>
      </c>
    </row>
    <row r="10119" spans="1:4" ht="51">
      <c r="A10119" s="623">
        <v>39503</v>
      </c>
      <c r="B10119" s="451" t="s">
        <v>9678</v>
      </c>
      <c r="C10119" s="623" t="s">
        <v>1131</v>
      </c>
      <c r="D10119" s="624">
        <v>434.3</v>
      </c>
    </row>
    <row r="10120" spans="1:4" ht="38.25">
      <c r="A10120" s="623">
        <v>39505</v>
      </c>
      <c r="B10120" s="451" t="s">
        <v>9680</v>
      </c>
      <c r="C10120" s="623" t="s">
        <v>1131</v>
      </c>
      <c r="D10120" s="624">
        <v>308.91000000000003</v>
      </c>
    </row>
    <row r="10121" spans="1:4">
      <c r="A10121" s="623">
        <v>25969</v>
      </c>
      <c r="B10121" s="451" t="s">
        <v>8331</v>
      </c>
      <c r="C10121" s="623" t="s">
        <v>1131</v>
      </c>
      <c r="D10121" s="624">
        <v>370.67</v>
      </c>
    </row>
    <row r="10122" spans="1:4" ht="38.25">
      <c r="A10122" s="623">
        <v>4944</v>
      </c>
      <c r="B10122" s="451" t="s">
        <v>6855</v>
      </c>
      <c r="C10122" s="623" t="s">
        <v>1136</v>
      </c>
      <c r="D10122" s="624">
        <v>788.5</v>
      </c>
    </row>
    <row r="10123" spans="1:4" ht="25.5">
      <c r="A10123" s="623">
        <v>21102</v>
      </c>
      <c r="B10123" s="451" t="s">
        <v>8254</v>
      </c>
      <c r="C10123" s="623" t="s">
        <v>1131</v>
      </c>
      <c r="D10123" s="624">
        <v>29.29</v>
      </c>
    </row>
    <row r="10124" spans="1:4" ht="25.5">
      <c r="A10124" s="623">
        <v>21101</v>
      </c>
      <c r="B10124" s="451" t="s">
        <v>8253</v>
      </c>
      <c r="C10124" s="623" t="s">
        <v>1131</v>
      </c>
      <c r="D10124" s="624">
        <v>18.8</v>
      </c>
    </row>
    <row r="10125" spans="1:4" ht="38.25">
      <c r="A10125" s="623">
        <v>34713</v>
      </c>
      <c r="B10125" s="451" t="s">
        <v>8518</v>
      </c>
      <c r="C10125" s="623" t="s">
        <v>1136</v>
      </c>
      <c r="D10125" s="624">
        <v>323.13</v>
      </c>
    </row>
    <row r="10126" spans="1:4" ht="51">
      <c r="A10126" s="623">
        <v>4947</v>
      </c>
      <c r="B10126" s="451" t="s">
        <v>6856</v>
      </c>
      <c r="C10126" s="623" t="s">
        <v>1136</v>
      </c>
      <c r="D10126" s="624">
        <v>562.28</v>
      </c>
    </row>
    <row r="10127" spans="1:4" ht="38.25">
      <c r="A10127" s="623">
        <v>37563</v>
      </c>
      <c r="B10127" s="451" t="s">
        <v>8804</v>
      </c>
      <c r="C10127" s="623" t="s">
        <v>1136</v>
      </c>
      <c r="D10127" s="624">
        <v>431.74</v>
      </c>
    </row>
    <row r="10128" spans="1:4" ht="38.25">
      <c r="A10128" s="623">
        <v>4948</v>
      </c>
      <c r="B10128" s="451" t="s">
        <v>6857</v>
      </c>
      <c r="C10128" s="623" t="s">
        <v>1136</v>
      </c>
      <c r="D10128" s="624">
        <v>391.82</v>
      </c>
    </row>
    <row r="10129" spans="1:4" ht="51">
      <c r="A10129" s="623">
        <v>37561</v>
      </c>
      <c r="B10129" s="451" t="s">
        <v>8802</v>
      </c>
      <c r="C10129" s="623" t="s">
        <v>1136</v>
      </c>
      <c r="D10129" s="624">
        <v>805.95</v>
      </c>
    </row>
    <row r="10130" spans="1:4" ht="51">
      <c r="A10130" s="623">
        <v>37562</v>
      </c>
      <c r="B10130" s="451" t="s">
        <v>8803</v>
      </c>
      <c r="C10130" s="623" t="s">
        <v>1136</v>
      </c>
      <c r="D10130" s="624">
        <v>516.94000000000005</v>
      </c>
    </row>
    <row r="10131" spans="1:4" ht="38.25">
      <c r="A10131" s="623">
        <v>37585</v>
      </c>
      <c r="B10131" s="451" t="s">
        <v>8805</v>
      </c>
      <c r="C10131" s="623" t="s">
        <v>1131</v>
      </c>
      <c r="D10131" s="624">
        <v>212.37</v>
      </c>
    </row>
    <row r="10132" spans="1:4" ht="38.25">
      <c r="A10132" s="623">
        <v>14164</v>
      </c>
      <c r="B10132" s="451" t="s">
        <v>8065</v>
      </c>
      <c r="C10132" s="623" t="s">
        <v>1131</v>
      </c>
      <c r="D10132" s="624">
        <v>1112.6400000000001</v>
      </c>
    </row>
    <row r="10133" spans="1:4" ht="38.25">
      <c r="A10133" s="623">
        <v>14163</v>
      </c>
      <c r="B10133" s="451" t="s">
        <v>8064</v>
      </c>
      <c r="C10133" s="623" t="s">
        <v>1131</v>
      </c>
      <c r="D10133" s="624">
        <v>1264.58</v>
      </c>
    </row>
    <row r="10134" spans="1:4" ht="38.25">
      <c r="A10134" s="623">
        <v>5051</v>
      </c>
      <c r="B10134" s="451" t="s">
        <v>6882</v>
      </c>
      <c r="C10134" s="623" t="s">
        <v>1131</v>
      </c>
      <c r="D10134" s="624">
        <v>1075.51</v>
      </c>
    </row>
    <row r="10135" spans="1:4" ht="38.25">
      <c r="A10135" s="623">
        <v>14162</v>
      </c>
      <c r="B10135" s="451" t="s">
        <v>8063</v>
      </c>
      <c r="C10135" s="623" t="s">
        <v>1131</v>
      </c>
      <c r="D10135" s="624">
        <v>1073.95</v>
      </c>
    </row>
    <row r="10136" spans="1:4" ht="38.25">
      <c r="A10136" s="623">
        <v>5052</v>
      </c>
      <c r="B10136" s="451" t="s">
        <v>6883</v>
      </c>
      <c r="C10136" s="623" t="s">
        <v>1131</v>
      </c>
      <c r="D10136" s="624">
        <v>801.32</v>
      </c>
    </row>
    <row r="10137" spans="1:4" ht="38.25">
      <c r="A10137" s="623">
        <v>14166</v>
      </c>
      <c r="B10137" s="451" t="s">
        <v>8067</v>
      </c>
      <c r="C10137" s="623" t="s">
        <v>1131</v>
      </c>
      <c r="D10137" s="624">
        <v>811.49</v>
      </c>
    </row>
    <row r="10138" spans="1:4" ht="38.25">
      <c r="A10138" s="623">
        <v>14165</v>
      </c>
      <c r="B10138" s="451" t="s">
        <v>8066</v>
      </c>
      <c r="C10138" s="623" t="s">
        <v>1131</v>
      </c>
      <c r="D10138" s="624">
        <v>1124.21</v>
      </c>
    </row>
    <row r="10139" spans="1:4" ht="38.25">
      <c r="A10139" s="623">
        <v>5050</v>
      </c>
      <c r="B10139" s="451" t="s">
        <v>6881</v>
      </c>
      <c r="C10139" s="623" t="s">
        <v>1131</v>
      </c>
      <c r="D10139" s="624">
        <v>276.69</v>
      </c>
    </row>
    <row r="10140" spans="1:4" ht="38.25">
      <c r="A10140" s="623">
        <v>12378</v>
      </c>
      <c r="B10140" s="451" t="s">
        <v>7838</v>
      </c>
      <c r="C10140" s="623" t="s">
        <v>1131</v>
      </c>
      <c r="D10140" s="624">
        <v>657.69</v>
      </c>
    </row>
    <row r="10141" spans="1:4" ht="25.5">
      <c r="A10141" s="623">
        <v>12366</v>
      </c>
      <c r="B10141" s="451" t="s">
        <v>7835</v>
      </c>
      <c r="C10141" s="623" t="s">
        <v>1131</v>
      </c>
      <c r="D10141" s="624">
        <v>540.11</v>
      </c>
    </row>
    <row r="10142" spans="1:4" ht="25.5">
      <c r="A10142" s="623">
        <v>5045</v>
      </c>
      <c r="B10142" s="451" t="s">
        <v>6879</v>
      </c>
      <c r="C10142" s="623" t="s">
        <v>1131</v>
      </c>
      <c r="D10142" s="624">
        <v>752.13</v>
      </c>
    </row>
    <row r="10143" spans="1:4" ht="25.5">
      <c r="A10143" s="623">
        <v>5044</v>
      </c>
      <c r="B10143" s="451" t="s">
        <v>6878</v>
      </c>
      <c r="C10143" s="623" t="s">
        <v>1131</v>
      </c>
      <c r="D10143" s="624">
        <v>530.64</v>
      </c>
    </row>
    <row r="10144" spans="1:4" ht="25.5">
      <c r="A10144" s="623">
        <v>5055</v>
      </c>
      <c r="B10144" s="451" t="s">
        <v>6885</v>
      </c>
      <c r="C10144" s="623" t="s">
        <v>1131</v>
      </c>
      <c r="D10144" s="624">
        <v>754.43</v>
      </c>
    </row>
    <row r="10145" spans="1:4" ht="25.5">
      <c r="A10145" s="623">
        <v>5053</v>
      </c>
      <c r="B10145" s="451" t="s">
        <v>6884</v>
      </c>
      <c r="C10145" s="623" t="s">
        <v>1131</v>
      </c>
      <c r="D10145" s="624">
        <v>587.19000000000005</v>
      </c>
    </row>
    <row r="10146" spans="1:4" ht="25.5">
      <c r="A10146" s="623">
        <v>5035</v>
      </c>
      <c r="B10146" s="451" t="s">
        <v>6875</v>
      </c>
      <c r="C10146" s="623" t="s">
        <v>1131</v>
      </c>
      <c r="D10146" s="624">
        <v>960.05</v>
      </c>
    </row>
    <row r="10147" spans="1:4" ht="25.5">
      <c r="A10147" s="623">
        <v>5036</v>
      </c>
      <c r="B10147" s="451" t="s">
        <v>6876</v>
      </c>
      <c r="C10147" s="623" t="s">
        <v>1131</v>
      </c>
      <c r="D10147" s="624">
        <v>1602.64</v>
      </c>
    </row>
    <row r="10148" spans="1:4" ht="25.5">
      <c r="A10148" s="623">
        <v>5059</v>
      </c>
      <c r="B10148" s="451" t="s">
        <v>6888</v>
      </c>
      <c r="C10148" s="623" t="s">
        <v>1131</v>
      </c>
      <c r="D10148" s="624">
        <v>750.85</v>
      </c>
    </row>
    <row r="10149" spans="1:4" ht="25.5">
      <c r="A10149" s="623">
        <v>5034</v>
      </c>
      <c r="B10149" s="451" t="s">
        <v>6874</v>
      </c>
      <c r="C10149" s="623" t="s">
        <v>1131</v>
      </c>
      <c r="D10149" s="624">
        <v>1036.0999999999999</v>
      </c>
    </row>
    <row r="10150" spans="1:4" ht="25.5">
      <c r="A10150" s="623">
        <v>5056</v>
      </c>
      <c r="B10150" s="451" t="s">
        <v>6886</v>
      </c>
      <c r="C10150" s="623" t="s">
        <v>1131</v>
      </c>
      <c r="D10150" s="624">
        <v>805.07</v>
      </c>
    </row>
    <row r="10151" spans="1:4" ht="25.5">
      <c r="A10151" s="623">
        <v>5057</v>
      </c>
      <c r="B10151" s="451" t="s">
        <v>6887</v>
      </c>
      <c r="C10151" s="623" t="s">
        <v>1131</v>
      </c>
      <c r="D10151" s="624">
        <v>645.66</v>
      </c>
    </row>
    <row r="10152" spans="1:4" ht="25.5">
      <c r="A10152" s="623">
        <v>5033</v>
      </c>
      <c r="B10152" s="451" t="s">
        <v>6873</v>
      </c>
      <c r="C10152" s="623" t="s">
        <v>1131</v>
      </c>
      <c r="D10152" s="624">
        <v>536</v>
      </c>
    </row>
    <row r="10153" spans="1:4" ht="25.5">
      <c r="A10153" s="623">
        <v>5038</v>
      </c>
      <c r="B10153" s="451" t="s">
        <v>6877</v>
      </c>
      <c r="C10153" s="623" t="s">
        <v>1131</v>
      </c>
      <c r="D10153" s="624">
        <v>436.84</v>
      </c>
    </row>
    <row r="10154" spans="1:4" ht="25.5">
      <c r="A10154" s="623">
        <v>12372</v>
      </c>
      <c r="B10154" s="451" t="s">
        <v>7836</v>
      </c>
      <c r="C10154" s="623" t="s">
        <v>1131</v>
      </c>
      <c r="D10154" s="624">
        <v>575.66</v>
      </c>
    </row>
    <row r="10155" spans="1:4" ht="25.5">
      <c r="A10155" s="623">
        <v>13339</v>
      </c>
      <c r="B10155" s="451" t="s">
        <v>7998</v>
      </c>
      <c r="C10155" s="623" t="s">
        <v>1131</v>
      </c>
      <c r="D10155" s="624">
        <v>855.78</v>
      </c>
    </row>
    <row r="10156" spans="1:4" ht="25.5">
      <c r="A10156" s="623">
        <v>12373</v>
      </c>
      <c r="B10156" s="451" t="s">
        <v>7837</v>
      </c>
      <c r="C10156" s="623" t="s">
        <v>1131</v>
      </c>
      <c r="D10156" s="624">
        <v>896.19</v>
      </c>
    </row>
    <row r="10157" spans="1:4" ht="25.5">
      <c r="A10157" s="623">
        <v>12388</v>
      </c>
      <c r="B10157" s="451" t="s">
        <v>7839</v>
      </c>
      <c r="C10157" s="623" t="s">
        <v>1131</v>
      </c>
      <c r="D10157" s="624">
        <v>163.78</v>
      </c>
    </row>
    <row r="10158" spans="1:4">
      <c r="A10158" s="623">
        <v>34695</v>
      </c>
      <c r="B10158" s="451" t="s">
        <v>8514</v>
      </c>
      <c r="C10158" s="623" t="s">
        <v>1131</v>
      </c>
      <c r="D10158" s="624">
        <v>616.4</v>
      </c>
    </row>
    <row r="10159" spans="1:4">
      <c r="A10159" s="623">
        <v>34692</v>
      </c>
      <c r="B10159" s="451" t="s">
        <v>8513</v>
      </c>
      <c r="C10159" s="623" t="s">
        <v>1131</v>
      </c>
      <c r="D10159" s="624">
        <v>1479.36</v>
      </c>
    </row>
    <row r="10160" spans="1:4">
      <c r="A10160" s="623">
        <v>26028</v>
      </c>
      <c r="B10160" s="451" t="s">
        <v>8352</v>
      </c>
      <c r="C10160" s="623" t="s">
        <v>1138</v>
      </c>
      <c r="D10160" s="624">
        <v>244.97</v>
      </c>
    </row>
    <row r="10161" spans="1:4" ht="38.25">
      <c r="A10161" s="623">
        <v>11844</v>
      </c>
      <c r="B10161" s="451" t="s">
        <v>7703</v>
      </c>
      <c r="C10161" s="623" t="s">
        <v>1135</v>
      </c>
      <c r="D10161" s="624">
        <v>29.05</v>
      </c>
    </row>
    <row r="10162" spans="1:4" ht="38.25">
      <c r="A10162" s="623">
        <v>4465</v>
      </c>
      <c r="B10162" s="451" t="s">
        <v>6772</v>
      </c>
      <c r="C10162" s="623" t="s">
        <v>1135</v>
      </c>
      <c r="D10162" s="624">
        <v>27.84</v>
      </c>
    </row>
    <row r="10163" spans="1:4" ht="38.25">
      <c r="A10163" s="623">
        <v>35273</v>
      </c>
      <c r="B10163" s="451" t="s">
        <v>8559</v>
      </c>
      <c r="C10163" s="623" t="s">
        <v>1135</v>
      </c>
      <c r="D10163" s="624">
        <v>30.76</v>
      </c>
    </row>
    <row r="10164" spans="1:4" ht="38.25">
      <c r="A10164" s="623">
        <v>4470</v>
      </c>
      <c r="B10164" s="451" t="s">
        <v>6773</v>
      </c>
      <c r="C10164" s="623" t="s">
        <v>1135</v>
      </c>
      <c r="D10164" s="624">
        <v>45.96</v>
      </c>
    </row>
    <row r="10165" spans="1:4" ht="38.25">
      <c r="A10165" s="623">
        <v>20204</v>
      </c>
      <c r="B10165" s="451" t="s">
        <v>8180</v>
      </c>
      <c r="C10165" s="623" t="s">
        <v>1135</v>
      </c>
      <c r="D10165" s="624">
        <v>41.02</v>
      </c>
    </row>
    <row r="10166" spans="1:4" ht="38.25">
      <c r="A10166" s="623">
        <v>20208</v>
      </c>
      <c r="B10166" s="451" t="s">
        <v>8183</v>
      </c>
      <c r="C10166" s="623" t="s">
        <v>1135</v>
      </c>
      <c r="D10166" s="624">
        <v>48.16</v>
      </c>
    </row>
    <row r="10167" spans="1:4" ht="38.25">
      <c r="A10167" s="623">
        <v>4437</v>
      </c>
      <c r="B10167" s="451" t="s">
        <v>6770</v>
      </c>
      <c r="C10167" s="623" t="s">
        <v>1135</v>
      </c>
      <c r="D10167" s="624">
        <v>33.28</v>
      </c>
    </row>
    <row r="10168" spans="1:4" ht="38.25">
      <c r="A10168" s="623">
        <v>14580</v>
      </c>
      <c r="B10168" s="451" t="s">
        <v>8087</v>
      </c>
      <c r="C10168" s="623" t="s">
        <v>1135</v>
      </c>
      <c r="D10168" s="624">
        <v>36.25</v>
      </c>
    </row>
    <row r="10169" spans="1:4" ht="25.5">
      <c r="A10169" s="623">
        <v>40304</v>
      </c>
      <c r="B10169" s="451" t="s">
        <v>9862</v>
      </c>
      <c r="C10169" s="623" t="s">
        <v>1128</v>
      </c>
      <c r="D10169" s="624">
        <v>13.8</v>
      </c>
    </row>
    <row r="10170" spans="1:4">
      <c r="A10170" s="623">
        <v>5065</v>
      </c>
      <c r="B10170" s="451" t="s">
        <v>6892</v>
      </c>
      <c r="C10170" s="623" t="s">
        <v>1128</v>
      </c>
      <c r="D10170" s="624">
        <v>21.26</v>
      </c>
    </row>
    <row r="10171" spans="1:4">
      <c r="A10171" s="623">
        <v>5072</v>
      </c>
      <c r="B10171" s="451" t="s">
        <v>6899</v>
      </c>
      <c r="C10171" s="623" t="s">
        <v>1128</v>
      </c>
      <c r="D10171" s="624">
        <v>19.670000000000002</v>
      </c>
    </row>
    <row r="10172" spans="1:4">
      <c r="A10172" s="623">
        <v>5066</v>
      </c>
      <c r="B10172" s="451" t="s">
        <v>6893</v>
      </c>
      <c r="C10172" s="623" t="s">
        <v>1128</v>
      </c>
      <c r="D10172" s="624">
        <v>14.73</v>
      </c>
    </row>
    <row r="10173" spans="1:4" ht="25.5">
      <c r="A10173" s="623">
        <v>5063</v>
      </c>
      <c r="B10173" s="451" t="s">
        <v>6891</v>
      </c>
      <c r="C10173" s="623" t="s">
        <v>1128</v>
      </c>
      <c r="D10173" s="624">
        <v>13.34</v>
      </c>
    </row>
    <row r="10174" spans="1:4" ht="25.5">
      <c r="A10174" s="623">
        <v>20247</v>
      </c>
      <c r="B10174" s="451" t="s">
        <v>8195</v>
      </c>
      <c r="C10174" s="623" t="s">
        <v>1128</v>
      </c>
      <c r="D10174" s="624">
        <v>12.38</v>
      </c>
    </row>
    <row r="10175" spans="1:4" ht="25.5">
      <c r="A10175" s="623">
        <v>5074</v>
      </c>
      <c r="B10175" s="451" t="s">
        <v>6901</v>
      </c>
      <c r="C10175" s="623" t="s">
        <v>1128</v>
      </c>
      <c r="D10175" s="624">
        <v>12.52</v>
      </c>
    </row>
    <row r="10176" spans="1:4" ht="25.5">
      <c r="A10176" s="623">
        <v>5067</v>
      </c>
      <c r="B10176" s="451" t="s">
        <v>6894</v>
      </c>
      <c r="C10176" s="623" t="s">
        <v>1128</v>
      </c>
      <c r="D10176" s="624">
        <v>11.91</v>
      </c>
    </row>
    <row r="10177" spans="1:4" ht="25.5">
      <c r="A10177" s="623">
        <v>5078</v>
      </c>
      <c r="B10177" s="451" t="s">
        <v>6905</v>
      </c>
      <c r="C10177" s="623" t="s">
        <v>1128</v>
      </c>
      <c r="D10177" s="624">
        <v>11.78</v>
      </c>
    </row>
    <row r="10178" spans="1:4">
      <c r="A10178" s="623">
        <v>5068</v>
      </c>
      <c r="B10178" s="451" t="s">
        <v>6895</v>
      </c>
      <c r="C10178" s="623" t="s">
        <v>1128</v>
      </c>
      <c r="D10178" s="624">
        <v>11.18</v>
      </c>
    </row>
    <row r="10179" spans="1:4" ht="25.5">
      <c r="A10179" s="623">
        <v>5073</v>
      </c>
      <c r="B10179" s="451" t="s">
        <v>6900</v>
      </c>
      <c r="C10179" s="623" t="s">
        <v>1128</v>
      </c>
      <c r="D10179" s="624">
        <v>11.39</v>
      </c>
    </row>
    <row r="10180" spans="1:4" ht="25.5">
      <c r="A10180" s="623">
        <v>5069</v>
      </c>
      <c r="B10180" s="451" t="s">
        <v>6896</v>
      </c>
      <c r="C10180" s="623" t="s">
        <v>1128</v>
      </c>
      <c r="D10180" s="624">
        <v>11.39</v>
      </c>
    </row>
    <row r="10181" spans="1:4" ht="25.5">
      <c r="A10181" s="623">
        <v>5070</v>
      </c>
      <c r="B10181" s="451" t="s">
        <v>6897</v>
      </c>
      <c r="C10181" s="623" t="s">
        <v>1128</v>
      </c>
      <c r="D10181" s="624">
        <v>11.52</v>
      </c>
    </row>
    <row r="10182" spans="1:4" ht="25.5">
      <c r="A10182" s="623">
        <v>5071</v>
      </c>
      <c r="B10182" s="451" t="s">
        <v>6898</v>
      </c>
      <c r="C10182" s="623" t="s">
        <v>1128</v>
      </c>
      <c r="D10182" s="624">
        <v>11.18</v>
      </c>
    </row>
    <row r="10183" spans="1:4" ht="25.5">
      <c r="A10183" s="623">
        <v>5061</v>
      </c>
      <c r="B10183" s="451" t="s">
        <v>6889</v>
      </c>
      <c r="C10183" s="623" t="s">
        <v>1128</v>
      </c>
      <c r="D10183" s="624">
        <v>10.99</v>
      </c>
    </row>
    <row r="10184" spans="1:4" ht="25.5">
      <c r="A10184" s="623">
        <v>5075</v>
      </c>
      <c r="B10184" s="451" t="s">
        <v>6902</v>
      </c>
      <c r="C10184" s="623" t="s">
        <v>1128</v>
      </c>
      <c r="D10184" s="624">
        <v>11.18</v>
      </c>
    </row>
    <row r="10185" spans="1:4" ht="25.5">
      <c r="A10185" s="623">
        <v>39027</v>
      </c>
      <c r="B10185" s="451" t="s">
        <v>9373</v>
      </c>
      <c r="C10185" s="623" t="s">
        <v>1128</v>
      </c>
      <c r="D10185" s="624">
        <v>11.17</v>
      </c>
    </row>
    <row r="10186" spans="1:4">
      <c r="A10186" s="623">
        <v>5062</v>
      </c>
      <c r="B10186" s="451" t="s">
        <v>6890</v>
      </c>
      <c r="C10186" s="623" t="s">
        <v>1128</v>
      </c>
      <c r="D10186" s="624">
        <v>11.32</v>
      </c>
    </row>
    <row r="10187" spans="1:4">
      <c r="A10187" s="623">
        <v>40568</v>
      </c>
      <c r="B10187" s="451" t="s">
        <v>9908</v>
      </c>
      <c r="C10187" s="623" t="s">
        <v>1128</v>
      </c>
      <c r="D10187" s="624">
        <v>11.26</v>
      </c>
    </row>
    <row r="10188" spans="1:4" ht="25.5">
      <c r="A10188" s="623">
        <v>39026</v>
      </c>
      <c r="B10188" s="451" t="s">
        <v>9372</v>
      </c>
      <c r="C10188" s="623" t="s">
        <v>1128</v>
      </c>
      <c r="D10188" s="624">
        <v>12.57</v>
      </c>
    </row>
    <row r="10189" spans="1:4" ht="25.5">
      <c r="A10189" s="623">
        <v>11572</v>
      </c>
      <c r="B10189" s="451" t="s">
        <v>7591</v>
      </c>
      <c r="C10189" s="623" t="s">
        <v>1131</v>
      </c>
      <c r="D10189" s="624">
        <v>17.37</v>
      </c>
    </row>
    <row r="10190" spans="1:4" ht="51">
      <c r="A10190" s="623">
        <v>42431</v>
      </c>
      <c r="B10190" s="451" t="s">
        <v>11669</v>
      </c>
      <c r="C10190" s="623" t="s">
        <v>1131</v>
      </c>
      <c r="D10190" s="624">
        <v>2265.61</v>
      </c>
    </row>
    <row r="10191" spans="1:4">
      <c r="A10191" s="623">
        <v>11149</v>
      </c>
      <c r="B10191" s="451" t="s">
        <v>7521</v>
      </c>
      <c r="C10191" s="623" t="s">
        <v>1141</v>
      </c>
      <c r="D10191" s="624">
        <v>169.05</v>
      </c>
    </row>
    <row r="10192" spans="1:4" ht="38.25">
      <c r="A10192" s="623">
        <v>511</v>
      </c>
      <c r="B10192" s="451" t="s">
        <v>5561</v>
      </c>
      <c r="C10192" s="623" t="s">
        <v>1130</v>
      </c>
      <c r="D10192" s="624">
        <v>15.55</v>
      </c>
    </row>
    <row r="10193" spans="1:4" ht="25.5">
      <c r="A10193" s="623">
        <v>11174</v>
      </c>
      <c r="B10193" s="451" t="s">
        <v>7526</v>
      </c>
      <c r="C10193" s="623" t="s">
        <v>1142</v>
      </c>
      <c r="D10193" s="624">
        <v>479.99</v>
      </c>
    </row>
    <row r="10194" spans="1:4" ht="38.25">
      <c r="A10194" s="623">
        <v>37540</v>
      </c>
      <c r="B10194" s="451" t="s">
        <v>8788</v>
      </c>
      <c r="C10194" s="623" t="s">
        <v>1131</v>
      </c>
      <c r="D10194" s="624">
        <v>66917.11</v>
      </c>
    </row>
    <row r="10195" spans="1:4" ht="38.25">
      <c r="A10195" s="623">
        <v>37548</v>
      </c>
      <c r="B10195" s="451" t="s">
        <v>8792</v>
      </c>
      <c r="C10195" s="623" t="s">
        <v>1131</v>
      </c>
      <c r="D10195" s="624">
        <v>88698.29</v>
      </c>
    </row>
    <row r="10196" spans="1:4" ht="51">
      <c r="A10196" s="623">
        <v>39828</v>
      </c>
      <c r="B10196" s="451" t="s">
        <v>9796</v>
      </c>
      <c r="C10196" s="623" t="s">
        <v>1131</v>
      </c>
      <c r="D10196" s="624">
        <v>532.1</v>
      </c>
    </row>
    <row r="10197" spans="1:4" ht="63.75">
      <c r="A10197" s="623">
        <v>12273</v>
      </c>
      <c r="B10197" s="451" t="s">
        <v>7820</v>
      </c>
      <c r="C10197" s="623" t="s">
        <v>1131</v>
      </c>
      <c r="D10197" s="624">
        <v>52.29</v>
      </c>
    </row>
    <row r="10198" spans="1:4" ht="25.5">
      <c r="A10198" s="623">
        <v>38392</v>
      </c>
      <c r="B10198" s="451" t="s">
        <v>9088</v>
      </c>
      <c r="C10198" s="623" t="s">
        <v>1131</v>
      </c>
      <c r="D10198" s="624">
        <v>48.16</v>
      </c>
    </row>
    <row r="10199" spans="1:4" ht="25.5">
      <c r="A10199" s="623">
        <v>11735</v>
      </c>
      <c r="B10199" s="451" t="s">
        <v>7662</v>
      </c>
      <c r="C10199" s="623" t="s">
        <v>1131</v>
      </c>
      <c r="D10199" s="624">
        <v>3.98</v>
      </c>
    </row>
    <row r="10200" spans="1:4" ht="25.5">
      <c r="A10200" s="623">
        <v>11733</v>
      </c>
      <c r="B10200" s="451" t="s">
        <v>7660</v>
      </c>
      <c r="C10200" s="623" t="s">
        <v>1131</v>
      </c>
      <c r="D10200" s="624">
        <v>1.95</v>
      </c>
    </row>
    <row r="10201" spans="1:4" ht="25.5">
      <c r="A10201" s="623">
        <v>11734</v>
      </c>
      <c r="B10201" s="451" t="s">
        <v>7661</v>
      </c>
      <c r="C10201" s="623" t="s">
        <v>1131</v>
      </c>
      <c r="D10201" s="624">
        <v>3</v>
      </c>
    </row>
    <row r="10202" spans="1:4" ht="25.5">
      <c r="A10202" s="623">
        <v>11737</v>
      </c>
      <c r="B10202" s="451" t="s">
        <v>7663</v>
      </c>
      <c r="C10202" s="623" t="s">
        <v>1131</v>
      </c>
      <c r="D10202" s="624">
        <v>5.31</v>
      </c>
    </row>
    <row r="10203" spans="1:4" ht="25.5">
      <c r="A10203" s="623">
        <v>11738</v>
      </c>
      <c r="B10203" s="451" t="s">
        <v>7664</v>
      </c>
      <c r="C10203" s="623" t="s">
        <v>1131</v>
      </c>
      <c r="D10203" s="624">
        <v>8.64</v>
      </c>
    </row>
    <row r="10204" spans="1:4" ht="25.5">
      <c r="A10204" s="623">
        <v>36143</v>
      </c>
      <c r="B10204" s="451" t="s">
        <v>8571</v>
      </c>
      <c r="C10204" s="623" t="s">
        <v>1131</v>
      </c>
      <c r="D10204" s="624">
        <v>24.49</v>
      </c>
    </row>
    <row r="10205" spans="1:4" ht="25.5">
      <c r="A10205" s="623">
        <v>36142</v>
      </c>
      <c r="B10205" s="451" t="s">
        <v>8570</v>
      </c>
      <c r="C10205" s="623" t="s">
        <v>1131</v>
      </c>
      <c r="D10205" s="624">
        <v>1.79</v>
      </c>
    </row>
    <row r="10206" spans="1:4">
      <c r="A10206" s="623">
        <v>36146</v>
      </c>
      <c r="B10206" s="451" t="s">
        <v>8574</v>
      </c>
      <c r="C10206" s="623" t="s">
        <v>1131</v>
      </c>
      <c r="D10206" s="624">
        <v>203.15</v>
      </c>
    </row>
    <row r="10207" spans="1:4" ht="25.5">
      <c r="A10207" s="623">
        <v>39015</v>
      </c>
      <c r="B10207" s="451" t="s">
        <v>9365</v>
      </c>
      <c r="C10207" s="623" t="s">
        <v>1131</v>
      </c>
      <c r="D10207" s="624">
        <v>0.6</v>
      </c>
    </row>
    <row r="10208" spans="1:4">
      <c r="A10208" s="623">
        <v>38377</v>
      </c>
      <c r="B10208" s="451" t="s">
        <v>9078</v>
      </c>
      <c r="C10208" s="623" t="s">
        <v>1131</v>
      </c>
      <c r="D10208" s="624">
        <v>23.3</v>
      </c>
    </row>
    <row r="10209" spans="1:4">
      <c r="A10209" s="623">
        <v>38376</v>
      </c>
      <c r="B10209" s="451" t="s">
        <v>9077</v>
      </c>
      <c r="C10209" s="623" t="s">
        <v>1131</v>
      </c>
      <c r="D10209" s="624">
        <v>26.56</v>
      </c>
    </row>
    <row r="10210" spans="1:4">
      <c r="A10210" s="623">
        <v>38116</v>
      </c>
      <c r="B10210" s="451" t="s">
        <v>9019</v>
      </c>
      <c r="C10210" s="623" t="s">
        <v>1131</v>
      </c>
      <c r="D10210" s="624">
        <v>3.76</v>
      </c>
    </row>
    <row r="10211" spans="1:4" ht="38.25">
      <c r="A10211" s="623">
        <v>38066</v>
      </c>
      <c r="B10211" s="451" t="s">
        <v>8971</v>
      </c>
      <c r="C10211" s="623" t="s">
        <v>1131</v>
      </c>
      <c r="D10211" s="624">
        <v>6.2</v>
      </c>
    </row>
    <row r="10212" spans="1:4">
      <c r="A10212" s="623">
        <v>38117</v>
      </c>
      <c r="B10212" s="451" t="s">
        <v>9020</v>
      </c>
      <c r="C10212" s="623" t="s">
        <v>1131</v>
      </c>
      <c r="D10212" s="624">
        <v>6.4</v>
      </c>
    </row>
    <row r="10213" spans="1:4" ht="25.5">
      <c r="A10213" s="623">
        <v>38067</v>
      </c>
      <c r="B10213" s="451" t="s">
        <v>8972</v>
      </c>
      <c r="C10213" s="623" t="s">
        <v>1131</v>
      </c>
      <c r="D10213" s="624">
        <v>8.73</v>
      </c>
    </row>
    <row r="10214" spans="1:4" ht="25.5">
      <c r="A10214" s="623">
        <v>41757</v>
      </c>
      <c r="B10214" s="451" t="s">
        <v>10042</v>
      </c>
      <c r="C10214" s="623" t="s">
        <v>1131</v>
      </c>
      <c r="D10214" s="624">
        <v>7181.83</v>
      </c>
    </row>
    <row r="10215" spans="1:4" ht="51">
      <c r="A10215" s="623">
        <v>5080</v>
      </c>
      <c r="B10215" s="451" t="s">
        <v>6906</v>
      </c>
      <c r="C10215" s="623" t="s">
        <v>1131</v>
      </c>
      <c r="D10215" s="624">
        <v>12.31</v>
      </c>
    </row>
    <row r="10216" spans="1:4" ht="51">
      <c r="A10216" s="623">
        <v>11522</v>
      </c>
      <c r="B10216" s="451" t="s">
        <v>7585</v>
      </c>
      <c r="C10216" s="623" t="s">
        <v>1131</v>
      </c>
      <c r="D10216" s="624">
        <v>15.39</v>
      </c>
    </row>
    <row r="10217" spans="1:4" ht="51">
      <c r="A10217" s="623">
        <v>38168</v>
      </c>
      <c r="B10217" s="451" t="s">
        <v>9046</v>
      </c>
      <c r="C10217" s="623" t="s">
        <v>1131</v>
      </c>
      <c r="D10217" s="624">
        <v>143.13999999999999</v>
      </c>
    </row>
    <row r="10218" spans="1:4" ht="38.25">
      <c r="A10218" s="623">
        <v>13393</v>
      </c>
      <c r="B10218" s="451" t="s">
        <v>8011</v>
      </c>
      <c r="C10218" s="623" t="s">
        <v>1131</v>
      </c>
      <c r="D10218" s="624">
        <v>268.14999999999998</v>
      </c>
    </row>
    <row r="10219" spans="1:4" ht="51">
      <c r="A10219" s="623">
        <v>13395</v>
      </c>
      <c r="B10219" s="451" t="s">
        <v>12169</v>
      </c>
      <c r="C10219" s="623" t="s">
        <v>1131</v>
      </c>
      <c r="D10219" s="624">
        <v>375.79</v>
      </c>
    </row>
    <row r="10220" spans="1:4" ht="38.25">
      <c r="A10220" s="623">
        <v>12039</v>
      </c>
      <c r="B10220" s="451" t="s">
        <v>7789</v>
      </c>
      <c r="C10220" s="623" t="s">
        <v>1131</v>
      </c>
      <c r="D10220" s="624">
        <v>394.91</v>
      </c>
    </row>
    <row r="10221" spans="1:4" ht="38.25">
      <c r="A10221" s="623">
        <v>13396</v>
      </c>
      <c r="B10221" s="451" t="s">
        <v>8012</v>
      </c>
      <c r="C10221" s="623" t="s">
        <v>1131</v>
      </c>
      <c r="D10221" s="624">
        <v>554.63</v>
      </c>
    </row>
    <row r="10222" spans="1:4" ht="38.25">
      <c r="A10222" s="623">
        <v>12041</v>
      </c>
      <c r="B10222" s="451" t="s">
        <v>7790</v>
      </c>
      <c r="C10222" s="623" t="s">
        <v>1131</v>
      </c>
      <c r="D10222" s="624">
        <v>452.89</v>
      </c>
    </row>
    <row r="10223" spans="1:4" ht="38.25">
      <c r="A10223" s="623">
        <v>12043</v>
      </c>
      <c r="B10223" s="451" t="s">
        <v>7792</v>
      </c>
      <c r="C10223" s="623" t="s">
        <v>1131</v>
      </c>
      <c r="D10223" s="624">
        <v>956.21</v>
      </c>
    </row>
    <row r="10224" spans="1:4" ht="38.25">
      <c r="A10224" s="623">
        <v>39762</v>
      </c>
      <c r="B10224" s="451" t="s">
        <v>9786</v>
      </c>
      <c r="C10224" s="623" t="s">
        <v>1131</v>
      </c>
      <c r="D10224" s="624">
        <v>455.18</v>
      </c>
    </row>
    <row r="10225" spans="1:4" ht="38.25">
      <c r="A10225" s="623">
        <v>12042</v>
      </c>
      <c r="B10225" s="451" t="s">
        <v>7791</v>
      </c>
      <c r="C10225" s="623" t="s">
        <v>1131</v>
      </c>
      <c r="D10225" s="624">
        <v>664.55</v>
      </c>
    </row>
    <row r="10226" spans="1:4" ht="38.25">
      <c r="A10226" s="623">
        <v>39763</v>
      </c>
      <c r="B10226" s="451" t="s">
        <v>9787</v>
      </c>
      <c r="C10226" s="623" t="s">
        <v>1131</v>
      </c>
      <c r="D10226" s="624">
        <v>777.77</v>
      </c>
    </row>
    <row r="10227" spans="1:4" ht="38.25">
      <c r="A10227" s="623">
        <v>39756</v>
      </c>
      <c r="B10227" s="451" t="s">
        <v>9780</v>
      </c>
      <c r="C10227" s="623" t="s">
        <v>1131</v>
      </c>
      <c r="D10227" s="624">
        <v>278.35000000000002</v>
      </c>
    </row>
    <row r="10228" spans="1:4" ht="38.25">
      <c r="A10228" s="623">
        <v>12038</v>
      </c>
      <c r="B10228" s="451" t="s">
        <v>7788</v>
      </c>
      <c r="C10228" s="623" t="s">
        <v>1131</v>
      </c>
      <c r="D10228" s="624">
        <v>347.8</v>
      </c>
    </row>
    <row r="10229" spans="1:4" ht="38.25">
      <c r="A10229" s="623">
        <v>39757</v>
      </c>
      <c r="B10229" s="451" t="s">
        <v>9781</v>
      </c>
      <c r="C10229" s="623" t="s">
        <v>1131</v>
      </c>
      <c r="D10229" s="624">
        <v>321.61</v>
      </c>
    </row>
    <row r="10230" spans="1:4" ht="38.25">
      <c r="A10230" s="623">
        <v>39758</v>
      </c>
      <c r="B10230" s="451" t="s">
        <v>9782</v>
      </c>
      <c r="C10230" s="623" t="s">
        <v>1131</v>
      </c>
      <c r="D10230" s="624">
        <v>468.7</v>
      </c>
    </row>
    <row r="10231" spans="1:4" ht="38.25">
      <c r="A10231" s="623">
        <v>39759</v>
      </c>
      <c r="B10231" s="451" t="s">
        <v>9783</v>
      </c>
      <c r="C10231" s="623" t="s">
        <v>1131</v>
      </c>
      <c r="D10231" s="624">
        <v>578.85</v>
      </c>
    </row>
    <row r="10232" spans="1:4" ht="38.25">
      <c r="A10232" s="623">
        <v>39760</v>
      </c>
      <c r="B10232" s="451" t="s">
        <v>9784</v>
      </c>
      <c r="C10232" s="623" t="s">
        <v>1131</v>
      </c>
      <c r="D10232" s="624">
        <v>775.21</v>
      </c>
    </row>
    <row r="10233" spans="1:4" ht="38.25">
      <c r="A10233" s="623">
        <v>39761</v>
      </c>
      <c r="B10233" s="451" t="s">
        <v>9785</v>
      </c>
      <c r="C10233" s="623" t="s">
        <v>1131</v>
      </c>
      <c r="D10233" s="624">
        <v>695.79</v>
      </c>
    </row>
    <row r="10234" spans="1:4" ht="38.25">
      <c r="A10234" s="623">
        <v>39805</v>
      </c>
      <c r="B10234" s="451" t="s">
        <v>12170</v>
      </c>
      <c r="C10234" s="623" t="s">
        <v>1131</v>
      </c>
      <c r="D10234" s="624">
        <v>109.19</v>
      </c>
    </row>
    <row r="10235" spans="1:4" ht="38.25">
      <c r="A10235" s="623">
        <v>39806</v>
      </c>
      <c r="B10235" s="451" t="s">
        <v>12171</v>
      </c>
      <c r="C10235" s="623" t="s">
        <v>1131</v>
      </c>
      <c r="D10235" s="624">
        <v>202.3</v>
      </c>
    </row>
    <row r="10236" spans="1:4" ht="38.25">
      <c r="A10236" s="623">
        <v>39807</v>
      </c>
      <c r="B10236" s="451" t="s">
        <v>12172</v>
      </c>
      <c r="C10236" s="623" t="s">
        <v>1131</v>
      </c>
      <c r="D10236" s="624">
        <v>438.44</v>
      </c>
    </row>
    <row r="10237" spans="1:4" ht="38.25">
      <c r="A10237" s="623">
        <v>43100</v>
      </c>
      <c r="B10237" s="451" t="s">
        <v>12173</v>
      </c>
      <c r="C10237" s="623" t="s">
        <v>1131</v>
      </c>
      <c r="D10237" s="624">
        <v>342.77</v>
      </c>
    </row>
    <row r="10238" spans="1:4" ht="38.25">
      <c r="A10238" s="623">
        <v>39804</v>
      </c>
      <c r="B10238" s="451" t="s">
        <v>12174</v>
      </c>
      <c r="C10238" s="623" t="s">
        <v>1131</v>
      </c>
      <c r="D10238" s="624">
        <v>64.12</v>
      </c>
    </row>
    <row r="10239" spans="1:4" ht="38.25">
      <c r="A10239" s="623">
        <v>39796</v>
      </c>
      <c r="B10239" s="451" t="s">
        <v>12175</v>
      </c>
      <c r="C10239" s="623" t="s">
        <v>1131</v>
      </c>
      <c r="D10239" s="624">
        <v>66.41</v>
      </c>
    </row>
    <row r="10240" spans="1:4" ht="38.25">
      <c r="A10240" s="623">
        <v>39797</v>
      </c>
      <c r="B10240" s="451" t="s">
        <v>12176</v>
      </c>
      <c r="C10240" s="623" t="s">
        <v>1131</v>
      </c>
      <c r="D10240" s="624">
        <v>104.25</v>
      </c>
    </row>
    <row r="10241" spans="1:4" ht="38.25">
      <c r="A10241" s="623">
        <v>39798</v>
      </c>
      <c r="B10241" s="451" t="s">
        <v>12177</v>
      </c>
      <c r="C10241" s="623" t="s">
        <v>1131</v>
      </c>
      <c r="D10241" s="624">
        <v>178.82</v>
      </c>
    </row>
    <row r="10242" spans="1:4" ht="38.25">
      <c r="A10242" s="623">
        <v>39794</v>
      </c>
      <c r="B10242" s="451" t="s">
        <v>12178</v>
      </c>
      <c r="C10242" s="623" t="s">
        <v>1131</v>
      </c>
      <c r="D10242" s="624">
        <v>28.19</v>
      </c>
    </row>
    <row r="10243" spans="1:4" ht="38.25">
      <c r="A10243" s="623">
        <v>39795</v>
      </c>
      <c r="B10243" s="451" t="s">
        <v>12179</v>
      </c>
      <c r="C10243" s="623" t="s">
        <v>1131</v>
      </c>
      <c r="D10243" s="624">
        <v>44.53</v>
      </c>
    </row>
    <row r="10244" spans="1:4" ht="38.25">
      <c r="A10244" s="623">
        <v>39799</v>
      </c>
      <c r="B10244" s="451" t="s">
        <v>12180</v>
      </c>
      <c r="C10244" s="623" t="s">
        <v>1131</v>
      </c>
      <c r="D10244" s="624">
        <v>32.86</v>
      </c>
    </row>
    <row r="10245" spans="1:4" ht="38.25">
      <c r="A10245" s="623">
        <v>39801</v>
      </c>
      <c r="B10245" s="451" t="s">
        <v>12181</v>
      </c>
      <c r="C10245" s="623" t="s">
        <v>1131</v>
      </c>
      <c r="D10245" s="624">
        <v>94.04</v>
      </c>
    </row>
    <row r="10246" spans="1:4" ht="38.25">
      <c r="A10246" s="623">
        <v>39802</v>
      </c>
      <c r="B10246" s="451" t="s">
        <v>12182</v>
      </c>
      <c r="C10246" s="623" t="s">
        <v>1131</v>
      </c>
      <c r="D10246" s="624">
        <v>137.84</v>
      </c>
    </row>
    <row r="10247" spans="1:4" ht="38.25">
      <c r="A10247" s="623">
        <v>39803</v>
      </c>
      <c r="B10247" s="451" t="s">
        <v>12183</v>
      </c>
      <c r="C10247" s="623" t="s">
        <v>1131</v>
      </c>
      <c r="D10247" s="624">
        <v>192.3</v>
      </c>
    </row>
    <row r="10248" spans="1:4" ht="38.25">
      <c r="A10248" s="623">
        <v>39800</v>
      </c>
      <c r="B10248" s="451" t="s">
        <v>12184</v>
      </c>
      <c r="C10248" s="623" t="s">
        <v>1131</v>
      </c>
      <c r="D10248" s="624">
        <v>55.97</v>
      </c>
    </row>
    <row r="10249" spans="1:4">
      <c r="A10249" s="623">
        <v>4224</v>
      </c>
      <c r="B10249" s="451" t="s">
        <v>6689</v>
      </c>
      <c r="C10249" s="623" t="s">
        <v>1130</v>
      </c>
      <c r="D10249" s="624">
        <v>12.57</v>
      </c>
    </row>
    <row r="10250" spans="1:4" ht="25.5">
      <c r="A10250" s="623">
        <v>21059</v>
      </c>
      <c r="B10250" s="451" t="s">
        <v>8244</v>
      </c>
      <c r="C10250" s="623" t="s">
        <v>1131</v>
      </c>
      <c r="D10250" s="624">
        <v>30.66</v>
      </c>
    </row>
    <row r="10251" spans="1:4" ht="25.5">
      <c r="A10251" s="623">
        <v>11234</v>
      </c>
      <c r="B10251" s="451" t="s">
        <v>7532</v>
      </c>
      <c r="C10251" s="623" t="s">
        <v>1131</v>
      </c>
      <c r="D10251" s="624">
        <v>46.22</v>
      </c>
    </row>
    <row r="10252" spans="1:4" ht="25.5">
      <c r="A10252" s="623">
        <v>21060</v>
      </c>
      <c r="B10252" s="451" t="s">
        <v>8245</v>
      </c>
      <c r="C10252" s="623" t="s">
        <v>1131</v>
      </c>
      <c r="D10252" s="624">
        <v>56.88</v>
      </c>
    </row>
    <row r="10253" spans="1:4" ht="25.5">
      <c r="A10253" s="623">
        <v>21061</v>
      </c>
      <c r="B10253" s="451" t="s">
        <v>8246</v>
      </c>
      <c r="C10253" s="623" t="s">
        <v>1131</v>
      </c>
      <c r="D10253" s="624">
        <v>71.11</v>
      </c>
    </row>
    <row r="10254" spans="1:4" ht="25.5">
      <c r="A10254" s="623">
        <v>21062</v>
      </c>
      <c r="B10254" s="451" t="s">
        <v>8247</v>
      </c>
      <c r="C10254" s="623" t="s">
        <v>1131</v>
      </c>
      <c r="D10254" s="624">
        <v>112</v>
      </c>
    </row>
    <row r="10255" spans="1:4" ht="25.5">
      <c r="A10255" s="623">
        <v>11708</v>
      </c>
      <c r="B10255" s="451" t="s">
        <v>7646</v>
      </c>
      <c r="C10255" s="623" t="s">
        <v>1131</v>
      </c>
      <c r="D10255" s="624">
        <v>12.22</v>
      </c>
    </row>
    <row r="10256" spans="1:4" ht="25.5">
      <c r="A10256" s="623">
        <v>11709</v>
      </c>
      <c r="B10256" s="451" t="s">
        <v>7647</v>
      </c>
      <c r="C10256" s="623" t="s">
        <v>1131</v>
      </c>
      <c r="D10256" s="624">
        <v>28.71</v>
      </c>
    </row>
    <row r="10257" spans="1:4" ht="25.5">
      <c r="A10257" s="623">
        <v>11710</v>
      </c>
      <c r="B10257" s="451" t="s">
        <v>7648</v>
      </c>
      <c r="C10257" s="623" t="s">
        <v>1131</v>
      </c>
      <c r="D10257" s="624">
        <v>66</v>
      </c>
    </row>
    <row r="10258" spans="1:4" ht="25.5">
      <c r="A10258" s="623">
        <v>11707</v>
      </c>
      <c r="B10258" s="451" t="s">
        <v>7645</v>
      </c>
      <c r="C10258" s="623" t="s">
        <v>1131</v>
      </c>
      <c r="D10258" s="624">
        <v>9.15</v>
      </c>
    </row>
    <row r="10259" spans="1:4" ht="25.5">
      <c r="A10259" s="623">
        <v>11739</v>
      </c>
      <c r="B10259" s="451" t="s">
        <v>7665</v>
      </c>
      <c r="C10259" s="623" t="s">
        <v>1131</v>
      </c>
      <c r="D10259" s="624">
        <v>5.79</v>
      </c>
    </row>
    <row r="10260" spans="1:4" ht="25.5">
      <c r="A10260" s="623">
        <v>11711</v>
      </c>
      <c r="B10260" s="451" t="s">
        <v>7649</v>
      </c>
      <c r="C10260" s="623" t="s">
        <v>1131</v>
      </c>
      <c r="D10260" s="624">
        <v>8.48</v>
      </c>
    </row>
    <row r="10261" spans="1:4" ht="25.5">
      <c r="A10261" s="623">
        <v>5102</v>
      </c>
      <c r="B10261" s="451" t="s">
        <v>6915</v>
      </c>
      <c r="C10261" s="623" t="s">
        <v>1131</v>
      </c>
      <c r="D10261" s="624">
        <v>8.1999999999999993</v>
      </c>
    </row>
    <row r="10262" spans="1:4" ht="25.5">
      <c r="A10262" s="623">
        <v>11741</v>
      </c>
      <c r="B10262" s="451" t="s">
        <v>7666</v>
      </c>
      <c r="C10262" s="623" t="s">
        <v>1131</v>
      </c>
      <c r="D10262" s="624">
        <v>5.97</v>
      </c>
    </row>
    <row r="10263" spans="1:4" ht="25.5">
      <c r="A10263" s="623">
        <v>11743</v>
      </c>
      <c r="B10263" s="451" t="s">
        <v>7667</v>
      </c>
      <c r="C10263" s="623" t="s">
        <v>1131</v>
      </c>
      <c r="D10263" s="624">
        <v>5.42</v>
      </c>
    </row>
    <row r="10264" spans="1:4" ht="25.5">
      <c r="A10264" s="623">
        <v>11745</v>
      </c>
      <c r="B10264" s="451" t="s">
        <v>7668</v>
      </c>
      <c r="C10264" s="623" t="s">
        <v>1131</v>
      </c>
      <c r="D10264" s="624">
        <v>7.7</v>
      </c>
    </row>
    <row r="10265" spans="1:4">
      <c r="A10265" s="623">
        <v>25961</v>
      </c>
      <c r="B10265" s="451" t="s">
        <v>8324</v>
      </c>
      <c r="C10265" s="623" t="s">
        <v>1134</v>
      </c>
      <c r="D10265" s="624">
        <v>8</v>
      </c>
    </row>
    <row r="10266" spans="1:4">
      <c r="A10266" s="623">
        <v>40985</v>
      </c>
      <c r="B10266" s="451" t="s">
        <v>9994</v>
      </c>
      <c r="C10266" s="623" t="s">
        <v>1251</v>
      </c>
      <c r="D10266" s="624">
        <v>1420.78</v>
      </c>
    </row>
    <row r="10267" spans="1:4" ht="25.5">
      <c r="A10267" s="623">
        <v>1088</v>
      </c>
      <c r="B10267" s="451" t="s">
        <v>5803</v>
      </c>
      <c r="C10267" s="623" t="s">
        <v>1131</v>
      </c>
      <c r="D10267" s="624">
        <v>13.89</v>
      </c>
    </row>
    <row r="10268" spans="1:4" ht="25.5">
      <c r="A10268" s="623">
        <v>1087</v>
      </c>
      <c r="B10268" s="451" t="s">
        <v>5802</v>
      </c>
      <c r="C10268" s="623" t="s">
        <v>1131</v>
      </c>
      <c r="D10268" s="624">
        <v>17.350000000000001</v>
      </c>
    </row>
    <row r="10269" spans="1:4" ht="25.5">
      <c r="A10269" s="623">
        <v>38777</v>
      </c>
      <c r="B10269" s="451" t="s">
        <v>9203</v>
      </c>
      <c r="C10269" s="623" t="s">
        <v>1131</v>
      </c>
      <c r="D10269" s="624">
        <v>34.56</v>
      </c>
    </row>
    <row r="10270" spans="1:4" ht="25.5">
      <c r="A10270" s="623">
        <v>1086</v>
      </c>
      <c r="B10270" s="451" t="s">
        <v>5801</v>
      </c>
      <c r="C10270" s="623" t="s">
        <v>1131</v>
      </c>
      <c r="D10270" s="624">
        <v>18.239999999999998</v>
      </c>
    </row>
    <row r="10271" spans="1:4" ht="25.5">
      <c r="A10271" s="623">
        <v>1079</v>
      </c>
      <c r="B10271" s="451" t="s">
        <v>5799</v>
      </c>
      <c r="C10271" s="623" t="s">
        <v>1131</v>
      </c>
      <c r="D10271" s="624">
        <v>18.850000000000001</v>
      </c>
    </row>
    <row r="10272" spans="1:4" ht="25.5">
      <c r="A10272" s="623">
        <v>39374</v>
      </c>
      <c r="B10272" s="451" t="s">
        <v>9564</v>
      </c>
      <c r="C10272" s="623" t="s">
        <v>1131</v>
      </c>
      <c r="D10272" s="624">
        <v>96.66</v>
      </c>
    </row>
    <row r="10273" spans="1:4">
      <c r="A10273" s="623">
        <v>1082</v>
      </c>
      <c r="B10273" s="451" t="s">
        <v>5800</v>
      </c>
      <c r="C10273" s="623" t="s">
        <v>1131</v>
      </c>
      <c r="D10273" s="624">
        <v>118.54</v>
      </c>
    </row>
    <row r="10274" spans="1:4" ht="25.5">
      <c r="A10274" s="623">
        <v>12316</v>
      </c>
      <c r="B10274" s="451" t="s">
        <v>7824</v>
      </c>
      <c r="C10274" s="623" t="s">
        <v>1131</v>
      </c>
      <c r="D10274" s="624">
        <v>54.33</v>
      </c>
    </row>
    <row r="10275" spans="1:4" ht="25.5">
      <c r="A10275" s="623">
        <v>12317</v>
      </c>
      <c r="B10275" s="451" t="s">
        <v>7825</v>
      </c>
      <c r="C10275" s="623" t="s">
        <v>1131</v>
      </c>
      <c r="D10275" s="624">
        <v>64.790000000000006</v>
      </c>
    </row>
    <row r="10276" spans="1:4" ht="25.5">
      <c r="A10276" s="623">
        <v>12318</v>
      </c>
      <c r="B10276" s="451" t="s">
        <v>7826</v>
      </c>
      <c r="C10276" s="623" t="s">
        <v>1131</v>
      </c>
      <c r="D10276" s="624">
        <v>74.64</v>
      </c>
    </row>
    <row r="10277" spans="1:4" ht="25.5">
      <c r="A10277" s="623">
        <v>5104</v>
      </c>
      <c r="B10277" s="451" t="s">
        <v>6917</v>
      </c>
      <c r="C10277" s="623" t="s">
        <v>1128</v>
      </c>
      <c r="D10277" s="624">
        <v>42.41</v>
      </c>
    </row>
    <row r="10278" spans="1:4" ht="25.5">
      <c r="A10278" s="623">
        <v>26023</v>
      </c>
      <c r="B10278" s="451" t="s">
        <v>8350</v>
      </c>
      <c r="C10278" s="623" t="s">
        <v>1131</v>
      </c>
      <c r="D10278" s="624">
        <v>79.13</v>
      </c>
    </row>
    <row r="10279" spans="1:4" ht="25.5">
      <c r="A10279" s="623">
        <v>2710</v>
      </c>
      <c r="B10279" s="451" t="s">
        <v>6266</v>
      </c>
      <c r="C10279" s="623" t="s">
        <v>1131</v>
      </c>
      <c r="D10279" s="624">
        <v>63.2</v>
      </c>
    </row>
    <row r="10280" spans="1:4" ht="25.5">
      <c r="A10280" s="623">
        <v>14575</v>
      </c>
      <c r="B10280" s="451" t="s">
        <v>8085</v>
      </c>
      <c r="C10280" s="623" t="s">
        <v>1131</v>
      </c>
      <c r="D10280" s="624">
        <v>3744123.33</v>
      </c>
    </row>
    <row r="10281" spans="1:4" ht="25.5">
      <c r="A10281" s="623">
        <v>20034</v>
      </c>
      <c r="B10281" s="451" t="s">
        <v>8097</v>
      </c>
      <c r="C10281" s="623" t="s">
        <v>1131</v>
      </c>
      <c r="D10281" s="624">
        <v>62.13</v>
      </c>
    </row>
    <row r="10282" spans="1:4" ht="25.5">
      <c r="A10282" s="623">
        <v>20036</v>
      </c>
      <c r="B10282" s="451" t="s">
        <v>8098</v>
      </c>
      <c r="C10282" s="623" t="s">
        <v>1131</v>
      </c>
      <c r="D10282" s="624">
        <v>119.51</v>
      </c>
    </row>
    <row r="10283" spans="1:4" ht="25.5">
      <c r="A10283" s="623">
        <v>20037</v>
      </c>
      <c r="B10283" s="451" t="s">
        <v>8099</v>
      </c>
      <c r="C10283" s="623" t="s">
        <v>1131</v>
      </c>
      <c r="D10283" s="624">
        <v>225.42</v>
      </c>
    </row>
    <row r="10284" spans="1:4" ht="25.5">
      <c r="A10284" s="623">
        <v>20043</v>
      </c>
      <c r="B10284" s="451" t="s">
        <v>8101</v>
      </c>
      <c r="C10284" s="623" t="s">
        <v>1131</v>
      </c>
      <c r="D10284" s="624">
        <v>4.54</v>
      </c>
    </row>
    <row r="10285" spans="1:4" ht="25.5">
      <c r="A10285" s="623">
        <v>20044</v>
      </c>
      <c r="B10285" s="451" t="s">
        <v>8102</v>
      </c>
      <c r="C10285" s="623" t="s">
        <v>1131</v>
      </c>
      <c r="D10285" s="624">
        <v>5.3</v>
      </c>
    </row>
    <row r="10286" spans="1:4" ht="25.5">
      <c r="A10286" s="623">
        <v>20042</v>
      </c>
      <c r="B10286" s="451" t="s">
        <v>8100</v>
      </c>
      <c r="C10286" s="623" t="s">
        <v>1131</v>
      </c>
      <c r="D10286" s="624">
        <v>3.84</v>
      </c>
    </row>
    <row r="10287" spans="1:4" ht="25.5">
      <c r="A10287" s="623">
        <v>20046</v>
      </c>
      <c r="B10287" s="451" t="s">
        <v>8104</v>
      </c>
      <c r="C10287" s="623" t="s">
        <v>1131</v>
      </c>
      <c r="D10287" s="624">
        <v>11.26</v>
      </c>
    </row>
    <row r="10288" spans="1:4" ht="25.5">
      <c r="A10288" s="623">
        <v>20047</v>
      </c>
      <c r="B10288" s="451" t="s">
        <v>8105</v>
      </c>
      <c r="C10288" s="623" t="s">
        <v>1131</v>
      </c>
      <c r="D10288" s="624">
        <v>30.78</v>
      </c>
    </row>
    <row r="10289" spans="1:4" ht="25.5">
      <c r="A10289" s="623">
        <v>20045</v>
      </c>
      <c r="B10289" s="451" t="s">
        <v>8103</v>
      </c>
      <c r="C10289" s="623" t="s">
        <v>1131</v>
      </c>
      <c r="D10289" s="624">
        <v>4.63</v>
      </c>
    </row>
    <row r="10290" spans="1:4" ht="38.25">
      <c r="A10290" s="623">
        <v>20972</v>
      </c>
      <c r="B10290" s="451" t="s">
        <v>8215</v>
      </c>
      <c r="C10290" s="623" t="s">
        <v>1131</v>
      </c>
      <c r="D10290" s="624">
        <v>85.35</v>
      </c>
    </row>
    <row r="10291" spans="1:4" ht="25.5">
      <c r="A10291" s="623">
        <v>20032</v>
      </c>
      <c r="B10291" s="451" t="s">
        <v>8096</v>
      </c>
      <c r="C10291" s="623" t="s">
        <v>1131</v>
      </c>
      <c r="D10291" s="624">
        <v>47.4</v>
      </c>
    </row>
    <row r="10292" spans="1:4" ht="25.5">
      <c r="A10292" s="623">
        <v>11321</v>
      </c>
      <c r="B10292" s="451" t="s">
        <v>7554</v>
      </c>
      <c r="C10292" s="623" t="s">
        <v>1131</v>
      </c>
      <c r="D10292" s="624">
        <v>21.61</v>
      </c>
    </row>
    <row r="10293" spans="1:4" ht="25.5">
      <c r="A10293" s="623">
        <v>11323</v>
      </c>
      <c r="B10293" s="451" t="s">
        <v>7555</v>
      </c>
      <c r="C10293" s="623" t="s">
        <v>1131</v>
      </c>
      <c r="D10293" s="624">
        <v>24.85</v>
      </c>
    </row>
    <row r="10294" spans="1:4" ht="25.5">
      <c r="A10294" s="623">
        <v>20327</v>
      </c>
      <c r="B10294" s="451" t="s">
        <v>8206</v>
      </c>
      <c r="C10294" s="623" t="s">
        <v>1131</v>
      </c>
      <c r="D10294" s="624">
        <v>14.1</v>
      </c>
    </row>
    <row r="10295" spans="1:4">
      <c r="A10295" s="623">
        <v>25966</v>
      </c>
      <c r="B10295" s="451" t="s">
        <v>8328</v>
      </c>
      <c r="C10295" s="623" t="s">
        <v>1130</v>
      </c>
      <c r="D10295" s="624">
        <v>16.059999999999999</v>
      </c>
    </row>
    <row r="10296" spans="1:4" ht="63.75">
      <c r="A10296" s="623">
        <v>13390</v>
      </c>
      <c r="B10296" s="451" t="s">
        <v>8010</v>
      </c>
      <c r="C10296" s="623" t="s">
        <v>1131</v>
      </c>
      <c r="D10296" s="624">
        <v>68.569999999999993</v>
      </c>
    </row>
    <row r="10297" spans="1:4" ht="25.5">
      <c r="A10297" s="623">
        <v>6034</v>
      </c>
      <c r="B10297" s="451" t="s">
        <v>6944</v>
      </c>
      <c r="C10297" s="623" t="s">
        <v>1131</v>
      </c>
      <c r="D10297" s="624">
        <v>4.67</v>
      </c>
    </row>
    <row r="10298" spans="1:4" ht="25.5">
      <c r="A10298" s="623">
        <v>6036</v>
      </c>
      <c r="B10298" s="451" t="s">
        <v>6945</v>
      </c>
      <c r="C10298" s="623" t="s">
        <v>1131</v>
      </c>
      <c r="D10298" s="624">
        <v>6.36</v>
      </c>
    </row>
    <row r="10299" spans="1:4" ht="25.5">
      <c r="A10299" s="623">
        <v>6031</v>
      </c>
      <c r="B10299" s="451" t="s">
        <v>6941</v>
      </c>
      <c r="C10299" s="623" t="s">
        <v>1131</v>
      </c>
      <c r="D10299" s="624">
        <v>7.48</v>
      </c>
    </row>
    <row r="10300" spans="1:4" ht="25.5">
      <c r="A10300" s="623">
        <v>6029</v>
      </c>
      <c r="B10300" s="451" t="s">
        <v>6940</v>
      </c>
      <c r="C10300" s="623" t="s">
        <v>1131</v>
      </c>
      <c r="D10300" s="624">
        <v>7.56</v>
      </c>
    </row>
    <row r="10301" spans="1:4" ht="25.5">
      <c r="A10301" s="623">
        <v>6033</v>
      </c>
      <c r="B10301" s="451" t="s">
        <v>6943</v>
      </c>
      <c r="C10301" s="623" t="s">
        <v>1131</v>
      </c>
      <c r="D10301" s="624">
        <v>9.9600000000000009</v>
      </c>
    </row>
    <row r="10302" spans="1:4" ht="25.5">
      <c r="A10302" s="623">
        <v>11672</v>
      </c>
      <c r="B10302" s="451" t="s">
        <v>7619</v>
      </c>
      <c r="C10302" s="623" t="s">
        <v>1131</v>
      </c>
      <c r="D10302" s="624">
        <v>21.67</v>
      </c>
    </row>
    <row r="10303" spans="1:4" ht="25.5">
      <c r="A10303" s="623">
        <v>11669</v>
      </c>
      <c r="B10303" s="451" t="s">
        <v>7616</v>
      </c>
      <c r="C10303" s="623" t="s">
        <v>1131</v>
      </c>
      <c r="D10303" s="624">
        <v>20.64</v>
      </c>
    </row>
    <row r="10304" spans="1:4" ht="25.5">
      <c r="A10304" s="623">
        <v>11670</v>
      </c>
      <c r="B10304" s="451" t="s">
        <v>7617</v>
      </c>
      <c r="C10304" s="623" t="s">
        <v>1131</v>
      </c>
      <c r="D10304" s="624">
        <v>7.9</v>
      </c>
    </row>
    <row r="10305" spans="1:4" ht="25.5">
      <c r="A10305" s="623">
        <v>20055</v>
      </c>
      <c r="B10305" s="451" t="s">
        <v>8106</v>
      </c>
      <c r="C10305" s="623" t="s">
        <v>1131</v>
      </c>
      <c r="D10305" s="624">
        <v>15.45</v>
      </c>
    </row>
    <row r="10306" spans="1:4" ht="25.5">
      <c r="A10306" s="623">
        <v>11671</v>
      </c>
      <c r="B10306" s="451" t="s">
        <v>7618</v>
      </c>
      <c r="C10306" s="623" t="s">
        <v>1131</v>
      </c>
      <c r="D10306" s="624">
        <v>33.17</v>
      </c>
    </row>
    <row r="10307" spans="1:4" ht="25.5">
      <c r="A10307" s="623">
        <v>6032</v>
      </c>
      <c r="B10307" s="451" t="s">
        <v>6942</v>
      </c>
      <c r="C10307" s="623" t="s">
        <v>1131</v>
      </c>
      <c r="D10307" s="624">
        <v>9.4700000000000006</v>
      </c>
    </row>
    <row r="10308" spans="1:4" ht="25.5">
      <c r="A10308" s="623">
        <v>11673</v>
      </c>
      <c r="B10308" s="451" t="s">
        <v>7620</v>
      </c>
      <c r="C10308" s="623" t="s">
        <v>1131</v>
      </c>
      <c r="D10308" s="624">
        <v>7.46</v>
      </c>
    </row>
    <row r="10309" spans="1:4" ht="25.5">
      <c r="A10309" s="623">
        <v>11674</v>
      </c>
      <c r="B10309" s="451" t="s">
        <v>7621</v>
      </c>
      <c r="C10309" s="623" t="s">
        <v>1131</v>
      </c>
      <c r="D10309" s="624">
        <v>9.6</v>
      </c>
    </row>
    <row r="10310" spans="1:4" ht="25.5">
      <c r="A10310" s="623">
        <v>11675</v>
      </c>
      <c r="B10310" s="451" t="s">
        <v>7622</v>
      </c>
      <c r="C10310" s="623" t="s">
        <v>1131</v>
      </c>
      <c r="D10310" s="624">
        <v>15.25</v>
      </c>
    </row>
    <row r="10311" spans="1:4" ht="25.5">
      <c r="A10311" s="623">
        <v>11676</v>
      </c>
      <c r="B10311" s="451" t="s">
        <v>7623</v>
      </c>
      <c r="C10311" s="623" t="s">
        <v>1131</v>
      </c>
      <c r="D10311" s="624">
        <v>20.399999999999999</v>
      </c>
    </row>
    <row r="10312" spans="1:4" ht="25.5">
      <c r="A10312" s="623">
        <v>11677</v>
      </c>
      <c r="B10312" s="451" t="s">
        <v>7624</v>
      </c>
      <c r="C10312" s="623" t="s">
        <v>1131</v>
      </c>
      <c r="D10312" s="624">
        <v>21.06</v>
      </c>
    </row>
    <row r="10313" spans="1:4" ht="25.5">
      <c r="A10313" s="623">
        <v>11678</v>
      </c>
      <c r="B10313" s="451" t="s">
        <v>7625</v>
      </c>
      <c r="C10313" s="623" t="s">
        <v>1131</v>
      </c>
      <c r="D10313" s="624">
        <v>38.58</v>
      </c>
    </row>
    <row r="10314" spans="1:4" ht="25.5">
      <c r="A10314" s="623">
        <v>6038</v>
      </c>
      <c r="B10314" s="451" t="s">
        <v>6947</v>
      </c>
      <c r="C10314" s="623" t="s">
        <v>1131</v>
      </c>
      <c r="D10314" s="624">
        <v>2.44</v>
      </c>
    </row>
    <row r="10315" spans="1:4" ht="25.5">
      <c r="A10315" s="623">
        <v>11718</v>
      </c>
      <c r="B10315" s="451" t="s">
        <v>7656</v>
      </c>
      <c r="C10315" s="623" t="s">
        <v>1131</v>
      </c>
      <c r="D10315" s="624">
        <v>6.98</v>
      </c>
    </row>
    <row r="10316" spans="1:4" ht="25.5">
      <c r="A10316" s="623">
        <v>6037</v>
      </c>
      <c r="B10316" s="451" t="s">
        <v>6946</v>
      </c>
      <c r="C10316" s="623" t="s">
        <v>1131</v>
      </c>
      <c r="D10316" s="624">
        <v>5.09</v>
      </c>
    </row>
    <row r="10317" spans="1:4" ht="25.5">
      <c r="A10317" s="623">
        <v>11719</v>
      </c>
      <c r="B10317" s="451" t="s">
        <v>7657</v>
      </c>
      <c r="C10317" s="623" t="s">
        <v>1131</v>
      </c>
      <c r="D10317" s="624">
        <v>5.66</v>
      </c>
    </row>
    <row r="10318" spans="1:4" ht="25.5">
      <c r="A10318" s="623">
        <v>6019</v>
      </c>
      <c r="B10318" s="451" t="s">
        <v>6934</v>
      </c>
      <c r="C10318" s="623" t="s">
        <v>1131</v>
      </c>
      <c r="D10318" s="624">
        <v>35.19</v>
      </c>
    </row>
    <row r="10319" spans="1:4" ht="25.5">
      <c r="A10319" s="623">
        <v>6010</v>
      </c>
      <c r="B10319" s="451" t="s">
        <v>6926</v>
      </c>
      <c r="C10319" s="623" t="s">
        <v>1131</v>
      </c>
      <c r="D10319" s="624">
        <v>60.55</v>
      </c>
    </row>
    <row r="10320" spans="1:4" ht="25.5">
      <c r="A10320" s="623">
        <v>6017</v>
      </c>
      <c r="B10320" s="451" t="s">
        <v>6933</v>
      </c>
      <c r="C10320" s="623" t="s">
        <v>1131</v>
      </c>
      <c r="D10320" s="624">
        <v>47.96</v>
      </c>
    </row>
    <row r="10321" spans="1:4" ht="25.5">
      <c r="A10321" s="623">
        <v>6020</v>
      </c>
      <c r="B10321" s="451" t="s">
        <v>6935</v>
      </c>
      <c r="C10321" s="623" t="s">
        <v>1131</v>
      </c>
      <c r="D10321" s="624">
        <v>21.13</v>
      </c>
    </row>
    <row r="10322" spans="1:4" ht="25.5">
      <c r="A10322" s="623">
        <v>6028</v>
      </c>
      <c r="B10322" s="451" t="s">
        <v>6939</v>
      </c>
      <c r="C10322" s="623" t="s">
        <v>1131</v>
      </c>
      <c r="D10322" s="624">
        <v>84.34</v>
      </c>
    </row>
    <row r="10323" spans="1:4" ht="25.5">
      <c r="A10323" s="623">
        <v>6011</v>
      </c>
      <c r="B10323" s="451" t="s">
        <v>6927</v>
      </c>
      <c r="C10323" s="623" t="s">
        <v>1131</v>
      </c>
      <c r="D10323" s="624">
        <v>174.91</v>
      </c>
    </row>
    <row r="10324" spans="1:4" ht="25.5">
      <c r="A10324" s="623">
        <v>6012</v>
      </c>
      <c r="B10324" s="451" t="s">
        <v>6928</v>
      </c>
      <c r="C10324" s="623" t="s">
        <v>1131</v>
      </c>
      <c r="D10324" s="624">
        <v>211.76</v>
      </c>
    </row>
    <row r="10325" spans="1:4" ht="25.5">
      <c r="A10325" s="623">
        <v>6016</v>
      </c>
      <c r="B10325" s="451" t="s">
        <v>6932</v>
      </c>
      <c r="C10325" s="623" t="s">
        <v>1131</v>
      </c>
      <c r="D10325" s="624">
        <v>22.29</v>
      </c>
    </row>
    <row r="10326" spans="1:4" ht="25.5">
      <c r="A10326" s="623">
        <v>6027</v>
      </c>
      <c r="B10326" s="451" t="s">
        <v>6938</v>
      </c>
      <c r="C10326" s="623" t="s">
        <v>1131</v>
      </c>
      <c r="D10326" s="624">
        <v>441.23</v>
      </c>
    </row>
    <row r="10327" spans="1:4" ht="25.5">
      <c r="A10327" s="623">
        <v>6013</v>
      </c>
      <c r="B10327" s="451" t="s">
        <v>6929</v>
      </c>
      <c r="C10327" s="623" t="s">
        <v>1131</v>
      </c>
      <c r="D10327" s="624">
        <v>66.58</v>
      </c>
    </row>
    <row r="10328" spans="1:4" ht="25.5">
      <c r="A10328" s="623">
        <v>6015</v>
      </c>
      <c r="B10328" s="451" t="s">
        <v>6931</v>
      </c>
      <c r="C10328" s="623" t="s">
        <v>1131</v>
      </c>
      <c r="D10328" s="624">
        <v>96.82</v>
      </c>
    </row>
    <row r="10329" spans="1:4" ht="25.5">
      <c r="A10329" s="623">
        <v>6014</v>
      </c>
      <c r="B10329" s="451" t="s">
        <v>6930</v>
      </c>
      <c r="C10329" s="623" t="s">
        <v>1131</v>
      </c>
      <c r="D10329" s="624">
        <v>92.57</v>
      </c>
    </row>
    <row r="10330" spans="1:4" ht="25.5">
      <c r="A10330" s="623">
        <v>6006</v>
      </c>
      <c r="B10330" s="451" t="s">
        <v>6925</v>
      </c>
      <c r="C10330" s="623" t="s">
        <v>1131</v>
      </c>
      <c r="D10330" s="624">
        <v>48.21</v>
      </c>
    </row>
    <row r="10331" spans="1:4" ht="25.5">
      <c r="A10331" s="623">
        <v>6005</v>
      </c>
      <c r="B10331" s="451" t="s">
        <v>6924</v>
      </c>
      <c r="C10331" s="623" t="s">
        <v>1131</v>
      </c>
      <c r="D10331" s="624">
        <v>54.39</v>
      </c>
    </row>
    <row r="10332" spans="1:4" ht="25.5">
      <c r="A10332" s="623">
        <v>11756</v>
      </c>
      <c r="B10332" s="451" t="s">
        <v>7677</v>
      </c>
      <c r="C10332" s="623" t="s">
        <v>1131</v>
      </c>
      <c r="D10332" s="624">
        <v>25.97</v>
      </c>
    </row>
    <row r="10333" spans="1:4" ht="51">
      <c r="A10333" s="623">
        <v>10904</v>
      </c>
      <c r="B10333" s="451" t="s">
        <v>7460</v>
      </c>
      <c r="C10333" s="623" t="s">
        <v>1131</v>
      </c>
      <c r="D10333" s="624">
        <v>119.5</v>
      </c>
    </row>
    <row r="10334" spans="1:4" ht="25.5">
      <c r="A10334" s="623">
        <v>11752</v>
      </c>
      <c r="B10334" s="451" t="s">
        <v>7675</v>
      </c>
      <c r="C10334" s="623" t="s">
        <v>1131</v>
      </c>
      <c r="D10334" s="624">
        <v>14.98</v>
      </c>
    </row>
    <row r="10335" spans="1:4" ht="25.5">
      <c r="A10335" s="623">
        <v>11753</v>
      </c>
      <c r="B10335" s="451" t="s">
        <v>7676</v>
      </c>
      <c r="C10335" s="623" t="s">
        <v>1131</v>
      </c>
      <c r="D10335" s="624">
        <v>17.88</v>
      </c>
    </row>
    <row r="10336" spans="1:4" ht="25.5">
      <c r="A10336" s="623">
        <v>6021</v>
      </c>
      <c r="B10336" s="451" t="s">
        <v>6936</v>
      </c>
      <c r="C10336" s="623" t="s">
        <v>1131</v>
      </c>
      <c r="D10336" s="624">
        <v>49.62</v>
      </c>
    </row>
    <row r="10337" spans="1:4" ht="25.5">
      <c r="A10337" s="623">
        <v>6024</v>
      </c>
      <c r="B10337" s="451" t="s">
        <v>6937</v>
      </c>
      <c r="C10337" s="623" t="s">
        <v>1131</v>
      </c>
      <c r="D10337" s="624">
        <v>51.3</v>
      </c>
    </row>
    <row r="10338" spans="1:4">
      <c r="A10338" s="623">
        <v>38379</v>
      </c>
      <c r="B10338" s="451" t="s">
        <v>9079</v>
      </c>
      <c r="C10338" s="623" t="s">
        <v>1135</v>
      </c>
      <c r="D10338" s="624">
        <v>31.17</v>
      </c>
    </row>
    <row r="10339" spans="1:4" ht="25.5">
      <c r="A10339" s="623">
        <v>13897</v>
      </c>
      <c r="B10339" s="451" t="s">
        <v>8039</v>
      </c>
      <c r="C10339" s="623" t="s">
        <v>1131</v>
      </c>
      <c r="D10339" s="624">
        <v>5406.4</v>
      </c>
    </row>
    <row r="10340" spans="1:4" ht="25.5">
      <c r="A10340" s="623">
        <v>10640</v>
      </c>
      <c r="B10340" s="451" t="s">
        <v>7401</v>
      </c>
      <c r="C10340" s="623" t="s">
        <v>1131</v>
      </c>
      <c r="D10340" s="624">
        <v>11709.12</v>
      </c>
    </row>
    <row r="10341" spans="1:4" ht="25.5">
      <c r="A10341" s="623">
        <v>11086</v>
      </c>
      <c r="B10341" s="451" t="s">
        <v>7509</v>
      </c>
      <c r="C10341" s="623" t="s">
        <v>1129</v>
      </c>
      <c r="D10341" s="624">
        <v>71.92</v>
      </c>
    </row>
    <row r="10342" spans="1:4">
      <c r="A10342" s="623">
        <v>34356</v>
      </c>
      <c r="B10342" s="451" t="s">
        <v>8366</v>
      </c>
      <c r="C10342" s="623" t="s">
        <v>1128</v>
      </c>
      <c r="D10342" s="624">
        <v>3.72</v>
      </c>
    </row>
    <row r="10343" spans="1:4">
      <c r="A10343" s="623">
        <v>34357</v>
      </c>
      <c r="B10343" s="451" t="s">
        <v>8367</v>
      </c>
      <c r="C10343" s="623" t="s">
        <v>1128</v>
      </c>
      <c r="D10343" s="624">
        <v>4.13</v>
      </c>
    </row>
    <row r="10344" spans="1:4">
      <c r="A10344" s="623">
        <v>37329</v>
      </c>
      <c r="B10344" s="451" t="s">
        <v>8699</v>
      </c>
      <c r="C10344" s="623" t="s">
        <v>1128</v>
      </c>
      <c r="D10344" s="624">
        <v>57.59</v>
      </c>
    </row>
    <row r="10345" spans="1:4">
      <c r="A10345" s="623">
        <v>37398</v>
      </c>
      <c r="B10345" s="451" t="s">
        <v>8704</v>
      </c>
      <c r="C10345" s="623" t="s">
        <v>1128</v>
      </c>
      <c r="D10345" s="624">
        <v>73.709999999999994</v>
      </c>
    </row>
    <row r="10346" spans="1:4" ht="25.5">
      <c r="A10346" s="623">
        <v>2510</v>
      </c>
      <c r="B10346" s="451" t="s">
        <v>6155</v>
      </c>
      <c r="C10346" s="623" t="s">
        <v>1131</v>
      </c>
      <c r="D10346" s="624">
        <v>17.170000000000002</v>
      </c>
    </row>
    <row r="10347" spans="1:4" ht="38.25">
      <c r="A10347" s="623">
        <v>12359</v>
      </c>
      <c r="B10347" s="451" t="s">
        <v>7833</v>
      </c>
      <c r="C10347" s="623" t="s">
        <v>1131</v>
      </c>
      <c r="D10347" s="624">
        <v>105.03</v>
      </c>
    </row>
    <row r="10348" spans="1:4">
      <c r="A10348" s="623">
        <v>5320</v>
      </c>
      <c r="B10348" s="451" t="s">
        <v>6919</v>
      </c>
      <c r="C10348" s="623" t="s">
        <v>1130</v>
      </c>
      <c r="D10348" s="624">
        <v>32.130000000000003</v>
      </c>
    </row>
    <row r="10349" spans="1:4">
      <c r="A10349" s="623">
        <v>7353</v>
      </c>
      <c r="B10349" s="451" t="s">
        <v>7132</v>
      </c>
      <c r="C10349" s="623" t="s">
        <v>1130</v>
      </c>
      <c r="D10349" s="624">
        <v>23.81</v>
      </c>
    </row>
    <row r="10350" spans="1:4" ht="25.5">
      <c r="A10350" s="623">
        <v>36144</v>
      </c>
      <c r="B10350" s="451" t="s">
        <v>8572</v>
      </c>
      <c r="C10350" s="623" t="s">
        <v>1131</v>
      </c>
      <c r="D10350" s="624">
        <v>1.33</v>
      </c>
    </row>
    <row r="10351" spans="1:4">
      <c r="A10351" s="623">
        <v>10518</v>
      </c>
      <c r="B10351" s="451" t="s">
        <v>7359</v>
      </c>
      <c r="C10351" s="623" t="s">
        <v>1131</v>
      </c>
      <c r="D10351" s="624">
        <v>67.66</v>
      </c>
    </row>
    <row r="10352" spans="1:4" ht="76.5">
      <c r="A10352" s="623">
        <v>36530</v>
      </c>
      <c r="B10352" s="451" t="s">
        <v>8666</v>
      </c>
      <c r="C10352" s="623" t="s">
        <v>1131</v>
      </c>
      <c r="D10352" s="624">
        <v>218963.41</v>
      </c>
    </row>
    <row r="10353" spans="1:4" ht="76.5">
      <c r="A10353" s="623">
        <v>6046</v>
      </c>
      <c r="B10353" s="451" t="s">
        <v>6948</v>
      </c>
      <c r="C10353" s="623" t="s">
        <v>1131</v>
      </c>
      <c r="D10353" s="624">
        <v>237500</v>
      </c>
    </row>
    <row r="10354" spans="1:4" ht="76.5">
      <c r="A10354" s="623">
        <v>36531</v>
      </c>
      <c r="B10354" s="451" t="s">
        <v>8667</v>
      </c>
      <c r="C10354" s="623" t="s">
        <v>1131</v>
      </c>
      <c r="D10354" s="624">
        <v>246189</v>
      </c>
    </row>
    <row r="10355" spans="1:4" ht="38.25">
      <c r="A10355" s="623">
        <v>34684</v>
      </c>
      <c r="B10355" s="451" t="s">
        <v>8509</v>
      </c>
      <c r="C10355" s="623" t="s">
        <v>1136</v>
      </c>
      <c r="D10355" s="624">
        <v>189.21</v>
      </c>
    </row>
    <row r="10356" spans="1:4" ht="38.25">
      <c r="A10356" s="623">
        <v>34683</v>
      </c>
      <c r="B10356" s="451" t="s">
        <v>8508</v>
      </c>
      <c r="C10356" s="623" t="s">
        <v>1136</v>
      </c>
      <c r="D10356" s="624">
        <v>118.26</v>
      </c>
    </row>
    <row r="10357" spans="1:4" ht="38.25">
      <c r="A10357" s="623">
        <v>533</v>
      </c>
      <c r="B10357" s="451" t="s">
        <v>5565</v>
      </c>
      <c r="C10357" s="623" t="s">
        <v>1136</v>
      </c>
      <c r="D10357" s="624">
        <v>10.69</v>
      </c>
    </row>
    <row r="10358" spans="1:4" ht="25.5">
      <c r="A10358" s="623">
        <v>10515</v>
      </c>
      <c r="B10358" s="451" t="s">
        <v>7358</v>
      </c>
      <c r="C10358" s="623" t="s">
        <v>1136</v>
      </c>
      <c r="D10358" s="624">
        <v>27.57</v>
      </c>
    </row>
    <row r="10359" spans="1:4" ht="38.25">
      <c r="A10359" s="623">
        <v>536</v>
      </c>
      <c r="B10359" s="451" t="s">
        <v>5566</v>
      </c>
      <c r="C10359" s="623" t="s">
        <v>1136</v>
      </c>
      <c r="D10359" s="624">
        <v>18.12</v>
      </c>
    </row>
    <row r="10360" spans="1:4" ht="25.5">
      <c r="A10360" s="623">
        <v>153</v>
      </c>
      <c r="B10360" s="451" t="s">
        <v>5463</v>
      </c>
      <c r="C10360" s="623" t="s">
        <v>1130</v>
      </c>
      <c r="D10360" s="624">
        <v>67.84</v>
      </c>
    </row>
    <row r="10361" spans="1:4" ht="38.25">
      <c r="A10361" s="623">
        <v>34682</v>
      </c>
      <c r="B10361" s="451" t="s">
        <v>8507</v>
      </c>
      <c r="C10361" s="623" t="s">
        <v>1136</v>
      </c>
      <c r="D10361" s="624">
        <v>90.43</v>
      </c>
    </row>
    <row r="10362" spans="1:4" ht="38.25">
      <c r="A10362" s="623">
        <v>20205</v>
      </c>
      <c r="B10362" s="451" t="s">
        <v>8181</v>
      </c>
      <c r="C10362" s="623" t="s">
        <v>1135</v>
      </c>
      <c r="D10362" s="624">
        <v>1.48</v>
      </c>
    </row>
    <row r="10363" spans="1:4" ht="38.25">
      <c r="A10363" s="623">
        <v>4412</v>
      </c>
      <c r="B10363" s="451" t="s">
        <v>11670</v>
      </c>
      <c r="C10363" s="623" t="s">
        <v>1135</v>
      </c>
      <c r="D10363" s="624">
        <v>0.93</v>
      </c>
    </row>
    <row r="10364" spans="1:4" ht="38.25">
      <c r="A10364" s="623">
        <v>4408</v>
      </c>
      <c r="B10364" s="451" t="s">
        <v>6764</v>
      </c>
      <c r="C10364" s="623" t="s">
        <v>1135</v>
      </c>
      <c r="D10364" s="624">
        <v>1.27</v>
      </c>
    </row>
    <row r="10365" spans="1:4" ht="25.5">
      <c r="A10365" s="623">
        <v>4505</v>
      </c>
      <c r="B10365" s="451" t="s">
        <v>11671</v>
      </c>
      <c r="C10365" s="623" t="s">
        <v>1135</v>
      </c>
      <c r="D10365" s="624">
        <v>2.4900000000000002</v>
      </c>
    </row>
    <row r="10366" spans="1:4" ht="25.5">
      <c r="A10366" s="623">
        <v>10559</v>
      </c>
      <c r="B10366" s="451" t="s">
        <v>7373</v>
      </c>
      <c r="C10366" s="623" t="s">
        <v>1131</v>
      </c>
      <c r="D10366" s="624">
        <v>2424.06</v>
      </c>
    </row>
    <row r="10367" spans="1:4" ht="25.5">
      <c r="A10367" s="623">
        <v>10664</v>
      </c>
      <c r="B10367" s="451" t="s">
        <v>7405</v>
      </c>
      <c r="C10367" s="623" t="s">
        <v>1131</v>
      </c>
      <c r="D10367" s="624">
        <v>6588.07</v>
      </c>
    </row>
    <row r="10368" spans="1:4" ht="25.5">
      <c r="A10368" s="623">
        <v>36250</v>
      </c>
      <c r="B10368" s="451" t="s">
        <v>8597</v>
      </c>
      <c r="C10368" s="623" t="s">
        <v>1135</v>
      </c>
      <c r="D10368" s="624">
        <v>2.59</v>
      </c>
    </row>
    <row r="10369" spans="1:4">
      <c r="A10369" s="623">
        <v>10857</v>
      </c>
      <c r="B10369" s="451" t="s">
        <v>7448</v>
      </c>
      <c r="C10369" s="623" t="s">
        <v>1135</v>
      </c>
      <c r="D10369" s="624">
        <v>9.68</v>
      </c>
    </row>
    <row r="10370" spans="1:4" ht="25.5">
      <c r="A10370" s="623">
        <v>4803</v>
      </c>
      <c r="B10370" s="451" t="s">
        <v>6816</v>
      </c>
      <c r="C10370" s="623" t="s">
        <v>1135</v>
      </c>
      <c r="D10370" s="624">
        <v>25.06</v>
      </c>
    </row>
    <row r="10371" spans="1:4" ht="25.5">
      <c r="A10371" s="623">
        <v>6186</v>
      </c>
      <c r="B10371" s="451" t="s">
        <v>6985</v>
      </c>
      <c r="C10371" s="623" t="s">
        <v>1135</v>
      </c>
      <c r="D10371" s="624">
        <v>10.119999999999999</v>
      </c>
    </row>
    <row r="10372" spans="1:4" ht="25.5">
      <c r="A10372" s="623">
        <v>4829</v>
      </c>
      <c r="B10372" s="451" t="s">
        <v>6829</v>
      </c>
      <c r="C10372" s="623" t="s">
        <v>1135</v>
      </c>
      <c r="D10372" s="624">
        <v>35.799999999999997</v>
      </c>
    </row>
    <row r="10373" spans="1:4" ht="25.5">
      <c r="A10373" s="623">
        <v>39829</v>
      </c>
      <c r="B10373" s="451" t="s">
        <v>9797</v>
      </c>
      <c r="C10373" s="623" t="s">
        <v>1135</v>
      </c>
      <c r="D10373" s="624">
        <v>20.37</v>
      </c>
    </row>
    <row r="10374" spans="1:4" ht="51">
      <c r="A10374" s="623">
        <v>20231</v>
      </c>
      <c r="B10374" s="451" t="s">
        <v>8190</v>
      </c>
      <c r="C10374" s="623" t="s">
        <v>1135</v>
      </c>
      <c r="D10374" s="624">
        <v>41.67</v>
      </c>
    </row>
    <row r="10375" spans="1:4">
      <c r="A10375" s="623">
        <v>4804</v>
      </c>
      <c r="B10375" s="451" t="s">
        <v>6817</v>
      </c>
      <c r="C10375" s="623" t="s">
        <v>1135</v>
      </c>
      <c r="D10375" s="624">
        <v>19.239999999999998</v>
      </c>
    </row>
    <row r="10376" spans="1:4" ht="25.5">
      <c r="A10376" s="623">
        <v>34680</v>
      </c>
      <c r="B10376" s="451" t="s">
        <v>8506</v>
      </c>
      <c r="C10376" s="623" t="s">
        <v>1135</v>
      </c>
      <c r="D10376" s="624">
        <v>27.82</v>
      </c>
    </row>
    <row r="10377" spans="1:4" ht="38.25">
      <c r="A10377" s="623">
        <v>11573</v>
      </c>
      <c r="B10377" s="451" t="s">
        <v>7592</v>
      </c>
      <c r="C10377" s="623" t="s">
        <v>1131</v>
      </c>
      <c r="D10377" s="624">
        <v>6.96</v>
      </c>
    </row>
    <row r="10378" spans="1:4">
      <c r="A10378" s="623">
        <v>38401</v>
      </c>
      <c r="B10378" s="451" t="s">
        <v>9096</v>
      </c>
      <c r="C10378" s="623" t="s">
        <v>1131</v>
      </c>
      <c r="D10378" s="624">
        <v>11.33</v>
      </c>
    </row>
    <row r="10379" spans="1:4" ht="38.25">
      <c r="A10379" s="623">
        <v>38179</v>
      </c>
      <c r="B10379" s="451" t="s">
        <v>9053</v>
      </c>
      <c r="C10379" s="623" t="s">
        <v>1131</v>
      </c>
      <c r="D10379" s="624">
        <v>30.53</v>
      </c>
    </row>
    <row r="10380" spans="1:4" ht="38.25">
      <c r="A10380" s="623">
        <v>11575</v>
      </c>
      <c r="B10380" s="451" t="s">
        <v>7593</v>
      </c>
      <c r="C10380" s="623" t="s">
        <v>1131</v>
      </c>
      <c r="D10380" s="624">
        <v>32.94</v>
      </c>
    </row>
    <row r="10381" spans="1:4" ht="25.5">
      <c r="A10381" s="623">
        <v>20256</v>
      </c>
      <c r="B10381" s="451" t="s">
        <v>8198</v>
      </c>
      <c r="C10381" s="623" t="s">
        <v>1131</v>
      </c>
      <c r="D10381" s="624">
        <v>0.31</v>
      </c>
    </row>
    <row r="10382" spans="1:4" ht="38.25">
      <c r="A10382" s="623">
        <v>14511</v>
      </c>
      <c r="B10382" s="451" t="s">
        <v>8077</v>
      </c>
      <c r="C10382" s="623" t="s">
        <v>1131</v>
      </c>
      <c r="D10382" s="624">
        <v>468765.64</v>
      </c>
    </row>
    <row r="10383" spans="1:4" ht="38.25">
      <c r="A10383" s="623">
        <v>10642</v>
      </c>
      <c r="B10383" s="451" t="s">
        <v>7402</v>
      </c>
      <c r="C10383" s="623" t="s">
        <v>1131</v>
      </c>
      <c r="D10383" s="624">
        <v>441600</v>
      </c>
    </row>
    <row r="10384" spans="1:4" ht="51">
      <c r="A10384" s="623">
        <v>14489</v>
      </c>
      <c r="B10384" s="451" t="s">
        <v>8076</v>
      </c>
      <c r="C10384" s="623" t="s">
        <v>1131</v>
      </c>
      <c r="D10384" s="624">
        <v>391690.98</v>
      </c>
    </row>
    <row r="10385" spans="1:4" ht="38.25">
      <c r="A10385" s="623">
        <v>14513</v>
      </c>
      <c r="B10385" s="451" t="s">
        <v>8078</v>
      </c>
      <c r="C10385" s="623" t="s">
        <v>1131</v>
      </c>
      <c r="D10385" s="624">
        <v>293777.53000000003</v>
      </c>
    </row>
    <row r="10386" spans="1:4" ht="51">
      <c r="A10386" s="623">
        <v>13600</v>
      </c>
      <c r="B10386" s="451" t="s">
        <v>8024</v>
      </c>
      <c r="C10386" s="623" t="s">
        <v>1131</v>
      </c>
      <c r="D10386" s="624">
        <v>379055.75</v>
      </c>
    </row>
    <row r="10387" spans="1:4" ht="51">
      <c r="A10387" s="623">
        <v>10646</v>
      </c>
      <c r="B10387" s="451" t="s">
        <v>7403</v>
      </c>
      <c r="C10387" s="623" t="s">
        <v>1131</v>
      </c>
      <c r="D10387" s="624">
        <v>282560.8</v>
      </c>
    </row>
    <row r="10388" spans="1:4" ht="51">
      <c r="A10388" s="623">
        <v>6070</v>
      </c>
      <c r="B10388" s="451" t="s">
        <v>6951</v>
      </c>
      <c r="C10388" s="623" t="s">
        <v>1131</v>
      </c>
      <c r="D10388" s="624">
        <v>386084.56</v>
      </c>
    </row>
    <row r="10389" spans="1:4" ht="51">
      <c r="A10389" s="623">
        <v>6069</v>
      </c>
      <c r="B10389" s="451" t="s">
        <v>6950</v>
      </c>
      <c r="C10389" s="623" t="s">
        <v>1131</v>
      </c>
      <c r="D10389" s="624">
        <v>85291.9</v>
      </c>
    </row>
    <row r="10390" spans="1:4" ht="38.25">
      <c r="A10390" s="623">
        <v>14626</v>
      </c>
      <c r="B10390" s="451" t="s">
        <v>8092</v>
      </c>
      <c r="C10390" s="623" t="s">
        <v>1131</v>
      </c>
      <c r="D10390" s="624">
        <v>422674.3</v>
      </c>
    </row>
    <row r="10391" spans="1:4" ht="38.25">
      <c r="A10391" s="623">
        <v>6067</v>
      </c>
      <c r="B10391" s="451" t="s">
        <v>6949</v>
      </c>
      <c r="C10391" s="623" t="s">
        <v>1131</v>
      </c>
      <c r="D10391" s="624">
        <v>346971.43</v>
      </c>
    </row>
    <row r="10392" spans="1:4">
      <c r="A10392" s="623">
        <v>38393</v>
      </c>
      <c r="B10392" s="451" t="s">
        <v>9089</v>
      </c>
      <c r="C10392" s="623" t="s">
        <v>1131</v>
      </c>
      <c r="D10392" s="624">
        <v>13.49</v>
      </c>
    </row>
    <row r="10393" spans="1:4">
      <c r="A10393" s="623">
        <v>38390</v>
      </c>
      <c r="B10393" s="451" t="s">
        <v>9087</v>
      </c>
      <c r="C10393" s="623" t="s">
        <v>1131</v>
      </c>
      <c r="D10393" s="624">
        <v>29.92</v>
      </c>
    </row>
    <row r="10394" spans="1:4" ht="25.5">
      <c r="A10394" s="623">
        <v>36532</v>
      </c>
      <c r="B10394" s="451" t="s">
        <v>8668</v>
      </c>
      <c r="C10394" s="623" t="s">
        <v>1131</v>
      </c>
      <c r="D10394" s="624">
        <v>23243.68</v>
      </c>
    </row>
    <row r="10395" spans="1:4" ht="38.25">
      <c r="A10395" s="623">
        <v>11578</v>
      </c>
      <c r="B10395" s="451" t="s">
        <v>7595</v>
      </c>
      <c r="C10395" s="623" t="s">
        <v>1131</v>
      </c>
      <c r="D10395" s="624">
        <v>10.58</v>
      </c>
    </row>
    <row r="10396" spans="1:4" ht="38.25">
      <c r="A10396" s="623">
        <v>11577</v>
      </c>
      <c r="B10396" s="451" t="s">
        <v>7594</v>
      </c>
      <c r="C10396" s="623" t="s">
        <v>1131</v>
      </c>
      <c r="D10396" s="624">
        <v>10.1</v>
      </c>
    </row>
    <row r="10397" spans="1:4" ht="63.75">
      <c r="A10397" s="623">
        <v>42432</v>
      </c>
      <c r="B10397" s="451" t="s">
        <v>11672</v>
      </c>
      <c r="C10397" s="623" t="s">
        <v>1131</v>
      </c>
      <c r="D10397" s="624">
        <v>1387.94</v>
      </c>
    </row>
    <row r="10398" spans="1:4" ht="51">
      <c r="A10398" s="623">
        <v>42437</v>
      </c>
      <c r="B10398" s="451" t="s">
        <v>11673</v>
      </c>
      <c r="C10398" s="623" t="s">
        <v>1131</v>
      </c>
      <c r="D10398" s="624">
        <v>1055.21</v>
      </c>
    </row>
    <row r="10399" spans="1:4" ht="25.5">
      <c r="A10399" s="623">
        <v>1116</v>
      </c>
      <c r="B10399" s="451" t="s">
        <v>5825</v>
      </c>
      <c r="C10399" s="623" t="s">
        <v>1135</v>
      </c>
      <c r="D10399" s="624">
        <v>15.41</v>
      </c>
    </row>
    <row r="10400" spans="1:4" ht="25.5">
      <c r="A10400" s="623">
        <v>1115</v>
      </c>
      <c r="B10400" s="451" t="s">
        <v>5824</v>
      </c>
      <c r="C10400" s="623" t="s">
        <v>1135</v>
      </c>
      <c r="D10400" s="624">
        <v>18.46</v>
      </c>
    </row>
    <row r="10401" spans="1:4" ht="25.5">
      <c r="A10401" s="623">
        <v>1113</v>
      </c>
      <c r="B10401" s="451" t="s">
        <v>5822</v>
      </c>
      <c r="C10401" s="623" t="s">
        <v>1135</v>
      </c>
      <c r="D10401" s="624">
        <v>21.58</v>
      </c>
    </row>
    <row r="10402" spans="1:4" ht="25.5">
      <c r="A10402" s="623">
        <v>1114</v>
      </c>
      <c r="B10402" s="451" t="s">
        <v>5823</v>
      </c>
      <c r="C10402" s="623" t="s">
        <v>1135</v>
      </c>
      <c r="D10402" s="624">
        <v>25.71</v>
      </c>
    </row>
    <row r="10403" spans="1:4" ht="25.5">
      <c r="A10403" s="623">
        <v>40873</v>
      </c>
      <c r="B10403" s="451" t="s">
        <v>12185</v>
      </c>
      <c r="C10403" s="623" t="s">
        <v>1135</v>
      </c>
      <c r="D10403" s="624">
        <v>20.12</v>
      </c>
    </row>
    <row r="10404" spans="1:4" ht="25.5">
      <c r="A10404" s="623">
        <v>20214</v>
      </c>
      <c r="B10404" s="451" t="s">
        <v>8188</v>
      </c>
      <c r="C10404" s="623" t="s">
        <v>1131</v>
      </c>
      <c r="D10404" s="624">
        <v>31.28</v>
      </c>
    </row>
    <row r="10405" spans="1:4" ht="25.5">
      <c r="A10405" s="623">
        <v>11064</v>
      </c>
      <c r="B10405" s="451" t="s">
        <v>7499</v>
      </c>
      <c r="C10405" s="623" t="s">
        <v>1131</v>
      </c>
      <c r="D10405" s="624">
        <v>13.26</v>
      </c>
    </row>
    <row r="10406" spans="1:4" ht="38.25">
      <c r="A10406" s="623">
        <v>7237</v>
      </c>
      <c r="B10406" s="451" t="s">
        <v>7097</v>
      </c>
      <c r="C10406" s="623" t="s">
        <v>1131</v>
      </c>
      <c r="D10406" s="624">
        <v>18.09</v>
      </c>
    </row>
    <row r="10407" spans="1:4">
      <c r="A10407" s="623">
        <v>16</v>
      </c>
      <c r="B10407" s="451" t="s">
        <v>5396</v>
      </c>
      <c r="C10407" s="623" t="s">
        <v>1128</v>
      </c>
      <c r="D10407" s="624">
        <v>6.7</v>
      </c>
    </row>
    <row r="10408" spans="1:4">
      <c r="A10408" s="623">
        <v>11757</v>
      </c>
      <c r="B10408" s="451" t="s">
        <v>7678</v>
      </c>
      <c r="C10408" s="623" t="s">
        <v>1131</v>
      </c>
      <c r="D10408" s="624">
        <v>24</v>
      </c>
    </row>
    <row r="10409" spans="1:4" ht="38.25">
      <c r="A10409" s="623">
        <v>11758</v>
      </c>
      <c r="B10409" s="451" t="s">
        <v>7679</v>
      </c>
      <c r="C10409" s="623" t="s">
        <v>1131</v>
      </c>
      <c r="D10409" s="624">
        <v>40.549999999999997</v>
      </c>
    </row>
    <row r="10410" spans="1:4" ht="25.5">
      <c r="A10410" s="623">
        <v>37526</v>
      </c>
      <c r="B10410" s="451" t="s">
        <v>8775</v>
      </c>
      <c r="C10410" s="623" t="s">
        <v>1131</v>
      </c>
      <c r="D10410" s="624">
        <v>2.4</v>
      </c>
    </row>
    <row r="10411" spans="1:4" ht="25.5">
      <c r="A10411" s="623">
        <v>6076</v>
      </c>
      <c r="B10411" s="451" t="s">
        <v>6952</v>
      </c>
      <c r="C10411" s="623" t="s">
        <v>1129</v>
      </c>
      <c r="D10411" s="624">
        <v>54.41</v>
      </c>
    </row>
    <row r="10412" spans="1:4">
      <c r="A10412" s="623">
        <v>13109</v>
      </c>
      <c r="B10412" s="451" t="s">
        <v>7975</v>
      </c>
      <c r="C10412" s="623" t="s">
        <v>1131</v>
      </c>
      <c r="D10412" s="624">
        <v>175.12</v>
      </c>
    </row>
    <row r="10413" spans="1:4">
      <c r="A10413" s="623">
        <v>13110</v>
      </c>
      <c r="B10413" s="451" t="s">
        <v>7976</v>
      </c>
      <c r="C10413" s="623" t="s">
        <v>1131</v>
      </c>
      <c r="D10413" s="624">
        <v>230.47</v>
      </c>
    </row>
    <row r="10414" spans="1:4" ht="25.5">
      <c r="A10414" s="623">
        <v>7581</v>
      </c>
      <c r="B10414" s="451" t="s">
        <v>7144</v>
      </c>
      <c r="C10414" s="623" t="s">
        <v>1131</v>
      </c>
      <c r="D10414" s="624">
        <v>2.57</v>
      </c>
    </row>
    <row r="10415" spans="1:4" ht="38.25">
      <c r="A10415" s="623">
        <v>20206</v>
      </c>
      <c r="B10415" s="451" t="s">
        <v>8182</v>
      </c>
      <c r="C10415" s="623" t="s">
        <v>1135</v>
      </c>
      <c r="D10415" s="624">
        <v>4.38</v>
      </c>
    </row>
    <row r="10416" spans="1:4" ht="38.25">
      <c r="A10416" s="623">
        <v>4460</v>
      </c>
      <c r="B10416" s="451" t="s">
        <v>6771</v>
      </c>
      <c r="C10416" s="623" t="s">
        <v>1135</v>
      </c>
      <c r="D10416" s="624">
        <v>5.26</v>
      </c>
    </row>
    <row r="10417" spans="1:4" ht="38.25">
      <c r="A10417" s="623">
        <v>4417</v>
      </c>
      <c r="B10417" s="451" t="s">
        <v>6766</v>
      </c>
      <c r="C10417" s="623" t="s">
        <v>1135</v>
      </c>
      <c r="D10417" s="624">
        <v>3.02</v>
      </c>
    </row>
    <row r="10418" spans="1:4" ht="25.5">
      <c r="A10418" s="623">
        <v>4517</v>
      </c>
      <c r="B10418" s="451" t="s">
        <v>11674</v>
      </c>
      <c r="C10418" s="623" t="s">
        <v>1135</v>
      </c>
      <c r="D10418" s="624">
        <v>2</v>
      </c>
    </row>
    <row r="10419" spans="1:4" ht="25.5">
      <c r="A10419" s="623">
        <v>4512</v>
      </c>
      <c r="B10419" s="451" t="s">
        <v>11675</v>
      </c>
      <c r="C10419" s="623" t="s">
        <v>1135</v>
      </c>
      <c r="D10419" s="624">
        <v>1.45</v>
      </c>
    </row>
    <row r="10420" spans="1:4" ht="38.25">
      <c r="A10420" s="623">
        <v>4415</v>
      </c>
      <c r="B10420" s="451" t="s">
        <v>6765</v>
      </c>
      <c r="C10420" s="623" t="s">
        <v>1135</v>
      </c>
      <c r="D10420" s="624">
        <v>2.54</v>
      </c>
    </row>
    <row r="10421" spans="1:4">
      <c r="A10421" s="623">
        <v>37373</v>
      </c>
      <c r="B10421" s="451" t="s">
        <v>11676</v>
      </c>
      <c r="C10421" s="623" t="s">
        <v>1134</v>
      </c>
      <c r="D10421" s="624">
        <v>7.0000000000000007E-2</v>
      </c>
    </row>
    <row r="10422" spans="1:4">
      <c r="A10422" s="623">
        <v>40864</v>
      </c>
      <c r="B10422" s="451" t="s">
        <v>11677</v>
      </c>
      <c r="C10422" s="623" t="s">
        <v>1251</v>
      </c>
      <c r="D10422" s="624">
        <v>13.07</v>
      </c>
    </row>
    <row r="10423" spans="1:4" ht="25.5">
      <c r="A10423" s="623">
        <v>4734</v>
      </c>
      <c r="B10423" s="451" t="s">
        <v>6788</v>
      </c>
      <c r="C10423" s="623" t="s">
        <v>1129</v>
      </c>
      <c r="D10423" s="624">
        <v>102.36</v>
      </c>
    </row>
    <row r="10424" spans="1:4">
      <c r="A10424" s="623">
        <v>6085</v>
      </c>
      <c r="B10424" s="451" t="s">
        <v>6956</v>
      </c>
      <c r="C10424" s="623" t="s">
        <v>1130</v>
      </c>
      <c r="D10424" s="624">
        <v>4.17</v>
      </c>
    </row>
    <row r="10425" spans="1:4">
      <c r="A10425" s="623">
        <v>38396</v>
      </c>
      <c r="B10425" s="451" t="s">
        <v>9092</v>
      </c>
      <c r="C10425" s="623" t="s">
        <v>1131</v>
      </c>
      <c r="D10425" s="624">
        <v>544.79999999999995</v>
      </c>
    </row>
    <row r="10426" spans="1:4">
      <c r="A10426" s="623">
        <v>6090</v>
      </c>
      <c r="B10426" s="451" t="s">
        <v>6957</v>
      </c>
      <c r="C10426" s="623" t="s">
        <v>1130</v>
      </c>
      <c r="D10426" s="624">
        <v>7.92</v>
      </c>
    </row>
    <row r="10427" spans="1:4" ht="25.5">
      <c r="A10427" s="623">
        <v>11622</v>
      </c>
      <c r="B10427" s="451" t="s">
        <v>7606</v>
      </c>
      <c r="C10427" s="623" t="s">
        <v>1128</v>
      </c>
      <c r="D10427" s="624">
        <v>51.12</v>
      </c>
    </row>
    <row r="10428" spans="1:4" ht="25.5">
      <c r="A10428" s="623">
        <v>6094</v>
      </c>
      <c r="B10428" s="451" t="s">
        <v>6959</v>
      </c>
      <c r="C10428" s="623" t="s">
        <v>1128</v>
      </c>
      <c r="D10428" s="624">
        <v>13.39</v>
      </c>
    </row>
    <row r="10429" spans="1:4" ht="38.25">
      <c r="A10429" s="623">
        <v>43143</v>
      </c>
      <c r="B10429" s="451" t="s">
        <v>12186</v>
      </c>
      <c r="C10429" s="623" t="s">
        <v>1130</v>
      </c>
      <c r="D10429" s="624">
        <v>19.309999999999999</v>
      </c>
    </row>
    <row r="10430" spans="1:4">
      <c r="A10430" s="623">
        <v>7317</v>
      </c>
      <c r="B10430" s="451" t="s">
        <v>7124</v>
      </c>
      <c r="C10430" s="623" t="s">
        <v>1128</v>
      </c>
      <c r="D10430" s="624">
        <v>31.53</v>
      </c>
    </row>
    <row r="10431" spans="1:4" ht="25.5">
      <c r="A10431" s="623">
        <v>142</v>
      </c>
      <c r="B10431" s="451" t="s">
        <v>12187</v>
      </c>
      <c r="C10431" s="623" t="s">
        <v>1132</v>
      </c>
      <c r="D10431" s="624">
        <v>24.12</v>
      </c>
    </row>
    <row r="10432" spans="1:4" ht="25.5">
      <c r="A10432" s="623">
        <v>43142</v>
      </c>
      <c r="B10432" s="451" t="s">
        <v>12188</v>
      </c>
      <c r="C10432" s="623" t="s">
        <v>1130</v>
      </c>
      <c r="D10432" s="624">
        <v>109.57</v>
      </c>
    </row>
    <row r="10433" spans="1:4" ht="25.5">
      <c r="A10433" s="623">
        <v>38123</v>
      </c>
      <c r="B10433" s="451" t="s">
        <v>9025</v>
      </c>
      <c r="C10433" s="623" t="s">
        <v>1128</v>
      </c>
      <c r="D10433" s="624">
        <v>66.17</v>
      </c>
    </row>
    <row r="10434" spans="1:4" ht="25.5">
      <c r="A10434" s="623">
        <v>42701</v>
      </c>
      <c r="B10434" s="451" t="s">
        <v>11678</v>
      </c>
      <c r="C10434" s="623" t="s">
        <v>1131</v>
      </c>
      <c r="D10434" s="624">
        <v>28.89</v>
      </c>
    </row>
    <row r="10435" spans="1:4" ht="25.5">
      <c r="A10435" s="623">
        <v>42702</v>
      </c>
      <c r="B10435" s="451" t="s">
        <v>11679</v>
      </c>
      <c r="C10435" s="623" t="s">
        <v>1131</v>
      </c>
      <c r="D10435" s="624">
        <v>51.34</v>
      </c>
    </row>
    <row r="10436" spans="1:4" ht="25.5">
      <c r="A10436" s="623">
        <v>37955</v>
      </c>
      <c r="B10436" s="451" t="s">
        <v>8878</v>
      </c>
      <c r="C10436" s="623" t="s">
        <v>1131</v>
      </c>
      <c r="D10436" s="624">
        <v>66.53</v>
      </c>
    </row>
    <row r="10437" spans="1:4" ht="38.25">
      <c r="A10437" s="623">
        <v>42699</v>
      </c>
      <c r="B10437" s="451" t="s">
        <v>11680</v>
      </c>
      <c r="C10437" s="623" t="s">
        <v>1131</v>
      </c>
      <c r="D10437" s="624">
        <v>17.649999999999999</v>
      </c>
    </row>
    <row r="10438" spans="1:4" ht="38.25">
      <c r="A10438" s="623">
        <v>42700</v>
      </c>
      <c r="B10438" s="451" t="s">
        <v>11681</v>
      </c>
      <c r="C10438" s="623" t="s">
        <v>1131</v>
      </c>
      <c r="D10438" s="624">
        <v>50.31</v>
      </c>
    </row>
    <row r="10439" spans="1:4" ht="38.25">
      <c r="A10439" s="623">
        <v>37743</v>
      </c>
      <c r="B10439" s="451" t="s">
        <v>8837</v>
      </c>
      <c r="C10439" s="623" t="s">
        <v>1131</v>
      </c>
      <c r="D10439" s="624">
        <v>131739.35</v>
      </c>
    </row>
    <row r="10440" spans="1:4" ht="38.25">
      <c r="A10440" s="623">
        <v>37744</v>
      </c>
      <c r="B10440" s="451" t="s">
        <v>8838</v>
      </c>
      <c r="C10440" s="623" t="s">
        <v>1131</v>
      </c>
      <c r="D10440" s="624">
        <v>154900.69</v>
      </c>
    </row>
    <row r="10441" spans="1:4" ht="38.25">
      <c r="A10441" s="623">
        <v>37741</v>
      </c>
      <c r="B10441" s="451" t="s">
        <v>8836</v>
      </c>
      <c r="C10441" s="623" t="s">
        <v>1131</v>
      </c>
      <c r="D10441" s="624">
        <v>119789.87</v>
      </c>
    </row>
    <row r="10442" spans="1:4" ht="38.25">
      <c r="A10442" s="623">
        <v>39396</v>
      </c>
      <c r="B10442" s="451" t="s">
        <v>9581</v>
      </c>
      <c r="C10442" s="623" t="s">
        <v>1131</v>
      </c>
      <c r="D10442" s="624">
        <v>33.630000000000003</v>
      </c>
    </row>
    <row r="10443" spans="1:4" ht="38.25">
      <c r="A10443" s="623">
        <v>39392</v>
      </c>
      <c r="B10443" s="451" t="s">
        <v>9577</v>
      </c>
      <c r="C10443" s="623" t="s">
        <v>1131</v>
      </c>
      <c r="D10443" s="624">
        <v>37.93</v>
      </c>
    </row>
    <row r="10444" spans="1:4" ht="38.25">
      <c r="A10444" s="623">
        <v>39393</v>
      </c>
      <c r="B10444" s="451" t="s">
        <v>9578</v>
      </c>
      <c r="C10444" s="623" t="s">
        <v>1131</v>
      </c>
      <c r="D10444" s="624">
        <v>23.46</v>
      </c>
    </row>
    <row r="10445" spans="1:4" ht="38.25">
      <c r="A10445" s="623">
        <v>39394</v>
      </c>
      <c r="B10445" s="451" t="s">
        <v>9579</v>
      </c>
      <c r="C10445" s="623" t="s">
        <v>1131</v>
      </c>
      <c r="D10445" s="624">
        <v>26.4</v>
      </c>
    </row>
    <row r="10446" spans="1:4" ht="38.25">
      <c r="A10446" s="623">
        <v>39395</v>
      </c>
      <c r="B10446" s="451" t="s">
        <v>9580</v>
      </c>
      <c r="C10446" s="623" t="s">
        <v>1131</v>
      </c>
      <c r="D10446" s="624">
        <v>24.55</v>
      </c>
    </row>
    <row r="10447" spans="1:4" ht="38.25">
      <c r="A10447" s="623">
        <v>14618</v>
      </c>
      <c r="B10447" s="451" t="s">
        <v>8090</v>
      </c>
      <c r="C10447" s="623" t="s">
        <v>1131</v>
      </c>
      <c r="D10447" s="624">
        <v>1328.67</v>
      </c>
    </row>
    <row r="10448" spans="1:4" ht="38.25">
      <c r="A10448" s="623">
        <v>40269</v>
      </c>
      <c r="B10448" s="451" t="s">
        <v>9852</v>
      </c>
      <c r="C10448" s="623" t="s">
        <v>1131</v>
      </c>
      <c r="D10448" s="624">
        <v>5353.13</v>
      </c>
    </row>
    <row r="10449" spans="1:4">
      <c r="A10449" s="623">
        <v>6110</v>
      </c>
      <c r="B10449" s="451" t="s">
        <v>6960</v>
      </c>
      <c r="C10449" s="623" t="s">
        <v>1134</v>
      </c>
      <c r="D10449" s="624">
        <v>12.79</v>
      </c>
    </row>
    <row r="10450" spans="1:4">
      <c r="A10450" s="623">
        <v>40910</v>
      </c>
      <c r="B10450" s="451" t="s">
        <v>9956</v>
      </c>
      <c r="C10450" s="623" t="s">
        <v>1251</v>
      </c>
      <c r="D10450" s="624">
        <v>2266.4299999999998</v>
      </c>
    </row>
    <row r="10451" spans="1:4">
      <c r="A10451" s="623">
        <v>6111</v>
      </c>
      <c r="B10451" s="451" t="s">
        <v>10168</v>
      </c>
      <c r="C10451" s="623" t="s">
        <v>1134</v>
      </c>
      <c r="D10451" s="624">
        <v>9.51</v>
      </c>
    </row>
    <row r="10452" spans="1:4">
      <c r="A10452" s="623">
        <v>41084</v>
      </c>
      <c r="B10452" s="451" t="s">
        <v>10030</v>
      </c>
      <c r="C10452" s="623" t="s">
        <v>1251</v>
      </c>
      <c r="D10452" s="624">
        <v>1685.96</v>
      </c>
    </row>
    <row r="10453" spans="1:4" ht="25.5">
      <c r="A10453" s="623">
        <v>25950</v>
      </c>
      <c r="B10453" s="451" t="s">
        <v>8318</v>
      </c>
      <c r="C10453" s="623" t="s">
        <v>1129</v>
      </c>
      <c r="D10453" s="624">
        <v>42.63</v>
      </c>
    </row>
    <row r="10454" spans="1:4" ht="25.5">
      <c r="A10454" s="623">
        <v>38637</v>
      </c>
      <c r="B10454" s="451" t="s">
        <v>9187</v>
      </c>
      <c r="C10454" s="623" t="s">
        <v>1131</v>
      </c>
      <c r="D10454" s="624">
        <v>187.74</v>
      </c>
    </row>
    <row r="10455" spans="1:4" ht="25.5">
      <c r="A10455" s="623">
        <v>6150</v>
      </c>
      <c r="B10455" s="451" t="s">
        <v>6972</v>
      </c>
      <c r="C10455" s="623" t="s">
        <v>1131</v>
      </c>
      <c r="D10455" s="624">
        <v>190.04</v>
      </c>
    </row>
    <row r="10456" spans="1:4" ht="25.5">
      <c r="A10456" s="623">
        <v>6136</v>
      </c>
      <c r="B10456" s="451" t="s">
        <v>6963</v>
      </c>
      <c r="C10456" s="623" t="s">
        <v>1131</v>
      </c>
      <c r="D10456" s="624">
        <v>149.38</v>
      </c>
    </row>
    <row r="10457" spans="1:4" ht="25.5">
      <c r="A10457" s="623">
        <v>38638</v>
      </c>
      <c r="B10457" s="451" t="s">
        <v>9188</v>
      </c>
      <c r="C10457" s="623" t="s">
        <v>1131</v>
      </c>
      <c r="D10457" s="624">
        <v>158.19999999999999</v>
      </c>
    </row>
    <row r="10458" spans="1:4">
      <c r="A10458" s="623">
        <v>20262</v>
      </c>
      <c r="B10458" s="451" t="s">
        <v>8200</v>
      </c>
      <c r="C10458" s="623" t="s">
        <v>1131</v>
      </c>
      <c r="D10458" s="624">
        <v>12.93</v>
      </c>
    </row>
    <row r="10459" spans="1:4" ht="25.5">
      <c r="A10459" s="623">
        <v>6148</v>
      </c>
      <c r="B10459" s="451" t="s">
        <v>6970</v>
      </c>
      <c r="C10459" s="623" t="s">
        <v>1131</v>
      </c>
      <c r="D10459" s="624">
        <v>8</v>
      </c>
    </row>
    <row r="10460" spans="1:4" ht="25.5">
      <c r="A10460" s="623">
        <v>6145</v>
      </c>
      <c r="B10460" s="451" t="s">
        <v>6968</v>
      </c>
      <c r="C10460" s="623" t="s">
        <v>1131</v>
      </c>
      <c r="D10460" s="624">
        <v>14.34</v>
      </c>
    </row>
    <row r="10461" spans="1:4" ht="25.5">
      <c r="A10461" s="623">
        <v>6149</v>
      </c>
      <c r="B10461" s="451" t="s">
        <v>6971</v>
      </c>
      <c r="C10461" s="623" t="s">
        <v>1131</v>
      </c>
      <c r="D10461" s="624">
        <v>13.52</v>
      </c>
    </row>
    <row r="10462" spans="1:4" ht="25.5">
      <c r="A10462" s="623">
        <v>6146</v>
      </c>
      <c r="B10462" s="451" t="s">
        <v>6969</v>
      </c>
      <c r="C10462" s="623" t="s">
        <v>1131</v>
      </c>
      <c r="D10462" s="624">
        <v>14.36</v>
      </c>
    </row>
    <row r="10463" spans="1:4" ht="25.5">
      <c r="A10463" s="623">
        <v>26026</v>
      </c>
      <c r="B10463" s="451" t="s">
        <v>8351</v>
      </c>
      <c r="C10463" s="623" t="s">
        <v>1128</v>
      </c>
      <c r="D10463" s="624">
        <v>2.0299999999999998</v>
      </c>
    </row>
    <row r="10464" spans="1:4">
      <c r="A10464" s="623">
        <v>39961</v>
      </c>
      <c r="B10464" s="451" t="s">
        <v>9848</v>
      </c>
      <c r="C10464" s="623" t="s">
        <v>1131</v>
      </c>
      <c r="D10464" s="624">
        <v>15.94</v>
      </c>
    </row>
    <row r="10465" spans="1:4" ht="51">
      <c r="A10465" s="623">
        <v>42433</v>
      </c>
      <c r="B10465" s="451" t="s">
        <v>11682</v>
      </c>
      <c r="C10465" s="623" t="s">
        <v>1131</v>
      </c>
      <c r="D10465" s="624">
        <v>2741.49</v>
      </c>
    </row>
    <row r="10466" spans="1:4" ht="51">
      <c r="A10466" s="623">
        <v>42434</v>
      </c>
      <c r="B10466" s="451" t="s">
        <v>11683</v>
      </c>
      <c r="C10466" s="623" t="s">
        <v>1131</v>
      </c>
      <c r="D10466" s="624">
        <v>2962.58</v>
      </c>
    </row>
    <row r="10467" spans="1:4" ht="51">
      <c r="A10467" s="623">
        <v>42435</v>
      </c>
      <c r="B10467" s="451" t="s">
        <v>11684</v>
      </c>
      <c r="C10467" s="623" t="s">
        <v>1131</v>
      </c>
      <c r="D10467" s="624">
        <v>1477.33</v>
      </c>
    </row>
    <row r="10468" spans="1:4" ht="25.5">
      <c r="A10468" s="623">
        <v>38061</v>
      </c>
      <c r="B10468" s="451" t="s">
        <v>8966</v>
      </c>
      <c r="C10468" s="623" t="s">
        <v>1131</v>
      </c>
      <c r="D10468" s="624">
        <v>53.63</v>
      </c>
    </row>
    <row r="10469" spans="1:4">
      <c r="A10469" s="623">
        <v>20250</v>
      </c>
      <c r="B10469" s="451" t="s">
        <v>8197</v>
      </c>
      <c r="C10469" s="623" t="s">
        <v>1128</v>
      </c>
      <c r="D10469" s="624">
        <v>10.84</v>
      </c>
    </row>
    <row r="10470" spans="1:4" ht="76.5">
      <c r="A10470" s="623">
        <v>39965</v>
      </c>
      <c r="B10470" s="451" t="s">
        <v>11685</v>
      </c>
      <c r="C10470" s="623" t="s">
        <v>1136</v>
      </c>
      <c r="D10470" s="624">
        <v>1325.85</v>
      </c>
    </row>
    <row r="10471" spans="1:4" ht="89.25">
      <c r="A10471" s="623">
        <v>39964</v>
      </c>
      <c r="B10471" s="451" t="s">
        <v>11686</v>
      </c>
      <c r="C10471" s="623" t="s">
        <v>1136</v>
      </c>
      <c r="D10471" s="624">
        <v>1126.1600000000001</v>
      </c>
    </row>
    <row r="10472" spans="1:4">
      <c r="A10472" s="623">
        <v>7</v>
      </c>
      <c r="B10472" s="451" t="s">
        <v>5392</v>
      </c>
      <c r="C10472" s="623" t="s">
        <v>1128</v>
      </c>
      <c r="D10472" s="624">
        <v>11.12</v>
      </c>
    </row>
    <row r="10473" spans="1:4">
      <c r="A10473" s="623">
        <v>13388</v>
      </c>
      <c r="B10473" s="451" t="s">
        <v>8009</v>
      </c>
      <c r="C10473" s="623" t="s">
        <v>1128</v>
      </c>
      <c r="D10473" s="624">
        <v>67.010000000000005</v>
      </c>
    </row>
    <row r="10474" spans="1:4" ht="25.5">
      <c r="A10474" s="623">
        <v>39914</v>
      </c>
      <c r="B10474" s="451" t="s">
        <v>9843</v>
      </c>
      <c r="C10474" s="623" t="s">
        <v>1128</v>
      </c>
      <c r="D10474" s="624">
        <v>158.88</v>
      </c>
    </row>
    <row r="10475" spans="1:4" ht="25.5">
      <c r="A10475" s="623">
        <v>12732</v>
      </c>
      <c r="B10475" s="451" t="s">
        <v>7928</v>
      </c>
      <c r="C10475" s="623" t="s">
        <v>1131</v>
      </c>
      <c r="D10475" s="624">
        <v>183.32</v>
      </c>
    </row>
    <row r="10476" spans="1:4">
      <c r="A10476" s="623">
        <v>6160</v>
      </c>
      <c r="B10476" s="451" t="s">
        <v>6980</v>
      </c>
      <c r="C10476" s="623" t="s">
        <v>1134</v>
      </c>
      <c r="D10476" s="624">
        <v>12.36</v>
      </c>
    </row>
    <row r="10477" spans="1:4">
      <c r="A10477" s="623">
        <v>41087</v>
      </c>
      <c r="B10477" s="451" t="s">
        <v>10033</v>
      </c>
      <c r="C10477" s="623" t="s">
        <v>1251</v>
      </c>
      <c r="D10477" s="624">
        <v>2191.4299999999998</v>
      </c>
    </row>
    <row r="10478" spans="1:4" ht="25.5">
      <c r="A10478" s="623">
        <v>6166</v>
      </c>
      <c r="B10478" s="451" t="s">
        <v>10169</v>
      </c>
      <c r="C10478" s="623" t="s">
        <v>1134</v>
      </c>
      <c r="D10478" s="624">
        <v>16.559999999999999</v>
      </c>
    </row>
    <row r="10479" spans="1:4" ht="25.5">
      <c r="A10479" s="623">
        <v>41088</v>
      </c>
      <c r="B10479" s="451" t="s">
        <v>10034</v>
      </c>
      <c r="C10479" s="623" t="s">
        <v>1251</v>
      </c>
      <c r="D10479" s="624">
        <v>2937.82</v>
      </c>
    </row>
    <row r="10480" spans="1:4" ht="38.25">
      <c r="A10480" s="623">
        <v>20232</v>
      </c>
      <c r="B10480" s="451" t="s">
        <v>8191</v>
      </c>
      <c r="C10480" s="623" t="s">
        <v>1135</v>
      </c>
      <c r="D10480" s="624">
        <v>58.99</v>
      </c>
    </row>
    <row r="10481" spans="1:4" ht="25.5">
      <c r="A10481" s="623">
        <v>10856</v>
      </c>
      <c r="B10481" s="451" t="s">
        <v>7447</v>
      </c>
      <c r="C10481" s="623" t="s">
        <v>1135</v>
      </c>
      <c r="D10481" s="624">
        <v>76.52</v>
      </c>
    </row>
    <row r="10482" spans="1:4" ht="25.5">
      <c r="A10482" s="623">
        <v>4828</v>
      </c>
      <c r="B10482" s="451" t="s">
        <v>6828</v>
      </c>
      <c r="C10482" s="623" t="s">
        <v>1135</v>
      </c>
      <c r="D10482" s="624">
        <v>53.43</v>
      </c>
    </row>
    <row r="10483" spans="1:4" ht="25.5">
      <c r="A10483" s="623">
        <v>20249</v>
      </c>
      <c r="B10483" s="451" t="s">
        <v>8196</v>
      </c>
      <c r="C10483" s="623" t="s">
        <v>1135</v>
      </c>
      <c r="D10483" s="624">
        <v>29.26</v>
      </c>
    </row>
    <row r="10484" spans="1:4" ht="25.5">
      <c r="A10484" s="623">
        <v>11609</v>
      </c>
      <c r="B10484" s="451" t="s">
        <v>7602</v>
      </c>
      <c r="C10484" s="623" t="s">
        <v>1130</v>
      </c>
      <c r="D10484" s="624">
        <v>8.49</v>
      </c>
    </row>
    <row r="10485" spans="1:4" ht="25.5">
      <c r="A10485" s="623">
        <v>20083</v>
      </c>
      <c r="B10485" s="451" t="s">
        <v>8116</v>
      </c>
      <c r="C10485" s="623" t="s">
        <v>1131</v>
      </c>
      <c r="D10485" s="624">
        <v>69.42</v>
      </c>
    </row>
    <row r="10486" spans="1:4" ht="25.5">
      <c r="A10486" s="623">
        <v>20082</v>
      </c>
      <c r="B10486" s="451" t="s">
        <v>8115</v>
      </c>
      <c r="C10486" s="623" t="s">
        <v>1131</v>
      </c>
      <c r="D10486" s="624">
        <v>27.04</v>
      </c>
    </row>
    <row r="10487" spans="1:4">
      <c r="A10487" s="623">
        <v>5318</v>
      </c>
      <c r="B10487" s="451" t="s">
        <v>6918</v>
      </c>
      <c r="C10487" s="623" t="s">
        <v>1130</v>
      </c>
      <c r="D10487" s="624">
        <v>11.95</v>
      </c>
    </row>
    <row r="10488" spans="1:4" ht="25.5">
      <c r="A10488" s="623">
        <v>10691</v>
      </c>
      <c r="B10488" s="451" t="s">
        <v>7408</v>
      </c>
      <c r="C10488" s="623" t="s">
        <v>1130</v>
      </c>
      <c r="D10488" s="624">
        <v>37.92</v>
      </c>
    </row>
    <row r="10489" spans="1:4">
      <c r="A10489" s="623">
        <v>12295</v>
      </c>
      <c r="B10489" s="451" t="s">
        <v>7822</v>
      </c>
      <c r="C10489" s="623" t="s">
        <v>1131</v>
      </c>
      <c r="D10489" s="624">
        <v>2.64</v>
      </c>
    </row>
    <row r="10490" spans="1:4" ht="25.5">
      <c r="A10490" s="623">
        <v>12296</v>
      </c>
      <c r="B10490" s="451" t="s">
        <v>7823</v>
      </c>
      <c r="C10490" s="623" t="s">
        <v>1131</v>
      </c>
      <c r="D10490" s="624">
        <v>3.42</v>
      </c>
    </row>
    <row r="10491" spans="1:4" ht="25.5">
      <c r="A10491" s="623">
        <v>12294</v>
      </c>
      <c r="B10491" s="451" t="s">
        <v>7821</v>
      </c>
      <c r="C10491" s="623" t="s">
        <v>1131</v>
      </c>
      <c r="D10491" s="624">
        <v>8.2100000000000009</v>
      </c>
    </row>
    <row r="10492" spans="1:4" ht="25.5">
      <c r="A10492" s="623">
        <v>14543</v>
      </c>
      <c r="B10492" s="451" t="s">
        <v>8084</v>
      </c>
      <c r="C10492" s="623" t="s">
        <v>1131</v>
      </c>
      <c r="D10492" s="624">
        <v>5.86</v>
      </c>
    </row>
    <row r="10493" spans="1:4" ht="25.5">
      <c r="A10493" s="623">
        <v>13329</v>
      </c>
      <c r="B10493" s="451" t="s">
        <v>7996</v>
      </c>
      <c r="C10493" s="623" t="s">
        <v>1131</v>
      </c>
      <c r="D10493" s="624">
        <v>3.44</v>
      </c>
    </row>
    <row r="10494" spans="1:4" ht="38.25">
      <c r="A10494" s="623">
        <v>21044</v>
      </c>
      <c r="B10494" s="451" t="s">
        <v>8241</v>
      </c>
      <c r="C10494" s="623" t="s">
        <v>1131</v>
      </c>
      <c r="D10494" s="624">
        <v>26.6</v>
      </c>
    </row>
    <row r="10495" spans="1:4" ht="38.25">
      <c r="A10495" s="623">
        <v>21045</v>
      </c>
      <c r="B10495" s="451" t="s">
        <v>8242</v>
      </c>
      <c r="C10495" s="623" t="s">
        <v>1131</v>
      </c>
      <c r="D10495" s="624">
        <v>36.43</v>
      </c>
    </row>
    <row r="10496" spans="1:4" ht="38.25">
      <c r="A10496" s="623">
        <v>21040</v>
      </c>
      <c r="B10496" s="451" t="s">
        <v>8237</v>
      </c>
      <c r="C10496" s="623" t="s">
        <v>1131</v>
      </c>
      <c r="D10496" s="624">
        <v>26.03</v>
      </c>
    </row>
    <row r="10497" spans="1:4" ht="38.25">
      <c r="A10497" s="623">
        <v>21041</v>
      </c>
      <c r="B10497" s="451" t="s">
        <v>8238</v>
      </c>
      <c r="C10497" s="623" t="s">
        <v>1131</v>
      </c>
      <c r="D10497" s="624">
        <v>31.42</v>
      </c>
    </row>
    <row r="10498" spans="1:4" ht="38.25">
      <c r="A10498" s="623">
        <v>21047</v>
      </c>
      <c r="B10498" s="451" t="s">
        <v>8243</v>
      </c>
      <c r="C10498" s="623" t="s">
        <v>1131</v>
      </c>
      <c r="D10498" s="624">
        <v>39.22</v>
      </c>
    </row>
    <row r="10499" spans="1:4" ht="38.25">
      <c r="A10499" s="623">
        <v>21043</v>
      </c>
      <c r="B10499" s="451" t="s">
        <v>8240</v>
      </c>
      <c r="C10499" s="623" t="s">
        <v>1131</v>
      </c>
      <c r="D10499" s="624">
        <v>38.18</v>
      </c>
    </row>
    <row r="10500" spans="1:4" ht="38.25">
      <c r="A10500" s="623">
        <v>21042</v>
      </c>
      <c r="B10500" s="451" t="s">
        <v>8239</v>
      </c>
      <c r="C10500" s="623" t="s">
        <v>1131</v>
      </c>
      <c r="D10500" s="624">
        <v>30.23</v>
      </c>
    </row>
    <row r="10501" spans="1:4" ht="25.5">
      <c r="A10501" s="623">
        <v>11895</v>
      </c>
      <c r="B10501" s="451" t="s">
        <v>7731</v>
      </c>
      <c r="C10501" s="623" t="s">
        <v>1131</v>
      </c>
      <c r="D10501" s="624">
        <v>973.76</v>
      </c>
    </row>
    <row r="10502" spans="1:4" ht="25.5">
      <c r="A10502" s="623">
        <v>11896</v>
      </c>
      <c r="B10502" s="451" t="s">
        <v>7732</v>
      </c>
      <c r="C10502" s="623" t="s">
        <v>1131</v>
      </c>
      <c r="D10502" s="624">
        <v>5103.8500000000004</v>
      </c>
    </row>
    <row r="10503" spans="1:4" ht="25.5">
      <c r="A10503" s="623">
        <v>11897</v>
      </c>
      <c r="B10503" s="451" t="s">
        <v>7733</v>
      </c>
      <c r="C10503" s="623" t="s">
        <v>1131</v>
      </c>
      <c r="D10503" s="624">
        <v>6659.63</v>
      </c>
    </row>
    <row r="10504" spans="1:4" ht="25.5">
      <c r="A10504" s="623">
        <v>11898</v>
      </c>
      <c r="B10504" s="451" t="s">
        <v>7734</v>
      </c>
      <c r="C10504" s="623" t="s">
        <v>1131</v>
      </c>
      <c r="D10504" s="624">
        <v>6995.41</v>
      </c>
    </row>
    <row r="10505" spans="1:4" ht="25.5">
      <c r="A10505" s="623">
        <v>3282</v>
      </c>
      <c r="B10505" s="451" t="s">
        <v>6333</v>
      </c>
      <c r="C10505" s="623" t="s">
        <v>1131</v>
      </c>
      <c r="D10505" s="624">
        <v>707.93</v>
      </c>
    </row>
    <row r="10506" spans="1:4" ht="25.5">
      <c r="A10506" s="623">
        <v>11899</v>
      </c>
      <c r="B10506" s="451" t="s">
        <v>7735</v>
      </c>
      <c r="C10506" s="623" t="s">
        <v>1131</v>
      </c>
      <c r="D10506" s="624">
        <v>3452.93</v>
      </c>
    </row>
    <row r="10507" spans="1:4" ht="25.5">
      <c r="A10507" s="623">
        <v>11900</v>
      </c>
      <c r="B10507" s="451" t="s">
        <v>7736</v>
      </c>
      <c r="C10507" s="623" t="s">
        <v>1131</v>
      </c>
      <c r="D10507" s="624">
        <v>4734.49</v>
      </c>
    </row>
    <row r="10508" spans="1:4">
      <c r="A10508" s="623">
        <v>14149</v>
      </c>
      <c r="B10508" s="451" t="s">
        <v>8057</v>
      </c>
      <c r="C10508" s="623" t="s">
        <v>1253</v>
      </c>
      <c r="D10508" s="624">
        <v>132.41999999999999</v>
      </c>
    </row>
    <row r="10509" spans="1:4" ht="38.25">
      <c r="A10509" s="623">
        <v>38099</v>
      </c>
      <c r="B10509" s="451" t="s">
        <v>9003</v>
      </c>
      <c r="C10509" s="623" t="s">
        <v>1131</v>
      </c>
      <c r="D10509" s="624">
        <v>0.98</v>
      </c>
    </row>
    <row r="10510" spans="1:4" ht="38.25">
      <c r="A10510" s="623">
        <v>38100</v>
      </c>
      <c r="B10510" s="451" t="s">
        <v>9004</v>
      </c>
      <c r="C10510" s="623" t="s">
        <v>1131</v>
      </c>
      <c r="D10510" s="624">
        <v>1.61</v>
      </c>
    </row>
    <row r="10511" spans="1:4" ht="25.5">
      <c r="A10511" s="623">
        <v>20061</v>
      </c>
      <c r="B10511" s="451" t="s">
        <v>8108</v>
      </c>
      <c r="C10511" s="623" t="s">
        <v>1131</v>
      </c>
      <c r="D10511" s="624">
        <v>2.4300000000000002</v>
      </c>
    </row>
    <row r="10512" spans="1:4" ht="38.25">
      <c r="A10512" s="623">
        <v>7576</v>
      </c>
      <c r="B10512" s="451" t="s">
        <v>7143</v>
      </c>
      <c r="C10512" s="623" t="s">
        <v>1131</v>
      </c>
      <c r="D10512" s="624">
        <v>105.5</v>
      </c>
    </row>
    <row r="10513" spans="1:4" ht="25.5">
      <c r="A10513" s="623">
        <v>3384</v>
      </c>
      <c r="B10513" s="451" t="s">
        <v>6353</v>
      </c>
      <c r="C10513" s="623" t="s">
        <v>1131</v>
      </c>
      <c r="D10513" s="624">
        <v>4.1399999999999997</v>
      </c>
    </row>
    <row r="10514" spans="1:4" ht="25.5">
      <c r="A10514" s="623">
        <v>7572</v>
      </c>
      <c r="B10514" s="451" t="s">
        <v>7142</v>
      </c>
      <c r="C10514" s="623" t="s">
        <v>1131</v>
      </c>
      <c r="D10514" s="624">
        <v>8.57</v>
      </c>
    </row>
    <row r="10515" spans="1:4" ht="25.5">
      <c r="A10515" s="623">
        <v>3396</v>
      </c>
      <c r="B10515" s="451" t="s">
        <v>6360</v>
      </c>
      <c r="C10515" s="623" t="s">
        <v>1131</v>
      </c>
      <c r="D10515" s="624">
        <v>6.07</v>
      </c>
    </row>
    <row r="10516" spans="1:4" ht="25.5">
      <c r="A10516" s="623">
        <v>37590</v>
      </c>
      <c r="B10516" s="451" t="s">
        <v>8810</v>
      </c>
      <c r="C10516" s="623" t="s">
        <v>1131</v>
      </c>
      <c r="D10516" s="624">
        <v>11.3</v>
      </c>
    </row>
    <row r="10517" spans="1:4" ht="25.5">
      <c r="A10517" s="623">
        <v>37591</v>
      </c>
      <c r="B10517" s="451" t="s">
        <v>8811</v>
      </c>
      <c r="C10517" s="623" t="s">
        <v>1131</v>
      </c>
      <c r="D10517" s="624">
        <v>13.58</v>
      </c>
    </row>
    <row r="10518" spans="1:4" ht="38.25">
      <c r="A10518" s="623">
        <v>12626</v>
      </c>
      <c r="B10518" s="451" t="s">
        <v>7904</v>
      </c>
      <c r="C10518" s="623" t="s">
        <v>1131</v>
      </c>
      <c r="D10518" s="624">
        <v>11.66</v>
      </c>
    </row>
    <row r="10519" spans="1:4" ht="25.5">
      <c r="A10519" s="623">
        <v>11033</v>
      </c>
      <c r="B10519" s="451" t="s">
        <v>7483</v>
      </c>
      <c r="C10519" s="623" t="s">
        <v>1131</v>
      </c>
      <c r="D10519" s="624">
        <v>4.24</v>
      </c>
    </row>
    <row r="10520" spans="1:4" ht="25.5">
      <c r="A10520" s="623">
        <v>390</v>
      </c>
      <c r="B10520" s="451" t="s">
        <v>5519</v>
      </c>
      <c r="C10520" s="623" t="s">
        <v>1131</v>
      </c>
      <c r="D10520" s="624">
        <v>12.2</v>
      </c>
    </row>
    <row r="10521" spans="1:4" ht="51">
      <c r="A10521" s="623">
        <v>42436</v>
      </c>
      <c r="B10521" s="451" t="s">
        <v>11687</v>
      </c>
      <c r="C10521" s="623" t="s">
        <v>1131</v>
      </c>
      <c r="D10521" s="624">
        <v>1546.34</v>
      </c>
    </row>
    <row r="10522" spans="1:4" ht="38.25">
      <c r="A10522" s="623">
        <v>6178</v>
      </c>
      <c r="B10522" s="451" t="s">
        <v>6982</v>
      </c>
      <c r="C10522" s="623" t="s">
        <v>1136</v>
      </c>
      <c r="D10522" s="624">
        <v>168.84</v>
      </c>
    </row>
    <row r="10523" spans="1:4" ht="38.25">
      <c r="A10523" s="623">
        <v>6180</v>
      </c>
      <c r="B10523" s="451" t="s">
        <v>6983</v>
      </c>
      <c r="C10523" s="623" t="s">
        <v>1136</v>
      </c>
      <c r="D10523" s="624">
        <v>182.23</v>
      </c>
    </row>
    <row r="10524" spans="1:4" ht="38.25">
      <c r="A10524" s="623">
        <v>6182</v>
      </c>
      <c r="B10524" s="451" t="s">
        <v>6984</v>
      </c>
      <c r="C10524" s="623" t="s">
        <v>1136</v>
      </c>
      <c r="D10524" s="624">
        <v>226.19</v>
      </c>
    </row>
    <row r="10525" spans="1:4" ht="38.25">
      <c r="A10525" s="623">
        <v>3993</v>
      </c>
      <c r="B10525" s="451" t="s">
        <v>6616</v>
      </c>
      <c r="C10525" s="623" t="s">
        <v>1136</v>
      </c>
      <c r="D10525" s="624">
        <v>56.88</v>
      </c>
    </row>
    <row r="10526" spans="1:4" ht="38.25">
      <c r="A10526" s="623">
        <v>3990</v>
      </c>
      <c r="B10526" s="451" t="s">
        <v>6614</v>
      </c>
      <c r="C10526" s="623" t="s">
        <v>1135</v>
      </c>
      <c r="D10526" s="624">
        <v>12.57</v>
      </c>
    </row>
    <row r="10527" spans="1:4" ht="38.25">
      <c r="A10527" s="623">
        <v>3992</v>
      </c>
      <c r="B10527" s="451" t="s">
        <v>6615</v>
      </c>
      <c r="C10527" s="623" t="s">
        <v>1135</v>
      </c>
      <c r="D10527" s="624">
        <v>15.43</v>
      </c>
    </row>
    <row r="10528" spans="1:4" ht="25.5">
      <c r="A10528" s="623">
        <v>4509</v>
      </c>
      <c r="B10528" s="451" t="s">
        <v>11688</v>
      </c>
      <c r="C10528" s="623" t="s">
        <v>1135</v>
      </c>
      <c r="D10528" s="624">
        <v>3.05</v>
      </c>
    </row>
    <row r="10529" spans="1:4" ht="25.5">
      <c r="A10529" s="623">
        <v>6194</v>
      </c>
      <c r="B10529" s="451" t="s">
        <v>11689</v>
      </c>
      <c r="C10529" s="623" t="s">
        <v>1135</v>
      </c>
      <c r="D10529" s="624">
        <v>4.1500000000000004</v>
      </c>
    </row>
    <row r="10530" spans="1:4" ht="25.5">
      <c r="A10530" s="623">
        <v>6193</v>
      </c>
      <c r="B10530" s="451" t="s">
        <v>11690</v>
      </c>
      <c r="C10530" s="623" t="s">
        <v>1135</v>
      </c>
      <c r="D10530" s="624">
        <v>5.99</v>
      </c>
    </row>
    <row r="10531" spans="1:4" ht="25.5">
      <c r="A10531" s="623">
        <v>10567</v>
      </c>
      <c r="B10531" s="451" t="s">
        <v>11691</v>
      </c>
      <c r="C10531" s="623" t="s">
        <v>1135</v>
      </c>
      <c r="D10531" s="624">
        <v>6.88</v>
      </c>
    </row>
    <row r="10532" spans="1:4" ht="25.5">
      <c r="A10532" s="623">
        <v>6212</v>
      </c>
      <c r="B10532" s="451" t="s">
        <v>11692</v>
      </c>
      <c r="C10532" s="623" t="s">
        <v>1135</v>
      </c>
      <c r="D10532" s="624">
        <v>11.28</v>
      </c>
    </row>
    <row r="10533" spans="1:4" ht="25.5">
      <c r="A10533" s="623">
        <v>6189</v>
      </c>
      <c r="B10533" s="451" t="s">
        <v>11693</v>
      </c>
      <c r="C10533" s="623" t="s">
        <v>1135</v>
      </c>
      <c r="D10533" s="624">
        <v>8.76</v>
      </c>
    </row>
    <row r="10534" spans="1:4" ht="25.5">
      <c r="A10534" s="623">
        <v>6214</v>
      </c>
      <c r="B10534" s="451" t="s">
        <v>6986</v>
      </c>
      <c r="C10534" s="623" t="s">
        <v>1136</v>
      </c>
      <c r="D10534" s="624">
        <v>105.76</v>
      </c>
    </row>
    <row r="10535" spans="1:4" ht="38.25">
      <c r="A10535" s="623">
        <v>36153</v>
      </c>
      <c r="B10535" s="451" t="s">
        <v>8581</v>
      </c>
      <c r="C10535" s="623" t="s">
        <v>1131</v>
      </c>
      <c r="D10535" s="624">
        <v>159.83000000000001</v>
      </c>
    </row>
    <row r="10536" spans="1:4" ht="25.5">
      <c r="A10536" s="623">
        <v>10740</v>
      </c>
      <c r="B10536" s="451" t="s">
        <v>7419</v>
      </c>
      <c r="C10536" s="623" t="s">
        <v>1131</v>
      </c>
      <c r="D10536" s="624">
        <v>9301.24</v>
      </c>
    </row>
    <row r="10537" spans="1:4" ht="25.5">
      <c r="A10537" s="623">
        <v>13914</v>
      </c>
      <c r="B10537" s="451" t="s">
        <v>8040</v>
      </c>
      <c r="C10537" s="623" t="s">
        <v>1131</v>
      </c>
      <c r="D10537" s="624">
        <v>672.98</v>
      </c>
    </row>
    <row r="10538" spans="1:4" ht="25.5">
      <c r="A10538" s="623">
        <v>10742</v>
      </c>
      <c r="B10538" s="451" t="s">
        <v>7420</v>
      </c>
      <c r="C10538" s="623" t="s">
        <v>1131</v>
      </c>
      <c r="D10538" s="624">
        <v>981.55</v>
      </c>
    </row>
    <row r="10539" spans="1:4">
      <c r="A10539" s="623">
        <v>38465</v>
      </c>
      <c r="B10539" s="451" t="s">
        <v>9146</v>
      </c>
      <c r="C10539" s="623" t="s">
        <v>1131</v>
      </c>
      <c r="D10539" s="624">
        <v>32.9</v>
      </c>
    </row>
    <row r="10540" spans="1:4">
      <c r="A10540" s="623">
        <v>7543</v>
      </c>
      <c r="B10540" s="451" t="s">
        <v>7137</v>
      </c>
      <c r="C10540" s="623" t="s">
        <v>1131</v>
      </c>
      <c r="D10540" s="624">
        <v>3.8</v>
      </c>
    </row>
    <row r="10541" spans="1:4" ht="25.5">
      <c r="A10541" s="623">
        <v>13255</v>
      </c>
      <c r="B10541" s="451" t="s">
        <v>7990</v>
      </c>
      <c r="C10541" s="623" t="s">
        <v>1131</v>
      </c>
      <c r="D10541" s="624">
        <v>62.4</v>
      </c>
    </row>
    <row r="10542" spans="1:4" ht="25.5">
      <c r="A10542" s="623">
        <v>39352</v>
      </c>
      <c r="B10542" s="451" t="s">
        <v>11694</v>
      </c>
      <c r="C10542" s="623" t="s">
        <v>1131</v>
      </c>
      <c r="D10542" s="624">
        <v>2.34</v>
      </c>
    </row>
    <row r="10543" spans="1:4" ht="25.5">
      <c r="A10543" s="623">
        <v>39346</v>
      </c>
      <c r="B10543" s="451" t="s">
        <v>11695</v>
      </c>
      <c r="C10543" s="623" t="s">
        <v>1131</v>
      </c>
      <c r="D10543" s="624">
        <v>2.34</v>
      </c>
    </row>
    <row r="10544" spans="1:4" ht="25.5">
      <c r="A10544" s="623">
        <v>39350</v>
      </c>
      <c r="B10544" s="451" t="s">
        <v>11696</v>
      </c>
      <c r="C10544" s="623" t="s">
        <v>1131</v>
      </c>
      <c r="D10544" s="624">
        <v>2.52</v>
      </c>
    </row>
    <row r="10545" spans="1:4" ht="25.5">
      <c r="A10545" s="623">
        <v>39351</v>
      </c>
      <c r="B10545" s="451" t="s">
        <v>11697</v>
      </c>
      <c r="C10545" s="623" t="s">
        <v>1131</v>
      </c>
      <c r="D10545" s="624">
        <v>2.92</v>
      </c>
    </row>
    <row r="10546" spans="1:4" ht="25.5">
      <c r="A10546" s="623">
        <v>38952</v>
      </c>
      <c r="B10546" s="451" t="s">
        <v>9330</v>
      </c>
      <c r="C10546" s="623" t="s">
        <v>1131</v>
      </c>
      <c r="D10546" s="624">
        <v>2.5299999999999998</v>
      </c>
    </row>
    <row r="10547" spans="1:4" ht="25.5">
      <c r="A10547" s="623">
        <v>38953</v>
      </c>
      <c r="B10547" s="451" t="s">
        <v>9331</v>
      </c>
      <c r="C10547" s="623" t="s">
        <v>1131</v>
      </c>
      <c r="D10547" s="624">
        <v>3.98</v>
      </c>
    </row>
    <row r="10548" spans="1:4" ht="25.5">
      <c r="A10548" s="623">
        <v>38835</v>
      </c>
      <c r="B10548" s="451" t="s">
        <v>9221</v>
      </c>
      <c r="C10548" s="623" t="s">
        <v>1131</v>
      </c>
      <c r="D10548" s="624">
        <v>3.57</v>
      </c>
    </row>
    <row r="10549" spans="1:4">
      <c r="A10549" s="623">
        <v>38837</v>
      </c>
      <c r="B10549" s="451" t="s">
        <v>9223</v>
      </c>
      <c r="C10549" s="623" t="s">
        <v>1131</v>
      </c>
      <c r="D10549" s="624">
        <v>9.31</v>
      </c>
    </row>
    <row r="10550" spans="1:4" ht="25.5">
      <c r="A10550" s="623">
        <v>38836</v>
      </c>
      <c r="B10550" s="451" t="s">
        <v>9222</v>
      </c>
      <c r="C10550" s="623" t="s">
        <v>1131</v>
      </c>
      <c r="D10550" s="624">
        <v>5.15</v>
      </c>
    </row>
    <row r="10551" spans="1:4" ht="25.5">
      <c r="A10551" s="623">
        <v>2666</v>
      </c>
      <c r="B10551" s="451" t="s">
        <v>6240</v>
      </c>
      <c r="C10551" s="623" t="s">
        <v>1131</v>
      </c>
      <c r="D10551" s="624">
        <v>5.26</v>
      </c>
    </row>
    <row r="10552" spans="1:4" ht="25.5">
      <c r="A10552" s="623">
        <v>2668</v>
      </c>
      <c r="B10552" s="451" t="s">
        <v>6241</v>
      </c>
      <c r="C10552" s="623" t="s">
        <v>1131</v>
      </c>
      <c r="D10552" s="624">
        <v>6</v>
      </c>
    </row>
    <row r="10553" spans="1:4" ht="25.5">
      <c r="A10553" s="623">
        <v>2664</v>
      </c>
      <c r="B10553" s="451" t="s">
        <v>6239</v>
      </c>
      <c r="C10553" s="623" t="s">
        <v>1131</v>
      </c>
      <c r="D10553" s="624">
        <v>8.85</v>
      </c>
    </row>
    <row r="10554" spans="1:4" ht="25.5">
      <c r="A10554" s="623">
        <v>2662</v>
      </c>
      <c r="B10554" s="451" t="s">
        <v>6238</v>
      </c>
      <c r="C10554" s="623" t="s">
        <v>1131</v>
      </c>
      <c r="D10554" s="624">
        <v>10.86</v>
      </c>
    </row>
    <row r="10555" spans="1:4" ht="38.25">
      <c r="A10555" s="623">
        <v>20964</v>
      </c>
      <c r="B10555" s="451" t="s">
        <v>8209</v>
      </c>
      <c r="C10555" s="623" t="s">
        <v>1131</v>
      </c>
      <c r="D10555" s="624">
        <v>46.66</v>
      </c>
    </row>
    <row r="10556" spans="1:4" ht="38.25">
      <c r="A10556" s="623">
        <v>10905</v>
      </c>
      <c r="B10556" s="451" t="s">
        <v>7461</v>
      </c>
      <c r="C10556" s="623" t="s">
        <v>1131</v>
      </c>
      <c r="D10556" s="624">
        <v>62.59</v>
      </c>
    </row>
    <row r="10557" spans="1:4" ht="25.5">
      <c r="A10557" s="623">
        <v>42703</v>
      </c>
      <c r="B10557" s="451" t="s">
        <v>11698</v>
      </c>
      <c r="C10557" s="623" t="s">
        <v>1131</v>
      </c>
      <c r="D10557" s="624">
        <v>56.54</v>
      </c>
    </row>
    <row r="10558" spans="1:4" ht="25.5">
      <c r="A10558" s="623">
        <v>42704</v>
      </c>
      <c r="B10558" s="451" t="s">
        <v>11699</v>
      </c>
      <c r="C10558" s="623" t="s">
        <v>1131</v>
      </c>
      <c r="D10558" s="624">
        <v>86.8</v>
      </c>
    </row>
    <row r="10559" spans="1:4" ht="25.5">
      <c r="A10559" s="623">
        <v>42705</v>
      </c>
      <c r="B10559" s="451" t="s">
        <v>11700</v>
      </c>
      <c r="C10559" s="623" t="s">
        <v>1131</v>
      </c>
      <c r="D10559" s="624">
        <v>110.74</v>
      </c>
    </row>
    <row r="10560" spans="1:4" ht="25.5">
      <c r="A10560" s="623">
        <v>42706</v>
      </c>
      <c r="B10560" s="451" t="s">
        <v>11701</v>
      </c>
      <c r="C10560" s="623" t="s">
        <v>1131</v>
      </c>
      <c r="D10560" s="624">
        <v>137.15</v>
      </c>
    </row>
    <row r="10561" spans="1:4" ht="25.5">
      <c r="A10561" s="623">
        <v>11289</v>
      </c>
      <c r="B10561" s="451" t="s">
        <v>7546</v>
      </c>
      <c r="C10561" s="623" t="s">
        <v>1131</v>
      </c>
      <c r="D10561" s="624">
        <v>49.77</v>
      </c>
    </row>
    <row r="10562" spans="1:4" ht="25.5">
      <c r="A10562" s="623">
        <v>11241</v>
      </c>
      <c r="B10562" s="451" t="s">
        <v>7535</v>
      </c>
      <c r="C10562" s="623" t="s">
        <v>1131</v>
      </c>
      <c r="D10562" s="624">
        <v>124.44</v>
      </c>
    </row>
    <row r="10563" spans="1:4" ht="38.25">
      <c r="A10563" s="623">
        <v>11301</v>
      </c>
      <c r="B10563" s="451" t="s">
        <v>7551</v>
      </c>
      <c r="C10563" s="623" t="s">
        <v>1131</v>
      </c>
      <c r="D10563" s="624">
        <v>315.55</v>
      </c>
    </row>
    <row r="10564" spans="1:4" ht="38.25">
      <c r="A10564" s="623">
        <v>21090</v>
      </c>
      <c r="B10564" s="451" t="s">
        <v>8250</v>
      </c>
      <c r="C10564" s="623" t="s">
        <v>1131</v>
      </c>
      <c r="D10564" s="624">
        <v>386.67</v>
      </c>
    </row>
    <row r="10565" spans="1:4" ht="25.5">
      <c r="A10565" s="623">
        <v>14112</v>
      </c>
      <c r="B10565" s="451" t="s">
        <v>8053</v>
      </c>
      <c r="C10565" s="623" t="s">
        <v>1131</v>
      </c>
      <c r="D10565" s="624">
        <v>161.33000000000001</v>
      </c>
    </row>
    <row r="10566" spans="1:4" ht="38.25">
      <c r="A10566" s="623">
        <v>11315</v>
      </c>
      <c r="B10566" s="451" t="s">
        <v>7552</v>
      </c>
      <c r="C10566" s="623" t="s">
        <v>1131</v>
      </c>
      <c r="D10566" s="624">
        <v>75.55</v>
      </c>
    </row>
    <row r="10567" spans="1:4" ht="25.5">
      <c r="A10567" s="623">
        <v>11292</v>
      </c>
      <c r="B10567" s="451" t="s">
        <v>7547</v>
      </c>
      <c r="C10567" s="623" t="s">
        <v>1131</v>
      </c>
      <c r="D10567" s="624">
        <v>176.89</v>
      </c>
    </row>
    <row r="10568" spans="1:4" ht="38.25">
      <c r="A10568" s="623">
        <v>21071</v>
      </c>
      <c r="B10568" s="451" t="s">
        <v>8248</v>
      </c>
      <c r="C10568" s="623" t="s">
        <v>1131</v>
      </c>
      <c r="D10568" s="624">
        <v>115.55</v>
      </c>
    </row>
    <row r="10569" spans="1:4" ht="38.25">
      <c r="A10569" s="623">
        <v>11293</v>
      </c>
      <c r="B10569" s="451" t="s">
        <v>7548</v>
      </c>
      <c r="C10569" s="623" t="s">
        <v>1131</v>
      </c>
      <c r="D10569" s="624">
        <v>195.55</v>
      </c>
    </row>
    <row r="10570" spans="1:4" ht="38.25">
      <c r="A10570" s="623">
        <v>11316</v>
      </c>
      <c r="B10570" s="451" t="s">
        <v>7553</v>
      </c>
      <c r="C10570" s="623" t="s">
        <v>1131</v>
      </c>
      <c r="D10570" s="624">
        <v>248.89</v>
      </c>
    </row>
    <row r="10571" spans="1:4" ht="38.25">
      <c r="A10571" s="623">
        <v>6243</v>
      </c>
      <c r="B10571" s="451" t="s">
        <v>6988</v>
      </c>
      <c r="C10571" s="623" t="s">
        <v>1131</v>
      </c>
      <c r="D10571" s="624">
        <v>286.67</v>
      </c>
    </row>
    <row r="10572" spans="1:4" ht="38.25">
      <c r="A10572" s="623">
        <v>21079</v>
      </c>
      <c r="B10572" s="451" t="s">
        <v>8249</v>
      </c>
      <c r="C10572" s="623" t="s">
        <v>1131</v>
      </c>
      <c r="D10572" s="624">
        <v>341.78</v>
      </c>
    </row>
    <row r="10573" spans="1:4" ht="38.25">
      <c r="A10573" s="623">
        <v>6240</v>
      </c>
      <c r="B10573" s="451" t="s">
        <v>6987</v>
      </c>
      <c r="C10573" s="623" t="s">
        <v>1131</v>
      </c>
      <c r="D10573" s="624">
        <v>379.55</v>
      </c>
    </row>
    <row r="10574" spans="1:4" ht="38.25">
      <c r="A10574" s="623">
        <v>11296</v>
      </c>
      <c r="B10574" s="451" t="s">
        <v>7549</v>
      </c>
      <c r="C10574" s="623" t="s">
        <v>1131</v>
      </c>
      <c r="D10574" s="624">
        <v>1209.3399999999999</v>
      </c>
    </row>
    <row r="10575" spans="1:4" ht="25.5">
      <c r="A10575" s="623">
        <v>11299</v>
      </c>
      <c r="B10575" s="451" t="s">
        <v>7550</v>
      </c>
      <c r="C10575" s="623" t="s">
        <v>1131</v>
      </c>
      <c r="D10575" s="624">
        <v>409.33</v>
      </c>
    </row>
    <row r="10576" spans="1:4" ht="25.5">
      <c r="A10576" s="623">
        <v>11066</v>
      </c>
      <c r="B10576" s="451" t="s">
        <v>7501</v>
      </c>
      <c r="C10576" s="623" t="s">
        <v>1131</v>
      </c>
      <c r="D10576" s="624">
        <v>11</v>
      </c>
    </row>
    <row r="10577" spans="1:4" ht="25.5">
      <c r="A10577" s="623">
        <v>11065</v>
      </c>
      <c r="B10577" s="451" t="s">
        <v>7500</v>
      </c>
      <c r="C10577" s="623" t="s">
        <v>1131</v>
      </c>
      <c r="D10577" s="624">
        <v>12.61</v>
      </c>
    </row>
    <row r="10578" spans="1:4" ht="25.5">
      <c r="A10578" s="623">
        <v>11688</v>
      </c>
      <c r="B10578" s="451" t="s">
        <v>7634</v>
      </c>
      <c r="C10578" s="623" t="s">
        <v>1131</v>
      </c>
      <c r="D10578" s="624">
        <v>356.48</v>
      </c>
    </row>
    <row r="10579" spans="1:4" ht="63.75">
      <c r="A10579" s="623">
        <v>37736</v>
      </c>
      <c r="B10579" s="451" t="s">
        <v>8831</v>
      </c>
      <c r="C10579" s="623" t="s">
        <v>1131</v>
      </c>
      <c r="D10579" s="624">
        <v>50000</v>
      </c>
    </row>
    <row r="10580" spans="1:4" ht="38.25">
      <c r="A10580" s="623">
        <v>37739</v>
      </c>
      <c r="B10580" s="451" t="s">
        <v>8834</v>
      </c>
      <c r="C10580" s="623" t="s">
        <v>1131</v>
      </c>
      <c r="D10580" s="624">
        <v>61538.46</v>
      </c>
    </row>
    <row r="10581" spans="1:4" ht="38.25">
      <c r="A10581" s="623">
        <v>37740</v>
      </c>
      <c r="B10581" s="451" t="s">
        <v>8835</v>
      </c>
      <c r="C10581" s="623" t="s">
        <v>1131</v>
      </c>
      <c r="D10581" s="624">
        <v>35117.050000000003</v>
      </c>
    </row>
    <row r="10582" spans="1:4" ht="38.25">
      <c r="A10582" s="623">
        <v>37738</v>
      </c>
      <c r="B10582" s="451" t="s">
        <v>8833</v>
      </c>
      <c r="C10582" s="623" t="s">
        <v>1131</v>
      </c>
      <c r="D10582" s="624">
        <v>41722.410000000003</v>
      </c>
    </row>
    <row r="10583" spans="1:4" ht="38.25">
      <c r="A10583" s="623">
        <v>37737</v>
      </c>
      <c r="B10583" s="451" t="s">
        <v>8832</v>
      </c>
      <c r="C10583" s="623" t="s">
        <v>1131</v>
      </c>
      <c r="D10583" s="624">
        <v>33193.980000000003</v>
      </c>
    </row>
    <row r="10584" spans="1:4" ht="25.5">
      <c r="A10584" s="623">
        <v>25014</v>
      </c>
      <c r="B10584" s="451" t="s">
        <v>8277</v>
      </c>
      <c r="C10584" s="623" t="s">
        <v>1131</v>
      </c>
      <c r="D10584" s="624">
        <v>69523.41</v>
      </c>
    </row>
    <row r="10585" spans="1:4" ht="25.5">
      <c r="A10585" s="623">
        <v>25013</v>
      </c>
      <c r="B10585" s="451" t="s">
        <v>8276</v>
      </c>
      <c r="C10585" s="623" t="s">
        <v>1131</v>
      </c>
      <c r="D10585" s="624">
        <v>72867.89</v>
      </c>
    </row>
    <row r="10586" spans="1:4" ht="25.5">
      <c r="A10586" s="623">
        <v>14405</v>
      </c>
      <c r="B10586" s="451" t="s">
        <v>8074</v>
      </c>
      <c r="C10586" s="623" t="s">
        <v>1131</v>
      </c>
      <c r="D10586" s="624">
        <v>85535.11</v>
      </c>
    </row>
    <row r="10587" spans="1:4" ht="25.5">
      <c r="A10587" s="623">
        <v>36790</v>
      </c>
      <c r="B10587" s="451" t="s">
        <v>8674</v>
      </c>
      <c r="C10587" s="623" t="s">
        <v>1131</v>
      </c>
      <c r="D10587" s="624">
        <v>191.41</v>
      </c>
    </row>
    <row r="10588" spans="1:4">
      <c r="A10588" s="623">
        <v>20271</v>
      </c>
      <c r="B10588" s="451" t="s">
        <v>8203</v>
      </c>
      <c r="C10588" s="623" t="s">
        <v>1131</v>
      </c>
      <c r="D10588" s="624">
        <v>460.63</v>
      </c>
    </row>
    <row r="10589" spans="1:4">
      <c r="A10589" s="623">
        <v>10423</v>
      </c>
      <c r="B10589" s="451" t="s">
        <v>7327</v>
      </c>
      <c r="C10589" s="623" t="s">
        <v>1131</v>
      </c>
      <c r="D10589" s="624">
        <v>285.69</v>
      </c>
    </row>
    <row r="10590" spans="1:4" ht="25.5">
      <c r="A10590" s="623">
        <v>37589</v>
      </c>
      <c r="B10590" s="451" t="s">
        <v>8809</v>
      </c>
      <c r="C10590" s="623" t="s">
        <v>1131</v>
      </c>
      <c r="D10590" s="624">
        <v>234.52</v>
      </c>
    </row>
    <row r="10591" spans="1:4" ht="25.5">
      <c r="A10591" s="623">
        <v>11690</v>
      </c>
      <c r="B10591" s="451" t="s">
        <v>7636</v>
      </c>
      <c r="C10591" s="623" t="s">
        <v>1131</v>
      </c>
      <c r="D10591" s="624">
        <v>124.58</v>
      </c>
    </row>
    <row r="10592" spans="1:4" ht="25.5">
      <c r="A10592" s="623">
        <v>20234</v>
      </c>
      <c r="B10592" s="451" t="s">
        <v>8192</v>
      </c>
      <c r="C10592" s="623" t="s">
        <v>1131</v>
      </c>
      <c r="D10592" s="624">
        <v>157.66</v>
      </c>
    </row>
    <row r="10593" spans="1:4">
      <c r="A10593" s="623">
        <v>4763</v>
      </c>
      <c r="B10593" s="451" t="s">
        <v>6801</v>
      </c>
      <c r="C10593" s="623" t="s">
        <v>1134</v>
      </c>
      <c r="D10593" s="624">
        <v>15.68</v>
      </c>
    </row>
    <row r="10594" spans="1:4">
      <c r="A10594" s="623">
        <v>41070</v>
      </c>
      <c r="B10594" s="451" t="s">
        <v>10016</v>
      </c>
      <c r="C10594" s="623" t="s">
        <v>1251</v>
      </c>
      <c r="D10594" s="624">
        <v>2781.23</v>
      </c>
    </row>
    <row r="10595" spans="1:4">
      <c r="A10595" s="623">
        <v>14583</v>
      </c>
      <c r="B10595" s="451" t="s">
        <v>8088</v>
      </c>
      <c r="C10595" s="623" t="s">
        <v>1129</v>
      </c>
      <c r="D10595" s="624">
        <v>15.7</v>
      </c>
    </row>
    <row r="10596" spans="1:4" ht="25.5">
      <c r="A10596" s="623">
        <v>11457</v>
      </c>
      <c r="B10596" s="451" t="s">
        <v>7567</v>
      </c>
      <c r="C10596" s="623" t="s">
        <v>1131</v>
      </c>
      <c r="D10596" s="624">
        <v>28.15</v>
      </c>
    </row>
    <row r="10597" spans="1:4" ht="25.5">
      <c r="A10597" s="623">
        <v>21121</v>
      </c>
      <c r="B10597" s="451" t="s">
        <v>8264</v>
      </c>
      <c r="C10597" s="623" t="s">
        <v>1131</v>
      </c>
      <c r="D10597" s="624">
        <v>3.92</v>
      </c>
    </row>
    <row r="10598" spans="1:4" ht="25.5">
      <c r="A10598" s="623">
        <v>38010</v>
      </c>
      <c r="B10598" s="451" t="s">
        <v>8933</v>
      </c>
      <c r="C10598" s="623" t="s">
        <v>1131</v>
      </c>
      <c r="D10598" s="624">
        <v>6.42</v>
      </c>
    </row>
    <row r="10599" spans="1:4" ht="25.5">
      <c r="A10599" s="623">
        <v>38011</v>
      </c>
      <c r="B10599" s="451" t="s">
        <v>8934</v>
      </c>
      <c r="C10599" s="623" t="s">
        <v>1131</v>
      </c>
      <c r="D10599" s="624">
        <v>11.84</v>
      </c>
    </row>
    <row r="10600" spans="1:4" ht="25.5">
      <c r="A10600" s="623">
        <v>38012</v>
      </c>
      <c r="B10600" s="451" t="s">
        <v>8935</v>
      </c>
      <c r="C10600" s="623" t="s">
        <v>1131</v>
      </c>
      <c r="D10600" s="624">
        <v>40.46</v>
      </c>
    </row>
    <row r="10601" spans="1:4" ht="25.5">
      <c r="A10601" s="623">
        <v>38013</v>
      </c>
      <c r="B10601" s="451" t="s">
        <v>8936</v>
      </c>
      <c r="C10601" s="623" t="s">
        <v>1131</v>
      </c>
      <c r="D10601" s="624">
        <v>52.52</v>
      </c>
    </row>
    <row r="10602" spans="1:4" ht="25.5">
      <c r="A10602" s="623">
        <v>38014</v>
      </c>
      <c r="B10602" s="451" t="s">
        <v>8937</v>
      </c>
      <c r="C10602" s="623" t="s">
        <v>1131</v>
      </c>
      <c r="D10602" s="624">
        <v>85.47</v>
      </c>
    </row>
    <row r="10603" spans="1:4" ht="25.5">
      <c r="A10603" s="623">
        <v>38015</v>
      </c>
      <c r="B10603" s="451" t="s">
        <v>8938</v>
      </c>
      <c r="C10603" s="623" t="s">
        <v>1131</v>
      </c>
      <c r="D10603" s="624">
        <v>206.38</v>
      </c>
    </row>
    <row r="10604" spans="1:4" ht="25.5">
      <c r="A10604" s="623">
        <v>38016</v>
      </c>
      <c r="B10604" s="451" t="s">
        <v>8939</v>
      </c>
      <c r="C10604" s="623" t="s">
        <v>1131</v>
      </c>
      <c r="D10604" s="624">
        <v>251.11</v>
      </c>
    </row>
    <row r="10605" spans="1:4" ht="25.5">
      <c r="A10605" s="623">
        <v>12741</v>
      </c>
      <c r="B10605" s="451" t="s">
        <v>7937</v>
      </c>
      <c r="C10605" s="623" t="s">
        <v>1131</v>
      </c>
      <c r="D10605" s="624">
        <v>880.28</v>
      </c>
    </row>
    <row r="10606" spans="1:4" ht="25.5">
      <c r="A10606" s="623">
        <v>12733</v>
      </c>
      <c r="B10606" s="451" t="s">
        <v>7929</v>
      </c>
      <c r="C10606" s="623" t="s">
        <v>1131</v>
      </c>
      <c r="D10606" s="624">
        <v>4.43</v>
      </c>
    </row>
    <row r="10607" spans="1:4" ht="25.5">
      <c r="A10607" s="623">
        <v>12734</v>
      </c>
      <c r="B10607" s="451" t="s">
        <v>7930</v>
      </c>
      <c r="C10607" s="623" t="s">
        <v>1131</v>
      </c>
      <c r="D10607" s="624">
        <v>9.44</v>
      </c>
    </row>
    <row r="10608" spans="1:4" ht="25.5">
      <c r="A10608" s="623">
        <v>12735</v>
      </c>
      <c r="B10608" s="451" t="s">
        <v>7931</v>
      </c>
      <c r="C10608" s="623" t="s">
        <v>1131</v>
      </c>
      <c r="D10608" s="624">
        <v>15.53</v>
      </c>
    </row>
    <row r="10609" spans="1:4" ht="25.5">
      <c r="A10609" s="623">
        <v>12736</v>
      </c>
      <c r="B10609" s="451" t="s">
        <v>7932</v>
      </c>
      <c r="C10609" s="623" t="s">
        <v>1131</v>
      </c>
      <c r="D10609" s="624">
        <v>35.5</v>
      </c>
    </row>
    <row r="10610" spans="1:4" ht="25.5">
      <c r="A10610" s="623">
        <v>12737</v>
      </c>
      <c r="B10610" s="451" t="s">
        <v>7933</v>
      </c>
      <c r="C10610" s="623" t="s">
        <v>1131</v>
      </c>
      <c r="D10610" s="624">
        <v>45.74</v>
      </c>
    </row>
    <row r="10611" spans="1:4" ht="25.5">
      <c r="A10611" s="623">
        <v>12738</v>
      </c>
      <c r="B10611" s="451" t="s">
        <v>7934</v>
      </c>
      <c r="C10611" s="623" t="s">
        <v>1131</v>
      </c>
      <c r="D10611" s="624">
        <v>90.4</v>
      </c>
    </row>
    <row r="10612" spans="1:4" ht="25.5">
      <c r="A10612" s="623">
        <v>12739</v>
      </c>
      <c r="B10612" s="451" t="s">
        <v>7935</v>
      </c>
      <c r="C10612" s="623" t="s">
        <v>1131</v>
      </c>
      <c r="D10612" s="624">
        <v>257.33</v>
      </c>
    </row>
    <row r="10613" spans="1:4" ht="25.5">
      <c r="A10613" s="623">
        <v>12740</v>
      </c>
      <c r="B10613" s="451" t="s">
        <v>7936</v>
      </c>
      <c r="C10613" s="623" t="s">
        <v>1131</v>
      </c>
      <c r="D10613" s="624">
        <v>402.6</v>
      </c>
    </row>
    <row r="10614" spans="1:4">
      <c r="A10614" s="623">
        <v>6297</v>
      </c>
      <c r="B10614" s="451" t="s">
        <v>6992</v>
      </c>
      <c r="C10614" s="623" t="s">
        <v>1131</v>
      </c>
      <c r="D10614" s="624">
        <v>21.01</v>
      </c>
    </row>
    <row r="10615" spans="1:4">
      <c r="A10615" s="623">
        <v>6296</v>
      </c>
      <c r="B10615" s="451" t="s">
        <v>6991</v>
      </c>
      <c r="C10615" s="623" t="s">
        <v>1131</v>
      </c>
      <c r="D10615" s="624">
        <v>16.579999999999998</v>
      </c>
    </row>
    <row r="10616" spans="1:4">
      <c r="A10616" s="623">
        <v>6294</v>
      </c>
      <c r="B10616" s="451" t="s">
        <v>6989</v>
      </c>
      <c r="C10616" s="623" t="s">
        <v>1131</v>
      </c>
      <c r="D10616" s="624">
        <v>4.7300000000000004</v>
      </c>
    </row>
    <row r="10617" spans="1:4">
      <c r="A10617" s="623">
        <v>6323</v>
      </c>
      <c r="B10617" s="451" t="s">
        <v>7018</v>
      </c>
      <c r="C10617" s="623" t="s">
        <v>1131</v>
      </c>
      <c r="D10617" s="624">
        <v>10.83</v>
      </c>
    </row>
    <row r="10618" spans="1:4">
      <c r="A10618" s="623">
        <v>6299</v>
      </c>
      <c r="B10618" s="451" t="s">
        <v>6994</v>
      </c>
      <c r="C10618" s="623" t="s">
        <v>1131</v>
      </c>
      <c r="D10618" s="624">
        <v>63.19</v>
      </c>
    </row>
    <row r="10619" spans="1:4">
      <c r="A10619" s="623">
        <v>6298</v>
      </c>
      <c r="B10619" s="451" t="s">
        <v>6993</v>
      </c>
      <c r="C10619" s="623" t="s">
        <v>1131</v>
      </c>
      <c r="D10619" s="624">
        <v>33.28</v>
      </c>
    </row>
    <row r="10620" spans="1:4">
      <c r="A10620" s="623">
        <v>6295</v>
      </c>
      <c r="B10620" s="451" t="s">
        <v>6990</v>
      </c>
      <c r="C10620" s="623" t="s">
        <v>1131</v>
      </c>
      <c r="D10620" s="624">
        <v>6.73</v>
      </c>
    </row>
    <row r="10621" spans="1:4">
      <c r="A10621" s="623">
        <v>6322</v>
      </c>
      <c r="B10621" s="451" t="s">
        <v>7017</v>
      </c>
      <c r="C10621" s="623" t="s">
        <v>1131</v>
      </c>
      <c r="D10621" s="624">
        <v>84.64</v>
      </c>
    </row>
    <row r="10622" spans="1:4">
      <c r="A10622" s="623">
        <v>6300</v>
      </c>
      <c r="B10622" s="451" t="s">
        <v>6995</v>
      </c>
      <c r="C10622" s="623" t="s">
        <v>1131</v>
      </c>
      <c r="D10622" s="624">
        <v>156.05000000000001</v>
      </c>
    </row>
    <row r="10623" spans="1:4">
      <c r="A10623" s="623">
        <v>6321</v>
      </c>
      <c r="B10623" s="451" t="s">
        <v>7016</v>
      </c>
      <c r="C10623" s="623" t="s">
        <v>1131</v>
      </c>
      <c r="D10623" s="624">
        <v>222.9</v>
      </c>
    </row>
    <row r="10624" spans="1:4">
      <c r="A10624" s="623">
        <v>6301</v>
      </c>
      <c r="B10624" s="451" t="s">
        <v>6996</v>
      </c>
      <c r="C10624" s="623" t="s">
        <v>1131</v>
      </c>
      <c r="D10624" s="624">
        <v>522.47</v>
      </c>
    </row>
    <row r="10625" spans="1:4" ht="25.5">
      <c r="A10625" s="623">
        <v>7105</v>
      </c>
      <c r="B10625" s="451" t="s">
        <v>7030</v>
      </c>
      <c r="C10625" s="623" t="s">
        <v>1131</v>
      </c>
      <c r="D10625" s="624">
        <v>24.5</v>
      </c>
    </row>
    <row r="10626" spans="1:4" ht="25.5">
      <c r="A10626" s="623">
        <v>20183</v>
      </c>
      <c r="B10626" s="451" t="s">
        <v>8177</v>
      </c>
      <c r="C10626" s="623" t="s">
        <v>1131</v>
      </c>
      <c r="D10626" s="624">
        <v>32.25</v>
      </c>
    </row>
    <row r="10627" spans="1:4" ht="25.5">
      <c r="A10627" s="623">
        <v>38448</v>
      </c>
      <c r="B10627" s="451" t="s">
        <v>9134</v>
      </c>
      <c r="C10627" s="623" t="s">
        <v>1131</v>
      </c>
      <c r="D10627" s="624">
        <v>151.55000000000001</v>
      </c>
    </row>
    <row r="10628" spans="1:4" ht="25.5">
      <c r="A10628" s="623">
        <v>20182</v>
      </c>
      <c r="B10628" s="451" t="s">
        <v>8176</v>
      </c>
      <c r="C10628" s="623" t="s">
        <v>1131</v>
      </c>
      <c r="D10628" s="624">
        <v>18.41</v>
      </c>
    </row>
    <row r="10629" spans="1:4" ht="25.5">
      <c r="A10629" s="623">
        <v>7119</v>
      </c>
      <c r="B10629" s="451" t="s">
        <v>7039</v>
      </c>
      <c r="C10629" s="623" t="s">
        <v>1131</v>
      </c>
      <c r="D10629" s="624">
        <v>6.86</v>
      </c>
    </row>
    <row r="10630" spans="1:4" ht="25.5">
      <c r="A10630" s="623">
        <v>7120</v>
      </c>
      <c r="B10630" s="451" t="s">
        <v>7040</v>
      </c>
      <c r="C10630" s="623" t="s">
        <v>1131</v>
      </c>
      <c r="D10630" s="624">
        <v>4.71</v>
      </c>
    </row>
    <row r="10631" spans="1:4" ht="25.5">
      <c r="A10631" s="623">
        <v>6319</v>
      </c>
      <c r="B10631" s="451" t="s">
        <v>7014</v>
      </c>
      <c r="C10631" s="623" t="s">
        <v>1131</v>
      </c>
      <c r="D10631" s="624">
        <v>24.68</v>
      </c>
    </row>
    <row r="10632" spans="1:4" ht="25.5">
      <c r="A10632" s="623">
        <v>6304</v>
      </c>
      <c r="B10632" s="451" t="s">
        <v>6999</v>
      </c>
      <c r="C10632" s="623" t="s">
        <v>1131</v>
      </c>
      <c r="D10632" s="624">
        <v>24.68</v>
      </c>
    </row>
    <row r="10633" spans="1:4" ht="25.5">
      <c r="A10633" s="623">
        <v>21116</v>
      </c>
      <c r="B10633" s="451" t="s">
        <v>8260</v>
      </c>
      <c r="C10633" s="623" t="s">
        <v>1131</v>
      </c>
      <c r="D10633" s="624">
        <v>18.690000000000001</v>
      </c>
    </row>
    <row r="10634" spans="1:4" ht="25.5">
      <c r="A10634" s="623">
        <v>6320</v>
      </c>
      <c r="B10634" s="451" t="s">
        <v>7015</v>
      </c>
      <c r="C10634" s="623" t="s">
        <v>1131</v>
      </c>
      <c r="D10634" s="624">
        <v>12.71</v>
      </c>
    </row>
    <row r="10635" spans="1:4" ht="25.5">
      <c r="A10635" s="623">
        <v>6303</v>
      </c>
      <c r="B10635" s="451" t="s">
        <v>6998</v>
      </c>
      <c r="C10635" s="623" t="s">
        <v>1131</v>
      </c>
      <c r="D10635" s="624">
        <v>12.71</v>
      </c>
    </row>
    <row r="10636" spans="1:4" ht="25.5">
      <c r="A10636" s="623">
        <v>6308</v>
      </c>
      <c r="B10636" s="451" t="s">
        <v>7003</v>
      </c>
      <c r="C10636" s="623" t="s">
        <v>1131</v>
      </c>
      <c r="D10636" s="624">
        <v>68.3</v>
      </c>
    </row>
    <row r="10637" spans="1:4" ht="25.5">
      <c r="A10637" s="623">
        <v>6317</v>
      </c>
      <c r="B10637" s="451" t="s">
        <v>7012</v>
      </c>
      <c r="C10637" s="623" t="s">
        <v>1131</v>
      </c>
      <c r="D10637" s="624">
        <v>68.3</v>
      </c>
    </row>
    <row r="10638" spans="1:4" ht="25.5">
      <c r="A10638" s="623">
        <v>6307</v>
      </c>
      <c r="B10638" s="451" t="s">
        <v>7002</v>
      </c>
      <c r="C10638" s="623" t="s">
        <v>1131</v>
      </c>
      <c r="D10638" s="624">
        <v>68.3</v>
      </c>
    </row>
    <row r="10639" spans="1:4" ht="25.5">
      <c r="A10639" s="623">
        <v>6309</v>
      </c>
      <c r="B10639" s="451" t="s">
        <v>7004</v>
      </c>
      <c r="C10639" s="623" t="s">
        <v>1131</v>
      </c>
      <c r="D10639" s="624">
        <v>70.290000000000006</v>
      </c>
    </row>
    <row r="10640" spans="1:4" ht="25.5">
      <c r="A10640" s="623">
        <v>6318</v>
      </c>
      <c r="B10640" s="451" t="s">
        <v>7013</v>
      </c>
      <c r="C10640" s="623" t="s">
        <v>1131</v>
      </c>
      <c r="D10640" s="624">
        <v>36.840000000000003</v>
      </c>
    </row>
    <row r="10641" spans="1:4" ht="25.5">
      <c r="A10641" s="623">
        <v>6306</v>
      </c>
      <c r="B10641" s="451" t="s">
        <v>7001</v>
      </c>
      <c r="C10641" s="623" t="s">
        <v>1131</v>
      </c>
      <c r="D10641" s="624">
        <v>36.840000000000003</v>
      </c>
    </row>
    <row r="10642" spans="1:4" ht="25.5">
      <c r="A10642" s="623">
        <v>6305</v>
      </c>
      <c r="B10642" s="451" t="s">
        <v>7000</v>
      </c>
      <c r="C10642" s="623" t="s">
        <v>1131</v>
      </c>
      <c r="D10642" s="624">
        <v>36.840000000000003</v>
      </c>
    </row>
    <row r="10643" spans="1:4" ht="25.5">
      <c r="A10643" s="623">
        <v>6302</v>
      </c>
      <c r="B10643" s="451" t="s">
        <v>6997</v>
      </c>
      <c r="C10643" s="623" t="s">
        <v>1131</v>
      </c>
      <c r="D10643" s="624">
        <v>7.81</v>
      </c>
    </row>
    <row r="10644" spans="1:4" ht="25.5">
      <c r="A10644" s="623">
        <v>6312</v>
      </c>
      <c r="B10644" s="451" t="s">
        <v>7007</v>
      </c>
      <c r="C10644" s="623" t="s">
        <v>1131</v>
      </c>
      <c r="D10644" s="624">
        <v>98.25</v>
      </c>
    </row>
    <row r="10645" spans="1:4" ht="25.5">
      <c r="A10645" s="623">
        <v>6311</v>
      </c>
      <c r="B10645" s="451" t="s">
        <v>7006</v>
      </c>
      <c r="C10645" s="623" t="s">
        <v>1131</v>
      </c>
      <c r="D10645" s="624">
        <v>98.25</v>
      </c>
    </row>
    <row r="10646" spans="1:4" ht="25.5">
      <c r="A10646" s="623">
        <v>6310</v>
      </c>
      <c r="B10646" s="451" t="s">
        <v>7005</v>
      </c>
      <c r="C10646" s="623" t="s">
        <v>1131</v>
      </c>
      <c r="D10646" s="624">
        <v>98.25</v>
      </c>
    </row>
    <row r="10647" spans="1:4" ht="25.5">
      <c r="A10647" s="623">
        <v>6314</v>
      </c>
      <c r="B10647" s="451" t="s">
        <v>7009</v>
      </c>
      <c r="C10647" s="623" t="s">
        <v>1131</v>
      </c>
      <c r="D10647" s="624">
        <v>98.25</v>
      </c>
    </row>
    <row r="10648" spans="1:4" ht="25.5">
      <c r="A10648" s="623">
        <v>6313</v>
      </c>
      <c r="B10648" s="451" t="s">
        <v>7008</v>
      </c>
      <c r="C10648" s="623" t="s">
        <v>1131</v>
      </c>
      <c r="D10648" s="624">
        <v>98.25</v>
      </c>
    </row>
    <row r="10649" spans="1:4" ht="25.5">
      <c r="A10649" s="623">
        <v>6315</v>
      </c>
      <c r="B10649" s="451" t="s">
        <v>7010</v>
      </c>
      <c r="C10649" s="623" t="s">
        <v>1131</v>
      </c>
      <c r="D10649" s="624">
        <v>186.03</v>
      </c>
    </row>
    <row r="10650" spans="1:4" ht="25.5">
      <c r="A10650" s="623">
        <v>6316</v>
      </c>
      <c r="B10650" s="451" t="s">
        <v>7011</v>
      </c>
      <c r="C10650" s="623" t="s">
        <v>1131</v>
      </c>
      <c r="D10650" s="624">
        <v>186.03</v>
      </c>
    </row>
    <row r="10651" spans="1:4" ht="25.5">
      <c r="A10651" s="623">
        <v>38878</v>
      </c>
      <c r="B10651" s="451" t="s">
        <v>9263</v>
      </c>
      <c r="C10651" s="623" t="s">
        <v>1131</v>
      </c>
      <c r="D10651" s="624">
        <v>13.09</v>
      </c>
    </row>
    <row r="10652" spans="1:4" ht="25.5">
      <c r="A10652" s="623">
        <v>38879</v>
      </c>
      <c r="B10652" s="451" t="s">
        <v>9264</v>
      </c>
      <c r="C10652" s="623" t="s">
        <v>1131</v>
      </c>
      <c r="D10652" s="624">
        <v>24.54</v>
      </c>
    </row>
    <row r="10653" spans="1:4" ht="25.5">
      <c r="A10653" s="623">
        <v>38881</v>
      </c>
      <c r="B10653" s="451" t="s">
        <v>9266</v>
      </c>
      <c r="C10653" s="623" t="s">
        <v>1131</v>
      </c>
      <c r="D10653" s="624">
        <v>12.84</v>
      </c>
    </row>
    <row r="10654" spans="1:4" ht="25.5">
      <c r="A10654" s="623">
        <v>38880</v>
      </c>
      <c r="B10654" s="451" t="s">
        <v>9265</v>
      </c>
      <c r="C10654" s="623" t="s">
        <v>1131</v>
      </c>
      <c r="D10654" s="624">
        <v>13.46</v>
      </c>
    </row>
    <row r="10655" spans="1:4" ht="25.5">
      <c r="A10655" s="623">
        <v>38882</v>
      </c>
      <c r="B10655" s="451" t="s">
        <v>9267</v>
      </c>
      <c r="C10655" s="623" t="s">
        <v>1131</v>
      </c>
      <c r="D10655" s="624">
        <v>13.94</v>
      </c>
    </row>
    <row r="10656" spans="1:4" ht="25.5">
      <c r="A10656" s="623">
        <v>38883</v>
      </c>
      <c r="B10656" s="451" t="s">
        <v>9268</v>
      </c>
      <c r="C10656" s="623" t="s">
        <v>1131</v>
      </c>
      <c r="D10656" s="624">
        <v>20.61</v>
      </c>
    </row>
    <row r="10657" spans="1:4" ht="25.5">
      <c r="A10657" s="623">
        <v>38884</v>
      </c>
      <c r="B10657" s="451" t="s">
        <v>9269</v>
      </c>
      <c r="C10657" s="623" t="s">
        <v>1131</v>
      </c>
      <c r="D10657" s="624">
        <v>22.38</v>
      </c>
    </row>
    <row r="10658" spans="1:4" ht="25.5">
      <c r="A10658" s="623">
        <v>38885</v>
      </c>
      <c r="B10658" s="451" t="s">
        <v>9270</v>
      </c>
      <c r="C10658" s="623" t="s">
        <v>1131</v>
      </c>
      <c r="D10658" s="624">
        <v>21.65</v>
      </c>
    </row>
    <row r="10659" spans="1:4" ht="25.5">
      <c r="A10659" s="623">
        <v>38886</v>
      </c>
      <c r="B10659" s="451" t="s">
        <v>9271</v>
      </c>
      <c r="C10659" s="623" t="s">
        <v>1131</v>
      </c>
      <c r="D10659" s="624">
        <v>23.36</v>
      </c>
    </row>
    <row r="10660" spans="1:4" ht="25.5">
      <c r="A10660" s="623">
        <v>38887</v>
      </c>
      <c r="B10660" s="451" t="s">
        <v>9272</v>
      </c>
      <c r="C10660" s="623" t="s">
        <v>1131</v>
      </c>
      <c r="D10660" s="624">
        <v>20.98</v>
      </c>
    </row>
    <row r="10661" spans="1:4" ht="25.5">
      <c r="A10661" s="623">
        <v>38888</v>
      </c>
      <c r="B10661" s="451" t="s">
        <v>9273</v>
      </c>
      <c r="C10661" s="623" t="s">
        <v>1131</v>
      </c>
      <c r="D10661" s="624">
        <v>24.95</v>
      </c>
    </row>
    <row r="10662" spans="1:4" ht="25.5">
      <c r="A10662" s="623">
        <v>38890</v>
      </c>
      <c r="B10662" s="451" t="s">
        <v>9275</v>
      </c>
      <c r="C10662" s="623" t="s">
        <v>1131</v>
      </c>
      <c r="D10662" s="624">
        <v>37.08</v>
      </c>
    </row>
    <row r="10663" spans="1:4" ht="25.5">
      <c r="A10663" s="623">
        <v>38893</v>
      </c>
      <c r="B10663" s="451" t="s">
        <v>9276</v>
      </c>
      <c r="C10663" s="623" t="s">
        <v>1131</v>
      </c>
      <c r="D10663" s="624">
        <v>29.82</v>
      </c>
    </row>
    <row r="10664" spans="1:4" ht="25.5">
      <c r="A10664" s="623">
        <v>38894</v>
      </c>
      <c r="B10664" s="451" t="s">
        <v>9277</v>
      </c>
      <c r="C10664" s="623" t="s">
        <v>1131</v>
      </c>
      <c r="D10664" s="624">
        <v>37.869999999999997</v>
      </c>
    </row>
    <row r="10665" spans="1:4" ht="25.5">
      <c r="A10665" s="623">
        <v>38896</v>
      </c>
      <c r="B10665" s="451" t="s">
        <v>9278</v>
      </c>
      <c r="C10665" s="623" t="s">
        <v>1131</v>
      </c>
      <c r="D10665" s="624">
        <v>38.619999999999997</v>
      </c>
    </row>
    <row r="10666" spans="1:4" ht="25.5">
      <c r="A10666" s="623">
        <v>39324</v>
      </c>
      <c r="B10666" s="451" t="s">
        <v>9528</v>
      </c>
      <c r="C10666" s="623" t="s">
        <v>1131</v>
      </c>
      <c r="D10666" s="624">
        <v>8.6999999999999993</v>
      </c>
    </row>
    <row r="10667" spans="1:4" ht="25.5">
      <c r="A10667" s="623">
        <v>39325</v>
      </c>
      <c r="B10667" s="451" t="s">
        <v>9529</v>
      </c>
      <c r="C10667" s="623" t="s">
        <v>1131</v>
      </c>
      <c r="D10667" s="624">
        <v>13.16</v>
      </c>
    </row>
    <row r="10668" spans="1:4" ht="25.5">
      <c r="A10668" s="623">
        <v>39326</v>
      </c>
      <c r="B10668" s="451" t="s">
        <v>9530</v>
      </c>
      <c r="C10668" s="623" t="s">
        <v>1131</v>
      </c>
      <c r="D10668" s="624">
        <v>33.9</v>
      </c>
    </row>
    <row r="10669" spans="1:4" ht="25.5">
      <c r="A10669" s="623">
        <v>39327</v>
      </c>
      <c r="B10669" s="451" t="s">
        <v>9531</v>
      </c>
      <c r="C10669" s="623" t="s">
        <v>1131</v>
      </c>
      <c r="D10669" s="624">
        <v>51.35</v>
      </c>
    </row>
    <row r="10670" spans="1:4" ht="25.5">
      <c r="A10670" s="623">
        <v>20176</v>
      </c>
      <c r="B10670" s="451" t="s">
        <v>8170</v>
      </c>
      <c r="C10670" s="623" t="s">
        <v>1131</v>
      </c>
      <c r="D10670" s="624">
        <v>27.79</v>
      </c>
    </row>
    <row r="10671" spans="1:4" ht="25.5">
      <c r="A10671" s="623">
        <v>11378</v>
      </c>
      <c r="B10671" s="451" t="s">
        <v>7560</v>
      </c>
      <c r="C10671" s="623" t="s">
        <v>1131</v>
      </c>
      <c r="D10671" s="624">
        <v>67.59</v>
      </c>
    </row>
    <row r="10672" spans="1:4" ht="25.5">
      <c r="A10672" s="623">
        <v>11379</v>
      </c>
      <c r="B10672" s="451" t="s">
        <v>7561</v>
      </c>
      <c r="C10672" s="623" t="s">
        <v>1131</v>
      </c>
      <c r="D10672" s="624">
        <v>57.12</v>
      </c>
    </row>
    <row r="10673" spans="1:4" ht="25.5">
      <c r="A10673" s="623">
        <v>11493</v>
      </c>
      <c r="B10673" s="451" t="s">
        <v>7580</v>
      </c>
      <c r="C10673" s="623" t="s">
        <v>1131</v>
      </c>
      <c r="D10673" s="624">
        <v>32.94</v>
      </c>
    </row>
    <row r="10674" spans="1:4" ht="38.25">
      <c r="A10674" s="623">
        <v>42717</v>
      </c>
      <c r="B10674" s="451" t="s">
        <v>11702</v>
      </c>
      <c r="C10674" s="623" t="s">
        <v>1131</v>
      </c>
      <c r="D10674" s="624">
        <v>336.48</v>
      </c>
    </row>
    <row r="10675" spans="1:4" ht="38.25">
      <c r="A10675" s="623">
        <v>42718</v>
      </c>
      <c r="B10675" s="451" t="s">
        <v>11703</v>
      </c>
      <c r="C10675" s="623" t="s">
        <v>1131</v>
      </c>
      <c r="D10675" s="624">
        <v>373.56</v>
      </c>
    </row>
    <row r="10676" spans="1:4" ht="25.5">
      <c r="A10676" s="623">
        <v>7106</v>
      </c>
      <c r="B10676" s="451" t="s">
        <v>7031</v>
      </c>
      <c r="C10676" s="623" t="s">
        <v>1131</v>
      </c>
      <c r="D10676" s="624">
        <v>111.63</v>
      </c>
    </row>
    <row r="10677" spans="1:4" ht="25.5">
      <c r="A10677" s="623">
        <v>7104</v>
      </c>
      <c r="B10677" s="451" t="s">
        <v>7029</v>
      </c>
      <c r="C10677" s="623" t="s">
        <v>1131</v>
      </c>
      <c r="D10677" s="624">
        <v>2.3199999999999998</v>
      </c>
    </row>
    <row r="10678" spans="1:4" ht="25.5">
      <c r="A10678" s="623">
        <v>7136</v>
      </c>
      <c r="B10678" s="451" t="s">
        <v>7052</v>
      </c>
      <c r="C10678" s="623" t="s">
        <v>1131</v>
      </c>
      <c r="D10678" s="624">
        <v>4.37</v>
      </c>
    </row>
    <row r="10679" spans="1:4" ht="25.5">
      <c r="A10679" s="623">
        <v>7128</v>
      </c>
      <c r="B10679" s="451" t="s">
        <v>7045</v>
      </c>
      <c r="C10679" s="623" t="s">
        <v>1131</v>
      </c>
      <c r="D10679" s="624">
        <v>7.17</v>
      </c>
    </row>
    <row r="10680" spans="1:4" ht="25.5">
      <c r="A10680" s="623">
        <v>7108</v>
      </c>
      <c r="B10680" s="451" t="s">
        <v>7032</v>
      </c>
      <c r="C10680" s="623" t="s">
        <v>1131</v>
      </c>
      <c r="D10680" s="624">
        <v>7.67</v>
      </c>
    </row>
    <row r="10681" spans="1:4" ht="25.5">
      <c r="A10681" s="623">
        <v>7129</v>
      </c>
      <c r="B10681" s="451" t="s">
        <v>7046</v>
      </c>
      <c r="C10681" s="623" t="s">
        <v>1131</v>
      </c>
      <c r="D10681" s="624">
        <v>6.38</v>
      </c>
    </row>
    <row r="10682" spans="1:4" ht="25.5">
      <c r="A10682" s="623">
        <v>7130</v>
      </c>
      <c r="B10682" s="451" t="s">
        <v>7047</v>
      </c>
      <c r="C10682" s="623" t="s">
        <v>1131</v>
      </c>
      <c r="D10682" s="624">
        <v>10.4</v>
      </c>
    </row>
    <row r="10683" spans="1:4" ht="25.5">
      <c r="A10683" s="623">
        <v>7131</v>
      </c>
      <c r="B10683" s="451" t="s">
        <v>7048</v>
      </c>
      <c r="C10683" s="623" t="s">
        <v>1131</v>
      </c>
      <c r="D10683" s="624">
        <v>12.76</v>
      </c>
    </row>
    <row r="10684" spans="1:4" ht="25.5">
      <c r="A10684" s="623">
        <v>7132</v>
      </c>
      <c r="B10684" s="451" t="s">
        <v>7049</v>
      </c>
      <c r="C10684" s="623" t="s">
        <v>1131</v>
      </c>
      <c r="D10684" s="624">
        <v>35.42</v>
      </c>
    </row>
    <row r="10685" spans="1:4" ht="25.5">
      <c r="A10685" s="623">
        <v>7133</v>
      </c>
      <c r="B10685" s="451" t="s">
        <v>7050</v>
      </c>
      <c r="C10685" s="623" t="s">
        <v>1131</v>
      </c>
      <c r="D10685" s="624">
        <v>55.02</v>
      </c>
    </row>
    <row r="10686" spans="1:4" ht="38.25">
      <c r="A10686" s="623">
        <v>37420</v>
      </c>
      <c r="B10686" s="451" t="s">
        <v>8719</v>
      </c>
      <c r="C10686" s="623" t="s">
        <v>1131</v>
      </c>
      <c r="D10686" s="624">
        <v>33.61</v>
      </c>
    </row>
    <row r="10687" spans="1:4" ht="38.25">
      <c r="A10687" s="623">
        <v>37421</v>
      </c>
      <c r="B10687" s="451" t="s">
        <v>8720</v>
      </c>
      <c r="C10687" s="623" t="s">
        <v>1131</v>
      </c>
      <c r="D10687" s="624">
        <v>45.93</v>
      </c>
    </row>
    <row r="10688" spans="1:4" ht="38.25">
      <c r="A10688" s="623">
        <v>37422</v>
      </c>
      <c r="B10688" s="451" t="s">
        <v>8721</v>
      </c>
      <c r="C10688" s="623" t="s">
        <v>1131</v>
      </c>
      <c r="D10688" s="624">
        <v>42.99</v>
      </c>
    </row>
    <row r="10689" spans="1:4" ht="25.5">
      <c r="A10689" s="623">
        <v>37443</v>
      </c>
      <c r="B10689" s="451" t="s">
        <v>8742</v>
      </c>
      <c r="C10689" s="623" t="s">
        <v>1131</v>
      </c>
      <c r="D10689" s="624">
        <v>139.5</v>
      </c>
    </row>
    <row r="10690" spans="1:4" ht="25.5">
      <c r="A10690" s="623">
        <v>37444</v>
      </c>
      <c r="B10690" s="451" t="s">
        <v>8743</v>
      </c>
      <c r="C10690" s="623" t="s">
        <v>1131</v>
      </c>
      <c r="D10690" s="624">
        <v>141.87</v>
      </c>
    </row>
    <row r="10691" spans="1:4" ht="25.5">
      <c r="A10691" s="623">
        <v>37445</v>
      </c>
      <c r="B10691" s="451" t="s">
        <v>8744</v>
      </c>
      <c r="C10691" s="623" t="s">
        <v>1131</v>
      </c>
      <c r="D10691" s="624">
        <v>215.04</v>
      </c>
    </row>
    <row r="10692" spans="1:4" ht="25.5">
      <c r="A10692" s="623">
        <v>37446</v>
      </c>
      <c r="B10692" s="451" t="s">
        <v>8745</v>
      </c>
      <c r="C10692" s="623" t="s">
        <v>1131</v>
      </c>
      <c r="D10692" s="624">
        <v>234.43</v>
      </c>
    </row>
    <row r="10693" spans="1:4" ht="25.5">
      <c r="A10693" s="623">
        <v>37447</v>
      </c>
      <c r="B10693" s="451" t="s">
        <v>8746</v>
      </c>
      <c r="C10693" s="623" t="s">
        <v>1131</v>
      </c>
      <c r="D10693" s="624">
        <v>238.1</v>
      </c>
    </row>
    <row r="10694" spans="1:4" ht="25.5">
      <c r="A10694" s="623">
        <v>37448</v>
      </c>
      <c r="B10694" s="451" t="s">
        <v>8747</v>
      </c>
      <c r="C10694" s="623" t="s">
        <v>1131</v>
      </c>
      <c r="D10694" s="624">
        <v>326.58999999999997</v>
      </c>
    </row>
    <row r="10695" spans="1:4" ht="25.5">
      <c r="A10695" s="623">
        <v>37440</v>
      </c>
      <c r="B10695" s="451" t="s">
        <v>8739</v>
      </c>
      <c r="C10695" s="623" t="s">
        <v>1131</v>
      </c>
      <c r="D10695" s="624">
        <v>110.73</v>
      </c>
    </row>
    <row r="10696" spans="1:4" ht="25.5">
      <c r="A10696" s="623">
        <v>37441</v>
      </c>
      <c r="B10696" s="451" t="s">
        <v>8740</v>
      </c>
      <c r="C10696" s="623" t="s">
        <v>1131</v>
      </c>
      <c r="D10696" s="624">
        <v>110.73</v>
      </c>
    </row>
    <row r="10697" spans="1:4" ht="25.5">
      <c r="A10697" s="623">
        <v>37442</v>
      </c>
      <c r="B10697" s="451" t="s">
        <v>8741</v>
      </c>
      <c r="C10697" s="623" t="s">
        <v>1131</v>
      </c>
      <c r="D10697" s="624">
        <v>133.37</v>
      </c>
    </row>
    <row r="10698" spans="1:4" ht="25.5">
      <c r="A10698" s="623">
        <v>38017</v>
      </c>
      <c r="B10698" s="451" t="s">
        <v>8940</v>
      </c>
      <c r="C10698" s="623" t="s">
        <v>1131</v>
      </c>
      <c r="D10698" s="624">
        <v>12.37</v>
      </c>
    </row>
    <row r="10699" spans="1:4" ht="25.5">
      <c r="A10699" s="623">
        <v>38018</v>
      </c>
      <c r="B10699" s="451" t="s">
        <v>8941</v>
      </c>
      <c r="C10699" s="623" t="s">
        <v>1131</v>
      </c>
      <c r="D10699" s="624">
        <v>13.65</v>
      </c>
    </row>
    <row r="10700" spans="1:4" ht="38.25">
      <c r="A10700" s="623">
        <v>39895</v>
      </c>
      <c r="B10700" s="451" t="s">
        <v>9841</v>
      </c>
      <c r="C10700" s="623" t="s">
        <v>1131</v>
      </c>
      <c r="D10700" s="624">
        <v>31.98</v>
      </c>
    </row>
    <row r="10701" spans="1:4" ht="38.25">
      <c r="A10701" s="623">
        <v>39896</v>
      </c>
      <c r="B10701" s="451" t="s">
        <v>9842</v>
      </c>
      <c r="C10701" s="623" t="s">
        <v>1131</v>
      </c>
      <c r="D10701" s="624">
        <v>46.87</v>
      </c>
    </row>
    <row r="10702" spans="1:4" ht="25.5">
      <c r="A10702" s="623">
        <v>38873</v>
      </c>
      <c r="B10702" s="451" t="s">
        <v>9258</v>
      </c>
      <c r="C10702" s="623" t="s">
        <v>1131</v>
      </c>
      <c r="D10702" s="624">
        <v>11.61</v>
      </c>
    </row>
    <row r="10703" spans="1:4" ht="25.5">
      <c r="A10703" s="623">
        <v>38874</v>
      </c>
      <c r="B10703" s="451" t="s">
        <v>9259</v>
      </c>
      <c r="C10703" s="623" t="s">
        <v>1131</v>
      </c>
      <c r="D10703" s="624">
        <v>14.12</v>
      </c>
    </row>
    <row r="10704" spans="1:4" ht="25.5">
      <c r="A10704" s="623">
        <v>38875</v>
      </c>
      <c r="B10704" s="451" t="s">
        <v>9260</v>
      </c>
      <c r="C10704" s="623" t="s">
        <v>1131</v>
      </c>
      <c r="D10704" s="624">
        <v>24.96</v>
      </c>
    </row>
    <row r="10705" spans="1:4" ht="25.5">
      <c r="A10705" s="623">
        <v>38876</v>
      </c>
      <c r="B10705" s="451" t="s">
        <v>9261</v>
      </c>
      <c r="C10705" s="623" t="s">
        <v>1131</v>
      </c>
      <c r="D10705" s="624">
        <v>33.58</v>
      </c>
    </row>
    <row r="10706" spans="1:4" ht="38.25">
      <c r="A10706" s="623">
        <v>39000</v>
      </c>
      <c r="B10706" s="451" t="s">
        <v>9359</v>
      </c>
      <c r="C10706" s="623" t="s">
        <v>1131</v>
      </c>
      <c r="D10706" s="624">
        <v>25.59</v>
      </c>
    </row>
    <row r="10707" spans="1:4" ht="25.5">
      <c r="A10707" s="623">
        <v>38674</v>
      </c>
      <c r="B10707" s="451" t="s">
        <v>9194</v>
      </c>
      <c r="C10707" s="623" t="s">
        <v>1131</v>
      </c>
      <c r="D10707" s="624">
        <v>43.01</v>
      </c>
    </row>
    <row r="10708" spans="1:4" ht="25.5">
      <c r="A10708" s="623">
        <v>38911</v>
      </c>
      <c r="B10708" s="451" t="s">
        <v>9290</v>
      </c>
      <c r="C10708" s="623" t="s">
        <v>1131</v>
      </c>
      <c r="D10708" s="624">
        <v>41.64</v>
      </c>
    </row>
    <row r="10709" spans="1:4" ht="25.5">
      <c r="A10709" s="623">
        <v>38912</v>
      </c>
      <c r="B10709" s="451" t="s">
        <v>9291</v>
      </c>
      <c r="C10709" s="623" t="s">
        <v>1131</v>
      </c>
      <c r="D10709" s="624">
        <v>52.93</v>
      </c>
    </row>
    <row r="10710" spans="1:4" ht="25.5">
      <c r="A10710" s="623">
        <v>38019</v>
      </c>
      <c r="B10710" s="451" t="s">
        <v>8942</v>
      </c>
      <c r="C10710" s="623" t="s">
        <v>1131</v>
      </c>
      <c r="D10710" s="624">
        <v>10.78</v>
      </c>
    </row>
    <row r="10711" spans="1:4" ht="25.5">
      <c r="A10711" s="623">
        <v>38020</v>
      </c>
      <c r="B10711" s="451" t="s">
        <v>8943</v>
      </c>
      <c r="C10711" s="623" t="s">
        <v>1131</v>
      </c>
      <c r="D10711" s="624">
        <v>13.65</v>
      </c>
    </row>
    <row r="10712" spans="1:4" ht="25.5">
      <c r="A10712" s="623">
        <v>38454</v>
      </c>
      <c r="B10712" s="451" t="s">
        <v>9135</v>
      </c>
      <c r="C10712" s="623" t="s">
        <v>1131</v>
      </c>
      <c r="D10712" s="624">
        <v>4.67</v>
      </c>
    </row>
    <row r="10713" spans="1:4" ht="25.5">
      <c r="A10713" s="623">
        <v>38455</v>
      </c>
      <c r="B10713" s="451" t="s">
        <v>9136</v>
      </c>
      <c r="C10713" s="623" t="s">
        <v>1131</v>
      </c>
      <c r="D10713" s="624">
        <v>4.2699999999999996</v>
      </c>
    </row>
    <row r="10714" spans="1:4" ht="25.5">
      <c r="A10714" s="623">
        <v>38462</v>
      </c>
      <c r="B10714" s="451" t="s">
        <v>9143</v>
      </c>
      <c r="C10714" s="623" t="s">
        <v>1131</v>
      </c>
      <c r="D10714" s="624">
        <v>120.68</v>
      </c>
    </row>
    <row r="10715" spans="1:4" ht="25.5">
      <c r="A10715" s="623">
        <v>36362</v>
      </c>
      <c r="B10715" s="451" t="s">
        <v>8615</v>
      </c>
      <c r="C10715" s="623" t="s">
        <v>1131</v>
      </c>
      <c r="D10715" s="624">
        <v>1.84</v>
      </c>
    </row>
    <row r="10716" spans="1:4" ht="25.5">
      <c r="A10716" s="623">
        <v>36298</v>
      </c>
      <c r="B10716" s="451" t="s">
        <v>8600</v>
      </c>
      <c r="C10716" s="623" t="s">
        <v>1131</v>
      </c>
      <c r="D10716" s="624">
        <v>2.72</v>
      </c>
    </row>
    <row r="10717" spans="1:4" ht="25.5">
      <c r="A10717" s="623">
        <v>38456</v>
      </c>
      <c r="B10717" s="451" t="s">
        <v>9137</v>
      </c>
      <c r="C10717" s="623" t="s">
        <v>1131</v>
      </c>
      <c r="D10717" s="624">
        <v>4.4400000000000004</v>
      </c>
    </row>
    <row r="10718" spans="1:4" ht="25.5">
      <c r="A10718" s="623">
        <v>38457</v>
      </c>
      <c r="B10718" s="451" t="s">
        <v>9138</v>
      </c>
      <c r="C10718" s="623" t="s">
        <v>1131</v>
      </c>
      <c r="D10718" s="624">
        <v>10</v>
      </c>
    </row>
    <row r="10719" spans="1:4" ht="25.5">
      <c r="A10719" s="623">
        <v>38458</v>
      </c>
      <c r="B10719" s="451" t="s">
        <v>9139</v>
      </c>
      <c r="C10719" s="623" t="s">
        <v>1131</v>
      </c>
      <c r="D10719" s="624">
        <v>13.41</v>
      </c>
    </row>
    <row r="10720" spans="1:4" ht="25.5">
      <c r="A10720" s="623">
        <v>38459</v>
      </c>
      <c r="B10720" s="451" t="s">
        <v>9140</v>
      </c>
      <c r="C10720" s="623" t="s">
        <v>1131</v>
      </c>
      <c r="D10720" s="624">
        <v>23.67</v>
      </c>
    </row>
    <row r="10721" spans="1:4" ht="25.5">
      <c r="A10721" s="623">
        <v>38460</v>
      </c>
      <c r="B10721" s="451" t="s">
        <v>9141</v>
      </c>
      <c r="C10721" s="623" t="s">
        <v>1131</v>
      </c>
      <c r="D10721" s="624">
        <v>49.44</v>
      </c>
    </row>
    <row r="10722" spans="1:4" ht="25.5">
      <c r="A10722" s="623">
        <v>38461</v>
      </c>
      <c r="B10722" s="451" t="s">
        <v>9142</v>
      </c>
      <c r="C10722" s="623" t="s">
        <v>1131</v>
      </c>
      <c r="D10722" s="624">
        <v>75.41</v>
      </c>
    </row>
    <row r="10723" spans="1:4" ht="25.5">
      <c r="A10723" s="623">
        <v>7094</v>
      </c>
      <c r="B10723" s="451" t="s">
        <v>7025</v>
      </c>
      <c r="C10723" s="623" t="s">
        <v>1131</v>
      </c>
      <c r="D10723" s="624">
        <v>8.0399999999999991</v>
      </c>
    </row>
    <row r="10724" spans="1:4" ht="25.5">
      <c r="A10724" s="623">
        <v>7116</v>
      </c>
      <c r="B10724" s="451" t="s">
        <v>7036</v>
      </c>
      <c r="C10724" s="623" t="s">
        <v>1131</v>
      </c>
      <c r="D10724" s="624">
        <v>2.08</v>
      </c>
    </row>
    <row r="10725" spans="1:4" ht="25.5">
      <c r="A10725" s="623">
        <v>7118</v>
      </c>
      <c r="B10725" s="451" t="s">
        <v>7038</v>
      </c>
      <c r="C10725" s="623" t="s">
        <v>1131</v>
      </c>
      <c r="D10725" s="624">
        <v>17.75</v>
      </c>
    </row>
    <row r="10726" spans="1:4" ht="25.5">
      <c r="A10726" s="623">
        <v>7117</v>
      </c>
      <c r="B10726" s="451" t="s">
        <v>7037</v>
      </c>
      <c r="C10726" s="623" t="s">
        <v>1131</v>
      </c>
      <c r="D10726" s="624">
        <v>15.78</v>
      </c>
    </row>
    <row r="10727" spans="1:4" ht="25.5">
      <c r="A10727" s="623">
        <v>7098</v>
      </c>
      <c r="B10727" s="451" t="s">
        <v>7027</v>
      </c>
      <c r="C10727" s="623" t="s">
        <v>1131</v>
      </c>
      <c r="D10727" s="624">
        <v>2.2000000000000002</v>
      </c>
    </row>
    <row r="10728" spans="1:4" ht="25.5">
      <c r="A10728" s="623">
        <v>7110</v>
      </c>
      <c r="B10728" s="451" t="s">
        <v>7034</v>
      </c>
      <c r="C10728" s="623" t="s">
        <v>1131</v>
      </c>
      <c r="D10728" s="624">
        <v>38.6</v>
      </c>
    </row>
    <row r="10729" spans="1:4" ht="25.5">
      <c r="A10729" s="623">
        <v>7123</v>
      </c>
      <c r="B10729" s="451" t="s">
        <v>7043</v>
      </c>
      <c r="C10729" s="623" t="s">
        <v>1131</v>
      </c>
      <c r="D10729" s="624">
        <v>2.83</v>
      </c>
    </row>
    <row r="10730" spans="1:4" ht="38.25">
      <c r="A10730" s="623">
        <v>7121</v>
      </c>
      <c r="B10730" s="451" t="s">
        <v>7041</v>
      </c>
      <c r="C10730" s="623" t="s">
        <v>1131</v>
      </c>
      <c r="D10730" s="624">
        <v>6.97</v>
      </c>
    </row>
    <row r="10731" spans="1:4" ht="38.25">
      <c r="A10731" s="623">
        <v>7137</v>
      </c>
      <c r="B10731" s="451" t="s">
        <v>7053</v>
      </c>
      <c r="C10731" s="623" t="s">
        <v>1131</v>
      </c>
      <c r="D10731" s="624">
        <v>6.28</v>
      </c>
    </row>
    <row r="10732" spans="1:4" ht="38.25">
      <c r="A10732" s="623">
        <v>7122</v>
      </c>
      <c r="B10732" s="451" t="s">
        <v>7042</v>
      </c>
      <c r="C10732" s="623" t="s">
        <v>1131</v>
      </c>
      <c r="D10732" s="624">
        <v>7.84</v>
      </c>
    </row>
    <row r="10733" spans="1:4" ht="38.25">
      <c r="A10733" s="623">
        <v>7114</v>
      </c>
      <c r="B10733" s="451" t="s">
        <v>7035</v>
      </c>
      <c r="C10733" s="623" t="s">
        <v>1131</v>
      </c>
      <c r="D10733" s="624">
        <v>12.1</v>
      </c>
    </row>
    <row r="10734" spans="1:4" ht="25.5">
      <c r="A10734" s="623">
        <v>7109</v>
      </c>
      <c r="B10734" s="451" t="s">
        <v>7033</v>
      </c>
      <c r="C10734" s="623" t="s">
        <v>1131</v>
      </c>
      <c r="D10734" s="624">
        <v>2.12</v>
      </c>
    </row>
    <row r="10735" spans="1:4" ht="25.5">
      <c r="A10735" s="623">
        <v>7135</v>
      </c>
      <c r="B10735" s="451" t="s">
        <v>7051</v>
      </c>
      <c r="C10735" s="623" t="s">
        <v>1131</v>
      </c>
      <c r="D10735" s="624">
        <v>3.3</v>
      </c>
    </row>
    <row r="10736" spans="1:4" ht="25.5">
      <c r="A10736" s="623">
        <v>37947</v>
      </c>
      <c r="B10736" s="451" t="s">
        <v>8872</v>
      </c>
      <c r="C10736" s="623" t="s">
        <v>1131</v>
      </c>
      <c r="D10736" s="624">
        <v>3.35</v>
      </c>
    </row>
    <row r="10737" spans="1:4" ht="25.5">
      <c r="A10737" s="623">
        <v>7103</v>
      </c>
      <c r="B10737" s="451" t="s">
        <v>7028</v>
      </c>
      <c r="C10737" s="623" t="s">
        <v>1131</v>
      </c>
      <c r="D10737" s="624">
        <v>7.67</v>
      </c>
    </row>
    <row r="10738" spans="1:4">
      <c r="A10738" s="623">
        <v>40419</v>
      </c>
      <c r="B10738" s="451" t="s">
        <v>9888</v>
      </c>
      <c r="C10738" s="623" t="s">
        <v>1131</v>
      </c>
      <c r="D10738" s="624">
        <v>24.14</v>
      </c>
    </row>
    <row r="10739" spans="1:4">
      <c r="A10739" s="623">
        <v>40420</v>
      </c>
      <c r="B10739" s="451" t="s">
        <v>9889</v>
      </c>
      <c r="C10739" s="623" t="s">
        <v>1131</v>
      </c>
      <c r="D10739" s="624">
        <v>35.22</v>
      </c>
    </row>
    <row r="10740" spans="1:4">
      <c r="A10740" s="623">
        <v>40421</v>
      </c>
      <c r="B10740" s="451" t="s">
        <v>9890</v>
      </c>
      <c r="C10740" s="623" t="s">
        <v>1131</v>
      </c>
      <c r="D10740" s="624">
        <v>37.5</v>
      </c>
    </row>
    <row r="10741" spans="1:4" ht="25.5">
      <c r="A10741" s="623">
        <v>7126</v>
      </c>
      <c r="B10741" s="451" t="s">
        <v>7044</v>
      </c>
      <c r="C10741" s="623" t="s">
        <v>1131</v>
      </c>
      <c r="D10741" s="624">
        <v>16.100000000000001</v>
      </c>
    </row>
    <row r="10742" spans="1:4" ht="25.5">
      <c r="A10742" s="623">
        <v>38905</v>
      </c>
      <c r="B10742" s="451" t="s">
        <v>9285</v>
      </c>
      <c r="C10742" s="623" t="s">
        <v>1131</v>
      </c>
      <c r="D10742" s="624">
        <v>13.05</v>
      </c>
    </row>
    <row r="10743" spans="1:4" ht="25.5">
      <c r="A10743" s="623">
        <v>38907</v>
      </c>
      <c r="B10743" s="451" t="s">
        <v>9286</v>
      </c>
      <c r="C10743" s="623" t="s">
        <v>1131</v>
      </c>
      <c r="D10743" s="624">
        <v>13.88</v>
      </c>
    </row>
    <row r="10744" spans="1:4" ht="25.5">
      <c r="A10744" s="623">
        <v>38908</v>
      </c>
      <c r="B10744" s="451" t="s">
        <v>9287</v>
      </c>
      <c r="C10744" s="623" t="s">
        <v>1131</v>
      </c>
      <c r="D10744" s="624">
        <v>15.62</v>
      </c>
    </row>
    <row r="10745" spans="1:4" ht="25.5">
      <c r="A10745" s="623">
        <v>38909</v>
      </c>
      <c r="B10745" s="451" t="s">
        <v>9288</v>
      </c>
      <c r="C10745" s="623" t="s">
        <v>1131</v>
      </c>
      <c r="D10745" s="624">
        <v>22.46</v>
      </c>
    </row>
    <row r="10746" spans="1:4" ht="25.5">
      <c r="A10746" s="623">
        <v>38910</v>
      </c>
      <c r="B10746" s="451" t="s">
        <v>9289</v>
      </c>
      <c r="C10746" s="623" t="s">
        <v>1131</v>
      </c>
      <c r="D10746" s="624">
        <v>24.26</v>
      </c>
    </row>
    <row r="10747" spans="1:4" ht="25.5">
      <c r="A10747" s="623">
        <v>38897</v>
      </c>
      <c r="B10747" s="451" t="s">
        <v>9279</v>
      </c>
      <c r="C10747" s="623" t="s">
        <v>1131</v>
      </c>
      <c r="D10747" s="624">
        <v>13.1</v>
      </c>
    </row>
    <row r="10748" spans="1:4" ht="25.5">
      <c r="A10748" s="623">
        <v>38899</v>
      </c>
      <c r="B10748" s="451" t="s">
        <v>9280</v>
      </c>
      <c r="C10748" s="623" t="s">
        <v>1131</v>
      </c>
      <c r="D10748" s="624">
        <v>14.74</v>
      </c>
    </row>
    <row r="10749" spans="1:4" ht="25.5">
      <c r="A10749" s="623">
        <v>38900</v>
      </c>
      <c r="B10749" s="451" t="s">
        <v>9281</v>
      </c>
      <c r="C10749" s="623" t="s">
        <v>1131</v>
      </c>
      <c r="D10749" s="624">
        <v>15.37</v>
      </c>
    </row>
    <row r="10750" spans="1:4" ht="25.5">
      <c r="A10750" s="623">
        <v>38901</v>
      </c>
      <c r="B10750" s="451" t="s">
        <v>9282</v>
      </c>
      <c r="C10750" s="623" t="s">
        <v>1131</v>
      </c>
      <c r="D10750" s="624">
        <v>25.14</v>
      </c>
    </row>
    <row r="10751" spans="1:4" ht="25.5">
      <c r="A10751" s="623">
        <v>38904</v>
      </c>
      <c r="B10751" s="451" t="s">
        <v>9284</v>
      </c>
      <c r="C10751" s="623" t="s">
        <v>1131</v>
      </c>
      <c r="D10751" s="624">
        <v>40.840000000000003</v>
      </c>
    </row>
    <row r="10752" spans="1:4" ht="25.5">
      <c r="A10752" s="623">
        <v>38903</v>
      </c>
      <c r="B10752" s="451" t="s">
        <v>9283</v>
      </c>
      <c r="C10752" s="623" t="s">
        <v>1131</v>
      </c>
      <c r="D10752" s="624">
        <v>40.58</v>
      </c>
    </row>
    <row r="10753" spans="1:4" ht="25.5">
      <c r="A10753" s="623">
        <v>7091</v>
      </c>
      <c r="B10753" s="451" t="s">
        <v>7024</v>
      </c>
      <c r="C10753" s="623" t="s">
        <v>1131</v>
      </c>
      <c r="D10753" s="624">
        <v>9.7799999999999994</v>
      </c>
    </row>
    <row r="10754" spans="1:4" ht="25.5">
      <c r="A10754" s="623">
        <v>11655</v>
      </c>
      <c r="B10754" s="451" t="s">
        <v>7611</v>
      </c>
      <c r="C10754" s="623" t="s">
        <v>1131</v>
      </c>
      <c r="D10754" s="624">
        <v>9.34</v>
      </c>
    </row>
    <row r="10755" spans="1:4" ht="25.5">
      <c r="A10755" s="623">
        <v>11656</v>
      </c>
      <c r="B10755" s="451" t="s">
        <v>7612</v>
      </c>
      <c r="C10755" s="623" t="s">
        <v>1131</v>
      </c>
      <c r="D10755" s="624">
        <v>9.77</v>
      </c>
    </row>
    <row r="10756" spans="1:4" ht="25.5">
      <c r="A10756" s="623">
        <v>37948</v>
      </c>
      <c r="B10756" s="451" t="s">
        <v>8873</v>
      </c>
      <c r="C10756" s="623" t="s">
        <v>1131</v>
      </c>
      <c r="D10756" s="624">
        <v>1.98</v>
      </c>
    </row>
    <row r="10757" spans="1:4" ht="25.5">
      <c r="A10757" s="623">
        <v>7097</v>
      </c>
      <c r="B10757" s="451" t="s">
        <v>7026</v>
      </c>
      <c r="C10757" s="623" t="s">
        <v>1131</v>
      </c>
      <c r="D10757" s="624">
        <v>4.34</v>
      </c>
    </row>
    <row r="10758" spans="1:4" ht="25.5">
      <c r="A10758" s="623">
        <v>11657</v>
      </c>
      <c r="B10758" s="451" t="s">
        <v>7613</v>
      </c>
      <c r="C10758" s="623" t="s">
        <v>1131</v>
      </c>
      <c r="D10758" s="624">
        <v>8.52</v>
      </c>
    </row>
    <row r="10759" spans="1:4" ht="25.5">
      <c r="A10759" s="623">
        <v>11658</v>
      </c>
      <c r="B10759" s="451" t="s">
        <v>7614</v>
      </c>
      <c r="C10759" s="623" t="s">
        <v>1131</v>
      </c>
      <c r="D10759" s="624">
        <v>8.68</v>
      </c>
    </row>
    <row r="10760" spans="1:4" ht="25.5">
      <c r="A10760" s="623">
        <v>7146</v>
      </c>
      <c r="B10760" s="451" t="s">
        <v>7062</v>
      </c>
      <c r="C10760" s="623" t="s">
        <v>1131</v>
      </c>
      <c r="D10760" s="624">
        <v>119.55</v>
      </c>
    </row>
    <row r="10761" spans="1:4" ht="25.5">
      <c r="A10761" s="623">
        <v>7138</v>
      </c>
      <c r="B10761" s="451" t="s">
        <v>7054</v>
      </c>
      <c r="C10761" s="623" t="s">
        <v>1131</v>
      </c>
      <c r="D10761" s="624">
        <v>0.67</v>
      </c>
    </row>
    <row r="10762" spans="1:4" ht="25.5">
      <c r="A10762" s="623">
        <v>7139</v>
      </c>
      <c r="B10762" s="451" t="s">
        <v>7055</v>
      </c>
      <c r="C10762" s="623" t="s">
        <v>1131</v>
      </c>
      <c r="D10762" s="624">
        <v>0.88</v>
      </c>
    </row>
    <row r="10763" spans="1:4" ht="25.5">
      <c r="A10763" s="623">
        <v>7140</v>
      </c>
      <c r="B10763" s="451" t="s">
        <v>7056</v>
      </c>
      <c r="C10763" s="623" t="s">
        <v>1131</v>
      </c>
      <c r="D10763" s="624">
        <v>2.95</v>
      </c>
    </row>
    <row r="10764" spans="1:4" ht="25.5">
      <c r="A10764" s="623">
        <v>7141</v>
      </c>
      <c r="B10764" s="451" t="s">
        <v>7057</v>
      </c>
      <c r="C10764" s="623" t="s">
        <v>1131</v>
      </c>
      <c r="D10764" s="624">
        <v>6.45</v>
      </c>
    </row>
    <row r="10765" spans="1:4" ht="25.5">
      <c r="A10765" s="623">
        <v>7143</v>
      </c>
      <c r="B10765" s="451" t="s">
        <v>7059</v>
      </c>
      <c r="C10765" s="623" t="s">
        <v>1131</v>
      </c>
      <c r="D10765" s="624">
        <v>21.49</v>
      </c>
    </row>
    <row r="10766" spans="1:4" ht="25.5">
      <c r="A10766" s="623">
        <v>7144</v>
      </c>
      <c r="B10766" s="451" t="s">
        <v>7060</v>
      </c>
      <c r="C10766" s="623" t="s">
        <v>1131</v>
      </c>
      <c r="D10766" s="624">
        <v>42.98</v>
      </c>
    </row>
    <row r="10767" spans="1:4" ht="25.5">
      <c r="A10767" s="623">
        <v>7145</v>
      </c>
      <c r="B10767" s="451" t="s">
        <v>7061</v>
      </c>
      <c r="C10767" s="623" t="s">
        <v>1131</v>
      </c>
      <c r="D10767" s="624">
        <v>70.489999999999995</v>
      </c>
    </row>
    <row r="10768" spans="1:4" ht="25.5">
      <c r="A10768" s="623">
        <v>7142</v>
      </c>
      <c r="B10768" s="451" t="s">
        <v>7058</v>
      </c>
      <c r="C10768" s="623" t="s">
        <v>1131</v>
      </c>
      <c r="D10768" s="624">
        <v>7.21</v>
      </c>
    </row>
    <row r="10769" spans="1:7" ht="25.5">
      <c r="A10769" s="623">
        <v>3593</v>
      </c>
      <c r="B10769" s="451" t="s">
        <v>6468</v>
      </c>
      <c r="C10769" s="623" t="s">
        <v>1131</v>
      </c>
      <c r="D10769" s="624">
        <v>45.6</v>
      </c>
    </row>
    <row r="10770" spans="1:7" ht="25.5">
      <c r="A10770" s="623">
        <v>3588</v>
      </c>
      <c r="B10770" s="451" t="s">
        <v>6463</v>
      </c>
      <c r="C10770" s="623" t="s">
        <v>1131</v>
      </c>
      <c r="D10770" s="624">
        <v>35.15</v>
      </c>
    </row>
    <row r="10771" spans="1:7" ht="25.5">
      <c r="A10771" s="623">
        <v>3585</v>
      </c>
      <c r="B10771" s="451" t="s">
        <v>6460</v>
      </c>
      <c r="C10771" s="623" t="s">
        <v>1131</v>
      </c>
      <c r="D10771" s="624">
        <v>10.85</v>
      </c>
    </row>
    <row r="10772" spans="1:7" ht="25.5">
      <c r="A10772" s="623">
        <v>3587</v>
      </c>
      <c r="B10772" s="451" t="s">
        <v>6462</v>
      </c>
      <c r="C10772" s="623" t="s">
        <v>1131</v>
      </c>
      <c r="D10772" s="624">
        <v>21.81</v>
      </c>
    </row>
    <row r="10773" spans="1:7" ht="25.5">
      <c r="A10773" s="623">
        <v>3590</v>
      </c>
      <c r="B10773" s="451" t="s">
        <v>6465</v>
      </c>
      <c r="C10773" s="623" t="s">
        <v>1131</v>
      </c>
      <c r="D10773" s="624">
        <v>129.47999999999999</v>
      </c>
    </row>
    <row r="10774" spans="1:7" ht="25.5">
      <c r="A10774" s="623">
        <v>3589</v>
      </c>
      <c r="B10774" s="451" t="s">
        <v>6464</v>
      </c>
      <c r="C10774" s="623" t="s">
        <v>1131</v>
      </c>
      <c r="D10774" s="624">
        <v>69.5</v>
      </c>
    </row>
    <row r="10775" spans="1:7" ht="81" customHeight="1">
      <c r="A10775" s="623">
        <v>3586</v>
      </c>
      <c r="B10775" s="451" t="s">
        <v>6461</v>
      </c>
      <c r="C10775" s="623" t="s">
        <v>1131</v>
      </c>
      <c r="D10775" s="624">
        <v>14.22</v>
      </c>
      <c r="E10775" s="665" t="s">
        <v>1105</v>
      </c>
      <c r="F10775" s="665"/>
      <c r="G10775" s="665"/>
    </row>
    <row r="10776" spans="1:7" ht="25.5">
      <c r="A10776" s="623">
        <v>3592</v>
      </c>
      <c r="B10776" s="451" t="s">
        <v>6467</v>
      </c>
      <c r="C10776" s="623" t="s">
        <v>1131</v>
      </c>
      <c r="D10776" s="624">
        <v>204.67</v>
      </c>
    </row>
    <row r="10777" spans="1:7" ht="25.5">
      <c r="A10777" s="623">
        <v>3591</v>
      </c>
      <c r="B10777" s="451" t="s">
        <v>6466</v>
      </c>
      <c r="C10777" s="623" t="s">
        <v>1131</v>
      </c>
      <c r="D10777" s="624">
        <v>328.09</v>
      </c>
    </row>
    <row r="10778" spans="1:7" ht="25.5">
      <c r="A10778" s="623">
        <v>40396</v>
      </c>
      <c r="B10778" s="451" t="s">
        <v>11704</v>
      </c>
      <c r="C10778" s="623" t="s">
        <v>1131</v>
      </c>
      <c r="D10778" s="624">
        <v>81.31</v>
      </c>
    </row>
    <row r="10779" spans="1:7" ht="25.5">
      <c r="A10779" s="623">
        <v>40395</v>
      </c>
      <c r="B10779" s="451" t="s">
        <v>11705</v>
      </c>
      <c r="C10779" s="623" t="s">
        <v>1131</v>
      </c>
      <c r="D10779" s="624">
        <v>62.4</v>
      </c>
    </row>
    <row r="10780" spans="1:7" ht="25.5">
      <c r="A10780" s="623">
        <v>40392</v>
      </c>
      <c r="B10780" s="451" t="s">
        <v>11706</v>
      </c>
      <c r="C10780" s="623" t="s">
        <v>1131</v>
      </c>
      <c r="D10780" s="624">
        <v>20.07</v>
      </c>
    </row>
    <row r="10781" spans="1:7" ht="25.5">
      <c r="A10781" s="623">
        <v>40394</v>
      </c>
      <c r="B10781" s="451" t="s">
        <v>11707</v>
      </c>
      <c r="C10781" s="623" t="s">
        <v>1131</v>
      </c>
      <c r="D10781" s="624">
        <v>40.619999999999997</v>
      </c>
    </row>
    <row r="10782" spans="1:7" ht="25.5">
      <c r="A10782" s="623">
        <v>40398</v>
      </c>
      <c r="B10782" s="451" t="s">
        <v>11708</v>
      </c>
      <c r="C10782" s="623" t="s">
        <v>1131</v>
      </c>
      <c r="D10782" s="624">
        <v>260.85000000000002</v>
      </c>
    </row>
    <row r="10783" spans="1:7" ht="25.5">
      <c r="A10783" s="623">
        <v>40397</v>
      </c>
      <c r="B10783" s="451" t="s">
        <v>11709</v>
      </c>
      <c r="C10783" s="623" t="s">
        <v>1131</v>
      </c>
      <c r="D10783" s="624">
        <v>133.58000000000001</v>
      </c>
    </row>
    <row r="10784" spans="1:7" ht="25.5">
      <c r="A10784" s="623">
        <v>40393</v>
      </c>
      <c r="B10784" s="451" t="s">
        <v>11710</v>
      </c>
      <c r="C10784" s="623" t="s">
        <v>1131</v>
      </c>
      <c r="D10784" s="624">
        <v>25.86</v>
      </c>
    </row>
    <row r="10785" spans="1:4" ht="25.5">
      <c r="A10785" s="623">
        <v>40399</v>
      </c>
      <c r="B10785" s="451" t="s">
        <v>11711</v>
      </c>
      <c r="C10785" s="623" t="s">
        <v>1131</v>
      </c>
      <c r="D10785" s="624">
        <v>426.75</v>
      </c>
    </row>
    <row r="10786" spans="1:4" ht="25.5">
      <c r="A10786" s="623">
        <v>39322</v>
      </c>
      <c r="B10786" s="451" t="s">
        <v>9526</v>
      </c>
      <c r="C10786" s="623" t="s">
        <v>1131</v>
      </c>
      <c r="D10786" s="624">
        <v>15.83</v>
      </c>
    </row>
    <row r="10787" spans="1:4" ht="25.5">
      <c r="A10787" s="623">
        <v>39289</v>
      </c>
      <c r="B10787" s="451" t="s">
        <v>9495</v>
      </c>
      <c r="C10787" s="623" t="s">
        <v>1131</v>
      </c>
      <c r="D10787" s="624">
        <v>18.96</v>
      </c>
    </row>
    <row r="10788" spans="1:4" ht="25.5">
      <c r="A10788" s="623">
        <v>39290</v>
      </c>
      <c r="B10788" s="451" t="s">
        <v>9496</v>
      </c>
      <c r="C10788" s="623" t="s">
        <v>1131</v>
      </c>
      <c r="D10788" s="624">
        <v>32.19</v>
      </c>
    </row>
    <row r="10789" spans="1:4" ht="25.5">
      <c r="A10789" s="623">
        <v>39291</v>
      </c>
      <c r="B10789" s="451" t="s">
        <v>9497</v>
      </c>
      <c r="C10789" s="623" t="s">
        <v>1131</v>
      </c>
      <c r="D10789" s="624">
        <v>48.19</v>
      </c>
    </row>
    <row r="10790" spans="1:4" ht="25.5">
      <c r="A10790" s="623">
        <v>20174</v>
      </c>
      <c r="B10790" s="451" t="s">
        <v>8169</v>
      </c>
      <c r="C10790" s="623" t="s">
        <v>1131</v>
      </c>
      <c r="D10790" s="624">
        <v>23.84</v>
      </c>
    </row>
    <row r="10791" spans="1:4" ht="25.5">
      <c r="A10791" s="623">
        <v>41892</v>
      </c>
      <c r="B10791" s="451" t="s">
        <v>10052</v>
      </c>
      <c r="C10791" s="623" t="s">
        <v>1131</v>
      </c>
      <c r="D10791" s="624">
        <v>85.06</v>
      </c>
    </row>
    <row r="10792" spans="1:4" ht="25.5">
      <c r="A10792" s="623">
        <v>7048</v>
      </c>
      <c r="B10792" s="451" t="s">
        <v>7019</v>
      </c>
      <c r="C10792" s="623" t="s">
        <v>1131</v>
      </c>
      <c r="D10792" s="624">
        <v>18.36</v>
      </c>
    </row>
    <row r="10793" spans="1:4" ht="25.5">
      <c r="A10793" s="623">
        <v>7088</v>
      </c>
      <c r="B10793" s="451" t="s">
        <v>7023</v>
      </c>
      <c r="C10793" s="623" t="s">
        <v>1131</v>
      </c>
      <c r="D10793" s="624">
        <v>40.15</v>
      </c>
    </row>
    <row r="10794" spans="1:4" ht="25.5">
      <c r="A10794" s="623">
        <v>20179</v>
      </c>
      <c r="B10794" s="451" t="s">
        <v>8173</v>
      </c>
      <c r="C10794" s="623" t="s">
        <v>1131</v>
      </c>
      <c r="D10794" s="624">
        <v>32.090000000000003</v>
      </c>
    </row>
    <row r="10795" spans="1:4" ht="25.5">
      <c r="A10795" s="623">
        <v>20178</v>
      </c>
      <c r="B10795" s="451" t="s">
        <v>8172</v>
      </c>
      <c r="C10795" s="623" t="s">
        <v>1131</v>
      </c>
      <c r="D10795" s="624">
        <v>28.36</v>
      </c>
    </row>
    <row r="10796" spans="1:4" ht="25.5">
      <c r="A10796" s="623">
        <v>20180</v>
      </c>
      <c r="B10796" s="451" t="s">
        <v>8174</v>
      </c>
      <c r="C10796" s="623" t="s">
        <v>1131</v>
      </c>
      <c r="D10796" s="624">
        <v>52.11</v>
      </c>
    </row>
    <row r="10797" spans="1:4" ht="25.5">
      <c r="A10797" s="623">
        <v>20181</v>
      </c>
      <c r="B10797" s="451" t="s">
        <v>8175</v>
      </c>
      <c r="C10797" s="623" t="s">
        <v>1131</v>
      </c>
      <c r="D10797" s="624">
        <v>77.31</v>
      </c>
    </row>
    <row r="10798" spans="1:4">
      <c r="A10798" s="623">
        <v>20177</v>
      </c>
      <c r="B10798" s="451" t="s">
        <v>8171</v>
      </c>
      <c r="C10798" s="623" t="s">
        <v>1131</v>
      </c>
      <c r="D10798" s="624">
        <v>18.579999999999998</v>
      </c>
    </row>
    <row r="10799" spans="1:4" ht="25.5">
      <c r="A10799" s="623">
        <v>7082</v>
      </c>
      <c r="B10799" s="451" t="s">
        <v>7022</v>
      </c>
      <c r="C10799" s="623" t="s">
        <v>1131</v>
      </c>
      <c r="D10799" s="624">
        <v>36.24</v>
      </c>
    </row>
    <row r="10800" spans="1:4" ht="38.25">
      <c r="A10800" s="623">
        <v>42707</v>
      </c>
      <c r="B10800" s="451" t="s">
        <v>11712</v>
      </c>
      <c r="C10800" s="623" t="s">
        <v>1131</v>
      </c>
      <c r="D10800" s="624">
        <v>98.43</v>
      </c>
    </row>
    <row r="10801" spans="1:4" ht="25.5">
      <c r="A10801" s="623">
        <v>7069</v>
      </c>
      <c r="B10801" s="451" t="s">
        <v>7020</v>
      </c>
      <c r="C10801" s="623" t="s">
        <v>1131</v>
      </c>
      <c r="D10801" s="624">
        <v>80.44</v>
      </c>
    </row>
    <row r="10802" spans="1:4" ht="38.25">
      <c r="A10802" s="623">
        <v>42708</v>
      </c>
      <c r="B10802" s="451" t="s">
        <v>11713</v>
      </c>
      <c r="C10802" s="623" t="s">
        <v>1131</v>
      </c>
      <c r="D10802" s="624">
        <v>258.36</v>
      </c>
    </row>
    <row r="10803" spans="1:4" ht="25.5">
      <c r="A10803" s="623">
        <v>7070</v>
      </c>
      <c r="B10803" s="451" t="s">
        <v>7021</v>
      </c>
      <c r="C10803" s="623" t="s">
        <v>1131</v>
      </c>
      <c r="D10803" s="624">
        <v>115.19</v>
      </c>
    </row>
    <row r="10804" spans="1:4" ht="38.25">
      <c r="A10804" s="623">
        <v>42709</v>
      </c>
      <c r="B10804" s="451" t="s">
        <v>11714</v>
      </c>
      <c r="C10804" s="623" t="s">
        <v>1131</v>
      </c>
      <c r="D10804" s="624">
        <v>386.39</v>
      </c>
    </row>
    <row r="10805" spans="1:4" ht="38.25">
      <c r="A10805" s="623">
        <v>42710</v>
      </c>
      <c r="B10805" s="451" t="s">
        <v>11715</v>
      </c>
      <c r="C10805" s="623" t="s">
        <v>1131</v>
      </c>
      <c r="D10805" s="624">
        <v>1110.7</v>
      </c>
    </row>
    <row r="10806" spans="1:4" ht="38.25">
      <c r="A10806" s="623">
        <v>42716</v>
      </c>
      <c r="B10806" s="451" t="s">
        <v>11716</v>
      </c>
      <c r="C10806" s="623" t="s">
        <v>1131</v>
      </c>
      <c r="D10806" s="624">
        <v>1382.45</v>
      </c>
    </row>
    <row r="10807" spans="1:4" ht="25.5">
      <c r="A10807" s="623">
        <v>20172</v>
      </c>
      <c r="B10807" s="451" t="s">
        <v>8168</v>
      </c>
      <c r="C10807" s="623" t="s">
        <v>1131</v>
      </c>
      <c r="D10807" s="624">
        <v>26.58</v>
      </c>
    </row>
    <row r="10808" spans="1:4">
      <c r="A10808" s="623">
        <v>40945</v>
      </c>
      <c r="B10808" s="451" t="s">
        <v>10170</v>
      </c>
      <c r="C10808" s="623" t="s">
        <v>1134</v>
      </c>
      <c r="D10808" s="624">
        <v>11.79</v>
      </c>
    </row>
    <row r="10809" spans="1:4">
      <c r="A10809" s="623">
        <v>40946</v>
      </c>
      <c r="B10809" s="451" t="s">
        <v>10171</v>
      </c>
      <c r="C10809" s="623" t="s">
        <v>1251</v>
      </c>
      <c r="D10809" s="624">
        <v>2090.42</v>
      </c>
    </row>
    <row r="10810" spans="1:4" ht="25.5">
      <c r="A10810" s="623">
        <v>7153</v>
      </c>
      <c r="B10810" s="451" t="s">
        <v>7063</v>
      </c>
      <c r="C10810" s="623" t="s">
        <v>1134</v>
      </c>
      <c r="D10810" s="624">
        <v>18.399999999999999</v>
      </c>
    </row>
    <row r="10811" spans="1:4" ht="25.5">
      <c r="A10811" s="623">
        <v>41089</v>
      </c>
      <c r="B10811" s="451" t="s">
        <v>10035</v>
      </c>
      <c r="C10811" s="623" t="s">
        <v>1251</v>
      </c>
      <c r="D10811" s="624">
        <v>3263.03</v>
      </c>
    </row>
    <row r="10812" spans="1:4">
      <c r="A10812" s="623">
        <v>40943</v>
      </c>
      <c r="B10812" s="451" t="s">
        <v>10172</v>
      </c>
      <c r="C10812" s="623" t="s">
        <v>1134</v>
      </c>
      <c r="D10812" s="624">
        <v>19.38</v>
      </c>
    </row>
    <row r="10813" spans="1:4" ht="25.5">
      <c r="A10813" s="623">
        <v>40944</v>
      </c>
      <c r="B10813" s="451" t="s">
        <v>10173</v>
      </c>
      <c r="C10813" s="623" t="s">
        <v>1251</v>
      </c>
      <c r="D10813" s="624">
        <v>3436.4</v>
      </c>
    </row>
    <row r="10814" spans="1:4">
      <c r="A10814" s="623">
        <v>6175</v>
      </c>
      <c r="B10814" s="451" t="s">
        <v>6981</v>
      </c>
      <c r="C10814" s="623" t="s">
        <v>1134</v>
      </c>
      <c r="D10814" s="624">
        <v>16.39</v>
      </c>
    </row>
    <row r="10815" spans="1:4">
      <c r="A10815" s="623">
        <v>41092</v>
      </c>
      <c r="B10815" s="451" t="s">
        <v>10038</v>
      </c>
      <c r="C10815" s="623" t="s">
        <v>1251</v>
      </c>
      <c r="D10815" s="624">
        <v>2906.43</v>
      </c>
    </row>
    <row r="10816" spans="1:4" ht="38.25">
      <c r="A10816" s="623">
        <v>37712</v>
      </c>
      <c r="B10816" s="451" t="s">
        <v>11717</v>
      </c>
      <c r="C10816" s="623" t="s">
        <v>1136</v>
      </c>
      <c r="D10816" s="624">
        <v>61.49</v>
      </c>
    </row>
    <row r="10817" spans="1:4" ht="38.25">
      <c r="A10817" s="623">
        <v>34547</v>
      </c>
      <c r="B10817" s="451" t="s">
        <v>8428</v>
      </c>
      <c r="C10817" s="623" t="s">
        <v>1135</v>
      </c>
      <c r="D10817" s="624">
        <v>2.89</v>
      </c>
    </row>
    <row r="10818" spans="1:4" ht="38.25">
      <c r="A10818" s="623">
        <v>34548</v>
      </c>
      <c r="B10818" s="451" t="s">
        <v>8429</v>
      </c>
      <c r="C10818" s="623" t="s">
        <v>1135</v>
      </c>
      <c r="D10818" s="624">
        <v>4.74</v>
      </c>
    </row>
    <row r="10819" spans="1:4" ht="38.25">
      <c r="A10819" s="623">
        <v>34558</v>
      </c>
      <c r="B10819" s="451" t="s">
        <v>8436</v>
      </c>
      <c r="C10819" s="623" t="s">
        <v>1135</v>
      </c>
      <c r="D10819" s="624">
        <v>2.35</v>
      </c>
    </row>
    <row r="10820" spans="1:4" ht="38.25">
      <c r="A10820" s="623">
        <v>34550</v>
      </c>
      <c r="B10820" s="451" t="s">
        <v>8431</v>
      </c>
      <c r="C10820" s="623" t="s">
        <v>1135</v>
      </c>
      <c r="D10820" s="624">
        <v>1.25</v>
      </c>
    </row>
    <row r="10821" spans="1:4" ht="38.25">
      <c r="A10821" s="623">
        <v>34557</v>
      </c>
      <c r="B10821" s="451" t="s">
        <v>8435</v>
      </c>
      <c r="C10821" s="623" t="s">
        <v>1135</v>
      </c>
      <c r="D10821" s="624">
        <v>1.83</v>
      </c>
    </row>
    <row r="10822" spans="1:4" ht="25.5">
      <c r="A10822" s="623">
        <v>37411</v>
      </c>
      <c r="B10822" s="451" t="s">
        <v>12189</v>
      </c>
      <c r="C10822" s="623" t="s">
        <v>1136</v>
      </c>
      <c r="D10822" s="624">
        <v>13.38</v>
      </c>
    </row>
    <row r="10823" spans="1:4" ht="38.25">
      <c r="A10823" s="623">
        <v>39508</v>
      </c>
      <c r="B10823" s="451" t="s">
        <v>12190</v>
      </c>
      <c r="C10823" s="623" t="s">
        <v>1136</v>
      </c>
      <c r="D10823" s="624">
        <v>7.51</v>
      </c>
    </row>
    <row r="10824" spans="1:4" ht="38.25">
      <c r="A10824" s="623">
        <v>39507</v>
      </c>
      <c r="B10824" s="451" t="s">
        <v>12191</v>
      </c>
      <c r="C10824" s="623" t="s">
        <v>1136</v>
      </c>
      <c r="D10824" s="624">
        <v>11.21</v>
      </c>
    </row>
    <row r="10825" spans="1:4" ht="38.25">
      <c r="A10825" s="623">
        <v>7155</v>
      </c>
      <c r="B10825" s="451" t="s">
        <v>12192</v>
      </c>
      <c r="C10825" s="623" t="s">
        <v>1136</v>
      </c>
      <c r="D10825" s="624">
        <v>14.39</v>
      </c>
    </row>
    <row r="10826" spans="1:4" ht="38.25">
      <c r="A10826" s="623">
        <v>42406</v>
      </c>
      <c r="B10826" s="451" t="s">
        <v>12193</v>
      </c>
      <c r="C10826" s="623" t="s">
        <v>1136</v>
      </c>
      <c r="D10826" s="624">
        <v>16.5</v>
      </c>
    </row>
    <row r="10827" spans="1:4" ht="38.25">
      <c r="A10827" s="623">
        <v>7156</v>
      </c>
      <c r="B10827" s="451" t="s">
        <v>12194</v>
      </c>
      <c r="C10827" s="623" t="s">
        <v>1136</v>
      </c>
      <c r="D10827" s="624">
        <v>20.65</v>
      </c>
    </row>
    <row r="10828" spans="1:4" ht="51">
      <c r="A10828" s="623">
        <v>43127</v>
      </c>
      <c r="B10828" s="451" t="s">
        <v>12195</v>
      </c>
      <c r="C10828" s="623" t="s">
        <v>1136</v>
      </c>
      <c r="D10828" s="624">
        <v>29.55</v>
      </c>
    </row>
    <row r="10829" spans="1:4" ht="38.25">
      <c r="A10829" s="623">
        <v>10917</v>
      </c>
      <c r="B10829" s="451" t="s">
        <v>12196</v>
      </c>
      <c r="C10829" s="623" t="s">
        <v>1136</v>
      </c>
      <c r="D10829" s="624">
        <v>6.23</v>
      </c>
    </row>
    <row r="10830" spans="1:4" ht="51">
      <c r="A10830" s="623">
        <v>21141</v>
      </c>
      <c r="B10830" s="451" t="s">
        <v>12197</v>
      </c>
      <c r="C10830" s="623" t="s">
        <v>1136</v>
      </c>
      <c r="D10830" s="624">
        <v>9.65</v>
      </c>
    </row>
    <row r="10831" spans="1:4" ht="38.25">
      <c r="A10831" s="623">
        <v>39509</v>
      </c>
      <c r="B10831" s="451" t="s">
        <v>12198</v>
      </c>
      <c r="C10831" s="623" t="s">
        <v>1136</v>
      </c>
      <c r="D10831" s="624">
        <v>9.2899999999999991</v>
      </c>
    </row>
    <row r="10832" spans="1:4">
      <c r="A10832" s="623">
        <v>25988</v>
      </c>
      <c r="B10832" s="451" t="s">
        <v>8343</v>
      </c>
      <c r="C10832" s="623" t="s">
        <v>1136</v>
      </c>
      <c r="D10832" s="624">
        <v>9.73</v>
      </c>
    </row>
    <row r="10833" spans="1:4" ht="38.25">
      <c r="A10833" s="623">
        <v>7167</v>
      </c>
      <c r="B10833" s="451" t="s">
        <v>12199</v>
      </c>
      <c r="C10833" s="623" t="s">
        <v>1136</v>
      </c>
      <c r="D10833" s="624">
        <v>17.010000000000002</v>
      </c>
    </row>
    <row r="10834" spans="1:4" ht="38.25">
      <c r="A10834" s="623">
        <v>10928</v>
      </c>
      <c r="B10834" s="451" t="s">
        <v>12200</v>
      </c>
      <c r="C10834" s="623" t="s">
        <v>1136</v>
      </c>
      <c r="D10834" s="624">
        <v>9.77</v>
      </c>
    </row>
    <row r="10835" spans="1:4" ht="38.25">
      <c r="A10835" s="623">
        <v>10933</v>
      </c>
      <c r="B10835" s="451" t="s">
        <v>12201</v>
      </c>
      <c r="C10835" s="623" t="s">
        <v>1136</v>
      </c>
      <c r="D10835" s="624">
        <v>14.74</v>
      </c>
    </row>
    <row r="10836" spans="1:4" ht="38.25">
      <c r="A10836" s="623">
        <v>7158</v>
      </c>
      <c r="B10836" s="451" t="s">
        <v>12202</v>
      </c>
      <c r="C10836" s="623" t="s">
        <v>1136</v>
      </c>
      <c r="D10836" s="624">
        <v>25</v>
      </c>
    </row>
    <row r="10837" spans="1:4" ht="38.25">
      <c r="A10837" s="623">
        <v>10927</v>
      </c>
      <c r="B10837" s="451" t="s">
        <v>12203</v>
      </c>
      <c r="C10837" s="623" t="s">
        <v>1136</v>
      </c>
      <c r="D10837" s="624">
        <v>15.99</v>
      </c>
    </row>
    <row r="10838" spans="1:4" ht="38.25">
      <c r="A10838" s="623">
        <v>7162</v>
      </c>
      <c r="B10838" s="451" t="s">
        <v>12204</v>
      </c>
      <c r="C10838" s="623" t="s">
        <v>1136</v>
      </c>
      <c r="D10838" s="624">
        <v>39.119999999999997</v>
      </c>
    </row>
    <row r="10839" spans="1:4" ht="38.25">
      <c r="A10839" s="623">
        <v>10932</v>
      </c>
      <c r="B10839" s="451" t="s">
        <v>12205</v>
      </c>
      <c r="C10839" s="623" t="s">
        <v>1136</v>
      </c>
      <c r="D10839" s="624">
        <v>68.040000000000006</v>
      </c>
    </row>
    <row r="10840" spans="1:4" ht="51">
      <c r="A10840" s="623">
        <v>10937</v>
      </c>
      <c r="B10840" s="451" t="s">
        <v>12206</v>
      </c>
      <c r="C10840" s="623" t="s">
        <v>1136</v>
      </c>
      <c r="D10840" s="624">
        <v>17.489999999999998</v>
      </c>
    </row>
    <row r="10841" spans="1:4" ht="51">
      <c r="A10841" s="623">
        <v>10935</v>
      </c>
      <c r="B10841" s="451" t="s">
        <v>12207</v>
      </c>
      <c r="C10841" s="623" t="s">
        <v>1136</v>
      </c>
      <c r="D10841" s="624">
        <v>30.33</v>
      </c>
    </row>
    <row r="10842" spans="1:4" ht="25.5">
      <c r="A10842" s="623">
        <v>10931</v>
      </c>
      <c r="B10842" s="451" t="s">
        <v>12208</v>
      </c>
      <c r="C10842" s="623" t="s">
        <v>1136</v>
      </c>
      <c r="D10842" s="624">
        <v>8.5299999999999994</v>
      </c>
    </row>
    <row r="10843" spans="1:4" ht="25.5">
      <c r="A10843" s="623">
        <v>7164</v>
      </c>
      <c r="B10843" s="451" t="s">
        <v>11718</v>
      </c>
      <c r="C10843" s="623" t="s">
        <v>1136</v>
      </c>
      <c r="D10843" s="624">
        <v>28.23</v>
      </c>
    </row>
    <row r="10844" spans="1:4" ht="25.5">
      <c r="A10844" s="623">
        <v>36887</v>
      </c>
      <c r="B10844" s="451" t="s">
        <v>8691</v>
      </c>
      <c r="C10844" s="623" t="s">
        <v>1136</v>
      </c>
      <c r="D10844" s="624">
        <v>13.36</v>
      </c>
    </row>
    <row r="10845" spans="1:4" ht="63.75">
      <c r="A10845" s="623">
        <v>34630</v>
      </c>
      <c r="B10845" s="451" t="s">
        <v>11719</v>
      </c>
      <c r="C10845" s="623" t="s">
        <v>1131</v>
      </c>
      <c r="D10845" s="624">
        <v>999.44</v>
      </c>
    </row>
    <row r="10846" spans="1:4">
      <c r="A10846" s="623">
        <v>7161</v>
      </c>
      <c r="B10846" s="451" t="s">
        <v>7064</v>
      </c>
      <c r="C10846" s="623" t="s">
        <v>1136</v>
      </c>
      <c r="D10846" s="624">
        <v>3.51</v>
      </c>
    </row>
    <row r="10847" spans="1:4" ht="38.25">
      <c r="A10847" s="623">
        <v>7170</v>
      </c>
      <c r="B10847" s="451" t="s">
        <v>7065</v>
      </c>
      <c r="C10847" s="623" t="s">
        <v>1136</v>
      </c>
      <c r="D10847" s="624">
        <v>1.9</v>
      </c>
    </row>
    <row r="10848" spans="1:4" ht="38.25">
      <c r="A10848" s="623">
        <v>37524</v>
      </c>
      <c r="B10848" s="451" t="s">
        <v>8773</v>
      </c>
      <c r="C10848" s="623" t="s">
        <v>1135</v>
      </c>
      <c r="D10848" s="624">
        <v>1.81</v>
      </c>
    </row>
    <row r="10849" spans="1:4" ht="38.25">
      <c r="A10849" s="623">
        <v>37525</v>
      </c>
      <c r="B10849" s="451" t="s">
        <v>8774</v>
      </c>
      <c r="C10849" s="623" t="s">
        <v>1135</v>
      </c>
      <c r="D10849" s="624">
        <v>2.17</v>
      </c>
    </row>
    <row r="10850" spans="1:4" ht="25.5">
      <c r="A10850" s="623">
        <v>36789</v>
      </c>
      <c r="B10850" s="451" t="s">
        <v>8673</v>
      </c>
      <c r="C10850" s="623" t="s">
        <v>1131</v>
      </c>
      <c r="D10850" s="624">
        <v>2.4700000000000002</v>
      </c>
    </row>
    <row r="10851" spans="1:4" ht="51">
      <c r="A10851" s="623">
        <v>7173</v>
      </c>
      <c r="B10851" s="451" t="s">
        <v>11720</v>
      </c>
      <c r="C10851" s="623" t="s">
        <v>1143</v>
      </c>
      <c r="D10851" s="624">
        <v>1600</v>
      </c>
    </row>
    <row r="10852" spans="1:4" ht="51">
      <c r="A10852" s="623">
        <v>7175</v>
      </c>
      <c r="B10852" s="451" t="s">
        <v>11721</v>
      </c>
      <c r="C10852" s="623" t="s">
        <v>1131</v>
      </c>
      <c r="D10852" s="624">
        <v>1.81</v>
      </c>
    </row>
    <row r="10853" spans="1:4" ht="38.25">
      <c r="A10853" s="623">
        <v>40865</v>
      </c>
      <c r="B10853" s="451" t="s">
        <v>9952</v>
      </c>
      <c r="C10853" s="623" t="s">
        <v>1131</v>
      </c>
      <c r="D10853" s="624">
        <v>2.08</v>
      </c>
    </row>
    <row r="10854" spans="1:4" ht="25.5">
      <c r="A10854" s="623">
        <v>7184</v>
      </c>
      <c r="B10854" s="451" t="s">
        <v>7067</v>
      </c>
      <c r="C10854" s="623" t="s">
        <v>1136</v>
      </c>
      <c r="D10854" s="624">
        <v>28.05</v>
      </c>
    </row>
    <row r="10855" spans="1:4" ht="25.5">
      <c r="A10855" s="623">
        <v>34458</v>
      </c>
      <c r="B10855" s="451" t="s">
        <v>8400</v>
      </c>
      <c r="C10855" s="623" t="s">
        <v>1131</v>
      </c>
      <c r="D10855" s="624">
        <v>106.26</v>
      </c>
    </row>
    <row r="10856" spans="1:4" ht="25.5">
      <c r="A10856" s="623">
        <v>34464</v>
      </c>
      <c r="B10856" s="451" t="s">
        <v>8401</v>
      </c>
      <c r="C10856" s="623" t="s">
        <v>1131</v>
      </c>
      <c r="D10856" s="624">
        <v>142.56</v>
      </c>
    </row>
    <row r="10857" spans="1:4" ht="25.5">
      <c r="A10857" s="623">
        <v>34468</v>
      </c>
      <c r="B10857" s="451" t="s">
        <v>8403</v>
      </c>
      <c r="C10857" s="623" t="s">
        <v>1131</v>
      </c>
      <c r="D10857" s="624">
        <v>164.53</v>
      </c>
    </row>
    <row r="10858" spans="1:4" ht="25.5">
      <c r="A10858" s="623">
        <v>34473</v>
      </c>
      <c r="B10858" s="451" t="s">
        <v>8406</v>
      </c>
      <c r="C10858" s="623" t="s">
        <v>1131</v>
      </c>
      <c r="D10858" s="624">
        <v>134.56</v>
      </c>
    </row>
    <row r="10859" spans="1:4" ht="25.5">
      <c r="A10859" s="623">
        <v>34480</v>
      </c>
      <c r="B10859" s="451" t="s">
        <v>8410</v>
      </c>
      <c r="C10859" s="623" t="s">
        <v>1131</v>
      </c>
      <c r="D10859" s="624">
        <v>183.5</v>
      </c>
    </row>
    <row r="10860" spans="1:4" ht="25.5">
      <c r="A10860" s="623">
        <v>34486</v>
      </c>
      <c r="B10860" s="451" t="s">
        <v>8415</v>
      </c>
      <c r="C10860" s="623" t="s">
        <v>1131</v>
      </c>
      <c r="D10860" s="624">
        <v>205.52</v>
      </c>
    </row>
    <row r="10861" spans="1:4" ht="25.5">
      <c r="A10861" s="623">
        <v>7202</v>
      </c>
      <c r="B10861" s="451" t="s">
        <v>7078</v>
      </c>
      <c r="C10861" s="623" t="s">
        <v>1136</v>
      </c>
      <c r="D10861" s="624">
        <v>42.11</v>
      </c>
    </row>
    <row r="10862" spans="1:4" ht="25.5">
      <c r="A10862" s="623">
        <v>7190</v>
      </c>
      <c r="B10862" s="451" t="s">
        <v>7070</v>
      </c>
      <c r="C10862" s="623" t="s">
        <v>1131</v>
      </c>
      <c r="D10862" s="624">
        <v>7.22</v>
      </c>
    </row>
    <row r="10863" spans="1:4" ht="25.5">
      <c r="A10863" s="623">
        <v>34417</v>
      </c>
      <c r="B10863" s="451" t="s">
        <v>8396</v>
      </c>
      <c r="C10863" s="623" t="s">
        <v>1131</v>
      </c>
      <c r="D10863" s="624">
        <v>12.56</v>
      </c>
    </row>
    <row r="10864" spans="1:4" ht="25.5">
      <c r="A10864" s="623">
        <v>7191</v>
      </c>
      <c r="B10864" s="451" t="s">
        <v>7071</v>
      </c>
      <c r="C10864" s="623" t="s">
        <v>1131</v>
      </c>
      <c r="D10864" s="624">
        <v>14.55</v>
      </c>
    </row>
    <row r="10865" spans="1:4" ht="25.5">
      <c r="A10865" s="623">
        <v>7213</v>
      </c>
      <c r="B10865" s="451" t="s">
        <v>7071</v>
      </c>
      <c r="C10865" s="623" t="s">
        <v>1136</v>
      </c>
      <c r="D10865" s="624">
        <v>11.93</v>
      </c>
    </row>
    <row r="10866" spans="1:4" ht="25.5">
      <c r="A10866" s="623">
        <v>7195</v>
      </c>
      <c r="B10866" s="451" t="s">
        <v>7075</v>
      </c>
      <c r="C10866" s="623" t="s">
        <v>1131</v>
      </c>
      <c r="D10866" s="624">
        <v>34.68</v>
      </c>
    </row>
    <row r="10867" spans="1:4" ht="25.5">
      <c r="A10867" s="623">
        <v>7186</v>
      </c>
      <c r="B10867" s="451" t="s">
        <v>7068</v>
      </c>
      <c r="C10867" s="623" t="s">
        <v>1131</v>
      </c>
      <c r="D10867" s="624">
        <v>41.49</v>
      </c>
    </row>
    <row r="10868" spans="1:4" ht="25.5">
      <c r="A10868" s="623">
        <v>7194</v>
      </c>
      <c r="B10868" s="451" t="s">
        <v>7074</v>
      </c>
      <c r="C10868" s="623" t="s">
        <v>1136</v>
      </c>
      <c r="D10868" s="624">
        <v>20.57</v>
      </c>
    </row>
    <row r="10869" spans="1:4" ht="25.5">
      <c r="A10869" s="623">
        <v>7207</v>
      </c>
      <c r="B10869" s="451" t="s">
        <v>7074</v>
      </c>
      <c r="C10869" s="623" t="s">
        <v>1131</v>
      </c>
      <c r="D10869" s="624">
        <v>55.22</v>
      </c>
    </row>
    <row r="10870" spans="1:4" ht="25.5">
      <c r="A10870" s="623">
        <v>7197</v>
      </c>
      <c r="B10870" s="451" t="s">
        <v>7076</v>
      </c>
      <c r="C10870" s="623" t="s">
        <v>1131</v>
      </c>
      <c r="D10870" s="624">
        <v>82.96</v>
      </c>
    </row>
    <row r="10871" spans="1:4" ht="25.5">
      <c r="A10871" s="623">
        <v>7192</v>
      </c>
      <c r="B10871" s="451" t="s">
        <v>7072</v>
      </c>
      <c r="C10871" s="623" t="s">
        <v>1131</v>
      </c>
      <c r="D10871" s="624">
        <v>45.63</v>
      </c>
    </row>
    <row r="10872" spans="1:4" ht="25.5">
      <c r="A10872" s="623">
        <v>7193</v>
      </c>
      <c r="B10872" s="451" t="s">
        <v>7073</v>
      </c>
      <c r="C10872" s="623" t="s">
        <v>1131</v>
      </c>
      <c r="D10872" s="624">
        <v>54.47</v>
      </c>
    </row>
    <row r="10873" spans="1:4" ht="25.5">
      <c r="A10873" s="623">
        <v>7189</v>
      </c>
      <c r="B10873" s="451" t="s">
        <v>7069</v>
      </c>
      <c r="C10873" s="623" t="s">
        <v>1131</v>
      </c>
      <c r="D10873" s="624">
        <v>76.5</v>
      </c>
    </row>
    <row r="10874" spans="1:4" ht="25.5">
      <c r="A10874" s="623">
        <v>7198</v>
      </c>
      <c r="B10874" s="451" t="s">
        <v>7077</v>
      </c>
      <c r="C10874" s="623" t="s">
        <v>1136</v>
      </c>
      <c r="D10874" s="624">
        <v>28.48</v>
      </c>
    </row>
    <row r="10875" spans="1:4" ht="25.5">
      <c r="A10875" s="623">
        <v>34402</v>
      </c>
      <c r="B10875" s="451" t="s">
        <v>7077</v>
      </c>
      <c r="C10875" s="623" t="s">
        <v>1131</v>
      </c>
      <c r="D10875" s="624">
        <v>114.67</v>
      </c>
    </row>
    <row r="10876" spans="1:4">
      <c r="A10876" s="623">
        <v>7245</v>
      </c>
      <c r="B10876" s="451" t="s">
        <v>7098</v>
      </c>
      <c r="C10876" s="623" t="s">
        <v>1131</v>
      </c>
      <c r="D10876" s="624">
        <v>38.92</v>
      </c>
    </row>
    <row r="10877" spans="1:4" ht="25.5">
      <c r="A10877" s="623">
        <v>34425</v>
      </c>
      <c r="B10877" s="451" t="s">
        <v>8397</v>
      </c>
      <c r="C10877" s="623" t="s">
        <v>1131</v>
      </c>
      <c r="D10877" s="624">
        <v>70.91</v>
      </c>
    </row>
    <row r="10878" spans="1:4" ht="25.5">
      <c r="A10878" s="623">
        <v>7223</v>
      </c>
      <c r="B10878" s="451" t="s">
        <v>7086</v>
      </c>
      <c r="C10878" s="623" t="s">
        <v>1131</v>
      </c>
      <c r="D10878" s="624">
        <v>82.64</v>
      </c>
    </row>
    <row r="10879" spans="1:4" ht="25.5">
      <c r="A10879" s="623">
        <v>7234</v>
      </c>
      <c r="B10879" s="451" t="s">
        <v>7095</v>
      </c>
      <c r="C10879" s="623" t="s">
        <v>1131</v>
      </c>
      <c r="D10879" s="624">
        <v>119.2</v>
      </c>
    </row>
    <row r="10880" spans="1:4" ht="25.5">
      <c r="A10880" s="623">
        <v>7224</v>
      </c>
      <c r="B10880" s="451" t="s">
        <v>7087</v>
      </c>
      <c r="C10880" s="623" t="s">
        <v>1131</v>
      </c>
      <c r="D10880" s="624">
        <v>131.66</v>
      </c>
    </row>
    <row r="10881" spans="1:4" ht="25.5">
      <c r="A10881" s="623">
        <v>7221</v>
      </c>
      <c r="B10881" s="451" t="s">
        <v>7079</v>
      </c>
      <c r="C10881" s="623" t="s">
        <v>1136</v>
      </c>
      <c r="D10881" s="624">
        <v>64.02</v>
      </c>
    </row>
    <row r="10882" spans="1:4" ht="25.5">
      <c r="A10882" s="623">
        <v>7210</v>
      </c>
      <c r="B10882" s="451" t="s">
        <v>7079</v>
      </c>
      <c r="C10882" s="623" t="s">
        <v>1131</v>
      </c>
      <c r="D10882" s="624">
        <v>149.81</v>
      </c>
    </row>
    <row r="10883" spans="1:4" ht="25.5">
      <c r="A10883" s="623">
        <v>7225</v>
      </c>
      <c r="B10883" s="451" t="s">
        <v>7088</v>
      </c>
      <c r="C10883" s="623" t="s">
        <v>1131</v>
      </c>
      <c r="D10883" s="624">
        <v>166.46</v>
      </c>
    </row>
    <row r="10884" spans="1:4" ht="25.5">
      <c r="A10884" s="623">
        <v>7226</v>
      </c>
      <c r="B10884" s="451" t="s">
        <v>7089</v>
      </c>
      <c r="C10884" s="623" t="s">
        <v>1131</v>
      </c>
      <c r="D10884" s="624">
        <v>183.18</v>
      </c>
    </row>
    <row r="10885" spans="1:4" ht="25.5">
      <c r="A10885" s="623">
        <v>7236</v>
      </c>
      <c r="B10885" s="451" t="s">
        <v>7096</v>
      </c>
      <c r="C10885" s="623" t="s">
        <v>1131</v>
      </c>
      <c r="D10885" s="624">
        <v>199.78</v>
      </c>
    </row>
    <row r="10886" spans="1:4" ht="25.5">
      <c r="A10886" s="623">
        <v>7227</v>
      </c>
      <c r="B10886" s="451" t="s">
        <v>7090</v>
      </c>
      <c r="C10886" s="623" t="s">
        <v>1131</v>
      </c>
      <c r="D10886" s="624">
        <v>216.43</v>
      </c>
    </row>
    <row r="10887" spans="1:4" ht="25.5">
      <c r="A10887" s="623">
        <v>7212</v>
      </c>
      <c r="B10887" s="451" t="s">
        <v>7080</v>
      </c>
      <c r="C10887" s="623" t="s">
        <v>1131</v>
      </c>
      <c r="D10887" s="624">
        <v>239.64</v>
      </c>
    </row>
    <row r="10888" spans="1:4" ht="25.5">
      <c r="A10888" s="623">
        <v>7229</v>
      </c>
      <c r="B10888" s="451" t="s">
        <v>7091</v>
      </c>
      <c r="C10888" s="623" t="s">
        <v>1131</v>
      </c>
      <c r="D10888" s="624">
        <v>158.47999999999999</v>
      </c>
    </row>
    <row r="10889" spans="1:4" ht="25.5">
      <c r="A10889" s="623">
        <v>7230</v>
      </c>
      <c r="B10889" s="451" t="s">
        <v>7092</v>
      </c>
      <c r="C10889" s="623" t="s">
        <v>1131</v>
      </c>
      <c r="D10889" s="624">
        <v>252.54</v>
      </c>
    </row>
    <row r="10890" spans="1:4" ht="25.5">
      <c r="A10890" s="623">
        <v>7231</v>
      </c>
      <c r="B10890" s="451" t="s">
        <v>7093</v>
      </c>
      <c r="C10890" s="623" t="s">
        <v>1131</v>
      </c>
      <c r="D10890" s="624">
        <v>331.66</v>
      </c>
    </row>
    <row r="10891" spans="1:4" ht="25.5">
      <c r="A10891" s="623">
        <v>7220</v>
      </c>
      <c r="B10891" s="451" t="s">
        <v>7085</v>
      </c>
      <c r="C10891" s="623" t="s">
        <v>1131</v>
      </c>
      <c r="D10891" s="624">
        <v>407.75</v>
      </c>
    </row>
    <row r="10892" spans="1:4" ht="25.5">
      <c r="A10892" s="623">
        <v>34447</v>
      </c>
      <c r="B10892" s="451" t="s">
        <v>8398</v>
      </c>
      <c r="C10892" s="623" t="s">
        <v>1131</v>
      </c>
      <c r="D10892" s="624">
        <v>453.84</v>
      </c>
    </row>
    <row r="10893" spans="1:4" ht="25.5">
      <c r="A10893" s="623">
        <v>7233</v>
      </c>
      <c r="B10893" s="451" t="s">
        <v>7094</v>
      </c>
      <c r="C10893" s="623" t="s">
        <v>1131</v>
      </c>
      <c r="D10893" s="624">
        <v>508.09</v>
      </c>
    </row>
    <row r="10894" spans="1:4" ht="76.5">
      <c r="A10894" s="623">
        <v>42172</v>
      </c>
      <c r="B10894" s="451" t="s">
        <v>11722</v>
      </c>
      <c r="C10894" s="623" t="s">
        <v>1136</v>
      </c>
      <c r="D10894" s="624">
        <v>136.65</v>
      </c>
    </row>
    <row r="10895" spans="1:4" ht="38.25">
      <c r="A10895" s="623">
        <v>25007</v>
      </c>
      <c r="B10895" s="451" t="s">
        <v>12209</v>
      </c>
      <c r="C10895" s="623" t="s">
        <v>1136</v>
      </c>
      <c r="D10895" s="624">
        <v>29.88</v>
      </c>
    </row>
    <row r="10896" spans="1:4" ht="102">
      <c r="A10896" s="623">
        <v>43071</v>
      </c>
      <c r="B10896" s="451" t="s">
        <v>12210</v>
      </c>
      <c r="C10896" s="623" t="s">
        <v>1136</v>
      </c>
      <c r="D10896" s="624">
        <v>117.58</v>
      </c>
    </row>
    <row r="10897" spans="1:4" ht="76.5">
      <c r="A10897" s="623">
        <v>39520</v>
      </c>
      <c r="B10897" s="451" t="s">
        <v>12211</v>
      </c>
      <c r="C10897" s="623" t="s">
        <v>1136</v>
      </c>
      <c r="D10897" s="624">
        <v>95.92</v>
      </c>
    </row>
    <row r="10898" spans="1:4" ht="76.5">
      <c r="A10898" s="623">
        <v>39521</v>
      </c>
      <c r="B10898" s="451" t="s">
        <v>12212</v>
      </c>
      <c r="C10898" s="623" t="s">
        <v>1136</v>
      </c>
      <c r="D10898" s="624">
        <v>99.06</v>
      </c>
    </row>
    <row r="10899" spans="1:4" ht="76.5">
      <c r="A10899" s="623">
        <v>39522</v>
      </c>
      <c r="B10899" s="451" t="s">
        <v>12213</v>
      </c>
      <c r="C10899" s="623" t="s">
        <v>1136</v>
      </c>
      <c r="D10899" s="624">
        <v>102.29</v>
      </c>
    </row>
    <row r="10900" spans="1:4" ht="38.25">
      <c r="A10900" s="623">
        <v>7243</v>
      </c>
      <c r="B10900" s="451" t="s">
        <v>12214</v>
      </c>
      <c r="C10900" s="623" t="s">
        <v>1136</v>
      </c>
      <c r="D10900" s="624">
        <v>31.22</v>
      </c>
    </row>
    <row r="10901" spans="1:4" ht="38.25">
      <c r="A10901" s="623">
        <v>11067</v>
      </c>
      <c r="B10901" s="451" t="s">
        <v>12215</v>
      </c>
      <c r="C10901" s="623" t="s">
        <v>1131</v>
      </c>
      <c r="D10901" s="624">
        <v>655.86</v>
      </c>
    </row>
    <row r="10902" spans="1:4" ht="38.25">
      <c r="A10902" s="623">
        <v>11068</v>
      </c>
      <c r="B10902" s="451" t="s">
        <v>12216</v>
      </c>
      <c r="C10902" s="623" t="s">
        <v>1131</v>
      </c>
      <c r="D10902" s="624">
        <v>828.58</v>
      </c>
    </row>
    <row r="10903" spans="1:4" ht="25.5">
      <c r="A10903" s="623">
        <v>7246</v>
      </c>
      <c r="B10903" s="451" t="s">
        <v>7099</v>
      </c>
      <c r="C10903" s="623" t="s">
        <v>1131</v>
      </c>
      <c r="D10903" s="624">
        <v>36.21</v>
      </c>
    </row>
    <row r="10904" spans="1:4">
      <c r="A10904" s="623">
        <v>12869</v>
      </c>
      <c r="B10904" s="451" t="s">
        <v>10174</v>
      </c>
      <c r="C10904" s="623" t="s">
        <v>1134</v>
      </c>
      <c r="D10904" s="624">
        <v>13.95</v>
      </c>
    </row>
    <row r="10905" spans="1:4">
      <c r="A10905" s="623">
        <v>41097</v>
      </c>
      <c r="B10905" s="451" t="s">
        <v>14054</v>
      </c>
      <c r="C10905" s="623" t="s">
        <v>1251</v>
      </c>
      <c r="D10905" s="624">
        <v>2474.75</v>
      </c>
    </row>
    <row r="10906" spans="1:4" ht="38.25">
      <c r="A10906" s="623">
        <v>1574</v>
      </c>
      <c r="B10906" s="451" t="s">
        <v>5927</v>
      </c>
      <c r="C10906" s="623" t="s">
        <v>1131</v>
      </c>
      <c r="D10906" s="624">
        <v>1.1000000000000001</v>
      </c>
    </row>
    <row r="10907" spans="1:4" ht="38.25">
      <c r="A10907" s="623">
        <v>1581</v>
      </c>
      <c r="B10907" s="451" t="s">
        <v>5934</v>
      </c>
      <c r="C10907" s="623" t="s">
        <v>1131</v>
      </c>
      <c r="D10907" s="624">
        <v>7.68</v>
      </c>
    </row>
    <row r="10908" spans="1:4" ht="38.25">
      <c r="A10908" s="623">
        <v>1575</v>
      </c>
      <c r="B10908" s="451" t="s">
        <v>5928</v>
      </c>
      <c r="C10908" s="623" t="s">
        <v>1131</v>
      </c>
      <c r="D10908" s="624">
        <v>1.31</v>
      </c>
    </row>
    <row r="10909" spans="1:4" ht="38.25">
      <c r="A10909" s="623">
        <v>1570</v>
      </c>
      <c r="B10909" s="451" t="s">
        <v>5924</v>
      </c>
      <c r="C10909" s="623" t="s">
        <v>1131</v>
      </c>
      <c r="D10909" s="624">
        <v>0.66</v>
      </c>
    </row>
    <row r="10910" spans="1:4" ht="38.25">
      <c r="A10910" s="623">
        <v>1576</v>
      </c>
      <c r="B10910" s="451" t="s">
        <v>5929</v>
      </c>
      <c r="C10910" s="623" t="s">
        <v>1131</v>
      </c>
      <c r="D10910" s="624">
        <v>1.82</v>
      </c>
    </row>
    <row r="10911" spans="1:4" ht="38.25">
      <c r="A10911" s="623">
        <v>1577</v>
      </c>
      <c r="B10911" s="451" t="s">
        <v>5930</v>
      </c>
      <c r="C10911" s="623" t="s">
        <v>1131</v>
      </c>
      <c r="D10911" s="624">
        <v>2.0499999999999998</v>
      </c>
    </row>
    <row r="10912" spans="1:4" ht="38.25">
      <c r="A10912" s="623">
        <v>1571</v>
      </c>
      <c r="B10912" s="451" t="s">
        <v>5925</v>
      </c>
      <c r="C10912" s="623" t="s">
        <v>1131</v>
      </c>
      <c r="D10912" s="624">
        <v>0.86</v>
      </c>
    </row>
    <row r="10913" spans="1:4" ht="38.25">
      <c r="A10913" s="623">
        <v>1578</v>
      </c>
      <c r="B10913" s="451" t="s">
        <v>5931</v>
      </c>
      <c r="C10913" s="623" t="s">
        <v>1131</v>
      </c>
      <c r="D10913" s="624">
        <v>3.56</v>
      </c>
    </row>
    <row r="10914" spans="1:4" ht="38.25">
      <c r="A10914" s="623">
        <v>1573</v>
      </c>
      <c r="B10914" s="451" t="s">
        <v>5926</v>
      </c>
      <c r="C10914" s="623" t="s">
        <v>1131</v>
      </c>
      <c r="D10914" s="624">
        <v>1.02</v>
      </c>
    </row>
    <row r="10915" spans="1:4" ht="38.25">
      <c r="A10915" s="623">
        <v>1579</v>
      </c>
      <c r="B10915" s="451" t="s">
        <v>5932</v>
      </c>
      <c r="C10915" s="623" t="s">
        <v>1131</v>
      </c>
      <c r="D10915" s="624">
        <v>4.43</v>
      </c>
    </row>
    <row r="10916" spans="1:4" ht="38.25">
      <c r="A10916" s="623">
        <v>1580</v>
      </c>
      <c r="B10916" s="451" t="s">
        <v>5933</v>
      </c>
      <c r="C10916" s="623" t="s">
        <v>1131</v>
      </c>
      <c r="D10916" s="624">
        <v>5.46</v>
      </c>
    </row>
    <row r="10917" spans="1:4" ht="38.25">
      <c r="A10917" s="623">
        <v>7571</v>
      </c>
      <c r="B10917" s="451" t="s">
        <v>7141</v>
      </c>
      <c r="C10917" s="623" t="s">
        <v>1131</v>
      </c>
      <c r="D10917" s="624">
        <v>10.46</v>
      </c>
    </row>
    <row r="10918" spans="1:4" ht="25.5">
      <c r="A10918" s="623">
        <v>39321</v>
      </c>
      <c r="B10918" s="451" t="s">
        <v>9525</v>
      </c>
      <c r="C10918" s="623" t="s">
        <v>1131</v>
      </c>
      <c r="D10918" s="624">
        <v>10.77</v>
      </c>
    </row>
    <row r="10919" spans="1:4" ht="25.5">
      <c r="A10919" s="623">
        <v>39319</v>
      </c>
      <c r="B10919" s="451" t="s">
        <v>9523</v>
      </c>
      <c r="C10919" s="623" t="s">
        <v>1131</v>
      </c>
      <c r="D10919" s="624">
        <v>4.2</v>
      </c>
    </row>
    <row r="10920" spans="1:4" ht="25.5">
      <c r="A10920" s="623">
        <v>39320</v>
      </c>
      <c r="B10920" s="451" t="s">
        <v>9524</v>
      </c>
      <c r="C10920" s="623" t="s">
        <v>1131</v>
      </c>
      <c r="D10920" s="624">
        <v>6.99</v>
      </c>
    </row>
    <row r="10921" spans="1:4" ht="25.5">
      <c r="A10921" s="623">
        <v>1591</v>
      </c>
      <c r="B10921" s="451" t="s">
        <v>5941</v>
      </c>
      <c r="C10921" s="623" t="s">
        <v>1131</v>
      </c>
      <c r="D10921" s="624">
        <v>16.940000000000001</v>
      </c>
    </row>
    <row r="10922" spans="1:4" ht="25.5">
      <c r="A10922" s="623">
        <v>1547</v>
      </c>
      <c r="B10922" s="451" t="s">
        <v>5919</v>
      </c>
      <c r="C10922" s="623" t="s">
        <v>1131</v>
      </c>
      <c r="D10922" s="624">
        <v>88.78</v>
      </c>
    </row>
    <row r="10923" spans="1:4" ht="25.5">
      <c r="A10923" s="623">
        <v>38196</v>
      </c>
      <c r="B10923" s="451" t="s">
        <v>9066</v>
      </c>
      <c r="C10923" s="623" t="s">
        <v>1131</v>
      </c>
      <c r="D10923" s="624">
        <v>17.29</v>
      </c>
    </row>
    <row r="10924" spans="1:4" ht="25.5">
      <c r="A10924" s="623">
        <v>1543</v>
      </c>
      <c r="B10924" s="451" t="s">
        <v>5916</v>
      </c>
      <c r="C10924" s="623" t="s">
        <v>1131</v>
      </c>
      <c r="D10924" s="624">
        <v>18.37</v>
      </c>
    </row>
    <row r="10925" spans="1:4" ht="25.5">
      <c r="A10925" s="623">
        <v>1585</v>
      </c>
      <c r="B10925" s="451" t="s">
        <v>5935</v>
      </c>
      <c r="C10925" s="623" t="s">
        <v>1131</v>
      </c>
      <c r="D10925" s="624">
        <v>3.56</v>
      </c>
    </row>
    <row r="10926" spans="1:4" ht="25.5">
      <c r="A10926" s="623">
        <v>1593</v>
      </c>
      <c r="B10926" s="451" t="s">
        <v>5942</v>
      </c>
      <c r="C10926" s="623" t="s">
        <v>1131</v>
      </c>
      <c r="D10926" s="624">
        <v>18.899999999999999</v>
      </c>
    </row>
    <row r="10927" spans="1:4" ht="25.5">
      <c r="A10927" s="623">
        <v>11838</v>
      </c>
      <c r="B10927" s="451" t="s">
        <v>7701</v>
      </c>
      <c r="C10927" s="623" t="s">
        <v>1131</v>
      </c>
      <c r="D10927" s="624">
        <v>24.93</v>
      </c>
    </row>
    <row r="10928" spans="1:4" ht="25.5">
      <c r="A10928" s="623">
        <v>1594</v>
      </c>
      <c r="B10928" s="451" t="s">
        <v>5943</v>
      </c>
      <c r="C10928" s="623" t="s">
        <v>1131</v>
      </c>
      <c r="D10928" s="624">
        <v>25.21</v>
      </c>
    </row>
    <row r="10929" spans="1:4" ht="25.5">
      <c r="A10929" s="623">
        <v>1586</v>
      </c>
      <c r="B10929" s="451" t="s">
        <v>5936</v>
      </c>
      <c r="C10929" s="623" t="s">
        <v>1131</v>
      </c>
      <c r="D10929" s="624">
        <v>4.5</v>
      </c>
    </row>
    <row r="10930" spans="1:4" ht="25.5">
      <c r="A10930" s="623">
        <v>11839</v>
      </c>
      <c r="B10930" s="451" t="s">
        <v>7702</v>
      </c>
      <c r="C10930" s="623" t="s">
        <v>1131</v>
      </c>
      <c r="D10930" s="624">
        <v>36.28</v>
      </c>
    </row>
    <row r="10931" spans="1:4" ht="25.5">
      <c r="A10931" s="623">
        <v>1587</v>
      </c>
      <c r="B10931" s="451" t="s">
        <v>5937</v>
      </c>
      <c r="C10931" s="623" t="s">
        <v>1131</v>
      </c>
      <c r="D10931" s="624">
        <v>4.58</v>
      </c>
    </row>
    <row r="10932" spans="1:4" ht="25.5">
      <c r="A10932" s="623">
        <v>1545</v>
      </c>
      <c r="B10932" s="451" t="s">
        <v>5917</v>
      </c>
      <c r="C10932" s="623" t="s">
        <v>1131</v>
      </c>
      <c r="D10932" s="624">
        <v>43.54</v>
      </c>
    </row>
    <row r="10933" spans="1:4" ht="25.5">
      <c r="A10933" s="623">
        <v>1588</v>
      </c>
      <c r="B10933" s="451" t="s">
        <v>5938</v>
      </c>
      <c r="C10933" s="623" t="s">
        <v>1131</v>
      </c>
      <c r="D10933" s="624">
        <v>6.29</v>
      </c>
    </row>
    <row r="10934" spans="1:4" ht="25.5">
      <c r="A10934" s="623">
        <v>1535</v>
      </c>
      <c r="B10934" s="451" t="s">
        <v>5913</v>
      </c>
      <c r="C10934" s="623" t="s">
        <v>1131</v>
      </c>
      <c r="D10934" s="624">
        <v>3.62</v>
      </c>
    </row>
    <row r="10935" spans="1:4" ht="25.5">
      <c r="A10935" s="623">
        <v>1589</v>
      </c>
      <c r="B10935" s="451" t="s">
        <v>5939</v>
      </c>
      <c r="C10935" s="623" t="s">
        <v>1131</v>
      </c>
      <c r="D10935" s="624">
        <v>6.49</v>
      </c>
    </row>
    <row r="10936" spans="1:4" ht="25.5">
      <c r="A10936" s="623">
        <v>1546</v>
      </c>
      <c r="B10936" s="451" t="s">
        <v>5918</v>
      </c>
      <c r="C10936" s="623" t="s">
        <v>1131</v>
      </c>
      <c r="D10936" s="624">
        <v>73.47</v>
      </c>
    </row>
    <row r="10937" spans="1:4" ht="25.5">
      <c r="A10937" s="623">
        <v>1590</v>
      </c>
      <c r="B10937" s="451" t="s">
        <v>5940</v>
      </c>
      <c r="C10937" s="623" t="s">
        <v>1131</v>
      </c>
      <c r="D10937" s="624">
        <v>11.42</v>
      </c>
    </row>
    <row r="10938" spans="1:4" ht="25.5">
      <c r="A10938" s="623">
        <v>1542</v>
      </c>
      <c r="B10938" s="451" t="s">
        <v>5915</v>
      </c>
      <c r="C10938" s="623" t="s">
        <v>1131</v>
      </c>
      <c r="D10938" s="624">
        <v>15.14</v>
      </c>
    </row>
    <row r="10939" spans="1:4" ht="38.25">
      <c r="A10939" s="623">
        <v>38415</v>
      </c>
      <c r="B10939" s="451" t="s">
        <v>9109</v>
      </c>
      <c r="C10939" s="623" t="s">
        <v>1131</v>
      </c>
      <c r="D10939" s="624">
        <v>985.27</v>
      </c>
    </row>
    <row r="10940" spans="1:4" ht="38.25">
      <c r="A10940" s="623">
        <v>38414</v>
      </c>
      <c r="B10940" s="451" t="s">
        <v>9108</v>
      </c>
      <c r="C10940" s="623" t="s">
        <v>1131</v>
      </c>
      <c r="D10940" s="624">
        <v>1382.83</v>
      </c>
    </row>
    <row r="10941" spans="1:4">
      <c r="A10941" s="623">
        <v>38128</v>
      </c>
      <c r="B10941" s="451" t="s">
        <v>9029</v>
      </c>
      <c r="C10941" s="623" t="s">
        <v>1128</v>
      </c>
      <c r="D10941" s="624">
        <v>0.51</v>
      </c>
    </row>
    <row r="10942" spans="1:4">
      <c r="A10942" s="623">
        <v>7253</v>
      </c>
      <c r="B10942" s="451" t="s">
        <v>7102</v>
      </c>
      <c r="C10942" s="623" t="s">
        <v>1129</v>
      </c>
      <c r="D10942" s="624">
        <v>109.28</v>
      </c>
    </row>
    <row r="10943" spans="1:4" ht="25.5">
      <c r="A10943" s="623">
        <v>4806</v>
      </c>
      <c r="B10943" s="451" t="s">
        <v>6818</v>
      </c>
      <c r="C10943" s="623" t="s">
        <v>1135</v>
      </c>
      <c r="D10943" s="624">
        <v>14.55</v>
      </c>
    </row>
    <row r="10944" spans="1:4">
      <c r="A10944" s="623">
        <v>34401</v>
      </c>
      <c r="B10944" s="451" t="s">
        <v>8395</v>
      </c>
      <c r="C10944" s="623" t="s">
        <v>1131</v>
      </c>
      <c r="D10944" s="624">
        <v>1.17</v>
      </c>
    </row>
    <row r="10945" spans="1:4">
      <c r="A10945" s="623">
        <v>7258</v>
      </c>
      <c r="B10945" s="451" t="s">
        <v>7104</v>
      </c>
      <c r="C10945" s="623" t="s">
        <v>1131</v>
      </c>
      <c r="D10945" s="624">
        <v>0.37</v>
      </c>
    </row>
    <row r="10946" spans="1:4">
      <c r="A10946" s="623">
        <v>7260</v>
      </c>
      <c r="B10946" s="451" t="s">
        <v>7105</v>
      </c>
      <c r="C10946" s="623" t="s">
        <v>1131</v>
      </c>
      <c r="D10946" s="624">
        <v>1.1399999999999999</v>
      </c>
    </row>
    <row r="10947" spans="1:4" ht="25.5">
      <c r="A10947" s="623">
        <v>7256</v>
      </c>
      <c r="B10947" s="451" t="s">
        <v>7103</v>
      </c>
      <c r="C10947" s="623" t="s">
        <v>1131</v>
      </c>
      <c r="D10947" s="624">
        <v>0.66</v>
      </c>
    </row>
    <row r="10948" spans="1:4">
      <c r="A10948" s="623">
        <v>34400</v>
      </c>
      <c r="B10948" s="451" t="s">
        <v>8394</v>
      </c>
      <c r="C10948" s="623" t="s">
        <v>1131</v>
      </c>
      <c r="D10948" s="624">
        <v>2.86</v>
      </c>
    </row>
    <row r="10949" spans="1:4">
      <c r="A10949" s="623">
        <v>10617</v>
      </c>
      <c r="B10949" s="451" t="s">
        <v>7393</v>
      </c>
      <c r="C10949" s="623" t="s">
        <v>1131</v>
      </c>
      <c r="D10949" s="624">
        <v>4</v>
      </c>
    </row>
    <row r="10950" spans="1:4" ht="25.5">
      <c r="A10950" s="623">
        <v>7274</v>
      </c>
      <c r="B10950" s="451" t="s">
        <v>7114</v>
      </c>
      <c r="C10950" s="623" t="s">
        <v>1131</v>
      </c>
      <c r="D10950" s="624">
        <v>31.98</v>
      </c>
    </row>
    <row r="10951" spans="1:4" ht="25.5">
      <c r="A10951" s="623">
        <v>11663</v>
      </c>
      <c r="B10951" s="451" t="s">
        <v>7615</v>
      </c>
      <c r="C10951" s="623" t="s">
        <v>1131</v>
      </c>
      <c r="D10951" s="624">
        <v>263.13</v>
      </c>
    </row>
    <row r="10952" spans="1:4" ht="25.5">
      <c r="A10952" s="623">
        <v>154</v>
      </c>
      <c r="B10952" s="451" t="s">
        <v>12217</v>
      </c>
      <c r="C10952" s="623" t="s">
        <v>1130</v>
      </c>
      <c r="D10952" s="624">
        <v>51</v>
      </c>
    </row>
    <row r="10953" spans="1:4" ht="38.25">
      <c r="A10953" s="623">
        <v>38121</v>
      </c>
      <c r="B10953" s="451" t="s">
        <v>9023</v>
      </c>
      <c r="C10953" s="623" t="s">
        <v>1130</v>
      </c>
      <c r="D10953" s="624">
        <v>7.53</v>
      </c>
    </row>
    <row r="10954" spans="1:4" ht="25.5">
      <c r="A10954" s="623">
        <v>7343</v>
      </c>
      <c r="B10954" s="451" t="s">
        <v>7129</v>
      </c>
      <c r="C10954" s="623" t="s">
        <v>1130</v>
      </c>
      <c r="D10954" s="624">
        <v>7.63</v>
      </c>
    </row>
    <row r="10955" spans="1:4">
      <c r="A10955" s="623">
        <v>7350</v>
      </c>
      <c r="B10955" s="451" t="s">
        <v>7131</v>
      </c>
      <c r="C10955" s="623" t="s">
        <v>1130</v>
      </c>
      <c r="D10955" s="624">
        <v>24.45</v>
      </c>
    </row>
    <row r="10956" spans="1:4">
      <c r="A10956" s="623">
        <v>7348</v>
      </c>
      <c r="B10956" s="451" t="s">
        <v>7130</v>
      </c>
      <c r="C10956" s="623" t="s">
        <v>1130</v>
      </c>
      <c r="D10956" s="624">
        <v>13.72</v>
      </c>
    </row>
    <row r="10957" spans="1:4">
      <c r="A10957" s="623">
        <v>7356</v>
      </c>
      <c r="B10957" s="451" t="s">
        <v>7133</v>
      </c>
      <c r="C10957" s="623" t="s">
        <v>1130</v>
      </c>
      <c r="D10957" s="624">
        <v>20.56</v>
      </c>
    </row>
    <row r="10958" spans="1:4" ht="38.25">
      <c r="A10958" s="623">
        <v>7313</v>
      </c>
      <c r="B10958" s="451" t="s">
        <v>7122</v>
      </c>
      <c r="C10958" s="623" t="s">
        <v>1130</v>
      </c>
      <c r="D10958" s="624">
        <v>16.649999999999999</v>
      </c>
    </row>
    <row r="10959" spans="1:4" ht="25.5">
      <c r="A10959" s="623">
        <v>7319</v>
      </c>
      <c r="B10959" s="451" t="s">
        <v>7125</v>
      </c>
      <c r="C10959" s="623" t="s">
        <v>1130</v>
      </c>
      <c r="D10959" s="624">
        <v>9.5299999999999994</v>
      </c>
    </row>
    <row r="10960" spans="1:4" ht="25.5">
      <c r="A10960" s="623">
        <v>38119</v>
      </c>
      <c r="B10960" s="451" t="s">
        <v>9021</v>
      </c>
      <c r="C10960" s="623" t="s">
        <v>1130</v>
      </c>
      <c r="D10960" s="624">
        <v>96.03</v>
      </c>
    </row>
    <row r="10961" spans="1:4" ht="25.5">
      <c r="A10961" s="623">
        <v>7314</v>
      </c>
      <c r="B10961" s="451" t="s">
        <v>7123</v>
      </c>
      <c r="C10961" s="623" t="s">
        <v>1130</v>
      </c>
      <c r="D10961" s="624">
        <v>103.49</v>
      </c>
    </row>
    <row r="10962" spans="1:4" ht="25.5">
      <c r="A10962" s="623">
        <v>38131</v>
      </c>
      <c r="B10962" s="451" t="s">
        <v>9032</v>
      </c>
      <c r="C10962" s="623" t="s">
        <v>1130</v>
      </c>
      <c r="D10962" s="624">
        <v>96.89</v>
      </c>
    </row>
    <row r="10963" spans="1:4">
      <c r="A10963" s="623">
        <v>7304</v>
      </c>
      <c r="B10963" s="451" t="s">
        <v>7118</v>
      </c>
      <c r="C10963" s="623" t="s">
        <v>1130</v>
      </c>
      <c r="D10963" s="624">
        <v>54.96</v>
      </c>
    </row>
    <row r="10964" spans="1:4" ht="25.5">
      <c r="A10964" s="623">
        <v>7293</v>
      </c>
      <c r="B10964" s="451" t="s">
        <v>7117</v>
      </c>
      <c r="C10964" s="623" t="s">
        <v>1130</v>
      </c>
      <c r="D10964" s="624">
        <v>24.64</v>
      </c>
    </row>
    <row r="10965" spans="1:4">
      <c r="A10965" s="623">
        <v>7311</v>
      </c>
      <c r="B10965" s="451" t="s">
        <v>7121</v>
      </c>
      <c r="C10965" s="623" t="s">
        <v>1130</v>
      </c>
      <c r="D10965" s="624">
        <v>23.83</v>
      </c>
    </row>
    <row r="10966" spans="1:4">
      <c r="A10966" s="623">
        <v>7292</v>
      </c>
      <c r="B10966" s="451" t="s">
        <v>7116</v>
      </c>
      <c r="C10966" s="623" t="s">
        <v>1130</v>
      </c>
      <c r="D10966" s="624">
        <v>23.14</v>
      </c>
    </row>
    <row r="10967" spans="1:4">
      <c r="A10967" s="623">
        <v>7288</v>
      </c>
      <c r="B10967" s="451" t="s">
        <v>7115</v>
      </c>
      <c r="C10967" s="623" t="s">
        <v>1130</v>
      </c>
      <c r="D10967" s="624">
        <v>26.22</v>
      </c>
    </row>
    <row r="10968" spans="1:4">
      <c r="A10968" s="623">
        <v>35693</v>
      </c>
      <c r="B10968" s="451" t="s">
        <v>8565</v>
      </c>
      <c r="C10968" s="623" t="s">
        <v>1130</v>
      </c>
      <c r="D10968" s="624">
        <v>9.43</v>
      </c>
    </row>
    <row r="10969" spans="1:4">
      <c r="A10969" s="623">
        <v>35692</v>
      </c>
      <c r="B10969" s="451" t="s">
        <v>8564</v>
      </c>
      <c r="C10969" s="623" t="s">
        <v>1130</v>
      </c>
      <c r="D10969" s="624">
        <v>50.56</v>
      </c>
    </row>
    <row r="10970" spans="1:4">
      <c r="A10970" s="623">
        <v>7342</v>
      </c>
      <c r="B10970" s="451" t="s">
        <v>7128</v>
      </c>
      <c r="C10970" s="623" t="s">
        <v>1128</v>
      </c>
      <c r="D10970" s="624">
        <v>1.82</v>
      </c>
    </row>
    <row r="10971" spans="1:4">
      <c r="A10971" s="623">
        <v>7306</v>
      </c>
      <c r="B10971" s="451" t="s">
        <v>7119</v>
      </c>
      <c r="C10971" s="623" t="s">
        <v>1130</v>
      </c>
      <c r="D10971" s="624">
        <v>28.26</v>
      </c>
    </row>
    <row r="10972" spans="1:4" ht="38.25">
      <c r="A10972" s="623">
        <v>39574</v>
      </c>
      <c r="B10972" s="451" t="s">
        <v>9696</v>
      </c>
      <c r="C10972" s="623" t="s">
        <v>1131</v>
      </c>
      <c r="D10972" s="624">
        <v>3.19</v>
      </c>
    </row>
    <row r="10973" spans="1:4" ht="38.25">
      <c r="A10973" s="623">
        <v>11060</v>
      </c>
      <c r="B10973" s="451" t="s">
        <v>7495</v>
      </c>
      <c r="C10973" s="623" t="s">
        <v>1131</v>
      </c>
      <c r="D10973" s="624">
        <v>25.13</v>
      </c>
    </row>
    <row r="10974" spans="1:4" ht="25.5">
      <c r="A10974" s="623">
        <v>37401</v>
      </c>
      <c r="B10974" s="451" t="s">
        <v>8707</v>
      </c>
      <c r="C10974" s="623" t="s">
        <v>1131</v>
      </c>
      <c r="D10974" s="624">
        <v>42.21</v>
      </c>
    </row>
    <row r="10975" spans="1:4" ht="25.5">
      <c r="A10975" s="623">
        <v>7525</v>
      </c>
      <c r="B10975" s="451" t="s">
        <v>7135</v>
      </c>
      <c r="C10975" s="623" t="s">
        <v>1131</v>
      </c>
      <c r="D10975" s="624">
        <v>29.54</v>
      </c>
    </row>
    <row r="10976" spans="1:4" ht="25.5">
      <c r="A10976" s="623">
        <v>7524</v>
      </c>
      <c r="B10976" s="451" t="s">
        <v>7134</v>
      </c>
      <c r="C10976" s="623" t="s">
        <v>1131</v>
      </c>
      <c r="D10976" s="624">
        <v>27.84</v>
      </c>
    </row>
    <row r="10977" spans="1:4" ht="25.5">
      <c r="A10977" s="623">
        <v>38105</v>
      </c>
      <c r="B10977" s="451" t="s">
        <v>9009</v>
      </c>
      <c r="C10977" s="623" t="s">
        <v>1131</v>
      </c>
      <c r="D10977" s="624">
        <v>7.15</v>
      </c>
    </row>
    <row r="10978" spans="1:4" ht="38.25">
      <c r="A10978" s="623">
        <v>38084</v>
      </c>
      <c r="B10978" s="451" t="s">
        <v>8989</v>
      </c>
      <c r="C10978" s="623" t="s">
        <v>1131</v>
      </c>
      <c r="D10978" s="624">
        <v>10.15</v>
      </c>
    </row>
    <row r="10979" spans="1:4">
      <c r="A10979" s="623">
        <v>38103</v>
      </c>
      <c r="B10979" s="451" t="s">
        <v>9007</v>
      </c>
      <c r="C10979" s="623" t="s">
        <v>1131</v>
      </c>
      <c r="D10979" s="624">
        <v>10.73</v>
      </c>
    </row>
    <row r="10980" spans="1:4" ht="25.5">
      <c r="A10980" s="623">
        <v>38082</v>
      </c>
      <c r="B10980" s="451" t="s">
        <v>8987</v>
      </c>
      <c r="C10980" s="623" t="s">
        <v>1131</v>
      </c>
      <c r="D10980" s="624">
        <v>13.22</v>
      </c>
    </row>
    <row r="10981" spans="1:4">
      <c r="A10981" s="623">
        <v>38104</v>
      </c>
      <c r="B10981" s="451" t="s">
        <v>9008</v>
      </c>
      <c r="C10981" s="623" t="s">
        <v>1131</v>
      </c>
      <c r="D10981" s="624">
        <v>21.02</v>
      </c>
    </row>
    <row r="10982" spans="1:4" ht="25.5">
      <c r="A10982" s="623">
        <v>38083</v>
      </c>
      <c r="B10982" s="451" t="s">
        <v>8988</v>
      </c>
      <c r="C10982" s="623" t="s">
        <v>1131</v>
      </c>
      <c r="D10982" s="624">
        <v>23.34</v>
      </c>
    </row>
    <row r="10983" spans="1:4">
      <c r="A10983" s="623">
        <v>38101</v>
      </c>
      <c r="B10983" s="451" t="s">
        <v>9005</v>
      </c>
      <c r="C10983" s="623" t="s">
        <v>1131</v>
      </c>
      <c r="D10983" s="624">
        <v>5.0999999999999996</v>
      </c>
    </row>
    <row r="10984" spans="1:4" ht="25.5">
      <c r="A10984" s="623">
        <v>7528</v>
      </c>
      <c r="B10984" s="451" t="s">
        <v>7136</v>
      </c>
      <c r="C10984" s="623" t="s">
        <v>1131</v>
      </c>
      <c r="D10984" s="624">
        <v>6</v>
      </c>
    </row>
    <row r="10985" spans="1:4" ht="25.5">
      <c r="A10985" s="623">
        <v>12147</v>
      </c>
      <c r="B10985" s="451" t="s">
        <v>7810</v>
      </c>
      <c r="C10985" s="623" t="s">
        <v>1131</v>
      </c>
      <c r="D10985" s="624">
        <v>9.15</v>
      </c>
    </row>
    <row r="10986" spans="1:4" ht="25.5">
      <c r="A10986" s="623">
        <v>38075</v>
      </c>
      <c r="B10986" s="451" t="s">
        <v>8980</v>
      </c>
      <c r="C10986" s="623" t="s">
        <v>1131</v>
      </c>
      <c r="D10986" s="624">
        <v>10.39</v>
      </c>
    </row>
    <row r="10987" spans="1:4">
      <c r="A10987" s="623">
        <v>38102</v>
      </c>
      <c r="B10987" s="451" t="s">
        <v>9006</v>
      </c>
      <c r="C10987" s="623" t="s">
        <v>1131</v>
      </c>
      <c r="D10987" s="624">
        <v>6.53</v>
      </c>
    </row>
    <row r="10988" spans="1:4" ht="38.25">
      <c r="A10988" s="623">
        <v>38076</v>
      </c>
      <c r="B10988" s="451" t="s">
        <v>8981</v>
      </c>
      <c r="C10988" s="623" t="s">
        <v>1131</v>
      </c>
      <c r="D10988" s="624">
        <v>11.65</v>
      </c>
    </row>
    <row r="10989" spans="1:4">
      <c r="A10989" s="623">
        <v>7592</v>
      </c>
      <c r="B10989" s="451" t="s">
        <v>7148</v>
      </c>
      <c r="C10989" s="623" t="s">
        <v>1134</v>
      </c>
      <c r="D10989" s="624">
        <v>12.36</v>
      </c>
    </row>
    <row r="10990" spans="1:4">
      <c r="A10990" s="623">
        <v>40820</v>
      </c>
      <c r="B10990" s="451" t="s">
        <v>9950</v>
      </c>
      <c r="C10990" s="623" t="s">
        <v>1251</v>
      </c>
      <c r="D10990" s="624">
        <v>2191.4299999999998</v>
      </c>
    </row>
    <row r="10991" spans="1:4" ht="25.5">
      <c r="A10991" s="623">
        <v>11762</v>
      </c>
      <c r="B10991" s="451" t="s">
        <v>7681</v>
      </c>
      <c r="C10991" s="623" t="s">
        <v>1131</v>
      </c>
      <c r="D10991" s="624">
        <v>56.42</v>
      </c>
    </row>
    <row r="10992" spans="1:4" ht="25.5">
      <c r="A10992" s="623">
        <v>13418</v>
      </c>
      <c r="B10992" s="451" t="s">
        <v>8016</v>
      </c>
      <c r="C10992" s="623" t="s">
        <v>1131</v>
      </c>
      <c r="D10992" s="624">
        <v>15.76</v>
      </c>
    </row>
    <row r="10993" spans="1:4" ht="25.5">
      <c r="A10993" s="623">
        <v>13984</v>
      </c>
      <c r="B10993" s="451" t="s">
        <v>8044</v>
      </c>
      <c r="C10993" s="623" t="s">
        <v>1131</v>
      </c>
      <c r="D10993" s="624">
        <v>39.43</v>
      </c>
    </row>
    <row r="10994" spans="1:4" ht="25.5">
      <c r="A10994" s="623">
        <v>11772</v>
      </c>
      <c r="B10994" s="451" t="s">
        <v>7684</v>
      </c>
      <c r="C10994" s="623" t="s">
        <v>1131</v>
      </c>
      <c r="D10994" s="624">
        <v>95.75</v>
      </c>
    </row>
    <row r="10995" spans="1:4" ht="25.5">
      <c r="A10995" s="623">
        <v>36795</v>
      </c>
      <c r="B10995" s="451" t="s">
        <v>8679</v>
      </c>
      <c r="C10995" s="623" t="s">
        <v>1131</v>
      </c>
      <c r="D10995" s="624">
        <v>615.87</v>
      </c>
    </row>
    <row r="10996" spans="1:4" ht="25.5">
      <c r="A10996" s="623">
        <v>36796</v>
      </c>
      <c r="B10996" s="451" t="s">
        <v>8680</v>
      </c>
      <c r="C10996" s="623" t="s">
        <v>1131</v>
      </c>
      <c r="D10996" s="624">
        <v>158.57</v>
      </c>
    </row>
    <row r="10997" spans="1:4" ht="25.5">
      <c r="A10997" s="623">
        <v>36791</v>
      </c>
      <c r="B10997" s="451" t="s">
        <v>8675</v>
      </c>
      <c r="C10997" s="623" t="s">
        <v>1131</v>
      </c>
      <c r="D10997" s="624">
        <v>81.7</v>
      </c>
    </row>
    <row r="10998" spans="1:4" ht="25.5">
      <c r="A10998" s="623">
        <v>13415</v>
      </c>
      <c r="B10998" s="451" t="s">
        <v>8013</v>
      </c>
      <c r="C10998" s="623" t="s">
        <v>1131</v>
      </c>
      <c r="D10998" s="624">
        <v>47.49</v>
      </c>
    </row>
    <row r="10999" spans="1:4" ht="25.5">
      <c r="A10999" s="623">
        <v>36792</v>
      </c>
      <c r="B10999" s="451" t="s">
        <v>8676</v>
      </c>
      <c r="C10999" s="623" t="s">
        <v>1131</v>
      </c>
      <c r="D10999" s="624">
        <v>156.16999999999999</v>
      </c>
    </row>
    <row r="11000" spans="1:4" ht="25.5">
      <c r="A11000" s="623">
        <v>11773</v>
      </c>
      <c r="B11000" s="451" t="s">
        <v>7685</v>
      </c>
      <c r="C11000" s="623" t="s">
        <v>1131</v>
      </c>
      <c r="D11000" s="624">
        <v>91.41</v>
      </c>
    </row>
    <row r="11001" spans="1:4" ht="25.5">
      <c r="A11001" s="623">
        <v>11775</v>
      </c>
      <c r="B11001" s="451" t="s">
        <v>7686</v>
      </c>
      <c r="C11001" s="623" t="s">
        <v>1131</v>
      </c>
      <c r="D11001" s="624">
        <v>95.46</v>
      </c>
    </row>
    <row r="11002" spans="1:4" ht="38.25">
      <c r="A11002" s="623">
        <v>13983</v>
      </c>
      <c r="B11002" s="451" t="s">
        <v>8043</v>
      </c>
      <c r="C11002" s="623" t="s">
        <v>1131</v>
      </c>
      <c r="D11002" s="624">
        <v>48.77</v>
      </c>
    </row>
    <row r="11003" spans="1:4" ht="38.25">
      <c r="A11003" s="623">
        <v>13416</v>
      </c>
      <c r="B11003" s="451" t="s">
        <v>8014</v>
      </c>
      <c r="C11003" s="623" t="s">
        <v>1131</v>
      </c>
      <c r="D11003" s="624">
        <v>39.33</v>
      </c>
    </row>
    <row r="11004" spans="1:4" ht="25.5">
      <c r="A11004" s="623">
        <v>13417</v>
      </c>
      <c r="B11004" s="451" t="s">
        <v>8015</v>
      </c>
      <c r="C11004" s="623" t="s">
        <v>1131</v>
      </c>
      <c r="D11004" s="624">
        <v>34.69</v>
      </c>
    </row>
    <row r="11005" spans="1:4" ht="25.5">
      <c r="A11005" s="623">
        <v>7604</v>
      </c>
      <c r="B11005" s="451" t="s">
        <v>7152</v>
      </c>
      <c r="C11005" s="623" t="s">
        <v>1131</v>
      </c>
      <c r="D11005" s="624">
        <v>15.02</v>
      </c>
    </row>
    <row r="11006" spans="1:4" ht="38.25">
      <c r="A11006" s="623">
        <v>11763</v>
      </c>
      <c r="B11006" s="451" t="s">
        <v>11723</v>
      </c>
      <c r="C11006" s="623" t="s">
        <v>1131</v>
      </c>
      <c r="D11006" s="624">
        <v>69.400000000000006</v>
      </c>
    </row>
    <row r="11007" spans="1:4" ht="38.25">
      <c r="A11007" s="623">
        <v>11764</v>
      </c>
      <c r="B11007" s="451" t="s">
        <v>11724</v>
      </c>
      <c r="C11007" s="623" t="s">
        <v>1131</v>
      </c>
      <c r="D11007" s="624">
        <v>74.13</v>
      </c>
    </row>
    <row r="11008" spans="1:4" ht="38.25">
      <c r="A11008" s="623">
        <v>11829</v>
      </c>
      <c r="B11008" s="451" t="s">
        <v>11725</v>
      </c>
      <c r="C11008" s="623" t="s">
        <v>1131</v>
      </c>
      <c r="D11008" s="624">
        <v>17.760000000000002</v>
      </c>
    </row>
    <row r="11009" spans="1:4" ht="38.25">
      <c r="A11009" s="623">
        <v>11825</v>
      </c>
      <c r="B11009" s="451" t="s">
        <v>11726</v>
      </c>
      <c r="C11009" s="623" t="s">
        <v>1131</v>
      </c>
      <c r="D11009" s="624">
        <v>30.46</v>
      </c>
    </row>
    <row r="11010" spans="1:4" ht="38.25">
      <c r="A11010" s="623">
        <v>11767</v>
      </c>
      <c r="B11010" s="451" t="s">
        <v>11727</v>
      </c>
      <c r="C11010" s="623" t="s">
        <v>1131</v>
      </c>
      <c r="D11010" s="624">
        <v>123.05</v>
      </c>
    </row>
    <row r="11011" spans="1:4" ht="38.25">
      <c r="A11011" s="623">
        <v>11830</v>
      </c>
      <c r="B11011" s="451" t="s">
        <v>11728</v>
      </c>
      <c r="C11011" s="623" t="s">
        <v>1131</v>
      </c>
      <c r="D11011" s="624">
        <v>19.2</v>
      </c>
    </row>
    <row r="11012" spans="1:4" ht="38.25">
      <c r="A11012" s="623">
        <v>11766</v>
      </c>
      <c r="B11012" s="451" t="s">
        <v>11729</v>
      </c>
      <c r="C11012" s="623" t="s">
        <v>1131</v>
      </c>
      <c r="D11012" s="624">
        <v>34.130000000000003</v>
      </c>
    </row>
    <row r="11013" spans="1:4" ht="38.25">
      <c r="A11013" s="623">
        <v>11765</v>
      </c>
      <c r="B11013" s="451" t="s">
        <v>11730</v>
      </c>
      <c r="C11013" s="623" t="s">
        <v>1131</v>
      </c>
      <c r="D11013" s="624">
        <v>46.47</v>
      </c>
    </row>
    <row r="11014" spans="1:4" ht="38.25">
      <c r="A11014" s="623">
        <v>11824</v>
      </c>
      <c r="B11014" s="451" t="s">
        <v>11731</v>
      </c>
      <c r="C11014" s="623" t="s">
        <v>1131</v>
      </c>
      <c r="D11014" s="624">
        <v>35.200000000000003</v>
      </c>
    </row>
    <row r="11015" spans="1:4" ht="25.5">
      <c r="A11015" s="623">
        <v>11777</v>
      </c>
      <c r="B11015" s="451" t="s">
        <v>7687</v>
      </c>
      <c r="C11015" s="623" t="s">
        <v>1131</v>
      </c>
      <c r="D11015" s="624">
        <v>140.94</v>
      </c>
    </row>
    <row r="11016" spans="1:4" ht="25.5">
      <c r="A11016" s="623">
        <v>7602</v>
      </c>
      <c r="B11016" s="451" t="s">
        <v>7150</v>
      </c>
      <c r="C11016" s="623" t="s">
        <v>1131</v>
      </c>
      <c r="D11016" s="624">
        <v>14.89</v>
      </c>
    </row>
    <row r="11017" spans="1:4" ht="25.5">
      <c r="A11017" s="623">
        <v>7603</v>
      </c>
      <c r="B11017" s="451" t="s">
        <v>7151</v>
      </c>
      <c r="C11017" s="623" t="s">
        <v>1131</v>
      </c>
      <c r="D11017" s="624">
        <v>14.44</v>
      </c>
    </row>
    <row r="11018" spans="1:4" ht="38.25">
      <c r="A11018" s="623">
        <v>11826</v>
      </c>
      <c r="B11018" s="451" t="s">
        <v>11732</v>
      </c>
      <c r="C11018" s="623" t="s">
        <v>1131</v>
      </c>
      <c r="D11018" s="624">
        <v>29.56</v>
      </c>
    </row>
    <row r="11019" spans="1:4" ht="38.25">
      <c r="A11019" s="623">
        <v>7606</v>
      </c>
      <c r="B11019" s="451" t="s">
        <v>11733</v>
      </c>
      <c r="C11019" s="623" t="s">
        <v>1131</v>
      </c>
      <c r="D11019" s="624">
        <v>30.8</v>
      </c>
    </row>
    <row r="11020" spans="1:4" ht="38.25">
      <c r="A11020" s="623">
        <v>40329</v>
      </c>
      <c r="B11020" s="451" t="s">
        <v>11734</v>
      </c>
      <c r="C11020" s="623" t="s">
        <v>1131</v>
      </c>
      <c r="D11020" s="624">
        <v>14.9</v>
      </c>
    </row>
    <row r="11021" spans="1:4" ht="38.25">
      <c r="A11021" s="623">
        <v>11823</v>
      </c>
      <c r="B11021" s="451" t="s">
        <v>11735</v>
      </c>
      <c r="C11021" s="623" t="s">
        <v>1131</v>
      </c>
      <c r="D11021" s="624">
        <v>6.44</v>
      </c>
    </row>
    <row r="11022" spans="1:4" ht="25.5">
      <c r="A11022" s="623">
        <v>11822</v>
      </c>
      <c r="B11022" s="451" t="s">
        <v>7698</v>
      </c>
      <c r="C11022" s="623" t="s">
        <v>1131</v>
      </c>
      <c r="D11022" s="624">
        <v>35.08</v>
      </c>
    </row>
    <row r="11023" spans="1:4" ht="25.5">
      <c r="A11023" s="623">
        <v>11831</v>
      </c>
      <c r="B11023" s="451" t="s">
        <v>7699</v>
      </c>
      <c r="C11023" s="623" t="s">
        <v>1131</v>
      </c>
      <c r="D11023" s="624">
        <v>26.64</v>
      </c>
    </row>
    <row r="11024" spans="1:4" ht="51">
      <c r="A11024" s="623">
        <v>7613</v>
      </c>
      <c r="B11024" s="451" t="s">
        <v>7157</v>
      </c>
      <c r="C11024" s="623" t="s">
        <v>1131</v>
      </c>
      <c r="D11024" s="624">
        <v>52757.24</v>
      </c>
    </row>
    <row r="11025" spans="1:4" ht="51">
      <c r="A11025" s="623">
        <v>7619</v>
      </c>
      <c r="B11025" s="451" t="s">
        <v>7163</v>
      </c>
      <c r="C11025" s="623" t="s">
        <v>1131</v>
      </c>
      <c r="D11025" s="624">
        <v>8155.14</v>
      </c>
    </row>
    <row r="11026" spans="1:4" ht="51">
      <c r="A11026" s="623">
        <v>12076</v>
      </c>
      <c r="B11026" s="451" t="s">
        <v>7802</v>
      </c>
      <c r="C11026" s="623" t="s">
        <v>1131</v>
      </c>
      <c r="D11026" s="624">
        <v>3740.89</v>
      </c>
    </row>
    <row r="11027" spans="1:4" ht="51">
      <c r="A11027" s="623">
        <v>7614</v>
      </c>
      <c r="B11027" s="451" t="s">
        <v>7158</v>
      </c>
      <c r="C11027" s="623" t="s">
        <v>1131</v>
      </c>
      <c r="D11027" s="624">
        <v>10285.57</v>
      </c>
    </row>
    <row r="11028" spans="1:4" ht="51">
      <c r="A11028" s="623">
        <v>7618</v>
      </c>
      <c r="B11028" s="451" t="s">
        <v>7162</v>
      </c>
      <c r="C11028" s="623" t="s">
        <v>1131</v>
      </c>
      <c r="D11028" s="624">
        <v>66709.69</v>
      </c>
    </row>
    <row r="11029" spans="1:4" ht="51">
      <c r="A11029" s="623">
        <v>7620</v>
      </c>
      <c r="B11029" s="451" t="s">
        <v>7164</v>
      </c>
      <c r="C11029" s="623" t="s">
        <v>1131</v>
      </c>
      <c r="D11029" s="624">
        <v>14429.14</v>
      </c>
    </row>
    <row r="11030" spans="1:4" ht="51">
      <c r="A11030" s="623">
        <v>7610</v>
      </c>
      <c r="B11030" s="451" t="s">
        <v>7154</v>
      </c>
      <c r="C11030" s="623" t="s">
        <v>1131</v>
      </c>
      <c r="D11030" s="624">
        <v>4569.2299999999996</v>
      </c>
    </row>
    <row r="11031" spans="1:4" ht="51">
      <c r="A11031" s="623">
        <v>7615</v>
      </c>
      <c r="B11031" s="451" t="s">
        <v>7159</v>
      </c>
      <c r="C11031" s="623" t="s">
        <v>1131</v>
      </c>
      <c r="D11031" s="624">
        <v>16834</v>
      </c>
    </row>
    <row r="11032" spans="1:4" ht="51">
      <c r="A11032" s="623">
        <v>7617</v>
      </c>
      <c r="B11032" s="451" t="s">
        <v>7161</v>
      </c>
      <c r="C11032" s="623" t="s">
        <v>1131</v>
      </c>
      <c r="D11032" s="624">
        <v>5103.6400000000003</v>
      </c>
    </row>
    <row r="11033" spans="1:4" ht="51">
      <c r="A11033" s="623">
        <v>7616</v>
      </c>
      <c r="B11033" s="451" t="s">
        <v>7160</v>
      </c>
      <c r="C11033" s="623" t="s">
        <v>1131</v>
      </c>
      <c r="D11033" s="624">
        <v>27470.42</v>
      </c>
    </row>
    <row r="11034" spans="1:4" ht="51">
      <c r="A11034" s="623">
        <v>7611</v>
      </c>
      <c r="B11034" s="451" t="s">
        <v>7155</v>
      </c>
      <c r="C11034" s="623" t="s">
        <v>1131</v>
      </c>
      <c r="D11034" s="624">
        <v>6600</v>
      </c>
    </row>
    <row r="11035" spans="1:4" ht="51">
      <c r="A11035" s="623">
        <v>7612</v>
      </c>
      <c r="B11035" s="451" t="s">
        <v>7156</v>
      </c>
      <c r="C11035" s="623" t="s">
        <v>1131</v>
      </c>
      <c r="D11035" s="624">
        <v>37680.379999999997</v>
      </c>
    </row>
    <row r="11036" spans="1:4">
      <c r="A11036" s="623">
        <v>37371</v>
      </c>
      <c r="B11036" s="451" t="s">
        <v>11736</v>
      </c>
      <c r="C11036" s="623" t="s">
        <v>1134</v>
      </c>
      <c r="D11036" s="624">
        <v>0.71</v>
      </c>
    </row>
    <row r="11037" spans="1:4">
      <c r="A11037" s="623">
        <v>40861</v>
      </c>
      <c r="B11037" s="451" t="s">
        <v>11737</v>
      </c>
      <c r="C11037" s="623" t="s">
        <v>1251</v>
      </c>
      <c r="D11037" s="624">
        <v>133.68</v>
      </c>
    </row>
    <row r="11038" spans="1:4" ht="38.25">
      <c r="A11038" s="623">
        <v>36510</v>
      </c>
      <c r="B11038" s="451" t="s">
        <v>8650</v>
      </c>
      <c r="C11038" s="623" t="s">
        <v>1131</v>
      </c>
      <c r="D11038" s="624">
        <v>592354.71</v>
      </c>
    </row>
    <row r="11039" spans="1:4" ht="38.25">
      <c r="A11039" s="623">
        <v>25020</v>
      </c>
      <c r="B11039" s="451" t="s">
        <v>8279</v>
      </c>
      <c r="C11039" s="623" t="s">
        <v>1131</v>
      </c>
      <c r="D11039" s="624">
        <v>2440293.0099999998</v>
      </c>
    </row>
    <row r="11040" spans="1:4" ht="38.25">
      <c r="A11040" s="623">
        <v>7622</v>
      </c>
      <c r="B11040" s="451" t="s">
        <v>7165</v>
      </c>
      <c r="C11040" s="623" t="s">
        <v>1131</v>
      </c>
      <c r="D11040" s="624">
        <v>574670.65</v>
      </c>
    </row>
    <row r="11041" spans="1:4" ht="38.25">
      <c r="A11041" s="623">
        <v>7624</v>
      </c>
      <c r="B11041" s="451" t="s">
        <v>7167</v>
      </c>
      <c r="C11041" s="623" t="s">
        <v>1131</v>
      </c>
      <c r="D11041" s="624">
        <v>745000</v>
      </c>
    </row>
    <row r="11042" spans="1:4" ht="38.25">
      <c r="A11042" s="623">
        <v>7625</v>
      </c>
      <c r="B11042" s="451" t="s">
        <v>7168</v>
      </c>
      <c r="C11042" s="623" t="s">
        <v>1131</v>
      </c>
      <c r="D11042" s="624">
        <v>740443.35</v>
      </c>
    </row>
    <row r="11043" spans="1:4" ht="38.25">
      <c r="A11043" s="623">
        <v>7623</v>
      </c>
      <c r="B11043" s="451" t="s">
        <v>7166</v>
      </c>
      <c r="C11043" s="623" t="s">
        <v>1131</v>
      </c>
      <c r="D11043" s="624">
        <v>2440293.0099999998</v>
      </c>
    </row>
    <row r="11044" spans="1:4" ht="38.25">
      <c r="A11044" s="623">
        <v>36508</v>
      </c>
      <c r="B11044" s="451" t="s">
        <v>8648</v>
      </c>
      <c r="C11044" s="623" t="s">
        <v>1131</v>
      </c>
      <c r="D11044" s="624">
        <v>1097496.6000000001</v>
      </c>
    </row>
    <row r="11045" spans="1:4" ht="38.25">
      <c r="A11045" s="623">
        <v>36509</v>
      </c>
      <c r="B11045" s="451" t="s">
        <v>8649</v>
      </c>
      <c r="C11045" s="623" t="s">
        <v>1131</v>
      </c>
      <c r="D11045" s="624">
        <v>601467.85</v>
      </c>
    </row>
    <row r="11046" spans="1:4" ht="25.5">
      <c r="A11046" s="623">
        <v>13238</v>
      </c>
      <c r="B11046" s="451" t="s">
        <v>7987</v>
      </c>
      <c r="C11046" s="623" t="s">
        <v>1131</v>
      </c>
      <c r="D11046" s="624">
        <v>158971.95000000001</v>
      </c>
    </row>
    <row r="11047" spans="1:4" ht="25.5">
      <c r="A11047" s="623">
        <v>36511</v>
      </c>
      <c r="B11047" s="451" t="s">
        <v>8651</v>
      </c>
      <c r="C11047" s="623" t="s">
        <v>1131</v>
      </c>
      <c r="D11047" s="624">
        <v>184205.59</v>
      </c>
    </row>
    <row r="11048" spans="1:4" ht="25.5">
      <c r="A11048" s="623">
        <v>36515</v>
      </c>
      <c r="B11048" s="451" t="s">
        <v>8655</v>
      </c>
      <c r="C11048" s="623" t="s">
        <v>1131</v>
      </c>
      <c r="D11048" s="624">
        <v>54252.32</v>
      </c>
    </row>
    <row r="11049" spans="1:4" ht="25.5">
      <c r="A11049" s="623">
        <v>10598</v>
      </c>
      <c r="B11049" s="451" t="s">
        <v>7387</v>
      </c>
      <c r="C11049" s="623" t="s">
        <v>1131</v>
      </c>
      <c r="D11049" s="624">
        <v>87978.35</v>
      </c>
    </row>
    <row r="11050" spans="1:4" ht="25.5">
      <c r="A11050" s="623">
        <v>7640</v>
      </c>
      <c r="B11050" s="451" t="s">
        <v>7169</v>
      </c>
      <c r="C11050" s="623" t="s">
        <v>1131</v>
      </c>
      <c r="D11050" s="624">
        <v>135000</v>
      </c>
    </row>
    <row r="11051" spans="1:4" ht="25.5">
      <c r="A11051" s="623">
        <v>36513</v>
      </c>
      <c r="B11051" s="451" t="s">
        <v>8653</v>
      </c>
      <c r="C11051" s="623" t="s">
        <v>1131</v>
      </c>
      <c r="D11051" s="624">
        <v>130047.88</v>
      </c>
    </row>
    <row r="11052" spans="1:4" ht="25.5">
      <c r="A11052" s="623">
        <v>36514</v>
      </c>
      <c r="B11052" s="451" t="s">
        <v>8654</v>
      </c>
      <c r="C11052" s="623" t="s">
        <v>1131</v>
      </c>
      <c r="D11052" s="624">
        <v>145093.45000000001</v>
      </c>
    </row>
    <row r="11053" spans="1:4" ht="38.25">
      <c r="A11053" s="623">
        <v>36149</v>
      </c>
      <c r="B11053" s="451" t="s">
        <v>8577</v>
      </c>
      <c r="C11053" s="623" t="s">
        <v>1131</v>
      </c>
      <c r="D11053" s="624">
        <v>140.41</v>
      </c>
    </row>
    <row r="11054" spans="1:4" ht="38.25">
      <c r="A11054" s="623">
        <v>42407</v>
      </c>
      <c r="B11054" s="451" t="s">
        <v>12218</v>
      </c>
      <c r="C11054" s="623" t="s">
        <v>1135</v>
      </c>
      <c r="D11054" s="624">
        <v>4.71</v>
      </c>
    </row>
    <row r="11055" spans="1:4" ht="25.5">
      <c r="A11055" s="623">
        <v>11581</v>
      </c>
      <c r="B11055" s="451" t="s">
        <v>7597</v>
      </c>
      <c r="C11055" s="623" t="s">
        <v>1135</v>
      </c>
      <c r="D11055" s="624">
        <v>26.94</v>
      </c>
    </row>
    <row r="11056" spans="1:4" ht="25.5">
      <c r="A11056" s="623">
        <v>11580</v>
      </c>
      <c r="B11056" s="451" t="s">
        <v>7596</v>
      </c>
      <c r="C11056" s="623" t="s">
        <v>1135</v>
      </c>
      <c r="D11056" s="624">
        <v>12.27</v>
      </c>
    </row>
    <row r="11057" spans="1:4" ht="25.5">
      <c r="A11057" s="623">
        <v>38177</v>
      </c>
      <c r="B11057" s="451" t="s">
        <v>9051</v>
      </c>
      <c r="C11057" s="623" t="s">
        <v>1131</v>
      </c>
      <c r="D11057" s="624">
        <v>8.32</v>
      </c>
    </row>
    <row r="11058" spans="1:4">
      <c r="A11058" s="623">
        <v>10743</v>
      </c>
      <c r="B11058" s="451" t="s">
        <v>7421</v>
      </c>
      <c r="C11058" s="623" t="s">
        <v>1131</v>
      </c>
      <c r="D11058" s="624">
        <v>543.39</v>
      </c>
    </row>
    <row r="11059" spans="1:4" ht="51">
      <c r="A11059" s="623">
        <v>39848</v>
      </c>
      <c r="B11059" s="451" t="s">
        <v>9802</v>
      </c>
      <c r="C11059" s="623" t="s">
        <v>1135</v>
      </c>
      <c r="D11059" s="624">
        <v>1.32</v>
      </c>
    </row>
    <row r="11060" spans="1:4" ht="25.5">
      <c r="A11060" s="623">
        <v>20999</v>
      </c>
      <c r="B11060" s="451" t="s">
        <v>11738</v>
      </c>
      <c r="C11060" s="623" t="s">
        <v>1135</v>
      </c>
      <c r="D11060" s="624">
        <v>7.36</v>
      </c>
    </row>
    <row r="11061" spans="1:4" ht="25.5">
      <c r="A11061" s="623">
        <v>21001</v>
      </c>
      <c r="B11061" s="451" t="s">
        <v>11739</v>
      </c>
      <c r="C11061" s="623" t="s">
        <v>1135</v>
      </c>
      <c r="D11061" s="624">
        <v>13.74</v>
      </c>
    </row>
    <row r="11062" spans="1:4" ht="25.5">
      <c r="A11062" s="623">
        <v>21003</v>
      </c>
      <c r="B11062" s="451" t="s">
        <v>11740</v>
      </c>
      <c r="C11062" s="623" t="s">
        <v>1135</v>
      </c>
      <c r="D11062" s="624">
        <v>22.58</v>
      </c>
    </row>
    <row r="11063" spans="1:4" ht="25.5">
      <c r="A11063" s="623">
        <v>21006</v>
      </c>
      <c r="B11063" s="451" t="s">
        <v>11741</v>
      </c>
      <c r="C11063" s="623" t="s">
        <v>1135</v>
      </c>
      <c r="D11063" s="624">
        <v>47.91</v>
      </c>
    </row>
    <row r="11064" spans="1:4" ht="25.5">
      <c r="A11064" s="623">
        <v>21019</v>
      </c>
      <c r="B11064" s="451" t="s">
        <v>11742</v>
      </c>
      <c r="C11064" s="623" t="s">
        <v>1135</v>
      </c>
      <c r="D11064" s="624">
        <v>16.649999999999999</v>
      </c>
    </row>
    <row r="11065" spans="1:4" ht="25.5">
      <c r="A11065" s="623">
        <v>21021</v>
      </c>
      <c r="B11065" s="451" t="s">
        <v>11743</v>
      </c>
      <c r="C11065" s="623" t="s">
        <v>1135</v>
      </c>
      <c r="D11065" s="624">
        <v>26.33</v>
      </c>
    </row>
    <row r="11066" spans="1:4" ht="25.5">
      <c r="A11066" s="623">
        <v>21024</v>
      </c>
      <c r="B11066" s="451" t="s">
        <v>11744</v>
      </c>
      <c r="C11066" s="623" t="s">
        <v>1135</v>
      </c>
      <c r="D11066" s="624">
        <v>56.41</v>
      </c>
    </row>
    <row r="11067" spans="1:4" ht="25.5">
      <c r="A11067" s="623">
        <v>40624</v>
      </c>
      <c r="B11067" s="451" t="s">
        <v>11745</v>
      </c>
      <c r="C11067" s="623" t="s">
        <v>1135</v>
      </c>
      <c r="D11067" s="624">
        <v>42.39</v>
      </c>
    </row>
    <row r="11068" spans="1:4" ht="25.5">
      <c r="A11068" s="623">
        <v>13127</v>
      </c>
      <c r="B11068" s="451" t="s">
        <v>11746</v>
      </c>
      <c r="C11068" s="623" t="s">
        <v>1135</v>
      </c>
      <c r="D11068" s="624">
        <v>18.899999999999999</v>
      </c>
    </row>
    <row r="11069" spans="1:4" ht="25.5">
      <c r="A11069" s="623">
        <v>13137</v>
      </c>
      <c r="B11069" s="451" t="s">
        <v>11747</v>
      </c>
      <c r="C11069" s="623" t="s">
        <v>1135</v>
      </c>
      <c r="D11069" s="624">
        <v>25.09</v>
      </c>
    </row>
    <row r="11070" spans="1:4" ht="25.5">
      <c r="A11070" s="623">
        <v>20989</v>
      </c>
      <c r="B11070" s="451" t="s">
        <v>11748</v>
      </c>
      <c r="C11070" s="623" t="s">
        <v>1135</v>
      </c>
      <c r="D11070" s="624">
        <v>898.92</v>
      </c>
    </row>
    <row r="11071" spans="1:4" ht="25.5">
      <c r="A11071" s="623">
        <v>21147</v>
      </c>
      <c r="B11071" s="451" t="s">
        <v>11749</v>
      </c>
      <c r="C11071" s="623" t="s">
        <v>1135</v>
      </c>
      <c r="D11071" s="624">
        <v>84.28</v>
      </c>
    </row>
    <row r="11072" spans="1:4" ht="25.5">
      <c r="A11072" s="623">
        <v>21148</v>
      </c>
      <c r="B11072" s="451" t="s">
        <v>11750</v>
      </c>
      <c r="C11072" s="623" t="s">
        <v>1135</v>
      </c>
      <c r="D11072" s="624">
        <v>52.02</v>
      </c>
    </row>
    <row r="11073" spans="1:4" ht="25.5">
      <c r="A11073" s="623">
        <v>20984</v>
      </c>
      <c r="B11073" s="451" t="s">
        <v>11751</v>
      </c>
      <c r="C11073" s="623" t="s">
        <v>1135</v>
      </c>
      <c r="D11073" s="624">
        <v>1724.85</v>
      </c>
    </row>
    <row r="11074" spans="1:4" ht="25.5">
      <c r="A11074" s="623">
        <v>13042</v>
      </c>
      <c r="B11074" s="451" t="s">
        <v>11752</v>
      </c>
      <c r="C11074" s="623" t="s">
        <v>1135</v>
      </c>
      <c r="D11074" s="624">
        <v>955.82</v>
      </c>
    </row>
    <row r="11075" spans="1:4" ht="25.5">
      <c r="A11075" s="623">
        <v>21150</v>
      </c>
      <c r="B11075" s="451" t="s">
        <v>11753</v>
      </c>
      <c r="C11075" s="623" t="s">
        <v>1135</v>
      </c>
      <c r="D11075" s="624">
        <v>25.79</v>
      </c>
    </row>
    <row r="11076" spans="1:4" ht="25.5">
      <c r="A11076" s="623">
        <v>13141</v>
      </c>
      <c r="B11076" s="451" t="s">
        <v>11754</v>
      </c>
      <c r="C11076" s="623" t="s">
        <v>1135</v>
      </c>
      <c r="D11076" s="624">
        <v>32.5</v>
      </c>
    </row>
    <row r="11077" spans="1:4" ht="25.5">
      <c r="A11077" s="623">
        <v>21151</v>
      </c>
      <c r="B11077" s="451" t="s">
        <v>11755</v>
      </c>
      <c r="C11077" s="623" t="s">
        <v>1135</v>
      </c>
      <c r="D11077" s="624">
        <v>154.38999999999999</v>
      </c>
    </row>
    <row r="11078" spans="1:4" ht="25.5">
      <c r="A11078" s="623">
        <v>13142</v>
      </c>
      <c r="B11078" s="451" t="s">
        <v>11756</v>
      </c>
      <c r="C11078" s="623" t="s">
        <v>1135</v>
      </c>
      <c r="D11078" s="624">
        <v>220.72</v>
      </c>
    </row>
    <row r="11079" spans="1:4" ht="25.5">
      <c r="A11079" s="623">
        <v>20994</v>
      </c>
      <c r="B11079" s="451" t="s">
        <v>11757</v>
      </c>
      <c r="C11079" s="623" t="s">
        <v>1135</v>
      </c>
      <c r="D11079" s="624">
        <v>416.15</v>
      </c>
    </row>
    <row r="11080" spans="1:4" ht="25.5">
      <c r="A11080" s="623">
        <v>7672</v>
      </c>
      <c r="B11080" s="451" t="s">
        <v>11758</v>
      </c>
      <c r="C11080" s="623" t="s">
        <v>1135</v>
      </c>
      <c r="D11080" s="624">
        <v>272.62</v>
      </c>
    </row>
    <row r="11081" spans="1:4" ht="25.5">
      <c r="A11081" s="623">
        <v>20995</v>
      </c>
      <c r="B11081" s="451" t="s">
        <v>11759</v>
      </c>
      <c r="C11081" s="623" t="s">
        <v>1135</v>
      </c>
      <c r="D11081" s="624">
        <v>546.9</v>
      </c>
    </row>
    <row r="11082" spans="1:4" ht="25.5">
      <c r="A11082" s="623">
        <v>7690</v>
      </c>
      <c r="B11082" s="451" t="s">
        <v>11760</v>
      </c>
      <c r="C11082" s="623" t="s">
        <v>1135</v>
      </c>
      <c r="D11082" s="624">
        <v>316.31</v>
      </c>
    </row>
    <row r="11083" spans="1:4" ht="25.5">
      <c r="A11083" s="623">
        <v>20980</v>
      </c>
      <c r="B11083" s="451" t="s">
        <v>11761</v>
      </c>
      <c r="C11083" s="623" t="s">
        <v>1135</v>
      </c>
      <c r="D11083" s="624">
        <v>345.06</v>
      </c>
    </row>
    <row r="11084" spans="1:4" ht="25.5">
      <c r="A11084" s="623">
        <v>7661</v>
      </c>
      <c r="B11084" s="451" t="s">
        <v>11762</v>
      </c>
      <c r="C11084" s="623" t="s">
        <v>1135</v>
      </c>
      <c r="D11084" s="624">
        <v>410.48</v>
      </c>
    </row>
    <row r="11085" spans="1:4" ht="38.25">
      <c r="A11085" s="623">
        <v>21016</v>
      </c>
      <c r="B11085" s="451" t="s">
        <v>8229</v>
      </c>
      <c r="C11085" s="623" t="s">
        <v>1135</v>
      </c>
      <c r="D11085" s="624">
        <v>91.27</v>
      </c>
    </row>
    <row r="11086" spans="1:4" ht="38.25">
      <c r="A11086" s="623">
        <v>21008</v>
      </c>
      <c r="B11086" s="451" t="s">
        <v>8221</v>
      </c>
      <c r="C11086" s="623" t="s">
        <v>1135</v>
      </c>
      <c r="D11086" s="624">
        <v>10.66</v>
      </c>
    </row>
    <row r="11087" spans="1:4" ht="38.25">
      <c r="A11087" s="623">
        <v>21009</v>
      </c>
      <c r="B11087" s="451" t="s">
        <v>8222</v>
      </c>
      <c r="C11087" s="623" t="s">
        <v>1135</v>
      </c>
      <c r="D11087" s="624">
        <v>13.88</v>
      </c>
    </row>
    <row r="11088" spans="1:4" ht="38.25">
      <c r="A11088" s="623">
        <v>21010</v>
      </c>
      <c r="B11088" s="451" t="s">
        <v>8223</v>
      </c>
      <c r="C11088" s="623" t="s">
        <v>1135</v>
      </c>
      <c r="D11088" s="624">
        <v>18.64</v>
      </c>
    </row>
    <row r="11089" spans="1:4" ht="38.25">
      <c r="A11089" s="623">
        <v>21011</v>
      </c>
      <c r="B11089" s="451" t="s">
        <v>8224</v>
      </c>
      <c r="C11089" s="623" t="s">
        <v>1135</v>
      </c>
      <c r="D11089" s="624">
        <v>27.16</v>
      </c>
    </row>
    <row r="11090" spans="1:4" ht="38.25">
      <c r="A11090" s="623">
        <v>21012</v>
      </c>
      <c r="B11090" s="451" t="s">
        <v>8225</v>
      </c>
      <c r="C11090" s="623" t="s">
        <v>1135</v>
      </c>
      <c r="D11090" s="624">
        <v>30.02</v>
      </c>
    </row>
    <row r="11091" spans="1:4" ht="38.25">
      <c r="A11091" s="623">
        <v>21013</v>
      </c>
      <c r="B11091" s="451" t="s">
        <v>8226</v>
      </c>
      <c r="C11091" s="623" t="s">
        <v>1135</v>
      </c>
      <c r="D11091" s="624">
        <v>39.17</v>
      </c>
    </row>
    <row r="11092" spans="1:4" ht="38.25">
      <c r="A11092" s="623">
        <v>21014</v>
      </c>
      <c r="B11092" s="451" t="s">
        <v>8227</v>
      </c>
      <c r="C11092" s="623" t="s">
        <v>1135</v>
      </c>
      <c r="D11092" s="624">
        <v>54.81</v>
      </c>
    </row>
    <row r="11093" spans="1:4" ht="38.25">
      <c r="A11093" s="623">
        <v>21015</v>
      </c>
      <c r="B11093" s="451" t="s">
        <v>8228</v>
      </c>
      <c r="C11093" s="623" t="s">
        <v>1135</v>
      </c>
      <c r="D11093" s="624">
        <v>62.98</v>
      </c>
    </row>
    <row r="11094" spans="1:4" ht="38.25">
      <c r="A11094" s="623">
        <v>7697</v>
      </c>
      <c r="B11094" s="451" t="s">
        <v>7179</v>
      </c>
      <c r="C11094" s="623" t="s">
        <v>1135</v>
      </c>
      <c r="D11094" s="624">
        <v>30.05</v>
      </c>
    </row>
    <row r="11095" spans="1:4" ht="38.25">
      <c r="A11095" s="623">
        <v>7698</v>
      </c>
      <c r="B11095" s="451" t="s">
        <v>7180</v>
      </c>
      <c r="C11095" s="623" t="s">
        <v>1135</v>
      </c>
      <c r="D11095" s="624">
        <v>25.87</v>
      </c>
    </row>
    <row r="11096" spans="1:4" ht="38.25">
      <c r="A11096" s="623">
        <v>7691</v>
      </c>
      <c r="B11096" s="451" t="s">
        <v>7173</v>
      </c>
      <c r="C11096" s="623" t="s">
        <v>1135</v>
      </c>
      <c r="D11096" s="624">
        <v>10.93</v>
      </c>
    </row>
    <row r="11097" spans="1:4" ht="25.5">
      <c r="A11097" s="623">
        <v>40626</v>
      </c>
      <c r="B11097" s="451" t="s">
        <v>9912</v>
      </c>
      <c r="C11097" s="623" t="s">
        <v>1135</v>
      </c>
      <c r="D11097" s="624">
        <v>20.51</v>
      </c>
    </row>
    <row r="11098" spans="1:4" ht="38.25">
      <c r="A11098" s="623">
        <v>7701</v>
      </c>
      <c r="B11098" s="451" t="s">
        <v>7182</v>
      </c>
      <c r="C11098" s="623" t="s">
        <v>1135</v>
      </c>
      <c r="D11098" s="624">
        <v>53.78</v>
      </c>
    </row>
    <row r="11099" spans="1:4" ht="38.25">
      <c r="A11099" s="623">
        <v>7696</v>
      </c>
      <c r="B11099" s="451" t="s">
        <v>7178</v>
      </c>
      <c r="C11099" s="623" t="s">
        <v>1135</v>
      </c>
      <c r="D11099" s="624">
        <v>43.33</v>
      </c>
    </row>
    <row r="11100" spans="1:4" ht="38.25">
      <c r="A11100" s="623">
        <v>7700</v>
      </c>
      <c r="B11100" s="451" t="s">
        <v>7181</v>
      </c>
      <c r="C11100" s="623" t="s">
        <v>1135</v>
      </c>
      <c r="D11100" s="624">
        <v>13.82</v>
      </c>
    </row>
    <row r="11101" spans="1:4" ht="38.25">
      <c r="A11101" s="623">
        <v>7694</v>
      </c>
      <c r="B11101" s="451" t="s">
        <v>7176</v>
      </c>
      <c r="C11101" s="623" t="s">
        <v>1135</v>
      </c>
      <c r="D11101" s="624">
        <v>72.37</v>
      </c>
    </row>
    <row r="11102" spans="1:4" ht="38.25">
      <c r="A11102" s="623">
        <v>7693</v>
      </c>
      <c r="B11102" s="451" t="s">
        <v>7175</v>
      </c>
      <c r="C11102" s="623" t="s">
        <v>1135</v>
      </c>
      <c r="D11102" s="624">
        <v>99.67</v>
      </c>
    </row>
    <row r="11103" spans="1:4" ht="38.25">
      <c r="A11103" s="623">
        <v>7692</v>
      </c>
      <c r="B11103" s="451" t="s">
        <v>7174</v>
      </c>
      <c r="C11103" s="623" t="s">
        <v>1135</v>
      </c>
      <c r="D11103" s="624">
        <v>149.22</v>
      </c>
    </row>
    <row r="11104" spans="1:4" ht="38.25">
      <c r="A11104" s="623">
        <v>7695</v>
      </c>
      <c r="B11104" s="451" t="s">
        <v>7177</v>
      </c>
      <c r="C11104" s="623" t="s">
        <v>1135</v>
      </c>
      <c r="D11104" s="624">
        <v>161.83000000000001</v>
      </c>
    </row>
    <row r="11105" spans="1:4" ht="25.5">
      <c r="A11105" s="623">
        <v>13356</v>
      </c>
      <c r="B11105" s="451" t="s">
        <v>8002</v>
      </c>
      <c r="C11105" s="623" t="s">
        <v>1135</v>
      </c>
      <c r="D11105" s="624">
        <v>11.73</v>
      </c>
    </row>
    <row r="11106" spans="1:4" ht="25.5">
      <c r="A11106" s="623">
        <v>36365</v>
      </c>
      <c r="B11106" s="451" t="s">
        <v>8616</v>
      </c>
      <c r="C11106" s="623" t="s">
        <v>1135</v>
      </c>
      <c r="D11106" s="624">
        <v>19.57</v>
      </c>
    </row>
    <row r="11107" spans="1:4" ht="25.5">
      <c r="A11107" s="623">
        <v>41930</v>
      </c>
      <c r="B11107" s="451" t="s">
        <v>10060</v>
      </c>
      <c r="C11107" s="623" t="s">
        <v>1135</v>
      </c>
      <c r="D11107" s="624">
        <v>63.35</v>
      </c>
    </row>
    <row r="11108" spans="1:4" ht="25.5">
      <c r="A11108" s="623">
        <v>41931</v>
      </c>
      <c r="B11108" s="451" t="s">
        <v>10061</v>
      </c>
      <c r="C11108" s="623" t="s">
        <v>1135</v>
      </c>
      <c r="D11108" s="624">
        <v>108.02</v>
      </c>
    </row>
    <row r="11109" spans="1:4" ht="25.5">
      <c r="A11109" s="623">
        <v>41932</v>
      </c>
      <c r="B11109" s="451" t="s">
        <v>10062</v>
      </c>
      <c r="C11109" s="623" t="s">
        <v>1135</v>
      </c>
      <c r="D11109" s="624">
        <v>174.48</v>
      </c>
    </row>
    <row r="11110" spans="1:4" ht="25.5">
      <c r="A11110" s="623">
        <v>41933</v>
      </c>
      <c r="B11110" s="451" t="s">
        <v>10063</v>
      </c>
      <c r="C11110" s="623" t="s">
        <v>1135</v>
      </c>
      <c r="D11110" s="624">
        <v>216.09</v>
      </c>
    </row>
    <row r="11111" spans="1:4" ht="25.5">
      <c r="A11111" s="623">
        <v>41934</v>
      </c>
      <c r="B11111" s="451" t="s">
        <v>10064</v>
      </c>
      <c r="C11111" s="623" t="s">
        <v>1135</v>
      </c>
      <c r="D11111" s="624">
        <v>279.89999999999998</v>
      </c>
    </row>
    <row r="11112" spans="1:4" ht="25.5">
      <c r="A11112" s="623">
        <v>41936</v>
      </c>
      <c r="B11112" s="451" t="s">
        <v>10065</v>
      </c>
      <c r="C11112" s="623" t="s">
        <v>1135</v>
      </c>
      <c r="D11112" s="624">
        <v>42.2</v>
      </c>
    </row>
    <row r="11113" spans="1:4" ht="25.5">
      <c r="A11113" s="623">
        <v>7720</v>
      </c>
      <c r="B11113" s="451" t="s">
        <v>7184</v>
      </c>
      <c r="C11113" s="623" t="s">
        <v>1135</v>
      </c>
      <c r="D11113" s="624">
        <v>455.54</v>
      </c>
    </row>
    <row r="11114" spans="1:4" ht="25.5">
      <c r="A11114" s="623">
        <v>40335</v>
      </c>
      <c r="B11114" s="451" t="s">
        <v>9864</v>
      </c>
      <c r="C11114" s="623" t="s">
        <v>1135</v>
      </c>
      <c r="D11114" s="624">
        <v>92.78</v>
      </c>
    </row>
    <row r="11115" spans="1:4" ht="25.5">
      <c r="A11115" s="623">
        <v>7740</v>
      </c>
      <c r="B11115" s="451" t="s">
        <v>7191</v>
      </c>
      <c r="C11115" s="623" t="s">
        <v>1135</v>
      </c>
      <c r="D11115" s="624">
        <v>126.59</v>
      </c>
    </row>
    <row r="11116" spans="1:4" ht="25.5">
      <c r="A11116" s="623">
        <v>7741</v>
      </c>
      <c r="B11116" s="451" t="s">
        <v>7192</v>
      </c>
      <c r="C11116" s="623" t="s">
        <v>1135</v>
      </c>
      <c r="D11116" s="624">
        <v>159.76</v>
      </c>
    </row>
    <row r="11117" spans="1:4" ht="25.5">
      <c r="A11117" s="623">
        <v>7774</v>
      </c>
      <c r="B11117" s="451" t="s">
        <v>7215</v>
      </c>
      <c r="C11117" s="623" t="s">
        <v>1135</v>
      </c>
      <c r="D11117" s="624">
        <v>215.06</v>
      </c>
    </row>
    <row r="11118" spans="1:4" ht="25.5">
      <c r="A11118" s="623">
        <v>7744</v>
      </c>
      <c r="B11118" s="451" t="s">
        <v>7195</v>
      </c>
      <c r="C11118" s="623" t="s">
        <v>1135</v>
      </c>
      <c r="D11118" s="624">
        <v>247.91</v>
      </c>
    </row>
    <row r="11119" spans="1:4" ht="25.5">
      <c r="A11119" s="623">
        <v>7773</v>
      </c>
      <c r="B11119" s="451" t="s">
        <v>7214</v>
      </c>
      <c r="C11119" s="623" t="s">
        <v>1135</v>
      </c>
      <c r="D11119" s="624">
        <v>308.74</v>
      </c>
    </row>
    <row r="11120" spans="1:4" ht="25.5">
      <c r="A11120" s="623">
        <v>7754</v>
      </c>
      <c r="B11120" s="451" t="s">
        <v>7200</v>
      </c>
      <c r="C11120" s="623" t="s">
        <v>1135</v>
      </c>
      <c r="D11120" s="624">
        <v>419.56</v>
      </c>
    </row>
    <row r="11121" spans="1:4" ht="25.5">
      <c r="A11121" s="623">
        <v>7735</v>
      </c>
      <c r="B11121" s="451" t="s">
        <v>7190</v>
      </c>
      <c r="C11121" s="623" t="s">
        <v>1135</v>
      </c>
      <c r="D11121" s="624">
        <v>575.05999999999995</v>
      </c>
    </row>
    <row r="11122" spans="1:4" ht="25.5">
      <c r="A11122" s="623">
        <v>7755</v>
      </c>
      <c r="B11122" s="451" t="s">
        <v>7201</v>
      </c>
      <c r="C11122" s="623" t="s">
        <v>1135</v>
      </c>
      <c r="D11122" s="624">
        <v>154.22</v>
      </c>
    </row>
    <row r="11123" spans="1:4" ht="25.5">
      <c r="A11123" s="623">
        <v>7776</v>
      </c>
      <c r="B11123" s="451" t="s">
        <v>7217</v>
      </c>
      <c r="C11123" s="623" t="s">
        <v>1135</v>
      </c>
      <c r="D11123" s="624">
        <v>200.72</v>
      </c>
    </row>
    <row r="11124" spans="1:4" ht="25.5">
      <c r="A11124" s="623">
        <v>7743</v>
      </c>
      <c r="B11124" s="451" t="s">
        <v>7194</v>
      </c>
      <c r="C11124" s="623" t="s">
        <v>1135</v>
      </c>
      <c r="D11124" s="624">
        <v>265.07</v>
      </c>
    </row>
    <row r="11125" spans="1:4" ht="25.5">
      <c r="A11125" s="623">
        <v>7733</v>
      </c>
      <c r="B11125" s="451" t="s">
        <v>7188</v>
      </c>
      <c r="C11125" s="623" t="s">
        <v>1135</v>
      </c>
      <c r="D11125" s="624">
        <v>295.57</v>
      </c>
    </row>
    <row r="11126" spans="1:4" ht="25.5">
      <c r="A11126" s="623">
        <v>7775</v>
      </c>
      <c r="B11126" s="451" t="s">
        <v>7216</v>
      </c>
      <c r="C11126" s="623" t="s">
        <v>1135</v>
      </c>
      <c r="D11126" s="624">
        <v>363.64</v>
      </c>
    </row>
    <row r="11127" spans="1:4" ht="25.5">
      <c r="A11127" s="623">
        <v>7734</v>
      </c>
      <c r="B11127" s="451" t="s">
        <v>7189</v>
      </c>
      <c r="C11127" s="623" t="s">
        <v>1135</v>
      </c>
      <c r="D11127" s="624">
        <v>525.72</v>
      </c>
    </row>
    <row r="11128" spans="1:4" ht="25.5">
      <c r="A11128" s="623">
        <v>7753</v>
      </c>
      <c r="B11128" s="451" t="s">
        <v>7199</v>
      </c>
      <c r="C11128" s="623" t="s">
        <v>1135</v>
      </c>
      <c r="D11128" s="624">
        <v>266.55</v>
      </c>
    </row>
    <row r="11129" spans="1:4" ht="25.5">
      <c r="A11129" s="623">
        <v>13256</v>
      </c>
      <c r="B11129" s="451" t="s">
        <v>7991</v>
      </c>
      <c r="C11129" s="623" t="s">
        <v>1135</v>
      </c>
      <c r="D11129" s="624">
        <v>311.14999999999998</v>
      </c>
    </row>
    <row r="11130" spans="1:4" ht="25.5">
      <c r="A11130" s="623">
        <v>7757</v>
      </c>
      <c r="B11130" s="451" t="s">
        <v>7203</v>
      </c>
      <c r="C11130" s="623" t="s">
        <v>1135</v>
      </c>
      <c r="D11130" s="624">
        <v>377.75</v>
      </c>
    </row>
    <row r="11131" spans="1:4" ht="25.5">
      <c r="A11131" s="623">
        <v>7758</v>
      </c>
      <c r="B11131" s="451" t="s">
        <v>7204</v>
      </c>
      <c r="C11131" s="623" t="s">
        <v>1135</v>
      </c>
      <c r="D11131" s="624">
        <v>561.87</v>
      </c>
    </row>
    <row r="11132" spans="1:4" ht="25.5">
      <c r="A11132" s="623">
        <v>7759</v>
      </c>
      <c r="B11132" s="451" t="s">
        <v>7205</v>
      </c>
      <c r="C11132" s="623" t="s">
        <v>1135</v>
      </c>
      <c r="D11132" s="624">
        <v>1224.1099999999999</v>
      </c>
    </row>
    <row r="11133" spans="1:4" ht="25.5">
      <c r="A11133" s="623">
        <v>40334</v>
      </c>
      <c r="B11133" s="451" t="s">
        <v>9863</v>
      </c>
      <c r="C11133" s="623" t="s">
        <v>1135</v>
      </c>
      <c r="D11133" s="624">
        <v>66.09</v>
      </c>
    </row>
    <row r="11134" spans="1:4" ht="25.5">
      <c r="A11134" s="623">
        <v>7745</v>
      </c>
      <c r="B11134" s="451" t="s">
        <v>7196</v>
      </c>
      <c r="C11134" s="623" t="s">
        <v>1135</v>
      </c>
      <c r="D11134" s="624">
        <v>69.84</v>
      </c>
    </row>
    <row r="11135" spans="1:4" ht="25.5">
      <c r="A11135" s="623">
        <v>7714</v>
      </c>
      <c r="B11135" s="451" t="s">
        <v>7183</v>
      </c>
      <c r="C11135" s="623" t="s">
        <v>1135</v>
      </c>
      <c r="D11135" s="624">
        <v>92.22</v>
      </c>
    </row>
    <row r="11136" spans="1:4" ht="25.5">
      <c r="A11136" s="623">
        <v>7725</v>
      </c>
      <c r="B11136" s="451" t="s">
        <v>7186</v>
      </c>
      <c r="C11136" s="623" t="s">
        <v>1135</v>
      </c>
      <c r="D11136" s="624">
        <v>122</v>
      </c>
    </row>
    <row r="11137" spans="1:4" ht="25.5">
      <c r="A11137" s="623">
        <v>7742</v>
      </c>
      <c r="B11137" s="451" t="s">
        <v>7193</v>
      </c>
      <c r="C11137" s="623" t="s">
        <v>1135</v>
      </c>
      <c r="D11137" s="624">
        <v>171.24</v>
      </c>
    </row>
    <row r="11138" spans="1:4" ht="25.5">
      <c r="A11138" s="623">
        <v>7750</v>
      </c>
      <c r="B11138" s="451" t="s">
        <v>7197</v>
      </c>
      <c r="C11138" s="623" t="s">
        <v>1135</v>
      </c>
      <c r="D11138" s="624">
        <v>194.19</v>
      </c>
    </row>
    <row r="11139" spans="1:4" ht="25.5">
      <c r="A11139" s="623">
        <v>7756</v>
      </c>
      <c r="B11139" s="451" t="s">
        <v>7202</v>
      </c>
      <c r="C11139" s="623" t="s">
        <v>1135</v>
      </c>
      <c r="D11139" s="624">
        <v>239.74</v>
      </c>
    </row>
    <row r="11140" spans="1:4" ht="25.5">
      <c r="A11140" s="623">
        <v>7765</v>
      </c>
      <c r="B11140" s="451" t="s">
        <v>7211</v>
      </c>
      <c r="C11140" s="623" t="s">
        <v>1135</v>
      </c>
      <c r="D11140" s="624">
        <v>294.36</v>
      </c>
    </row>
    <row r="11141" spans="1:4" ht="25.5">
      <c r="A11141" s="623">
        <v>12569</v>
      </c>
      <c r="B11141" s="451" t="s">
        <v>7883</v>
      </c>
      <c r="C11141" s="623" t="s">
        <v>1135</v>
      </c>
      <c r="D11141" s="624">
        <v>316.75</v>
      </c>
    </row>
    <row r="11142" spans="1:4" ht="25.5">
      <c r="A11142" s="623">
        <v>7766</v>
      </c>
      <c r="B11142" s="451" t="s">
        <v>7212</v>
      </c>
      <c r="C11142" s="623" t="s">
        <v>1135</v>
      </c>
      <c r="D11142" s="624">
        <v>428.11</v>
      </c>
    </row>
    <row r="11143" spans="1:4" ht="25.5">
      <c r="A11143" s="623">
        <v>7767</v>
      </c>
      <c r="B11143" s="451" t="s">
        <v>7213</v>
      </c>
      <c r="C11143" s="623" t="s">
        <v>1135</v>
      </c>
      <c r="D11143" s="624">
        <v>659.7</v>
      </c>
    </row>
    <row r="11144" spans="1:4" ht="25.5">
      <c r="A11144" s="623">
        <v>7727</v>
      </c>
      <c r="B11144" s="451" t="s">
        <v>7187</v>
      </c>
      <c r="C11144" s="623" t="s">
        <v>1135</v>
      </c>
      <c r="D11144" s="624">
        <v>1432.66</v>
      </c>
    </row>
    <row r="11145" spans="1:4" ht="25.5">
      <c r="A11145" s="623">
        <v>7760</v>
      </c>
      <c r="B11145" s="451" t="s">
        <v>7206</v>
      </c>
      <c r="C11145" s="623" t="s">
        <v>1135</v>
      </c>
      <c r="D11145" s="624">
        <v>69.5</v>
      </c>
    </row>
    <row r="11146" spans="1:4" ht="25.5">
      <c r="A11146" s="623">
        <v>7761</v>
      </c>
      <c r="B11146" s="451" t="s">
        <v>7207</v>
      </c>
      <c r="C11146" s="623" t="s">
        <v>1135</v>
      </c>
      <c r="D11146" s="624">
        <v>73.87</v>
      </c>
    </row>
    <row r="11147" spans="1:4" ht="25.5">
      <c r="A11147" s="623">
        <v>7752</v>
      </c>
      <c r="B11147" s="451" t="s">
        <v>7198</v>
      </c>
      <c r="C11147" s="623" t="s">
        <v>1135</v>
      </c>
      <c r="D11147" s="624">
        <v>89.48</v>
      </c>
    </row>
    <row r="11148" spans="1:4" ht="25.5">
      <c r="A11148" s="623">
        <v>7762</v>
      </c>
      <c r="B11148" s="451" t="s">
        <v>7208</v>
      </c>
      <c r="C11148" s="623" t="s">
        <v>1135</v>
      </c>
      <c r="D11148" s="624">
        <v>117.07</v>
      </c>
    </row>
    <row r="11149" spans="1:4" ht="25.5">
      <c r="A11149" s="623">
        <v>7722</v>
      </c>
      <c r="B11149" s="451" t="s">
        <v>7185</v>
      </c>
      <c r="C11149" s="623" t="s">
        <v>1135</v>
      </c>
      <c r="D11149" s="624">
        <v>180.53</v>
      </c>
    </row>
    <row r="11150" spans="1:4" ht="25.5">
      <c r="A11150" s="623">
        <v>7763</v>
      </c>
      <c r="B11150" s="451" t="s">
        <v>7209</v>
      </c>
      <c r="C11150" s="623" t="s">
        <v>1135</v>
      </c>
      <c r="D11150" s="624">
        <v>201.18</v>
      </c>
    </row>
    <row r="11151" spans="1:4" ht="25.5">
      <c r="A11151" s="623">
        <v>7764</v>
      </c>
      <c r="B11151" s="451" t="s">
        <v>7210</v>
      </c>
      <c r="C11151" s="623" t="s">
        <v>1135</v>
      </c>
      <c r="D11151" s="624">
        <v>302.2</v>
      </c>
    </row>
    <row r="11152" spans="1:4" ht="25.5">
      <c r="A11152" s="623">
        <v>12572</v>
      </c>
      <c r="B11152" s="451" t="s">
        <v>7884</v>
      </c>
      <c r="C11152" s="623" t="s">
        <v>1135</v>
      </c>
      <c r="D11152" s="624">
        <v>396.22</v>
      </c>
    </row>
    <row r="11153" spans="1:4" ht="25.5">
      <c r="A11153" s="623">
        <v>12573</v>
      </c>
      <c r="B11153" s="451" t="s">
        <v>7885</v>
      </c>
      <c r="C11153" s="623" t="s">
        <v>1135</v>
      </c>
      <c r="D11153" s="624">
        <v>416.36</v>
      </c>
    </row>
    <row r="11154" spans="1:4" ht="25.5">
      <c r="A11154" s="623">
        <v>12574</v>
      </c>
      <c r="B11154" s="451" t="s">
        <v>7886</v>
      </c>
      <c r="C11154" s="623" t="s">
        <v>1135</v>
      </c>
      <c r="D11154" s="624">
        <v>541.03</v>
      </c>
    </row>
    <row r="11155" spans="1:4" ht="25.5">
      <c r="A11155" s="623">
        <v>12575</v>
      </c>
      <c r="B11155" s="451" t="s">
        <v>7887</v>
      </c>
      <c r="C11155" s="623" t="s">
        <v>1135</v>
      </c>
      <c r="D11155" s="624">
        <v>794.11</v>
      </c>
    </row>
    <row r="11156" spans="1:4" ht="25.5">
      <c r="A11156" s="623">
        <v>12576</v>
      </c>
      <c r="B11156" s="451" t="s">
        <v>7888</v>
      </c>
      <c r="C11156" s="623" t="s">
        <v>1135</v>
      </c>
      <c r="D11156" s="624">
        <v>83.94</v>
      </c>
    </row>
    <row r="11157" spans="1:4" ht="25.5">
      <c r="A11157" s="623">
        <v>12577</v>
      </c>
      <c r="B11157" s="451" t="s">
        <v>7889</v>
      </c>
      <c r="C11157" s="623" t="s">
        <v>1135</v>
      </c>
      <c r="D11157" s="624">
        <v>108.56</v>
      </c>
    </row>
    <row r="11158" spans="1:4" ht="25.5">
      <c r="A11158" s="623">
        <v>12578</v>
      </c>
      <c r="B11158" s="451" t="s">
        <v>7890</v>
      </c>
      <c r="C11158" s="623" t="s">
        <v>1135</v>
      </c>
      <c r="D11158" s="624">
        <v>145.61000000000001</v>
      </c>
    </row>
    <row r="11159" spans="1:4" ht="25.5">
      <c r="A11159" s="623">
        <v>12579</v>
      </c>
      <c r="B11159" s="451" t="s">
        <v>7891</v>
      </c>
      <c r="C11159" s="623" t="s">
        <v>1135</v>
      </c>
      <c r="D11159" s="624">
        <v>213.22</v>
      </c>
    </row>
    <row r="11160" spans="1:4" ht="25.5">
      <c r="A11160" s="623">
        <v>12580</v>
      </c>
      <c r="B11160" s="451" t="s">
        <v>7892</v>
      </c>
      <c r="C11160" s="623" t="s">
        <v>1135</v>
      </c>
      <c r="D11160" s="624">
        <v>275.25</v>
      </c>
    </row>
    <row r="11161" spans="1:4" ht="25.5">
      <c r="A11161" s="623">
        <v>12581</v>
      </c>
      <c r="B11161" s="451" t="s">
        <v>7893</v>
      </c>
      <c r="C11161" s="623" t="s">
        <v>1135</v>
      </c>
      <c r="D11161" s="624">
        <v>376.63</v>
      </c>
    </row>
    <row r="11162" spans="1:4" ht="25.5">
      <c r="A11162" s="623">
        <v>41785</v>
      </c>
      <c r="B11162" s="451" t="s">
        <v>10049</v>
      </c>
      <c r="C11162" s="623" t="s">
        <v>1135</v>
      </c>
      <c r="D11162" s="624">
        <v>1115.76</v>
      </c>
    </row>
    <row r="11163" spans="1:4" ht="25.5">
      <c r="A11163" s="623">
        <v>41781</v>
      </c>
      <c r="B11163" s="451" t="s">
        <v>10046</v>
      </c>
      <c r="C11163" s="623" t="s">
        <v>1135</v>
      </c>
      <c r="D11163" s="624">
        <v>318.11</v>
      </c>
    </row>
    <row r="11164" spans="1:4" ht="25.5">
      <c r="A11164" s="623">
        <v>41783</v>
      </c>
      <c r="B11164" s="451" t="s">
        <v>10048</v>
      </c>
      <c r="C11164" s="623" t="s">
        <v>1135</v>
      </c>
      <c r="D11164" s="624">
        <v>839.45</v>
      </c>
    </row>
    <row r="11165" spans="1:4" ht="25.5">
      <c r="A11165" s="623">
        <v>41786</v>
      </c>
      <c r="B11165" s="451" t="s">
        <v>10050</v>
      </c>
      <c r="C11165" s="623" t="s">
        <v>1135</v>
      </c>
      <c r="D11165" s="624">
        <v>1751.18</v>
      </c>
    </row>
    <row r="11166" spans="1:4" ht="25.5">
      <c r="A11166" s="623">
        <v>41779</v>
      </c>
      <c r="B11166" s="451" t="s">
        <v>10044</v>
      </c>
      <c r="C11166" s="623" t="s">
        <v>1135</v>
      </c>
      <c r="D11166" s="624">
        <v>122</v>
      </c>
    </row>
    <row r="11167" spans="1:4" ht="25.5">
      <c r="A11167" s="623">
        <v>41780</v>
      </c>
      <c r="B11167" s="451" t="s">
        <v>10045</v>
      </c>
      <c r="C11167" s="623" t="s">
        <v>1135</v>
      </c>
      <c r="D11167" s="624">
        <v>144.30000000000001</v>
      </c>
    </row>
    <row r="11168" spans="1:4" ht="25.5">
      <c r="A11168" s="623">
        <v>41782</v>
      </c>
      <c r="B11168" s="451" t="s">
        <v>10047</v>
      </c>
      <c r="C11168" s="623" t="s">
        <v>1135</v>
      </c>
      <c r="D11168" s="624">
        <v>594.85</v>
      </c>
    </row>
    <row r="11169" spans="1:4" ht="25.5">
      <c r="A11169" s="623">
        <v>38130</v>
      </c>
      <c r="B11169" s="451" t="s">
        <v>9031</v>
      </c>
      <c r="C11169" s="623" t="s">
        <v>1135</v>
      </c>
      <c r="D11169" s="624">
        <v>35.69</v>
      </c>
    </row>
    <row r="11170" spans="1:4" ht="25.5">
      <c r="A11170" s="623">
        <v>21123</v>
      </c>
      <c r="B11170" s="451" t="s">
        <v>8265</v>
      </c>
      <c r="C11170" s="623" t="s">
        <v>1135</v>
      </c>
      <c r="D11170" s="624">
        <v>10.130000000000001</v>
      </c>
    </row>
    <row r="11171" spans="1:4" ht="25.5">
      <c r="A11171" s="623">
        <v>21124</v>
      </c>
      <c r="B11171" s="451" t="s">
        <v>8266</v>
      </c>
      <c r="C11171" s="623" t="s">
        <v>1135</v>
      </c>
      <c r="D11171" s="624">
        <v>17.96</v>
      </c>
    </row>
    <row r="11172" spans="1:4" ht="25.5">
      <c r="A11172" s="623">
        <v>21125</v>
      </c>
      <c r="B11172" s="451" t="s">
        <v>8267</v>
      </c>
      <c r="C11172" s="623" t="s">
        <v>1135</v>
      </c>
      <c r="D11172" s="624">
        <v>28.83</v>
      </c>
    </row>
    <row r="11173" spans="1:4" ht="25.5">
      <c r="A11173" s="623">
        <v>38028</v>
      </c>
      <c r="B11173" s="451" t="s">
        <v>8949</v>
      </c>
      <c r="C11173" s="623" t="s">
        <v>1135</v>
      </c>
      <c r="D11173" s="624">
        <v>48.92</v>
      </c>
    </row>
    <row r="11174" spans="1:4" ht="25.5">
      <c r="A11174" s="623">
        <v>38029</v>
      </c>
      <c r="B11174" s="451" t="s">
        <v>8950</v>
      </c>
      <c r="C11174" s="623" t="s">
        <v>1135</v>
      </c>
      <c r="D11174" s="624">
        <v>74.569999999999993</v>
      </c>
    </row>
    <row r="11175" spans="1:4" ht="25.5">
      <c r="A11175" s="623">
        <v>38030</v>
      </c>
      <c r="B11175" s="451" t="s">
        <v>8951</v>
      </c>
      <c r="C11175" s="623" t="s">
        <v>1135</v>
      </c>
      <c r="D11175" s="624">
        <v>114.54</v>
      </c>
    </row>
    <row r="11176" spans="1:4" ht="25.5">
      <c r="A11176" s="623">
        <v>38031</v>
      </c>
      <c r="B11176" s="451" t="s">
        <v>8952</v>
      </c>
      <c r="C11176" s="623" t="s">
        <v>1135</v>
      </c>
      <c r="D11176" s="624">
        <v>181.51</v>
      </c>
    </row>
    <row r="11177" spans="1:4" ht="63.75">
      <c r="A11177" s="623">
        <v>39735</v>
      </c>
      <c r="B11177" s="451" t="s">
        <v>10175</v>
      </c>
      <c r="C11177" s="623" t="s">
        <v>1135</v>
      </c>
      <c r="D11177" s="624">
        <v>77.28</v>
      </c>
    </row>
    <row r="11178" spans="1:4" ht="63.75">
      <c r="A11178" s="623">
        <v>39734</v>
      </c>
      <c r="B11178" s="451" t="s">
        <v>10176</v>
      </c>
      <c r="C11178" s="623" t="s">
        <v>1135</v>
      </c>
      <c r="D11178" s="624">
        <v>91.67</v>
      </c>
    </row>
    <row r="11179" spans="1:4" ht="63.75">
      <c r="A11179" s="623">
        <v>39736</v>
      </c>
      <c r="B11179" s="451" t="s">
        <v>10177</v>
      </c>
      <c r="C11179" s="623" t="s">
        <v>1135</v>
      </c>
      <c r="D11179" s="624">
        <v>104.62</v>
      </c>
    </row>
    <row r="11180" spans="1:4" ht="63.75">
      <c r="A11180" s="623">
        <v>39737</v>
      </c>
      <c r="B11180" s="451" t="s">
        <v>10178</v>
      </c>
      <c r="C11180" s="623" t="s">
        <v>1135</v>
      </c>
      <c r="D11180" s="624">
        <v>14.07</v>
      </c>
    </row>
    <row r="11181" spans="1:4" ht="63.75">
      <c r="A11181" s="623">
        <v>39738</v>
      </c>
      <c r="B11181" s="451" t="s">
        <v>10179</v>
      </c>
      <c r="C11181" s="623" t="s">
        <v>1135</v>
      </c>
      <c r="D11181" s="624">
        <v>5.09</v>
      </c>
    </row>
    <row r="11182" spans="1:4" ht="63.75">
      <c r="A11182" s="623">
        <v>39739</v>
      </c>
      <c r="B11182" s="451" t="s">
        <v>10180</v>
      </c>
      <c r="C11182" s="623" t="s">
        <v>1135</v>
      </c>
      <c r="D11182" s="624">
        <v>72.349999999999994</v>
      </c>
    </row>
    <row r="11183" spans="1:4" ht="63.75">
      <c r="A11183" s="623">
        <v>39733</v>
      </c>
      <c r="B11183" s="451" t="s">
        <v>10181</v>
      </c>
      <c r="C11183" s="623" t="s">
        <v>1135</v>
      </c>
      <c r="D11183" s="624">
        <v>125.2</v>
      </c>
    </row>
    <row r="11184" spans="1:4" ht="63.75">
      <c r="A11184" s="623">
        <v>39854</v>
      </c>
      <c r="B11184" s="451" t="s">
        <v>10182</v>
      </c>
      <c r="C11184" s="623" t="s">
        <v>1135</v>
      </c>
      <c r="D11184" s="624">
        <v>126.97</v>
      </c>
    </row>
    <row r="11185" spans="1:4" ht="63.75">
      <c r="A11185" s="623">
        <v>39740</v>
      </c>
      <c r="B11185" s="451" t="s">
        <v>10183</v>
      </c>
      <c r="C11185" s="623" t="s">
        <v>1135</v>
      </c>
      <c r="D11185" s="624">
        <v>69.47</v>
      </c>
    </row>
    <row r="11186" spans="1:4" ht="63.75">
      <c r="A11186" s="623">
        <v>39741</v>
      </c>
      <c r="B11186" s="451" t="s">
        <v>10184</v>
      </c>
      <c r="C11186" s="623" t="s">
        <v>1135</v>
      </c>
      <c r="D11186" s="624">
        <v>12.8</v>
      </c>
    </row>
    <row r="11187" spans="1:4" ht="63.75">
      <c r="A11187" s="623">
        <v>39853</v>
      </c>
      <c r="B11187" s="451" t="s">
        <v>10185</v>
      </c>
      <c r="C11187" s="623" t="s">
        <v>1135</v>
      </c>
      <c r="D11187" s="624">
        <v>16.809999999999999</v>
      </c>
    </row>
    <row r="11188" spans="1:4" ht="63.75">
      <c r="A11188" s="623">
        <v>39742</v>
      </c>
      <c r="B11188" s="451" t="s">
        <v>10186</v>
      </c>
      <c r="C11188" s="623" t="s">
        <v>1135</v>
      </c>
      <c r="D11188" s="624">
        <v>55.84</v>
      </c>
    </row>
    <row r="11189" spans="1:4" ht="38.25">
      <c r="A11189" s="623">
        <v>39749</v>
      </c>
      <c r="B11189" s="451" t="s">
        <v>9773</v>
      </c>
      <c r="C11189" s="623" t="s">
        <v>1135</v>
      </c>
      <c r="D11189" s="624">
        <v>61.79</v>
      </c>
    </row>
    <row r="11190" spans="1:4" ht="38.25">
      <c r="A11190" s="623">
        <v>39751</v>
      </c>
      <c r="B11190" s="451" t="s">
        <v>9775</v>
      </c>
      <c r="C11190" s="623" t="s">
        <v>1135</v>
      </c>
      <c r="D11190" s="624">
        <v>112.29</v>
      </c>
    </row>
    <row r="11191" spans="1:4" ht="38.25">
      <c r="A11191" s="623">
        <v>39750</v>
      </c>
      <c r="B11191" s="451" t="s">
        <v>9774</v>
      </c>
      <c r="C11191" s="623" t="s">
        <v>1135</v>
      </c>
      <c r="D11191" s="624">
        <v>93.33</v>
      </c>
    </row>
    <row r="11192" spans="1:4" ht="38.25">
      <c r="A11192" s="623">
        <v>39747</v>
      </c>
      <c r="B11192" s="451" t="s">
        <v>9771</v>
      </c>
      <c r="C11192" s="623" t="s">
        <v>1135</v>
      </c>
      <c r="D11192" s="624">
        <v>30.02</v>
      </c>
    </row>
    <row r="11193" spans="1:4" ht="38.25">
      <c r="A11193" s="623">
        <v>39753</v>
      </c>
      <c r="B11193" s="451" t="s">
        <v>9777</v>
      </c>
      <c r="C11193" s="623" t="s">
        <v>1135</v>
      </c>
      <c r="D11193" s="624">
        <v>206.69</v>
      </c>
    </row>
    <row r="11194" spans="1:4" ht="38.25">
      <c r="A11194" s="623">
        <v>39754</v>
      </c>
      <c r="B11194" s="451" t="s">
        <v>9778</v>
      </c>
      <c r="C11194" s="623" t="s">
        <v>1135</v>
      </c>
      <c r="D11194" s="624">
        <v>304.51</v>
      </c>
    </row>
    <row r="11195" spans="1:4" ht="38.25">
      <c r="A11195" s="623">
        <v>39748</v>
      </c>
      <c r="B11195" s="451" t="s">
        <v>9772</v>
      </c>
      <c r="C11195" s="623" t="s">
        <v>1135</v>
      </c>
      <c r="D11195" s="624">
        <v>48.57</v>
      </c>
    </row>
    <row r="11196" spans="1:4" ht="38.25">
      <c r="A11196" s="623">
        <v>39755</v>
      </c>
      <c r="B11196" s="451" t="s">
        <v>9779</v>
      </c>
      <c r="C11196" s="623" t="s">
        <v>1135</v>
      </c>
      <c r="D11196" s="624">
        <v>461.71</v>
      </c>
    </row>
    <row r="11197" spans="1:4" ht="25.5">
      <c r="A11197" s="623">
        <v>12742</v>
      </c>
      <c r="B11197" s="451" t="s">
        <v>7938</v>
      </c>
      <c r="C11197" s="623" t="s">
        <v>1135</v>
      </c>
      <c r="D11197" s="624">
        <v>365.6</v>
      </c>
    </row>
    <row r="11198" spans="1:4" ht="25.5">
      <c r="A11198" s="623">
        <v>12713</v>
      </c>
      <c r="B11198" s="451" t="s">
        <v>7909</v>
      </c>
      <c r="C11198" s="623" t="s">
        <v>1135</v>
      </c>
      <c r="D11198" s="624">
        <v>19.39</v>
      </c>
    </row>
    <row r="11199" spans="1:4" ht="25.5">
      <c r="A11199" s="623">
        <v>12743</v>
      </c>
      <c r="B11199" s="451" t="s">
        <v>7939</v>
      </c>
      <c r="C11199" s="623" t="s">
        <v>1135</v>
      </c>
      <c r="D11199" s="624">
        <v>33.35</v>
      </c>
    </row>
    <row r="11200" spans="1:4" ht="25.5">
      <c r="A11200" s="623">
        <v>12744</v>
      </c>
      <c r="B11200" s="451" t="s">
        <v>7940</v>
      </c>
      <c r="C11200" s="623" t="s">
        <v>1135</v>
      </c>
      <c r="D11200" s="624">
        <v>42.33</v>
      </c>
    </row>
    <row r="11201" spans="1:4" ht="25.5">
      <c r="A11201" s="623">
        <v>12745</v>
      </c>
      <c r="B11201" s="451" t="s">
        <v>7941</v>
      </c>
      <c r="C11201" s="623" t="s">
        <v>1135</v>
      </c>
      <c r="D11201" s="624">
        <v>61.47</v>
      </c>
    </row>
    <row r="11202" spans="1:4" ht="25.5">
      <c r="A11202" s="623">
        <v>12746</v>
      </c>
      <c r="B11202" s="451" t="s">
        <v>7942</v>
      </c>
      <c r="C11202" s="623" t="s">
        <v>1135</v>
      </c>
      <c r="D11202" s="624">
        <v>83.01</v>
      </c>
    </row>
    <row r="11203" spans="1:4" ht="25.5">
      <c r="A11203" s="623">
        <v>12747</v>
      </c>
      <c r="B11203" s="451" t="s">
        <v>7943</v>
      </c>
      <c r="C11203" s="623" t="s">
        <v>1135</v>
      </c>
      <c r="D11203" s="624">
        <v>120.39</v>
      </c>
    </row>
    <row r="11204" spans="1:4" ht="25.5">
      <c r="A11204" s="623">
        <v>12748</v>
      </c>
      <c r="B11204" s="451" t="s">
        <v>7944</v>
      </c>
      <c r="C11204" s="623" t="s">
        <v>1135</v>
      </c>
      <c r="D11204" s="624">
        <v>169.6</v>
      </c>
    </row>
    <row r="11205" spans="1:4" ht="25.5">
      <c r="A11205" s="623">
        <v>12749</v>
      </c>
      <c r="B11205" s="451" t="s">
        <v>7945</v>
      </c>
      <c r="C11205" s="623" t="s">
        <v>1135</v>
      </c>
      <c r="D11205" s="624">
        <v>247.94</v>
      </c>
    </row>
    <row r="11206" spans="1:4" ht="38.25">
      <c r="A11206" s="623">
        <v>39726</v>
      </c>
      <c r="B11206" s="451" t="s">
        <v>9761</v>
      </c>
      <c r="C11206" s="623" t="s">
        <v>1135</v>
      </c>
      <c r="D11206" s="624">
        <v>81.430000000000007</v>
      </c>
    </row>
    <row r="11207" spans="1:4" ht="38.25">
      <c r="A11207" s="623">
        <v>39728</v>
      </c>
      <c r="B11207" s="451" t="s">
        <v>9763</v>
      </c>
      <c r="C11207" s="623" t="s">
        <v>1135</v>
      </c>
      <c r="D11207" s="624">
        <v>143.13</v>
      </c>
    </row>
    <row r="11208" spans="1:4" ht="38.25">
      <c r="A11208" s="623">
        <v>39727</v>
      </c>
      <c r="B11208" s="451" t="s">
        <v>9762</v>
      </c>
      <c r="C11208" s="623" t="s">
        <v>1135</v>
      </c>
      <c r="D11208" s="624">
        <v>117.78</v>
      </c>
    </row>
    <row r="11209" spans="1:4" ht="38.25">
      <c r="A11209" s="623">
        <v>39724</v>
      </c>
      <c r="B11209" s="451" t="s">
        <v>9759</v>
      </c>
      <c r="C11209" s="623" t="s">
        <v>1135</v>
      </c>
      <c r="D11209" s="624">
        <v>36.06</v>
      </c>
    </row>
    <row r="11210" spans="1:4" ht="38.25">
      <c r="A11210" s="623">
        <v>39729</v>
      </c>
      <c r="B11210" s="451" t="s">
        <v>9764</v>
      </c>
      <c r="C11210" s="623" t="s">
        <v>1135</v>
      </c>
      <c r="D11210" s="624">
        <v>198.2</v>
      </c>
    </row>
    <row r="11211" spans="1:4" ht="38.25">
      <c r="A11211" s="623">
        <v>39730</v>
      </c>
      <c r="B11211" s="451" t="s">
        <v>9765</v>
      </c>
      <c r="C11211" s="623" t="s">
        <v>1135</v>
      </c>
      <c r="D11211" s="624">
        <v>257.16000000000003</v>
      </c>
    </row>
    <row r="11212" spans="1:4" ht="38.25">
      <c r="A11212" s="623">
        <v>39731</v>
      </c>
      <c r="B11212" s="451" t="s">
        <v>9766</v>
      </c>
      <c r="C11212" s="623" t="s">
        <v>1135</v>
      </c>
      <c r="D11212" s="624">
        <v>380.88</v>
      </c>
    </row>
    <row r="11213" spans="1:4" ht="38.25">
      <c r="A11213" s="623">
        <v>39725</v>
      </c>
      <c r="B11213" s="451" t="s">
        <v>9760</v>
      </c>
      <c r="C11213" s="623" t="s">
        <v>1135</v>
      </c>
      <c r="D11213" s="624">
        <v>58.78</v>
      </c>
    </row>
    <row r="11214" spans="1:4" ht="38.25">
      <c r="A11214" s="623">
        <v>39732</v>
      </c>
      <c r="B11214" s="451" t="s">
        <v>9767</v>
      </c>
      <c r="C11214" s="623" t="s">
        <v>1135</v>
      </c>
      <c r="D11214" s="624">
        <v>560.63</v>
      </c>
    </row>
    <row r="11215" spans="1:4" ht="38.25">
      <c r="A11215" s="623">
        <v>39660</v>
      </c>
      <c r="B11215" s="451" t="s">
        <v>9742</v>
      </c>
      <c r="C11215" s="623" t="s">
        <v>1135</v>
      </c>
      <c r="D11215" s="624">
        <v>25.54</v>
      </c>
    </row>
    <row r="11216" spans="1:4" ht="38.25">
      <c r="A11216" s="623">
        <v>39662</v>
      </c>
      <c r="B11216" s="451" t="s">
        <v>9744</v>
      </c>
      <c r="C11216" s="623" t="s">
        <v>1135</v>
      </c>
      <c r="D11216" s="624">
        <v>12.24</v>
      </c>
    </row>
    <row r="11217" spans="1:4" ht="38.25">
      <c r="A11217" s="623">
        <v>39661</v>
      </c>
      <c r="B11217" s="451" t="s">
        <v>9743</v>
      </c>
      <c r="C11217" s="623" t="s">
        <v>1135</v>
      </c>
      <c r="D11217" s="624">
        <v>8.35</v>
      </c>
    </row>
    <row r="11218" spans="1:4" ht="38.25">
      <c r="A11218" s="623">
        <v>39666</v>
      </c>
      <c r="B11218" s="451" t="s">
        <v>9748</v>
      </c>
      <c r="C11218" s="623" t="s">
        <v>1135</v>
      </c>
      <c r="D11218" s="624">
        <v>38.43</v>
      </c>
    </row>
    <row r="11219" spans="1:4" ht="38.25">
      <c r="A11219" s="623">
        <v>39664</v>
      </c>
      <c r="B11219" s="451" t="s">
        <v>9746</v>
      </c>
      <c r="C11219" s="623" t="s">
        <v>1135</v>
      </c>
      <c r="D11219" s="624">
        <v>18.829999999999998</v>
      </c>
    </row>
    <row r="11220" spans="1:4" ht="38.25">
      <c r="A11220" s="623">
        <v>39663</v>
      </c>
      <c r="B11220" s="451" t="s">
        <v>9745</v>
      </c>
      <c r="C11220" s="623" t="s">
        <v>1135</v>
      </c>
      <c r="D11220" s="624">
        <v>15.06</v>
      </c>
    </row>
    <row r="11221" spans="1:4" ht="38.25">
      <c r="A11221" s="623">
        <v>39665</v>
      </c>
      <c r="B11221" s="451" t="s">
        <v>9747</v>
      </c>
      <c r="C11221" s="623" t="s">
        <v>1135</v>
      </c>
      <c r="D11221" s="624">
        <v>31.77</v>
      </c>
    </row>
    <row r="11222" spans="1:4" ht="38.25">
      <c r="A11222" s="623">
        <v>39752</v>
      </c>
      <c r="B11222" s="451" t="s">
        <v>9776</v>
      </c>
      <c r="C11222" s="623" t="s">
        <v>1135</v>
      </c>
      <c r="D11222" s="624">
        <v>159.77000000000001</v>
      </c>
    </row>
    <row r="11223" spans="1:4" ht="25.5">
      <c r="A11223" s="623">
        <v>12583</v>
      </c>
      <c r="B11223" s="451" t="s">
        <v>7894</v>
      </c>
      <c r="C11223" s="623" t="s">
        <v>1135</v>
      </c>
      <c r="D11223" s="624">
        <v>23.89</v>
      </c>
    </row>
    <row r="11224" spans="1:4" ht="25.5">
      <c r="A11224" s="623">
        <v>12584</v>
      </c>
      <c r="B11224" s="451" t="s">
        <v>7895</v>
      </c>
      <c r="C11224" s="623" t="s">
        <v>1135</v>
      </c>
      <c r="D11224" s="624">
        <v>22.99</v>
      </c>
    </row>
    <row r="11225" spans="1:4" ht="25.5">
      <c r="A11225" s="623">
        <v>13159</v>
      </c>
      <c r="B11225" s="451" t="s">
        <v>7980</v>
      </c>
      <c r="C11225" s="623" t="s">
        <v>1135</v>
      </c>
      <c r="D11225" s="624">
        <v>69.66</v>
      </c>
    </row>
    <row r="11226" spans="1:4" ht="25.5">
      <c r="A11226" s="623">
        <v>13168</v>
      </c>
      <c r="B11226" s="451" t="s">
        <v>7981</v>
      </c>
      <c r="C11226" s="623" t="s">
        <v>1135</v>
      </c>
      <c r="D11226" s="624">
        <v>104.74</v>
      </c>
    </row>
    <row r="11227" spans="1:4" ht="25.5">
      <c r="A11227" s="623">
        <v>13173</v>
      </c>
      <c r="B11227" s="451" t="s">
        <v>7982</v>
      </c>
      <c r="C11227" s="623" t="s">
        <v>1135</v>
      </c>
      <c r="D11227" s="624">
        <v>129.15</v>
      </c>
    </row>
    <row r="11228" spans="1:4" ht="38.25">
      <c r="A11228" s="623">
        <v>37449</v>
      </c>
      <c r="B11228" s="451" t="s">
        <v>8748</v>
      </c>
      <c r="C11228" s="623" t="s">
        <v>1135</v>
      </c>
      <c r="D11228" s="624">
        <v>21.35</v>
      </c>
    </row>
    <row r="11229" spans="1:4" ht="38.25">
      <c r="A11229" s="623">
        <v>37450</v>
      </c>
      <c r="B11229" s="451" t="s">
        <v>8749</v>
      </c>
      <c r="C11229" s="623" t="s">
        <v>1135</v>
      </c>
      <c r="D11229" s="624">
        <v>26.03</v>
      </c>
    </row>
    <row r="11230" spans="1:4" ht="38.25">
      <c r="A11230" s="623">
        <v>37451</v>
      </c>
      <c r="B11230" s="451" t="s">
        <v>8750</v>
      </c>
      <c r="C11230" s="623" t="s">
        <v>1135</v>
      </c>
      <c r="D11230" s="624">
        <v>39.86</v>
      </c>
    </row>
    <row r="11231" spans="1:4" ht="38.25">
      <c r="A11231" s="623">
        <v>37452</v>
      </c>
      <c r="B11231" s="451" t="s">
        <v>8751</v>
      </c>
      <c r="C11231" s="623" t="s">
        <v>1135</v>
      </c>
      <c r="D11231" s="624">
        <v>52.88</v>
      </c>
    </row>
    <row r="11232" spans="1:4" ht="38.25">
      <c r="A11232" s="623">
        <v>37453</v>
      </c>
      <c r="B11232" s="451" t="s">
        <v>8752</v>
      </c>
      <c r="C11232" s="623" t="s">
        <v>1135</v>
      </c>
      <c r="D11232" s="624">
        <v>66.349999999999994</v>
      </c>
    </row>
    <row r="11233" spans="1:4" ht="25.5">
      <c r="A11233" s="623">
        <v>7778</v>
      </c>
      <c r="B11233" s="451" t="s">
        <v>7218</v>
      </c>
      <c r="C11233" s="623" t="s">
        <v>1135</v>
      </c>
      <c r="D11233" s="624">
        <v>24.91</v>
      </c>
    </row>
    <row r="11234" spans="1:4" ht="25.5">
      <c r="A11234" s="623">
        <v>7796</v>
      </c>
      <c r="B11234" s="451" t="s">
        <v>7227</v>
      </c>
      <c r="C11234" s="623" t="s">
        <v>1135</v>
      </c>
      <c r="D11234" s="624">
        <v>30</v>
      </c>
    </row>
    <row r="11235" spans="1:4" ht="25.5">
      <c r="A11235" s="623">
        <v>7781</v>
      </c>
      <c r="B11235" s="451" t="s">
        <v>7219</v>
      </c>
      <c r="C11235" s="623" t="s">
        <v>1135</v>
      </c>
      <c r="D11235" s="624">
        <v>39.659999999999997</v>
      </c>
    </row>
    <row r="11236" spans="1:4" ht="25.5">
      <c r="A11236" s="623">
        <v>7795</v>
      </c>
      <c r="B11236" s="451" t="s">
        <v>7226</v>
      </c>
      <c r="C11236" s="623" t="s">
        <v>1135</v>
      </c>
      <c r="D11236" s="624">
        <v>57.45</v>
      </c>
    </row>
    <row r="11237" spans="1:4" ht="25.5">
      <c r="A11237" s="623">
        <v>7791</v>
      </c>
      <c r="B11237" s="451" t="s">
        <v>7223</v>
      </c>
      <c r="C11237" s="623" t="s">
        <v>1135</v>
      </c>
      <c r="D11237" s="624">
        <v>73.22</v>
      </c>
    </row>
    <row r="11238" spans="1:4" ht="25.5">
      <c r="A11238" s="623">
        <v>7783</v>
      </c>
      <c r="B11238" s="451" t="s">
        <v>7220</v>
      </c>
      <c r="C11238" s="623" t="s">
        <v>1135</v>
      </c>
      <c r="D11238" s="624">
        <v>27.96</v>
      </c>
    </row>
    <row r="11239" spans="1:4" ht="25.5">
      <c r="A11239" s="623">
        <v>7790</v>
      </c>
      <c r="B11239" s="451" t="s">
        <v>7222</v>
      </c>
      <c r="C11239" s="623" t="s">
        <v>1135</v>
      </c>
      <c r="D11239" s="624">
        <v>32.54</v>
      </c>
    </row>
    <row r="11240" spans="1:4" ht="25.5">
      <c r="A11240" s="623">
        <v>7785</v>
      </c>
      <c r="B11240" s="451" t="s">
        <v>7221</v>
      </c>
      <c r="C11240" s="623" t="s">
        <v>1135</v>
      </c>
      <c r="D11240" s="624">
        <v>42.71</v>
      </c>
    </row>
    <row r="11241" spans="1:4" ht="25.5">
      <c r="A11241" s="623">
        <v>7792</v>
      </c>
      <c r="B11241" s="451" t="s">
        <v>7224</v>
      </c>
      <c r="C11241" s="623" t="s">
        <v>1135</v>
      </c>
      <c r="D11241" s="624">
        <v>62.03</v>
      </c>
    </row>
    <row r="11242" spans="1:4" ht="25.5">
      <c r="A11242" s="623">
        <v>7793</v>
      </c>
      <c r="B11242" s="451" t="s">
        <v>7225</v>
      </c>
      <c r="C11242" s="623" t="s">
        <v>1135</v>
      </c>
      <c r="D11242" s="624">
        <v>80.05</v>
      </c>
    </row>
    <row r="11243" spans="1:4" ht="25.5">
      <c r="A11243" s="623">
        <v>12613</v>
      </c>
      <c r="B11243" s="451" t="s">
        <v>7896</v>
      </c>
      <c r="C11243" s="623" t="s">
        <v>1131</v>
      </c>
      <c r="D11243" s="624">
        <v>14.73</v>
      </c>
    </row>
    <row r="11244" spans="1:4" ht="25.5">
      <c r="A11244" s="623">
        <v>1031</v>
      </c>
      <c r="B11244" s="451" t="s">
        <v>5795</v>
      </c>
      <c r="C11244" s="623" t="s">
        <v>1131</v>
      </c>
      <c r="D11244" s="624">
        <v>9.82</v>
      </c>
    </row>
    <row r="11245" spans="1:4" ht="51">
      <c r="A11245" s="623">
        <v>39707</v>
      </c>
      <c r="B11245" s="451" t="s">
        <v>10187</v>
      </c>
      <c r="C11245" s="623" t="s">
        <v>1135</v>
      </c>
      <c r="D11245" s="624">
        <v>3.09</v>
      </c>
    </row>
    <row r="11246" spans="1:4" ht="51">
      <c r="A11246" s="623">
        <v>39708</v>
      </c>
      <c r="B11246" s="451" t="s">
        <v>10188</v>
      </c>
      <c r="C11246" s="623" t="s">
        <v>1135</v>
      </c>
      <c r="D11246" s="624">
        <v>2.99</v>
      </c>
    </row>
    <row r="11247" spans="1:4" ht="51">
      <c r="A11247" s="623">
        <v>39710</v>
      </c>
      <c r="B11247" s="451" t="s">
        <v>10189</v>
      </c>
      <c r="C11247" s="623" t="s">
        <v>1135</v>
      </c>
      <c r="D11247" s="624">
        <v>2.1</v>
      </c>
    </row>
    <row r="11248" spans="1:4" ht="51">
      <c r="A11248" s="623">
        <v>39709</v>
      </c>
      <c r="B11248" s="451" t="s">
        <v>10190</v>
      </c>
      <c r="C11248" s="623" t="s">
        <v>1135</v>
      </c>
      <c r="D11248" s="624">
        <v>2.92</v>
      </c>
    </row>
    <row r="11249" spans="1:4" ht="51">
      <c r="A11249" s="623">
        <v>39711</v>
      </c>
      <c r="B11249" s="451" t="s">
        <v>10191</v>
      </c>
      <c r="C11249" s="623" t="s">
        <v>1135</v>
      </c>
      <c r="D11249" s="624">
        <v>3.28</v>
      </c>
    </row>
    <row r="11250" spans="1:4" ht="51">
      <c r="A11250" s="623">
        <v>39712</v>
      </c>
      <c r="B11250" s="451" t="s">
        <v>10192</v>
      </c>
      <c r="C11250" s="623" t="s">
        <v>1135</v>
      </c>
      <c r="D11250" s="624">
        <v>1.1499999999999999</v>
      </c>
    </row>
    <row r="11251" spans="1:4" ht="51">
      <c r="A11251" s="623">
        <v>39713</v>
      </c>
      <c r="B11251" s="451" t="s">
        <v>10193</v>
      </c>
      <c r="C11251" s="623" t="s">
        <v>1135</v>
      </c>
      <c r="D11251" s="624">
        <v>0.91</v>
      </c>
    </row>
    <row r="11252" spans="1:4" ht="51">
      <c r="A11252" s="623">
        <v>39714</v>
      </c>
      <c r="B11252" s="451" t="s">
        <v>10194</v>
      </c>
      <c r="C11252" s="623" t="s">
        <v>1135</v>
      </c>
      <c r="D11252" s="624">
        <v>2.08</v>
      </c>
    </row>
    <row r="11253" spans="1:4" ht="51">
      <c r="A11253" s="623">
        <v>39715</v>
      </c>
      <c r="B11253" s="451" t="s">
        <v>10195</v>
      </c>
      <c r="C11253" s="623" t="s">
        <v>1135</v>
      </c>
      <c r="D11253" s="624">
        <v>1.48</v>
      </c>
    </row>
    <row r="11254" spans="1:4" ht="51">
      <c r="A11254" s="623">
        <v>39716</v>
      </c>
      <c r="B11254" s="451" t="s">
        <v>10196</v>
      </c>
      <c r="C11254" s="623" t="s">
        <v>1135</v>
      </c>
      <c r="D11254" s="624">
        <v>1.1200000000000001</v>
      </c>
    </row>
    <row r="11255" spans="1:4" ht="51">
      <c r="A11255" s="623">
        <v>39718</v>
      </c>
      <c r="B11255" s="451" t="s">
        <v>10197</v>
      </c>
      <c r="C11255" s="623" t="s">
        <v>1135</v>
      </c>
      <c r="D11255" s="624">
        <v>1.91</v>
      </c>
    </row>
    <row r="11256" spans="1:4" ht="38.25">
      <c r="A11256" s="623">
        <v>9813</v>
      </c>
      <c r="B11256" s="451" t="s">
        <v>7228</v>
      </c>
      <c r="C11256" s="623" t="s">
        <v>1135</v>
      </c>
      <c r="D11256" s="624">
        <v>3.79</v>
      </c>
    </row>
    <row r="11257" spans="1:4" ht="38.25">
      <c r="A11257" s="623">
        <v>9815</v>
      </c>
      <c r="B11257" s="451" t="s">
        <v>7229</v>
      </c>
      <c r="C11257" s="623" t="s">
        <v>1135</v>
      </c>
      <c r="D11257" s="624">
        <v>7.48</v>
      </c>
    </row>
    <row r="11258" spans="1:4" ht="38.25">
      <c r="A11258" s="623">
        <v>25876</v>
      </c>
      <c r="B11258" s="451" t="s">
        <v>8302</v>
      </c>
      <c r="C11258" s="623" t="s">
        <v>1135</v>
      </c>
      <c r="D11258" s="624">
        <v>3724.3</v>
      </c>
    </row>
    <row r="11259" spans="1:4" ht="38.25">
      <c r="A11259" s="623">
        <v>25888</v>
      </c>
      <c r="B11259" s="451" t="s">
        <v>8314</v>
      </c>
      <c r="C11259" s="623" t="s">
        <v>1135</v>
      </c>
      <c r="D11259" s="624">
        <v>91.28</v>
      </c>
    </row>
    <row r="11260" spans="1:4" ht="38.25">
      <c r="A11260" s="623">
        <v>25874</v>
      </c>
      <c r="B11260" s="451" t="s">
        <v>8300</v>
      </c>
      <c r="C11260" s="623" t="s">
        <v>1135</v>
      </c>
      <c r="D11260" s="624">
        <v>6531.87</v>
      </c>
    </row>
    <row r="11261" spans="1:4" ht="38.25">
      <c r="A11261" s="623">
        <v>25877</v>
      </c>
      <c r="B11261" s="451" t="s">
        <v>8303</v>
      </c>
      <c r="C11261" s="623" t="s">
        <v>1135</v>
      </c>
      <c r="D11261" s="624">
        <v>8912.98</v>
      </c>
    </row>
    <row r="11262" spans="1:4" ht="38.25">
      <c r="A11262" s="623">
        <v>25878</v>
      </c>
      <c r="B11262" s="451" t="s">
        <v>8304</v>
      </c>
      <c r="C11262" s="623" t="s">
        <v>1135</v>
      </c>
      <c r="D11262" s="624">
        <v>195.93</v>
      </c>
    </row>
    <row r="11263" spans="1:4" ht="38.25">
      <c r="A11263" s="623">
        <v>25879</v>
      </c>
      <c r="B11263" s="451" t="s">
        <v>8305</v>
      </c>
      <c r="C11263" s="623" t="s">
        <v>1135</v>
      </c>
      <c r="D11263" s="624">
        <v>8455.02</v>
      </c>
    </row>
    <row r="11264" spans="1:4" ht="38.25">
      <c r="A11264" s="623">
        <v>25887</v>
      </c>
      <c r="B11264" s="451" t="s">
        <v>8313</v>
      </c>
      <c r="C11264" s="623" t="s">
        <v>1135</v>
      </c>
      <c r="D11264" s="624">
        <v>3377.92</v>
      </c>
    </row>
    <row r="11265" spans="1:4" ht="38.25">
      <c r="A11265" s="623">
        <v>25880</v>
      </c>
      <c r="B11265" s="451" t="s">
        <v>8306</v>
      </c>
      <c r="C11265" s="623" t="s">
        <v>1135</v>
      </c>
      <c r="D11265" s="624">
        <v>305.43</v>
      </c>
    </row>
    <row r="11266" spans="1:4" ht="38.25">
      <c r="A11266" s="623">
        <v>25881</v>
      </c>
      <c r="B11266" s="451" t="s">
        <v>8307</v>
      </c>
      <c r="C11266" s="623" t="s">
        <v>1135</v>
      </c>
      <c r="D11266" s="624">
        <v>748.38</v>
      </c>
    </row>
    <row r="11267" spans="1:4" ht="38.25">
      <c r="A11267" s="623">
        <v>25882</v>
      </c>
      <c r="B11267" s="451" t="s">
        <v>8308</v>
      </c>
      <c r="C11267" s="623" t="s">
        <v>1135</v>
      </c>
      <c r="D11267" s="624">
        <v>1205.3599999999999</v>
      </c>
    </row>
    <row r="11268" spans="1:4" ht="38.25">
      <c r="A11268" s="623">
        <v>25883</v>
      </c>
      <c r="B11268" s="451" t="s">
        <v>8309</v>
      </c>
      <c r="C11268" s="623" t="s">
        <v>1135</v>
      </c>
      <c r="D11268" s="624">
        <v>19.440000000000001</v>
      </c>
    </row>
    <row r="11269" spans="1:4" ht="38.25">
      <c r="A11269" s="623">
        <v>25884</v>
      </c>
      <c r="B11269" s="451" t="s">
        <v>8310</v>
      </c>
      <c r="C11269" s="623" t="s">
        <v>1135</v>
      </c>
      <c r="D11269" s="624">
        <v>2116.17</v>
      </c>
    </row>
    <row r="11270" spans="1:4" ht="38.25">
      <c r="A11270" s="623">
        <v>25885</v>
      </c>
      <c r="B11270" s="451" t="s">
        <v>8311</v>
      </c>
      <c r="C11270" s="623" t="s">
        <v>1135</v>
      </c>
      <c r="D11270" s="624">
        <v>3147.35</v>
      </c>
    </row>
    <row r="11271" spans="1:4" ht="38.25">
      <c r="A11271" s="623">
        <v>25889</v>
      </c>
      <c r="B11271" s="451" t="s">
        <v>8315</v>
      </c>
      <c r="C11271" s="623" t="s">
        <v>1135</v>
      </c>
      <c r="D11271" s="624">
        <v>1578.31</v>
      </c>
    </row>
    <row r="11272" spans="1:4" ht="38.25">
      <c r="A11272" s="623">
        <v>25886</v>
      </c>
      <c r="B11272" s="451" t="s">
        <v>8312</v>
      </c>
      <c r="C11272" s="623" t="s">
        <v>1135</v>
      </c>
      <c r="D11272" s="624">
        <v>43.49</v>
      </c>
    </row>
    <row r="11273" spans="1:4" ht="38.25">
      <c r="A11273" s="623">
        <v>25875</v>
      </c>
      <c r="B11273" s="451" t="s">
        <v>8301</v>
      </c>
      <c r="C11273" s="623" t="s">
        <v>1135</v>
      </c>
      <c r="D11273" s="624">
        <v>2059.17</v>
      </c>
    </row>
    <row r="11274" spans="1:4" ht="25.5">
      <c r="A11274" s="623">
        <v>9876</v>
      </c>
      <c r="B11274" s="451" t="s">
        <v>7266</v>
      </c>
      <c r="C11274" s="623" t="s">
        <v>1135</v>
      </c>
      <c r="D11274" s="624">
        <v>13.74</v>
      </c>
    </row>
    <row r="11275" spans="1:4" ht="25.5">
      <c r="A11275" s="623">
        <v>9877</v>
      </c>
      <c r="B11275" s="451" t="s">
        <v>7267</v>
      </c>
      <c r="C11275" s="623" t="s">
        <v>1135</v>
      </c>
      <c r="D11275" s="624">
        <v>48.13</v>
      </c>
    </row>
    <row r="11276" spans="1:4" ht="25.5">
      <c r="A11276" s="623">
        <v>9878</v>
      </c>
      <c r="B11276" s="451" t="s">
        <v>7268</v>
      </c>
      <c r="C11276" s="623" t="s">
        <v>1135</v>
      </c>
      <c r="D11276" s="624">
        <v>62.69</v>
      </c>
    </row>
    <row r="11277" spans="1:4" ht="25.5">
      <c r="A11277" s="623">
        <v>9879</v>
      </c>
      <c r="B11277" s="451" t="s">
        <v>7269</v>
      </c>
      <c r="C11277" s="623" t="s">
        <v>1135</v>
      </c>
      <c r="D11277" s="624">
        <v>149.63</v>
      </c>
    </row>
    <row r="11278" spans="1:4" ht="51">
      <c r="A11278" s="623">
        <v>42001</v>
      </c>
      <c r="B11278" s="451" t="s">
        <v>10074</v>
      </c>
      <c r="C11278" s="623" t="s">
        <v>1135</v>
      </c>
      <c r="D11278" s="624">
        <v>363.28</v>
      </c>
    </row>
    <row r="11279" spans="1:4" ht="51">
      <c r="A11279" s="623">
        <v>41998</v>
      </c>
      <c r="B11279" s="451" t="s">
        <v>10071</v>
      </c>
      <c r="C11279" s="623" t="s">
        <v>1135</v>
      </c>
      <c r="D11279" s="624">
        <v>895.23</v>
      </c>
    </row>
    <row r="11280" spans="1:4" ht="51">
      <c r="A11280" s="623">
        <v>41999</v>
      </c>
      <c r="B11280" s="451" t="s">
        <v>10072</v>
      </c>
      <c r="C11280" s="623" t="s">
        <v>1135</v>
      </c>
      <c r="D11280" s="624">
        <v>1642.2</v>
      </c>
    </row>
    <row r="11281" spans="1:4" ht="51">
      <c r="A11281" s="623">
        <v>42000</v>
      </c>
      <c r="B11281" s="451" t="s">
        <v>10073</v>
      </c>
      <c r="C11281" s="623" t="s">
        <v>1135</v>
      </c>
      <c r="D11281" s="624">
        <v>2804.37</v>
      </c>
    </row>
    <row r="11282" spans="1:4" ht="51">
      <c r="A11282" s="623">
        <v>38053</v>
      </c>
      <c r="B11282" s="451" t="s">
        <v>8961</v>
      </c>
      <c r="C11282" s="623" t="s">
        <v>1135</v>
      </c>
      <c r="D11282" s="624">
        <v>9.08</v>
      </c>
    </row>
    <row r="11283" spans="1:4" ht="51">
      <c r="A11283" s="623">
        <v>38054</v>
      </c>
      <c r="B11283" s="451" t="s">
        <v>8962</v>
      </c>
      <c r="C11283" s="623" t="s">
        <v>1135</v>
      </c>
      <c r="D11283" s="624">
        <v>15.62</v>
      </c>
    </row>
    <row r="11284" spans="1:4" ht="51">
      <c r="A11284" s="623">
        <v>38052</v>
      </c>
      <c r="B11284" s="451" t="s">
        <v>8960</v>
      </c>
      <c r="C11284" s="623" t="s">
        <v>1135</v>
      </c>
      <c r="D11284" s="624">
        <v>4.4000000000000004</v>
      </c>
    </row>
    <row r="11285" spans="1:4" ht="51">
      <c r="A11285" s="623">
        <v>38051</v>
      </c>
      <c r="B11285" s="451" t="s">
        <v>8959</v>
      </c>
      <c r="C11285" s="623" t="s">
        <v>1135</v>
      </c>
      <c r="D11285" s="624">
        <v>2.74</v>
      </c>
    </row>
    <row r="11286" spans="1:4">
      <c r="A11286" s="623">
        <v>38787</v>
      </c>
      <c r="B11286" s="451" t="s">
        <v>9213</v>
      </c>
      <c r="C11286" s="623" t="s">
        <v>1135</v>
      </c>
      <c r="D11286" s="624">
        <v>3.92</v>
      </c>
    </row>
    <row r="11287" spans="1:4">
      <c r="A11287" s="623">
        <v>38825</v>
      </c>
      <c r="B11287" s="451" t="s">
        <v>9214</v>
      </c>
      <c r="C11287" s="623" t="s">
        <v>1135</v>
      </c>
      <c r="D11287" s="624">
        <v>5.13</v>
      </c>
    </row>
    <row r="11288" spans="1:4">
      <c r="A11288" s="623">
        <v>38826</v>
      </c>
      <c r="B11288" s="451" t="s">
        <v>9215</v>
      </c>
      <c r="C11288" s="623" t="s">
        <v>1135</v>
      </c>
      <c r="D11288" s="624">
        <v>7.61</v>
      </c>
    </row>
    <row r="11289" spans="1:4">
      <c r="A11289" s="623">
        <v>38827</v>
      </c>
      <c r="B11289" s="451" t="s">
        <v>9216</v>
      </c>
      <c r="C11289" s="623" t="s">
        <v>1135</v>
      </c>
      <c r="D11289" s="624">
        <v>12.22</v>
      </c>
    </row>
    <row r="11290" spans="1:4" ht="25.5">
      <c r="A11290" s="623">
        <v>38830</v>
      </c>
      <c r="B11290" s="451" t="s">
        <v>9219</v>
      </c>
      <c r="C11290" s="623" t="s">
        <v>1135</v>
      </c>
      <c r="D11290" s="624">
        <v>17.12</v>
      </c>
    </row>
    <row r="11291" spans="1:4" ht="25.5">
      <c r="A11291" s="623">
        <v>38828</v>
      </c>
      <c r="B11291" s="451" t="s">
        <v>9217</v>
      </c>
      <c r="C11291" s="623" t="s">
        <v>1135</v>
      </c>
      <c r="D11291" s="624">
        <v>7.55</v>
      </c>
    </row>
    <row r="11292" spans="1:4" ht="25.5">
      <c r="A11292" s="623">
        <v>38829</v>
      </c>
      <c r="B11292" s="451" t="s">
        <v>9218</v>
      </c>
      <c r="C11292" s="623" t="s">
        <v>1135</v>
      </c>
      <c r="D11292" s="624">
        <v>12.36</v>
      </c>
    </row>
    <row r="11293" spans="1:4" ht="25.5">
      <c r="A11293" s="623">
        <v>38831</v>
      </c>
      <c r="B11293" s="451" t="s">
        <v>9220</v>
      </c>
      <c r="C11293" s="623" t="s">
        <v>1135</v>
      </c>
      <c r="D11293" s="624">
        <v>23.88</v>
      </c>
    </row>
    <row r="11294" spans="1:4" ht="25.5">
      <c r="A11294" s="623">
        <v>36274</v>
      </c>
      <c r="B11294" s="451" t="s">
        <v>8598</v>
      </c>
      <c r="C11294" s="623" t="s">
        <v>1135</v>
      </c>
      <c r="D11294" s="624">
        <v>5.7</v>
      </c>
    </row>
    <row r="11295" spans="1:4" ht="25.5">
      <c r="A11295" s="623">
        <v>36278</v>
      </c>
      <c r="B11295" s="451" t="s">
        <v>8599</v>
      </c>
      <c r="C11295" s="623" t="s">
        <v>1135</v>
      </c>
      <c r="D11295" s="624">
        <v>7.73</v>
      </c>
    </row>
    <row r="11296" spans="1:4">
      <c r="A11296" s="623">
        <v>38977</v>
      </c>
      <c r="B11296" s="451" t="s">
        <v>9338</v>
      </c>
      <c r="C11296" s="623" t="s">
        <v>1135</v>
      </c>
      <c r="D11296" s="624">
        <v>117.66</v>
      </c>
    </row>
    <row r="11297" spans="1:4">
      <c r="A11297" s="623">
        <v>38971</v>
      </c>
      <c r="B11297" s="451" t="s">
        <v>9332</v>
      </c>
      <c r="C11297" s="623" t="s">
        <v>1135</v>
      </c>
      <c r="D11297" s="624">
        <v>9.69</v>
      </c>
    </row>
    <row r="11298" spans="1:4">
      <c r="A11298" s="623">
        <v>38972</v>
      </c>
      <c r="B11298" s="451" t="s">
        <v>9333</v>
      </c>
      <c r="C11298" s="623" t="s">
        <v>1135</v>
      </c>
      <c r="D11298" s="624">
        <v>14.76</v>
      </c>
    </row>
    <row r="11299" spans="1:4">
      <c r="A11299" s="623">
        <v>38973</v>
      </c>
      <c r="B11299" s="451" t="s">
        <v>9334</v>
      </c>
      <c r="C11299" s="623" t="s">
        <v>1135</v>
      </c>
      <c r="D11299" s="624">
        <v>19.53</v>
      </c>
    </row>
    <row r="11300" spans="1:4">
      <c r="A11300" s="623">
        <v>38974</v>
      </c>
      <c r="B11300" s="451" t="s">
        <v>9335</v>
      </c>
      <c r="C11300" s="623" t="s">
        <v>1135</v>
      </c>
      <c r="D11300" s="624">
        <v>28.48</v>
      </c>
    </row>
    <row r="11301" spans="1:4">
      <c r="A11301" s="623">
        <v>38975</v>
      </c>
      <c r="B11301" s="451" t="s">
        <v>9336</v>
      </c>
      <c r="C11301" s="623" t="s">
        <v>1135</v>
      </c>
      <c r="D11301" s="624">
        <v>47.46</v>
      </c>
    </row>
    <row r="11302" spans="1:4">
      <c r="A11302" s="623">
        <v>38976</v>
      </c>
      <c r="B11302" s="451" t="s">
        <v>9337</v>
      </c>
      <c r="C11302" s="623" t="s">
        <v>1135</v>
      </c>
      <c r="D11302" s="624">
        <v>66.56</v>
      </c>
    </row>
    <row r="11303" spans="1:4" ht="25.5">
      <c r="A11303" s="623">
        <v>38986</v>
      </c>
      <c r="B11303" s="451" t="s">
        <v>9347</v>
      </c>
      <c r="C11303" s="623" t="s">
        <v>1135</v>
      </c>
      <c r="D11303" s="624">
        <v>133.94999999999999</v>
      </c>
    </row>
    <row r="11304" spans="1:4" ht="25.5">
      <c r="A11304" s="623">
        <v>38978</v>
      </c>
      <c r="B11304" s="451" t="s">
        <v>9339</v>
      </c>
      <c r="C11304" s="623" t="s">
        <v>1135</v>
      </c>
      <c r="D11304" s="624">
        <v>5.7</v>
      </c>
    </row>
    <row r="11305" spans="1:4" ht="25.5">
      <c r="A11305" s="623">
        <v>38979</v>
      </c>
      <c r="B11305" s="451" t="s">
        <v>9340</v>
      </c>
      <c r="C11305" s="623" t="s">
        <v>1135</v>
      </c>
      <c r="D11305" s="624">
        <v>7.73</v>
      </c>
    </row>
    <row r="11306" spans="1:4" ht="25.5">
      <c r="A11306" s="623">
        <v>38980</v>
      </c>
      <c r="B11306" s="451" t="s">
        <v>9341</v>
      </c>
      <c r="C11306" s="623" t="s">
        <v>1135</v>
      </c>
      <c r="D11306" s="624">
        <v>12.92</v>
      </c>
    </row>
    <row r="11307" spans="1:4" ht="25.5">
      <c r="A11307" s="623">
        <v>38981</v>
      </c>
      <c r="B11307" s="451" t="s">
        <v>9342</v>
      </c>
      <c r="C11307" s="623" t="s">
        <v>1135</v>
      </c>
      <c r="D11307" s="624">
        <v>17.899999999999999</v>
      </c>
    </row>
    <row r="11308" spans="1:4" ht="25.5">
      <c r="A11308" s="623">
        <v>38982</v>
      </c>
      <c r="B11308" s="451" t="s">
        <v>9343</v>
      </c>
      <c r="C11308" s="623" t="s">
        <v>1135</v>
      </c>
      <c r="D11308" s="624">
        <v>26.05</v>
      </c>
    </row>
    <row r="11309" spans="1:4" ht="25.5">
      <c r="A11309" s="623">
        <v>38983</v>
      </c>
      <c r="B11309" s="451" t="s">
        <v>9344</v>
      </c>
      <c r="C11309" s="623" t="s">
        <v>1135</v>
      </c>
      <c r="D11309" s="624">
        <v>34.53</v>
      </c>
    </row>
    <row r="11310" spans="1:4" ht="25.5">
      <c r="A11310" s="623">
        <v>38984</v>
      </c>
      <c r="B11310" s="451" t="s">
        <v>9345</v>
      </c>
      <c r="C11310" s="623" t="s">
        <v>1135</v>
      </c>
      <c r="D11310" s="624">
        <v>66.61</v>
      </c>
    </row>
    <row r="11311" spans="1:4" ht="25.5">
      <c r="A11311" s="623">
        <v>38985</v>
      </c>
      <c r="B11311" s="451" t="s">
        <v>9346</v>
      </c>
      <c r="C11311" s="623" t="s">
        <v>1135</v>
      </c>
      <c r="D11311" s="624">
        <v>98.6</v>
      </c>
    </row>
    <row r="11312" spans="1:4" ht="25.5">
      <c r="A11312" s="623">
        <v>9836</v>
      </c>
      <c r="B11312" s="451" t="s">
        <v>7238</v>
      </c>
      <c r="C11312" s="623" t="s">
        <v>1135</v>
      </c>
      <c r="D11312" s="624">
        <v>8.9600000000000009</v>
      </c>
    </row>
    <row r="11313" spans="1:4" ht="25.5">
      <c r="A11313" s="623">
        <v>20065</v>
      </c>
      <c r="B11313" s="451" t="s">
        <v>8111</v>
      </c>
      <c r="C11313" s="623" t="s">
        <v>1135</v>
      </c>
      <c r="D11313" s="624">
        <v>22.92</v>
      </c>
    </row>
    <row r="11314" spans="1:4" ht="25.5">
      <c r="A11314" s="623">
        <v>9835</v>
      </c>
      <c r="B11314" s="451" t="s">
        <v>7237</v>
      </c>
      <c r="C11314" s="623" t="s">
        <v>1135</v>
      </c>
      <c r="D11314" s="624">
        <v>3.23</v>
      </c>
    </row>
    <row r="11315" spans="1:4" ht="25.5">
      <c r="A11315" s="623">
        <v>38032</v>
      </c>
      <c r="B11315" s="451" t="s">
        <v>8953</v>
      </c>
      <c r="C11315" s="623" t="s">
        <v>1135</v>
      </c>
      <c r="D11315" s="624">
        <v>32.72</v>
      </c>
    </row>
    <row r="11316" spans="1:4" ht="25.5">
      <c r="A11316" s="623">
        <v>38033</v>
      </c>
      <c r="B11316" s="451" t="s">
        <v>8954</v>
      </c>
      <c r="C11316" s="623" t="s">
        <v>1135</v>
      </c>
      <c r="D11316" s="624">
        <v>53.54</v>
      </c>
    </row>
    <row r="11317" spans="1:4" ht="25.5">
      <c r="A11317" s="623">
        <v>38034</v>
      </c>
      <c r="B11317" s="451" t="s">
        <v>8955</v>
      </c>
      <c r="C11317" s="623" t="s">
        <v>1135</v>
      </c>
      <c r="D11317" s="624">
        <v>88.57</v>
      </c>
    </row>
    <row r="11318" spans="1:4" ht="25.5">
      <c r="A11318" s="623">
        <v>38035</v>
      </c>
      <c r="B11318" s="451" t="s">
        <v>8956</v>
      </c>
      <c r="C11318" s="623" t="s">
        <v>1135</v>
      </c>
      <c r="D11318" s="624">
        <v>123.43</v>
      </c>
    </row>
    <row r="11319" spans="1:4" ht="25.5">
      <c r="A11319" s="623">
        <v>38036</v>
      </c>
      <c r="B11319" s="451" t="s">
        <v>8957</v>
      </c>
      <c r="C11319" s="623" t="s">
        <v>1135</v>
      </c>
      <c r="D11319" s="624">
        <v>174.16</v>
      </c>
    </row>
    <row r="11320" spans="1:4" ht="25.5">
      <c r="A11320" s="623">
        <v>38037</v>
      </c>
      <c r="B11320" s="451" t="s">
        <v>8958</v>
      </c>
      <c r="C11320" s="623" t="s">
        <v>1135</v>
      </c>
      <c r="D11320" s="624">
        <v>201.94</v>
      </c>
    </row>
    <row r="11321" spans="1:4" ht="38.25">
      <c r="A11321" s="623">
        <v>9850</v>
      </c>
      <c r="B11321" s="451" t="s">
        <v>7241</v>
      </c>
      <c r="C11321" s="623" t="s">
        <v>1135</v>
      </c>
      <c r="D11321" s="624">
        <v>95.5</v>
      </c>
    </row>
    <row r="11322" spans="1:4" ht="38.25">
      <c r="A11322" s="623">
        <v>9853</v>
      </c>
      <c r="B11322" s="451" t="s">
        <v>7243</v>
      </c>
      <c r="C11322" s="623" t="s">
        <v>1135</v>
      </c>
      <c r="D11322" s="624">
        <v>169.83</v>
      </c>
    </row>
    <row r="11323" spans="1:4" ht="38.25">
      <c r="A11323" s="623">
        <v>9854</v>
      </c>
      <c r="B11323" s="451" t="s">
        <v>7244</v>
      </c>
      <c r="C11323" s="623" t="s">
        <v>1135</v>
      </c>
      <c r="D11323" s="624">
        <v>74.41</v>
      </c>
    </row>
    <row r="11324" spans="1:4" ht="38.25">
      <c r="A11324" s="623">
        <v>9851</v>
      </c>
      <c r="B11324" s="451" t="s">
        <v>7242</v>
      </c>
      <c r="C11324" s="623" t="s">
        <v>1135</v>
      </c>
      <c r="D11324" s="624">
        <v>129.03</v>
      </c>
    </row>
    <row r="11325" spans="1:4" ht="38.25">
      <c r="A11325" s="623">
        <v>9855</v>
      </c>
      <c r="B11325" s="451" t="s">
        <v>7245</v>
      </c>
      <c r="C11325" s="623" t="s">
        <v>1135</v>
      </c>
      <c r="D11325" s="624">
        <v>215.81</v>
      </c>
    </row>
    <row r="11326" spans="1:4" ht="25.5">
      <c r="A11326" s="623">
        <v>9825</v>
      </c>
      <c r="B11326" s="451" t="s">
        <v>7230</v>
      </c>
      <c r="C11326" s="623" t="s">
        <v>1135</v>
      </c>
      <c r="D11326" s="624">
        <v>34.47</v>
      </c>
    </row>
    <row r="11327" spans="1:4" ht="25.5">
      <c r="A11327" s="623">
        <v>9828</v>
      </c>
      <c r="B11327" s="451" t="s">
        <v>10198</v>
      </c>
      <c r="C11327" s="623" t="s">
        <v>1135</v>
      </c>
      <c r="D11327" s="624">
        <v>92.77</v>
      </c>
    </row>
    <row r="11328" spans="1:4" ht="25.5">
      <c r="A11328" s="623">
        <v>9829</v>
      </c>
      <c r="B11328" s="451" t="s">
        <v>7233</v>
      </c>
      <c r="C11328" s="623" t="s">
        <v>1135</v>
      </c>
      <c r="D11328" s="624">
        <v>157.22</v>
      </c>
    </row>
    <row r="11329" spans="1:4" ht="25.5">
      <c r="A11329" s="623">
        <v>9826</v>
      </c>
      <c r="B11329" s="451" t="s">
        <v>7231</v>
      </c>
      <c r="C11329" s="623" t="s">
        <v>1135</v>
      </c>
      <c r="D11329" s="624">
        <v>239.35</v>
      </c>
    </row>
    <row r="11330" spans="1:4" ht="25.5">
      <c r="A11330" s="623">
        <v>9827</v>
      </c>
      <c r="B11330" s="451" t="s">
        <v>7232</v>
      </c>
      <c r="C11330" s="623" t="s">
        <v>1135</v>
      </c>
      <c r="D11330" s="624">
        <v>339.87</v>
      </c>
    </row>
    <row r="11331" spans="1:4" ht="25.5">
      <c r="A11331" s="623">
        <v>36374</v>
      </c>
      <c r="B11331" s="451" t="s">
        <v>8618</v>
      </c>
      <c r="C11331" s="623" t="s">
        <v>1135</v>
      </c>
      <c r="D11331" s="624">
        <v>41.31</v>
      </c>
    </row>
    <row r="11332" spans="1:4" ht="25.5">
      <c r="A11332" s="623">
        <v>36084</v>
      </c>
      <c r="B11332" s="451" t="s">
        <v>8568</v>
      </c>
      <c r="C11332" s="623" t="s">
        <v>1135</v>
      </c>
      <c r="D11332" s="624">
        <v>12.24</v>
      </c>
    </row>
    <row r="11333" spans="1:4" ht="25.5">
      <c r="A11333" s="623">
        <v>36373</v>
      </c>
      <c r="B11333" s="451" t="s">
        <v>8617</v>
      </c>
      <c r="C11333" s="623" t="s">
        <v>1135</v>
      </c>
      <c r="D11333" s="624">
        <v>25.42</v>
      </c>
    </row>
    <row r="11334" spans="1:4" ht="25.5">
      <c r="A11334" s="623">
        <v>36377</v>
      </c>
      <c r="B11334" s="451" t="s">
        <v>8621</v>
      </c>
      <c r="C11334" s="623" t="s">
        <v>1135</v>
      </c>
      <c r="D11334" s="624">
        <v>49.56</v>
      </c>
    </row>
    <row r="11335" spans="1:4" ht="25.5">
      <c r="A11335" s="623">
        <v>36375</v>
      </c>
      <c r="B11335" s="451" t="s">
        <v>8619</v>
      </c>
      <c r="C11335" s="623" t="s">
        <v>1135</v>
      </c>
      <c r="D11335" s="624">
        <v>15.1</v>
      </c>
    </row>
    <row r="11336" spans="1:4" ht="25.5">
      <c r="A11336" s="623">
        <v>36376</v>
      </c>
      <c r="B11336" s="451" t="s">
        <v>8620</v>
      </c>
      <c r="C11336" s="623" t="s">
        <v>1135</v>
      </c>
      <c r="D11336" s="624">
        <v>29.66</v>
      </c>
    </row>
    <row r="11337" spans="1:4" ht="25.5">
      <c r="A11337" s="623">
        <v>36380</v>
      </c>
      <c r="B11337" s="451" t="s">
        <v>8624</v>
      </c>
      <c r="C11337" s="623" t="s">
        <v>1135</v>
      </c>
      <c r="D11337" s="624">
        <v>61.97</v>
      </c>
    </row>
    <row r="11338" spans="1:4" ht="25.5">
      <c r="A11338" s="623">
        <v>36378</v>
      </c>
      <c r="B11338" s="451" t="s">
        <v>8622</v>
      </c>
      <c r="C11338" s="623" t="s">
        <v>1135</v>
      </c>
      <c r="D11338" s="624">
        <v>18.57</v>
      </c>
    </row>
    <row r="11339" spans="1:4" ht="25.5">
      <c r="A11339" s="623">
        <v>36379</v>
      </c>
      <c r="B11339" s="451" t="s">
        <v>8623</v>
      </c>
      <c r="C11339" s="623" t="s">
        <v>1135</v>
      </c>
      <c r="D11339" s="624">
        <v>37.43</v>
      </c>
    </row>
    <row r="11340" spans="1:4">
      <c r="A11340" s="623">
        <v>9859</v>
      </c>
      <c r="B11340" s="451" t="s">
        <v>7249</v>
      </c>
      <c r="C11340" s="623" t="s">
        <v>1135</v>
      </c>
      <c r="D11340" s="624">
        <v>7.14</v>
      </c>
    </row>
    <row r="11341" spans="1:4" ht="25.5">
      <c r="A11341" s="623">
        <v>9838</v>
      </c>
      <c r="B11341" s="451" t="s">
        <v>7240</v>
      </c>
      <c r="C11341" s="623" t="s">
        <v>1135</v>
      </c>
      <c r="D11341" s="624">
        <v>5.5</v>
      </c>
    </row>
    <row r="11342" spans="1:4" ht="25.5">
      <c r="A11342" s="623">
        <v>9837</v>
      </c>
      <c r="B11342" s="451" t="s">
        <v>7239</v>
      </c>
      <c r="C11342" s="623" t="s">
        <v>1135</v>
      </c>
      <c r="D11342" s="624">
        <v>7.94</v>
      </c>
    </row>
    <row r="11343" spans="1:4" ht="25.5">
      <c r="A11343" s="623">
        <v>9833</v>
      </c>
      <c r="B11343" s="451" t="s">
        <v>7235</v>
      </c>
      <c r="C11343" s="623" t="s">
        <v>1135</v>
      </c>
      <c r="D11343" s="624">
        <v>8.2200000000000006</v>
      </c>
    </row>
    <row r="11344" spans="1:4" ht="25.5">
      <c r="A11344" s="623">
        <v>9830</v>
      </c>
      <c r="B11344" s="451" t="s">
        <v>7234</v>
      </c>
      <c r="C11344" s="623" t="s">
        <v>1135</v>
      </c>
      <c r="D11344" s="624">
        <v>4.4000000000000004</v>
      </c>
    </row>
    <row r="11345" spans="1:4" ht="25.5">
      <c r="A11345" s="623">
        <v>9834</v>
      </c>
      <c r="B11345" s="451" t="s">
        <v>7236</v>
      </c>
      <c r="C11345" s="623" t="s">
        <v>1135</v>
      </c>
      <c r="D11345" s="624">
        <v>22.88</v>
      </c>
    </row>
    <row r="11346" spans="1:4">
      <c r="A11346" s="623">
        <v>9863</v>
      </c>
      <c r="B11346" s="451" t="s">
        <v>7253</v>
      </c>
      <c r="C11346" s="623" t="s">
        <v>1135</v>
      </c>
      <c r="D11346" s="624">
        <v>51.55</v>
      </c>
    </row>
    <row r="11347" spans="1:4">
      <c r="A11347" s="623">
        <v>9860</v>
      </c>
      <c r="B11347" s="451" t="s">
        <v>7250</v>
      </c>
      <c r="C11347" s="623" t="s">
        <v>1135</v>
      </c>
      <c r="D11347" s="624">
        <v>33.1</v>
      </c>
    </row>
    <row r="11348" spans="1:4">
      <c r="A11348" s="623">
        <v>9862</v>
      </c>
      <c r="B11348" s="451" t="s">
        <v>7252</v>
      </c>
      <c r="C11348" s="623" t="s">
        <v>1135</v>
      </c>
      <c r="D11348" s="624">
        <v>23.35</v>
      </c>
    </row>
    <row r="11349" spans="1:4">
      <c r="A11349" s="623">
        <v>9861</v>
      </c>
      <c r="B11349" s="451" t="s">
        <v>7251</v>
      </c>
      <c r="C11349" s="623" t="s">
        <v>1135</v>
      </c>
      <c r="D11349" s="624">
        <v>18.77</v>
      </c>
    </row>
    <row r="11350" spans="1:4">
      <c r="A11350" s="623">
        <v>9856</v>
      </c>
      <c r="B11350" s="451" t="s">
        <v>7246</v>
      </c>
      <c r="C11350" s="623" t="s">
        <v>1135</v>
      </c>
      <c r="D11350" s="624">
        <v>5.04</v>
      </c>
    </row>
    <row r="11351" spans="1:4">
      <c r="A11351" s="623">
        <v>9866</v>
      </c>
      <c r="B11351" s="451" t="s">
        <v>7256</v>
      </c>
      <c r="C11351" s="623" t="s">
        <v>1135</v>
      </c>
      <c r="D11351" s="624">
        <v>13.86</v>
      </c>
    </row>
    <row r="11352" spans="1:4">
      <c r="A11352" s="623">
        <v>9857</v>
      </c>
      <c r="B11352" s="451" t="s">
        <v>7247</v>
      </c>
      <c r="C11352" s="623" t="s">
        <v>1135</v>
      </c>
      <c r="D11352" s="624">
        <v>66.680000000000007</v>
      </c>
    </row>
    <row r="11353" spans="1:4">
      <c r="A11353" s="623">
        <v>9864</v>
      </c>
      <c r="B11353" s="451" t="s">
        <v>7254</v>
      </c>
      <c r="C11353" s="623" t="s">
        <v>1135</v>
      </c>
      <c r="D11353" s="624">
        <v>80.5</v>
      </c>
    </row>
    <row r="11354" spans="1:4">
      <c r="A11354" s="623">
        <v>9865</v>
      </c>
      <c r="B11354" s="451" t="s">
        <v>7255</v>
      </c>
      <c r="C11354" s="623" t="s">
        <v>1135</v>
      </c>
      <c r="D11354" s="624">
        <v>115.77</v>
      </c>
    </row>
    <row r="11355" spans="1:4">
      <c r="A11355" s="623">
        <v>9858</v>
      </c>
      <c r="B11355" s="451" t="s">
        <v>7248</v>
      </c>
      <c r="C11355" s="623" t="s">
        <v>1135</v>
      </c>
      <c r="D11355" s="624">
        <v>121.37</v>
      </c>
    </row>
    <row r="11356" spans="1:4" ht="25.5">
      <c r="A11356" s="623">
        <v>9841</v>
      </c>
      <c r="B11356" s="451" t="s">
        <v>11763</v>
      </c>
      <c r="C11356" s="623" t="s">
        <v>1135</v>
      </c>
      <c r="D11356" s="624">
        <v>22.11</v>
      </c>
    </row>
    <row r="11357" spans="1:4" ht="25.5">
      <c r="A11357" s="623">
        <v>9840</v>
      </c>
      <c r="B11357" s="451" t="s">
        <v>11764</v>
      </c>
      <c r="C11357" s="623" t="s">
        <v>1135</v>
      </c>
      <c r="D11357" s="624">
        <v>44.94</v>
      </c>
    </row>
    <row r="11358" spans="1:4" ht="25.5">
      <c r="A11358" s="623">
        <v>20067</v>
      </c>
      <c r="B11358" s="451" t="s">
        <v>11765</v>
      </c>
      <c r="C11358" s="623" t="s">
        <v>1135</v>
      </c>
      <c r="D11358" s="624">
        <v>7.72</v>
      </c>
    </row>
    <row r="11359" spans="1:4" ht="25.5">
      <c r="A11359" s="623">
        <v>20068</v>
      </c>
      <c r="B11359" s="451" t="s">
        <v>11766</v>
      </c>
      <c r="C11359" s="623" t="s">
        <v>1135</v>
      </c>
      <c r="D11359" s="624">
        <v>9.6300000000000008</v>
      </c>
    </row>
    <row r="11360" spans="1:4" ht="25.5">
      <c r="A11360" s="623">
        <v>9839</v>
      </c>
      <c r="B11360" s="451" t="s">
        <v>11767</v>
      </c>
      <c r="C11360" s="623" t="s">
        <v>1135</v>
      </c>
      <c r="D11360" s="624">
        <v>12.62</v>
      </c>
    </row>
    <row r="11361" spans="1:4" ht="25.5">
      <c r="A11361" s="623">
        <v>9870</v>
      </c>
      <c r="B11361" s="451" t="s">
        <v>7260</v>
      </c>
      <c r="C11361" s="623" t="s">
        <v>1135</v>
      </c>
      <c r="D11361" s="624">
        <v>56.22</v>
      </c>
    </row>
    <row r="11362" spans="1:4" ht="25.5">
      <c r="A11362" s="623">
        <v>9867</v>
      </c>
      <c r="B11362" s="451" t="s">
        <v>7257</v>
      </c>
      <c r="C11362" s="623" t="s">
        <v>1135</v>
      </c>
      <c r="D11362" s="624">
        <v>2.06</v>
      </c>
    </row>
    <row r="11363" spans="1:4" ht="25.5">
      <c r="A11363" s="623">
        <v>9868</v>
      </c>
      <c r="B11363" s="451" t="s">
        <v>7258</v>
      </c>
      <c r="C11363" s="623" t="s">
        <v>1135</v>
      </c>
      <c r="D11363" s="624">
        <v>2.65</v>
      </c>
    </row>
    <row r="11364" spans="1:4" ht="25.5">
      <c r="A11364" s="623">
        <v>9869</v>
      </c>
      <c r="B11364" s="451" t="s">
        <v>7259</v>
      </c>
      <c r="C11364" s="623" t="s">
        <v>1135</v>
      </c>
      <c r="D11364" s="624">
        <v>5.95</v>
      </c>
    </row>
    <row r="11365" spans="1:4" ht="25.5">
      <c r="A11365" s="623">
        <v>9874</v>
      </c>
      <c r="B11365" s="451" t="s">
        <v>7264</v>
      </c>
      <c r="C11365" s="623" t="s">
        <v>1135</v>
      </c>
      <c r="D11365" s="624">
        <v>8.66</v>
      </c>
    </row>
    <row r="11366" spans="1:4" ht="25.5">
      <c r="A11366" s="623">
        <v>9875</v>
      </c>
      <c r="B11366" s="451" t="s">
        <v>7265</v>
      </c>
      <c r="C11366" s="623" t="s">
        <v>1135</v>
      </c>
      <c r="D11366" s="624">
        <v>9.92</v>
      </c>
    </row>
    <row r="11367" spans="1:4" ht="25.5">
      <c r="A11367" s="623">
        <v>9873</v>
      </c>
      <c r="B11367" s="451" t="s">
        <v>7263</v>
      </c>
      <c r="C11367" s="623" t="s">
        <v>1135</v>
      </c>
      <c r="D11367" s="624">
        <v>16.739999999999998</v>
      </c>
    </row>
    <row r="11368" spans="1:4" ht="25.5">
      <c r="A11368" s="623">
        <v>9871</v>
      </c>
      <c r="B11368" s="451" t="s">
        <v>7261</v>
      </c>
      <c r="C11368" s="623" t="s">
        <v>1135</v>
      </c>
      <c r="D11368" s="624">
        <v>28.04</v>
      </c>
    </row>
    <row r="11369" spans="1:4" ht="25.5">
      <c r="A11369" s="623">
        <v>9872</v>
      </c>
      <c r="B11369" s="451" t="s">
        <v>7262</v>
      </c>
      <c r="C11369" s="623" t="s">
        <v>1135</v>
      </c>
      <c r="D11369" s="624">
        <v>35.04</v>
      </c>
    </row>
    <row r="11370" spans="1:4">
      <c r="A11370" s="623">
        <v>7667</v>
      </c>
      <c r="B11370" s="451" t="s">
        <v>7171</v>
      </c>
      <c r="C11370" s="623" t="s">
        <v>1135</v>
      </c>
      <c r="D11370" s="624">
        <v>1535.49</v>
      </c>
    </row>
    <row r="11371" spans="1:4">
      <c r="A11371" s="623">
        <v>7660</v>
      </c>
      <c r="B11371" s="451" t="s">
        <v>7170</v>
      </c>
      <c r="C11371" s="623" t="s">
        <v>1135</v>
      </c>
      <c r="D11371" s="624">
        <v>1957.39</v>
      </c>
    </row>
    <row r="11372" spans="1:4">
      <c r="A11372" s="623">
        <v>7676</v>
      </c>
      <c r="B11372" s="451" t="s">
        <v>7172</v>
      </c>
      <c r="C11372" s="623" t="s">
        <v>1135</v>
      </c>
      <c r="D11372" s="624">
        <v>1979.76</v>
      </c>
    </row>
    <row r="11373" spans="1:4" ht="25.5">
      <c r="A11373" s="623">
        <v>12426</v>
      </c>
      <c r="B11373" s="451" t="s">
        <v>7855</v>
      </c>
      <c r="C11373" s="623" t="s">
        <v>1131</v>
      </c>
      <c r="D11373" s="624">
        <v>22.78</v>
      </c>
    </row>
    <row r="11374" spans="1:4" ht="25.5">
      <c r="A11374" s="623">
        <v>12425</v>
      </c>
      <c r="B11374" s="451" t="s">
        <v>7854</v>
      </c>
      <c r="C11374" s="623" t="s">
        <v>1131</v>
      </c>
      <c r="D11374" s="624">
        <v>31.3</v>
      </c>
    </row>
    <row r="11375" spans="1:4" ht="25.5">
      <c r="A11375" s="623">
        <v>12427</v>
      </c>
      <c r="B11375" s="451" t="s">
        <v>7856</v>
      </c>
      <c r="C11375" s="623" t="s">
        <v>1131</v>
      </c>
      <c r="D11375" s="624">
        <v>129.93</v>
      </c>
    </row>
    <row r="11376" spans="1:4" ht="25.5">
      <c r="A11376" s="623">
        <v>12428</v>
      </c>
      <c r="B11376" s="451" t="s">
        <v>7857</v>
      </c>
      <c r="C11376" s="623" t="s">
        <v>1131</v>
      </c>
      <c r="D11376" s="624">
        <v>83.4</v>
      </c>
    </row>
    <row r="11377" spans="1:4" ht="25.5">
      <c r="A11377" s="623">
        <v>12430</v>
      </c>
      <c r="B11377" s="451" t="s">
        <v>7859</v>
      </c>
      <c r="C11377" s="623" t="s">
        <v>1131</v>
      </c>
      <c r="D11377" s="624">
        <v>27.93</v>
      </c>
    </row>
    <row r="11378" spans="1:4" ht="25.5">
      <c r="A11378" s="623">
        <v>12429</v>
      </c>
      <c r="B11378" s="451" t="s">
        <v>7858</v>
      </c>
      <c r="C11378" s="623" t="s">
        <v>1131</v>
      </c>
      <c r="D11378" s="624">
        <v>210.1</v>
      </c>
    </row>
    <row r="11379" spans="1:4" ht="25.5">
      <c r="A11379" s="623">
        <v>12431</v>
      </c>
      <c r="B11379" s="451" t="s">
        <v>7860</v>
      </c>
      <c r="C11379" s="623" t="s">
        <v>1131</v>
      </c>
      <c r="D11379" s="624">
        <v>357.56</v>
      </c>
    </row>
    <row r="11380" spans="1:4" ht="25.5">
      <c r="A11380" s="623">
        <v>12432</v>
      </c>
      <c r="B11380" s="451" t="s">
        <v>7861</v>
      </c>
      <c r="C11380" s="623" t="s">
        <v>1131</v>
      </c>
      <c r="D11380" s="624">
        <v>73.540000000000006</v>
      </c>
    </row>
    <row r="11381" spans="1:4" ht="25.5">
      <c r="A11381" s="623">
        <v>12434</v>
      </c>
      <c r="B11381" s="451" t="s">
        <v>7863</v>
      </c>
      <c r="C11381" s="623" t="s">
        <v>1131</v>
      </c>
      <c r="D11381" s="624">
        <v>23.96</v>
      </c>
    </row>
    <row r="11382" spans="1:4" ht="25.5">
      <c r="A11382" s="623">
        <v>12433</v>
      </c>
      <c r="B11382" s="451" t="s">
        <v>7862</v>
      </c>
      <c r="C11382" s="623" t="s">
        <v>1131</v>
      </c>
      <c r="D11382" s="624">
        <v>46.81</v>
      </c>
    </row>
    <row r="11383" spans="1:4" ht="25.5">
      <c r="A11383" s="623">
        <v>12435</v>
      </c>
      <c r="B11383" s="451" t="s">
        <v>7864</v>
      </c>
      <c r="C11383" s="623" t="s">
        <v>1131</v>
      </c>
      <c r="D11383" s="624">
        <v>144.88</v>
      </c>
    </row>
    <row r="11384" spans="1:4" ht="25.5">
      <c r="A11384" s="623">
        <v>12437</v>
      </c>
      <c r="B11384" s="451" t="s">
        <v>7866</v>
      </c>
      <c r="C11384" s="623" t="s">
        <v>1131</v>
      </c>
      <c r="D11384" s="624">
        <v>117.01</v>
      </c>
    </row>
    <row r="11385" spans="1:4" ht="25.5">
      <c r="A11385" s="623">
        <v>12439</v>
      </c>
      <c r="B11385" s="451" t="s">
        <v>7868</v>
      </c>
      <c r="C11385" s="623" t="s">
        <v>1131</v>
      </c>
      <c r="D11385" s="624">
        <v>37.549999999999997</v>
      </c>
    </row>
    <row r="11386" spans="1:4" ht="25.5">
      <c r="A11386" s="623">
        <v>12438</v>
      </c>
      <c r="B11386" s="451" t="s">
        <v>7867</v>
      </c>
      <c r="C11386" s="623" t="s">
        <v>1131</v>
      </c>
      <c r="D11386" s="624">
        <v>211.75</v>
      </c>
    </row>
    <row r="11387" spans="1:4" ht="25.5">
      <c r="A11387" s="623">
        <v>12436</v>
      </c>
      <c r="B11387" s="451" t="s">
        <v>7865</v>
      </c>
      <c r="C11387" s="623" t="s">
        <v>1131</v>
      </c>
      <c r="D11387" s="624">
        <v>267.49</v>
      </c>
    </row>
    <row r="11388" spans="1:4" ht="25.5">
      <c r="A11388" s="623">
        <v>36357</v>
      </c>
      <c r="B11388" s="451" t="s">
        <v>8612</v>
      </c>
      <c r="C11388" s="623" t="s">
        <v>1131</v>
      </c>
      <c r="D11388" s="624">
        <v>101.4</v>
      </c>
    </row>
    <row r="11389" spans="1:4" ht="25.5">
      <c r="A11389" s="623">
        <v>12424</v>
      </c>
      <c r="B11389" s="451" t="s">
        <v>7853</v>
      </c>
      <c r="C11389" s="623" t="s">
        <v>1131</v>
      </c>
      <c r="D11389" s="624">
        <v>48.2</v>
      </c>
    </row>
    <row r="11390" spans="1:4" ht="25.5">
      <c r="A11390" s="623">
        <v>12440</v>
      </c>
      <c r="B11390" s="451" t="s">
        <v>7869</v>
      </c>
      <c r="C11390" s="623" t="s">
        <v>1131</v>
      </c>
      <c r="D11390" s="624">
        <v>46.59</v>
      </c>
    </row>
    <row r="11391" spans="1:4" ht="25.5">
      <c r="A11391" s="623">
        <v>9884</v>
      </c>
      <c r="B11391" s="451" t="s">
        <v>7271</v>
      </c>
      <c r="C11391" s="623" t="s">
        <v>1131</v>
      </c>
      <c r="D11391" s="624">
        <v>34.75</v>
      </c>
    </row>
    <row r="11392" spans="1:4" ht="25.5">
      <c r="A11392" s="623">
        <v>9888</v>
      </c>
      <c r="B11392" s="451" t="s">
        <v>7275</v>
      </c>
      <c r="C11392" s="623" t="s">
        <v>1131</v>
      </c>
      <c r="D11392" s="624">
        <v>27.92</v>
      </c>
    </row>
    <row r="11393" spans="1:4" ht="25.5">
      <c r="A11393" s="623">
        <v>9883</v>
      </c>
      <c r="B11393" s="451" t="s">
        <v>7270</v>
      </c>
      <c r="C11393" s="623" t="s">
        <v>1131</v>
      </c>
      <c r="D11393" s="624">
        <v>12.18</v>
      </c>
    </row>
    <row r="11394" spans="1:4" ht="25.5">
      <c r="A11394" s="623">
        <v>9886</v>
      </c>
      <c r="B11394" s="451" t="s">
        <v>7273</v>
      </c>
      <c r="C11394" s="623" t="s">
        <v>1131</v>
      </c>
      <c r="D11394" s="624">
        <v>16.690000000000001</v>
      </c>
    </row>
    <row r="11395" spans="1:4" ht="25.5">
      <c r="A11395" s="623">
        <v>9889</v>
      </c>
      <c r="B11395" s="451" t="s">
        <v>7276</v>
      </c>
      <c r="C11395" s="623" t="s">
        <v>1131</v>
      </c>
      <c r="D11395" s="624">
        <v>84.54</v>
      </c>
    </row>
    <row r="11396" spans="1:4" ht="25.5">
      <c r="A11396" s="623">
        <v>9887</v>
      </c>
      <c r="B11396" s="451" t="s">
        <v>7274</v>
      </c>
      <c r="C11396" s="623" t="s">
        <v>1131</v>
      </c>
      <c r="D11396" s="624">
        <v>51.1</v>
      </c>
    </row>
    <row r="11397" spans="1:4" ht="25.5">
      <c r="A11397" s="623">
        <v>9885</v>
      </c>
      <c r="B11397" s="451" t="s">
        <v>7272</v>
      </c>
      <c r="C11397" s="623" t="s">
        <v>1131</v>
      </c>
      <c r="D11397" s="624">
        <v>16.13</v>
      </c>
    </row>
    <row r="11398" spans="1:4" ht="25.5">
      <c r="A11398" s="623">
        <v>9890</v>
      </c>
      <c r="B11398" s="451" t="s">
        <v>7277</v>
      </c>
      <c r="C11398" s="623" t="s">
        <v>1131</v>
      </c>
      <c r="D11398" s="624">
        <v>130.97999999999999</v>
      </c>
    </row>
    <row r="11399" spans="1:4" ht="25.5">
      <c r="A11399" s="623">
        <v>9891</v>
      </c>
      <c r="B11399" s="451" t="s">
        <v>7278</v>
      </c>
      <c r="C11399" s="623" t="s">
        <v>1131</v>
      </c>
      <c r="D11399" s="624">
        <v>183.87</v>
      </c>
    </row>
    <row r="11400" spans="1:4" ht="25.5">
      <c r="A11400" s="623">
        <v>39292</v>
      </c>
      <c r="B11400" s="451" t="s">
        <v>9498</v>
      </c>
      <c r="C11400" s="623" t="s">
        <v>1131</v>
      </c>
      <c r="D11400" s="624">
        <v>7.33</v>
      </c>
    </row>
    <row r="11401" spans="1:4" ht="25.5">
      <c r="A11401" s="623">
        <v>39293</v>
      </c>
      <c r="B11401" s="451" t="s">
        <v>9499</v>
      </c>
      <c r="C11401" s="623" t="s">
        <v>1131</v>
      </c>
      <c r="D11401" s="624">
        <v>11.84</v>
      </c>
    </row>
    <row r="11402" spans="1:4" ht="25.5">
      <c r="A11402" s="623">
        <v>39294</v>
      </c>
      <c r="B11402" s="451" t="s">
        <v>9500</v>
      </c>
      <c r="C11402" s="623" t="s">
        <v>1131</v>
      </c>
      <c r="D11402" s="624">
        <v>11.84</v>
      </c>
    </row>
    <row r="11403" spans="1:4" ht="25.5">
      <c r="A11403" s="623">
        <v>39295</v>
      </c>
      <c r="B11403" s="451" t="s">
        <v>9501</v>
      </c>
      <c r="C11403" s="623" t="s">
        <v>1131</v>
      </c>
      <c r="D11403" s="624">
        <v>20.190000000000001</v>
      </c>
    </row>
    <row r="11404" spans="1:4" ht="25.5">
      <c r="A11404" s="623">
        <v>36313</v>
      </c>
      <c r="B11404" s="451" t="s">
        <v>8601</v>
      </c>
      <c r="C11404" s="623" t="s">
        <v>1131</v>
      </c>
      <c r="D11404" s="624">
        <v>24.04</v>
      </c>
    </row>
    <row r="11405" spans="1:4" ht="25.5">
      <c r="A11405" s="623">
        <v>36316</v>
      </c>
      <c r="B11405" s="451" t="s">
        <v>8602</v>
      </c>
      <c r="C11405" s="623" t="s">
        <v>1131</v>
      </c>
      <c r="D11405" s="624">
        <v>29.15</v>
      </c>
    </row>
    <row r="11406" spans="1:4" ht="25.5">
      <c r="A11406" s="623">
        <v>64</v>
      </c>
      <c r="B11406" s="451" t="s">
        <v>5411</v>
      </c>
      <c r="C11406" s="623" t="s">
        <v>1131</v>
      </c>
      <c r="D11406" s="624">
        <v>3.99</v>
      </c>
    </row>
    <row r="11407" spans="1:4" ht="25.5">
      <c r="A11407" s="623">
        <v>37423</v>
      </c>
      <c r="B11407" s="451" t="s">
        <v>8722</v>
      </c>
      <c r="C11407" s="623" t="s">
        <v>1131</v>
      </c>
      <c r="D11407" s="624">
        <v>9.8699999999999992</v>
      </c>
    </row>
    <row r="11408" spans="1:4" ht="25.5">
      <c r="A11408" s="623">
        <v>39296</v>
      </c>
      <c r="B11408" s="451" t="s">
        <v>9502</v>
      </c>
      <c r="C11408" s="623" t="s">
        <v>1131</v>
      </c>
      <c r="D11408" s="624">
        <v>5.67</v>
      </c>
    </row>
    <row r="11409" spans="1:4" ht="25.5">
      <c r="A11409" s="623">
        <v>39297</v>
      </c>
      <c r="B11409" s="451" t="s">
        <v>9503</v>
      </c>
      <c r="C11409" s="623" t="s">
        <v>1131</v>
      </c>
      <c r="D11409" s="624">
        <v>8.1</v>
      </c>
    </row>
    <row r="11410" spans="1:4" ht="25.5">
      <c r="A11410" s="623">
        <v>39298</v>
      </c>
      <c r="B11410" s="451" t="s">
        <v>9504</v>
      </c>
      <c r="C11410" s="623" t="s">
        <v>1131</v>
      </c>
      <c r="D11410" s="624">
        <v>14.27</v>
      </c>
    </row>
    <row r="11411" spans="1:4" ht="25.5">
      <c r="A11411" s="623">
        <v>39299</v>
      </c>
      <c r="B11411" s="451" t="s">
        <v>9505</v>
      </c>
      <c r="C11411" s="623" t="s">
        <v>1131</v>
      </c>
      <c r="D11411" s="624">
        <v>24.29</v>
      </c>
    </row>
    <row r="11412" spans="1:4">
      <c r="A11412" s="623">
        <v>9892</v>
      </c>
      <c r="B11412" s="451" t="s">
        <v>7279</v>
      </c>
      <c r="C11412" s="623" t="s">
        <v>1131</v>
      </c>
      <c r="D11412" s="624">
        <v>4.5</v>
      </c>
    </row>
    <row r="11413" spans="1:4">
      <c r="A11413" s="623">
        <v>9893</v>
      </c>
      <c r="B11413" s="451" t="s">
        <v>7280</v>
      </c>
      <c r="C11413" s="623" t="s">
        <v>1131</v>
      </c>
      <c r="D11413" s="624">
        <v>61.15</v>
      </c>
    </row>
    <row r="11414" spans="1:4">
      <c r="A11414" s="623">
        <v>9901</v>
      </c>
      <c r="B11414" s="451" t="s">
        <v>7288</v>
      </c>
      <c r="C11414" s="623" t="s">
        <v>1131</v>
      </c>
      <c r="D11414" s="624">
        <v>27.14</v>
      </c>
    </row>
    <row r="11415" spans="1:4">
      <c r="A11415" s="623">
        <v>9896</v>
      </c>
      <c r="B11415" s="451" t="s">
        <v>7283</v>
      </c>
      <c r="C11415" s="623" t="s">
        <v>1131</v>
      </c>
      <c r="D11415" s="624">
        <v>24.45</v>
      </c>
    </row>
    <row r="11416" spans="1:4">
      <c r="A11416" s="623">
        <v>9900</v>
      </c>
      <c r="B11416" s="451" t="s">
        <v>7287</v>
      </c>
      <c r="C11416" s="623" t="s">
        <v>1131</v>
      </c>
      <c r="D11416" s="624">
        <v>14.84</v>
      </c>
    </row>
    <row r="11417" spans="1:4">
      <c r="A11417" s="623">
        <v>9898</v>
      </c>
      <c r="B11417" s="451" t="s">
        <v>7285</v>
      </c>
      <c r="C11417" s="623" t="s">
        <v>1131</v>
      </c>
      <c r="D11417" s="624">
        <v>125.74</v>
      </c>
    </row>
    <row r="11418" spans="1:4">
      <c r="A11418" s="623">
        <v>9899</v>
      </c>
      <c r="B11418" s="451" t="s">
        <v>7286</v>
      </c>
      <c r="C11418" s="623" t="s">
        <v>1131</v>
      </c>
      <c r="D11418" s="624">
        <v>8.1</v>
      </c>
    </row>
    <row r="11419" spans="1:4">
      <c r="A11419" s="623">
        <v>9902</v>
      </c>
      <c r="B11419" s="451" t="s">
        <v>7289</v>
      </c>
      <c r="C11419" s="623" t="s">
        <v>1131</v>
      </c>
      <c r="D11419" s="624">
        <v>159.22999999999999</v>
      </c>
    </row>
    <row r="11420" spans="1:4" ht="25.5">
      <c r="A11420" s="623">
        <v>9908</v>
      </c>
      <c r="B11420" s="451" t="s">
        <v>7293</v>
      </c>
      <c r="C11420" s="623" t="s">
        <v>1131</v>
      </c>
      <c r="D11420" s="624">
        <v>317.49</v>
      </c>
    </row>
    <row r="11421" spans="1:4" ht="25.5">
      <c r="A11421" s="623">
        <v>9905</v>
      </c>
      <c r="B11421" s="451" t="s">
        <v>7290</v>
      </c>
      <c r="C11421" s="623" t="s">
        <v>1131</v>
      </c>
      <c r="D11421" s="624">
        <v>5.3</v>
      </c>
    </row>
    <row r="11422" spans="1:4" ht="25.5">
      <c r="A11422" s="623">
        <v>9906</v>
      </c>
      <c r="B11422" s="451" t="s">
        <v>7291</v>
      </c>
      <c r="C11422" s="623" t="s">
        <v>1131</v>
      </c>
      <c r="D11422" s="624">
        <v>6.35</v>
      </c>
    </row>
    <row r="11423" spans="1:4" ht="25.5">
      <c r="A11423" s="623">
        <v>9895</v>
      </c>
      <c r="B11423" s="451" t="s">
        <v>7282</v>
      </c>
      <c r="C11423" s="623" t="s">
        <v>1131</v>
      </c>
      <c r="D11423" s="624">
        <v>10.43</v>
      </c>
    </row>
    <row r="11424" spans="1:4" ht="25.5">
      <c r="A11424" s="623">
        <v>9894</v>
      </c>
      <c r="B11424" s="451" t="s">
        <v>7281</v>
      </c>
      <c r="C11424" s="623" t="s">
        <v>1131</v>
      </c>
      <c r="D11424" s="624">
        <v>20.309999999999999</v>
      </c>
    </row>
    <row r="11425" spans="1:4" ht="25.5">
      <c r="A11425" s="623">
        <v>9897</v>
      </c>
      <c r="B11425" s="451" t="s">
        <v>7284</v>
      </c>
      <c r="C11425" s="623" t="s">
        <v>1131</v>
      </c>
      <c r="D11425" s="624">
        <v>21.99</v>
      </c>
    </row>
    <row r="11426" spans="1:4" ht="25.5">
      <c r="A11426" s="623">
        <v>9910</v>
      </c>
      <c r="B11426" s="451" t="s">
        <v>7295</v>
      </c>
      <c r="C11426" s="623" t="s">
        <v>1131</v>
      </c>
      <c r="D11426" s="624">
        <v>55.37</v>
      </c>
    </row>
    <row r="11427" spans="1:4" ht="25.5">
      <c r="A11427" s="623">
        <v>9909</v>
      </c>
      <c r="B11427" s="451" t="s">
        <v>7294</v>
      </c>
      <c r="C11427" s="623" t="s">
        <v>1131</v>
      </c>
      <c r="D11427" s="624">
        <v>111.73</v>
      </c>
    </row>
    <row r="11428" spans="1:4" ht="25.5">
      <c r="A11428" s="623">
        <v>9907</v>
      </c>
      <c r="B11428" s="451" t="s">
        <v>7292</v>
      </c>
      <c r="C11428" s="623" t="s">
        <v>1131</v>
      </c>
      <c r="D11428" s="624">
        <v>171.79</v>
      </c>
    </row>
    <row r="11429" spans="1:4" ht="38.25">
      <c r="A11429" s="623">
        <v>20973</v>
      </c>
      <c r="B11429" s="451" t="s">
        <v>8216</v>
      </c>
      <c r="C11429" s="623" t="s">
        <v>1131</v>
      </c>
      <c r="D11429" s="624">
        <v>73.180000000000007</v>
      </c>
    </row>
    <row r="11430" spans="1:4" ht="38.25">
      <c r="A11430" s="623">
        <v>20974</v>
      </c>
      <c r="B11430" s="451" t="s">
        <v>8217</v>
      </c>
      <c r="C11430" s="623" t="s">
        <v>1131</v>
      </c>
      <c r="D11430" s="624">
        <v>104.7</v>
      </c>
    </row>
    <row r="11431" spans="1:4" ht="25.5">
      <c r="A11431" s="623">
        <v>37989</v>
      </c>
      <c r="B11431" s="451" t="s">
        <v>8912</v>
      </c>
      <c r="C11431" s="623" t="s">
        <v>1131</v>
      </c>
      <c r="D11431" s="624">
        <v>14.05</v>
      </c>
    </row>
    <row r="11432" spans="1:4" ht="25.5">
      <c r="A11432" s="623">
        <v>37990</v>
      </c>
      <c r="B11432" s="451" t="s">
        <v>8913</v>
      </c>
      <c r="C11432" s="623" t="s">
        <v>1131</v>
      </c>
      <c r="D11432" s="624">
        <v>16.329999999999998</v>
      </c>
    </row>
    <row r="11433" spans="1:4" ht="25.5">
      <c r="A11433" s="623">
        <v>37991</v>
      </c>
      <c r="B11433" s="451" t="s">
        <v>8914</v>
      </c>
      <c r="C11433" s="623" t="s">
        <v>1131</v>
      </c>
      <c r="D11433" s="624">
        <v>25.84</v>
      </c>
    </row>
    <row r="11434" spans="1:4" ht="25.5">
      <c r="A11434" s="623">
        <v>37992</v>
      </c>
      <c r="B11434" s="451" t="s">
        <v>8915</v>
      </c>
      <c r="C11434" s="623" t="s">
        <v>1131</v>
      </c>
      <c r="D11434" s="624">
        <v>39.46</v>
      </c>
    </row>
    <row r="11435" spans="1:4" ht="25.5">
      <c r="A11435" s="623">
        <v>37993</v>
      </c>
      <c r="B11435" s="451" t="s">
        <v>8916</v>
      </c>
      <c r="C11435" s="623" t="s">
        <v>1131</v>
      </c>
      <c r="D11435" s="624">
        <v>58.57</v>
      </c>
    </row>
    <row r="11436" spans="1:4" ht="25.5">
      <c r="A11436" s="623">
        <v>37994</v>
      </c>
      <c r="B11436" s="451" t="s">
        <v>8917</v>
      </c>
      <c r="C11436" s="623" t="s">
        <v>1131</v>
      </c>
      <c r="D11436" s="624">
        <v>140.72999999999999</v>
      </c>
    </row>
    <row r="11437" spans="1:4" ht="25.5">
      <c r="A11437" s="623">
        <v>37995</v>
      </c>
      <c r="B11437" s="451" t="s">
        <v>8918</v>
      </c>
      <c r="C11437" s="623" t="s">
        <v>1131</v>
      </c>
      <c r="D11437" s="624">
        <v>204.26</v>
      </c>
    </row>
    <row r="11438" spans="1:4" ht="25.5">
      <c r="A11438" s="623">
        <v>37996</v>
      </c>
      <c r="B11438" s="451" t="s">
        <v>8919</v>
      </c>
      <c r="C11438" s="623" t="s">
        <v>1131</v>
      </c>
      <c r="D11438" s="624">
        <v>301.17</v>
      </c>
    </row>
    <row r="11439" spans="1:4" ht="25.5">
      <c r="A11439" s="623">
        <v>13883</v>
      </c>
      <c r="B11439" s="451" t="s">
        <v>8032</v>
      </c>
      <c r="C11439" s="623" t="s">
        <v>1131</v>
      </c>
      <c r="D11439" s="624">
        <v>83655.820000000007</v>
      </c>
    </row>
    <row r="11440" spans="1:4" ht="25.5">
      <c r="A11440" s="623">
        <v>38604</v>
      </c>
      <c r="B11440" s="451" t="s">
        <v>9182</v>
      </c>
      <c r="C11440" s="623" t="s">
        <v>1131</v>
      </c>
      <c r="D11440" s="624">
        <v>104192.22</v>
      </c>
    </row>
    <row r="11441" spans="1:4" ht="38.25">
      <c r="A11441" s="623">
        <v>10601</v>
      </c>
      <c r="B11441" s="451" t="s">
        <v>7388</v>
      </c>
      <c r="C11441" s="623" t="s">
        <v>1131</v>
      </c>
      <c r="D11441" s="624">
        <v>2026746.48</v>
      </c>
    </row>
    <row r="11442" spans="1:4" ht="25.5">
      <c r="A11442" s="623">
        <v>26034</v>
      </c>
      <c r="B11442" s="451" t="s">
        <v>8353</v>
      </c>
      <c r="C11442" s="623" t="s">
        <v>1131</v>
      </c>
      <c r="D11442" s="624">
        <v>5336351.95</v>
      </c>
    </row>
    <row r="11443" spans="1:4" ht="25.5">
      <c r="A11443" s="623">
        <v>13894</v>
      </c>
      <c r="B11443" s="451" t="s">
        <v>8036</v>
      </c>
      <c r="C11443" s="623" t="s">
        <v>1131</v>
      </c>
      <c r="D11443" s="624">
        <v>392649.25</v>
      </c>
    </row>
    <row r="11444" spans="1:4" ht="25.5">
      <c r="A11444" s="623">
        <v>13895</v>
      </c>
      <c r="B11444" s="451" t="s">
        <v>8037</v>
      </c>
      <c r="C11444" s="623" t="s">
        <v>1131</v>
      </c>
      <c r="D11444" s="624">
        <v>527982.35</v>
      </c>
    </row>
    <row r="11445" spans="1:4" ht="25.5">
      <c r="A11445" s="623">
        <v>13892</v>
      </c>
      <c r="B11445" s="451" t="s">
        <v>8035</v>
      </c>
      <c r="C11445" s="623" t="s">
        <v>1131</v>
      </c>
      <c r="D11445" s="624">
        <v>647029.46</v>
      </c>
    </row>
    <row r="11446" spans="1:4" ht="25.5">
      <c r="A11446" s="623">
        <v>9914</v>
      </c>
      <c r="B11446" s="451" t="s">
        <v>7297</v>
      </c>
      <c r="C11446" s="623" t="s">
        <v>1131</v>
      </c>
      <c r="D11446" s="624">
        <v>700000</v>
      </c>
    </row>
    <row r="11447" spans="1:4" ht="51">
      <c r="A11447" s="623">
        <v>36485</v>
      </c>
      <c r="B11447" s="451" t="s">
        <v>8633</v>
      </c>
      <c r="C11447" s="623" t="s">
        <v>1131</v>
      </c>
      <c r="D11447" s="624">
        <v>424438.89</v>
      </c>
    </row>
    <row r="11448" spans="1:4" ht="25.5">
      <c r="A11448" s="623">
        <v>9912</v>
      </c>
      <c r="B11448" s="451" t="s">
        <v>7296</v>
      </c>
      <c r="C11448" s="623" t="s">
        <v>1131</v>
      </c>
      <c r="D11448" s="624">
        <v>1650000</v>
      </c>
    </row>
    <row r="11449" spans="1:4" ht="38.25">
      <c r="A11449" s="623">
        <v>9921</v>
      </c>
      <c r="B11449" s="451" t="s">
        <v>7298</v>
      </c>
      <c r="C11449" s="623" t="s">
        <v>1131</v>
      </c>
      <c r="D11449" s="624">
        <v>851148.04</v>
      </c>
    </row>
    <row r="11450" spans="1:4" ht="38.25">
      <c r="A11450" s="623">
        <v>21112</v>
      </c>
      <c r="B11450" s="451" t="s">
        <v>8258</v>
      </c>
      <c r="C11450" s="623" t="s">
        <v>1131</v>
      </c>
      <c r="D11450" s="624">
        <v>140.9</v>
      </c>
    </row>
    <row r="11451" spans="1:4" ht="25.5">
      <c r="A11451" s="623">
        <v>10228</v>
      </c>
      <c r="B11451" s="451" t="s">
        <v>7299</v>
      </c>
      <c r="C11451" s="623" t="s">
        <v>1131</v>
      </c>
      <c r="D11451" s="624">
        <v>163.69</v>
      </c>
    </row>
    <row r="11452" spans="1:4" ht="25.5">
      <c r="A11452" s="623">
        <v>11781</v>
      </c>
      <c r="B11452" s="451" t="s">
        <v>7688</v>
      </c>
      <c r="C11452" s="623" t="s">
        <v>1131</v>
      </c>
      <c r="D11452" s="624">
        <v>132.61000000000001</v>
      </c>
    </row>
    <row r="11453" spans="1:4" ht="25.5">
      <c r="A11453" s="623">
        <v>11746</v>
      </c>
      <c r="B11453" s="451" t="s">
        <v>7669</v>
      </c>
      <c r="C11453" s="623" t="s">
        <v>1131</v>
      </c>
      <c r="D11453" s="624">
        <v>49.37</v>
      </c>
    </row>
    <row r="11454" spans="1:4" ht="25.5">
      <c r="A11454" s="623">
        <v>11751</v>
      </c>
      <c r="B11454" s="451" t="s">
        <v>7674</v>
      </c>
      <c r="C11454" s="623" t="s">
        <v>1131</v>
      </c>
      <c r="D11454" s="624">
        <v>88.67</v>
      </c>
    </row>
    <row r="11455" spans="1:4" ht="25.5">
      <c r="A11455" s="623">
        <v>11750</v>
      </c>
      <c r="B11455" s="451" t="s">
        <v>7673</v>
      </c>
      <c r="C11455" s="623" t="s">
        <v>1131</v>
      </c>
      <c r="D11455" s="624">
        <v>73.59</v>
      </c>
    </row>
    <row r="11456" spans="1:4" ht="25.5">
      <c r="A11456" s="623">
        <v>11748</v>
      </c>
      <c r="B11456" s="451" t="s">
        <v>7671</v>
      </c>
      <c r="C11456" s="623" t="s">
        <v>1131</v>
      </c>
      <c r="D11456" s="624">
        <v>31.68</v>
      </c>
    </row>
    <row r="11457" spans="1:4" ht="25.5">
      <c r="A11457" s="623">
        <v>11747</v>
      </c>
      <c r="B11457" s="451" t="s">
        <v>7670</v>
      </c>
      <c r="C11457" s="623" t="s">
        <v>1131</v>
      </c>
      <c r="D11457" s="624">
        <v>136.74</v>
      </c>
    </row>
    <row r="11458" spans="1:4" ht="25.5">
      <c r="A11458" s="623">
        <v>11749</v>
      </c>
      <c r="B11458" s="451" t="s">
        <v>7672</v>
      </c>
      <c r="C11458" s="623" t="s">
        <v>1131</v>
      </c>
      <c r="D11458" s="624">
        <v>36.57</v>
      </c>
    </row>
    <row r="11459" spans="1:4" ht="38.25">
      <c r="A11459" s="623">
        <v>10236</v>
      </c>
      <c r="B11459" s="451" t="s">
        <v>7307</v>
      </c>
      <c r="C11459" s="623" t="s">
        <v>1131</v>
      </c>
      <c r="D11459" s="624">
        <v>62.04</v>
      </c>
    </row>
    <row r="11460" spans="1:4" ht="38.25">
      <c r="A11460" s="623">
        <v>10233</v>
      </c>
      <c r="B11460" s="451" t="s">
        <v>7304</v>
      </c>
      <c r="C11460" s="623" t="s">
        <v>1131</v>
      </c>
      <c r="D11460" s="624">
        <v>58.13</v>
      </c>
    </row>
    <row r="11461" spans="1:4" ht="38.25">
      <c r="A11461" s="623">
        <v>10234</v>
      </c>
      <c r="B11461" s="451" t="s">
        <v>7305</v>
      </c>
      <c r="C11461" s="623" t="s">
        <v>1131</v>
      </c>
      <c r="D11461" s="624">
        <v>36.619999999999997</v>
      </c>
    </row>
    <row r="11462" spans="1:4" ht="38.25">
      <c r="A11462" s="623">
        <v>10231</v>
      </c>
      <c r="B11462" s="451" t="s">
        <v>7302</v>
      </c>
      <c r="C11462" s="623" t="s">
        <v>1131</v>
      </c>
      <c r="D11462" s="624">
        <v>167.93</v>
      </c>
    </row>
    <row r="11463" spans="1:4" ht="38.25">
      <c r="A11463" s="623">
        <v>10232</v>
      </c>
      <c r="B11463" s="451" t="s">
        <v>7303</v>
      </c>
      <c r="C11463" s="623" t="s">
        <v>1131</v>
      </c>
      <c r="D11463" s="624">
        <v>93.97</v>
      </c>
    </row>
    <row r="11464" spans="1:4" ht="38.25">
      <c r="A11464" s="623">
        <v>10229</v>
      </c>
      <c r="B11464" s="451" t="s">
        <v>7300</v>
      </c>
      <c r="C11464" s="623" t="s">
        <v>1131</v>
      </c>
      <c r="D11464" s="624">
        <v>33.119999999999997</v>
      </c>
    </row>
    <row r="11465" spans="1:4" ht="38.25">
      <c r="A11465" s="623">
        <v>10235</v>
      </c>
      <c r="B11465" s="451" t="s">
        <v>7306</v>
      </c>
      <c r="C11465" s="623" t="s">
        <v>1131</v>
      </c>
      <c r="D11465" s="624">
        <v>230.22</v>
      </c>
    </row>
    <row r="11466" spans="1:4" ht="38.25">
      <c r="A11466" s="623">
        <v>10230</v>
      </c>
      <c r="B11466" s="451" t="s">
        <v>7301</v>
      </c>
      <c r="C11466" s="623" t="s">
        <v>1131</v>
      </c>
      <c r="D11466" s="624">
        <v>405.17</v>
      </c>
    </row>
    <row r="11467" spans="1:4" ht="38.25">
      <c r="A11467" s="623">
        <v>10409</v>
      </c>
      <c r="B11467" s="451" t="s">
        <v>7313</v>
      </c>
      <c r="C11467" s="623" t="s">
        <v>1131</v>
      </c>
      <c r="D11467" s="624">
        <v>120.37</v>
      </c>
    </row>
    <row r="11468" spans="1:4" ht="38.25">
      <c r="A11468" s="623">
        <v>10411</v>
      </c>
      <c r="B11468" s="451" t="s">
        <v>7315</v>
      </c>
      <c r="C11468" s="623" t="s">
        <v>1131</v>
      </c>
      <c r="D11468" s="624">
        <v>107.71</v>
      </c>
    </row>
    <row r="11469" spans="1:4" ht="38.25">
      <c r="A11469" s="623">
        <v>10404</v>
      </c>
      <c r="B11469" s="451" t="s">
        <v>7308</v>
      </c>
      <c r="C11469" s="623" t="s">
        <v>1131</v>
      </c>
      <c r="D11469" s="624">
        <v>43.68</v>
      </c>
    </row>
    <row r="11470" spans="1:4" ht="38.25">
      <c r="A11470" s="623">
        <v>10410</v>
      </c>
      <c r="B11470" s="451" t="s">
        <v>7314</v>
      </c>
      <c r="C11470" s="623" t="s">
        <v>1131</v>
      </c>
      <c r="D11470" s="624">
        <v>71.95</v>
      </c>
    </row>
    <row r="11471" spans="1:4" ht="38.25">
      <c r="A11471" s="623">
        <v>10405</v>
      </c>
      <c r="B11471" s="451" t="s">
        <v>7309</v>
      </c>
      <c r="C11471" s="623" t="s">
        <v>1131</v>
      </c>
      <c r="D11471" s="624">
        <v>241.16</v>
      </c>
    </row>
    <row r="11472" spans="1:4" ht="38.25">
      <c r="A11472" s="623">
        <v>10408</v>
      </c>
      <c r="B11472" s="451" t="s">
        <v>7312</v>
      </c>
      <c r="C11472" s="623" t="s">
        <v>1131</v>
      </c>
      <c r="D11472" s="624">
        <v>168.64</v>
      </c>
    </row>
    <row r="11473" spans="1:4" ht="38.25">
      <c r="A11473" s="623">
        <v>10412</v>
      </c>
      <c r="B11473" s="451" t="s">
        <v>7316</v>
      </c>
      <c r="C11473" s="623" t="s">
        <v>1131</v>
      </c>
      <c r="D11473" s="624">
        <v>52.93</v>
      </c>
    </row>
    <row r="11474" spans="1:4" ht="38.25">
      <c r="A11474" s="623">
        <v>10406</v>
      </c>
      <c r="B11474" s="451" t="s">
        <v>7310</v>
      </c>
      <c r="C11474" s="623" t="s">
        <v>1131</v>
      </c>
      <c r="D11474" s="624">
        <v>333.1</v>
      </c>
    </row>
    <row r="11475" spans="1:4" ht="38.25">
      <c r="A11475" s="623">
        <v>10407</v>
      </c>
      <c r="B11475" s="451" t="s">
        <v>7311</v>
      </c>
      <c r="C11475" s="623" t="s">
        <v>1131</v>
      </c>
      <c r="D11475" s="624">
        <v>516.63</v>
      </c>
    </row>
    <row r="11476" spans="1:4" ht="25.5">
      <c r="A11476" s="623">
        <v>10416</v>
      </c>
      <c r="B11476" s="451" t="s">
        <v>7320</v>
      </c>
      <c r="C11476" s="623" t="s">
        <v>1131</v>
      </c>
      <c r="D11476" s="624">
        <v>64.08</v>
      </c>
    </row>
    <row r="11477" spans="1:4" ht="25.5">
      <c r="A11477" s="623">
        <v>10419</v>
      </c>
      <c r="B11477" s="451" t="s">
        <v>7323</v>
      </c>
      <c r="C11477" s="623" t="s">
        <v>1131</v>
      </c>
      <c r="D11477" s="624">
        <v>55.62</v>
      </c>
    </row>
    <row r="11478" spans="1:4" ht="25.5">
      <c r="A11478" s="623">
        <v>21092</v>
      </c>
      <c r="B11478" s="451" t="s">
        <v>8251</v>
      </c>
      <c r="C11478" s="623" t="s">
        <v>1131</v>
      </c>
      <c r="D11478" s="624">
        <v>31.8</v>
      </c>
    </row>
    <row r="11479" spans="1:4" ht="25.5">
      <c r="A11479" s="623">
        <v>10418</v>
      </c>
      <c r="B11479" s="451" t="s">
        <v>7322</v>
      </c>
      <c r="C11479" s="623" t="s">
        <v>1131</v>
      </c>
      <c r="D11479" s="624">
        <v>37.07</v>
      </c>
    </row>
    <row r="11480" spans="1:4" ht="25.5">
      <c r="A11480" s="623">
        <v>12657</v>
      </c>
      <c r="B11480" s="451" t="s">
        <v>7908</v>
      </c>
      <c r="C11480" s="623" t="s">
        <v>1131</v>
      </c>
      <c r="D11480" s="624">
        <v>149.62</v>
      </c>
    </row>
    <row r="11481" spans="1:4" ht="25.5">
      <c r="A11481" s="623">
        <v>10417</v>
      </c>
      <c r="B11481" s="451" t="s">
        <v>7321</v>
      </c>
      <c r="C11481" s="623" t="s">
        <v>1131</v>
      </c>
      <c r="D11481" s="624">
        <v>93.37</v>
      </c>
    </row>
    <row r="11482" spans="1:4" ht="25.5">
      <c r="A11482" s="623">
        <v>10413</v>
      </c>
      <c r="B11482" s="451" t="s">
        <v>7317</v>
      </c>
      <c r="C11482" s="623" t="s">
        <v>1131</v>
      </c>
      <c r="D11482" s="624">
        <v>33.93</v>
      </c>
    </row>
    <row r="11483" spans="1:4" ht="25.5">
      <c r="A11483" s="623">
        <v>10414</v>
      </c>
      <c r="B11483" s="451" t="s">
        <v>7318</v>
      </c>
      <c r="C11483" s="623" t="s">
        <v>1131</v>
      </c>
      <c r="D11483" s="624">
        <v>204.31</v>
      </c>
    </row>
    <row r="11484" spans="1:4" ht="25.5">
      <c r="A11484" s="623">
        <v>10415</v>
      </c>
      <c r="B11484" s="451" t="s">
        <v>7319</v>
      </c>
      <c r="C11484" s="623" t="s">
        <v>1131</v>
      </c>
      <c r="D11484" s="624">
        <v>354.6</v>
      </c>
    </row>
    <row r="11485" spans="1:4" ht="25.5">
      <c r="A11485" s="623">
        <v>38643</v>
      </c>
      <c r="B11485" s="451" t="s">
        <v>9193</v>
      </c>
      <c r="C11485" s="623" t="s">
        <v>1131</v>
      </c>
      <c r="D11485" s="624">
        <v>37.340000000000003</v>
      </c>
    </row>
    <row r="11486" spans="1:4" ht="25.5">
      <c r="A11486" s="623">
        <v>6157</v>
      </c>
      <c r="B11486" s="451" t="s">
        <v>6978</v>
      </c>
      <c r="C11486" s="623" t="s">
        <v>1131</v>
      </c>
      <c r="D11486" s="624">
        <v>51.01</v>
      </c>
    </row>
    <row r="11487" spans="1:4" ht="25.5">
      <c r="A11487" s="623">
        <v>37588</v>
      </c>
      <c r="B11487" s="451" t="s">
        <v>8808</v>
      </c>
      <c r="C11487" s="623" t="s">
        <v>1131</v>
      </c>
      <c r="D11487" s="624">
        <v>21.46</v>
      </c>
    </row>
    <row r="11488" spans="1:4" ht="25.5">
      <c r="A11488" s="623">
        <v>6152</v>
      </c>
      <c r="B11488" s="451" t="s">
        <v>6973</v>
      </c>
      <c r="C11488" s="623" t="s">
        <v>1131</v>
      </c>
      <c r="D11488" s="624">
        <v>3.06</v>
      </c>
    </row>
    <row r="11489" spans="1:4" ht="25.5">
      <c r="A11489" s="623">
        <v>6158</v>
      </c>
      <c r="B11489" s="451" t="s">
        <v>6979</v>
      </c>
      <c r="C11489" s="623" t="s">
        <v>1131</v>
      </c>
      <c r="D11489" s="624">
        <v>3.7</v>
      </c>
    </row>
    <row r="11490" spans="1:4" ht="25.5">
      <c r="A11490" s="623">
        <v>6153</v>
      </c>
      <c r="B11490" s="451" t="s">
        <v>6974</v>
      </c>
      <c r="C11490" s="623" t="s">
        <v>1131</v>
      </c>
      <c r="D11490" s="624">
        <v>2.88</v>
      </c>
    </row>
    <row r="11491" spans="1:4" ht="25.5">
      <c r="A11491" s="623">
        <v>6156</v>
      </c>
      <c r="B11491" s="451" t="s">
        <v>6977</v>
      </c>
      <c r="C11491" s="623" t="s">
        <v>1131</v>
      </c>
      <c r="D11491" s="624">
        <v>3.65</v>
      </c>
    </row>
    <row r="11492" spans="1:4" ht="25.5">
      <c r="A11492" s="623">
        <v>6154</v>
      </c>
      <c r="B11492" s="451" t="s">
        <v>6975</v>
      </c>
      <c r="C11492" s="623" t="s">
        <v>1131</v>
      </c>
      <c r="D11492" s="624">
        <v>6.88</v>
      </c>
    </row>
    <row r="11493" spans="1:4" ht="38.25">
      <c r="A11493" s="623">
        <v>6155</v>
      </c>
      <c r="B11493" s="451" t="s">
        <v>6976</v>
      </c>
      <c r="C11493" s="623" t="s">
        <v>1131</v>
      </c>
      <c r="D11493" s="624">
        <v>14.21</v>
      </c>
    </row>
    <row r="11494" spans="1:4" ht="25.5">
      <c r="A11494" s="623">
        <v>38108</v>
      </c>
      <c r="B11494" s="451" t="s">
        <v>9011</v>
      </c>
      <c r="C11494" s="623" t="s">
        <v>1131</v>
      </c>
      <c r="D11494" s="624">
        <v>31.24</v>
      </c>
    </row>
    <row r="11495" spans="1:4" ht="38.25">
      <c r="A11495" s="623">
        <v>38087</v>
      </c>
      <c r="B11495" s="451" t="s">
        <v>8991</v>
      </c>
      <c r="C11495" s="623" t="s">
        <v>1131</v>
      </c>
      <c r="D11495" s="624">
        <v>40.19</v>
      </c>
    </row>
    <row r="11496" spans="1:4" ht="25.5">
      <c r="A11496" s="623">
        <v>38109</v>
      </c>
      <c r="B11496" s="451" t="s">
        <v>9012</v>
      </c>
      <c r="C11496" s="623" t="s">
        <v>1131</v>
      </c>
      <c r="D11496" s="624">
        <v>49.94</v>
      </c>
    </row>
    <row r="11497" spans="1:4" ht="38.25">
      <c r="A11497" s="623">
        <v>38088</v>
      </c>
      <c r="B11497" s="451" t="s">
        <v>8992</v>
      </c>
      <c r="C11497" s="623" t="s">
        <v>1131</v>
      </c>
      <c r="D11497" s="624">
        <v>52.51</v>
      </c>
    </row>
    <row r="11498" spans="1:4" ht="25.5">
      <c r="A11498" s="623">
        <v>38110</v>
      </c>
      <c r="B11498" s="451" t="s">
        <v>9013</v>
      </c>
      <c r="C11498" s="623" t="s">
        <v>1131</v>
      </c>
      <c r="D11498" s="624">
        <v>19.21</v>
      </c>
    </row>
    <row r="11499" spans="1:4" ht="51">
      <c r="A11499" s="623">
        <v>38089</v>
      </c>
      <c r="B11499" s="451" t="s">
        <v>8993</v>
      </c>
      <c r="C11499" s="623" t="s">
        <v>1131</v>
      </c>
      <c r="D11499" s="624">
        <v>33.47</v>
      </c>
    </row>
    <row r="11500" spans="1:4" ht="25.5">
      <c r="A11500" s="623">
        <v>38111</v>
      </c>
      <c r="B11500" s="451" t="s">
        <v>9014</v>
      </c>
      <c r="C11500" s="623" t="s">
        <v>1131</v>
      </c>
      <c r="D11500" s="624">
        <v>21.48</v>
      </c>
    </row>
    <row r="11501" spans="1:4" ht="51">
      <c r="A11501" s="623">
        <v>38090</v>
      </c>
      <c r="B11501" s="451" t="s">
        <v>8994</v>
      </c>
      <c r="C11501" s="623" t="s">
        <v>1131</v>
      </c>
      <c r="D11501" s="624">
        <v>34.6</v>
      </c>
    </row>
    <row r="11502" spans="1:4">
      <c r="A11502" s="623">
        <v>11786</v>
      </c>
      <c r="B11502" s="451" t="s">
        <v>7690</v>
      </c>
      <c r="C11502" s="623" t="s">
        <v>1131</v>
      </c>
      <c r="D11502" s="624">
        <v>237.62</v>
      </c>
    </row>
    <row r="11503" spans="1:4" ht="25.5">
      <c r="A11503" s="623">
        <v>13726</v>
      </c>
      <c r="B11503" s="451" t="s">
        <v>8026</v>
      </c>
      <c r="C11503" s="623" t="s">
        <v>1131</v>
      </c>
      <c r="D11503" s="624">
        <v>35731.910000000003</v>
      </c>
    </row>
    <row r="11504" spans="1:4">
      <c r="A11504" s="623">
        <v>38400</v>
      </c>
      <c r="B11504" s="451" t="s">
        <v>9095</v>
      </c>
      <c r="C11504" s="623" t="s">
        <v>1131</v>
      </c>
      <c r="D11504" s="624">
        <v>15.86</v>
      </c>
    </row>
    <row r="11505" spans="1:4" ht="38.25">
      <c r="A11505" s="623">
        <v>12627</v>
      </c>
      <c r="B11505" s="451" t="s">
        <v>7905</v>
      </c>
      <c r="C11505" s="623" t="s">
        <v>1131</v>
      </c>
      <c r="D11505" s="624">
        <v>0.33</v>
      </c>
    </row>
    <row r="11506" spans="1:4">
      <c r="A11506" s="623">
        <v>6138</v>
      </c>
      <c r="B11506" s="451" t="s">
        <v>6964</v>
      </c>
      <c r="C11506" s="623" t="s">
        <v>1131</v>
      </c>
      <c r="D11506" s="624">
        <v>1.83</v>
      </c>
    </row>
    <row r="11507" spans="1:4">
      <c r="A11507" s="623">
        <v>39996</v>
      </c>
      <c r="B11507" s="451" t="s">
        <v>9850</v>
      </c>
      <c r="C11507" s="623" t="s">
        <v>1135</v>
      </c>
      <c r="D11507" s="624">
        <v>2.39</v>
      </c>
    </row>
    <row r="11508" spans="1:4" ht="25.5">
      <c r="A11508" s="623">
        <v>10478</v>
      </c>
      <c r="B11508" s="451" t="s">
        <v>7337</v>
      </c>
      <c r="C11508" s="623" t="s">
        <v>1130</v>
      </c>
      <c r="D11508" s="624">
        <v>24.61</v>
      </c>
    </row>
    <row r="11509" spans="1:4" ht="25.5">
      <c r="A11509" s="623">
        <v>10475</v>
      </c>
      <c r="B11509" s="451" t="s">
        <v>7336</v>
      </c>
      <c r="C11509" s="623" t="s">
        <v>1130</v>
      </c>
      <c r="D11509" s="624">
        <v>21.65</v>
      </c>
    </row>
    <row r="11510" spans="1:4" ht="38.25">
      <c r="A11510" s="623">
        <v>10481</v>
      </c>
      <c r="B11510" s="451" t="s">
        <v>7338</v>
      </c>
      <c r="C11510" s="623" t="s">
        <v>1130</v>
      </c>
      <c r="D11510" s="624">
        <v>23.61</v>
      </c>
    </row>
    <row r="11511" spans="1:4">
      <c r="A11511" s="623">
        <v>4031</v>
      </c>
      <c r="B11511" s="451" t="s">
        <v>6629</v>
      </c>
      <c r="C11511" s="623" t="s">
        <v>1136</v>
      </c>
      <c r="D11511" s="624">
        <v>22.86</v>
      </c>
    </row>
    <row r="11512" spans="1:4">
      <c r="A11512" s="623">
        <v>4030</v>
      </c>
      <c r="B11512" s="451" t="s">
        <v>6628</v>
      </c>
      <c r="C11512" s="623" t="s">
        <v>1136</v>
      </c>
      <c r="D11512" s="624">
        <v>4.8600000000000003</v>
      </c>
    </row>
    <row r="11513" spans="1:4" ht="25.5">
      <c r="A11513" s="623">
        <v>39399</v>
      </c>
      <c r="B11513" s="451" t="s">
        <v>9584</v>
      </c>
      <c r="C11513" s="623" t="s">
        <v>1131</v>
      </c>
      <c r="D11513" s="624">
        <v>1029.28</v>
      </c>
    </row>
    <row r="11514" spans="1:4" ht="25.5">
      <c r="A11514" s="623">
        <v>39400</v>
      </c>
      <c r="B11514" s="451" t="s">
        <v>9585</v>
      </c>
      <c r="C11514" s="623" t="s">
        <v>1131</v>
      </c>
      <c r="D11514" s="624">
        <v>1118.78</v>
      </c>
    </row>
    <row r="11515" spans="1:4" ht="25.5">
      <c r="A11515" s="623">
        <v>39401</v>
      </c>
      <c r="B11515" s="451" t="s">
        <v>9586</v>
      </c>
      <c r="C11515" s="623" t="s">
        <v>1131</v>
      </c>
      <c r="D11515" s="624">
        <v>1255</v>
      </c>
    </row>
    <row r="11516" spans="1:4" ht="38.25">
      <c r="A11516" s="623">
        <v>11652</v>
      </c>
      <c r="B11516" s="451" t="s">
        <v>7610</v>
      </c>
      <c r="C11516" s="623" t="s">
        <v>1131</v>
      </c>
      <c r="D11516" s="624">
        <v>2700</v>
      </c>
    </row>
    <row r="11517" spans="1:4" ht="38.25">
      <c r="A11517" s="623">
        <v>13896</v>
      </c>
      <c r="B11517" s="451" t="s">
        <v>8038</v>
      </c>
      <c r="C11517" s="623" t="s">
        <v>1131</v>
      </c>
      <c r="D11517" s="624">
        <v>2422.13</v>
      </c>
    </row>
    <row r="11518" spans="1:4" ht="38.25">
      <c r="A11518" s="623">
        <v>13475</v>
      </c>
      <c r="B11518" s="451" t="s">
        <v>8019</v>
      </c>
      <c r="C11518" s="623" t="s">
        <v>1131</v>
      </c>
      <c r="D11518" s="624">
        <v>2950.45</v>
      </c>
    </row>
    <row r="11519" spans="1:4" ht="38.25">
      <c r="A11519" s="623">
        <v>25971</v>
      </c>
      <c r="B11519" s="451" t="s">
        <v>8333</v>
      </c>
      <c r="C11519" s="623" t="s">
        <v>1131</v>
      </c>
      <c r="D11519" s="624">
        <v>3005199.9</v>
      </c>
    </row>
    <row r="11520" spans="1:4" ht="38.25">
      <c r="A11520" s="623">
        <v>25970</v>
      </c>
      <c r="B11520" s="451" t="s">
        <v>8332</v>
      </c>
      <c r="C11520" s="623" t="s">
        <v>1131</v>
      </c>
      <c r="D11520" s="624">
        <v>1265154.28</v>
      </c>
    </row>
    <row r="11521" spans="1:4" ht="38.25">
      <c r="A11521" s="623">
        <v>13476</v>
      </c>
      <c r="B11521" s="451" t="s">
        <v>8020</v>
      </c>
      <c r="C11521" s="623" t="s">
        <v>1131</v>
      </c>
      <c r="D11521" s="624">
        <v>1274322.1499999999</v>
      </c>
    </row>
    <row r="11522" spans="1:4" ht="38.25">
      <c r="A11522" s="623">
        <v>10488</v>
      </c>
      <c r="B11522" s="451" t="s">
        <v>7339</v>
      </c>
      <c r="C11522" s="623" t="s">
        <v>1131</v>
      </c>
      <c r="D11522" s="624">
        <v>1543855</v>
      </c>
    </row>
    <row r="11523" spans="1:4" ht="38.25">
      <c r="A11523" s="623">
        <v>13606</v>
      </c>
      <c r="B11523" s="451" t="s">
        <v>8025</v>
      </c>
      <c r="C11523" s="623" t="s">
        <v>1131</v>
      </c>
      <c r="D11523" s="624">
        <v>1367833.45</v>
      </c>
    </row>
    <row r="11524" spans="1:4">
      <c r="A11524" s="623">
        <v>10489</v>
      </c>
      <c r="B11524" s="451" t="s">
        <v>7340</v>
      </c>
      <c r="C11524" s="623" t="s">
        <v>1134</v>
      </c>
      <c r="D11524" s="624">
        <v>12.23</v>
      </c>
    </row>
    <row r="11525" spans="1:4">
      <c r="A11525" s="623">
        <v>41073</v>
      </c>
      <c r="B11525" s="451" t="s">
        <v>10019</v>
      </c>
      <c r="C11525" s="623" t="s">
        <v>1251</v>
      </c>
      <c r="D11525" s="624">
        <v>2171.73</v>
      </c>
    </row>
    <row r="11526" spans="1:4" ht="38.25">
      <c r="A11526" s="623">
        <v>34391</v>
      </c>
      <c r="B11526" s="451" t="s">
        <v>8392</v>
      </c>
      <c r="C11526" s="623" t="s">
        <v>1136</v>
      </c>
      <c r="D11526" s="624">
        <v>532.9</v>
      </c>
    </row>
    <row r="11527" spans="1:4" ht="38.25">
      <c r="A11527" s="623">
        <v>10496</v>
      </c>
      <c r="B11527" s="451" t="s">
        <v>7345</v>
      </c>
      <c r="C11527" s="623" t="s">
        <v>1136</v>
      </c>
      <c r="D11527" s="624">
        <v>463.88</v>
      </c>
    </row>
    <row r="11528" spans="1:4" ht="38.25">
      <c r="A11528" s="623">
        <v>10497</v>
      </c>
      <c r="B11528" s="451" t="s">
        <v>7346</v>
      </c>
      <c r="C11528" s="623" t="s">
        <v>1136</v>
      </c>
      <c r="D11528" s="624">
        <v>1206.1099999999999</v>
      </c>
    </row>
    <row r="11529" spans="1:4" ht="38.25">
      <c r="A11529" s="623">
        <v>10504</v>
      </c>
      <c r="B11529" s="451" t="s">
        <v>7352</v>
      </c>
      <c r="C11529" s="623" t="s">
        <v>1136</v>
      </c>
      <c r="D11529" s="624">
        <v>1410.22</v>
      </c>
    </row>
    <row r="11530" spans="1:4" ht="25.5">
      <c r="A11530" s="623">
        <v>34390</v>
      </c>
      <c r="B11530" s="451" t="s">
        <v>8391</v>
      </c>
      <c r="C11530" s="623" t="s">
        <v>1136</v>
      </c>
      <c r="D11530" s="624">
        <v>415.64</v>
      </c>
    </row>
    <row r="11531" spans="1:4" ht="25.5">
      <c r="A11531" s="623">
        <v>34389</v>
      </c>
      <c r="B11531" s="451" t="s">
        <v>8390</v>
      </c>
      <c r="C11531" s="623" t="s">
        <v>1136</v>
      </c>
      <c r="D11531" s="624">
        <v>129.88</v>
      </c>
    </row>
    <row r="11532" spans="1:4" ht="25.5">
      <c r="A11532" s="623">
        <v>34388</v>
      </c>
      <c r="B11532" s="451" t="s">
        <v>8389</v>
      </c>
      <c r="C11532" s="623" t="s">
        <v>1136</v>
      </c>
      <c r="D11532" s="624">
        <v>184.59</v>
      </c>
    </row>
    <row r="11533" spans="1:4" ht="25.5">
      <c r="A11533" s="623">
        <v>34387</v>
      </c>
      <c r="B11533" s="451" t="s">
        <v>8388</v>
      </c>
      <c r="C11533" s="623" t="s">
        <v>1136</v>
      </c>
      <c r="D11533" s="624">
        <v>299.67</v>
      </c>
    </row>
    <row r="11534" spans="1:4">
      <c r="A11534" s="623">
        <v>11188</v>
      </c>
      <c r="B11534" s="451" t="s">
        <v>7529</v>
      </c>
      <c r="C11534" s="623" t="s">
        <v>1136</v>
      </c>
      <c r="D11534" s="624">
        <v>148.44</v>
      </c>
    </row>
    <row r="11535" spans="1:4">
      <c r="A11535" s="623">
        <v>11189</v>
      </c>
      <c r="B11535" s="451" t="s">
        <v>7530</v>
      </c>
      <c r="C11535" s="623" t="s">
        <v>1136</v>
      </c>
      <c r="D11535" s="624">
        <v>222.66</v>
      </c>
    </row>
    <row r="11536" spans="1:4">
      <c r="A11536" s="623">
        <v>21107</v>
      </c>
      <c r="B11536" s="451" t="s">
        <v>8255</v>
      </c>
      <c r="C11536" s="623" t="s">
        <v>1136</v>
      </c>
      <c r="D11536" s="624">
        <v>160.22999999999999</v>
      </c>
    </row>
    <row r="11537" spans="1:4">
      <c r="A11537" s="623">
        <v>34386</v>
      </c>
      <c r="B11537" s="451" t="s">
        <v>8387</v>
      </c>
      <c r="C11537" s="623" t="s">
        <v>1136</v>
      </c>
      <c r="D11537" s="624">
        <v>278.33</v>
      </c>
    </row>
    <row r="11538" spans="1:4">
      <c r="A11538" s="623">
        <v>10490</v>
      </c>
      <c r="B11538" s="451" t="s">
        <v>7341</v>
      </c>
      <c r="C11538" s="623" t="s">
        <v>1136</v>
      </c>
      <c r="D11538" s="624">
        <v>83.5</v>
      </c>
    </row>
    <row r="11539" spans="1:4">
      <c r="A11539" s="623">
        <v>10492</v>
      </c>
      <c r="B11539" s="451" t="s">
        <v>7343</v>
      </c>
      <c r="C11539" s="623" t="s">
        <v>1136</v>
      </c>
      <c r="D11539" s="624">
        <v>111.33</v>
      </c>
    </row>
    <row r="11540" spans="1:4">
      <c r="A11540" s="623">
        <v>10493</v>
      </c>
      <c r="B11540" s="451" t="s">
        <v>7344</v>
      </c>
      <c r="C11540" s="623" t="s">
        <v>1136</v>
      </c>
      <c r="D11540" s="624">
        <v>129.88</v>
      </c>
    </row>
    <row r="11541" spans="1:4">
      <c r="A11541" s="623">
        <v>10491</v>
      </c>
      <c r="B11541" s="451" t="s">
        <v>7342</v>
      </c>
      <c r="C11541" s="623" t="s">
        <v>1136</v>
      </c>
      <c r="D11541" s="624">
        <v>157.72</v>
      </c>
    </row>
    <row r="11542" spans="1:4">
      <c r="A11542" s="623">
        <v>34385</v>
      </c>
      <c r="B11542" s="451" t="s">
        <v>8386</v>
      </c>
      <c r="C11542" s="623" t="s">
        <v>1136</v>
      </c>
      <c r="D11542" s="624">
        <v>230.08</v>
      </c>
    </row>
    <row r="11543" spans="1:4" ht="25.5">
      <c r="A11543" s="623">
        <v>10499</v>
      </c>
      <c r="B11543" s="451" t="s">
        <v>7348</v>
      </c>
      <c r="C11543" s="623" t="s">
        <v>1136</v>
      </c>
      <c r="D11543" s="624">
        <v>92.77</v>
      </c>
    </row>
    <row r="11544" spans="1:4">
      <c r="A11544" s="623">
        <v>34384</v>
      </c>
      <c r="B11544" s="451" t="s">
        <v>8385</v>
      </c>
      <c r="C11544" s="623" t="s">
        <v>1136</v>
      </c>
      <c r="D11544" s="624">
        <v>278.33</v>
      </c>
    </row>
    <row r="11545" spans="1:4">
      <c r="A11545" s="623">
        <v>11185</v>
      </c>
      <c r="B11545" s="451" t="s">
        <v>7527</v>
      </c>
      <c r="C11545" s="623" t="s">
        <v>1136</v>
      </c>
      <c r="D11545" s="624">
        <v>287.61</v>
      </c>
    </row>
    <row r="11546" spans="1:4" ht="25.5">
      <c r="A11546" s="623">
        <v>10507</v>
      </c>
      <c r="B11546" s="451" t="s">
        <v>7355</v>
      </c>
      <c r="C11546" s="623" t="s">
        <v>1136</v>
      </c>
      <c r="D11546" s="624">
        <v>315.14</v>
      </c>
    </row>
    <row r="11547" spans="1:4" ht="25.5">
      <c r="A11547" s="623">
        <v>10505</v>
      </c>
      <c r="B11547" s="451" t="s">
        <v>7353</v>
      </c>
      <c r="C11547" s="623" t="s">
        <v>1136</v>
      </c>
      <c r="D11547" s="624">
        <v>185.95</v>
      </c>
    </row>
    <row r="11548" spans="1:4" ht="25.5">
      <c r="A11548" s="623">
        <v>10506</v>
      </c>
      <c r="B11548" s="451" t="s">
        <v>7354</v>
      </c>
      <c r="C11548" s="623" t="s">
        <v>1136</v>
      </c>
      <c r="D11548" s="624">
        <v>242.75</v>
      </c>
    </row>
    <row r="11549" spans="1:4" ht="25.5">
      <c r="A11549" s="623">
        <v>5031</v>
      </c>
      <c r="B11549" s="451" t="s">
        <v>6872</v>
      </c>
      <c r="C11549" s="623" t="s">
        <v>1136</v>
      </c>
      <c r="D11549" s="624">
        <v>340.86</v>
      </c>
    </row>
    <row r="11550" spans="1:4" ht="25.5">
      <c r="A11550" s="623">
        <v>10502</v>
      </c>
      <c r="B11550" s="451" t="s">
        <v>7350</v>
      </c>
      <c r="C11550" s="623" t="s">
        <v>1136</v>
      </c>
      <c r="D11550" s="624">
        <v>397.18</v>
      </c>
    </row>
    <row r="11551" spans="1:4" ht="25.5">
      <c r="A11551" s="623">
        <v>10501</v>
      </c>
      <c r="B11551" s="451" t="s">
        <v>7349</v>
      </c>
      <c r="C11551" s="623" t="s">
        <v>1136</v>
      </c>
      <c r="D11551" s="624">
        <v>224.39</v>
      </c>
    </row>
    <row r="11552" spans="1:4" ht="25.5">
      <c r="A11552" s="623">
        <v>10503</v>
      </c>
      <c r="B11552" s="451" t="s">
        <v>7351</v>
      </c>
      <c r="C11552" s="623" t="s">
        <v>1136</v>
      </c>
      <c r="D11552" s="624">
        <v>303.16000000000003</v>
      </c>
    </row>
    <row r="11553" spans="1:4" ht="25.5">
      <c r="A11553" s="623">
        <v>40270</v>
      </c>
      <c r="B11553" s="451" t="s">
        <v>9853</v>
      </c>
      <c r="C11553" s="623" t="s">
        <v>1135</v>
      </c>
      <c r="D11553" s="624">
        <v>49.28</v>
      </c>
    </row>
    <row r="11554" spans="1:4" ht="38.25">
      <c r="A11554" s="623">
        <v>20213</v>
      </c>
      <c r="B11554" s="451" t="s">
        <v>8187</v>
      </c>
      <c r="C11554" s="623" t="s">
        <v>1135</v>
      </c>
      <c r="D11554" s="624">
        <v>11.74</v>
      </c>
    </row>
    <row r="11555" spans="1:4" ht="38.25">
      <c r="A11555" s="623">
        <v>20211</v>
      </c>
      <c r="B11555" s="451" t="s">
        <v>8185</v>
      </c>
      <c r="C11555" s="623" t="s">
        <v>1135</v>
      </c>
      <c r="D11555" s="624">
        <v>17.34</v>
      </c>
    </row>
    <row r="11556" spans="1:4" ht="38.25">
      <c r="A11556" s="623">
        <v>4472</v>
      </c>
      <c r="B11556" s="451" t="s">
        <v>6774</v>
      </c>
      <c r="C11556" s="623" t="s">
        <v>1135</v>
      </c>
      <c r="D11556" s="624">
        <v>15.16</v>
      </c>
    </row>
    <row r="11557" spans="1:4" ht="38.25">
      <c r="A11557" s="623">
        <v>35272</v>
      </c>
      <c r="B11557" s="451" t="s">
        <v>8558</v>
      </c>
      <c r="C11557" s="623" t="s">
        <v>1135</v>
      </c>
      <c r="D11557" s="624">
        <v>19.91</v>
      </c>
    </row>
    <row r="11558" spans="1:4" ht="25.5">
      <c r="A11558" s="623">
        <v>4448</v>
      </c>
      <c r="B11558" s="451" t="s">
        <v>11768</v>
      </c>
      <c r="C11558" s="623" t="s">
        <v>1135</v>
      </c>
      <c r="D11558" s="624">
        <v>32.31</v>
      </c>
    </row>
    <row r="11559" spans="1:4" ht="38.25">
      <c r="A11559" s="623">
        <v>4425</v>
      </c>
      <c r="B11559" s="451" t="s">
        <v>6767</v>
      </c>
      <c r="C11559" s="623" t="s">
        <v>1135</v>
      </c>
      <c r="D11559" s="624">
        <v>11.13</v>
      </c>
    </row>
    <row r="11560" spans="1:4" ht="38.25">
      <c r="A11560" s="623">
        <v>4481</v>
      </c>
      <c r="B11560" s="451" t="s">
        <v>6775</v>
      </c>
      <c r="C11560" s="623" t="s">
        <v>1135</v>
      </c>
      <c r="D11560" s="624">
        <v>20.51</v>
      </c>
    </row>
    <row r="11561" spans="1:4">
      <c r="A11561" s="623">
        <v>34345</v>
      </c>
      <c r="B11561" s="451" t="s">
        <v>8360</v>
      </c>
      <c r="C11561" s="623" t="s">
        <v>1134</v>
      </c>
      <c r="D11561" s="624">
        <v>9.9</v>
      </c>
    </row>
    <row r="11562" spans="1:4">
      <c r="A11562" s="623">
        <v>41096</v>
      </c>
      <c r="B11562" s="451" t="s">
        <v>10041</v>
      </c>
      <c r="C11562" s="623" t="s">
        <v>1251</v>
      </c>
      <c r="D11562" s="624">
        <v>1757.69</v>
      </c>
    </row>
    <row r="11563" spans="1:4" ht="25.5">
      <c r="A11563" s="623">
        <v>41776</v>
      </c>
      <c r="B11563" s="451" t="s">
        <v>10043</v>
      </c>
      <c r="C11563" s="623" t="s">
        <v>1134</v>
      </c>
      <c r="D11563" s="624">
        <v>13.58</v>
      </c>
    </row>
    <row r="11564" spans="1:4">
      <c r="A11564" s="623">
        <v>11157</v>
      </c>
      <c r="B11564" s="451" t="s">
        <v>7523</v>
      </c>
      <c r="C11564" s="623" t="s">
        <v>1141</v>
      </c>
      <c r="D11564" s="624">
        <v>136.91999999999999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Q1629"/>
  <sheetViews>
    <sheetView zoomScale="70" zoomScaleNormal="70" zoomScaleSheetLayoutView="80" workbookViewId="0">
      <pane ySplit="4" topLeftCell="A5" activePane="bottomLeft" state="frozen"/>
      <selection activeCell="B1" sqref="B1"/>
      <selection pane="bottomLeft" activeCell="K25" sqref="K25"/>
    </sheetView>
  </sheetViews>
  <sheetFormatPr defaultColWidth="13.85546875" defaultRowHeight="12.75"/>
  <cols>
    <col min="1" max="1" width="6.85546875" style="4" customWidth="1"/>
    <col min="2" max="2" width="43.42578125" style="189" customWidth="1"/>
    <col min="3" max="3" width="11.85546875" style="87" customWidth="1"/>
    <col min="4" max="4" width="12.5703125" style="87" customWidth="1"/>
    <col min="5" max="5" width="14.140625" style="98" customWidth="1"/>
    <col min="6" max="6" width="13.140625" style="30" customWidth="1"/>
    <col min="7" max="7" width="12.140625" style="30" customWidth="1"/>
    <col min="8" max="8" width="14.5703125" style="30" customWidth="1"/>
    <col min="9" max="9" width="10.5703125" style="30" customWidth="1"/>
    <col min="10" max="10" width="17.140625" style="30" customWidth="1"/>
    <col min="11" max="11" width="14.42578125" style="225" customWidth="1"/>
    <col min="12" max="12" width="8.28515625" style="98" bestFit="1" customWidth="1"/>
    <col min="13" max="13" width="14.5703125" style="111"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682" t="str">
        <f>'2-ORÇAMENTO'!B3:K3</f>
        <v xml:space="preserve">OBRA: FINALIZAÇÃO DO REMANESCENTE DA CONSTRUÇÃO DE CRECHE PROINFÂNCIA TIPO 1- PADRÃO FNDE,  URBANIZAÇÃO E EXECUÇÃO DE REDE DE DISTRIBUIÇÃO PRIMÁRIA 13.8KV E POSTO DE TRANSFORMAÇÃO DE 112,5KVA. </v>
      </c>
      <c r="C2" s="683"/>
      <c r="D2" s="683"/>
      <c r="E2" s="683"/>
      <c r="F2" s="683"/>
      <c r="G2" s="683"/>
      <c r="H2" s="683"/>
      <c r="I2" s="683"/>
      <c r="J2" s="683"/>
      <c r="K2" s="683"/>
      <c r="L2" s="683"/>
      <c r="M2" s="683"/>
      <c r="N2" s="684"/>
    </row>
    <row r="3" spans="2:14" ht="13.5" customHeight="1" thickBot="1">
      <c r="B3" s="688" t="str">
        <f>'2-ORÇAMENTO'!B4:K4</f>
        <v>LOCAL: RESIDENCIAL ATAÍDE FERREIRA</v>
      </c>
      <c r="C3" s="689"/>
      <c r="D3" s="689"/>
      <c r="E3" s="689"/>
      <c r="F3" s="689"/>
      <c r="G3" s="689"/>
      <c r="H3" s="689"/>
      <c r="I3" s="689"/>
      <c r="J3" s="689"/>
      <c r="K3" s="689"/>
      <c r="L3" s="689"/>
      <c r="M3" s="689"/>
      <c r="N3" s="690"/>
    </row>
    <row r="4" spans="2:14" ht="36" customHeight="1" thickBot="1">
      <c r="B4" s="45" t="s">
        <v>968</v>
      </c>
      <c r="C4" s="45" t="s">
        <v>1082</v>
      </c>
      <c r="D4" s="63" t="s">
        <v>941</v>
      </c>
      <c r="E4" s="691" t="s">
        <v>954</v>
      </c>
      <c r="F4" s="692"/>
      <c r="G4" s="692"/>
      <c r="H4" s="692"/>
      <c r="I4" s="692"/>
      <c r="J4" s="693"/>
      <c r="K4" s="226" t="s">
        <v>1111</v>
      </c>
      <c r="L4" s="97" t="s">
        <v>845</v>
      </c>
      <c r="M4" s="96" t="s">
        <v>1110</v>
      </c>
      <c r="N4" s="262" t="s">
        <v>845</v>
      </c>
    </row>
    <row r="5" spans="2:14" ht="16.5" thickBot="1">
      <c r="B5" s="204"/>
      <c r="C5" s="205"/>
      <c r="D5" s="205"/>
      <c r="E5" s="206"/>
      <c r="F5" s="207"/>
      <c r="G5" s="207"/>
      <c r="H5" s="207"/>
      <c r="I5" s="207"/>
      <c r="J5" s="208"/>
      <c r="K5" s="227"/>
      <c r="L5" s="207"/>
      <c r="M5" s="209"/>
      <c r="N5" s="208"/>
    </row>
    <row r="6" spans="2:14" ht="13.5" thickBot="1">
      <c r="B6" s="191"/>
      <c r="C6" s="88"/>
      <c r="D6" s="88"/>
      <c r="E6" s="677" t="s">
        <v>979</v>
      </c>
      <c r="F6" s="678"/>
      <c r="G6" s="678"/>
      <c r="H6" s="678"/>
      <c r="I6" s="678"/>
      <c r="J6" s="679"/>
      <c r="K6" s="228"/>
      <c r="L6" s="49"/>
      <c r="M6" s="93"/>
      <c r="N6" s="112"/>
    </row>
    <row r="7" spans="2:14">
      <c r="B7" s="190"/>
      <c r="C7" s="24"/>
      <c r="D7" s="24"/>
      <c r="E7" s="118"/>
      <c r="F7" s="261"/>
      <c r="G7" s="261"/>
      <c r="H7" s="261"/>
      <c r="I7" s="261"/>
      <c r="J7" s="106"/>
      <c r="K7" s="229"/>
      <c r="L7" s="253"/>
      <c r="M7" s="107"/>
      <c r="N7" s="108"/>
    </row>
    <row r="8" spans="2:14" ht="33" customHeight="1">
      <c r="B8" s="190"/>
      <c r="C8" s="24">
        <v>90777</v>
      </c>
      <c r="D8" s="62" t="s">
        <v>7</v>
      </c>
      <c r="E8" s="685" t="str">
        <f>IFERROR(VLOOKUP($C8,'SINAPI MARÇO 2020'!$1:$1048576,2,0),IFERROR(VLOOKUP($C8,'COMP. PROPRIA'!#REF!,4,0),""))</f>
        <v>ENGENHEIRO CIVIL DE OBRA JUNIOR COM ENCARGOS COMPLEMENTARES</v>
      </c>
      <c r="F8" s="686"/>
      <c r="G8" s="686"/>
      <c r="H8" s="686"/>
      <c r="I8" s="686"/>
      <c r="J8" s="687"/>
      <c r="K8" s="32">
        <f>E10*G10*H10</f>
        <v>396</v>
      </c>
      <c r="L8" s="333" t="s">
        <v>26</v>
      </c>
      <c r="M8" s="32"/>
      <c r="N8" s="115"/>
    </row>
    <row r="9" spans="2:14" ht="38.25">
      <c r="B9" s="192" t="s">
        <v>982</v>
      </c>
      <c r="C9" s="24"/>
      <c r="D9" s="24"/>
      <c r="E9" s="68" t="s">
        <v>985</v>
      </c>
      <c r="F9" s="261"/>
      <c r="G9" s="267" t="s">
        <v>986</v>
      </c>
      <c r="H9" s="255" t="s">
        <v>1125</v>
      </c>
      <c r="I9" s="261"/>
      <c r="J9" s="106"/>
      <c r="K9" s="229"/>
      <c r="L9" s="253"/>
      <c r="M9" s="107"/>
      <c r="N9" s="108"/>
    </row>
    <row r="10" spans="2:14">
      <c r="B10" s="190"/>
      <c r="C10" s="24"/>
      <c r="D10" s="24"/>
      <c r="E10" s="117">
        <v>6</v>
      </c>
      <c r="F10" s="261"/>
      <c r="G10" s="55">
        <v>1</v>
      </c>
      <c r="H10" s="261">
        <f>3*22</f>
        <v>66</v>
      </c>
      <c r="I10" s="261"/>
      <c r="J10" s="106"/>
      <c r="K10" s="229">
        <f>E10*G10</f>
        <v>6</v>
      </c>
      <c r="L10" s="253"/>
      <c r="M10" s="107"/>
      <c r="N10" s="108"/>
    </row>
    <row r="11" spans="2:14">
      <c r="B11" s="190"/>
      <c r="C11" s="24"/>
      <c r="D11" s="24"/>
      <c r="E11" s="118"/>
      <c r="F11" s="261"/>
      <c r="G11" s="261"/>
      <c r="H11" s="261"/>
      <c r="I11" s="261"/>
      <c r="J11" s="106"/>
      <c r="K11" s="229"/>
      <c r="L11" s="253"/>
      <c r="M11" s="107"/>
      <c r="N11" s="108"/>
    </row>
    <row r="12" spans="2:14" ht="15">
      <c r="B12" s="190"/>
      <c r="C12" s="24">
        <v>91677</v>
      </c>
      <c r="D12" s="62" t="s">
        <v>7</v>
      </c>
      <c r="E12" s="685" t="str">
        <f>IFERROR(VLOOKUP($C12,'SINAPI MARÇO 2020'!$1:$1048576,2,0),IFERROR(VLOOKUP($C12,'COMP. PROPRIA'!#REF!,4,0),""))</f>
        <v>ENGENHEIRO ELETRICISTA COM ENCARGOS COMPLEMENTARES</v>
      </c>
      <c r="F12" s="686"/>
      <c r="G12" s="686"/>
      <c r="H12" s="686"/>
      <c r="I12" s="686"/>
      <c r="J12" s="687"/>
      <c r="K12" s="32">
        <f>E14*G14*H14</f>
        <v>0</v>
      </c>
      <c r="L12" s="333" t="s">
        <v>26</v>
      </c>
      <c r="M12" s="32"/>
      <c r="N12" s="115"/>
    </row>
    <row r="13" spans="2:14" ht="38.25">
      <c r="B13" s="192" t="s">
        <v>981</v>
      </c>
      <c r="C13" s="24"/>
      <c r="D13" s="24"/>
      <c r="E13" s="68" t="s">
        <v>985</v>
      </c>
      <c r="F13" s="261"/>
      <c r="G13" s="260" t="s">
        <v>986</v>
      </c>
      <c r="H13" s="255" t="s">
        <v>1125</v>
      </c>
      <c r="I13" s="261"/>
      <c r="J13" s="106"/>
      <c r="K13" s="229"/>
      <c r="L13" s="253"/>
      <c r="M13" s="107"/>
      <c r="N13" s="108"/>
    </row>
    <row r="14" spans="2:14">
      <c r="B14" s="190"/>
      <c r="C14" s="24"/>
      <c r="D14" s="24"/>
      <c r="E14" s="117">
        <v>0</v>
      </c>
      <c r="F14" s="261"/>
      <c r="G14" s="55">
        <v>2</v>
      </c>
      <c r="H14" s="261">
        <f>2*22</f>
        <v>44</v>
      </c>
      <c r="I14" s="261"/>
      <c r="J14" s="106"/>
      <c r="K14" s="229">
        <f>E14*G14</f>
        <v>0</v>
      </c>
      <c r="L14" s="253"/>
      <c r="M14" s="107"/>
      <c r="N14" s="108"/>
    </row>
    <row r="15" spans="2:14">
      <c r="B15" s="190"/>
      <c r="C15" s="24"/>
      <c r="D15" s="24"/>
      <c r="E15" s="118"/>
      <c r="F15" s="261"/>
      <c r="G15" s="261"/>
      <c r="H15" s="261"/>
      <c r="I15" s="261"/>
      <c r="J15" s="106"/>
      <c r="K15" s="229"/>
      <c r="L15" s="253"/>
      <c r="M15" s="107"/>
      <c r="N15" s="108"/>
    </row>
    <row r="16" spans="2:14" ht="25.5">
      <c r="B16" s="190" t="s">
        <v>5244</v>
      </c>
      <c r="C16" s="24">
        <v>90780</v>
      </c>
      <c r="D16" s="62" t="s">
        <v>7</v>
      </c>
      <c r="E16" s="685" t="str">
        <f>IFERROR(VLOOKUP($C16,'SINAPI MARÇO 2020'!$1:$1048576,2,0),IFERROR(VLOOKUP($C16,'COMP. PROPRIA'!#REF!,4,0),""))</f>
        <v>MESTRE DE OBRAS COM ENCARGOS COMPLEMENTARES</v>
      </c>
      <c r="F16" s="686"/>
      <c r="G16" s="686"/>
      <c r="H16" s="686"/>
      <c r="I16" s="686"/>
      <c r="J16" s="687"/>
      <c r="K16" s="230">
        <f>E18*G18*H18</f>
        <v>0</v>
      </c>
      <c r="L16" s="40" t="s">
        <v>26</v>
      </c>
      <c r="M16" s="32"/>
      <c r="N16" s="115"/>
    </row>
    <row r="17" spans="2:14" ht="38.25">
      <c r="B17" s="190" t="s">
        <v>5247</v>
      </c>
      <c r="C17" s="24"/>
      <c r="D17" s="24"/>
      <c r="E17" s="68" t="s">
        <v>985</v>
      </c>
      <c r="F17" s="268"/>
      <c r="G17" s="267" t="s">
        <v>986</v>
      </c>
      <c r="H17" s="266" t="s">
        <v>1125</v>
      </c>
      <c r="I17" s="268"/>
      <c r="J17" s="106"/>
      <c r="K17" s="229"/>
      <c r="L17" s="253"/>
      <c r="M17" s="107"/>
      <c r="N17" s="108"/>
    </row>
    <row r="18" spans="2:14">
      <c r="B18" s="190"/>
      <c r="C18" s="24"/>
      <c r="D18" s="24"/>
      <c r="E18" s="117">
        <v>0</v>
      </c>
      <c r="F18" s="268"/>
      <c r="G18" s="55">
        <v>1</v>
      </c>
      <c r="H18" s="268">
        <f>8*22</f>
        <v>176</v>
      </c>
      <c r="I18" s="268"/>
      <c r="J18" s="106"/>
      <c r="K18" s="229"/>
      <c r="L18" s="253"/>
      <c r="M18" s="107"/>
      <c r="N18" s="108"/>
    </row>
    <row r="19" spans="2:14" ht="23.25" customHeight="1">
      <c r="B19" s="190"/>
      <c r="C19" s="24"/>
      <c r="D19" s="24"/>
      <c r="E19" s="118"/>
      <c r="F19" s="268"/>
      <c r="G19" s="268"/>
      <c r="H19" s="268"/>
      <c r="I19" s="268"/>
      <c r="J19" s="106"/>
      <c r="K19" s="229"/>
      <c r="L19" s="253"/>
      <c r="M19" s="107"/>
      <c r="N19" s="108"/>
    </row>
    <row r="20" spans="2:14" ht="25.5">
      <c r="B20" s="190" t="s">
        <v>5245</v>
      </c>
      <c r="C20" s="24">
        <f>'[2]2-SINAPI DEZEMBRO 2017'!A9323</f>
        <v>93572</v>
      </c>
      <c r="D20" s="62" t="s">
        <v>7</v>
      </c>
      <c r="E20" s="685" t="str">
        <f>IFERROR(VLOOKUP($C20,'SINAPI MARÇO 2020'!$1:$1048576,2,0),IFERROR(VLOOKUP($C20,'COMP. PROPRIA'!#REF!,4,0),""))</f>
        <v>ENCARREGADO GERAL DE OBRAS COM ENCARGOS COMPLEMENTARES</v>
      </c>
      <c r="F20" s="686"/>
      <c r="G20" s="686"/>
      <c r="H20" s="686"/>
      <c r="I20" s="686"/>
      <c r="J20" s="687"/>
      <c r="K20" s="230">
        <f>SUM(K22)</f>
        <v>0</v>
      </c>
      <c r="L20" s="40" t="s">
        <v>966</v>
      </c>
      <c r="M20" s="107"/>
      <c r="N20" s="108"/>
    </row>
    <row r="21" spans="2:14" ht="38.25">
      <c r="B21" s="192"/>
      <c r="C21" s="24"/>
      <c r="D21" s="24"/>
      <c r="E21" s="68" t="s">
        <v>985</v>
      </c>
      <c r="F21" s="261"/>
      <c r="G21" s="260" t="s">
        <v>986</v>
      </c>
      <c r="H21" s="261"/>
      <c r="I21" s="261"/>
      <c r="J21" s="106"/>
      <c r="K21" s="229"/>
      <c r="L21" s="253"/>
      <c r="M21" s="107"/>
      <c r="N21" s="108"/>
    </row>
    <row r="22" spans="2:14">
      <c r="B22" s="190"/>
      <c r="C22" s="24"/>
      <c r="D22" s="24"/>
      <c r="E22" s="117">
        <v>0</v>
      </c>
      <c r="F22" s="261"/>
      <c r="G22" s="55">
        <v>1</v>
      </c>
      <c r="H22" s="261"/>
      <c r="I22" s="261"/>
      <c r="J22" s="106"/>
      <c r="K22" s="229">
        <f>E22*G22</f>
        <v>0</v>
      </c>
      <c r="L22" s="253"/>
      <c r="M22" s="107"/>
      <c r="N22" s="108"/>
    </row>
    <row r="23" spans="2:14">
      <c r="B23" s="190"/>
      <c r="C23" s="24"/>
      <c r="D23" s="24"/>
      <c r="E23" s="118"/>
      <c r="F23" s="261"/>
      <c r="G23" s="261"/>
      <c r="H23" s="261"/>
      <c r="I23" s="261"/>
      <c r="J23" s="106"/>
      <c r="K23" s="229"/>
      <c r="L23" s="253"/>
      <c r="M23" s="107"/>
      <c r="N23" s="108"/>
    </row>
    <row r="24" spans="2:14">
      <c r="B24" s="190"/>
      <c r="C24" s="24"/>
      <c r="D24" s="24"/>
      <c r="E24" s="118"/>
      <c r="F24" s="261"/>
      <c r="G24" s="261"/>
      <c r="H24" s="261"/>
      <c r="I24" s="261"/>
      <c r="J24" s="106"/>
      <c r="K24" s="229"/>
      <c r="L24" s="253"/>
      <c r="M24" s="107"/>
      <c r="N24" s="108"/>
    </row>
    <row r="25" spans="2:14" ht="15">
      <c r="B25" s="190"/>
      <c r="C25" s="24">
        <v>88326</v>
      </c>
      <c r="D25" s="62" t="s">
        <v>7</v>
      </c>
      <c r="E25" s="685" t="str">
        <f>IFERROR(VLOOKUP($C25,'SINAPI MARÇO 2020'!$1:$1048576,2,0),IFERROR(VLOOKUP($C25,'COMP. PROPRIA'!#REF!,4,0),""))</f>
        <v>VIGIA NOTURNO COM ENCARGOS COMPLEMENTARES</v>
      </c>
      <c r="F25" s="686"/>
      <c r="G25" s="686"/>
      <c r="H25" s="686"/>
      <c r="I25" s="686"/>
      <c r="J25" s="687"/>
      <c r="K25" s="230">
        <f>SUM(K27:K28)</f>
        <v>2016</v>
      </c>
      <c r="L25" s="40" t="s">
        <v>976</v>
      </c>
      <c r="M25" s="107"/>
      <c r="N25" s="108"/>
    </row>
    <row r="26" spans="2:14" ht="51">
      <c r="B26" s="192" t="s">
        <v>983</v>
      </c>
      <c r="C26" s="24"/>
      <c r="D26" s="24"/>
      <c r="E26" s="68" t="s">
        <v>985</v>
      </c>
      <c r="F26" s="255" t="s">
        <v>990</v>
      </c>
      <c r="G26" s="255" t="s">
        <v>991</v>
      </c>
      <c r="H26" s="255" t="s">
        <v>987</v>
      </c>
      <c r="I26" s="260" t="s">
        <v>986</v>
      </c>
      <c r="J26" s="106"/>
      <c r="K26" s="229"/>
      <c r="L26" s="253"/>
      <c r="M26" s="107"/>
      <c r="N26" s="108"/>
    </row>
    <row r="27" spans="2:14">
      <c r="B27" s="190" t="s">
        <v>988</v>
      </c>
      <c r="C27" s="24"/>
      <c r="D27" s="24"/>
      <c r="E27" s="117">
        <v>6</v>
      </c>
      <c r="F27" s="38">
        <v>12</v>
      </c>
      <c r="G27" s="55">
        <v>20</v>
      </c>
      <c r="H27" s="261">
        <f>F27*G27</f>
        <v>240</v>
      </c>
      <c r="I27" s="55">
        <v>1</v>
      </c>
      <c r="J27" s="106"/>
      <c r="K27" s="229">
        <f>E27*I27*H27</f>
        <v>1440</v>
      </c>
      <c r="L27" s="253"/>
      <c r="M27" s="107"/>
      <c r="N27" s="108"/>
    </row>
    <row r="28" spans="2:14">
      <c r="B28" s="190" t="s">
        <v>989</v>
      </c>
      <c r="C28" s="24"/>
      <c r="D28" s="24"/>
      <c r="E28" s="117">
        <v>6</v>
      </c>
      <c r="F28" s="261">
        <v>12</v>
      </c>
      <c r="G28" s="55">
        <v>8</v>
      </c>
      <c r="H28" s="261">
        <f>F28*G28</f>
        <v>96</v>
      </c>
      <c r="I28" s="55">
        <v>1</v>
      </c>
      <c r="J28" s="106"/>
      <c r="K28" s="229">
        <f>E28*I28*H28</f>
        <v>576</v>
      </c>
      <c r="L28" s="253"/>
      <c r="M28" s="107"/>
      <c r="N28" s="108"/>
    </row>
    <row r="29" spans="2:14">
      <c r="B29" s="190"/>
      <c r="C29" s="24"/>
      <c r="D29" s="24"/>
      <c r="E29" s="118"/>
      <c r="F29" s="261"/>
      <c r="G29" s="261"/>
      <c r="H29" s="261"/>
      <c r="I29" s="261"/>
      <c r="J29" s="106"/>
      <c r="K29" s="229"/>
      <c r="L29" s="253"/>
      <c r="M29" s="107"/>
      <c r="N29" s="108"/>
    </row>
    <row r="30" spans="2:14" ht="13.5" customHeight="1">
      <c r="B30" s="190"/>
      <c r="C30" s="24"/>
      <c r="D30" s="24"/>
      <c r="E30" s="118"/>
      <c r="F30" s="261"/>
      <c r="G30" s="261"/>
      <c r="H30" s="261"/>
      <c r="I30" s="261"/>
      <c r="J30" s="106"/>
      <c r="K30" s="229"/>
      <c r="L30" s="253"/>
      <c r="M30" s="107"/>
      <c r="N30" s="108"/>
    </row>
    <row r="31" spans="2:14" ht="27" customHeight="1">
      <c r="B31" s="190"/>
      <c r="C31" s="24">
        <v>93564</v>
      </c>
      <c r="D31" s="62" t="s">
        <v>7</v>
      </c>
      <c r="E31" s="685" t="str">
        <f>IFERROR(VLOOKUP($C31,'SINAPI MARÇO 2020'!$1:$1048576,2,0),IFERROR(VLOOKUP($C31,'COMP. PROPRIA'!#REF!,4,0),""))</f>
        <v>APONTADOR OU APROPRIADOR COM ENCARGOS COMPLEMENTARES</v>
      </c>
      <c r="F31" s="686"/>
      <c r="G31" s="686"/>
      <c r="H31" s="686"/>
      <c r="I31" s="686"/>
      <c r="J31" s="687"/>
      <c r="K31" s="230">
        <f>SUM(K33)</f>
        <v>0</v>
      </c>
      <c r="L31" s="40" t="s">
        <v>966</v>
      </c>
      <c r="M31" s="107"/>
      <c r="N31" s="108"/>
    </row>
    <row r="32" spans="2:14" ht="39" customHeight="1">
      <c r="B32" s="192" t="s">
        <v>5246</v>
      </c>
      <c r="C32" s="24"/>
      <c r="D32" s="24"/>
      <c r="E32" s="68" t="s">
        <v>985</v>
      </c>
      <c r="F32" s="261"/>
      <c r="G32" s="260" t="s">
        <v>986</v>
      </c>
      <c r="H32" s="261"/>
      <c r="I32" s="261"/>
      <c r="J32" s="106"/>
      <c r="K32" s="229"/>
      <c r="L32" s="253"/>
      <c r="M32" s="107"/>
      <c r="N32" s="108"/>
    </row>
    <row r="33" spans="2:15" ht="13.5" customHeight="1">
      <c r="B33" s="190"/>
      <c r="C33" s="24"/>
      <c r="D33" s="24"/>
      <c r="E33" s="117">
        <v>0</v>
      </c>
      <c r="F33" s="261"/>
      <c r="G33" s="55">
        <v>0</v>
      </c>
      <c r="H33" s="261"/>
      <c r="I33" s="261"/>
      <c r="J33" s="106"/>
      <c r="K33" s="229">
        <f>E33*G33</f>
        <v>0</v>
      </c>
      <c r="L33" s="253"/>
      <c r="M33" s="107"/>
      <c r="N33" s="108"/>
    </row>
    <row r="34" spans="2:15" ht="13.5" customHeight="1">
      <c r="B34" s="190"/>
      <c r="C34" s="24"/>
      <c r="D34" s="24"/>
      <c r="E34" s="118"/>
      <c r="F34" s="261"/>
      <c r="G34" s="261"/>
      <c r="H34" s="261"/>
      <c r="I34" s="261"/>
      <c r="J34" s="106"/>
      <c r="K34" s="229"/>
      <c r="L34" s="253"/>
      <c r="M34" s="107"/>
      <c r="N34" s="108"/>
    </row>
    <row r="35" spans="2:15" ht="15.75" customHeight="1">
      <c r="B35" s="190"/>
      <c r="C35" s="24">
        <v>93563</v>
      </c>
      <c r="D35" s="62" t="s">
        <v>7</v>
      </c>
      <c r="E35" s="119" t="s">
        <v>542</v>
      </c>
      <c r="F35" s="39"/>
      <c r="G35" s="261"/>
      <c r="H35" s="261"/>
      <c r="I35" s="261"/>
      <c r="J35" s="106"/>
      <c r="K35" s="230">
        <f>SUM(K37)</f>
        <v>0</v>
      </c>
      <c r="L35" s="40" t="s">
        <v>966</v>
      </c>
      <c r="M35" s="107"/>
      <c r="N35" s="108"/>
    </row>
    <row r="36" spans="2:15" ht="39" customHeight="1">
      <c r="B36" s="192" t="s">
        <v>984</v>
      </c>
      <c r="C36" s="24"/>
      <c r="D36" s="24"/>
      <c r="E36" s="68" t="s">
        <v>985</v>
      </c>
      <c r="F36" s="39"/>
      <c r="G36" s="260" t="s">
        <v>986</v>
      </c>
      <c r="H36" s="261"/>
      <c r="I36" s="261"/>
      <c r="J36" s="106"/>
      <c r="K36" s="229"/>
      <c r="L36" s="253"/>
      <c r="M36" s="107"/>
      <c r="N36" s="108"/>
    </row>
    <row r="37" spans="2:15" ht="13.5" customHeight="1">
      <c r="B37" s="190"/>
      <c r="C37" s="24"/>
      <c r="D37" s="24"/>
      <c r="E37" s="117">
        <v>0</v>
      </c>
      <c r="F37" s="261"/>
      <c r="G37" s="55">
        <v>0</v>
      </c>
      <c r="H37" s="261"/>
      <c r="I37" s="261"/>
      <c r="J37" s="106"/>
      <c r="K37" s="229">
        <f>E37*G37</f>
        <v>0</v>
      </c>
      <c r="L37" s="253"/>
      <c r="M37" s="107"/>
      <c r="N37" s="108"/>
    </row>
    <row r="38" spans="2:15" ht="13.5" customHeight="1" thickBot="1">
      <c r="B38" s="190"/>
      <c r="C38" s="24"/>
      <c r="D38" s="24"/>
      <c r="E38" s="118"/>
      <c r="F38" s="261"/>
      <c r="G38" s="261"/>
      <c r="H38" s="261"/>
      <c r="I38" s="261"/>
      <c r="J38" s="106"/>
      <c r="K38" s="229"/>
      <c r="L38" s="253"/>
      <c r="M38" s="107"/>
      <c r="N38" s="108"/>
    </row>
    <row r="39" spans="2:15" ht="13.5" thickBot="1">
      <c r="B39" s="191"/>
      <c r="C39" s="88"/>
      <c r="D39" s="88"/>
      <c r="E39" s="677" t="s">
        <v>1018</v>
      </c>
      <c r="F39" s="678"/>
      <c r="G39" s="678"/>
      <c r="H39" s="678"/>
      <c r="I39" s="678"/>
      <c r="J39" s="679"/>
      <c r="K39" s="228"/>
      <c r="L39" s="49"/>
      <c r="M39" s="93"/>
      <c r="N39" s="112"/>
    </row>
    <row r="40" spans="2:15">
      <c r="B40" s="190"/>
      <c r="C40" s="24"/>
      <c r="D40" s="24"/>
      <c r="E40" s="252"/>
      <c r="F40" s="261"/>
      <c r="G40" s="261"/>
      <c r="H40" s="261"/>
      <c r="I40" s="261"/>
      <c r="J40" s="106"/>
      <c r="K40" s="229"/>
      <c r="L40" s="253"/>
      <c r="M40" s="107"/>
      <c r="N40" s="108"/>
    </row>
    <row r="41" spans="2:15" ht="54" customHeight="1">
      <c r="B41" s="192" t="s">
        <v>5248</v>
      </c>
      <c r="C41" s="62" t="s">
        <v>4469</v>
      </c>
      <c r="D41" s="62" t="s">
        <v>7</v>
      </c>
      <c r="E41" s="685" t="str">
        <f>IFERROR(VLOOKUP($C41,'SINAPI MARÇO 2020'!$1:$1048576,2,0),IFERROR(VLOOKUP($C41,'COMP. PROPRIA'!#REF!,4,0),""))</f>
        <v/>
      </c>
      <c r="F41" s="686"/>
      <c r="G41" s="686"/>
      <c r="H41" s="686"/>
      <c r="I41" s="686"/>
      <c r="J41" s="687"/>
      <c r="K41" s="231">
        <f>SUM(K43:K44)</f>
        <v>0</v>
      </c>
      <c r="L41" s="253" t="s">
        <v>57</v>
      </c>
      <c r="M41" s="107"/>
      <c r="N41" s="108"/>
      <c r="O41" s="113"/>
    </row>
    <row r="42" spans="2:15" ht="12.75" customHeight="1">
      <c r="B42" s="193" t="s">
        <v>929</v>
      </c>
      <c r="C42" s="24"/>
      <c r="D42" s="24"/>
      <c r="E42" s="64" t="s">
        <v>936</v>
      </c>
      <c r="F42" s="260" t="s">
        <v>937</v>
      </c>
      <c r="G42" s="260" t="s">
        <v>935</v>
      </c>
      <c r="H42" s="261"/>
      <c r="I42" s="261"/>
      <c r="J42" s="78"/>
      <c r="K42" s="229"/>
      <c r="L42" s="253"/>
      <c r="M42" s="107"/>
      <c r="N42" s="108"/>
      <c r="O42" s="113"/>
    </row>
    <row r="43" spans="2:15" ht="15" customHeight="1">
      <c r="B43" s="190"/>
      <c r="C43" s="28"/>
      <c r="D43" s="28"/>
      <c r="E43" s="65">
        <v>91</v>
      </c>
      <c r="F43" s="55">
        <v>135</v>
      </c>
      <c r="G43" s="55">
        <v>0</v>
      </c>
      <c r="H43" s="261"/>
      <c r="I43" s="261"/>
      <c r="J43" s="114"/>
      <c r="K43" s="229">
        <f>E43*F43*G43-J43</f>
        <v>0</v>
      </c>
      <c r="L43" s="253"/>
      <c r="M43" s="107"/>
      <c r="N43" s="108"/>
      <c r="O43" s="113"/>
    </row>
    <row r="44" spans="2:15" ht="15" customHeight="1">
      <c r="B44" s="190"/>
      <c r="C44" s="24"/>
      <c r="D44" s="24"/>
      <c r="E44" s="66"/>
      <c r="F44" s="261"/>
      <c r="G44" s="261"/>
      <c r="H44" s="261"/>
      <c r="I44" s="261"/>
      <c r="J44" s="106"/>
      <c r="K44" s="229">
        <f>F44*G44*H44</f>
        <v>0</v>
      </c>
      <c r="L44" s="253"/>
      <c r="M44" s="107"/>
      <c r="N44" s="108"/>
      <c r="O44" s="113"/>
    </row>
    <row r="45" spans="2:15" ht="54" customHeight="1">
      <c r="B45" s="192" t="s">
        <v>5248</v>
      </c>
      <c r="C45" s="62" t="s">
        <v>4542</v>
      </c>
      <c r="D45" s="62" t="s">
        <v>7</v>
      </c>
      <c r="E45" s="685" t="str">
        <f>IFERROR(VLOOKUP($C45,'SINAPI MARÇO 2020'!$1:$1048576,2,0),IFERROR(VLOOKUP($C45,'COMP. PROPRIA'!#REF!,4,0),""))</f>
        <v/>
      </c>
      <c r="F45" s="686"/>
      <c r="G45" s="686"/>
      <c r="H45" s="686"/>
      <c r="I45" s="686"/>
      <c r="J45" s="687"/>
      <c r="K45" s="231">
        <f>SUM(K47:K48)</f>
        <v>0</v>
      </c>
      <c r="L45" s="253" t="s">
        <v>57</v>
      </c>
      <c r="M45" s="107"/>
      <c r="N45" s="108"/>
      <c r="O45" s="113"/>
    </row>
    <row r="46" spans="2:15" ht="12.75" customHeight="1">
      <c r="B46" s="193" t="s">
        <v>929</v>
      </c>
      <c r="C46" s="24"/>
      <c r="D46" s="24"/>
      <c r="E46" s="64" t="s">
        <v>936</v>
      </c>
      <c r="F46" s="271" t="s">
        <v>937</v>
      </c>
      <c r="G46" s="271" t="s">
        <v>935</v>
      </c>
      <c r="H46" s="272"/>
      <c r="I46" s="272"/>
      <c r="J46" s="78"/>
      <c r="K46" s="229"/>
      <c r="L46" s="253"/>
      <c r="M46" s="107"/>
      <c r="N46" s="108"/>
      <c r="O46" s="113"/>
    </row>
    <row r="47" spans="2:15" ht="15" customHeight="1">
      <c r="B47" s="190"/>
      <c r="C47" s="28"/>
      <c r="D47" s="28"/>
      <c r="E47" s="65">
        <v>0</v>
      </c>
      <c r="F47" s="55">
        <v>0</v>
      </c>
      <c r="G47" s="55">
        <v>0</v>
      </c>
      <c r="H47" s="272"/>
      <c r="I47" s="272"/>
      <c r="J47" s="114"/>
      <c r="K47" s="229">
        <f>E47*F47*G47-J47</f>
        <v>0</v>
      </c>
      <c r="L47" s="253"/>
      <c r="M47" s="107"/>
      <c r="N47" s="108"/>
      <c r="O47" s="113"/>
    </row>
    <row r="48" spans="2:15" ht="15" customHeight="1">
      <c r="B48" s="190"/>
      <c r="C48" s="24"/>
      <c r="D48" s="24"/>
      <c r="E48" s="66"/>
      <c r="F48" s="272"/>
      <c r="G48" s="272"/>
      <c r="H48" s="272"/>
      <c r="I48" s="272"/>
      <c r="J48" s="106"/>
      <c r="K48" s="229"/>
      <c r="L48" s="253"/>
      <c r="M48" s="107"/>
      <c r="N48" s="108"/>
      <c r="O48" s="113"/>
    </row>
    <row r="49" spans="2:15" ht="46.5" customHeight="1">
      <c r="B49" s="190"/>
      <c r="C49" s="62" t="s">
        <v>4568</v>
      </c>
      <c r="D49" s="24"/>
      <c r="E49" s="685" t="str">
        <f>IFERROR(VLOOKUP($C49,'SINAPI MARÇO 2020'!$1:$1048576,2,0),IFERROR(VLOOKUP($C49,'COMP. PROPRIA'!#REF!,4,0),""))</f>
        <v/>
      </c>
      <c r="F49" s="686"/>
      <c r="G49" s="686"/>
      <c r="H49" s="686"/>
      <c r="I49" s="686"/>
      <c r="J49" s="687"/>
      <c r="K49" s="231">
        <f>SUM(K51:K52)</f>
        <v>0</v>
      </c>
      <c r="L49" s="253" t="s">
        <v>57</v>
      </c>
      <c r="M49" s="107"/>
      <c r="N49" s="108"/>
      <c r="O49" s="113"/>
    </row>
    <row r="50" spans="2:15" ht="15" customHeight="1">
      <c r="B50" s="190"/>
      <c r="C50" s="24"/>
      <c r="D50" s="24"/>
      <c r="E50" s="64" t="s">
        <v>936</v>
      </c>
      <c r="F50" s="328" t="s">
        <v>937</v>
      </c>
      <c r="G50" s="328" t="s">
        <v>935</v>
      </c>
      <c r="H50" s="329"/>
      <c r="I50" s="329"/>
      <c r="J50" s="106"/>
      <c r="K50" s="229"/>
      <c r="L50" s="253"/>
      <c r="M50" s="107"/>
      <c r="N50" s="108"/>
      <c r="O50" s="113"/>
    </row>
    <row r="51" spans="2:15" ht="15" customHeight="1">
      <c r="B51" s="190"/>
      <c r="C51" s="24"/>
      <c r="D51" s="24"/>
      <c r="E51" s="65">
        <v>0</v>
      </c>
      <c r="F51" s="55">
        <v>0</v>
      </c>
      <c r="G51" s="55">
        <v>0</v>
      </c>
      <c r="H51" s="329"/>
      <c r="I51" s="329"/>
      <c r="J51" s="106"/>
      <c r="K51" s="229">
        <f>E51*F51*G51-J51</f>
        <v>0</v>
      </c>
      <c r="L51" s="253"/>
      <c r="M51" s="107"/>
      <c r="N51" s="108"/>
      <c r="O51" s="113"/>
    </row>
    <row r="52" spans="2:15" ht="15" customHeight="1">
      <c r="B52" s="190"/>
      <c r="C52" s="24"/>
      <c r="D52" s="24"/>
      <c r="E52" s="65">
        <v>0</v>
      </c>
      <c r="F52" s="55">
        <v>0</v>
      </c>
      <c r="G52" s="55">
        <v>0</v>
      </c>
      <c r="H52" s="329"/>
      <c r="I52" s="329"/>
      <c r="J52" s="106"/>
      <c r="K52" s="229">
        <f>E52*F52*G52-J52</f>
        <v>0</v>
      </c>
      <c r="L52" s="253"/>
      <c r="M52" s="107"/>
      <c r="N52" s="108"/>
      <c r="O52" s="113"/>
    </row>
    <row r="53" spans="2:15" ht="15" customHeight="1">
      <c r="B53" s="190"/>
      <c r="C53" s="24"/>
      <c r="D53" s="24"/>
      <c r="E53" s="66"/>
      <c r="F53" s="329"/>
      <c r="G53" s="329"/>
      <c r="H53" s="329"/>
      <c r="I53" s="329"/>
      <c r="J53" s="106"/>
      <c r="K53" s="229"/>
      <c r="L53" s="253"/>
      <c r="M53" s="107"/>
      <c r="N53" s="108"/>
      <c r="O53" s="113"/>
    </row>
    <row r="54" spans="2:15" ht="32.25" customHeight="1">
      <c r="B54" s="190"/>
      <c r="C54" s="24">
        <v>72898</v>
      </c>
      <c r="D54" s="62" t="s">
        <v>7</v>
      </c>
      <c r="E54" s="685" t="str">
        <f>IFERROR(VLOOKUP($C54,'SINAPI MARÇO 2020'!$1:$1048576,2,0),IFERROR(VLOOKUP($C54,'COMP. PROPRIA'!#REF!,4,0),""))</f>
        <v>CARGA E DESCARGA MECANIZADAS DE ENTULHO EM CAMINHAO BASCULANTE 6 M3</v>
      </c>
      <c r="F54" s="686"/>
      <c r="G54" s="686"/>
      <c r="H54" s="686"/>
      <c r="I54" s="686"/>
      <c r="J54" s="687"/>
      <c r="K54" s="230">
        <f>SUM(K56:K57)</f>
        <v>0</v>
      </c>
      <c r="L54" s="40" t="s">
        <v>58</v>
      </c>
      <c r="M54" s="107"/>
      <c r="N54" s="108"/>
      <c r="O54" s="113"/>
    </row>
    <row r="55" spans="2:15" ht="25.5" customHeight="1">
      <c r="B55" s="193" t="s">
        <v>930</v>
      </c>
      <c r="C55" s="24"/>
      <c r="D55" s="24"/>
      <c r="E55" s="68" t="s">
        <v>933</v>
      </c>
      <c r="F55" s="255" t="s">
        <v>934</v>
      </c>
      <c r="G55" s="255" t="s">
        <v>935</v>
      </c>
      <c r="H55" s="255" t="s">
        <v>931</v>
      </c>
      <c r="I55" s="261"/>
      <c r="J55" s="106"/>
      <c r="K55" s="229"/>
      <c r="L55" s="253"/>
      <c r="M55" s="107"/>
      <c r="N55" s="108"/>
      <c r="O55" s="113"/>
    </row>
    <row r="56" spans="2:15" ht="15" customHeight="1">
      <c r="B56" s="190"/>
      <c r="C56" s="28"/>
      <c r="D56" s="28"/>
      <c r="E56" s="65">
        <f>K43</f>
        <v>0</v>
      </c>
      <c r="F56" s="55">
        <v>0</v>
      </c>
      <c r="G56" s="55">
        <f>G43</f>
        <v>0</v>
      </c>
      <c r="H56" s="55">
        <v>0</v>
      </c>
      <c r="I56" s="261"/>
      <c r="J56" s="106"/>
      <c r="K56" s="229">
        <f>E56*F56*G56*H56</f>
        <v>0</v>
      </c>
      <c r="L56" s="253"/>
      <c r="M56" s="107"/>
      <c r="N56" s="108"/>
      <c r="O56" s="113"/>
    </row>
    <row r="57" spans="2:15" ht="12.75" customHeight="1">
      <c r="B57" s="190"/>
      <c r="C57" s="24"/>
      <c r="D57" s="24"/>
      <c r="E57" s="65">
        <f>K44</f>
        <v>0</v>
      </c>
      <c r="F57" s="55">
        <v>0</v>
      </c>
      <c r="G57" s="55">
        <f>H44</f>
        <v>0</v>
      </c>
      <c r="H57" s="55">
        <v>0</v>
      </c>
      <c r="I57" s="261"/>
      <c r="J57" s="106"/>
      <c r="K57" s="229">
        <f>E57*F57*G57*H57</f>
        <v>0</v>
      </c>
      <c r="L57" s="253"/>
      <c r="M57" s="107"/>
      <c r="N57" s="108"/>
      <c r="O57" s="113"/>
    </row>
    <row r="58" spans="2:15" ht="15" customHeight="1">
      <c r="B58" s="190"/>
      <c r="C58" s="24"/>
      <c r="D58" s="24"/>
      <c r="E58" s="66"/>
      <c r="F58" s="261"/>
      <c r="G58" s="261"/>
      <c r="H58" s="261"/>
      <c r="I58" s="261"/>
      <c r="J58" s="106"/>
      <c r="K58" s="229"/>
      <c r="L58" s="253"/>
      <c r="M58" s="107"/>
      <c r="N58" s="108"/>
      <c r="O58" s="113"/>
    </row>
    <row r="59" spans="2:15" ht="28.5" customHeight="1">
      <c r="B59" s="190"/>
      <c r="C59" s="24">
        <v>95302</v>
      </c>
      <c r="D59" s="62" t="s">
        <v>7</v>
      </c>
      <c r="E59" s="685" t="str">
        <f>IFERROR(VLOOKUP($C59,'SINAPI MARÇO 2020'!$1:$1048576,2,0),IFERROR(VLOOKUP($C59,'COMP. PROPRIA'!#REF!,4,0),""))</f>
        <v/>
      </c>
      <c r="F59" s="686"/>
      <c r="G59" s="686"/>
      <c r="H59" s="686"/>
      <c r="I59" s="686"/>
      <c r="J59" s="687"/>
      <c r="K59" s="230">
        <f>SUM(K61:K61)</f>
        <v>0</v>
      </c>
      <c r="L59" s="40" t="s">
        <v>938</v>
      </c>
      <c r="M59" s="107"/>
      <c r="N59" s="108"/>
      <c r="O59" s="113"/>
    </row>
    <row r="60" spans="2:15" ht="38.25" customHeight="1">
      <c r="B60" s="193" t="s">
        <v>940</v>
      </c>
      <c r="C60" s="28"/>
      <c r="D60" s="28"/>
      <c r="E60" s="68" t="s">
        <v>932</v>
      </c>
      <c r="F60" s="255" t="s">
        <v>939</v>
      </c>
      <c r="G60" s="261"/>
      <c r="H60" s="255"/>
      <c r="I60" s="255"/>
      <c r="J60" s="106"/>
      <c r="K60" s="229"/>
      <c r="L60" s="253"/>
      <c r="M60" s="107"/>
      <c r="N60" s="108"/>
      <c r="O60" s="113"/>
    </row>
    <row r="61" spans="2:15" ht="12.75" customHeight="1">
      <c r="B61" s="190"/>
      <c r="C61" s="24"/>
      <c r="D61" s="24"/>
      <c r="E61" s="69">
        <f>K54</f>
        <v>0</v>
      </c>
      <c r="F61" s="55">
        <v>0</v>
      </c>
      <c r="G61" s="261"/>
      <c r="H61" s="261"/>
      <c r="I61" s="261"/>
      <c r="J61" s="106"/>
      <c r="K61" s="229">
        <f>E61*F61</f>
        <v>0</v>
      </c>
      <c r="L61" s="253"/>
      <c r="M61" s="107"/>
      <c r="N61" s="108"/>
      <c r="O61" s="113"/>
    </row>
    <row r="62" spans="2:15" ht="15" customHeight="1">
      <c r="B62" s="190"/>
      <c r="C62" s="24"/>
      <c r="D62" s="24"/>
      <c r="E62" s="70"/>
      <c r="F62" s="261"/>
      <c r="G62" s="261"/>
      <c r="H62" s="261"/>
      <c r="I62" s="261"/>
      <c r="J62" s="106"/>
      <c r="K62" s="229"/>
      <c r="L62" s="253"/>
      <c r="M62" s="107"/>
      <c r="N62" s="108"/>
      <c r="O62" s="113"/>
    </row>
    <row r="63" spans="2:15" ht="47.25" customHeight="1">
      <c r="B63" s="190"/>
      <c r="C63" s="62" t="s">
        <v>4496</v>
      </c>
      <c r="D63" s="62" t="s">
        <v>7</v>
      </c>
      <c r="E63" s="685" t="str">
        <f>IFERROR(VLOOKUP($C63,'SINAPI MARÇO 2020'!$1:$1048576,2,0),IFERROR(VLOOKUP($C63,'COMP. PROPRIA'!#REF!,4,0),""))</f>
        <v/>
      </c>
      <c r="F63" s="686"/>
      <c r="G63" s="686"/>
      <c r="H63" s="686"/>
      <c r="I63" s="686"/>
      <c r="J63" s="687"/>
      <c r="K63" s="230">
        <f>SUM(K65:K66)</f>
        <v>0</v>
      </c>
      <c r="L63" s="40" t="s">
        <v>943</v>
      </c>
      <c r="M63" s="107"/>
      <c r="N63" s="108"/>
      <c r="O63" s="113"/>
    </row>
    <row r="64" spans="2:15" ht="38.25" customHeight="1">
      <c r="B64" s="193" t="s">
        <v>945</v>
      </c>
      <c r="C64" s="24"/>
      <c r="D64" s="24"/>
      <c r="E64" s="68" t="s">
        <v>942</v>
      </c>
      <c r="F64" s="255" t="s">
        <v>944</v>
      </c>
      <c r="G64" s="261"/>
      <c r="H64" s="261"/>
      <c r="I64" s="261"/>
      <c r="J64" s="106"/>
      <c r="K64" s="229"/>
      <c r="L64" s="253"/>
      <c r="M64" s="107"/>
      <c r="N64" s="108"/>
      <c r="O64" s="113"/>
    </row>
    <row r="65" spans="2:15" ht="12.75" customHeight="1">
      <c r="B65" s="190"/>
      <c r="C65" s="24"/>
      <c r="D65" s="24"/>
      <c r="E65" s="65">
        <v>0</v>
      </c>
      <c r="F65" s="55">
        <v>0</v>
      </c>
      <c r="G65" s="261"/>
      <c r="H65" s="261"/>
      <c r="I65" s="261"/>
      <c r="J65" s="106"/>
      <c r="K65" s="229">
        <f>E65*F65</f>
        <v>0</v>
      </c>
      <c r="L65" s="253"/>
      <c r="M65" s="107"/>
      <c r="N65" s="108"/>
      <c r="O65" s="113"/>
    </row>
    <row r="66" spans="2:15" ht="12.75" customHeight="1">
      <c r="B66" s="190"/>
      <c r="C66" s="24"/>
      <c r="D66" s="24"/>
      <c r="E66" s="65">
        <v>0</v>
      </c>
      <c r="F66" s="55">
        <v>0</v>
      </c>
      <c r="G66" s="261"/>
      <c r="H66" s="261"/>
      <c r="I66" s="261"/>
      <c r="J66" s="106"/>
      <c r="K66" s="229">
        <f>E66*F66</f>
        <v>0</v>
      </c>
      <c r="L66" s="253"/>
      <c r="M66" s="107"/>
      <c r="N66" s="108"/>
      <c r="O66" s="113"/>
    </row>
    <row r="67" spans="2:15" ht="15" customHeight="1">
      <c r="B67" s="190"/>
      <c r="C67" s="24"/>
      <c r="D67" s="24"/>
      <c r="E67" s="66"/>
      <c r="F67" s="261"/>
      <c r="G67" s="261"/>
      <c r="H67" s="261"/>
      <c r="I67" s="261"/>
      <c r="J67" s="106"/>
      <c r="K67" s="229"/>
      <c r="L67" s="253"/>
      <c r="M67" s="107"/>
      <c r="N67" s="108"/>
      <c r="O67" s="113"/>
    </row>
    <row r="68" spans="2:15" ht="42" customHeight="1">
      <c r="B68" s="193" t="s">
        <v>945</v>
      </c>
      <c r="C68" s="176" t="s">
        <v>10121</v>
      </c>
      <c r="D68" s="62" t="s">
        <v>7</v>
      </c>
      <c r="E68" s="685" t="str">
        <f>IFERROR(VLOOKUP($C68,'SINAPI MARÇO 2020'!$1:$1048576,2,0),IFERROR(VLOOKUP($C68,'COMP. PROPRIA'!#REF!,4,0),""))</f>
        <v/>
      </c>
      <c r="F68" s="686"/>
      <c r="G68" s="686"/>
      <c r="H68" s="686"/>
      <c r="I68" s="686"/>
      <c r="J68" s="687"/>
      <c r="K68" s="230">
        <f>SUM(K70:K71)</f>
        <v>0</v>
      </c>
      <c r="L68" s="40" t="s">
        <v>943</v>
      </c>
      <c r="M68" s="107"/>
      <c r="N68" s="108"/>
      <c r="O68" s="113"/>
    </row>
    <row r="69" spans="2:15" ht="38.25">
      <c r="B69" s="190"/>
      <c r="C69" s="24"/>
      <c r="D69" s="24"/>
      <c r="E69" s="68" t="s">
        <v>942</v>
      </c>
      <c r="F69" s="255" t="s">
        <v>944</v>
      </c>
      <c r="G69" s="261"/>
      <c r="H69" s="261"/>
      <c r="I69" s="261"/>
      <c r="J69" s="106"/>
      <c r="K69" s="229"/>
      <c r="L69" s="253"/>
      <c r="M69" s="107"/>
      <c r="N69" s="108"/>
      <c r="O69" s="113"/>
    </row>
    <row r="70" spans="2:15">
      <c r="B70" s="190"/>
      <c r="C70" s="24"/>
      <c r="D70" s="24"/>
      <c r="E70" s="65">
        <v>0</v>
      </c>
      <c r="F70" s="55">
        <v>0</v>
      </c>
      <c r="G70" s="261"/>
      <c r="H70" s="261"/>
      <c r="I70" s="261"/>
      <c r="J70" s="106"/>
      <c r="K70" s="229">
        <f>E70*F70</f>
        <v>0</v>
      </c>
      <c r="L70" s="253"/>
      <c r="M70" s="107"/>
      <c r="N70" s="108"/>
      <c r="O70" s="113"/>
    </row>
    <row r="71" spans="2:15">
      <c r="B71" s="190"/>
      <c r="C71" s="24"/>
      <c r="D71" s="24"/>
      <c r="E71" s="65">
        <v>0</v>
      </c>
      <c r="F71" s="55">
        <v>0</v>
      </c>
      <c r="G71" s="261"/>
      <c r="H71" s="261"/>
      <c r="I71" s="261"/>
      <c r="J71" s="106"/>
      <c r="K71" s="229">
        <f>E71*F71</f>
        <v>0</v>
      </c>
      <c r="L71" s="253"/>
      <c r="M71" s="107"/>
      <c r="N71" s="108"/>
      <c r="O71" s="113"/>
    </row>
    <row r="72" spans="2:15" ht="15">
      <c r="B72" s="190"/>
      <c r="C72" s="24"/>
      <c r="D72" s="24"/>
      <c r="E72" s="66"/>
      <c r="F72" s="261"/>
      <c r="G72" s="261"/>
      <c r="H72" s="261"/>
      <c r="I72" s="261"/>
      <c r="J72" s="106"/>
      <c r="K72" s="229"/>
      <c r="L72" s="253"/>
      <c r="M72" s="107"/>
      <c r="N72" s="108"/>
      <c r="O72" s="113"/>
    </row>
    <row r="73" spans="2:15" ht="41.25" customHeight="1">
      <c r="B73" s="190"/>
      <c r="C73" s="24">
        <v>93210</v>
      </c>
      <c r="D73" s="62" t="s">
        <v>7</v>
      </c>
      <c r="E73" s="685" t="str">
        <f>IFERROR(VLOOKUP($C73,'SINAPI MARÇO 2020'!$1:$1048576,2,0),IFERROR(VLOOKUP($C73,'COMP. PROPRIA'!#REF!,4,0),""))</f>
        <v>EXECUÇÃO DE REFEITÓRIO EM CANTEIRO DE OBRA EM CHAPA DE MADEIRA COMPENSADA, NÃO INCLUSO MOBILIÁRIO E EQUIPAMENTOS. AF_02/2016</v>
      </c>
      <c r="F73" s="686"/>
      <c r="G73" s="686"/>
      <c r="H73" s="686"/>
      <c r="I73" s="686"/>
      <c r="J73" s="687"/>
      <c r="K73" s="230">
        <f>SUM(K75:K76)</f>
        <v>0</v>
      </c>
      <c r="L73" s="40" t="s">
        <v>57</v>
      </c>
      <c r="M73" s="107"/>
      <c r="N73" s="108"/>
      <c r="O73" s="113"/>
    </row>
    <row r="74" spans="2:15" ht="51">
      <c r="B74" s="192" t="s">
        <v>946</v>
      </c>
      <c r="C74" s="24"/>
      <c r="D74" s="24"/>
      <c r="E74" s="68" t="s">
        <v>936</v>
      </c>
      <c r="F74" s="255" t="s">
        <v>947</v>
      </c>
      <c r="G74" s="255" t="s">
        <v>948</v>
      </c>
      <c r="H74" s="42"/>
      <c r="I74" s="29"/>
      <c r="J74" s="71"/>
      <c r="K74" s="229"/>
      <c r="L74" s="253"/>
      <c r="M74" s="107"/>
      <c r="N74" s="108"/>
      <c r="O74" s="113"/>
    </row>
    <row r="75" spans="2:15" ht="15">
      <c r="B75" s="190" t="s">
        <v>1050</v>
      </c>
      <c r="C75" s="24"/>
      <c r="D75" s="24"/>
      <c r="E75" s="65">
        <v>0</v>
      </c>
      <c r="F75" s="55">
        <v>0</v>
      </c>
      <c r="G75" s="55">
        <v>0</v>
      </c>
      <c r="H75" s="42"/>
      <c r="I75" s="29"/>
      <c r="J75" s="71"/>
      <c r="K75" s="229">
        <f>E75*F75*G75</f>
        <v>0</v>
      </c>
      <c r="L75" s="253"/>
      <c r="M75" s="107"/>
      <c r="N75" s="108"/>
      <c r="O75" s="113"/>
    </row>
    <row r="76" spans="2:15" ht="15">
      <c r="B76" s="190"/>
      <c r="C76" s="24"/>
      <c r="D76" s="24"/>
      <c r="E76" s="65">
        <v>0</v>
      </c>
      <c r="F76" s="55">
        <v>0</v>
      </c>
      <c r="G76" s="55">
        <v>0</v>
      </c>
      <c r="H76" s="42"/>
      <c r="I76" s="29"/>
      <c r="J76" s="71"/>
      <c r="K76" s="229">
        <f>E76*F76*G76</f>
        <v>0</v>
      </c>
      <c r="L76" s="253"/>
      <c r="M76" s="107"/>
      <c r="N76" s="108"/>
      <c r="O76" s="113"/>
    </row>
    <row r="77" spans="2:15" ht="15">
      <c r="B77" s="190"/>
      <c r="C77" s="24"/>
      <c r="D77" s="24"/>
      <c r="E77" s="72"/>
      <c r="F77" s="42"/>
      <c r="G77" s="42"/>
      <c r="H77" s="42"/>
      <c r="I77" s="29"/>
      <c r="J77" s="71"/>
      <c r="K77" s="229"/>
      <c r="L77" s="253"/>
      <c r="M77" s="107"/>
      <c r="N77" s="108"/>
      <c r="O77" s="113"/>
    </row>
    <row r="78" spans="2:15" ht="56.25" customHeight="1">
      <c r="B78" s="190"/>
      <c r="C78" s="62" t="s">
        <v>4655</v>
      </c>
      <c r="D78" s="62" t="s">
        <v>7</v>
      </c>
      <c r="E78" s="685" t="str">
        <f>IFERROR(VLOOKUP($C78,'SINAPI MARÇO 2020'!$1:$1048576,2,0),IFERROR(VLOOKUP($C78,'COMP. PROPRIA'!#REF!,4,0),""))</f>
        <v/>
      </c>
      <c r="F78" s="686"/>
      <c r="G78" s="686"/>
      <c r="H78" s="686"/>
      <c r="I78" s="686"/>
      <c r="J78" s="687"/>
      <c r="K78" s="230">
        <f>SUM(K80:K83)</f>
        <v>0</v>
      </c>
      <c r="L78" s="40" t="s">
        <v>57</v>
      </c>
      <c r="M78" s="56"/>
      <c r="N78" s="46"/>
      <c r="O78" s="113"/>
    </row>
    <row r="79" spans="2:15" ht="34.5" customHeight="1">
      <c r="B79" s="192" t="s">
        <v>955</v>
      </c>
      <c r="C79" s="24"/>
      <c r="D79" s="24"/>
      <c r="E79" s="68" t="s">
        <v>947</v>
      </c>
      <c r="F79" s="255" t="s">
        <v>951</v>
      </c>
      <c r="G79" s="255" t="s">
        <v>948</v>
      </c>
      <c r="H79" s="42"/>
      <c r="I79" s="29"/>
      <c r="J79" s="71"/>
      <c r="K79" s="229"/>
      <c r="L79" s="170"/>
      <c r="M79" s="56"/>
      <c r="N79" s="46"/>
      <c r="O79" s="113"/>
    </row>
    <row r="80" spans="2:15" ht="15" customHeight="1">
      <c r="B80" s="190" t="s">
        <v>949</v>
      </c>
      <c r="C80" s="24"/>
      <c r="D80" s="24"/>
      <c r="E80" s="73">
        <v>0</v>
      </c>
      <c r="F80" s="57">
        <v>0</v>
      </c>
      <c r="G80" s="57">
        <v>0</v>
      </c>
      <c r="H80" s="42"/>
      <c r="I80" s="29"/>
      <c r="J80" s="71"/>
      <c r="K80" s="229">
        <f>E80*F80*G80</f>
        <v>0</v>
      </c>
      <c r="L80" s="170"/>
      <c r="M80" s="56"/>
      <c r="N80" s="46"/>
      <c r="O80" s="113"/>
    </row>
    <row r="81" spans="2:15" ht="15" customHeight="1">
      <c r="B81" s="190" t="s">
        <v>950</v>
      </c>
      <c r="C81" s="24"/>
      <c r="D81" s="24"/>
      <c r="E81" s="73">
        <v>0</v>
      </c>
      <c r="F81" s="57">
        <v>0</v>
      </c>
      <c r="G81" s="57">
        <v>0</v>
      </c>
      <c r="H81" s="42"/>
      <c r="I81" s="29"/>
      <c r="J81" s="71"/>
      <c r="K81" s="229">
        <f>E81*F81*G81</f>
        <v>0</v>
      </c>
      <c r="L81" s="170"/>
      <c r="M81" s="56"/>
      <c r="N81" s="46"/>
      <c r="O81" s="113"/>
    </row>
    <row r="82" spans="2:15" ht="25.5" customHeight="1">
      <c r="B82" s="190" t="s">
        <v>953</v>
      </c>
      <c r="C82" s="24"/>
      <c r="D82" s="24"/>
      <c r="E82" s="73">
        <v>0</v>
      </c>
      <c r="F82" s="57">
        <v>0</v>
      </c>
      <c r="G82" s="57">
        <v>0</v>
      </c>
      <c r="H82" s="42"/>
      <c r="I82" s="29"/>
      <c r="J82" s="71"/>
      <c r="K82" s="229">
        <f>E82*F82*G82</f>
        <v>0</v>
      </c>
      <c r="L82" s="170"/>
      <c r="M82" s="56"/>
      <c r="N82" s="46"/>
      <c r="O82" s="113"/>
    </row>
    <row r="83" spans="2:15" ht="25.5" customHeight="1">
      <c r="B83" s="190" t="s">
        <v>952</v>
      </c>
      <c r="C83" s="24"/>
      <c r="D83" s="24"/>
      <c r="E83" s="73">
        <v>0</v>
      </c>
      <c r="F83" s="57">
        <v>0</v>
      </c>
      <c r="G83" s="57">
        <v>0</v>
      </c>
      <c r="H83" s="42"/>
      <c r="I83" s="29"/>
      <c r="J83" s="71"/>
      <c r="K83" s="229">
        <f>E83*F83*G83</f>
        <v>0</v>
      </c>
      <c r="L83" s="170"/>
      <c r="M83" s="56"/>
      <c r="N83" s="46"/>
      <c r="O83" s="113"/>
    </row>
    <row r="84" spans="2:15" ht="15">
      <c r="B84" s="190"/>
      <c r="C84" s="24"/>
      <c r="D84" s="24"/>
      <c r="E84" s="72"/>
      <c r="F84" s="42"/>
      <c r="G84" s="42"/>
      <c r="H84" s="42"/>
      <c r="I84" s="29"/>
      <c r="J84" s="71"/>
      <c r="K84" s="232"/>
      <c r="L84" s="170"/>
      <c r="M84" s="56"/>
      <c r="N84" s="46"/>
      <c r="O84" s="113"/>
    </row>
    <row r="85" spans="2:15" ht="15">
      <c r="B85" s="190"/>
      <c r="C85" s="24"/>
      <c r="D85" s="24"/>
      <c r="E85" s="70"/>
      <c r="F85" s="261"/>
      <c r="G85" s="261"/>
      <c r="H85" s="261"/>
      <c r="I85" s="261"/>
      <c r="J85" s="106"/>
      <c r="K85" s="229"/>
      <c r="L85" s="253"/>
      <c r="M85" s="107"/>
      <c r="N85" s="108"/>
      <c r="O85" s="113"/>
    </row>
    <row r="86" spans="2:15" ht="55.5" customHeight="1">
      <c r="B86" s="190"/>
      <c r="C86" s="24">
        <v>97063</v>
      </c>
      <c r="D86" s="62" t="s">
        <v>7</v>
      </c>
      <c r="E86" s="685" t="str">
        <f>IFERROR(VLOOKUP($C86,'SINAPI MARÇO 2020'!$1:$1048576,2,0),IFERROR(VLOOKUP($C86,'COMP. PROPRIA'!#REF!,4,0),""))</f>
        <v>MONTAGEM E DESMONTAGEM DE ANDAIME MODULAR FACHADEIRO, COM PISO METÁLICO, PARA EDIFICAÇÕES COM MÚLTIPLOS PAVIMENTOS (EXCLUSIVE ANDAIME E LIMPEZA). AF_11/2017</v>
      </c>
      <c r="F86" s="686"/>
      <c r="G86" s="686"/>
      <c r="H86" s="686"/>
      <c r="I86" s="686"/>
      <c r="J86" s="687"/>
      <c r="K86" s="230">
        <f>SUM(K88:K91)</f>
        <v>0</v>
      </c>
      <c r="L86" s="40" t="s">
        <v>57</v>
      </c>
      <c r="M86" s="107"/>
      <c r="N86" s="108"/>
      <c r="O86" s="113"/>
    </row>
    <row r="87" spans="2:15" ht="51">
      <c r="B87" s="192" t="s">
        <v>956</v>
      </c>
      <c r="C87" s="24"/>
      <c r="D87" s="24"/>
      <c r="E87" s="68" t="s">
        <v>947</v>
      </c>
      <c r="F87" s="255" t="s">
        <v>951</v>
      </c>
      <c r="G87" s="255" t="s">
        <v>948</v>
      </c>
      <c r="H87" s="29"/>
      <c r="I87" s="29"/>
      <c r="J87" s="71"/>
      <c r="K87" s="229"/>
      <c r="L87" s="253"/>
      <c r="M87" s="107"/>
      <c r="N87" s="108"/>
      <c r="O87" s="113"/>
    </row>
    <row r="88" spans="2:15" ht="18.75" customHeight="1">
      <c r="B88" s="190" t="s">
        <v>957</v>
      </c>
      <c r="C88" s="24"/>
      <c r="D88" s="24"/>
      <c r="E88" s="105">
        <v>0</v>
      </c>
      <c r="F88" s="55">
        <v>0</v>
      </c>
      <c r="G88" s="55">
        <v>0</v>
      </c>
      <c r="H88" s="272"/>
      <c r="I88" s="261"/>
      <c r="J88" s="106"/>
      <c r="K88" s="229">
        <f>E88*F88*G88</f>
        <v>0</v>
      </c>
      <c r="L88" s="253"/>
      <c r="M88" s="107"/>
      <c r="N88" s="108"/>
      <c r="O88" s="113"/>
    </row>
    <row r="89" spans="2:15" ht="18.75" customHeight="1">
      <c r="B89" s="190" t="s">
        <v>958</v>
      </c>
      <c r="C89" s="24"/>
      <c r="D89" s="24"/>
      <c r="E89" s="105"/>
      <c r="F89" s="55"/>
      <c r="G89" s="55"/>
      <c r="H89" s="29"/>
      <c r="I89" s="29"/>
      <c r="J89" s="71"/>
      <c r="K89" s="229">
        <f>E89*F89*G89*H89</f>
        <v>0</v>
      </c>
      <c r="L89" s="253"/>
      <c r="M89" s="107"/>
      <c r="N89" s="108"/>
      <c r="O89" s="113"/>
    </row>
    <row r="90" spans="2:15" ht="18.75" customHeight="1">
      <c r="B90" s="190" t="s">
        <v>959</v>
      </c>
      <c r="C90" s="24"/>
      <c r="D90" s="24"/>
      <c r="E90" s="73">
        <v>0</v>
      </c>
      <c r="F90" s="57">
        <v>0</v>
      </c>
      <c r="G90" s="57">
        <v>0</v>
      </c>
      <c r="H90" s="29"/>
      <c r="I90" s="29"/>
      <c r="J90" s="71"/>
      <c r="K90" s="229">
        <f>E90*F90*G90*H90</f>
        <v>0</v>
      </c>
      <c r="L90" s="253"/>
      <c r="M90" s="107"/>
      <c r="N90" s="108"/>
      <c r="O90" s="113"/>
    </row>
    <row r="91" spans="2:15" ht="18.75" customHeight="1">
      <c r="B91" s="190" t="s">
        <v>960</v>
      </c>
      <c r="C91" s="24"/>
      <c r="D91" s="24"/>
      <c r="E91" s="73"/>
      <c r="F91" s="57"/>
      <c r="G91" s="57"/>
      <c r="H91" s="29"/>
      <c r="I91" s="29"/>
      <c r="J91" s="71"/>
      <c r="K91" s="229">
        <f>E91*F91*G91*H91</f>
        <v>0</v>
      </c>
      <c r="L91" s="253"/>
      <c r="M91" s="107"/>
      <c r="N91" s="108"/>
      <c r="O91" s="113"/>
    </row>
    <row r="92" spans="2:15" ht="15">
      <c r="B92" s="190"/>
      <c r="C92" s="24"/>
      <c r="D92" s="24"/>
      <c r="E92" s="66"/>
      <c r="F92" s="261"/>
      <c r="G92" s="261"/>
      <c r="H92" s="261"/>
      <c r="I92" s="261"/>
      <c r="J92" s="106"/>
      <c r="K92" s="229"/>
      <c r="L92" s="253"/>
      <c r="M92" s="107"/>
      <c r="N92" s="108"/>
      <c r="O92" s="113"/>
    </row>
    <row r="93" spans="2:15" ht="15">
      <c r="B93" s="190"/>
      <c r="C93" s="24"/>
      <c r="D93" s="24"/>
      <c r="E93" s="66"/>
      <c r="F93" s="261"/>
      <c r="G93" s="261"/>
      <c r="H93" s="261"/>
      <c r="I93" s="261"/>
      <c r="J93" s="106"/>
      <c r="K93" s="229"/>
      <c r="L93" s="253"/>
      <c r="M93" s="107"/>
      <c r="N93" s="108"/>
      <c r="O93" s="113"/>
    </row>
    <row r="94" spans="2:15" ht="29.25" customHeight="1">
      <c r="B94" s="190"/>
      <c r="C94" s="24">
        <v>41598</v>
      </c>
      <c r="D94" s="62" t="s">
        <v>7</v>
      </c>
      <c r="E94" s="685" t="str">
        <f>IFERROR(VLOOKUP($C94,'SINAPI MARÇO 2020'!$1:$1048576,2,0),IFERROR(VLOOKUP($C94,'COMP. PROPRIA'!#REF!,4,0),""))</f>
        <v>PERFIL "H" DE ACO LAMINADO, "HP" 310 X 79,0</v>
      </c>
      <c r="F94" s="686"/>
      <c r="G94" s="686"/>
      <c r="H94" s="686"/>
      <c r="I94" s="686"/>
      <c r="J94" s="687"/>
      <c r="K94" s="230">
        <f>SUM(K96:K99)</f>
        <v>0</v>
      </c>
      <c r="L94" s="40" t="s">
        <v>848</v>
      </c>
      <c r="M94" s="107"/>
      <c r="N94" s="108"/>
      <c r="O94" s="113"/>
    </row>
    <row r="95" spans="2:15" ht="48.75" customHeight="1">
      <c r="B95" s="192" t="s">
        <v>969</v>
      </c>
      <c r="C95" s="24"/>
      <c r="D95" s="24"/>
      <c r="E95" s="68" t="s">
        <v>970</v>
      </c>
      <c r="F95" s="261"/>
      <c r="G95" s="255" t="s">
        <v>998</v>
      </c>
      <c r="H95" s="261"/>
      <c r="I95" s="261"/>
      <c r="J95" s="106"/>
      <c r="K95" s="229"/>
      <c r="L95" s="253"/>
      <c r="M95" s="107"/>
      <c r="N95" s="108"/>
      <c r="O95" s="113"/>
    </row>
    <row r="96" spans="2:15" ht="15">
      <c r="B96" s="190"/>
      <c r="C96" s="24"/>
      <c r="D96" s="24"/>
      <c r="E96" s="74">
        <v>1</v>
      </c>
      <c r="F96" s="261"/>
      <c r="G96" s="55">
        <v>0</v>
      </c>
      <c r="H96" s="261"/>
      <c r="I96" s="261"/>
      <c r="J96" s="106"/>
      <c r="K96" s="229">
        <f>E96*G96</f>
        <v>0</v>
      </c>
      <c r="L96" s="253"/>
      <c r="M96" s="107"/>
      <c r="N96" s="108"/>
      <c r="O96" s="113"/>
    </row>
    <row r="97" spans="2:15" ht="15">
      <c r="B97" s="190"/>
      <c r="C97" s="24"/>
      <c r="D97" s="24"/>
      <c r="E97" s="66"/>
      <c r="F97" s="261"/>
      <c r="G97" s="261"/>
      <c r="H97" s="261"/>
      <c r="I97" s="261"/>
      <c r="J97" s="106"/>
      <c r="K97" s="229">
        <f>E97*F97*G97</f>
        <v>0</v>
      </c>
      <c r="L97" s="253"/>
      <c r="M97" s="107"/>
      <c r="N97" s="108"/>
      <c r="O97" s="113"/>
    </row>
    <row r="98" spans="2:15" ht="14.25" customHeight="1">
      <c r="B98" s="190"/>
      <c r="C98" s="24"/>
      <c r="D98" s="24"/>
      <c r="E98" s="66"/>
      <c r="F98" s="261"/>
      <c r="G98" s="261"/>
      <c r="H98" s="261"/>
      <c r="I98" s="261"/>
      <c r="J98" s="106"/>
      <c r="K98" s="229"/>
      <c r="L98" s="253"/>
      <c r="M98" s="107"/>
      <c r="N98" s="108"/>
      <c r="O98" s="113"/>
    </row>
    <row r="99" spans="2:15" ht="43.5" customHeight="1">
      <c r="B99" s="190"/>
      <c r="C99" s="176" t="s">
        <v>10122</v>
      </c>
      <c r="D99" s="62" t="s">
        <v>1107</v>
      </c>
      <c r="E99" s="685" t="str">
        <f>IFERROR(VLOOKUP($C99,'SINAPI MARÇO 2020'!$1:$1048576,2,0),IFERROR(VLOOKUP($C99,'COMP. PROPRIA'!#REF!,4,0),""))</f>
        <v/>
      </c>
      <c r="F99" s="686"/>
      <c r="G99" s="686"/>
      <c r="H99" s="686"/>
      <c r="I99" s="686"/>
      <c r="J99" s="687"/>
      <c r="K99" s="230">
        <v>0</v>
      </c>
      <c r="L99" s="40" t="s">
        <v>848</v>
      </c>
      <c r="M99" s="107"/>
      <c r="N99" s="108"/>
      <c r="O99" s="113"/>
    </row>
    <row r="100" spans="2:15" ht="52.5" customHeight="1">
      <c r="B100" s="192" t="s">
        <v>969</v>
      </c>
      <c r="C100" s="24"/>
      <c r="D100" s="24"/>
      <c r="E100" s="68" t="s">
        <v>970</v>
      </c>
      <c r="F100" s="261"/>
      <c r="G100" s="255" t="s">
        <v>998</v>
      </c>
      <c r="H100" s="261"/>
      <c r="I100" s="261"/>
      <c r="J100" s="106"/>
      <c r="K100" s="229"/>
      <c r="L100" s="253"/>
      <c r="M100" s="107"/>
      <c r="N100" s="108"/>
      <c r="O100" s="113"/>
    </row>
    <row r="101" spans="2:15" ht="15">
      <c r="B101" s="190"/>
      <c r="C101" s="24"/>
      <c r="D101" s="24"/>
      <c r="E101" s="74">
        <v>1</v>
      </c>
      <c r="F101" s="261"/>
      <c r="G101" s="55">
        <v>0</v>
      </c>
      <c r="H101" s="261"/>
      <c r="I101" s="261"/>
      <c r="J101" s="106"/>
      <c r="K101" s="229">
        <f>E101*G101</f>
        <v>0</v>
      </c>
      <c r="L101" s="253"/>
      <c r="M101" s="107"/>
      <c r="N101" s="108"/>
      <c r="O101" s="113"/>
    </row>
    <row r="102" spans="2:15" ht="15">
      <c r="B102" s="190"/>
      <c r="C102" s="24"/>
      <c r="D102" s="24"/>
      <c r="E102" s="66"/>
      <c r="F102" s="261"/>
      <c r="G102" s="261"/>
      <c r="H102" s="261"/>
      <c r="I102" s="261"/>
      <c r="J102" s="106"/>
      <c r="K102" s="229">
        <f>E102*F102*G102</f>
        <v>0</v>
      </c>
      <c r="L102" s="253"/>
      <c r="M102" s="107"/>
      <c r="N102" s="108"/>
      <c r="O102" s="113"/>
    </row>
    <row r="103" spans="2:15" ht="15">
      <c r="B103" s="190"/>
      <c r="C103" s="24"/>
      <c r="D103" s="24"/>
      <c r="E103" s="66"/>
      <c r="F103" s="261"/>
      <c r="G103" s="261"/>
      <c r="H103" s="261"/>
      <c r="I103" s="261"/>
      <c r="J103" s="106"/>
      <c r="K103" s="229"/>
      <c r="L103" s="253"/>
      <c r="M103" s="107"/>
      <c r="N103" s="108"/>
      <c r="O103" s="113"/>
    </row>
    <row r="104" spans="2:15" ht="15" customHeight="1">
      <c r="B104" s="190"/>
      <c r="C104" s="62" t="s">
        <v>4654</v>
      </c>
      <c r="D104" s="62" t="s">
        <v>7</v>
      </c>
      <c r="E104" s="694" t="str">
        <f>IFERROR(VLOOKUP($C104,'SINAPI MARÇO 2020'!$1:$1048576,2,0),IFERROR(VLOOKUP($C104,'COMP. PROPRIA'!#REF!,4,0),""))</f>
        <v/>
      </c>
      <c r="F104" s="695"/>
      <c r="G104" s="695"/>
      <c r="H104" s="695"/>
      <c r="I104" s="695"/>
      <c r="J104" s="696"/>
      <c r="K104" s="230">
        <f>SUM(K106:K107)</f>
        <v>0</v>
      </c>
      <c r="L104" s="40" t="s">
        <v>57</v>
      </c>
      <c r="M104" s="107"/>
      <c r="N104" s="108"/>
      <c r="O104" s="113"/>
    </row>
    <row r="105" spans="2:15" ht="25.5">
      <c r="B105" s="192" t="s">
        <v>5250</v>
      </c>
      <c r="C105" s="24"/>
      <c r="D105" s="24"/>
      <c r="E105" s="68" t="s">
        <v>947</v>
      </c>
      <c r="F105" s="255" t="s">
        <v>961</v>
      </c>
      <c r="G105" s="255" t="s">
        <v>948</v>
      </c>
      <c r="H105" s="261"/>
      <c r="I105" s="261"/>
      <c r="J105" s="106"/>
      <c r="K105" s="229"/>
      <c r="L105" s="253"/>
      <c r="M105" s="107"/>
      <c r="N105" s="108"/>
      <c r="O105" s="113"/>
    </row>
    <row r="106" spans="2:15" ht="15">
      <c r="B106" s="190"/>
      <c r="C106" s="24"/>
      <c r="D106" s="24"/>
      <c r="E106" s="74">
        <v>0</v>
      </c>
      <c r="F106" s="55">
        <v>0</v>
      </c>
      <c r="G106" s="55">
        <v>0</v>
      </c>
      <c r="H106" s="261"/>
      <c r="I106" s="261"/>
      <c r="J106" s="106"/>
      <c r="K106" s="229">
        <f>E106*F106*G106</f>
        <v>0</v>
      </c>
      <c r="L106" s="253"/>
      <c r="M106" s="107"/>
      <c r="N106" s="108"/>
      <c r="O106" s="113"/>
    </row>
    <row r="107" spans="2:15" ht="15">
      <c r="B107" s="190"/>
      <c r="C107" s="24"/>
      <c r="D107" s="24"/>
      <c r="E107" s="74">
        <v>0</v>
      </c>
      <c r="F107" s="55">
        <v>0</v>
      </c>
      <c r="G107" s="55">
        <v>0</v>
      </c>
      <c r="H107" s="261"/>
      <c r="I107" s="261"/>
      <c r="J107" s="106"/>
      <c r="K107" s="229">
        <f>E107*F107*G107</f>
        <v>0</v>
      </c>
      <c r="L107" s="253"/>
      <c r="M107" s="107"/>
      <c r="N107" s="108"/>
      <c r="O107" s="113"/>
    </row>
    <row r="108" spans="2:15" ht="15">
      <c r="B108" s="190"/>
      <c r="C108" s="24"/>
      <c r="D108" s="24"/>
      <c r="E108" s="66"/>
      <c r="F108" s="261"/>
      <c r="G108" s="261"/>
      <c r="H108" s="261"/>
      <c r="I108" s="261"/>
      <c r="J108" s="106"/>
      <c r="K108" s="229"/>
      <c r="L108" s="253"/>
      <c r="M108" s="107"/>
      <c r="N108" s="108"/>
      <c r="O108" s="113"/>
    </row>
    <row r="109" spans="2:15" ht="12.75" customHeight="1">
      <c r="B109" s="190"/>
      <c r="C109" s="24"/>
      <c r="D109" s="24"/>
      <c r="E109" s="252"/>
      <c r="F109" s="261"/>
      <c r="G109" s="261"/>
      <c r="H109" s="261"/>
      <c r="I109" s="261"/>
      <c r="J109" s="106"/>
      <c r="K109" s="229"/>
      <c r="L109" s="253"/>
      <c r="M109" s="107"/>
      <c r="N109" s="108"/>
      <c r="O109" s="113"/>
    </row>
    <row r="110" spans="2:15" ht="27.75" customHeight="1">
      <c r="B110" s="194"/>
      <c r="C110" s="24">
        <v>83635</v>
      </c>
      <c r="D110" s="62" t="s">
        <v>7</v>
      </c>
      <c r="E110" s="666" t="str">
        <f>IFERROR(VLOOKUP($C110,'SINAPI MARÇO 2020'!$1:$1048576,2,0),IFERROR(VLOOKUP($C110,'COMP. PROPRIA'!#REF!,4,0),""))</f>
        <v>EXTINTOR INCENDIO TP PO QUIMICO 6KG - FORNECIMENTO E INSTALACAO</v>
      </c>
      <c r="F110" s="667"/>
      <c r="G110" s="667"/>
      <c r="H110" s="667"/>
      <c r="I110" s="667"/>
      <c r="J110" s="668"/>
      <c r="K110" s="230">
        <f>SUM(K112)</f>
        <v>0</v>
      </c>
      <c r="L110" s="40" t="s">
        <v>848</v>
      </c>
      <c r="M110" s="107"/>
      <c r="N110" s="108"/>
      <c r="O110" s="113"/>
    </row>
    <row r="111" spans="2:15" ht="25.5" customHeight="1">
      <c r="B111" s="192" t="s">
        <v>962</v>
      </c>
      <c r="C111" s="24"/>
      <c r="D111" s="24"/>
      <c r="E111" s="64" t="s">
        <v>948</v>
      </c>
      <c r="F111" s="255"/>
      <c r="G111" s="255" t="s">
        <v>1051</v>
      </c>
      <c r="H111" s="261"/>
      <c r="I111" s="261"/>
      <c r="J111" s="106"/>
      <c r="K111" s="229"/>
      <c r="L111" s="253"/>
      <c r="M111" s="107"/>
      <c r="N111" s="108"/>
      <c r="O111" s="113"/>
    </row>
    <row r="112" spans="2:15" ht="15" customHeight="1">
      <c r="B112" s="190" t="s">
        <v>963</v>
      </c>
      <c r="C112" s="24"/>
      <c r="D112" s="24"/>
      <c r="E112" s="74">
        <v>0</v>
      </c>
      <c r="F112" s="261"/>
      <c r="G112" s="55">
        <v>0</v>
      </c>
      <c r="H112" s="261"/>
      <c r="I112" s="261"/>
      <c r="J112" s="106"/>
      <c r="K112" s="229">
        <f>E112*G112</f>
        <v>0</v>
      </c>
      <c r="L112" s="253"/>
      <c r="M112" s="107"/>
      <c r="N112" s="108"/>
      <c r="O112" s="113"/>
    </row>
    <row r="113" spans="2:15" ht="15" customHeight="1">
      <c r="B113" s="190"/>
      <c r="C113" s="24"/>
      <c r="D113" s="24"/>
      <c r="E113" s="66"/>
      <c r="F113" s="261"/>
      <c r="G113" s="261"/>
      <c r="H113" s="261"/>
      <c r="I113" s="261"/>
      <c r="J113" s="106"/>
      <c r="K113" s="229"/>
      <c r="L113" s="253"/>
      <c r="M113" s="107"/>
      <c r="N113" s="108"/>
      <c r="O113" s="113"/>
    </row>
    <row r="114" spans="2:15" ht="15" customHeight="1">
      <c r="B114" s="190"/>
      <c r="C114" s="24">
        <v>72554</v>
      </c>
      <c r="D114" s="62" t="s">
        <v>7</v>
      </c>
      <c r="E114" s="67" t="s">
        <v>150</v>
      </c>
      <c r="F114" s="261"/>
      <c r="G114" s="261"/>
      <c r="H114" s="261"/>
      <c r="I114" s="261"/>
      <c r="J114" s="106"/>
      <c r="K114" s="230">
        <f>SUM(K116)</f>
        <v>0</v>
      </c>
      <c r="L114" s="40" t="s">
        <v>848</v>
      </c>
      <c r="M114" s="107"/>
      <c r="N114" s="108"/>
      <c r="O114" s="113"/>
    </row>
    <row r="115" spans="2:15" ht="25.5" customHeight="1">
      <c r="B115" s="192" t="s">
        <v>962</v>
      </c>
      <c r="C115" s="24"/>
      <c r="D115" s="24"/>
      <c r="E115" s="64" t="s">
        <v>948</v>
      </c>
      <c r="F115" s="255"/>
      <c r="G115" s="255" t="s">
        <v>1051</v>
      </c>
      <c r="H115" s="261"/>
      <c r="I115" s="261"/>
      <c r="J115" s="106"/>
      <c r="K115" s="229"/>
      <c r="L115" s="253"/>
      <c r="M115" s="107"/>
      <c r="N115" s="108"/>
      <c r="O115" s="113"/>
    </row>
    <row r="116" spans="2:15" ht="15" customHeight="1">
      <c r="B116" s="190" t="s">
        <v>964</v>
      </c>
      <c r="C116" s="24"/>
      <c r="D116" s="24"/>
      <c r="E116" s="74">
        <v>0</v>
      </c>
      <c r="F116" s="261"/>
      <c r="G116" s="55">
        <v>0</v>
      </c>
      <c r="H116" s="261"/>
      <c r="I116" s="261"/>
      <c r="J116" s="106"/>
      <c r="K116" s="229">
        <f>E116*G116</f>
        <v>0</v>
      </c>
      <c r="L116" s="253"/>
      <c r="M116" s="107"/>
      <c r="N116" s="108"/>
      <c r="O116" s="113"/>
    </row>
    <row r="117" spans="2:15" ht="15" customHeight="1">
      <c r="B117" s="190"/>
      <c r="C117" s="24"/>
      <c r="D117" s="24"/>
      <c r="E117" s="66"/>
      <c r="F117" s="261"/>
      <c r="G117" s="261"/>
      <c r="H117" s="261"/>
      <c r="I117" s="261"/>
      <c r="J117" s="106"/>
      <c r="K117" s="229"/>
      <c r="L117" s="253"/>
      <c r="M117" s="107"/>
      <c r="N117" s="108"/>
      <c r="O117" s="113"/>
    </row>
    <row r="118" spans="2:15" ht="30" customHeight="1">
      <c r="B118" s="190"/>
      <c r="C118" s="62" t="s">
        <v>4454</v>
      </c>
      <c r="D118" s="62" t="s">
        <v>7</v>
      </c>
      <c r="E118" s="666" t="str">
        <f>IFERROR(VLOOKUP($C118,'SINAPI MARÇO 2020'!$1:$1048576,2,0),IFERROR(VLOOKUP($C118,'COMP. PROPRIA'!#REF!,4,0),""))</f>
        <v>EXTINTOR INCENDIO AGUA-PRESSURIZADA 10L INCL SUPORTE PAREDE CARGA     COMPLETA FORNECIMENTO E COLOCACAO</v>
      </c>
      <c r="F118" s="667"/>
      <c r="G118" s="667"/>
      <c r="H118" s="667"/>
      <c r="I118" s="667"/>
      <c r="J118" s="668"/>
      <c r="K118" s="230">
        <f>SUM(K120)</f>
        <v>0</v>
      </c>
      <c r="L118" s="40" t="s">
        <v>848</v>
      </c>
      <c r="M118" s="107"/>
      <c r="N118" s="108"/>
      <c r="O118" s="113"/>
    </row>
    <row r="119" spans="2:15" ht="25.5" customHeight="1">
      <c r="B119" s="192" t="s">
        <v>962</v>
      </c>
      <c r="C119" s="24"/>
      <c r="D119" s="24"/>
      <c r="E119" s="64" t="s">
        <v>948</v>
      </c>
      <c r="F119" s="255"/>
      <c r="G119" s="255" t="s">
        <v>1051</v>
      </c>
      <c r="H119" s="261"/>
      <c r="I119" s="261"/>
      <c r="J119" s="106"/>
      <c r="K119" s="229"/>
      <c r="L119" s="253"/>
      <c r="M119" s="107"/>
      <c r="N119" s="108"/>
      <c r="O119" s="113"/>
    </row>
    <row r="120" spans="2:15" ht="15" customHeight="1">
      <c r="B120" s="190" t="s">
        <v>965</v>
      </c>
      <c r="C120" s="24"/>
      <c r="D120" s="24"/>
      <c r="E120" s="74">
        <v>0</v>
      </c>
      <c r="F120" s="261"/>
      <c r="G120" s="55">
        <v>0</v>
      </c>
      <c r="H120" s="261"/>
      <c r="I120" s="261"/>
      <c r="J120" s="106"/>
      <c r="K120" s="229">
        <f>E120*G120</f>
        <v>0</v>
      </c>
      <c r="L120" s="253"/>
      <c r="M120" s="107"/>
      <c r="N120" s="108"/>
      <c r="O120" s="113"/>
    </row>
    <row r="121" spans="2:15" ht="15" customHeight="1">
      <c r="B121" s="190"/>
      <c r="C121" s="24"/>
      <c r="D121" s="24"/>
      <c r="E121" s="66"/>
      <c r="F121" s="261"/>
      <c r="G121" s="261"/>
      <c r="H121" s="261"/>
      <c r="I121" s="261"/>
      <c r="J121" s="106"/>
      <c r="K121" s="229"/>
      <c r="L121" s="253"/>
      <c r="M121" s="107"/>
      <c r="N121" s="108"/>
      <c r="O121" s="113"/>
    </row>
    <row r="122" spans="2:15" ht="15" customHeight="1">
      <c r="B122" s="190"/>
      <c r="C122" s="24"/>
      <c r="D122" s="24"/>
      <c r="E122" s="66"/>
      <c r="F122" s="261"/>
      <c r="G122" s="261"/>
      <c r="H122" s="261"/>
      <c r="I122" s="261"/>
      <c r="J122" s="106"/>
      <c r="K122" s="229"/>
      <c r="L122" s="253"/>
      <c r="M122" s="107"/>
      <c r="N122" s="108"/>
      <c r="O122" s="113"/>
    </row>
    <row r="123" spans="2:15" ht="28.5" customHeight="1">
      <c r="B123" s="190"/>
      <c r="C123" s="94" t="s">
        <v>10123</v>
      </c>
      <c r="D123" s="62" t="s">
        <v>1107</v>
      </c>
      <c r="E123" s="666" t="str">
        <f>IFERROR(VLOOKUP($C123,'SINAPI MARÇO 2020'!$1:$1048576,2,0),IFERROR(VLOOKUP($C123,'COMP. PROPRIA'!#REF!,4,0),""))</f>
        <v/>
      </c>
      <c r="F123" s="667"/>
      <c r="G123" s="667"/>
      <c r="H123" s="667"/>
      <c r="I123" s="667"/>
      <c r="J123" s="668"/>
      <c r="K123" s="230">
        <f>SUM(K125)</f>
        <v>0</v>
      </c>
      <c r="L123" s="40" t="s">
        <v>848</v>
      </c>
      <c r="M123" s="107"/>
      <c r="N123" s="108"/>
      <c r="O123" s="113"/>
    </row>
    <row r="124" spans="2:15" ht="25.5" customHeight="1">
      <c r="B124" s="190"/>
      <c r="C124" s="24"/>
      <c r="D124" s="24"/>
      <c r="E124" s="68" t="s">
        <v>967</v>
      </c>
      <c r="F124" s="261"/>
      <c r="G124" s="255" t="s">
        <v>935</v>
      </c>
      <c r="H124" s="261"/>
      <c r="I124" s="261"/>
      <c r="J124" s="106"/>
      <c r="K124" s="229"/>
      <c r="L124" s="253"/>
      <c r="M124" s="107"/>
      <c r="N124" s="108"/>
      <c r="O124" s="113"/>
    </row>
    <row r="125" spans="2:15" ht="15" customHeight="1">
      <c r="B125" s="190"/>
      <c r="C125" s="24"/>
      <c r="D125" s="24"/>
      <c r="E125" s="74">
        <v>0</v>
      </c>
      <c r="F125" s="261"/>
      <c r="G125" s="55">
        <v>0</v>
      </c>
      <c r="H125" s="261"/>
      <c r="I125" s="261"/>
      <c r="J125" s="106"/>
      <c r="K125" s="229">
        <f>E125*G125</f>
        <v>0</v>
      </c>
      <c r="L125" s="253"/>
      <c r="M125" s="107"/>
      <c r="N125" s="108"/>
      <c r="O125" s="113"/>
    </row>
    <row r="126" spans="2:15" ht="15" customHeight="1">
      <c r="B126" s="190"/>
      <c r="C126" s="24"/>
      <c r="D126" s="24"/>
      <c r="E126" s="66"/>
      <c r="F126" s="261"/>
      <c r="G126" s="261"/>
      <c r="H126" s="261"/>
      <c r="I126" s="261"/>
      <c r="J126" s="106"/>
      <c r="K126" s="229"/>
      <c r="L126" s="253"/>
      <c r="M126" s="107"/>
      <c r="N126" s="108"/>
      <c r="O126" s="113"/>
    </row>
    <row r="127" spans="2:15" ht="15" customHeight="1" thickBot="1">
      <c r="B127" s="190"/>
      <c r="C127" s="24"/>
      <c r="D127" s="24"/>
      <c r="E127" s="252"/>
      <c r="F127" s="33"/>
      <c r="G127" s="33"/>
      <c r="H127" s="33"/>
      <c r="I127" s="33"/>
      <c r="J127" s="127"/>
      <c r="K127" s="233"/>
      <c r="L127" s="39"/>
      <c r="M127" s="93"/>
      <c r="N127" s="51"/>
    </row>
    <row r="128" spans="2:15" ht="15" customHeight="1" thickBot="1">
      <c r="B128" s="264"/>
      <c r="C128" s="4"/>
      <c r="D128" s="4"/>
      <c r="E128" s="677" t="s">
        <v>1127</v>
      </c>
      <c r="F128" s="678"/>
      <c r="G128" s="678"/>
      <c r="H128" s="678"/>
      <c r="I128" s="678"/>
      <c r="J128" s="679"/>
      <c r="K128" s="228"/>
      <c r="L128" s="49"/>
      <c r="M128" s="93"/>
      <c r="N128" s="112"/>
    </row>
    <row r="129" spans="2:14" ht="15" customHeight="1">
      <c r="B129" s="190"/>
      <c r="C129" s="24"/>
      <c r="D129" s="24"/>
      <c r="E129" s="72"/>
      <c r="F129" s="42"/>
      <c r="G129" s="42"/>
      <c r="H129" s="42"/>
      <c r="I129" s="42"/>
      <c r="J129" s="76"/>
      <c r="K129" s="229"/>
      <c r="L129" s="253"/>
      <c r="M129" s="107"/>
      <c r="N129" s="108"/>
    </row>
    <row r="130" spans="2:14" ht="51" customHeight="1">
      <c r="B130" s="195" t="s">
        <v>1109</v>
      </c>
      <c r="C130" s="24">
        <v>89272</v>
      </c>
      <c r="D130" s="62" t="s">
        <v>7</v>
      </c>
      <c r="E130" s="666" t="str">
        <f>IFERROR(VLOOKUP($C130,'SINAPI MARÇO 2020'!$1:$1048576,2,0),IFERROR(VLOOKUP($C130,'COMP. PROPRIA'!#REF!,4,0),""))</f>
        <v>GUINDASTE HIDRÁULICO AUTOPROPELIDO, COM LANÇA TELESCÓPICA 28,80 M, CAPACIDADE MÁXIMA 30 T, POTÊNCIA 97 KW, TRAÇÃO 4 X 4 - CHP DIURNO. AF_11/2014</v>
      </c>
      <c r="F130" s="667"/>
      <c r="G130" s="667"/>
      <c r="H130" s="667"/>
      <c r="I130" s="667"/>
      <c r="J130" s="668"/>
      <c r="K130" s="230">
        <f>SUM(K132)</f>
        <v>0</v>
      </c>
      <c r="L130" s="40" t="s">
        <v>976</v>
      </c>
      <c r="M130" s="107"/>
      <c r="N130" s="108"/>
    </row>
    <row r="131" spans="2:14" ht="12.75" customHeight="1">
      <c r="B131" s="192" t="s">
        <v>972</v>
      </c>
      <c r="C131" s="24"/>
      <c r="D131" s="24"/>
      <c r="E131" s="75" t="s">
        <v>973</v>
      </c>
      <c r="F131" s="43" t="s">
        <v>974</v>
      </c>
      <c r="G131" s="42" t="s">
        <v>975</v>
      </c>
      <c r="H131" s="42"/>
      <c r="I131" s="42"/>
      <c r="J131" s="76"/>
      <c r="K131" s="229"/>
      <c r="L131" s="253"/>
      <c r="M131" s="107"/>
      <c r="N131" s="108"/>
    </row>
    <row r="132" spans="2:14" ht="12.75" customHeight="1">
      <c r="B132" s="190"/>
      <c r="C132" s="24"/>
      <c r="D132" s="24"/>
      <c r="E132" s="73">
        <v>0</v>
      </c>
      <c r="F132" s="57">
        <v>1</v>
      </c>
      <c r="G132" s="42">
        <v>10</v>
      </c>
      <c r="H132" s="42"/>
      <c r="I132" s="42"/>
      <c r="J132" s="76"/>
      <c r="K132" s="229">
        <f>E132*G132</f>
        <v>0</v>
      </c>
      <c r="L132" s="253"/>
      <c r="M132" s="107"/>
      <c r="N132" s="108"/>
    </row>
    <row r="133" spans="2:14" ht="12.75" customHeight="1">
      <c r="B133" s="190"/>
      <c r="C133" s="24"/>
      <c r="D133" s="24"/>
      <c r="E133" s="72"/>
      <c r="F133" s="42"/>
      <c r="G133" s="42"/>
      <c r="H133" s="42"/>
      <c r="I133" s="42"/>
      <c r="J133" s="76"/>
      <c r="K133" s="229"/>
      <c r="L133" s="253"/>
      <c r="M133" s="107"/>
      <c r="N133" s="108"/>
    </row>
    <row r="134" spans="2:14" ht="27" customHeight="1">
      <c r="B134" s="190"/>
      <c r="C134" s="24">
        <v>93280</v>
      </c>
      <c r="D134" s="62" t="s">
        <v>7</v>
      </c>
      <c r="E134" s="666" t="str">
        <f>IFERROR(VLOOKUP($C134,'SINAPI MARÇO 2020'!$1:$1048576,2,0),IFERROR(VLOOKUP($C134,'COMP. PROPRIA'!#REF!,4,0),""))</f>
        <v>GUINCHO ELÉTRICO DE COLUNA, CAPACIDADE 400 KG, COM MOTO FREIO, MOTOR TRIFÁSICO DE 1,25 CV - MATERIAIS NA OPERAÇÃO. AF_03/2016</v>
      </c>
      <c r="F134" s="667"/>
      <c r="G134" s="667"/>
      <c r="H134" s="667"/>
      <c r="I134" s="667"/>
      <c r="J134" s="668"/>
      <c r="K134" s="230">
        <f>SUM(K136)</f>
        <v>0</v>
      </c>
      <c r="L134" s="40" t="s">
        <v>966</v>
      </c>
      <c r="M134" s="116">
        <f>220*K134/2</f>
        <v>0</v>
      </c>
      <c r="N134" s="115" t="s">
        <v>26</v>
      </c>
    </row>
    <row r="135" spans="2:14" ht="38.25">
      <c r="B135" s="192" t="s">
        <v>977</v>
      </c>
      <c r="C135" s="24"/>
      <c r="D135" s="24"/>
      <c r="E135" s="75" t="s">
        <v>978</v>
      </c>
      <c r="F135" s="43"/>
      <c r="G135" s="261" t="s">
        <v>935</v>
      </c>
      <c r="H135" s="43"/>
      <c r="I135" s="42"/>
      <c r="J135" s="76"/>
      <c r="K135" s="229"/>
      <c r="L135" s="253"/>
      <c r="M135" s="107"/>
      <c r="N135" s="108"/>
    </row>
    <row r="136" spans="2:14" ht="15">
      <c r="B136" s="190"/>
      <c r="C136" s="24"/>
      <c r="D136" s="24"/>
      <c r="E136" s="74">
        <v>0</v>
      </c>
      <c r="F136" s="261"/>
      <c r="G136" s="55">
        <v>1</v>
      </c>
      <c r="H136" s="261"/>
      <c r="I136" s="261"/>
      <c r="J136" s="106"/>
      <c r="K136" s="229">
        <f>E136*G136</f>
        <v>0</v>
      </c>
      <c r="L136" s="253"/>
      <c r="M136" s="107"/>
      <c r="N136" s="108"/>
    </row>
    <row r="137" spans="2:14">
      <c r="B137" s="190"/>
      <c r="C137" s="24"/>
      <c r="D137" s="24"/>
      <c r="E137" s="118"/>
      <c r="F137" s="261"/>
      <c r="G137" s="261"/>
      <c r="H137" s="261"/>
      <c r="I137" s="261"/>
      <c r="J137" s="106"/>
      <c r="K137" s="229"/>
      <c r="L137" s="253"/>
      <c r="M137" s="107"/>
      <c r="N137" s="108"/>
    </row>
    <row r="138" spans="2:14" ht="15">
      <c r="B138" s="190" t="s">
        <v>5169</v>
      </c>
      <c r="C138" s="176" t="s">
        <v>5252</v>
      </c>
      <c r="D138" s="62" t="s">
        <v>5168</v>
      </c>
      <c r="E138" s="666" t="str">
        <f>IFERROR(VLOOKUP($C138,'SINAPI MARÇO 2020'!$1:$1048576,2,0),IFERROR(VLOOKUP($C138,'COMP. PROPRIA'!#REF!,4,0),""))</f>
        <v/>
      </c>
      <c r="F138" s="667"/>
      <c r="G138" s="667"/>
      <c r="H138" s="667"/>
      <c r="I138" s="667"/>
      <c r="J138" s="668"/>
      <c r="K138" s="230">
        <f>SUM(K140:K141)</f>
        <v>0</v>
      </c>
      <c r="L138" s="253" t="s">
        <v>57</v>
      </c>
      <c r="M138" s="125"/>
      <c r="N138" s="51"/>
    </row>
    <row r="139" spans="2:14" ht="25.5">
      <c r="B139" s="190"/>
      <c r="C139" s="24"/>
      <c r="D139" s="24"/>
      <c r="E139" s="68" t="s">
        <v>1112</v>
      </c>
      <c r="F139" s="255" t="s">
        <v>1113</v>
      </c>
      <c r="G139" s="255" t="s">
        <v>996</v>
      </c>
      <c r="H139" s="255" t="s">
        <v>1009</v>
      </c>
      <c r="I139" s="261"/>
      <c r="J139" s="106"/>
      <c r="K139" s="233"/>
      <c r="L139" s="253"/>
      <c r="M139" s="125"/>
      <c r="N139" s="51"/>
    </row>
    <row r="140" spans="2:14" ht="15" customHeight="1">
      <c r="B140" s="190"/>
      <c r="C140" s="24"/>
      <c r="D140" s="24"/>
      <c r="E140" s="105">
        <v>0</v>
      </c>
      <c r="F140" s="55">
        <v>0</v>
      </c>
      <c r="G140" s="55">
        <v>0</v>
      </c>
      <c r="H140" s="55">
        <v>0</v>
      </c>
      <c r="I140" s="38"/>
      <c r="J140" s="126"/>
      <c r="K140" s="234">
        <f>E140*F140*G140*H140</f>
        <v>0</v>
      </c>
      <c r="L140" s="41"/>
      <c r="M140" s="93"/>
      <c r="N140" s="108"/>
    </row>
    <row r="141" spans="2:14" ht="25.5" customHeight="1">
      <c r="B141" s="190"/>
      <c r="C141" s="24"/>
      <c r="D141" s="24"/>
      <c r="E141" s="105">
        <v>0</v>
      </c>
      <c r="F141" s="55">
        <v>0</v>
      </c>
      <c r="G141" s="55">
        <v>0</v>
      </c>
      <c r="H141" s="55">
        <v>0</v>
      </c>
      <c r="I141" s="38"/>
      <c r="J141" s="126"/>
      <c r="K141" s="234">
        <f>E141*F141*G141*H141</f>
        <v>0</v>
      </c>
      <c r="L141" s="39"/>
      <c r="M141" s="93"/>
      <c r="N141" s="108"/>
    </row>
    <row r="142" spans="2:14" ht="12.75" customHeight="1">
      <c r="B142" s="190"/>
      <c r="C142" s="24"/>
      <c r="D142" s="24"/>
      <c r="E142" s="119"/>
      <c r="F142" s="33"/>
      <c r="G142" s="33"/>
      <c r="H142" s="33"/>
      <c r="I142" s="33"/>
      <c r="J142" s="127"/>
      <c r="K142" s="233"/>
      <c r="L142" s="39"/>
      <c r="M142" s="93"/>
      <c r="N142" s="108"/>
    </row>
    <row r="143" spans="2:14" ht="25.5" customHeight="1">
      <c r="B143" s="190" t="s">
        <v>5255</v>
      </c>
      <c r="C143" s="176">
        <v>97647</v>
      </c>
      <c r="D143" s="62" t="s">
        <v>7</v>
      </c>
      <c r="E143" s="666" t="str">
        <f>IFERROR(VLOOKUP($C143,'SINAPI MARÇO 2020'!$1:$1048576,2,0),IFERROR(VLOOKUP($C143,'COMP. PROPRIA'!#REF!,4,0),""))</f>
        <v>REMOÇÃO DE TELHAS, DE FIBROCIMENTO, METÁLICA E CERÂMICA, DE FORMA MANUAL, SEM REAPROVEITAMENTO. AF_12/2017</v>
      </c>
      <c r="F143" s="667"/>
      <c r="G143" s="667"/>
      <c r="H143" s="667"/>
      <c r="I143" s="667"/>
      <c r="J143" s="668"/>
      <c r="K143" s="230">
        <f>SUM(K145:K146)</f>
        <v>0</v>
      </c>
      <c r="L143" s="253" t="s">
        <v>57</v>
      </c>
      <c r="M143" s="125"/>
      <c r="N143" s="51"/>
    </row>
    <row r="144" spans="2:14" ht="25.5">
      <c r="B144" s="190"/>
      <c r="C144" s="24"/>
      <c r="D144" s="24"/>
      <c r="E144" s="68" t="s">
        <v>1112</v>
      </c>
      <c r="F144" s="270" t="s">
        <v>1113</v>
      </c>
      <c r="G144" s="270" t="s">
        <v>996</v>
      </c>
      <c r="H144" s="270" t="s">
        <v>1009</v>
      </c>
      <c r="I144" s="272"/>
      <c r="J144" s="106"/>
      <c r="K144" s="233"/>
      <c r="L144" s="253"/>
      <c r="M144" s="125"/>
      <c r="N144" s="51"/>
    </row>
    <row r="145" spans="2:14" ht="15" customHeight="1">
      <c r="B145" s="190"/>
      <c r="C145" s="24"/>
      <c r="D145" s="24"/>
      <c r="E145" s="105">
        <v>0</v>
      </c>
      <c r="F145" s="55">
        <v>0</v>
      </c>
      <c r="G145" s="55">
        <v>0</v>
      </c>
      <c r="H145" s="55">
        <v>0</v>
      </c>
      <c r="I145" s="38"/>
      <c r="J145" s="126"/>
      <c r="K145" s="234">
        <f>E145*F145*G145*H145</f>
        <v>0</v>
      </c>
      <c r="L145" s="41"/>
      <c r="M145" s="93"/>
      <c r="N145" s="108"/>
    </row>
    <row r="146" spans="2:14" ht="25.5" customHeight="1">
      <c r="B146" s="190"/>
      <c r="C146" s="24"/>
      <c r="D146" s="24"/>
      <c r="E146" s="105">
        <v>0</v>
      </c>
      <c r="F146" s="55">
        <v>0</v>
      </c>
      <c r="G146" s="55">
        <v>0</v>
      </c>
      <c r="H146" s="55">
        <v>0</v>
      </c>
      <c r="I146" s="38"/>
      <c r="J146" s="126"/>
      <c r="K146" s="234">
        <f>E146*F146*G146*H146</f>
        <v>0</v>
      </c>
      <c r="L146" s="39"/>
      <c r="M146" s="93"/>
      <c r="N146" s="108"/>
    </row>
    <row r="147" spans="2:14" ht="12.75" customHeight="1">
      <c r="B147" s="190"/>
      <c r="C147" s="24"/>
      <c r="D147" s="24"/>
      <c r="E147" s="119"/>
      <c r="F147" s="33"/>
      <c r="G147" s="33"/>
      <c r="H147" s="33"/>
      <c r="I147" s="33"/>
      <c r="J147" s="127"/>
      <c r="K147" s="233"/>
      <c r="L147" s="39"/>
      <c r="M147" s="93"/>
      <c r="N147" s="108"/>
    </row>
    <row r="148" spans="2:14" ht="12.75" customHeight="1">
      <c r="B148" s="190"/>
      <c r="C148" s="176" t="s">
        <v>5251</v>
      </c>
      <c r="D148" s="62" t="s">
        <v>1107</v>
      </c>
      <c r="E148" s="666" t="str">
        <f>IFERROR(VLOOKUP($C148,'SINAPI MARÇO 2020'!$1:$1048576,2,0),IFERROR(VLOOKUP($C148,'COMP. PROPRIA'!#REF!,4,0),""))</f>
        <v/>
      </c>
      <c r="F148" s="667"/>
      <c r="G148" s="667"/>
      <c r="H148" s="667"/>
      <c r="I148" s="667"/>
      <c r="J148" s="668"/>
      <c r="K148" s="230">
        <f>SUM(K150:K151)</f>
        <v>0</v>
      </c>
      <c r="L148" s="253" t="s">
        <v>57</v>
      </c>
      <c r="M148" s="125"/>
      <c r="N148" s="51"/>
    </row>
    <row r="149" spans="2:14" ht="25.5">
      <c r="B149" s="190"/>
      <c r="C149" s="24"/>
      <c r="D149" s="24"/>
      <c r="E149" s="68" t="s">
        <v>1112</v>
      </c>
      <c r="F149" s="255" t="s">
        <v>1113</v>
      </c>
      <c r="G149" s="255" t="s">
        <v>996</v>
      </c>
      <c r="H149" s="255"/>
      <c r="I149" s="261"/>
      <c r="J149" s="106"/>
      <c r="K149" s="233"/>
      <c r="L149" s="253"/>
      <c r="M149" s="125"/>
      <c r="N149" s="51"/>
    </row>
    <row r="150" spans="2:14">
      <c r="B150" s="190"/>
      <c r="C150" s="62"/>
      <c r="D150" s="62"/>
      <c r="E150" s="105">
        <v>0</v>
      </c>
      <c r="F150" s="55">
        <v>1</v>
      </c>
      <c r="G150" s="55">
        <v>1</v>
      </c>
      <c r="H150" s="38"/>
      <c r="I150" s="38"/>
      <c r="J150" s="126"/>
      <c r="K150" s="234">
        <f>E150*F150*G150</f>
        <v>0</v>
      </c>
      <c r="L150" s="253"/>
      <c r="M150" s="125"/>
      <c r="N150" s="108"/>
    </row>
    <row r="151" spans="2:14">
      <c r="B151" s="190"/>
      <c r="C151" s="62"/>
      <c r="D151" s="62"/>
      <c r="E151" s="105">
        <f>E141</f>
        <v>0</v>
      </c>
      <c r="F151" s="55">
        <v>1</v>
      </c>
      <c r="G151" s="55">
        <v>1</v>
      </c>
      <c r="H151" s="38"/>
      <c r="I151" s="38"/>
      <c r="J151" s="126"/>
      <c r="K151" s="234">
        <f>E151*F151*G151</f>
        <v>0</v>
      </c>
      <c r="L151" s="253"/>
      <c r="M151" s="125"/>
      <c r="N151" s="108"/>
    </row>
    <row r="152" spans="2:14">
      <c r="B152" s="190"/>
      <c r="C152" s="24"/>
      <c r="D152" s="24"/>
      <c r="E152" s="252"/>
      <c r="F152" s="33"/>
      <c r="G152" s="33"/>
      <c r="H152" s="33"/>
      <c r="I152" s="33"/>
      <c r="J152" s="127"/>
      <c r="K152" s="233"/>
      <c r="L152" s="39"/>
      <c r="M152" s="93"/>
      <c r="N152" s="51"/>
    </row>
    <row r="153" spans="2:14" ht="33.75" customHeight="1">
      <c r="B153" s="190"/>
      <c r="C153" s="24">
        <v>97661</v>
      </c>
      <c r="D153" s="62" t="s">
        <v>7</v>
      </c>
      <c r="E153" s="666" t="str">
        <f>IFERROR(VLOOKUP($C153,'SINAPI MARÇO 2020'!$1:$1048576,2,0),IFERROR(VLOOKUP($C153,'COMP. PROPRIA'!#REF!,4,0),""))</f>
        <v>REMOÇÃO DE CABOS ELÉTRICOS, DE FORMA MANUAL, SEM REAPROVEITAMENTO. AF_12/2017</v>
      </c>
      <c r="F153" s="667"/>
      <c r="G153" s="667"/>
      <c r="H153" s="667"/>
      <c r="I153" s="667"/>
      <c r="J153" s="668"/>
      <c r="K153" s="230">
        <f>SUM(K155:K156)</f>
        <v>0</v>
      </c>
      <c r="L153" s="40" t="s">
        <v>24</v>
      </c>
      <c r="M153" s="125"/>
      <c r="N153" s="51"/>
    </row>
    <row r="154" spans="2:14" ht="25.5">
      <c r="B154" s="190"/>
      <c r="C154" s="24"/>
      <c r="D154" s="24"/>
      <c r="E154" s="68" t="s">
        <v>1010</v>
      </c>
      <c r="F154" s="260" t="s">
        <v>995</v>
      </c>
      <c r="G154" s="255"/>
      <c r="H154" s="255"/>
      <c r="I154" s="261"/>
      <c r="J154" s="106"/>
      <c r="K154" s="233"/>
      <c r="L154" s="253"/>
      <c r="M154" s="125"/>
      <c r="N154" s="51"/>
    </row>
    <row r="155" spans="2:14">
      <c r="B155" s="190"/>
      <c r="C155" s="62"/>
      <c r="D155" s="62"/>
      <c r="E155" s="105">
        <v>0</v>
      </c>
      <c r="F155" s="55">
        <v>0</v>
      </c>
      <c r="G155" s="38"/>
      <c r="H155" s="38"/>
      <c r="I155" s="38"/>
      <c r="J155" s="126"/>
      <c r="K155" s="234">
        <f>E155*F155</f>
        <v>0</v>
      </c>
      <c r="L155" s="39"/>
      <c r="M155" s="93"/>
      <c r="N155" s="51"/>
    </row>
    <row r="156" spans="2:14">
      <c r="B156" s="190"/>
      <c r="C156" s="62"/>
      <c r="D156" s="62"/>
      <c r="E156" s="105">
        <v>0</v>
      </c>
      <c r="F156" s="55">
        <v>0</v>
      </c>
      <c r="G156" s="261"/>
      <c r="H156" s="261"/>
      <c r="I156" s="261"/>
      <c r="J156" s="106"/>
      <c r="K156" s="234">
        <f>E156*F156</f>
        <v>0</v>
      </c>
      <c r="L156" s="39"/>
      <c r="M156" s="93"/>
      <c r="N156" s="51"/>
    </row>
    <row r="157" spans="2:14">
      <c r="B157" s="190"/>
      <c r="C157" s="62"/>
      <c r="D157" s="62"/>
      <c r="E157" s="252"/>
      <c r="F157" s="261"/>
      <c r="G157" s="261"/>
      <c r="H157" s="261"/>
      <c r="I157" s="261"/>
      <c r="J157" s="106"/>
      <c r="K157" s="234"/>
      <c r="L157" s="39"/>
      <c r="M157" s="93"/>
      <c r="N157" s="51"/>
    </row>
    <row r="158" spans="2:14" ht="32.25" customHeight="1">
      <c r="B158" s="190"/>
      <c r="C158" s="24">
        <v>97662</v>
      </c>
      <c r="D158" s="62" t="s">
        <v>7</v>
      </c>
      <c r="E158" s="666" t="str">
        <f>IFERROR(VLOOKUP($C158,'SINAPI MARÇO 2020'!$1:$1048576,2,0),IFERROR(VLOOKUP($C158,'COMP. PROPRIA'!#REF!,4,0),""))</f>
        <v>REMOÇÃO DE TUBULAÇÕES (TUBOS E CONEXÕES) DE ÁGUA FRIA, DE FORMA MANUAL, SEM REAPROVEITAMENTO. AF_12/2017</v>
      </c>
      <c r="F158" s="667"/>
      <c r="G158" s="667"/>
      <c r="H158" s="667"/>
      <c r="I158" s="667"/>
      <c r="J158" s="668"/>
      <c r="K158" s="230">
        <f>SUM(K160:K161)</f>
        <v>0</v>
      </c>
      <c r="L158" s="40" t="s">
        <v>24</v>
      </c>
      <c r="M158" s="125"/>
      <c r="N158" s="51"/>
    </row>
    <row r="159" spans="2:14" ht="25.5">
      <c r="B159" s="190"/>
      <c r="C159" s="24"/>
      <c r="D159" s="24"/>
      <c r="E159" s="68" t="s">
        <v>1010</v>
      </c>
      <c r="F159" s="271" t="s">
        <v>995</v>
      </c>
      <c r="G159" s="270"/>
      <c r="H159" s="270"/>
      <c r="I159" s="272"/>
      <c r="J159" s="106"/>
      <c r="K159" s="233"/>
      <c r="L159" s="253"/>
      <c r="M159" s="125"/>
      <c r="N159" s="51"/>
    </row>
    <row r="160" spans="2:14">
      <c r="B160" s="190"/>
      <c r="C160" s="62"/>
      <c r="D160" s="62"/>
      <c r="E160" s="105">
        <v>0</v>
      </c>
      <c r="F160" s="55">
        <v>0</v>
      </c>
      <c r="G160" s="38"/>
      <c r="H160" s="38"/>
      <c r="I160" s="38"/>
      <c r="J160" s="126"/>
      <c r="K160" s="234">
        <f>E160*F160</f>
        <v>0</v>
      </c>
      <c r="L160" s="39"/>
      <c r="M160" s="93"/>
      <c r="N160" s="51"/>
    </row>
    <row r="161" spans="2:14">
      <c r="B161" s="190"/>
      <c r="C161" s="62"/>
      <c r="D161" s="62"/>
      <c r="E161" s="105">
        <v>0</v>
      </c>
      <c r="F161" s="55">
        <v>0</v>
      </c>
      <c r="G161" s="272"/>
      <c r="H161" s="272"/>
      <c r="I161" s="272"/>
      <c r="J161" s="106"/>
      <c r="K161" s="234">
        <f>E161*F161</f>
        <v>0</v>
      </c>
      <c r="L161" s="39"/>
      <c r="M161" s="93"/>
      <c r="N161" s="51"/>
    </row>
    <row r="162" spans="2:14">
      <c r="B162" s="190"/>
      <c r="C162" s="62"/>
      <c r="D162" s="62"/>
      <c r="E162" s="252"/>
      <c r="F162" s="272"/>
      <c r="G162" s="272"/>
      <c r="H162" s="272"/>
      <c r="I162" s="272"/>
      <c r="J162" s="106"/>
      <c r="K162" s="234"/>
      <c r="L162" s="39"/>
      <c r="M162" s="93"/>
      <c r="N162" s="51"/>
    </row>
    <row r="163" spans="2:14" ht="29.25" customHeight="1">
      <c r="B163" s="190" t="s">
        <v>1012</v>
      </c>
      <c r="C163" s="24">
        <v>97650</v>
      </c>
      <c r="D163" s="62" t="s">
        <v>7</v>
      </c>
      <c r="E163" s="666" t="str">
        <f>IFERROR(VLOOKUP($C163,'SINAPI MARÇO 2020'!$1:$1048576,2,0),IFERROR(VLOOKUP($C163,'COMP. PROPRIA'!#REF!,4,0),""))</f>
        <v>REMOÇÃO DE TRAMA DE MADEIRA PARA COBERTURA, DE FORMA MANUAL, SEM REAPROVEITAMENTO. AF_12/2017</v>
      </c>
      <c r="F163" s="667"/>
      <c r="G163" s="667"/>
      <c r="H163" s="667"/>
      <c r="I163" s="667"/>
      <c r="J163" s="668"/>
      <c r="K163" s="230">
        <f>SUM(K165:K166)</f>
        <v>0</v>
      </c>
      <c r="L163" s="253" t="s">
        <v>57</v>
      </c>
      <c r="M163" s="125"/>
      <c r="N163" s="51"/>
    </row>
    <row r="164" spans="2:14" ht="25.5">
      <c r="B164" s="190"/>
      <c r="C164" s="24"/>
      <c r="D164" s="62"/>
      <c r="E164" s="68" t="s">
        <v>1112</v>
      </c>
      <c r="F164" s="270" t="s">
        <v>1113</v>
      </c>
      <c r="G164" s="270" t="s">
        <v>996</v>
      </c>
      <c r="H164" s="272"/>
      <c r="I164" s="272"/>
      <c r="J164" s="106"/>
      <c r="K164" s="230"/>
      <c r="L164" s="253"/>
      <c r="M164" s="125"/>
      <c r="N164" s="51"/>
    </row>
    <row r="165" spans="2:14">
      <c r="B165" s="196"/>
      <c r="C165" s="24"/>
      <c r="D165" s="24"/>
      <c r="E165" s="105">
        <v>0</v>
      </c>
      <c r="F165" s="55">
        <v>0</v>
      </c>
      <c r="G165" s="55">
        <v>0</v>
      </c>
      <c r="H165" s="261"/>
      <c r="I165" s="261"/>
      <c r="J165" s="106"/>
      <c r="K165" s="234">
        <f>E165*F165</f>
        <v>0</v>
      </c>
      <c r="L165" s="253"/>
      <c r="M165" s="125"/>
      <c r="N165" s="51"/>
    </row>
    <row r="166" spans="2:14">
      <c r="B166" s="190"/>
      <c r="C166" s="24"/>
      <c r="D166" s="24"/>
      <c r="E166" s="105">
        <f>E156</f>
        <v>0</v>
      </c>
      <c r="F166" s="55">
        <v>0</v>
      </c>
      <c r="G166" s="55">
        <v>0</v>
      </c>
      <c r="H166" s="261"/>
      <c r="I166" s="261"/>
      <c r="J166" s="106"/>
      <c r="K166" s="234">
        <f>E166*F166</f>
        <v>0</v>
      </c>
      <c r="L166" s="253"/>
      <c r="M166" s="125"/>
      <c r="N166" s="51"/>
    </row>
    <row r="167" spans="2:14">
      <c r="B167" s="190"/>
      <c r="C167" s="62"/>
      <c r="D167" s="62"/>
      <c r="E167" s="252"/>
      <c r="F167" s="272"/>
      <c r="G167" s="272"/>
      <c r="H167" s="272"/>
      <c r="I167" s="272"/>
      <c r="J167" s="106"/>
      <c r="K167" s="234"/>
      <c r="L167" s="39"/>
      <c r="M167" s="93"/>
      <c r="N167" s="51"/>
    </row>
    <row r="168" spans="2:14" ht="30" customHeight="1">
      <c r="B168" s="190"/>
      <c r="C168" s="24">
        <v>97651</v>
      </c>
      <c r="D168" s="17" t="s">
        <v>7</v>
      </c>
      <c r="E168" s="685" t="str">
        <f>IFERROR(VLOOKUP($C168,'SINAPI MARÇO 2020'!$1:$1048576,2,0),IFERROR(VLOOKUP($C168,'COMP. PROPRIA'!#REF!,4,0),""))</f>
        <v>REMOÇÃO DE TESOURAS DE MADEIRA, COM VÃO MENOR QUE 8M, DE FORMA MANUAL, SEM REAPROVEITAMENTO. AF_12/2017</v>
      </c>
      <c r="F168" s="686"/>
      <c r="G168" s="686"/>
      <c r="H168" s="686"/>
      <c r="I168" s="686"/>
      <c r="J168" s="687"/>
      <c r="K168" s="230">
        <f>SUM(K170:K171)</f>
        <v>0</v>
      </c>
      <c r="L168" s="253" t="s">
        <v>57</v>
      </c>
      <c r="M168" s="125"/>
      <c r="N168" s="51"/>
    </row>
    <row r="169" spans="2:14" ht="25.5">
      <c r="B169" s="190"/>
      <c r="C169" s="24"/>
      <c r="D169" s="24"/>
      <c r="E169" s="68" t="s">
        <v>1112</v>
      </c>
      <c r="F169" s="270" t="s">
        <v>1113</v>
      </c>
      <c r="G169" s="330" t="s">
        <v>1009</v>
      </c>
      <c r="H169" s="270" t="s">
        <v>996</v>
      </c>
      <c r="I169" s="272"/>
      <c r="J169" s="110"/>
      <c r="K169" s="233"/>
      <c r="L169" s="40"/>
      <c r="M169" s="93"/>
      <c r="N169" s="51"/>
    </row>
    <row r="170" spans="2:14">
      <c r="B170" s="190" t="s">
        <v>4690</v>
      </c>
      <c r="C170" s="24"/>
      <c r="D170" s="24"/>
      <c r="E170" s="105">
        <v>0</v>
      </c>
      <c r="F170" s="55">
        <v>0</v>
      </c>
      <c r="G170" s="55">
        <v>0</v>
      </c>
      <c r="H170" s="55">
        <v>0</v>
      </c>
      <c r="I170" s="272"/>
      <c r="J170" s="110"/>
      <c r="K170" s="54">
        <f>E170*F170*G170*H170</f>
        <v>0</v>
      </c>
      <c r="L170" s="253"/>
      <c r="M170" s="93"/>
      <c r="N170" s="51"/>
    </row>
    <row r="171" spans="2:14">
      <c r="B171" s="190" t="s">
        <v>4691</v>
      </c>
      <c r="C171" s="24"/>
      <c r="D171" s="24"/>
      <c r="E171" s="105">
        <v>0</v>
      </c>
      <c r="F171" s="55">
        <v>0</v>
      </c>
      <c r="G171" s="55">
        <v>0</v>
      </c>
      <c r="H171" s="55">
        <v>0</v>
      </c>
      <c r="I171" s="272"/>
      <c r="J171" s="110"/>
      <c r="K171" s="54">
        <f>E171*F171*G171*H171</f>
        <v>0</v>
      </c>
      <c r="L171" s="253"/>
      <c r="M171" s="93"/>
      <c r="N171" s="51"/>
    </row>
    <row r="172" spans="2:14" ht="12.75" customHeight="1">
      <c r="B172" s="190"/>
      <c r="C172" s="24"/>
      <c r="D172" s="24"/>
      <c r="E172" s="119"/>
      <c r="F172" s="33"/>
      <c r="G172" s="33"/>
      <c r="H172" s="33"/>
      <c r="I172" s="33"/>
      <c r="J172" s="127"/>
      <c r="K172" s="233"/>
      <c r="L172" s="39"/>
      <c r="M172" s="93"/>
      <c r="N172" s="108"/>
    </row>
    <row r="173" spans="2:14" ht="15">
      <c r="B173" s="190"/>
      <c r="C173" s="62" t="s">
        <v>5254</v>
      </c>
      <c r="D173" s="17" t="s">
        <v>1107</v>
      </c>
      <c r="E173" s="666" t="str">
        <f>IFERROR(VLOOKUP($C173,'SINAPI MARÇO 2020'!$1:$1048576,2,0),IFERROR(VLOOKUP($C173,'COMP. PROPRIA'!#REF!,4,0),""))</f>
        <v/>
      </c>
      <c r="F173" s="667"/>
      <c r="G173" s="667"/>
      <c r="H173" s="667"/>
      <c r="I173" s="667"/>
      <c r="J173" s="668"/>
      <c r="K173" s="230">
        <f>SUM(K175:K180)</f>
        <v>0</v>
      </c>
      <c r="L173" s="40" t="s">
        <v>58</v>
      </c>
      <c r="M173" s="125">
        <f>K173*0.3</f>
        <v>0</v>
      </c>
      <c r="N173" s="51" t="s">
        <v>58</v>
      </c>
    </row>
    <row r="174" spans="2:14" ht="25.5">
      <c r="B174" s="190"/>
      <c r="C174" s="24"/>
      <c r="D174" s="24"/>
      <c r="E174" s="68" t="s">
        <v>1112</v>
      </c>
      <c r="F174" s="255" t="s">
        <v>1113</v>
      </c>
      <c r="G174" s="260" t="s">
        <v>1011</v>
      </c>
      <c r="H174" s="255" t="s">
        <v>996</v>
      </c>
      <c r="I174" s="261"/>
      <c r="J174" s="110"/>
      <c r="K174" s="233"/>
      <c r="L174" s="40"/>
      <c r="M174" s="93"/>
      <c r="N174" s="51"/>
    </row>
    <row r="175" spans="2:14">
      <c r="B175" s="190" t="s">
        <v>4690</v>
      </c>
      <c r="C175" s="24"/>
      <c r="D175" s="24"/>
      <c r="E175" s="105">
        <v>0</v>
      </c>
      <c r="F175" s="55">
        <v>0</v>
      </c>
      <c r="G175" s="55">
        <v>0</v>
      </c>
      <c r="H175" s="55">
        <v>0</v>
      </c>
      <c r="I175" s="261"/>
      <c r="J175" s="110"/>
      <c r="K175" s="54">
        <f t="shared" ref="K175:K180" si="0">E175*F175*G175*H175</f>
        <v>0</v>
      </c>
      <c r="L175" s="253"/>
      <c r="M175" s="93"/>
      <c r="N175" s="51"/>
    </row>
    <row r="176" spans="2:14">
      <c r="B176" s="190" t="s">
        <v>4691</v>
      </c>
      <c r="C176" s="24"/>
      <c r="D176" s="24"/>
      <c r="E176" s="105">
        <v>0</v>
      </c>
      <c r="F176" s="55">
        <v>0</v>
      </c>
      <c r="G176" s="55">
        <v>0</v>
      </c>
      <c r="H176" s="55">
        <v>0</v>
      </c>
      <c r="I176" s="261"/>
      <c r="J176" s="110"/>
      <c r="K176" s="54">
        <f t="shared" si="0"/>
        <v>0</v>
      </c>
      <c r="L176" s="253"/>
      <c r="M176" s="93"/>
      <c r="N176" s="51"/>
    </row>
    <row r="177" spans="2:14">
      <c r="B177" s="190" t="s">
        <v>4692</v>
      </c>
      <c r="C177" s="24"/>
      <c r="D177" s="24"/>
      <c r="E177" s="105">
        <v>0</v>
      </c>
      <c r="F177" s="55">
        <v>0</v>
      </c>
      <c r="G177" s="55">
        <v>0</v>
      </c>
      <c r="H177" s="55">
        <v>0</v>
      </c>
      <c r="I177" s="261"/>
      <c r="J177" s="110"/>
      <c r="K177" s="54">
        <f t="shared" si="0"/>
        <v>0</v>
      </c>
      <c r="L177" s="253"/>
      <c r="M177" s="93"/>
      <c r="N177" s="51"/>
    </row>
    <row r="178" spans="2:14">
      <c r="B178" s="190" t="s">
        <v>4693</v>
      </c>
      <c r="C178" s="24"/>
      <c r="D178" s="24"/>
      <c r="E178" s="105">
        <v>0</v>
      </c>
      <c r="F178" s="55">
        <v>0</v>
      </c>
      <c r="G178" s="55">
        <v>0</v>
      </c>
      <c r="H178" s="55">
        <v>0</v>
      </c>
      <c r="I178" s="261"/>
      <c r="J178" s="110"/>
      <c r="K178" s="54">
        <f t="shared" si="0"/>
        <v>0</v>
      </c>
      <c r="L178" s="253"/>
      <c r="M178" s="93"/>
      <c r="N178" s="51"/>
    </row>
    <row r="179" spans="2:14">
      <c r="B179" s="190" t="s">
        <v>4695</v>
      </c>
      <c r="C179" s="24"/>
      <c r="D179" s="24"/>
      <c r="E179" s="105">
        <v>0</v>
      </c>
      <c r="F179" s="55">
        <v>0</v>
      </c>
      <c r="G179" s="55">
        <v>0</v>
      </c>
      <c r="H179" s="55">
        <v>0</v>
      </c>
      <c r="I179" s="261"/>
      <c r="J179" s="110"/>
      <c r="K179" s="54">
        <f t="shared" si="0"/>
        <v>0</v>
      </c>
      <c r="L179" s="253"/>
      <c r="M179" s="93"/>
      <c r="N179" s="51"/>
    </row>
    <row r="180" spans="2:14">
      <c r="B180" s="190" t="s">
        <v>4694</v>
      </c>
      <c r="C180" s="24"/>
      <c r="D180" s="24"/>
      <c r="E180" s="105">
        <v>0</v>
      </c>
      <c r="F180" s="55">
        <v>0</v>
      </c>
      <c r="G180" s="55">
        <v>0</v>
      </c>
      <c r="H180" s="55">
        <v>0</v>
      </c>
      <c r="I180" s="261"/>
      <c r="J180" s="106"/>
      <c r="K180" s="54">
        <f t="shared" si="0"/>
        <v>0</v>
      </c>
      <c r="L180" s="253"/>
      <c r="M180" s="93"/>
      <c r="N180" s="108"/>
    </row>
    <row r="181" spans="2:14">
      <c r="B181" s="190"/>
      <c r="C181" s="24"/>
      <c r="D181" s="24"/>
      <c r="E181" s="252"/>
      <c r="F181" s="261"/>
      <c r="G181" s="261"/>
      <c r="H181" s="261"/>
      <c r="I181" s="261"/>
      <c r="J181" s="106"/>
      <c r="K181" s="229"/>
      <c r="L181" s="253"/>
      <c r="M181" s="93"/>
      <c r="N181" s="108"/>
    </row>
    <row r="182" spans="2:14" ht="32.25" customHeight="1">
      <c r="B182" s="194"/>
      <c r="C182" s="89">
        <f>'[2]2-SINAPI DEZEMBRO 2017'!A10842</f>
        <v>97645</v>
      </c>
      <c r="D182" s="17" t="s">
        <v>7</v>
      </c>
      <c r="E182" s="666" t="str">
        <f>IFERROR(VLOOKUP($C182,'SINAPI MARÇO 2020'!$1:$1048576,2,0),IFERROR(VLOOKUP($C182,'COMP. PROPRIA'!#REF!,4,0),""))</f>
        <v>REMOÇÃO DE JANELAS, DE FORMA MANUAL, SEM REAPROVEITAMENTO. AF_12/2017</v>
      </c>
      <c r="F182" s="667"/>
      <c r="G182" s="667"/>
      <c r="H182" s="667"/>
      <c r="I182" s="667"/>
      <c r="J182" s="668"/>
      <c r="K182" s="230">
        <f>SUM(K184:K189)</f>
        <v>0</v>
      </c>
      <c r="L182" s="47" t="s">
        <v>57</v>
      </c>
      <c r="M182" s="31">
        <f>K182*0.15</f>
        <v>0</v>
      </c>
      <c r="N182" s="129" t="s">
        <v>58</v>
      </c>
    </row>
    <row r="183" spans="2:14">
      <c r="B183" s="194"/>
      <c r="C183" s="89"/>
      <c r="D183" s="89"/>
      <c r="E183" s="79" t="s">
        <v>1013</v>
      </c>
      <c r="F183" s="260" t="s">
        <v>995</v>
      </c>
      <c r="G183" s="261"/>
      <c r="H183" s="260" t="s">
        <v>948</v>
      </c>
      <c r="I183" s="38"/>
      <c r="J183" s="126"/>
      <c r="K183" s="228"/>
      <c r="L183" s="47"/>
      <c r="M183" s="130"/>
      <c r="N183" s="129"/>
    </row>
    <row r="184" spans="2:14">
      <c r="B184" s="194" t="s">
        <v>5170</v>
      </c>
      <c r="C184" s="89"/>
      <c r="D184" s="89"/>
      <c r="E184" s="105">
        <v>0</v>
      </c>
      <c r="F184" s="55">
        <v>0</v>
      </c>
      <c r="G184" s="261"/>
      <c r="H184" s="55">
        <v>0</v>
      </c>
      <c r="I184" s="38"/>
      <c r="J184" s="126"/>
      <c r="K184" s="234">
        <f t="shared" ref="K184:K189" si="1">E184*F184*H184</f>
        <v>0</v>
      </c>
      <c r="L184" s="47"/>
      <c r="M184" s="131"/>
      <c r="N184" s="129"/>
    </row>
    <row r="185" spans="2:14">
      <c r="B185" s="194" t="s">
        <v>1114</v>
      </c>
      <c r="C185" s="89"/>
      <c r="D185" s="89"/>
      <c r="E185" s="105">
        <v>0</v>
      </c>
      <c r="F185" s="55">
        <v>0</v>
      </c>
      <c r="G185" s="261"/>
      <c r="H185" s="55">
        <v>0</v>
      </c>
      <c r="I185" s="38"/>
      <c r="J185" s="126"/>
      <c r="K185" s="234">
        <f t="shared" si="1"/>
        <v>0</v>
      </c>
      <c r="L185" s="47"/>
      <c r="M185" s="131"/>
      <c r="N185" s="129"/>
    </row>
    <row r="186" spans="2:14">
      <c r="B186" s="194" t="s">
        <v>1115</v>
      </c>
      <c r="C186" s="89"/>
      <c r="D186" s="89"/>
      <c r="E186" s="105">
        <v>0</v>
      </c>
      <c r="F186" s="55">
        <v>0</v>
      </c>
      <c r="G186" s="261"/>
      <c r="H186" s="55">
        <v>0</v>
      </c>
      <c r="I186" s="38"/>
      <c r="J186" s="126"/>
      <c r="K186" s="234">
        <f t="shared" si="1"/>
        <v>0</v>
      </c>
      <c r="L186" s="47"/>
      <c r="M186" s="131"/>
      <c r="N186" s="129"/>
    </row>
    <row r="187" spans="2:14">
      <c r="B187" s="194" t="s">
        <v>1116</v>
      </c>
      <c r="C187" s="89"/>
      <c r="D187" s="89"/>
      <c r="E187" s="105">
        <v>0</v>
      </c>
      <c r="F187" s="55">
        <v>0</v>
      </c>
      <c r="G187" s="261"/>
      <c r="H187" s="55">
        <v>0</v>
      </c>
      <c r="I187" s="38"/>
      <c r="J187" s="126"/>
      <c r="K187" s="234">
        <f t="shared" si="1"/>
        <v>0</v>
      </c>
      <c r="L187" s="47"/>
      <c r="M187" s="131"/>
      <c r="N187" s="129"/>
    </row>
    <row r="188" spans="2:14">
      <c r="B188" s="194" t="s">
        <v>1117</v>
      </c>
      <c r="C188" s="89"/>
      <c r="D188" s="89"/>
      <c r="E188" s="105">
        <v>0</v>
      </c>
      <c r="F188" s="55">
        <v>0</v>
      </c>
      <c r="G188" s="261"/>
      <c r="H188" s="55">
        <v>0</v>
      </c>
      <c r="I188" s="38"/>
      <c r="J188" s="126"/>
      <c r="K188" s="234">
        <f t="shared" si="1"/>
        <v>0</v>
      </c>
      <c r="L188" s="47"/>
      <c r="M188" s="131"/>
      <c r="N188" s="129"/>
    </row>
    <row r="189" spans="2:14">
      <c r="B189" s="194" t="s">
        <v>1118</v>
      </c>
      <c r="C189" s="89"/>
      <c r="D189" s="89"/>
      <c r="E189" s="105">
        <v>0</v>
      </c>
      <c r="F189" s="55">
        <v>0</v>
      </c>
      <c r="G189" s="261"/>
      <c r="H189" s="55">
        <v>0</v>
      </c>
      <c r="I189" s="38"/>
      <c r="J189" s="126"/>
      <c r="K189" s="234">
        <f t="shared" si="1"/>
        <v>0</v>
      </c>
      <c r="L189" s="47"/>
      <c r="M189" s="131"/>
      <c r="N189" s="129"/>
    </row>
    <row r="190" spans="2:14">
      <c r="B190" s="194"/>
      <c r="C190" s="89"/>
      <c r="D190" s="89"/>
      <c r="E190" s="132"/>
      <c r="F190" s="261"/>
      <c r="G190" s="261"/>
      <c r="H190" s="38"/>
      <c r="I190" s="38"/>
      <c r="J190" s="126"/>
      <c r="K190" s="228"/>
      <c r="L190" s="47"/>
      <c r="M190" s="131"/>
      <c r="N190" s="129"/>
    </row>
    <row r="191" spans="2:14" ht="30" customHeight="1">
      <c r="B191" s="194"/>
      <c r="C191" s="89">
        <v>97644</v>
      </c>
      <c r="D191" s="17" t="s">
        <v>7</v>
      </c>
      <c r="E191" s="666" t="str">
        <f>IFERROR(VLOOKUP($C191,'SINAPI MARÇO 2020'!$1:$1048576,2,0),IFERROR(VLOOKUP($C191,'COMP. PROPRIA'!#REF!,4,0),""))</f>
        <v>REMOÇÃO DE PORTAS, DE FORMA MANUAL, SEM REAPROVEITAMENTO. AF_12/2017</v>
      </c>
      <c r="F191" s="667"/>
      <c r="G191" s="667"/>
      <c r="H191" s="667"/>
      <c r="I191" s="667"/>
      <c r="J191" s="668"/>
      <c r="K191" s="230">
        <f>SUM(K193:K194)</f>
        <v>0</v>
      </c>
      <c r="L191" s="47" t="s">
        <v>57</v>
      </c>
      <c r="M191" s="31">
        <f>K191*0.4*0.4*0.4</f>
        <v>0</v>
      </c>
      <c r="N191" s="129" t="s">
        <v>58</v>
      </c>
    </row>
    <row r="192" spans="2:14">
      <c r="B192" s="194"/>
      <c r="C192" s="89"/>
      <c r="D192" s="89"/>
      <c r="E192" s="79" t="s">
        <v>1013</v>
      </c>
      <c r="F192" s="260" t="s">
        <v>995</v>
      </c>
      <c r="G192" s="261"/>
      <c r="H192" s="260" t="s">
        <v>948</v>
      </c>
      <c r="I192" s="38"/>
      <c r="J192" s="133"/>
      <c r="K192" s="228"/>
      <c r="L192" s="47"/>
      <c r="M192" s="130"/>
      <c r="N192" s="129"/>
    </row>
    <row r="193" spans="2:16">
      <c r="B193" s="194" t="s">
        <v>1119</v>
      </c>
      <c r="C193" s="17"/>
      <c r="D193" s="17"/>
      <c r="E193" s="105">
        <v>0</v>
      </c>
      <c r="F193" s="55">
        <v>0</v>
      </c>
      <c r="G193" s="261"/>
      <c r="H193" s="55">
        <v>0</v>
      </c>
      <c r="I193" s="38"/>
      <c r="J193" s="133"/>
      <c r="K193" s="234">
        <f>E193*F193*H193</f>
        <v>0</v>
      </c>
      <c r="L193" s="47"/>
      <c r="M193" s="135"/>
      <c r="N193" s="129"/>
    </row>
    <row r="194" spans="2:16">
      <c r="B194" s="194"/>
      <c r="C194" s="17"/>
      <c r="D194" s="17"/>
      <c r="E194" s="134"/>
      <c r="F194" s="261"/>
      <c r="G194" s="261"/>
      <c r="H194" s="261"/>
      <c r="I194" s="38"/>
      <c r="J194" s="133"/>
      <c r="K194" s="228"/>
      <c r="L194" s="47"/>
      <c r="M194" s="135"/>
      <c r="N194" s="129"/>
    </row>
    <row r="195" spans="2:16">
      <c r="B195" s="194"/>
      <c r="C195" s="17"/>
      <c r="D195" s="17"/>
      <c r="E195" s="134"/>
      <c r="F195" s="261"/>
      <c r="G195" s="261"/>
      <c r="H195" s="261"/>
      <c r="I195" s="38"/>
      <c r="J195" s="133"/>
      <c r="K195" s="228"/>
      <c r="L195" s="47"/>
      <c r="M195" s="135"/>
      <c r="N195" s="129"/>
    </row>
    <row r="196" spans="2:16" ht="15">
      <c r="B196" s="194"/>
      <c r="C196" s="263" t="s">
        <v>5253</v>
      </c>
      <c r="D196" s="17" t="s">
        <v>5168</v>
      </c>
      <c r="E196" s="666" t="str">
        <f>IFERROR(VLOOKUP($C196,'SINAPI MARÇO 2020'!$1:$1048576,2,0),IFERROR(VLOOKUP($C196,'COMP. PROPRIA'!#REF!,4,0),""))</f>
        <v/>
      </c>
      <c r="F196" s="667"/>
      <c r="G196" s="667"/>
      <c r="H196" s="667"/>
      <c r="I196" s="667"/>
      <c r="J196" s="668"/>
      <c r="K196" s="230">
        <f>SUM(H198:H198)</f>
        <v>0</v>
      </c>
      <c r="L196" s="47" t="s">
        <v>848</v>
      </c>
      <c r="M196" s="31">
        <f>K196*0.4*0.4*0.4</f>
        <v>0</v>
      </c>
      <c r="N196" s="129" t="s">
        <v>58</v>
      </c>
    </row>
    <row r="197" spans="2:16">
      <c r="B197" s="194"/>
      <c r="C197" s="89"/>
      <c r="D197" s="89"/>
      <c r="E197" s="128"/>
      <c r="F197" s="261"/>
      <c r="G197" s="261"/>
      <c r="H197" s="48" t="s">
        <v>1121</v>
      </c>
      <c r="I197" s="38"/>
      <c r="J197" s="133"/>
      <c r="K197" s="228"/>
      <c r="L197" s="47"/>
      <c r="M197" s="130"/>
      <c r="N197" s="129"/>
    </row>
    <row r="198" spans="2:16" ht="25.5">
      <c r="B198" s="194" t="s">
        <v>1120</v>
      </c>
      <c r="C198" s="17"/>
      <c r="D198" s="17"/>
      <c r="E198" s="134"/>
      <c r="F198" s="261"/>
      <c r="G198" s="261"/>
      <c r="H198" s="55">
        <v>0</v>
      </c>
      <c r="I198" s="38"/>
      <c r="J198" s="133"/>
      <c r="K198" s="228"/>
      <c r="L198" s="47"/>
      <c r="M198" s="135"/>
      <c r="N198" s="129"/>
    </row>
    <row r="199" spans="2:16" ht="27" customHeight="1">
      <c r="B199" s="194"/>
      <c r="C199" s="89">
        <v>97633</v>
      </c>
      <c r="D199" s="17" t="s">
        <v>7</v>
      </c>
      <c r="E199" s="666" t="str">
        <f>IFERROR(VLOOKUP($C199,'SINAPI MARÇO 2020'!$1:$1048576,2,0),IFERROR(VLOOKUP($C199,'COMP. PROPRIA'!#REF!,4,0),""))</f>
        <v>DEMOLIÇÃO DE REVESTIMENTO CERÂMICO, DE FORMA MANUAL, SEM REAPROVEITAMENTO. AF_12/2017</v>
      </c>
      <c r="F199" s="667"/>
      <c r="G199" s="667"/>
      <c r="H199" s="667"/>
      <c r="I199" s="667"/>
      <c r="J199" s="668"/>
      <c r="K199" s="230">
        <f>SUM(K201:K204)</f>
        <v>0</v>
      </c>
      <c r="L199" s="41" t="s">
        <v>57</v>
      </c>
      <c r="M199" s="31">
        <f>K199*0.03</f>
        <v>0</v>
      </c>
      <c r="N199" s="129" t="s">
        <v>58</v>
      </c>
      <c r="P199" s="95"/>
    </row>
    <row r="200" spans="2:16" ht="25.5">
      <c r="B200" s="194"/>
      <c r="C200" s="89"/>
      <c r="D200" s="89"/>
      <c r="E200" s="68" t="s">
        <v>1122</v>
      </c>
      <c r="F200" s="270" t="s">
        <v>1123</v>
      </c>
      <c r="G200" s="261"/>
      <c r="H200" s="255" t="s">
        <v>998</v>
      </c>
      <c r="I200" s="38"/>
      <c r="J200" s="133"/>
      <c r="K200" s="228"/>
      <c r="L200" s="41"/>
      <c r="M200" s="130"/>
      <c r="N200" s="129"/>
      <c r="P200" s="95"/>
    </row>
    <row r="201" spans="2:16">
      <c r="B201" s="194"/>
      <c r="C201" s="17"/>
      <c r="D201" s="17"/>
      <c r="E201" s="105">
        <v>0</v>
      </c>
      <c r="F201" s="55">
        <v>0</v>
      </c>
      <c r="G201" s="261"/>
      <c r="H201" s="55">
        <v>0</v>
      </c>
      <c r="I201" s="38"/>
      <c r="J201" s="133"/>
      <c r="K201" s="234">
        <f>E201*F201*H201</f>
        <v>0</v>
      </c>
      <c r="L201" s="41"/>
      <c r="M201" s="136"/>
      <c r="N201" s="129"/>
      <c r="P201" s="95"/>
    </row>
    <row r="202" spans="2:16">
      <c r="B202" s="194"/>
      <c r="C202" s="17"/>
      <c r="D202" s="17"/>
      <c r="E202" s="105">
        <v>0</v>
      </c>
      <c r="F202" s="55">
        <v>0</v>
      </c>
      <c r="G202" s="261"/>
      <c r="H202" s="55">
        <v>0</v>
      </c>
      <c r="I202" s="38"/>
      <c r="J202" s="133"/>
      <c r="K202" s="234">
        <f>E202*F202*H202</f>
        <v>0</v>
      </c>
      <c r="L202" s="41"/>
      <c r="M202" s="136"/>
      <c r="N202" s="129"/>
      <c r="P202" s="95"/>
    </row>
    <row r="203" spans="2:16">
      <c r="B203" s="194"/>
      <c r="C203" s="17"/>
      <c r="D203" s="17"/>
      <c r="E203" s="105">
        <v>0</v>
      </c>
      <c r="F203" s="55">
        <v>0</v>
      </c>
      <c r="G203" s="261"/>
      <c r="H203" s="55">
        <v>0</v>
      </c>
      <c r="I203" s="38"/>
      <c r="J203" s="133"/>
      <c r="K203" s="234">
        <f>E203*F203*H203</f>
        <v>0</v>
      </c>
      <c r="L203" s="41"/>
      <c r="M203" s="136"/>
      <c r="N203" s="129"/>
      <c r="P203" s="95"/>
    </row>
    <row r="204" spans="2:16">
      <c r="B204" s="194"/>
      <c r="C204" s="17"/>
      <c r="D204" s="17"/>
      <c r="E204" s="105">
        <v>0</v>
      </c>
      <c r="F204" s="55">
        <v>0</v>
      </c>
      <c r="G204" s="261"/>
      <c r="H204" s="55">
        <v>0</v>
      </c>
      <c r="I204" s="38"/>
      <c r="J204" s="133"/>
      <c r="K204" s="234">
        <f>E204*F204*H204</f>
        <v>0</v>
      </c>
      <c r="L204" s="41"/>
      <c r="M204" s="136"/>
      <c r="N204" s="129"/>
      <c r="P204" s="95"/>
    </row>
    <row r="205" spans="2:16">
      <c r="B205" s="194"/>
      <c r="C205" s="89"/>
      <c r="D205" s="89"/>
      <c r="E205" s="132"/>
      <c r="F205" s="261"/>
      <c r="G205" s="261"/>
      <c r="H205" s="38"/>
      <c r="I205" s="38"/>
      <c r="J205" s="133"/>
      <c r="K205" s="234"/>
      <c r="L205" s="41"/>
      <c r="M205" s="136"/>
      <c r="N205" s="129"/>
      <c r="P205" s="95"/>
    </row>
    <row r="206" spans="2:16" ht="56.25" customHeight="1">
      <c r="B206" s="194"/>
      <c r="C206" s="89">
        <v>97622</v>
      </c>
      <c r="D206" s="17" t="s">
        <v>7</v>
      </c>
      <c r="E206" s="666" t="str">
        <f>IFERROR(VLOOKUP($C206,'SINAPI MARÇO 2020'!$1:$1048576,2,0),IFERROR(VLOOKUP($C206,'COMP. PROPRIA'!#REF!,4,0),""))</f>
        <v>DEMOLIÇÃO DE ALVENARIA DE BLOCO FURADO, DE FORMA MANUAL, SEM REAPROVEITAMENTO. AF_12/2017</v>
      </c>
      <c r="F206" s="667"/>
      <c r="G206" s="667"/>
      <c r="H206" s="667"/>
      <c r="I206" s="667"/>
      <c r="J206" s="668"/>
      <c r="K206" s="230">
        <f>SUM(K208:K211)</f>
        <v>0</v>
      </c>
      <c r="L206" s="41" t="s">
        <v>57</v>
      </c>
      <c r="M206" s="31">
        <f>K206*0.15</f>
        <v>0</v>
      </c>
      <c r="N206" s="129" t="s">
        <v>58</v>
      </c>
      <c r="P206" s="95"/>
    </row>
    <row r="207" spans="2:16" ht="25.5">
      <c r="B207" s="194"/>
      <c r="C207" s="89"/>
      <c r="D207" s="89"/>
      <c r="E207" s="68" t="s">
        <v>1122</v>
      </c>
      <c r="F207" s="270" t="s">
        <v>1123</v>
      </c>
      <c r="G207" s="272"/>
      <c r="H207" s="270" t="s">
        <v>998</v>
      </c>
      <c r="I207" s="38"/>
      <c r="J207" s="133"/>
      <c r="K207" s="234"/>
      <c r="L207" s="41"/>
      <c r="M207" s="136"/>
      <c r="N207" s="129"/>
      <c r="P207" s="95"/>
    </row>
    <row r="208" spans="2:16">
      <c r="B208" s="194"/>
      <c r="C208" s="89"/>
      <c r="D208" s="89"/>
      <c r="E208" s="105">
        <v>0</v>
      </c>
      <c r="F208" s="55">
        <v>0</v>
      </c>
      <c r="G208" s="272"/>
      <c r="H208" s="55">
        <v>0</v>
      </c>
      <c r="I208" s="38"/>
      <c r="J208" s="133"/>
      <c r="K208" s="234">
        <f>E208*F208*H208</f>
        <v>0</v>
      </c>
      <c r="L208" s="41"/>
      <c r="M208" s="136"/>
      <c r="N208" s="129"/>
      <c r="P208" s="95"/>
    </row>
    <row r="209" spans="2:16">
      <c r="B209" s="194"/>
      <c r="C209" s="89"/>
      <c r="D209" s="89"/>
      <c r="E209" s="105">
        <v>0</v>
      </c>
      <c r="F209" s="55">
        <v>0</v>
      </c>
      <c r="G209" s="272"/>
      <c r="H209" s="55">
        <v>0</v>
      </c>
      <c r="I209" s="38"/>
      <c r="J209" s="133"/>
      <c r="K209" s="234">
        <f>E209*F209*H209</f>
        <v>0</v>
      </c>
      <c r="L209" s="41"/>
      <c r="M209" s="136"/>
      <c r="N209" s="129"/>
      <c r="P209" s="95"/>
    </row>
    <row r="210" spans="2:16">
      <c r="B210" s="194"/>
      <c r="C210" s="89"/>
      <c r="D210" s="89"/>
      <c r="E210" s="105">
        <v>0</v>
      </c>
      <c r="F210" s="55">
        <v>0</v>
      </c>
      <c r="G210" s="272"/>
      <c r="H210" s="55">
        <v>0</v>
      </c>
      <c r="I210" s="38"/>
      <c r="J210" s="133"/>
      <c r="K210" s="234">
        <f>E210*F210*H210</f>
        <v>0</v>
      </c>
      <c r="L210" s="41"/>
      <c r="M210" s="136"/>
      <c r="N210" s="129"/>
      <c r="P210" s="95"/>
    </row>
    <row r="211" spans="2:16">
      <c r="B211" s="194"/>
      <c r="C211" s="89"/>
      <c r="D211" s="89"/>
      <c r="E211" s="132"/>
      <c r="F211" s="272"/>
      <c r="G211" s="272"/>
      <c r="H211" s="38"/>
      <c r="I211" s="38"/>
      <c r="J211" s="133"/>
      <c r="K211" s="234"/>
      <c r="L211" s="41"/>
      <c r="M211" s="136"/>
      <c r="N211" s="129"/>
      <c r="P211" s="95"/>
    </row>
    <row r="212" spans="2:16">
      <c r="B212" s="194"/>
      <c r="C212" s="89"/>
      <c r="D212" s="89"/>
      <c r="E212" s="132"/>
      <c r="F212" s="272"/>
      <c r="G212" s="272"/>
      <c r="H212" s="38"/>
      <c r="I212" s="38"/>
      <c r="J212" s="133"/>
      <c r="K212" s="234"/>
      <c r="L212" s="41"/>
      <c r="M212" s="136"/>
      <c r="N212" s="129"/>
      <c r="P212" s="95"/>
    </row>
    <row r="213" spans="2:16" ht="15">
      <c r="B213" s="190"/>
      <c r="C213" s="17">
        <v>72897</v>
      </c>
      <c r="D213" s="17" t="s">
        <v>7</v>
      </c>
      <c r="E213" s="666" t="str">
        <f>IFERROR(VLOOKUP($C213,'SINAPI MARÇO 2020'!$1:$1048576,2,0),IFERROR(VLOOKUP($C213,'COMP. PROPRIA'!#REF!,4,0),""))</f>
        <v>CARGA MANUAL DE ENTULHO EM CAMINHAO BASCULANTE 6 M3</v>
      </c>
      <c r="F213" s="667"/>
      <c r="G213" s="667"/>
      <c r="H213" s="667"/>
      <c r="I213" s="667"/>
      <c r="J213" s="668"/>
      <c r="K213" s="230">
        <f>SUM(K215:K216)</f>
        <v>0</v>
      </c>
      <c r="L213" s="253" t="s">
        <v>58</v>
      </c>
      <c r="M213" s="93"/>
      <c r="N213" s="129"/>
      <c r="P213" s="95"/>
    </row>
    <row r="214" spans="2:16" ht="51">
      <c r="B214" s="192" t="s">
        <v>1052</v>
      </c>
      <c r="C214" s="24"/>
      <c r="D214" s="24"/>
      <c r="E214" s="68" t="s">
        <v>1014</v>
      </c>
      <c r="F214" s="38"/>
      <c r="G214" s="38"/>
      <c r="H214" s="48" t="s">
        <v>1035</v>
      </c>
      <c r="I214" s="261"/>
      <c r="J214" s="106"/>
      <c r="K214" s="234"/>
      <c r="L214" s="253"/>
      <c r="M214" s="107"/>
      <c r="N214" s="108"/>
      <c r="P214" s="95"/>
    </row>
    <row r="215" spans="2:16" ht="25.5">
      <c r="B215" s="190" t="s">
        <v>1015</v>
      </c>
      <c r="C215" s="24"/>
      <c r="D215" s="24"/>
      <c r="E215" s="105">
        <v>0</v>
      </c>
      <c r="F215" s="38"/>
      <c r="G215" s="38"/>
      <c r="H215" s="55">
        <v>1.3</v>
      </c>
      <c r="I215" s="261"/>
      <c r="J215" s="106"/>
      <c r="K215" s="234">
        <f>E215*H215</f>
        <v>0</v>
      </c>
      <c r="L215" s="253"/>
      <c r="M215" s="107"/>
      <c r="N215" s="108"/>
      <c r="P215" s="95"/>
    </row>
    <row r="216" spans="2:16">
      <c r="B216" s="190"/>
      <c r="C216" s="24"/>
      <c r="D216" s="24"/>
      <c r="E216" s="252"/>
      <c r="F216" s="38"/>
      <c r="G216" s="38"/>
      <c r="H216" s="38"/>
      <c r="I216" s="261"/>
      <c r="J216" s="106"/>
      <c r="K216" s="234"/>
      <c r="L216" s="253"/>
      <c r="M216" s="107"/>
      <c r="N216" s="108"/>
      <c r="P216" s="95"/>
    </row>
    <row r="217" spans="2:16">
      <c r="B217" s="190"/>
      <c r="C217" s="24"/>
      <c r="D217" s="24"/>
      <c r="E217" s="252"/>
      <c r="F217" s="38"/>
      <c r="G217" s="38"/>
      <c r="H217" s="38"/>
      <c r="I217" s="261"/>
      <c r="J217" s="106"/>
      <c r="K217" s="234"/>
      <c r="L217" s="253"/>
      <c r="M217" s="107"/>
      <c r="N217" s="108"/>
      <c r="P217" s="95"/>
    </row>
    <row r="218" spans="2:16" ht="30" customHeight="1">
      <c r="B218" s="194"/>
      <c r="C218" s="17">
        <v>95302</v>
      </c>
      <c r="D218" s="17" t="s">
        <v>7</v>
      </c>
      <c r="E218" s="666" t="str">
        <f>IFERROR(VLOOKUP($C218,'SINAPI MARÇO 2020'!$1:$1048576,2,0),IFERROR(VLOOKUP($C218,'COMP. PROPRIA'!#REF!,4,0),""))</f>
        <v/>
      </c>
      <c r="F218" s="667"/>
      <c r="G218" s="667"/>
      <c r="H218" s="667"/>
      <c r="I218" s="667"/>
      <c r="J218" s="668"/>
      <c r="K218" s="230">
        <f>SUM(K220:K221)</f>
        <v>0</v>
      </c>
      <c r="L218" s="40" t="s">
        <v>938</v>
      </c>
      <c r="M218" s="93"/>
      <c r="N218" s="129"/>
      <c r="P218" s="95"/>
    </row>
    <row r="219" spans="2:16" ht="25.5">
      <c r="B219" s="190" t="s">
        <v>1043</v>
      </c>
      <c r="C219" s="24"/>
      <c r="D219" s="24"/>
      <c r="E219" s="68" t="s">
        <v>1007</v>
      </c>
      <c r="F219" s="261"/>
      <c r="G219" s="261"/>
      <c r="H219" s="255" t="s">
        <v>1008</v>
      </c>
      <c r="I219" s="261"/>
      <c r="J219" s="106"/>
      <c r="K219" s="229"/>
      <c r="L219" s="253"/>
      <c r="M219" s="107"/>
      <c r="N219" s="108"/>
    </row>
    <row r="220" spans="2:16">
      <c r="B220" s="190"/>
      <c r="C220" s="24"/>
      <c r="D220" s="24"/>
      <c r="E220" s="118">
        <f>K213</f>
        <v>0</v>
      </c>
      <c r="F220" s="40"/>
      <c r="G220" s="40"/>
      <c r="H220" s="109">
        <f>(5+10)/2</f>
        <v>7.5</v>
      </c>
      <c r="I220" s="261"/>
      <c r="J220" s="51"/>
      <c r="K220" s="54">
        <f>H220*E220</f>
        <v>0</v>
      </c>
      <c r="L220" s="253"/>
      <c r="M220" s="107"/>
      <c r="N220" s="108"/>
    </row>
    <row r="221" spans="2:16">
      <c r="B221" s="197"/>
      <c r="C221" s="90"/>
      <c r="D221" s="90"/>
      <c r="E221" s="118"/>
      <c r="F221" s="40"/>
      <c r="G221" s="40"/>
      <c r="H221" s="40"/>
      <c r="I221" s="261"/>
      <c r="J221" s="106"/>
      <c r="K221" s="54"/>
      <c r="L221" s="253"/>
      <c r="M221" s="107"/>
      <c r="N221" s="108"/>
    </row>
    <row r="222" spans="2:16" ht="13.5" thickBot="1">
      <c r="B222" s="190"/>
      <c r="C222" s="24"/>
      <c r="D222" s="24"/>
      <c r="E222" s="118"/>
      <c r="F222" s="261"/>
      <c r="G222" s="261"/>
      <c r="H222" s="261"/>
      <c r="I222" s="261"/>
      <c r="J222" s="106"/>
      <c r="K222" s="229"/>
      <c r="L222" s="253"/>
      <c r="M222" s="107"/>
      <c r="N222" s="108"/>
    </row>
    <row r="223" spans="2:16" ht="13.5" thickBot="1">
      <c r="B223" s="191"/>
      <c r="C223" s="88"/>
      <c r="D223" s="88"/>
      <c r="E223" s="677" t="s">
        <v>992</v>
      </c>
      <c r="F223" s="678"/>
      <c r="G223" s="678"/>
      <c r="H223" s="678"/>
      <c r="I223" s="678"/>
      <c r="J223" s="679"/>
      <c r="K223" s="228"/>
      <c r="L223" s="49"/>
      <c r="M223" s="93"/>
      <c r="N223" s="112"/>
    </row>
    <row r="224" spans="2:16">
      <c r="B224" s="190"/>
      <c r="C224" s="24"/>
      <c r="D224" s="24"/>
      <c r="E224" s="118"/>
      <c r="F224" s="272"/>
      <c r="G224" s="272"/>
      <c r="H224" s="272"/>
      <c r="I224" s="272"/>
      <c r="J224" s="106"/>
      <c r="K224" s="229"/>
      <c r="L224" s="253"/>
      <c r="M224" s="107"/>
      <c r="N224" s="108"/>
    </row>
    <row r="225" spans="2:15" ht="15">
      <c r="B225" s="190"/>
      <c r="C225" s="94" t="s">
        <v>5256</v>
      </c>
      <c r="D225" s="62" t="s">
        <v>1107</v>
      </c>
      <c r="E225" s="666" t="str">
        <f>IFERROR(VLOOKUP($C225,'SINAPI MARÇO 2020'!$1:$1048576,2,0),IFERROR(VLOOKUP($C225,'COMP. PROPRIA'!#REF!,4,0),""))</f>
        <v/>
      </c>
      <c r="F225" s="667"/>
      <c r="G225" s="667"/>
      <c r="H225" s="667"/>
      <c r="I225" s="667"/>
      <c r="J225" s="668"/>
      <c r="K225" s="230">
        <f>SUM(K227)</f>
        <v>0</v>
      </c>
      <c r="L225" s="40" t="s">
        <v>5172</v>
      </c>
      <c r="M225" s="120"/>
      <c r="N225" s="121"/>
    </row>
    <row r="226" spans="2:15" ht="18.75" customHeight="1">
      <c r="B226" s="192"/>
      <c r="C226" s="24"/>
      <c r="D226" s="24"/>
      <c r="E226" s="68" t="s">
        <v>980</v>
      </c>
      <c r="F226" s="40"/>
      <c r="G226" s="260" t="s">
        <v>935</v>
      </c>
      <c r="H226" s="40"/>
      <c r="I226" s="40"/>
      <c r="J226" s="51"/>
      <c r="K226" s="54"/>
      <c r="L226" s="40"/>
      <c r="M226" s="107"/>
      <c r="N226" s="108"/>
    </row>
    <row r="227" spans="2:15" ht="15" customHeight="1">
      <c r="B227" s="190"/>
      <c r="C227" s="24"/>
      <c r="D227" s="24"/>
      <c r="E227" s="117">
        <v>0</v>
      </c>
      <c r="F227" s="40"/>
      <c r="G227" s="109">
        <v>0</v>
      </c>
      <c r="H227" s="40"/>
      <c r="I227" s="40"/>
      <c r="J227" s="51"/>
      <c r="K227" s="229">
        <f>E227*G227</f>
        <v>0</v>
      </c>
      <c r="L227" s="40"/>
      <c r="M227" s="107"/>
      <c r="N227" s="108"/>
    </row>
    <row r="228" spans="2:15" ht="25.5" customHeight="1">
      <c r="B228" s="190"/>
      <c r="C228" s="24"/>
      <c r="D228" s="24"/>
      <c r="E228" s="118"/>
      <c r="F228" s="40"/>
      <c r="G228" s="40"/>
      <c r="H228" s="40"/>
      <c r="I228" s="40"/>
      <c r="J228" s="51"/>
      <c r="K228" s="54"/>
      <c r="L228" s="40"/>
      <c r="M228" s="123"/>
      <c r="N228" s="122"/>
    </row>
    <row r="229" spans="2:15" ht="12.75" customHeight="1">
      <c r="B229" s="190"/>
      <c r="C229" s="62" t="s">
        <v>4641</v>
      </c>
      <c r="D229" s="62" t="s">
        <v>7</v>
      </c>
      <c r="E229" s="666" t="str">
        <f>IFERROR(VLOOKUP($C229,'SINAPI MARÇO 2020'!$1:$1048576,2,0),IFERROR(VLOOKUP($C229,'COMP. PROPRIA'!#REF!,4,0),""))</f>
        <v>ESCAVACAO E TRANSPORTE DE MATERIAL DE  1A CAT DMT 50M COM TRATOR SOBRE  ESTEIRAS 347 HP COM LAMINA E ESCARIFICADOR</v>
      </c>
      <c r="F229" s="667"/>
      <c r="G229" s="667"/>
      <c r="H229" s="667"/>
      <c r="I229" s="667"/>
      <c r="J229" s="668"/>
      <c r="K229" s="230">
        <f>SUM(K231:K232)</f>
        <v>0</v>
      </c>
      <c r="L229" s="40" t="s">
        <v>58</v>
      </c>
      <c r="M229" s="107"/>
      <c r="N229" s="108"/>
    </row>
    <row r="230" spans="2:15">
      <c r="B230" s="192"/>
      <c r="C230" s="24"/>
      <c r="D230" s="24"/>
      <c r="E230" s="64" t="s">
        <v>994</v>
      </c>
      <c r="F230" s="260" t="s">
        <v>995</v>
      </c>
      <c r="G230" s="260" t="s">
        <v>997</v>
      </c>
      <c r="H230" s="40"/>
      <c r="I230" s="40"/>
      <c r="J230" s="51"/>
      <c r="K230" s="54"/>
      <c r="L230" s="40"/>
      <c r="M230" s="107"/>
      <c r="N230" s="108"/>
    </row>
    <row r="231" spans="2:15">
      <c r="B231" s="190"/>
      <c r="C231" s="24"/>
      <c r="D231" s="24"/>
      <c r="E231" s="77">
        <v>0</v>
      </c>
      <c r="F231" s="58">
        <v>0</v>
      </c>
      <c r="G231" s="58">
        <v>0</v>
      </c>
      <c r="H231" s="40"/>
      <c r="I231" s="40"/>
      <c r="J231" s="51"/>
      <c r="K231" s="54">
        <f>G231*F231*E231</f>
        <v>0</v>
      </c>
      <c r="L231" s="253"/>
      <c r="M231" s="107"/>
      <c r="N231" s="108"/>
    </row>
    <row r="232" spans="2:15">
      <c r="B232" s="190"/>
      <c r="C232" s="24"/>
      <c r="D232" s="24"/>
      <c r="E232" s="77">
        <v>0</v>
      </c>
      <c r="F232" s="58">
        <v>0</v>
      </c>
      <c r="G232" s="58">
        <v>0</v>
      </c>
      <c r="H232" s="40"/>
      <c r="I232" s="40"/>
      <c r="J232" s="51"/>
      <c r="K232" s="54">
        <f>H232*G232*F232*E232</f>
        <v>0</v>
      </c>
      <c r="L232" s="253"/>
      <c r="M232" s="107"/>
      <c r="N232" s="108"/>
    </row>
    <row r="233" spans="2:15">
      <c r="B233" s="190"/>
      <c r="C233" s="24"/>
      <c r="D233" s="24"/>
      <c r="E233" s="252"/>
      <c r="F233" s="261"/>
      <c r="G233" s="261"/>
      <c r="H233" s="261"/>
      <c r="I233" s="261"/>
      <c r="J233" s="106"/>
      <c r="K233" s="229"/>
      <c r="L233" s="253"/>
      <c r="M233" s="107"/>
      <c r="N233" s="108"/>
    </row>
    <row r="234" spans="2:15" ht="12.75" customHeight="1">
      <c r="B234" s="190"/>
      <c r="C234" s="24">
        <v>79472</v>
      </c>
      <c r="D234" s="62" t="s">
        <v>7</v>
      </c>
      <c r="E234" s="666" t="str">
        <f>IFERROR(VLOOKUP($C234,'SINAPI MARÇO 2020'!$1:$1048576,2,0),IFERROR(VLOOKUP($C234,'COMP. PROPRIA'!#REF!,4,0),""))</f>
        <v/>
      </c>
      <c r="F234" s="667"/>
      <c r="G234" s="667"/>
      <c r="H234" s="667"/>
      <c r="I234" s="667"/>
      <c r="J234" s="668"/>
      <c r="K234" s="230">
        <f>SUM(K236:K237)</f>
        <v>0</v>
      </c>
      <c r="L234" s="40" t="s">
        <v>57</v>
      </c>
      <c r="M234" s="107"/>
      <c r="N234" s="108"/>
    </row>
    <row r="235" spans="2:15" ht="12.75" customHeight="1">
      <c r="B235" s="192" t="s">
        <v>993</v>
      </c>
      <c r="C235" s="24"/>
      <c r="D235" s="24"/>
      <c r="E235" s="64" t="s">
        <v>994</v>
      </c>
      <c r="F235" s="260" t="s">
        <v>995</v>
      </c>
      <c r="G235" s="255" t="s">
        <v>996</v>
      </c>
      <c r="H235" s="40"/>
      <c r="I235" s="40"/>
      <c r="J235" s="51"/>
      <c r="K235" s="54"/>
      <c r="L235" s="40"/>
      <c r="M235" s="107"/>
      <c r="N235" s="108"/>
    </row>
    <row r="236" spans="2:15" ht="15" customHeight="1">
      <c r="B236" s="190"/>
      <c r="C236" s="24"/>
      <c r="D236" s="24"/>
      <c r="E236" s="77">
        <v>0</v>
      </c>
      <c r="F236" s="58">
        <v>0</v>
      </c>
      <c r="G236" s="109">
        <v>0</v>
      </c>
      <c r="H236" s="40"/>
      <c r="I236" s="40"/>
      <c r="J236" s="51"/>
      <c r="K236" s="54">
        <f>G236*F236*E236</f>
        <v>0</v>
      </c>
      <c r="L236" s="253"/>
      <c r="M236" s="107"/>
      <c r="N236" s="108"/>
    </row>
    <row r="237" spans="2:15">
      <c r="B237" s="190"/>
      <c r="C237" s="24"/>
      <c r="D237" s="24"/>
      <c r="E237" s="77">
        <v>0</v>
      </c>
      <c r="F237" s="58">
        <v>0</v>
      </c>
      <c r="G237" s="109">
        <v>0</v>
      </c>
      <c r="H237" s="40"/>
      <c r="I237" s="40"/>
      <c r="J237" s="51"/>
      <c r="K237" s="54">
        <f>H237*F237*E237</f>
        <v>0</v>
      </c>
      <c r="L237" s="253"/>
      <c r="M237" s="107"/>
      <c r="N237" s="108"/>
    </row>
    <row r="238" spans="2:15" ht="12.75" customHeight="1">
      <c r="B238" s="190"/>
      <c r="C238" s="24"/>
      <c r="D238" s="24"/>
      <c r="E238" s="118"/>
      <c r="F238" s="40"/>
      <c r="G238" s="40"/>
      <c r="H238" s="40"/>
      <c r="I238" s="40"/>
      <c r="J238" s="51"/>
      <c r="K238" s="54"/>
      <c r="L238" s="40"/>
      <c r="M238" s="107"/>
      <c r="N238" s="108"/>
      <c r="O238" s="124"/>
    </row>
    <row r="239" spans="2:15" ht="12.75" customHeight="1">
      <c r="B239" s="190"/>
      <c r="C239" s="62" t="s">
        <v>5257</v>
      </c>
      <c r="D239" s="62" t="s">
        <v>1107</v>
      </c>
      <c r="E239" s="666" t="str">
        <f>IFERROR(VLOOKUP($C239,'SINAPI MARÇO 2020'!$1:$1048576,2,0),IFERROR(VLOOKUP($C239,'COMP. PROPRIA'!#REF!,4,0),""))</f>
        <v/>
      </c>
      <c r="F239" s="667"/>
      <c r="G239" s="667"/>
      <c r="H239" s="667"/>
      <c r="I239" s="667"/>
      <c r="J239" s="668"/>
      <c r="K239" s="230">
        <f>SUM(K241:K242)</f>
        <v>0</v>
      </c>
      <c r="L239" s="40" t="s">
        <v>58</v>
      </c>
      <c r="M239" s="107"/>
      <c r="N239" s="108"/>
      <c r="O239" s="124"/>
    </row>
    <row r="240" spans="2:15" ht="25.5">
      <c r="B240" s="192" t="s">
        <v>1001</v>
      </c>
      <c r="C240" s="24"/>
      <c r="D240" s="24"/>
      <c r="E240" s="68" t="s">
        <v>1112</v>
      </c>
      <c r="F240" s="255" t="s">
        <v>1113</v>
      </c>
      <c r="G240" s="260" t="s">
        <v>1000</v>
      </c>
      <c r="H240" s="255" t="s">
        <v>999</v>
      </c>
      <c r="I240" s="255" t="s">
        <v>849</v>
      </c>
      <c r="J240" s="78"/>
      <c r="K240" s="54"/>
      <c r="L240" s="40"/>
      <c r="M240" s="107"/>
      <c r="N240" s="108"/>
      <c r="O240" s="124"/>
    </row>
    <row r="241" spans="2:15" ht="12.75" customHeight="1">
      <c r="B241" s="190"/>
      <c r="C241" s="24"/>
      <c r="D241" s="24"/>
      <c r="E241" s="77">
        <v>0</v>
      </c>
      <c r="F241" s="55">
        <v>0</v>
      </c>
      <c r="G241" s="55">
        <v>0</v>
      </c>
      <c r="H241" s="55">
        <v>0</v>
      </c>
      <c r="I241" s="18">
        <v>1.3</v>
      </c>
      <c r="J241" s="78"/>
      <c r="K241" s="54">
        <f>E241*F241*H241*I241</f>
        <v>0</v>
      </c>
      <c r="L241" s="40"/>
      <c r="M241" s="107"/>
      <c r="N241" s="108"/>
      <c r="O241" s="124"/>
    </row>
    <row r="242" spans="2:15">
      <c r="B242" s="190"/>
      <c r="C242" s="24"/>
      <c r="D242" s="24"/>
      <c r="E242" s="77">
        <v>0</v>
      </c>
      <c r="F242" s="55">
        <v>0</v>
      </c>
      <c r="G242" s="55">
        <v>0</v>
      </c>
      <c r="H242" s="55">
        <v>0</v>
      </c>
      <c r="I242" s="18">
        <v>1.3</v>
      </c>
      <c r="J242" s="78"/>
      <c r="K242" s="54">
        <f>E242*F242*H242*I242</f>
        <v>0</v>
      </c>
      <c r="L242" s="40"/>
      <c r="M242" s="107"/>
      <c r="N242" s="108"/>
      <c r="O242" s="124"/>
    </row>
    <row r="243" spans="2:15" ht="12.75" customHeight="1">
      <c r="B243" s="190"/>
      <c r="C243" s="24"/>
      <c r="D243" s="24"/>
      <c r="E243" s="118"/>
      <c r="F243" s="40"/>
      <c r="G243" s="40"/>
      <c r="H243" s="40"/>
      <c r="I243" s="40"/>
      <c r="J243" s="51"/>
      <c r="K243" s="54"/>
      <c r="L243" s="40"/>
      <c r="M243" s="107"/>
      <c r="N243" s="108"/>
    </row>
    <row r="244" spans="2:15" ht="12.75" customHeight="1">
      <c r="B244" s="190"/>
      <c r="C244" s="24">
        <v>96385</v>
      </c>
      <c r="D244" s="62" t="s">
        <v>7</v>
      </c>
      <c r="E244" s="666" t="str">
        <f>IFERROR(VLOOKUP($C244,'SINAPI MARÇO 2020'!$1:$1048576,2,0),IFERROR(VLOOKUP($C244,'COMP. PROPRIA'!#REF!,4,0),""))</f>
        <v>EXECUÇÃO E COMPACTAÇÃO DE ATERRO COM SOLO PREDOMINANTEMENTE ARGILOSO - EXCLUSIVE SOLO, ESCAVAÇÃO, CARGA E TRANSPORTE. AF_11/2019</v>
      </c>
      <c r="F244" s="667"/>
      <c r="G244" s="667"/>
      <c r="H244" s="667"/>
      <c r="I244" s="667"/>
      <c r="J244" s="668"/>
      <c r="K244" s="230">
        <f>SUM(K246:K247)</f>
        <v>0</v>
      </c>
      <c r="L244" s="40" t="s">
        <v>58</v>
      </c>
      <c r="M244" s="107"/>
      <c r="N244" s="108"/>
    </row>
    <row r="245" spans="2:15" ht="25.5">
      <c r="B245" s="192"/>
      <c r="C245" s="24"/>
      <c r="D245" s="24"/>
      <c r="E245" s="68" t="s">
        <v>994</v>
      </c>
      <c r="F245" s="260" t="s">
        <v>995</v>
      </c>
      <c r="G245" s="260"/>
      <c r="H245" s="255" t="s">
        <v>999</v>
      </c>
      <c r="I245" s="255"/>
      <c r="J245" s="78"/>
      <c r="K245" s="54"/>
      <c r="L245" s="40"/>
      <c r="M245" s="107"/>
      <c r="N245" s="108"/>
    </row>
    <row r="246" spans="2:15">
      <c r="B246" s="190"/>
      <c r="C246" s="24"/>
      <c r="D246" s="24"/>
      <c r="E246" s="77">
        <v>0</v>
      </c>
      <c r="F246" s="55">
        <v>0</v>
      </c>
      <c r="G246" s="18"/>
      <c r="H246" s="55">
        <v>0</v>
      </c>
      <c r="I246" s="18"/>
      <c r="J246" s="78"/>
      <c r="K246" s="54">
        <f>E246*F246*G246*H246*I246</f>
        <v>0</v>
      </c>
      <c r="L246" s="40"/>
      <c r="M246" s="107"/>
      <c r="N246" s="122"/>
    </row>
    <row r="247" spans="2:15" ht="12.75" customHeight="1">
      <c r="B247" s="190"/>
      <c r="C247" s="24"/>
      <c r="D247" s="24"/>
      <c r="E247" s="77">
        <v>0</v>
      </c>
      <c r="F247" s="55">
        <v>0</v>
      </c>
      <c r="G247" s="18"/>
      <c r="H247" s="55">
        <v>0</v>
      </c>
      <c r="I247" s="18"/>
      <c r="J247" s="78"/>
      <c r="K247" s="54">
        <f>E247*F247*H247*I247</f>
        <v>0</v>
      </c>
      <c r="L247" s="40"/>
      <c r="M247" s="107"/>
      <c r="N247" s="108"/>
    </row>
    <row r="248" spans="2:15" ht="12.75" customHeight="1">
      <c r="B248" s="190"/>
      <c r="C248" s="24"/>
      <c r="D248" s="24"/>
      <c r="E248" s="64"/>
      <c r="F248" s="261"/>
      <c r="G248" s="260"/>
      <c r="H248" s="261"/>
      <c r="I248" s="260"/>
      <c r="J248" s="78"/>
      <c r="K248" s="54"/>
      <c r="L248" s="253"/>
      <c r="M248" s="107"/>
      <c r="N248" s="108"/>
    </row>
    <row r="249" spans="2:15" ht="12.75" customHeight="1">
      <c r="B249" s="190"/>
      <c r="C249" s="24">
        <v>72898</v>
      </c>
      <c r="D249" s="62" t="s">
        <v>7</v>
      </c>
      <c r="E249" s="666" t="str">
        <f>IFERROR(VLOOKUP($C249,'SINAPI MARÇO 2020'!$1:$1048576,2,0),IFERROR(VLOOKUP($C249,'COMP. PROPRIA'!#REF!,4,0),""))</f>
        <v>CARGA E DESCARGA MECANIZADAS DE ENTULHO EM CAMINHAO BASCULANTE 6 M3</v>
      </c>
      <c r="F249" s="667"/>
      <c r="G249" s="667"/>
      <c r="H249" s="667"/>
      <c r="I249" s="667"/>
      <c r="J249" s="668"/>
      <c r="K249" s="230">
        <f>SUM(K251:K252)</f>
        <v>0</v>
      </c>
      <c r="L249" s="40" t="s">
        <v>58</v>
      </c>
      <c r="M249" s="107"/>
      <c r="N249" s="108"/>
    </row>
    <row r="250" spans="2:15" ht="25.5">
      <c r="B250" s="192" t="s">
        <v>1005</v>
      </c>
      <c r="C250" s="24"/>
      <c r="D250" s="24"/>
      <c r="E250" s="68" t="s">
        <v>1004</v>
      </c>
      <c r="F250" s="261"/>
      <c r="G250" s="260"/>
      <c r="H250" s="261"/>
      <c r="I250" s="260" t="s">
        <v>849</v>
      </c>
      <c r="J250" s="51"/>
      <c r="K250" s="54"/>
      <c r="L250" s="40"/>
      <c r="M250" s="107"/>
      <c r="N250" s="108"/>
    </row>
    <row r="251" spans="2:15" ht="15" customHeight="1">
      <c r="B251" s="190" t="s">
        <v>1002</v>
      </c>
      <c r="C251" s="28"/>
      <c r="D251" s="24"/>
      <c r="E251" s="77">
        <f>K229</f>
        <v>0</v>
      </c>
      <c r="F251" s="261"/>
      <c r="G251" s="260"/>
      <c r="H251" s="261"/>
      <c r="I251" s="260">
        <v>1.3</v>
      </c>
      <c r="J251" s="51"/>
      <c r="K251" s="54">
        <f>I251*E251</f>
        <v>0</v>
      </c>
      <c r="L251" s="40"/>
      <c r="M251" s="107"/>
      <c r="N251" s="108"/>
    </row>
    <row r="252" spans="2:15" ht="25.5" customHeight="1">
      <c r="B252" s="196" t="s">
        <v>1003</v>
      </c>
      <c r="C252" s="24"/>
      <c r="D252" s="24"/>
      <c r="E252" s="77">
        <v>0</v>
      </c>
      <c r="F252" s="261"/>
      <c r="G252" s="260"/>
      <c r="H252" s="261"/>
      <c r="I252" s="260">
        <v>1.3</v>
      </c>
      <c r="J252" s="51"/>
      <c r="K252" s="54">
        <f>I252*E252</f>
        <v>0</v>
      </c>
      <c r="L252" s="40"/>
      <c r="M252" s="107"/>
      <c r="N252" s="108"/>
    </row>
    <row r="253" spans="2:15" ht="15" customHeight="1">
      <c r="B253" s="190"/>
      <c r="C253" s="24"/>
      <c r="D253" s="24"/>
      <c r="E253" s="252"/>
      <c r="F253" s="261"/>
      <c r="G253" s="261"/>
      <c r="H253" s="261"/>
      <c r="I253" s="261"/>
      <c r="J253" s="106"/>
      <c r="K253" s="229"/>
      <c r="L253" s="253"/>
      <c r="M253" s="107"/>
      <c r="N253" s="108"/>
    </row>
    <row r="254" spans="2:15" ht="12.75" customHeight="1">
      <c r="B254" s="190"/>
      <c r="C254" s="24">
        <v>95302</v>
      </c>
      <c r="D254" s="62" t="s">
        <v>7</v>
      </c>
      <c r="E254" s="666" t="str">
        <f>IFERROR(VLOOKUP($C254,'SINAPI MARÇO 2020'!$1:$1048576,2,0),IFERROR(VLOOKUP($C254,'COMP. PROPRIA'!#REF!,4,0),""))</f>
        <v/>
      </c>
      <c r="F254" s="667"/>
      <c r="G254" s="667"/>
      <c r="H254" s="667"/>
      <c r="I254" s="667"/>
      <c r="J254" s="668"/>
      <c r="K254" s="230">
        <f>SUM(K256:K256)</f>
        <v>0</v>
      </c>
      <c r="L254" s="40" t="s">
        <v>938</v>
      </c>
      <c r="M254" s="107"/>
      <c r="N254" s="108"/>
    </row>
    <row r="255" spans="2:15" ht="12.75" customHeight="1">
      <c r="B255" s="192" t="s">
        <v>1006</v>
      </c>
      <c r="C255" s="24"/>
      <c r="D255" s="24"/>
      <c r="E255" s="68" t="s">
        <v>1007</v>
      </c>
      <c r="F255" s="261"/>
      <c r="G255" s="261"/>
      <c r="H255" s="261"/>
      <c r="I255" s="255" t="s">
        <v>1008</v>
      </c>
      <c r="J255" s="106"/>
      <c r="K255" s="229"/>
      <c r="L255" s="253"/>
      <c r="M255" s="107"/>
      <c r="N255" s="108"/>
    </row>
    <row r="256" spans="2:15" ht="15" customHeight="1">
      <c r="B256" s="190"/>
      <c r="C256" s="24"/>
      <c r="D256" s="24"/>
      <c r="E256" s="118">
        <f>K249</f>
        <v>0</v>
      </c>
      <c r="F256" s="40"/>
      <c r="G256" s="40"/>
      <c r="H256" s="40"/>
      <c r="I256" s="109">
        <f>(5+10)/2</f>
        <v>7.5</v>
      </c>
      <c r="J256" s="51"/>
      <c r="K256" s="54">
        <f>I256*E256</f>
        <v>0</v>
      </c>
      <c r="L256" s="40"/>
      <c r="M256" s="107"/>
      <c r="N256" s="108"/>
    </row>
    <row r="257" spans="2:14" ht="13.5" thickBot="1">
      <c r="B257" s="190"/>
      <c r="C257" s="24"/>
      <c r="D257" s="24"/>
      <c r="E257" s="252"/>
      <c r="F257" s="261"/>
      <c r="G257" s="261"/>
      <c r="H257" s="261"/>
      <c r="I257" s="261"/>
      <c r="J257" s="106"/>
      <c r="K257" s="229"/>
      <c r="L257" s="253"/>
      <c r="M257" s="107"/>
      <c r="N257" s="108"/>
    </row>
    <row r="258" spans="2:14" ht="13.5" customHeight="1" thickBot="1">
      <c r="B258" s="191"/>
      <c r="C258" s="88"/>
      <c r="D258" s="88"/>
      <c r="E258" s="677" t="s">
        <v>1021</v>
      </c>
      <c r="F258" s="678"/>
      <c r="G258" s="678"/>
      <c r="H258" s="678"/>
      <c r="I258" s="678"/>
      <c r="J258" s="679"/>
      <c r="K258" s="228"/>
      <c r="L258" s="49"/>
      <c r="M258" s="93"/>
      <c r="N258" s="112"/>
    </row>
    <row r="259" spans="2:14" ht="13.5" customHeight="1">
      <c r="B259" s="190"/>
      <c r="C259" s="24"/>
      <c r="D259" s="24"/>
      <c r="E259" s="252"/>
      <c r="F259" s="261"/>
      <c r="G259" s="261"/>
      <c r="H259" s="261"/>
      <c r="I259" s="261"/>
      <c r="J259" s="106"/>
      <c r="K259" s="229"/>
      <c r="L259" s="253"/>
      <c r="M259" s="107"/>
      <c r="N259" s="108"/>
    </row>
    <row r="260" spans="2:14" ht="16.5" customHeight="1">
      <c r="B260" s="190"/>
      <c r="C260" s="24"/>
      <c r="D260" s="24"/>
      <c r="E260" s="703" t="s">
        <v>1020</v>
      </c>
      <c r="F260" s="704"/>
      <c r="G260" s="705"/>
      <c r="H260" s="142" t="s">
        <v>5259</v>
      </c>
      <c r="I260" s="143"/>
      <c r="J260" s="144"/>
      <c r="K260" s="228"/>
      <c r="L260" s="49"/>
      <c r="M260" s="93"/>
      <c r="N260" s="112"/>
    </row>
    <row r="261" spans="2:14" ht="13.5" customHeight="1">
      <c r="B261" s="190"/>
      <c r="C261" s="24"/>
      <c r="D261" s="24"/>
      <c r="E261" s="252"/>
      <c r="F261" s="272"/>
      <c r="G261" s="272"/>
      <c r="H261" s="272"/>
      <c r="I261" s="272"/>
      <c r="J261" s="106"/>
      <c r="K261" s="229"/>
      <c r="L261" s="253"/>
      <c r="M261" s="107"/>
      <c r="N261" s="108"/>
    </row>
    <row r="262" spans="2:14" ht="24" customHeight="1">
      <c r="B262" s="190"/>
      <c r="C262" s="24">
        <v>96523</v>
      </c>
      <c r="D262" s="62" t="s">
        <v>7</v>
      </c>
      <c r="E262" s="666" t="str">
        <f>IFERROR(VLOOKUP($C262,'SINAPI MARÇO 2020'!$1:$1048576,2,0),IFERROR(VLOOKUP($C262,'COMP. PROPRIA'!#REF!,4,0),""))</f>
        <v>ESCAVAÇÃO MANUAL PARA BLOCO DE COROAMENTO OU SAPATA, COM PREVISÃO DE FÔRMA. AF_06/2017</v>
      </c>
      <c r="F262" s="667"/>
      <c r="G262" s="667"/>
      <c r="H262" s="667"/>
      <c r="I262" s="667"/>
      <c r="J262" s="668"/>
      <c r="K262" s="230">
        <f>SUM(K264:K265)</f>
        <v>0</v>
      </c>
      <c r="L262" s="253" t="s">
        <v>58</v>
      </c>
      <c r="M262" s="107"/>
      <c r="N262" s="108"/>
    </row>
    <row r="263" spans="2:14" ht="38.25">
      <c r="B263" s="192" t="s">
        <v>1030</v>
      </c>
      <c r="C263" s="24"/>
      <c r="D263" s="24"/>
      <c r="E263" s="64" t="s">
        <v>995</v>
      </c>
      <c r="F263" s="260" t="s">
        <v>994</v>
      </c>
      <c r="G263" s="260" t="s">
        <v>997</v>
      </c>
      <c r="H263" s="255" t="s">
        <v>998</v>
      </c>
      <c r="I263" s="37"/>
      <c r="J263" s="139"/>
      <c r="K263" s="235"/>
      <c r="L263" s="253"/>
      <c r="M263" s="107"/>
      <c r="N263" s="108"/>
    </row>
    <row r="264" spans="2:14" ht="24.75" customHeight="1">
      <c r="B264" s="190" t="s">
        <v>1029</v>
      </c>
      <c r="C264" s="24"/>
      <c r="D264" s="24"/>
      <c r="E264" s="105">
        <v>0</v>
      </c>
      <c r="F264" s="151">
        <v>0</v>
      </c>
      <c r="G264" s="55">
        <v>0</v>
      </c>
      <c r="H264" s="55">
        <v>0</v>
      </c>
      <c r="I264" s="261"/>
      <c r="J264" s="106"/>
      <c r="K264" s="54">
        <f>H264*G264*F264*E264</f>
        <v>0</v>
      </c>
      <c r="L264" s="253"/>
      <c r="M264" s="107"/>
      <c r="N264" s="108"/>
    </row>
    <row r="265" spans="2:14">
      <c r="B265" s="190" t="s">
        <v>1031</v>
      </c>
      <c r="C265" s="24"/>
      <c r="D265" s="24"/>
      <c r="E265" s="105">
        <v>0</v>
      </c>
      <c r="F265" s="151">
        <v>0</v>
      </c>
      <c r="G265" s="55">
        <v>0</v>
      </c>
      <c r="H265" s="55">
        <f>H275</f>
        <v>0</v>
      </c>
      <c r="I265" s="261"/>
      <c r="J265" s="106"/>
      <c r="K265" s="54">
        <f>H265*G265*F265*E265</f>
        <v>0</v>
      </c>
      <c r="L265" s="253"/>
      <c r="M265" s="107"/>
      <c r="N265" s="108"/>
    </row>
    <row r="266" spans="2:14">
      <c r="B266" s="190"/>
      <c r="C266" s="24"/>
      <c r="D266" s="24"/>
      <c r="E266" s="134"/>
      <c r="F266" s="261"/>
      <c r="G266" s="261"/>
      <c r="H266" s="38"/>
      <c r="I266" s="38"/>
      <c r="J266" s="126"/>
      <c r="K266" s="228"/>
      <c r="L266" s="41"/>
      <c r="M266" s="136"/>
      <c r="N266" s="129"/>
    </row>
    <row r="267" spans="2:14" ht="35.25" customHeight="1">
      <c r="B267" s="190"/>
      <c r="C267" s="24">
        <v>96617</v>
      </c>
      <c r="D267" s="62" t="s">
        <v>7</v>
      </c>
      <c r="E267" s="666" t="str">
        <f>IFERROR(VLOOKUP($C267,'SINAPI MARÇO 2020'!$1:$1048576,2,0),IFERROR(VLOOKUP($C267,'COMP. PROPRIA'!#REF!,4,0),""))</f>
        <v>LASTRO DE CONCRETO MAGRO, APLICADO EM BLOCOS DE COROAMENTO OU SAPATAS, ESPESSURA DE 3 CM. AF_08/2017</v>
      </c>
      <c r="F267" s="667"/>
      <c r="G267" s="667"/>
      <c r="H267" s="667"/>
      <c r="I267" s="667"/>
      <c r="J267" s="668"/>
      <c r="K267" s="230">
        <f>SUM(K269:K270)</f>
        <v>0</v>
      </c>
      <c r="L267" s="40" t="s">
        <v>57</v>
      </c>
      <c r="M267" s="31">
        <f>K267*0.03</f>
        <v>0</v>
      </c>
      <c r="N267" s="115" t="s">
        <v>58</v>
      </c>
    </row>
    <row r="268" spans="2:14" ht="25.5">
      <c r="B268" s="190"/>
      <c r="C268" s="24"/>
      <c r="D268" s="24"/>
      <c r="E268" s="64" t="s">
        <v>995</v>
      </c>
      <c r="F268" s="260" t="s">
        <v>994</v>
      </c>
      <c r="G268" s="261"/>
      <c r="H268" s="255" t="s">
        <v>998</v>
      </c>
      <c r="I268" s="261"/>
      <c r="J268" s="106"/>
      <c r="K268" s="229"/>
      <c r="L268" s="253"/>
      <c r="M268" s="107"/>
      <c r="N268" s="108"/>
    </row>
    <row r="269" spans="2:14">
      <c r="B269" s="190" t="s">
        <v>1029</v>
      </c>
      <c r="C269" s="24"/>
      <c r="D269" s="24"/>
      <c r="E269" s="252">
        <f>E264</f>
        <v>0</v>
      </c>
      <c r="F269" s="261">
        <f>F264</f>
        <v>0</v>
      </c>
      <c r="G269" s="261"/>
      <c r="H269" s="261">
        <f>H264</f>
        <v>0</v>
      </c>
      <c r="I269" s="261"/>
      <c r="J269" s="106"/>
      <c r="K269" s="54">
        <f>H269*F269*E269</f>
        <v>0</v>
      </c>
      <c r="L269" s="253"/>
      <c r="M269" s="107"/>
      <c r="N269" s="108"/>
    </row>
    <row r="270" spans="2:14">
      <c r="B270" s="190" t="s">
        <v>1031</v>
      </c>
      <c r="C270" s="24"/>
      <c r="D270" s="24"/>
      <c r="E270" s="252">
        <f>E265</f>
        <v>0</v>
      </c>
      <c r="F270" s="261">
        <f>F265</f>
        <v>0</v>
      </c>
      <c r="G270" s="261"/>
      <c r="H270" s="261">
        <f>H265</f>
        <v>0</v>
      </c>
      <c r="I270" s="261"/>
      <c r="J270" s="106"/>
      <c r="K270" s="54">
        <f>H270*F270*E270</f>
        <v>0</v>
      </c>
      <c r="L270" s="253"/>
      <c r="M270" s="107"/>
      <c r="N270" s="108"/>
    </row>
    <row r="271" spans="2:14">
      <c r="B271" s="190"/>
      <c r="C271" s="24"/>
      <c r="D271" s="24"/>
      <c r="E271" s="252"/>
      <c r="F271" s="261"/>
      <c r="G271" s="261"/>
      <c r="H271" s="261"/>
      <c r="I271" s="261"/>
      <c r="J271" s="106"/>
      <c r="K271" s="229"/>
      <c r="L271" s="253"/>
      <c r="M271" s="107"/>
      <c r="N271" s="108"/>
    </row>
    <row r="272" spans="2:14" ht="33" customHeight="1">
      <c r="B272" s="190"/>
      <c r="C272" s="24">
        <v>94965</v>
      </c>
      <c r="D272" s="62" t="s">
        <v>7</v>
      </c>
      <c r="E272" s="666" t="str">
        <f>IFERROR(VLOOKUP($C272,'SINAPI MARÇO 2020'!$1:$1048576,2,0),IFERROR(VLOOKUP($C272,'COMP. PROPRIA'!#REF!,4,0),""))</f>
        <v>CONCRETO FCK = 25MPA, TRAÇO 1:2,3:2,7 (CIMENTO/ AREIA MÉDIA/ BRITA 1)  - PREPARO MECÂNICO COM BETONEIRA 400 L. AF_07/2016</v>
      </c>
      <c r="F272" s="667"/>
      <c r="G272" s="667"/>
      <c r="H272" s="667"/>
      <c r="I272" s="667"/>
      <c r="J272" s="668"/>
      <c r="K272" s="230">
        <f>SUM(K274:K275)</f>
        <v>0</v>
      </c>
      <c r="L272" s="253" t="s">
        <v>58</v>
      </c>
      <c r="M272" s="31">
        <v>0</v>
      </c>
      <c r="N272" s="115" t="s">
        <v>58</v>
      </c>
    </row>
    <row r="273" spans="2:14" ht="25.5">
      <c r="B273" s="190"/>
      <c r="C273" s="24"/>
      <c r="D273" s="24"/>
      <c r="E273" s="64" t="s">
        <v>995</v>
      </c>
      <c r="F273" s="260" t="s">
        <v>994</v>
      </c>
      <c r="G273" s="260" t="s">
        <v>997</v>
      </c>
      <c r="H273" s="255" t="s">
        <v>998</v>
      </c>
      <c r="I273" s="261"/>
      <c r="J273" s="106"/>
      <c r="K273" s="229"/>
      <c r="L273" s="253"/>
      <c r="M273" s="107"/>
      <c r="N273" s="108"/>
    </row>
    <row r="274" spans="2:14">
      <c r="B274" s="190" t="s">
        <v>1029</v>
      </c>
      <c r="C274" s="24"/>
      <c r="D274" s="24"/>
      <c r="E274" s="105">
        <v>0</v>
      </c>
      <c r="F274" s="55">
        <v>0</v>
      </c>
      <c r="G274" s="55">
        <v>0</v>
      </c>
      <c r="H274" s="55">
        <v>0</v>
      </c>
      <c r="I274" s="261"/>
      <c r="J274" s="106"/>
      <c r="K274" s="54">
        <f>E274*F274*G274*H274</f>
        <v>0</v>
      </c>
      <c r="L274" s="253"/>
      <c r="M274" s="107"/>
      <c r="N274" s="108"/>
    </row>
    <row r="275" spans="2:14">
      <c r="B275" s="190" t="s">
        <v>1031</v>
      </c>
      <c r="C275" s="24"/>
      <c r="D275" s="24"/>
      <c r="E275" s="105">
        <v>0</v>
      </c>
      <c r="F275" s="55">
        <v>0</v>
      </c>
      <c r="G275" s="55">
        <v>0</v>
      </c>
      <c r="H275" s="55">
        <v>0</v>
      </c>
      <c r="I275" s="261"/>
      <c r="J275" s="106"/>
      <c r="K275" s="54">
        <f>E275*F275*G275*H275</f>
        <v>0</v>
      </c>
      <c r="L275" s="253"/>
      <c r="M275" s="107"/>
      <c r="N275" s="108"/>
    </row>
    <row r="276" spans="2:14">
      <c r="B276" s="190"/>
      <c r="C276" s="24"/>
      <c r="D276" s="24"/>
      <c r="E276" s="252"/>
      <c r="F276" s="261"/>
      <c r="G276" s="261"/>
      <c r="H276" s="261"/>
      <c r="I276" s="261"/>
      <c r="J276" s="106"/>
      <c r="K276" s="229"/>
      <c r="L276" s="253"/>
      <c r="M276" s="107"/>
      <c r="N276" s="108"/>
    </row>
    <row r="277" spans="2:14" ht="15">
      <c r="B277" s="190"/>
      <c r="C277" s="24" t="s">
        <v>4645</v>
      </c>
      <c r="D277" s="62" t="s">
        <v>7</v>
      </c>
      <c r="E277" s="666" t="str">
        <f>IFERROR(VLOOKUP($C277,'SINAPI MARÇO 2020'!$1:$1048576,2,0),IFERROR(VLOOKUP($C277,'COMP. PROPRIA'!#REF!,4,0),""))</f>
        <v/>
      </c>
      <c r="F277" s="667"/>
      <c r="G277" s="667"/>
      <c r="H277" s="667"/>
      <c r="I277" s="667"/>
      <c r="J277" s="668"/>
      <c r="K277" s="230">
        <f>K272</f>
        <v>0</v>
      </c>
      <c r="L277" s="253" t="s">
        <v>58</v>
      </c>
      <c r="M277" s="31">
        <f>M272</f>
        <v>0</v>
      </c>
      <c r="N277" s="115" t="s">
        <v>58</v>
      </c>
    </row>
    <row r="278" spans="2:14">
      <c r="B278" s="190"/>
      <c r="C278" s="24"/>
      <c r="D278" s="24"/>
      <c r="E278" s="252"/>
      <c r="F278" s="261"/>
      <c r="G278" s="261"/>
      <c r="H278" s="261"/>
      <c r="I278" s="261"/>
      <c r="J278" s="106"/>
      <c r="K278" s="229"/>
      <c r="L278" s="253"/>
      <c r="M278" s="107"/>
      <c r="N278" s="108"/>
    </row>
    <row r="279" spans="2:14" ht="36" customHeight="1">
      <c r="B279" s="190"/>
      <c r="C279" s="24">
        <v>96543</v>
      </c>
      <c r="D279" s="62" t="s">
        <v>7</v>
      </c>
      <c r="E279" s="666" t="str">
        <f>IFERROR(VLOOKUP($C279,'SINAPI MARÇO 2020'!$1:$1048576,2,0),IFERROR(VLOOKUP($C279,'COMP. PROPRIA'!#REF!,4,0),""))</f>
        <v>ARMAÇÃO DE BLOCO, VIGA BALDRAME E SAPATA UTILIZANDO AÇO CA-60 DE 5 MM - MONTAGEM. AF_06/2017</v>
      </c>
      <c r="F279" s="667"/>
      <c r="G279" s="667"/>
      <c r="H279" s="667"/>
      <c r="I279" s="667"/>
      <c r="J279" s="668"/>
      <c r="K279" s="230">
        <f>SUM(K282:K283)</f>
        <v>0</v>
      </c>
      <c r="L279" s="253" t="s">
        <v>27</v>
      </c>
      <c r="M279" s="31">
        <v>0</v>
      </c>
      <c r="N279" s="115" t="s">
        <v>27</v>
      </c>
    </row>
    <row r="280" spans="2:14">
      <c r="B280" s="190"/>
      <c r="C280" s="24"/>
      <c r="D280" s="24"/>
      <c r="E280" s="252"/>
      <c r="F280" s="272"/>
      <c r="G280" s="272"/>
      <c r="H280" s="54" t="s">
        <v>1026</v>
      </c>
      <c r="I280" s="53" t="e">
        <f>K279/$K$272</f>
        <v>#DIV/0!</v>
      </c>
      <c r="J280" s="106"/>
      <c r="K280" s="54"/>
      <c r="L280" s="253"/>
      <c r="M280" s="107"/>
      <c r="N280" s="108"/>
    </row>
    <row r="281" spans="2:14" ht="41.25" customHeight="1">
      <c r="B281" s="190" t="s">
        <v>1023</v>
      </c>
      <c r="C281" s="24"/>
      <c r="D281" s="24"/>
      <c r="E281" s="68" t="s">
        <v>1024</v>
      </c>
      <c r="F281" s="270" t="s">
        <v>937</v>
      </c>
      <c r="G281" s="270" t="s">
        <v>1025</v>
      </c>
      <c r="H281" s="44" t="s">
        <v>899</v>
      </c>
      <c r="I281" s="52"/>
      <c r="J281" s="106"/>
      <c r="K281" s="54"/>
      <c r="L281" s="253"/>
      <c r="M281" s="107"/>
      <c r="N281" s="108"/>
    </row>
    <row r="282" spans="2:14">
      <c r="B282" s="190"/>
      <c r="C282" s="24"/>
      <c r="D282" s="24"/>
      <c r="E282" s="105">
        <v>0</v>
      </c>
      <c r="F282" s="38">
        <f>((($E$274-0.08)*2+($G$274-0.08)*2))*($F$274/0.1)+((($F$274-0.08)*2+($G$274-0.08)*2))*($E$274/0.1)</f>
        <v>0</v>
      </c>
      <c r="G282" s="38">
        <v>0</v>
      </c>
      <c r="H282" s="272">
        <f>((E282/1000)*(E282/1000)*3.14*0.25)*7850</f>
        <v>0</v>
      </c>
      <c r="I282" s="272"/>
      <c r="J282" s="106"/>
      <c r="K282" s="229"/>
      <c r="L282" s="253"/>
      <c r="M282" s="107"/>
      <c r="N282" s="108"/>
    </row>
    <row r="283" spans="2:14">
      <c r="B283" s="190"/>
      <c r="C283" s="24"/>
      <c r="D283" s="24"/>
      <c r="E283" s="105">
        <v>0</v>
      </c>
      <c r="F283" s="38">
        <f>((($E$274-0.08)*2+($G$274-0.08)*2))*($F$274/0.1)+((($F$274-0.08)*2+($G$274-0.08)*2))*($E$274/0.1)</f>
        <v>0</v>
      </c>
      <c r="G283" s="38">
        <f>H269</f>
        <v>0</v>
      </c>
      <c r="H283" s="272">
        <f>((E283/1000)*(E283/1000)*3.14*0.25)*7850</f>
        <v>0</v>
      </c>
      <c r="I283" s="272"/>
      <c r="J283" s="106"/>
      <c r="K283" s="229"/>
      <c r="L283" s="253"/>
      <c r="M283" s="107"/>
      <c r="N283" s="108"/>
    </row>
    <row r="284" spans="2:14">
      <c r="B284" s="190"/>
      <c r="C284" s="24"/>
      <c r="D284" s="24"/>
      <c r="E284" s="252"/>
      <c r="F284" s="272"/>
      <c r="G284" s="272"/>
      <c r="H284" s="272"/>
      <c r="I284" s="272"/>
      <c r="J284" s="106"/>
      <c r="K284" s="229"/>
      <c r="L284" s="253"/>
      <c r="M284" s="107"/>
      <c r="N284" s="108"/>
    </row>
    <row r="285" spans="2:14" ht="36" customHeight="1">
      <c r="B285" s="190"/>
      <c r="C285" s="24">
        <v>96544</v>
      </c>
      <c r="D285" s="62" t="s">
        <v>7</v>
      </c>
      <c r="E285" s="666" t="str">
        <f>IFERROR(VLOOKUP($C285,'SINAPI MARÇO 2020'!$1:$1048576,2,0),IFERROR(VLOOKUP($C285,'COMP. PROPRIA'!#REF!,4,0),""))</f>
        <v>ARMAÇÃO DE BLOCO, VIGA BALDRAME OU SAPATA UTILIZANDO AÇO CA-50 DE 6,3 MM - MONTAGEM. AF_06/2017</v>
      </c>
      <c r="F285" s="667"/>
      <c r="G285" s="667"/>
      <c r="H285" s="667"/>
      <c r="I285" s="667"/>
      <c r="J285" s="668"/>
      <c r="K285" s="230">
        <f>SUM(K288:K289)</f>
        <v>0</v>
      </c>
      <c r="L285" s="253" t="s">
        <v>27</v>
      </c>
      <c r="M285" s="31">
        <v>0</v>
      </c>
      <c r="N285" s="115" t="s">
        <v>27</v>
      </c>
    </row>
    <row r="286" spans="2:14">
      <c r="B286" s="190"/>
      <c r="C286" s="24"/>
      <c r="D286" s="24"/>
      <c r="E286" s="252"/>
      <c r="F286" s="261"/>
      <c r="G286" s="261"/>
      <c r="H286" s="54" t="s">
        <v>1026</v>
      </c>
      <c r="I286" s="53" t="e">
        <f>K285/$K$272</f>
        <v>#DIV/0!</v>
      </c>
      <c r="J286" s="106"/>
      <c r="K286" s="54"/>
      <c r="L286" s="253"/>
      <c r="M286" s="107"/>
      <c r="N286" s="108"/>
    </row>
    <row r="287" spans="2:14" ht="41.25" customHeight="1">
      <c r="B287" s="190" t="s">
        <v>1023</v>
      </c>
      <c r="C287" s="24"/>
      <c r="D287" s="24"/>
      <c r="E287" s="68" t="s">
        <v>1024</v>
      </c>
      <c r="F287" s="255" t="s">
        <v>937</v>
      </c>
      <c r="G287" s="255" t="s">
        <v>1025</v>
      </c>
      <c r="H287" s="44" t="s">
        <v>899</v>
      </c>
      <c r="I287" s="52"/>
      <c r="J287" s="106"/>
      <c r="K287" s="54"/>
      <c r="L287" s="253"/>
      <c r="M287" s="107"/>
      <c r="N287" s="108"/>
    </row>
    <row r="288" spans="2:14">
      <c r="B288" s="190"/>
      <c r="C288" s="24"/>
      <c r="D288" s="24"/>
      <c r="E288" s="105">
        <v>0</v>
      </c>
      <c r="F288" s="38">
        <f>((($E$274-0.08)*2+($G$274-0.08)*2))*($F$274/0.1)+((($F$274-0.08)*2+($G$274-0.08)*2))*($E$274/0.1)</f>
        <v>0</v>
      </c>
      <c r="G288" s="38">
        <f>H274</f>
        <v>0</v>
      </c>
      <c r="H288" s="261">
        <f>((E288/1000)*(E288/1000)*3.14*0.25)*7850</f>
        <v>0</v>
      </c>
      <c r="I288" s="261"/>
      <c r="J288" s="106"/>
      <c r="K288" s="54">
        <f>G288*H288*F288</f>
        <v>0</v>
      </c>
      <c r="L288" s="253"/>
      <c r="M288" s="107"/>
      <c r="N288" s="108"/>
    </row>
    <row r="289" spans="2:14">
      <c r="B289" s="190"/>
      <c r="C289" s="24"/>
      <c r="D289" s="24"/>
      <c r="E289" s="105">
        <v>0</v>
      </c>
      <c r="F289" s="38">
        <f>((($E$274-0.08)*2+($G$274-0.08)*2))*($F$274/0.1)+((($F$274-0.08)*2+($G$274-0.08)*2))*($E$274/0.1)</f>
        <v>0</v>
      </c>
      <c r="G289" s="38">
        <f>H275</f>
        <v>0</v>
      </c>
      <c r="H289" s="261">
        <f>((E289/1000)*(E289/1000)*3.14*0.25)*7850</f>
        <v>0</v>
      </c>
      <c r="I289" s="261"/>
      <c r="J289" s="106"/>
      <c r="K289" s="54">
        <f>G289*H289*F289</f>
        <v>0</v>
      </c>
      <c r="L289" s="253"/>
      <c r="M289" s="107"/>
      <c r="N289" s="108"/>
    </row>
    <row r="290" spans="2:14">
      <c r="B290" s="190"/>
      <c r="C290" s="24"/>
      <c r="D290" s="24"/>
      <c r="E290" s="252"/>
      <c r="F290" s="261"/>
      <c r="G290" s="261"/>
      <c r="H290" s="261"/>
      <c r="I290" s="261"/>
      <c r="J290" s="106"/>
      <c r="K290" s="229"/>
      <c r="L290" s="253"/>
      <c r="M290" s="107"/>
      <c r="N290" s="108"/>
    </row>
    <row r="291" spans="2:14" ht="39.75" customHeight="1">
      <c r="B291" s="190"/>
      <c r="C291" s="24">
        <v>96545</v>
      </c>
      <c r="D291" s="62" t="s">
        <v>7</v>
      </c>
      <c r="E291" s="666" t="str">
        <f>IFERROR(VLOOKUP($C291,'SINAPI MARÇO 2020'!$1:$1048576,2,0),IFERROR(VLOOKUP($C291,'COMP. PROPRIA'!#REF!,4,0),""))</f>
        <v>ARMAÇÃO DE BLOCO, VIGA BALDRAME OU SAPATA UTILIZANDO AÇO CA-50 DE 8 MM - MONTAGEM. AF_06/2017</v>
      </c>
      <c r="F291" s="667"/>
      <c r="G291" s="667"/>
      <c r="H291" s="667"/>
      <c r="I291" s="667"/>
      <c r="J291" s="668"/>
      <c r="K291" s="230">
        <f>SUM(K294:K295)</f>
        <v>0</v>
      </c>
      <c r="L291" s="253" t="s">
        <v>27</v>
      </c>
      <c r="M291" s="31">
        <v>0</v>
      </c>
      <c r="N291" s="115" t="s">
        <v>27</v>
      </c>
    </row>
    <row r="292" spans="2:14">
      <c r="B292" s="190"/>
      <c r="C292" s="24"/>
      <c r="D292" s="24"/>
      <c r="E292" s="252"/>
      <c r="F292" s="261"/>
      <c r="G292" s="261"/>
      <c r="H292" s="54" t="s">
        <v>1026</v>
      </c>
      <c r="I292" s="53" t="e">
        <f>K291/$K$272</f>
        <v>#DIV/0!</v>
      </c>
      <c r="J292" s="106"/>
      <c r="K292" s="54"/>
      <c r="L292" s="253"/>
      <c r="M292" s="107"/>
      <c r="N292" s="108"/>
    </row>
    <row r="293" spans="2:14" ht="26.25" customHeight="1">
      <c r="B293" s="190" t="s">
        <v>1023</v>
      </c>
      <c r="C293" s="24"/>
      <c r="D293" s="24"/>
      <c r="E293" s="68" t="s">
        <v>1024</v>
      </c>
      <c r="F293" s="255" t="s">
        <v>937</v>
      </c>
      <c r="G293" s="255" t="s">
        <v>1025</v>
      </c>
      <c r="H293" s="44" t="s">
        <v>899</v>
      </c>
      <c r="I293" s="52"/>
      <c r="J293" s="106"/>
      <c r="K293" s="54"/>
      <c r="L293" s="253"/>
      <c r="M293" s="107"/>
      <c r="N293" s="108"/>
    </row>
    <row r="294" spans="2:14">
      <c r="B294" s="190"/>
      <c r="C294" s="24"/>
      <c r="D294" s="24"/>
      <c r="E294" s="105">
        <v>0</v>
      </c>
      <c r="F294" s="38">
        <f>((($E$274-0.08)*2+($G$274-0.08)*2))*($F$274/0.1)+((($F$274-0.08)*2+($G$274-0.08)*2))*($E$274/0.1)</f>
        <v>0</v>
      </c>
      <c r="G294" s="38">
        <f>H274</f>
        <v>0</v>
      </c>
      <c r="H294" s="261">
        <f>((E294/1000)*(E294/1000)*3.14*0.25)*7850</f>
        <v>0</v>
      </c>
      <c r="I294" s="261"/>
      <c r="J294" s="106"/>
      <c r="K294" s="54">
        <f>G294*H294*F294</f>
        <v>0</v>
      </c>
      <c r="L294" s="253"/>
      <c r="M294" s="107"/>
      <c r="N294" s="108"/>
    </row>
    <row r="295" spans="2:14">
      <c r="B295" s="190"/>
      <c r="C295" s="24"/>
      <c r="D295" s="24"/>
      <c r="E295" s="105">
        <v>0</v>
      </c>
      <c r="F295" s="38">
        <f>((($E$274-0.08)*2+($G$274-0.08)*2))*($F$274/0.1)+((($F$274-0.08)*2+($G$274-0.08)*2))*($E$274/0.1)</f>
        <v>0</v>
      </c>
      <c r="G295" s="38">
        <f>H275</f>
        <v>0</v>
      </c>
      <c r="H295" s="261">
        <f>((E295/1000)*(E295/1000)*3.14*0.25)*7850</f>
        <v>0</v>
      </c>
      <c r="I295" s="261"/>
      <c r="J295" s="106"/>
      <c r="K295" s="54">
        <f>G295*H295*F295</f>
        <v>0</v>
      </c>
      <c r="L295" s="253"/>
      <c r="M295" s="107"/>
      <c r="N295" s="108"/>
    </row>
    <row r="296" spans="2:14">
      <c r="B296" s="190"/>
      <c r="C296" s="24"/>
      <c r="D296" s="24"/>
      <c r="E296" s="252"/>
      <c r="F296" s="261"/>
      <c r="G296" s="261"/>
      <c r="H296" s="261"/>
      <c r="I296" s="261"/>
      <c r="J296" s="106"/>
      <c r="K296" s="229"/>
      <c r="L296" s="253"/>
      <c r="M296" s="107"/>
      <c r="N296" s="108"/>
    </row>
    <row r="297" spans="2:14" ht="42.75" customHeight="1">
      <c r="B297" s="190"/>
      <c r="C297" s="24">
        <v>96534</v>
      </c>
      <c r="D297" s="62" t="s">
        <v>7</v>
      </c>
      <c r="E297" s="666" t="str">
        <f>IFERROR(VLOOKUP($C297,'SINAPI MARÇO 2020'!$1:$1048576,2,0),IFERROR(VLOOKUP($C297,'COMP. PROPRIA'!#REF!,4,0),""))</f>
        <v>FABRICAÇÃO, MONTAGEM E DESMONTAGEM DE FÔRMA PARA BLOCO DE COROAMENTO, EM MADEIRA SERRADA, E=25 MM, 4 UTILIZAÇÕES. AF_06/2017</v>
      </c>
      <c r="F297" s="667"/>
      <c r="G297" s="667"/>
      <c r="H297" s="667"/>
      <c r="I297" s="667"/>
      <c r="J297" s="668"/>
      <c r="K297" s="230">
        <f>SUM(K299:K300)</f>
        <v>0</v>
      </c>
      <c r="L297" s="253" t="s">
        <v>57</v>
      </c>
      <c r="M297" s="107"/>
      <c r="N297" s="108"/>
    </row>
    <row r="298" spans="2:14" ht="38.25" customHeight="1">
      <c r="B298" s="192"/>
      <c r="C298" s="24"/>
      <c r="D298" s="24"/>
      <c r="E298" s="269" t="s">
        <v>1032</v>
      </c>
      <c r="F298" s="271" t="s">
        <v>997</v>
      </c>
      <c r="G298" s="270" t="s">
        <v>998</v>
      </c>
      <c r="H298" s="255"/>
      <c r="I298" s="34"/>
      <c r="J298" s="138"/>
      <c r="K298" s="236"/>
      <c r="L298" s="102"/>
      <c r="M298" s="107"/>
      <c r="N298" s="108"/>
    </row>
    <row r="299" spans="2:14">
      <c r="B299" s="190"/>
      <c r="C299" s="24"/>
      <c r="D299" s="24"/>
      <c r="E299" s="105">
        <v>0</v>
      </c>
      <c r="F299" s="55">
        <f>F274</f>
        <v>0</v>
      </c>
      <c r="G299" s="55">
        <f>G274</f>
        <v>0</v>
      </c>
      <c r="H299" s="261"/>
      <c r="I299" s="261"/>
      <c r="J299" s="106"/>
      <c r="K299" s="54">
        <f>H299*G299*F299</f>
        <v>0</v>
      </c>
      <c r="L299" s="253"/>
      <c r="M299" s="107"/>
      <c r="N299" s="146"/>
    </row>
    <row r="300" spans="2:14">
      <c r="B300" s="190"/>
      <c r="C300" s="24"/>
      <c r="D300" s="24"/>
      <c r="E300" s="105">
        <v>0</v>
      </c>
      <c r="F300" s="55">
        <f>F275</f>
        <v>0</v>
      </c>
      <c r="G300" s="55">
        <f>G275</f>
        <v>0</v>
      </c>
      <c r="H300" s="261"/>
      <c r="I300" s="261"/>
      <c r="J300" s="106"/>
      <c r="K300" s="54">
        <f>H300*G300*F300</f>
        <v>0</v>
      </c>
      <c r="L300" s="253"/>
      <c r="M300" s="107"/>
      <c r="N300" s="147"/>
    </row>
    <row r="301" spans="2:14">
      <c r="B301" s="190"/>
      <c r="C301" s="24"/>
      <c r="D301" s="24"/>
      <c r="E301" s="252"/>
      <c r="F301" s="261"/>
      <c r="G301" s="261"/>
      <c r="H301" s="261"/>
      <c r="I301" s="261"/>
      <c r="J301" s="106"/>
      <c r="K301" s="229"/>
      <c r="L301" s="253"/>
      <c r="M301" s="107"/>
      <c r="N301" s="147"/>
    </row>
    <row r="302" spans="2:14" ht="27" customHeight="1">
      <c r="B302" s="190"/>
      <c r="C302" s="62">
        <v>93382</v>
      </c>
      <c r="D302" s="62" t="s">
        <v>7</v>
      </c>
      <c r="E302" s="666" t="str">
        <f>IFERROR(VLOOKUP($C302,'SINAPI MARÇO 2020'!$1:$1048576,2,0),IFERROR(VLOOKUP($C302,'COMP. PROPRIA'!#REF!,4,0),""))</f>
        <v>REATERRO MANUAL DE VALAS COM COMPACTAÇÃO MECANIZADA. AF_04/2016</v>
      </c>
      <c r="F302" s="667"/>
      <c r="G302" s="667"/>
      <c r="H302" s="667"/>
      <c r="I302" s="667"/>
      <c r="J302" s="668"/>
      <c r="K302" s="230">
        <f>SUM(K304)</f>
        <v>0</v>
      </c>
      <c r="L302" s="253" t="s">
        <v>58</v>
      </c>
      <c r="M302" s="107"/>
      <c r="N302" s="108"/>
    </row>
    <row r="303" spans="2:14" ht="38.25">
      <c r="B303" s="192" t="s">
        <v>1036</v>
      </c>
      <c r="C303" s="24"/>
      <c r="D303" s="24"/>
      <c r="E303" s="68" t="s">
        <v>1033</v>
      </c>
      <c r="F303" s="255" t="s">
        <v>1034</v>
      </c>
      <c r="G303" s="261"/>
      <c r="H303" s="261"/>
      <c r="I303" s="261"/>
      <c r="J303" s="106"/>
      <c r="K303" s="230"/>
      <c r="L303" s="253"/>
      <c r="M303" s="107"/>
      <c r="N303" s="108"/>
    </row>
    <row r="304" spans="2:14">
      <c r="B304" s="190"/>
      <c r="C304" s="24"/>
      <c r="D304" s="24"/>
      <c r="E304" s="118">
        <f>K262</f>
        <v>0</v>
      </c>
      <c r="F304" s="261">
        <f>K272</f>
        <v>0</v>
      </c>
      <c r="G304" s="261"/>
      <c r="H304" s="261"/>
      <c r="I304" s="261"/>
      <c r="J304" s="106"/>
      <c r="K304" s="54">
        <f>E304-F304</f>
        <v>0</v>
      </c>
      <c r="L304" s="253"/>
      <c r="M304" s="107"/>
      <c r="N304" s="108"/>
    </row>
    <row r="305" spans="2:14">
      <c r="B305" s="190"/>
      <c r="C305" s="24"/>
      <c r="D305" s="24"/>
      <c r="E305" s="252"/>
      <c r="F305" s="261"/>
      <c r="G305" s="261"/>
      <c r="H305" s="261"/>
      <c r="I305" s="261"/>
      <c r="J305" s="106"/>
      <c r="K305" s="229"/>
      <c r="L305" s="253"/>
      <c r="M305" s="107"/>
      <c r="N305" s="108"/>
    </row>
    <row r="306" spans="2:14" ht="27.75" customHeight="1">
      <c r="B306" s="190"/>
      <c r="C306" s="62" t="s">
        <v>4587</v>
      </c>
      <c r="D306" s="62" t="s">
        <v>7</v>
      </c>
      <c r="E306" s="666" t="str">
        <f>IFERROR(VLOOKUP($C306,'SINAPI MARÇO 2020'!$1:$1048576,2,0),IFERROR(VLOOKUP($C306,'COMP. PROPRIA'!#REF!,4,0),""))</f>
        <v/>
      </c>
      <c r="F306" s="667"/>
      <c r="G306" s="667"/>
      <c r="H306" s="667"/>
      <c r="I306" s="667"/>
      <c r="J306" s="668"/>
      <c r="K306" s="230">
        <f>K297</f>
        <v>0</v>
      </c>
      <c r="L306" s="40" t="s">
        <v>57</v>
      </c>
      <c r="M306" s="107"/>
      <c r="N306" s="108"/>
    </row>
    <row r="307" spans="2:14">
      <c r="B307" s="192"/>
      <c r="C307" s="24"/>
      <c r="D307" s="24"/>
      <c r="E307" s="252"/>
      <c r="F307" s="261"/>
      <c r="G307" s="261"/>
      <c r="H307" s="261"/>
      <c r="I307" s="261"/>
      <c r="J307" s="106"/>
      <c r="K307" s="229"/>
      <c r="L307" s="253"/>
      <c r="M307" s="107"/>
      <c r="N307" s="108"/>
    </row>
    <row r="308" spans="2:14">
      <c r="B308" s="190"/>
      <c r="C308" s="24"/>
      <c r="D308" s="24"/>
      <c r="E308" s="252"/>
      <c r="F308" s="261"/>
      <c r="G308" s="261"/>
      <c r="H308" s="261"/>
      <c r="I308" s="261"/>
      <c r="J308" s="106"/>
      <c r="K308" s="229"/>
      <c r="L308" s="253"/>
      <c r="M308" s="107"/>
      <c r="N308" s="108"/>
    </row>
    <row r="309" spans="2:14" ht="15">
      <c r="B309" s="190"/>
      <c r="C309" s="24">
        <v>72897</v>
      </c>
      <c r="D309" s="62" t="s">
        <v>7</v>
      </c>
      <c r="E309" s="666" t="str">
        <f>IFERROR(VLOOKUP($C309,'SINAPI MARÇO 2020'!$1:$1048576,2,0),IFERROR(VLOOKUP($C309,'COMP. PROPRIA'!#REF!,4,0),""))</f>
        <v>CARGA MANUAL DE ENTULHO EM CAMINHAO BASCULANTE 6 M3</v>
      </c>
      <c r="F309" s="667"/>
      <c r="G309" s="667"/>
      <c r="H309" s="667"/>
      <c r="I309" s="667"/>
      <c r="J309" s="668"/>
      <c r="K309" s="230">
        <f>SUM(K311:K311)</f>
        <v>0</v>
      </c>
      <c r="L309" s="253" t="s">
        <v>58</v>
      </c>
      <c r="M309" s="107"/>
      <c r="N309" s="108"/>
    </row>
    <row r="310" spans="2:14" ht="51">
      <c r="B310" s="192" t="s">
        <v>1037</v>
      </c>
      <c r="C310" s="24"/>
      <c r="D310" s="24"/>
      <c r="E310" s="68"/>
      <c r="F310" s="255" t="s">
        <v>1034</v>
      </c>
      <c r="G310" s="260"/>
      <c r="H310" s="255" t="s">
        <v>1053</v>
      </c>
      <c r="I310" s="261"/>
      <c r="J310" s="256"/>
      <c r="K310" s="54"/>
      <c r="L310" s="253"/>
      <c r="M310" s="107"/>
      <c r="N310" s="108"/>
    </row>
    <row r="311" spans="2:14">
      <c r="B311" s="190"/>
      <c r="C311" s="24"/>
      <c r="D311" s="24"/>
      <c r="E311" s="252"/>
      <c r="F311" s="260">
        <f>K272</f>
        <v>0</v>
      </c>
      <c r="G311" s="260"/>
      <c r="H311" s="260">
        <v>1.3</v>
      </c>
      <c r="I311" s="261"/>
      <c r="J311" s="51"/>
      <c r="K311" s="54">
        <f>H311*F311</f>
        <v>0</v>
      </c>
      <c r="L311" s="253"/>
      <c r="M311" s="107"/>
      <c r="N311" s="108"/>
    </row>
    <row r="312" spans="2:14">
      <c r="B312" s="190"/>
      <c r="C312" s="24"/>
      <c r="D312" s="24"/>
      <c r="E312" s="252"/>
      <c r="F312" s="260"/>
      <c r="G312" s="260"/>
      <c r="H312" s="261"/>
      <c r="I312" s="260"/>
      <c r="J312" s="51"/>
      <c r="K312" s="54"/>
      <c r="L312" s="253"/>
      <c r="M312" s="107"/>
      <c r="N312" s="108"/>
    </row>
    <row r="313" spans="2:14" ht="30" customHeight="1">
      <c r="B313" s="194"/>
      <c r="C313" s="17">
        <v>95302</v>
      </c>
      <c r="D313" s="17" t="s">
        <v>7</v>
      </c>
      <c r="E313" s="666" t="str">
        <f>IFERROR(VLOOKUP($C313,'SINAPI MARÇO 2020'!$1:$1048576,2,0),IFERROR(VLOOKUP($C313,'COMP. PROPRIA'!#REF!,4,0),""))</f>
        <v/>
      </c>
      <c r="F313" s="667"/>
      <c r="G313" s="667"/>
      <c r="H313" s="667"/>
      <c r="I313" s="667"/>
      <c r="J313" s="668"/>
      <c r="K313" s="230">
        <f>SUM(K315:K315)</f>
        <v>0</v>
      </c>
      <c r="L313" s="40" t="s">
        <v>938</v>
      </c>
      <c r="M313" s="107"/>
      <c r="N313" s="108"/>
    </row>
    <row r="314" spans="2:14" ht="25.5">
      <c r="B314" s="190" t="s">
        <v>1043</v>
      </c>
      <c r="C314" s="24"/>
      <c r="D314" s="24"/>
      <c r="E314" s="68" t="s">
        <v>1007</v>
      </c>
      <c r="F314" s="261"/>
      <c r="G314" s="261"/>
      <c r="H314" s="255" t="s">
        <v>1008</v>
      </c>
      <c r="I314" s="261"/>
      <c r="J314" s="106"/>
      <c r="K314" s="229"/>
      <c r="L314" s="253"/>
      <c r="M314" s="107"/>
      <c r="N314" s="108"/>
    </row>
    <row r="315" spans="2:14">
      <c r="B315" s="190"/>
      <c r="C315" s="24"/>
      <c r="D315" s="24"/>
      <c r="E315" s="118">
        <f>K309</f>
        <v>0</v>
      </c>
      <c r="F315" s="40"/>
      <c r="G315" s="40"/>
      <c r="H315" s="109">
        <f>(5+10)/2</f>
        <v>7.5</v>
      </c>
      <c r="I315" s="261"/>
      <c r="J315" s="51"/>
      <c r="K315" s="54">
        <f>H315*E315</f>
        <v>0</v>
      </c>
      <c r="L315" s="253"/>
      <c r="M315" s="107"/>
      <c r="N315" s="108"/>
    </row>
    <row r="316" spans="2:14">
      <c r="B316" s="197"/>
      <c r="C316" s="90"/>
      <c r="D316" s="90"/>
      <c r="E316" s="118"/>
      <c r="F316" s="40"/>
      <c r="G316" s="40"/>
      <c r="H316" s="40"/>
      <c r="I316" s="261"/>
      <c r="J316" s="106"/>
      <c r="K316" s="54"/>
      <c r="L316" s="253"/>
      <c r="M316" s="107"/>
      <c r="N316" s="108"/>
    </row>
    <row r="317" spans="2:14" ht="15">
      <c r="B317" s="191"/>
      <c r="C317" s="88"/>
      <c r="D317" s="88"/>
      <c r="E317" s="703" t="s">
        <v>5260</v>
      </c>
      <c r="F317" s="704"/>
      <c r="G317" s="705"/>
      <c r="H317" s="142" t="s">
        <v>1057</v>
      </c>
      <c r="I317" s="261"/>
      <c r="J317" s="144"/>
      <c r="K317" s="228"/>
      <c r="L317" s="253"/>
      <c r="M317" s="93"/>
      <c r="N317" s="112"/>
    </row>
    <row r="318" spans="2:14">
      <c r="B318" s="197"/>
      <c r="C318" s="90"/>
      <c r="D318" s="90"/>
      <c r="E318" s="118"/>
      <c r="F318" s="40"/>
      <c r="G318" s="40"/>
      <c r="H318" s="40"/>
      <c r="I318" s="272"/>
      <c r="J318" s="106"/>
      <c r="K318" s="54"/>
      <c r="L318" s="253"/>
      <c r="M318" s="107"/>
      <c r="N318" s="108"/>
    </row>
    <row r="319" spans="2:14" ht="46.5" customHeight="1">
      <c r="B319" s="190"/>
      <c r="C319" s="62">
        <v>90808</v>
      </c>
      <c r="D319" s="62" t="s">
        <v>7</v>
      </c>
      <c r="E319" s="666" t="str">
        <f>IFERROR(VLOOKUP($C319,'SINAPI MARÇO 2020'!$1:$1048576,2,0),IFERROR(VLOOKUP($C319,'COMP. PROPRIA'!#REF!,4,0),""))</f>
        <v/>
      </c>
      <c r="F319" s="667"/>
      <c r="G319" s="667"/>
      <c r="H319" s="667"/>
      <c r="I319" s="667"/>
      <c r="J319" s="668"/>
      <c r="K319" s="230">
        <f>SUM(K321)</f>
        <v>0</v>
      </c>
      <c r="L319" s="40" t="s">
        <v>18</v>
      </c>
      <c r="M319" s="285">
        <f>K319*PI()*0.15^2</f>
        <v>0</v>
      </c>
      <c r="N319" s="286" t="s">
        <v>58</v>
      </c>
    </row>
    <row r="320" spans="2:14" ht="38.25">
      <c r="B320" s="192" t="s">
        <v>1022</v>
      </c>
      <c r="C320" s="24"/>
      <c r="D320" s="24"/>
      <c r="E320" s="68" t="s">
        <v>5261</v>
      </c>
      <c r="F320" s="44"/>
      <c r="G320" s="44"/>
      <c r="H320" s="255" t="s">
        <v>5262</v>
      </c>
      <c r="I320" s="261"/>
      <c r="J320" s="106"/>
      <c r="K320" s="229"/>
      <c r="L320" s="253"/>
      <c r="M320" s="107"/>
      <c r="N320" s="108"/>
    </row>
    <row r="321" spans="2:14" ht="15" customHeight="1">
      <c r="B321" s="192"/>
      <c r="C321" s="24"/>
      <c r="D321" s="24"/>
      <c r="E321" s="117">
        <v>0</v>
      </c>
      <c r="F321" s="261"/>
      <c r="G321" s="261"/>
      <c r="H321" s="58">
        <v>0</v>
      </c>
      <c r="I321" s="261"/>
      <c r="J321" s="106"/>
      <c r="K321" s="229">
        <f>E321*H321</f>
        <v>0</v>
      </c>
      <c r="L321" s="253"/>
      <c r="M321" s="107"/>
      <c r="N321" s="108"/>
    </row>
    <row r="322" spans="2:14" ht="12.75" customHeight="1">
      <c r="B322" s="190"/>
      <c r="C322" s="24"/>
      <c r="D322" s="24"/>
      <c r="E322" s="252"/>
      <c r="F322" s="261"/>
      <c r="G322" s="261"/>
      <c r="H322" s="261"/>
      <c r="I322" s="261"/>
      <c r="J322" s="106"/>
      <c r="K322" s="229"/>
      <c r="L322" s="253"/>
      <c r="M322" s="107"/>
      <c r="N322" s="108"/>
    </row>
    <row r="323" spans="2:14" ht="12.75" customHeight="1">
      <c r="B323" s="190"/>
      <c r="C323" s="24">
        <v>95602</v>
      </c>
      <c r="D323" s="62" t="s">
        <v>7</v>
      </c>
      <c r="E323" s="666" t="str">
        <f>IFERROR(VLOOKUP($C323,'SINAPI MARÇO 2020'!$1:$1048576,2,0),IFERROR(VLOOKUP($C323,'COMP. PROPRIA'!#REF!,4,0),""))</f>
        <v>ARRASAMENTO MECANICO DE ESTACA DE CONCRETO ARMADO, DIAMETROS DE 41 CM A 60 CM. AF_11/2016</v>
      </c>
      <c r="F323" s="667"/>
      <c r="G323" s="667"/>
      <c r="H323" s="667"/>
      <c r="I323" s="667"/>
      <c r="J323" s="668"/>
      <c r="K323" s="230">
        <f>SUM(K325:K326)</f>
        <v>0</v>
      </c>
      <c r="L323" s="40" t="s">
        <v>850</v>
      </c>
      <c r="M323" s="31"/>
      <c r="N323" s="51"/>
    </row>
    <row r="324" spans="2:14" ht="25.5">
      <c r="B324" s="190"/>
      <c r="C324" s="24"/>
      <c r="D324" s="24"/>
      <c r="E324" s="68" t="s">
        <v>5263</v>
      </c>
      <c r="F324" s="275" t="s">
        <v>1027</v>
      </c>
      <c r="G324" s="275"/>
      <c r="H324" s="255"/>
      <c r="I324" s="261"/>
      <c r="J324" s="106"/>
      <c r="K324" s="229"/>
      <c r="L324" s="253"/>
      <c r="M324" s="107"/>
      <c r="N324" s="108"/>
    </row>
    <row r="325" spans="2:14">
      <c r="B325" s="190"/>
      <c r="C325" s="24"/>
      <c r="D325" s="24"/>
      <c r="E325" s="58">
        <v>0</v>
      </c>
      <c r="F325" s="58">
        <v>0</v>
      </c>
      <c r="G325" s="38"/>
      <c r="H325" s="38"/>
      <c r="I325" s="261"/>
      <c r="J325" s="106"/>
      <c r="K325" s="54">
        <f>F325*E325</f>
        <v>0</v>
      </c>
      <c r="L325" s="253"/>
      <c r="M325" s="148"/>
      <c r="N325" s="108"/>
    </row>
    <row r="326" spans="2:14">
      <c r="B326" s="190"/>
      <c r="C326" s="24"/>
      <c r="D326" s="24"/>
      <c r="E326" s="58">
        <v>0</v>
      </c>
      <c r="F326" s="58">
        <v>0</v>
      </c>
      <c r="G326" s="38"/>
      <c r="H326" s="38"/>
      <c r="I326" s="261"/>
      <c r="J326" s="106"/>
      <c r="K326" s="54">
        <f>F326*E326</f>
        <v>0</v>
      </c>
      <c r="L326" s="253"/>
      <c r="M326" s="148"/>
      <c r="N326" s="108"/>
    </row>
    <row r="327" spans="2:14" ht="12.75" customHeight="1">
      <c r="B327" s="190"/>
      <c r="C327" s="24"/>
      <c r="D327" s="24"/>
      <c r="E327" s="118"/>
      <c r="F327" s="261"/>
      <c r="G327" s="261"/>
      <c r="H327" s="261"/>
      <c r="I327" s="261"/>
      <c r="J327" s="106"/>
      <c r="K327" s="54"/>
      <c r="L327" s="253"/>
      <c r="M327" s="107"/>
      <c r="N327" s="108"/>
    </row>
    <row r="328" spans="2:14" ht="12.75" customHeight="1">
      <c r="B328" s="190"/>
      <c r="C328" s="24"/>
      <c r="D328" s="24"/>
      <c r="E328" s="252"/>
      <c r="F328" s="261"/>
      <c r="G328" s="261"/>
      <c r="H328" s="261"/>
      <c r="I328" s="261"/>
      <c r="J328" s="106"/>
      <c r="K328" s="229"/>
      <c r="L328" s="253"/>
      <c r="M328" s="107"/>
      <c r="N328" s="108"/>
    </row>
    <row r="329" spans="2:14" ht="32.25" customHeight="1">
      <c r="B329" s="190"/>
      <c r="C329" s="24">
        <v>95576</v>
      </c>
      <c r="D329" s="62" t="s">
        <v>7</v>
      </c>
      <c r="E329" s="666" t="str">
        <f>IFERROR(VLOOKUP($C329,'SINAPI MARÇO 2020'!$1:$1048576,2,0),IFERROR(VLOOKUP($C329,'COMP. PROPRIA'!#REF!,4,0),""))</f>
        <v>MONTAGEM DE ARMADURA LONGITUDINAL/TRANSVERSAL DE ESTACAS DE SEÇÃO CIRCULAR, DIÂMETRO = 8,0 MM. AF_11/2016</v>
      </c>
      <c r="F329" s="667"/>
      <c r="G329" s="667"/>
      <c r="H329" s="667"/>
      <c r="I329" s="667"/>
      <c r="J329" s="668"/>
      <c r="K329" s="31">
        <v>0</v>
      </c>
      <c r="L329" s="253" t="s">
        <v>27</v>
      </c>
      <c r="M329" s="31">
        <v>0</v>
      </c>
      <c r="N329" s="115" t="s">
        <v>27</v>
      </c>
    </row>
    <row r="330" spans="2:14" ht="12.75" customHeight="1">
      <c r="B330" s="190"/>
      <c r="C330" s="24"/>
      <c r="D330" s="24"/>
      <c r="E330" s="252"/>
      <c r="F330" s="261"/>
      <c r="G330" s="261"/>
      <c r="H330" s="261"/>
      <c r="I330" s="261"/>
      <c r="J330" s="106"/>
      <c r="K330" s="54"/>
      <c r="L330" s="253"/>
      <c r="M330" s="107"/>
      <c r="N330" s="108"/>
    </row>
    <row r="331" spans="2:14" ht="30.75" customHeight="1">
      <c r="B331" s="190"/>
      <c r="C331" s="24">
        <v>95583</v>
      </c>
      <c r="D331" s="62" t="s">
        <v>7</v>
      </c>
      <c r="E331" s="666" t="str">
        <f>IFERROR(VLOOKUP($C331,'SINAPI MARÇO 2020'!$1:$1048576,2,0),IFERROR(VLOOKUP($C331,'COMP. PROPRIA'!#REF!,4,0),""))</f>
        <v>MONTAGEM DE ARMADURA TRANSVERSAL DE ESTACAS DE SEÇÃO CIRCULAR, DIÂMETRO = 5,0 MM. AF_11/2016</v>
      </c>
      <c r="F331" s="667"/>
      <c r="G331" s="667"/>
      <c r="H331" s="667"/>
      <c r="I331" s="667"/>
      <c r="J331" s="668"/>
      <c r="K331" s="31">
        <v>0</v>
      </c>
      <c r="L331" s="253" t="s">
        <v>27</v>
      </c>
      <c r="M331" s="31">
        <v>0</v>
      </c>
      <c r="N331" s="115" t="s">
        <v>27</v>
      </c>
    </row>
    <row r="332" spans="2:14" ht="14.25" customHeight="1">
      <c r="B332" s="190"/>
      <c r="C332" s="24"/>
      <c r="D332" s="24"/>
      <c r="E332" s="252"/>
      <c r="F332" s="261"/>
      <c r="G332" s="261"/>
      <c r="H332" s="261"/>
      <c r="I332" s="261"/>
      <c r="J332" s="106"/>
      <c r="K332" s="54"/>
      <c r="L332" s="253"/>
      <c r="M332" s="107"/>
      <c r="N332" s="108"/>
    </row>
    <row r="333" spans="2:14" ht="15">
      <c r="B333" s="190"/>
      <c r="C333" s="24">
        <v>72897</v>
      </c>
      <c r="D333" s="62" t="s">
        <v>7</v>
      </c>
      <c r="E333" s="666" t="str">
        <f>IFERROR(VLOOKUP($C333,'SINAPI MARÇO 2020'!$1:$1048576,2,0),IFERROR(VLOOKUP($C333,'COMP. PROPRIA'!#REF!,4,0),""))</f>
        <v>CARGA MANUAL DE ENTULHO EM CAMINHAO BASCULANTE 6 M3</v>
      </c>
      <c r="F333" s="667"/>
      <c r="G333" s="667"/>
      <c r="H333" s="667"/>
      <c r="I333" s="667"/>
      <c r="J333" s="668"/>
      <c r="K333" s="230">
        <f>SUM(K335:K335)</f>
        <v>0</v>
      </c>
      <c r="L333" s="253" t="s">
        <v>58</v>
      </c>
      <c r="M333" s="107"/>
      <c r="N333" s="108"/>
    </row>
    <row r="334" spans="2:14" ht="48.75" customHeight="1">
      <c r="B334" s="192" t="s">
        <v>1037</v>
      </c>
      <c r="C334" s="24"/>
      <c r="D334" s="24"/>
      <c r="E334" s="80"/>
      <c r="F334" s="275" t="s">
        <v>5264</v>
      </c>
      <c r="G334" s="255"/>
      <c r="H334" s="44"/>
      <c r="I334" s="294" t="s">
        <v>1053</v>
      </c>
      <c r="J334" s="106"/>
      <c r="K334" s="229"/>
      <c r="L334" s="253"/>
      <c r="M334" s="107"/>
      <c r="N334" s="108"/>
    </row>
    <row r="335" spans="2:14">
      <c r="B335" s="190"/>
      <c r="C335" s="24"/>
      <c r="D335" s="24"/>
      <c r="E335" s="69"/>
      <c r="F335" s="278">
        <f>G325</f>
        <v>0</v>
      </c>
      <c r="G335" s="278"/>
      <c r="H335" s="261"/>
      <c r="I335" s="261">
        <v>1.3</v>
      </c>
      <c r="J335" s="106"/>
      <c r="K335" s="54">
        <f>H335*H335*3.14*0.25*G335*F335*E335*I335</f>
        <v>0</v>
      </c>
      <c r="L335" s="253"/>
      <c r="M335" s="107"/>
      <c r="N335" s="108"/>
    </row>
    <row r="336" spans="2:14" ht="12.75" customHeight="1">
      <c r="B336" s="190"/>
      <c r="C336" s="24"/>
      <c r="D336" s="24"/>
      <c r="E336" s="252"/>
      <c r="F336" s="261"/>
      <c r="G336" s="261"/>
      <c r="H336" s="261"/>
      <c r="I336" s="261"/>
      <c r="J336" s="106"/>
      <c r="K336" s="54"/>
      <c r="L336" s="253"/>
      <c r="M336" s="107"/>
      <c r="N336" s="108"/>
    </row>
    <row r="337" spans="2:14" ht="12.75" customHeight="1">
      <c r="B337" s="194"/>
      <c r="C337" s="17">
        <v>95302</v>
      </c>
      <c r="D337" s="17" t="s">
        <v>7</v>
      </c>
      <c r="E337" s="666" t="str">
        <f>IFERROR(VLOOKUP($C337,'SINAPI MARÇO 2020'!$1:$1048576,2,0),IFERROR(VLOOKUP($C337,'COMP. PROPRIA'!#REF!,4,0),""))</f>
        <v/>
      </c>
      <c r="F337" s="667"/>
      <c r="G337" s="667"/>
      <c r="H337" s="667"/>
      <c r="I337" s="667"/>
      <c r="J337" s="668"/>
      <c r="K337" s="230">
        <f>SUM(K339:K340)</f>
        <v>0</v>
      </c>
      <c r="L337" s="40" t="s">
        <v>938</v>
      </c>
      <c r="M337" s="107"/>
      <c r="N337" s="108"/>
    </row>
    <row r="338" spans="2:14" ht="12.75" customHeight="1">
      <c r="B338" s="190" t="s">
        <v>1044</v>
      </c>
      <c r="C338" s="24"/>
      <c r="D338" s="24"/>
      <c r="E338" s="68" t="s">
        <v>1007</v>
      </c>
      <c r="F338" s="261"/>
      <c r="G338" s="261"/>
      <c r="H338" s="255" t="s">
        <v>1008</v>
      </c>
      <c r="I338" s="261"/>
      <c r="J338" s="106"/>
      <c r="K338" s="229"/>
      <c r="L338" s="253"/>
      <c r="M338" s="107"/>
      <c r="N338" s="108"/>
    </row>
    <row r="339" spans="2:14" ht="15" customHeight="1">
      <c r="B339" s="190"/>
      <c r="C339" s="24"/>
      <c r="D339" s="24"/>
      <c r="E339" s="118">
        <f>K333</f>
        <v>0</v>
      </c>
      <c r="F339" s="40"/>
      <c r="G339" s="40"/>
      <c r="H339" s="109">
        <f>(5+10)/2</f>
        <v>7.5</v>
      </c>
      <c r="I339" s="261"/>
      <c r="J339" s="51"/>
      <c r="K339" s="54">
        <f>H339*E339</f>
        <v>0</v>
      </c>
      <c r="L339" s="253"/>
      <c r="M339" s="107"/>
      <c r="N339" s="108"/>
    </row>
    <row r="340" spans="2:14" ht="28.5" customHeight="1">
      <c r="B340" s="197"/>
      <c r="C340" s="90"/>
      <c r="D340" s="90"/>
      <c r="E340" s="118"/>
      <c r="F340" s="40"/>
      <c r="G340" s="40"/>
      <c r="H340" s="40"/>
      <c r="I340" s="261"/>
      <c r="J340" s="106"/>
      <c r="K340" s="54">
        <f>H340*E340</f>
        <v>0</v>
      </c>
      <c r="L340" s="253"/>
      <c r="M340" s="107"/>
      <c r="N340" s="108"/>
    </row>
    <row r="341" spans="2:14" ht="12.75" customHeight="1">
      <c r="B341" s="197"/>
      <c r="C341" s="90"/>
      <c r="D341" s="90"/>
      <c r="E341" s="118"/>
      <c r="F341" s="40"/>
      <c r="G341" s="40"/>
      <c r="H341" s="40"/>
      <c r="I341" s="261"/>
      <c r="J341" s="106"/>
      <c r="K341" s="54"/>
      <c r="L341" s="253"/>
      <c r="M341" s="107"/>
      <c r="N341" s="108"/>
    </row>
    <row r="342" spans="2:14" ht="12.75" customHeight="1">
      <c r="B342" s="190"/>
      <c r="C342" s="24"/>
      <c r="D342" s="24"/>
      <c r="E342" s="145"/>
      <c r="F342" s="261"/>
      <c r="G342" s="261"/>
      <c r="H342" s="261"/>
      <c r="I342" s="261"/>
      <c r="J342" s="106"/>
      <c r="K342" s="54"/>
      <c r="L342" s="253"/>
      <c r="M342" s="107"/>
      <c r="N342" s="108"/>
    </row>
    <row r="343" spans="2:14" ht="12.75" customHeight="1">
      <c r="B343" s="191"/>
      <c r="C343" s="88"/>
      <c r="D343" s="88"/>
      <c r="E343" s="703" t="s">
        <v>1019</v>
      </c>
      <c r="F343" s="704"/>
      <c r="G343" s="705"/>
      <c r="H343" s="35"/>
      <c r="I343" s="35"/>
      <c r="J343" s="144"/>
      <c r="K343" s="228"/>
      <c r="L343" s="49"/>
      <c r="M343" s="93"/>
      <c r="N343" s="112"/>
    </row>
    <row r="344" spans="2:14" ht="12.75" customHeight="1">
      <c r="B344" s="197"/>
      <c r="C344" s="90"/>
      <c r="D344" s="90"/>
      <c r="E344" s="118"/>
      <c r="F344" s="40"/>
      <c r="G344" s="40"/>
      <c r="H344" s="40"/>
      <c r="I344" s="272"/>
      <c r="J344" s="106"/>
      <c r="K344" s="54"/>
      <c r="L344" s="253"/>
      <c r="M344" s="107"/>
      <c r="N344" s="108"/>
    </row>
    <row r="345" spans="2:14" ht="30.75" customHeight="1">
      <c r="B345" s="190"/>
      <c r="C345" s="176" t="s">
        <v>10124</v>
      </c>
      <c r="D345" s="24" t="s">
        <v>1107</v>
      </c>
      <c r="E345" s="666" t="str">
        <f>IFERROR(VLOOKUP($C345,'SINAPI MARÇO 2020'!$1:$1048576,2,0),IFERROR(VLOOKUP($C345,'COMP. PROPRIA'!#REF!,4,0),""))</f>
        <v/>
      </c>
      <c r="F345" s="667"/>
      <c r="G345" s="667"/>
      <c r="H345" s="667"/>
      <c r="I345" s="667"/>
      <c r="J345" s="668"/>
      <c r="K345" s="230">
        <f>SUM(K347:K348)</f>
        <v>0</v>
      </c>
      <c r="L345" s="253" t="s">
        <v>24</v>
      </c>
      <c r="M345" s="100">
        <f>K345*PI()*0.15^2</f>
        <v>0</v>
      </c>
      <c r="N345" s="112" t="s">
        <v>58</v>
      </c>
    </row>
    <row r="346" spans="2:14">
      <c r="B346" s="190"/>
      <c r="C346" s="24"/>
      <c r="D346" s="24"/>
      <c r="E346" s="64" t="s">
        <v>5263</v>
      </c>
      <c r="F346" s="278" t="s">
        <v>851</v>
      </c>
      <c r="G346" s="278" t="s">
        <v>4716</v>
      </c>
      <c r="H346" s="278"/>
      <c r="I346" s="278"/>
      <c r="J346" s="106"/>
      <c r="K346" s="237"/>
      <c r="L346" s="113"/>
      <c r="M346" s="113"/>
      <c r="N346" s="108"/>
    </row>
    <row r="347" spans="2:14">
      <c r="B347" s="190"/>
      <c r="C347" s="62"/>
      <c r="D347" s="62"/>
      <c r="E347" s="117">
        <v>0</v>
      </c>
      <c r="F347" s="109">
        <v>0</v>
      </c>
      <c r="G347" s="38">
        <v>0.3</v>
      </c>
      <c r="H347" s="38"/>
      <c r="I347" s="278"/>
      <c r="J347" s="106"/>
      <c r="K347" s="54">
        <f>E347*F347</f>
        <v>0</v>
      </c>
      <c r="L347" s="253"/>
      <c r="M347" s="107"/>
      <c r="N347" s="108"/>
    </row>
    <row r="348" spans="2:14">
      <c r="B348" s="190"/>
      <c r="C348" s="62"/>
      <c r="D348" s="62"/>
      <c r="E348" s="117">
        <v>0</v>
      </c>
      <c r="F348" s="109">
        <v>0</v>
      </c>
      <c r="G348" s="278">
        <v>0.3</v>
      </c>
      <c r="H348" s="278"/>
      <c r="I348" s="278"/>
      <c r="J348" s="106"/>
      <c r="K348" s="54">
        <f>E348*F348</f>
        <v>0</v>
      </c>
      <c r="L348" s="253"/>
      <c r="M348" s="107"/>
      <c r="N348" s="108"/>
    </row>
    <row r="349" spans="2:14">
      <c r="B349" s="190"/>
      <c r="C349" s="62"/>
      <c r="D349" s="62"/>
      <c r="E349" s="118"/>
      <c r="F349" s="261"/>
      <c r="G349" s="261"/>
      <c r="H349" s="261"/>
      <c r="I349" s="261"/>
      <c r="J349" s="106"/>
      <c r="K349" s="54"/>
      <c r="L349" s="253"/>
      <c r="M349" s="107"/>
      <c r="N349" s="108"/>
    </row>
    <row r="350" spans="2:14" ht="42" customHeight="1">
      <c r="B350" s="190"/>
      <c r="C350" s="24">
        <v>95583</v>
      </c>
      <c r="D350" s="24" t="s">
        <v>7</v>
      </c>
      <c r="E350" s="666" t="str">
        <f>IFERROR(VLOOKUP($C350,'SINAPI MARÇO 2020'!$1:$1048576,2,0),IFERROR(VLOOKUP($C350,'COMP. PROPRIA'!#REF!,4,0),""))</f>
        <v>MONTAGEM DE ARMADURA TRANSVERSAL DE ESTACAS DE SEÇÃO CIRCULAR, DIÂMETRO = 5,0 MM. AF_11/2016</v>
      </c>
      <c r="F350" s="667"/>
      <c r="G350" s="667"/>
      <c r="H350" s="667"/>
      <c r="I350" s="667"/>
      <c r="J350" s="668"/>
      <c r="K350" s="230">
        <f>SUM(K351:K353)</f>
        <v>0</v>
      </c>
      <c r="L350" s="253" t="s">
        <v>27</v>
      </c>
      <c r="M350" s="230">
        <v>0</v>
      </c>
      <c r="N350" s="112" t="s">
        <v>27</v>
      </c>
    </row>
    <row r="351" spans="2:14" ht="24" customHeight="1">
      <c r="B351" s="190"/>
      <c r="C351" s="24"/>
      <c r="D351" s="24"/>
      <c r="E351" s="68" t="s">
        <v>1024</v>
      </c>
      <c r="F351" s="255" t="s">
        <v>937</v>
      </c>
      <c r="G351" s="255" t="s">
        <v>1025</v>
      </c>
      <c r="H351" s="44" t="s">
        <v>899</v>
      </c>
      <c r="I351" s="52"/>
      <c r="J351" s="106"/>
      <c r="K351" s="54"/>
      <c r="L351" s="253"/>
      <c r="M351" s="107"/>
      <c r="N351" s="108"/>
    </row>
    <row r="352" spans="2:14">
      <c r="B352" s="190"/>
      <c r="C352" s="24"/>
      <c r="D352" s="24"/>
      <c r="E352" s="105">
        <v>5</v>
      </c>
      <c r="F352" s="261">
        <f>2*3.14*0.125+0.1</f>
        <v>0.88500000000000001</v>
      </c>
      <c r="G352" s="261">
        <f>$K$345/0.2</f>
        <v>0</v>
      </c>
      <c r="H352" s="261">
        <f>((E352/1000)*(E352/1000)*3.14*0.25)*7850</f>
        <v>0.15405625000000003</v>
      </c>
      <c r="I352" s="261"/>
      <c r="J352" s="106"/>
      <c r="K352" s="54">
        <f>G352*H352*F352</f>
        <v>0</v>
      </c>
      <c r="L352" s="253"/>
      <c r="M352" s="107"/>
      <c r="N352" s="108"/>
    </row>
    <row r="353" spans="2:14">
      <c r="B353" s="190"/>
      <c r="C353" s="24"/>
      <c r="D353" s="24"/>
      <c r="E353" s="105">
        <v>5</v>
      </c>
      <c r="F353" s="278">
        <f>2*3.14*0.125+0.1</f>
        <v>0.88500000000000001</v>
      </c>
      <c r="G353" s="278">
        <f>$K$345/0.2</f>
        <v>0</v>
      </c>
      <c r="H353" s="261">
        <f>((E353/1000)*(E353/1000)*3.14*0.25)*7850</f>
        <v>0.15405625000000003</v>
      </c>
      <c r="I353" s="261"/>
      <c r="J353" s="106"/>
      <c r="K353" s="54">
        <f>G353*H353*F353</f>
        <v>0</v>
      </c>
      <c r="L353" s="253"/>
      <c r="M353" s="107"/>
      <c r="N353" s="108"/>
    </row>
    <row r="354" spans="2:14">
      <c r="B354" s="190"/>
      <c r="C354" s="24"/>
      <c r="D354" s="24"/>
      <c r="E354" s="252"/>
      <c r="F354" s="261"/>
      <c r="G354" s="261"/>
      <c r="H354" s="261"/>
      <c r="I354" s="38"/>
      <c r="J354" s="106"/>
      <c r="K354" s="233"/>
      <c r="L354" s="253"/>
      <c r="M354" s="107"/>
      <c r="N354" s="108"/>
    </row>
    <row r="355" spans="2:14">
      <c r="B355" s="190"/>
      <c r="C355" s="24"/>
      <c r="D355" s="24"/>
      <c r="E355" s="252"/>
      <c r="F355" s="261"/>
      <c r="G355" s="261"/>
      <c r="H355" s="38"/>
      <c r="I355" s="261"/>
      <c r="J355" s="106"/>
      <c r="K355" s="233"/>
      <c r="L355" s="253"/>
      <c r="M355" s="107"/>
      <c r="N355" s="108"/>
    </row>
    <row r="356" spans="2:14" ht="33.75" customHeight="1">
      <c r="B356" s="190"/>
      <c r="C356" s="24">
        <v>95576</v>
      </c>
      <c r="D356" s="24" t="s">
        <v>7</v>
      </c>
      <c r="E356" s="666" t="str">
        <f>IFERROR(VLOOKUP($C356,'SINAPI MARÇO 2020'!$1:$1048576,2,0),IFERROR(VLOOKUP($C356,'COMP. PROPRIA'!#REF!,4,0),""))</f>
        <v>MONTAGEM DE ARMADURA LONGITUDINAL/TRANSVERSAL DE ESTACAS DE SEÇÃO CIRCULAR, DIÂMETRO = 8,0 MM. AF_11/2016</v>
      </c>
      <c r="F356" s="667"/>
      <c r="G356" s="667"/>
      <c r="H356" s="667"/>
      <c r="I356" s="667"/>
      <c r="J356" s="668"/>
      <c r="K356" s="230">
        <f>SUM(K359:K360)</f>
        <v>0</v>
      </c>
      <c r="L356" s="253" t="s">
        <v>27</v>
      </c>
      <c r="M356" s="107"/>
      <c r="N356" s="108"/>
    </row>
    <row r="357" spans="2:14">
      <c r="B357" s="190"/>
      <c r="C357" s="24"/>
      <c r="D357" s="24"/>
      <c r="E357" s="252"/>
      <c r="F357" s="261"/>
      <c r="G357" s="261"/>
      <c r="H357" s="261" t="s">
        <v>900</v>
      </c>
      <c r="I357" s="38" t="e">
        <f>I359/M352</f>
        <v>#DIV/0!</v>
      </c>
      <c r="J357" s="106"/>
      <c r="K357" s="229"/>
      <c r="L357" s="253"/>
      <c r="M357" s="107"/>
      <c r="N357" s="108"/>
    </row>
    <row r="358" spans="2:14" ht="27.75" customHeight="1">
      <c r="B358" s="190"/>
      <c r="C358" s="24"/>
      <c r="D358" s="24"/>
      <c r="E358" s="68" t="s">
        <v>1024</v>
      </c>
      <c r="F358" s="255" t="s">
        <v>937</v>
      </c>
      <c r="G358" s="255" t="s">
        <v>1025</v>
      </c>
      <c r="H358" s="44" t="s">
        <v>899</v>
      </c>
      <c r="I358" s="52"/>
      <c r="J358" s="106"/>
      <c r="K358" s="54"/>
      <c r="L358" s="253"/>
      <c r="M358" s="107"/>
      <c r="N358" s="108"/>
    </row>
    <row r="359" spans="2:14">
      <c r="B359" s="190"/>
      <c r="C359" s="24"/>
      <c r="D359" s="24"/>
      <c r="E359" s="105">
        <v>8</v>
      </c>
      <c r="F359" s="278">
        <f>2*3.14*0.125+0.1</f>
        <v>0.88500000000000001</v>
      </c>
      <c r="G359" s="278">
        <f>$K$345/0.2</f>
        <v>0</v>
      </c>
      <c r="H359" s="261">
        <f>((E359/1000)*(E359/1000)*3.14*0.25)*7850</f>
        <v>0.39438400000000001</v>
      </c>
      <c r="I359" s="261"/>
      <c r="J359" s="106"/>
      <c r="K359" s="54">
        <f>G359*H359*F359</f>
        <v>0</v>
      </c>
      <c r="L359" s="253"/>
      <c r="M359" s="107"/>
      <c r="N359" s="108"/>
    </row>
    <row r="360" spans="2:14">
      <c r="B360" s="190"/>
      <c r="C360" s="24"/>
      <c r="D360" s="24"/>
      <c r="E360" s="105">
        <v>8</v>
      </c>
      <c r="F360" s="278">
        <f>2*3.14*0.125+0.1</f>
        <v>0.88500000000000001</v>
      </c>
      <c r="G360" s="278">
        <f>$K$345/0.2</f>
        <v>0</v>
      </c>
      <c r="H360" s="278">
        <f>((E360/1000)*(E360/1000)*3.14*0.25)*7850</f>
        <v>0.39438400000000001</v>
      </c>
      <c r="I360" s="261"/>
      <c r="J360" s="106"/>
      <c r="K360" s="54">
        <f>G360*H360*F360</f>
        <v>0</v>
      </c>
      <c r="L360" s="253"/>
      <c r="M360" s="107"/>
      <c r="N360" s="108"/>
    </row>
    <row r="361" spans="2:14" s="155" customFormat="1">
      <c r="B361" s="194"/>
      <c r="C361" s="89"/>
      <c r="D361" s="89"/>
      <c r="E361" s="132"/>
      <c r="F361" s="38"/>
      <c r="G361" s="38"/>
      <c r="H361" s="38"/>
      <c r="I361" s="38"/>
      <c r="J361" s="126"/>
      <c r="K361" s="234"/>
      <c r="L361" s="41"/>
      <c r="M361" s="161"/>
      <c r="N361" s="162"/>
    </row>
    <row r="362" spans="2:14" ht="36" customHeight="1">
      <c r="B362" s="190"/>
      <c r="C362" s="24">
        <v>95601</v>
      </c>
      <c r="D362" s="24" t="s">
        <v>4684</v>
      </c>
      <c r="E362" s="666" t="str">
        <f>IFERROR(VLOOKUP($C362,'SINAPI MARÇO 2020'!$1:$1048576,2,0),IFERROR(VLOOKUP($C362,'COMP. PROPRIA'!#REF!,4,0),""))</f>
        <v>ARRASAMENTO MECANICO DE ESTACA DE CONCRETO ARMADO, DIAMETROS DE ATÉ 40 CM. AF_11/2016</v>
      </c>
      <c r="F362" s="667"/>
      <c r="G362" s="667"/>
      <c r="H362" s="667"/>
      <c r="I362" s="667"/>
      <c r="J362" s="668"/>
      <c r="K362" s="230">
        <f>SUM(K364:K365)</f>
        <v>0</v>
      </c>
      <c r="L362" s="253" t="s">
        <v>850</v>
      </c>
      <c r="M362" s="107"/>
      <c r="N362" s="108"/>
    </row>
    <row r="363" spans="2:14" ht="25.5">
      <c r="B363" s="190"/>
      <c r="C363" s="24"/>
      <c r="D363" s="24"/>
      <c r="E363" s="68" t="s">
        <v>5263</v>
      </c>
      <c r="F363" s="275" t="s">
        <v>1027</v>
      </c>
      <c r="G363" s="275"/>
      <c r="H363" s="275"/>
      <c r="I363" s="278"/>
      <c r="J363" s="106"/>
      <c r="K363" s="229"/>
      <c r="L363" s="253"/>
      <c r="M363" s="107"/>
      <c r="N363" s="108"/>
    </row>
    <row r="364" spans="2:14">
      <c r="B364" s="190"/>
      <c r="C364" s="24"/>
      <c r="D364" s="24"/>
      <c r="E364" s="58">
        <v>0</v>
      </c>
      <c r="F364" s="58">
        <v>0</v>
      </c>
      <c r="G364" s="38"/>
      <c r="H364" s="38"/>
      <c r="I364" s="278"/>
      <c r="J364" s="106"/>
      <c r="K364" s="54">
        <f>F364*E364</f>
        <v>0</v>
      </c>
      <c r="L364" s="253"/>
      <c r="M364" s="148"/>
      <c r="N364" s="108"/>
    </row>
    <row r="365" spans="2:14">
      <c r="B365" s="190"/>
      <c r="C365" s="24"/>
      <c r="D365" s="24"/>
      <c r="E365" s="58">
        <v>0</v>
      </c>
      <c r="F365" s="58">
        <v>0</v>
      </c>
      <c r="G365" s="38"/>
      <c r="H365" s="38"/>
      <c r="I365" s="278"/>
      <c r="J365" s="106"/>
      <c r="K365" s="54">
        <f>F365*E365</f>
        <v>0</v>
      </c>
      <c r="L365" s="253"/>
      <c r="M365" s="148"/>
      <c r="N365" s="108"/>
    </row>
    <row r="366" spans="2:14">
      <c r="B366" s="190"/>
      <c r="C366" s="24"/>
      <c r="D366" s="24"/>
      <c r="E366" s="252"/>
      <c r="F366" s="261"/>
      <c r="G366" s="261"/>
      <c r="H366" s="261"/>
      <c r="I366" s="261"/>
      <c r="J366" s="106"/>
      <c r="K366" s="54"/>
      <c r="L366" s="253"/>
      <c r="M366" s="107"/>
      <c r="N366" s="108"/>
    </row>
    <row r="367" spans="2:14" ht="15" customHeight="1">
      <c r="B367" s="190"/>
      <c r="C367" s="24">
        <v>72897</v>
      </c>
      <c r="D367" s="24" t="s">
        <v>4684</v>
      </c>
      <c r="E367" s="666" t="str">
        <f>IFERROR(VLOOKUP($C367,'SINAPI MARÇO 2020'!$1:$1048576,2,0),IFERROR(VLOOKUP($C367,'COMP. PROPRIA'!#REF!,4,0),""))</f>
        <v>CARGA MANUAL DE ENTULHO EM CAMINHAO BASCULANTE 6 M3</v>
      </c>
      <c r="F367" s="667"/>
      <c r="G367" s="667"/>
      <c r="H367" s="667"/>
      <c r="I367" s="667"/>
      <c r="J367" s="668"/>
      <c r="K367" s="230">
        <f>M345*1.3</f>
        <v>0</v>
      </c>
      <c r="L367" s="253" t="s">
        <v>58</v>
      </c>
      <c r="M367" s="107"/>
      <c r="N367" s="108"/>
    </row>
    <row r="368" spans="2:14" ht="51">
      <c r="B368" s="192" t="s">
        <v>1037</v>
      </c>
      <c r="C368" s="24"/>
      <c r="D368" s="24"/>
      <c r="E368" s="80"/>
      <c r="F368" s="275" t="s">
        <v>5264</v>
      </c>
      <c r="G368" s="275"/>
      <c r="H368" s="44"/>
      <c r="I368" s="275" t="s">
        <v>1028</v>
      </c>
      <c r="J368" s="106"/>
      <c r="K368" s="229"/>
      <c r="L368" s="253"/>
      <c r="M368" s="107"/>
      <c r="N368" s="108"/>
    </row>
    <row r="369" spans="2:14">
      <c r="B369" s="190"/>
      <c r="C369" s="24"/>
      <c r="D369" s="24"/>
      <c r="E369" s="69"/>
      <c r="F369" s="278">
        <f>G359</f>
        <v>0</v>
      </c>
      <c r="G369" s="278"/>
      <c r="H369" s="278"/>
      <c r="I369" s="278">
        <v>1.3</v>
      </c>
      <c r="J369" s="106"/>
      <c r="K369" s="54">
        <f>H369*H369*3.14*0.25*G369*F369*E369*I369</f>
        <v>0</v>
      </c>
      <c r="L369" s="253"/>
      <c r="M369" s="107"/>
      <c r="N369" s="108"/>
    </row>
    <row r="370" spans="2:14">
      <c r="B370" s="190"/>
      <c r="C370" s="24"/>
      <c r="D370" s="24"/>
      <c r="E370" s="252"/>
      <c r="F370" s="278"/>
      <c r="G370" s="278"/>
      <c r="H370" s="278"/>
      <c r="I370" s="278"/>
      <c r="J370" s="106"/>
      <c r="K370" s="229"/>
      <c r="L370" s="253"/>
      <c r="M370" s="107"/>
      <c r="N370" s="108"/>
    </row>
    <row r="371" spans="2:14" ht="29.25" customHeight="1">
      <c r="B371" s="190"/>
      <c r="C371" s="24">
        <v>95302</v>
      </c>
      <c r="D371" s="24" t="s">
        <v>4684</v>
      </c>
      <c r="E371" s="666" t="str">
        <f>IFERROR(VLOOKUP($C371,'SINAPI MARÇO 2020'!$1:$1048576,2,0),IFERROR(VLOOKUP($C371,'COMP. PROPRIA'!#REF!,4,0),""))</f>
        <v/>
      </c>
      <c r="F371" s="667"/>
      <c r="G371" s="667"/>
      <c r="H371" s="667"/>
      <c r="I371" s="667"/>
      <c r="J371" s="668"/>
      <c r="K371" s="230">
        <f>SUM(K373)</f>
        <v>0</v>
      </c>
      <c r="L371" s="253" t="s">
        <v>58</v>
      </c>
      <c r="M371" s="107"/>
      <c r="N371" s="108"/>
    </row>
    <row r="372" spans="2:14" ht="12.75" customHeight="1">
      <c r="B372" s="190" t="s">
        <v>1044</v>
      </c>
      <c r="C372" s="24"/>
      <c r="D372" s="24"/>
      <c r="E372" s="68" t="s">
        <v>1007</v>
      </c>
      <c r="F372" s="278"/>
      <c r="G372" s="278"/>
      <c r="H372" s="275" t="s">
        <v>1008</v>
      </c>
      <c r="I372" s="278"/>
      <c r="J372" s="106"/>
      <c r="K372" s="229"/>
      <c r="L372" s="253"/>
      <c r="M372" s="107"/>
      <c r="N372" s="108"/>
    </row>
    <row r="373" spans="2:14" ht="15" customHeight="1">
      <c r="B373" s="190"/>
      <c r="C373" s="24"/>
      <c r="D373" s="24"/>
      <c r="E373" s="118">
        <f>K367</f>
        <v>0</v>
      </c>
      <c r="F373" s="40"/>
      <c r="G373" s="40"/>
      <c r="H373" s="109">
        <f>(5+10)/2</f>
        <v>7.5</v>
      </c>
      <c r="I373" s="278"/>
      <c r="J373" s="51"/>
      <c r="K373" s="54">
        <f>H373*E373</f>
        <v>0</v>
      </c>
      <c r="L373" s="253"/>
      <c r="M373" s="107"/>
      <c r="N373" s="108"/>
    </row>
    <row r="374" spans="2:14">
      <c r="B374" s="190"/>
      <c r="C374" s="24"/>
      <c r="D374" s="24"/>
      <c r="E374" s="252"/>
      <c r="F374" s="261"/>
      <c r="G374" s="261"/>
      <c r="H374" s="261"/>
      <c r="I374" s="261"/>
      <c r="J374" s="106"/>
      <c r="K374" s="229"/>
      <c r="L374" s="253"/>
      <c r="M374" s="107"/>
      <c r="N374" s="108"/>
    </row>
    <row r="375" spans="2:14" ht="12.75" customHeight="1">
      <c r="B375" s="190"/>
      <c r="C375" s="24"/>
      <c r="D375" s="24"/>
      <c r="E375" s="252"/>
      <c r="F375" s="261"/>
      <c r="G375" s="261"/>
      <c r="H375" s="261"/>
      <c r="I375" s="261"/>
      <c r="J375" s="106"/>
      <c r="K375" s="229"/>
      <c r="L375" s="253"/>
      <c r="M375" s="107"/>
      <c r="N375" s="108"/>
    </row>
    <row r="376" spans="2:14" ht="12.75" customHeight="1">
      <c r="B376" s="191"/>
      <c r="C376" s="88"/>
      <c r="D376" s="88"/>
      <c r="E376" s="680" t="s">
        <v>846</v>
      </c>
      <c r="F376" s="681"/>
      <c r="G376" s="681"/>
      <c r="H376" s="142" t="s">
        <v>1057</v>
      </c>
      <c r="I376" s="261"/>
      <c r="J376" s="144"/>
      <c r="K376" s="228"/>
      <c r="L376" s="49"/>
      <c r="M376" s="93"/>
      <c r="N376" s="112"/>
    </row>
    <row r="377" spans="2:14" ht="33" customHeight="1">
      <c r="B377" s="190"/>
      <c r="C377" s="24">
        <v>96527</v>
      </c>
      <c r="D377" s="62" t="s">
        <v>7</v>
      </c>
      <c r="E377" s="666" t="str">
        <f>IFERROR(VLOOKUP($C377,'SINAPI MARÇO 2020'!$1:$1048576,2,0),IFERROR(VLOOKUP($C377,'COMP. PROPRIA'!#REF!,4,0),""))</f>
        <v>ESCAVAÇÃO MANUAL DE VALA PARA VIGA BALDRAME, COM PREVISÃO DE FÔRMA. AF_06/2017</v>
      </c>
      <c r="F377" s="667"/>
      <c r="G377" s="667"/>
      <c r="H377" s="667"/>
      <c r="I377" s="667"/>
      <c r="J377" s="668"/>
      <c r="K377" s="230">
        <f>SUM(K379:K380)*1.3</f>
        <v>0</v>
      </c>
      <c r="L377" s="253" t="s">
        <v>58</v>
      </c>
      <c r="M377" s="93"/>
      <c r="N377" s="51"/>
    </row>
    <row r="378" spans="2:14" ht="38.25">
      <c r="B378" s="190" t="s">
        <v>1039</v>
      </c>
      <c r="C378" s="24"/>
      <c r="D378" s="24"/>
      <c r="E378" s="64" t="s">
        <v>995</v>
      </c>
      <c r="F378" s="260" t="s">
        <v>994</v>
      </c>
      <c r="G378" s="260" t="s">
        <v>997</v>
      </c>
      <c r="H378" s="255" t="s">
        <v>998</v>
      </c>
      <c r="I378" s="258"/>
      <c r="J378" s="259"/>
      <c r="K378" s="235"/>
      <c r="L378" s="253"/>
      <c r="M378" s="93"/>
      <c r="N378" s="51"/>
    </row>
    <row r="379" spans="2:14" ht="33" customHeight="1">
      <c r="B379" s="194" t="str">
        <f>B389</f>
        <v xml:space="preserve">paredes verticais a serem construídas </v>
      </c>
      <c r="C379" s="24"/>
      <c r="D379" s="24"/>
      <c r="E379" s="109">
        <v>0</v>
      </c>
      <c r="F379" s="109">
        <v>0</v>
      </c>
      <c r="G379" s="109">
        <v>0</v>
      </c>
      <c r="H379" s="109">
        <v>0</v>
      </c>
      <c r="I379" s="261"/>
      <c r="J379" s="106"/>
      <c r="K379" s="54">
        <f>E379*F379*G379*H379</f>
        <v>0</v>
      </c>
      <c r="L379" s="253"/>
      <c r="M379" s="93"/>
      <c r="N379" s="122"/>
    </row>
    <row r="380" spans="2:14">
      <c r="B380" s="194" t="str">
        <f>B390</f>
        <v xml:space="preserve">paredes horizontais a serem construidas </v>
      </c>
      <c r="C380" s="24"/>
      <c r="D380" s="24"/>
      <c r="E380" s="109">
        <v>0</v>
      </c>
      <c r="F380" s="109">
        <v>0</v>
      </c>
      <c r="G380" s="109">
        <v>0</v>
      </c>
      <c r="H380" s="109">
        <v>0</v>
      </c>
      <c r="I380" s="261"/>
      <c r="J380" s="106"/>
      <c r="K380" s="54">
        <f>E380*F380*G380*H380</f>
        <v>0</v>
      </c>
      <c r="L380" s="253"/>
      <c r="M380" s="93"/>
      <c r="N380" s="122"/>
    </row>
    <row r="381" spans="2:14">
      <c r="B381" s="194"/>
      <c r="C381" s="89"/>
      <c r="D381" s="89"/>
      <c r="E381" s="252"/>
      <c r="F381" s="261"/>
      <c r="G381" s="261"/>
      <c r="H381" s="38"/>
      <c r="I381" s="38"/>
      <c r="J381" s="126"/>
      <c r="K381" s="228"/>
      <c r="L381" s="41"/>
      <c r="M381" s="131"/>
      <c r="N381" s="129"/>
    </row>
    <row r="382" spans="2:14" ht="27.75" customHeight="1">
      <c r="B382" s="194"/>
      <c r="C382" s="24">
        <v>96617</v>
      </c>
      <c r="D382" s="62" t="s">
        <v>7</v>
      </c>
      <c r="E382" s="666" t="str">
        <f>IFERROR(VLOOKUP($C382,'SINAPI MARÇO 2020'!$1:$1048576,2,0),IFERROR(VLOOKUP($C382,'COMP. PROPRIA'!#REF!,4,0),""))</f>
        <v>LASTRO DE CONCRETO MAGRO, APLICADO EM BLOCOS DE COROAMENTO OU SAPATAS, ESPESSURA DE 3 CM. AF_08/2017</v>
      </c>
      <c r="F382" s="667"/>
      <c r="G382" s="667"/>
      <c r="H382" s="667"/>
      <c r="I382" s="667"/>
      <c r="J382" s="668"/>
      <c r="K382" s="230">
        <f>SUM(K384:K385)</f>
        <v>0</v>
      </c>
      <c r="L382" s="40" t="s">
        <v>57</v>
      </c>
      <c r="M382" s="31">
        <f>K382*H382</f>
        <v>0</v>
      </c>
      <c r="N382" s="115" t="s">
        <v>58</v>
      </c>
    </row>
    <row r="383" spans="2:14" ht="25.5">
      <c r="B383" s="194"/>
      <c r="C383" s="89"/>
      <c r="D383" s="89"/>
      <c r="E383" s="64" t="s">
        <v>995</v>
      </c>
      <c r="F383" s="260" t="s">
        <v>994</v>
      </c>
      <c r="G383" s="261"/>
      <c r="H383" s="255" t="s">
        <v>998</v>
      </c>
      <c r="I383" s="261"/>
      <c r="J383" s="106"/>
      <c r="K383" s="229"/>
      <c r="L383" s="253"/>
      <c r="M383" s="107"/>
      <c r="N383" s="108"/>
    </row>
    <row r="384" spans="2:14" ht="30" customHeight="1">
      <c r="B384" s="194" t="str">
        <f>B389</f>
        <v xml:space="preserve">paredes verticais a serem construídas </v>
      </c>
      <c r="C384" s="89"/>
      <c r="D384" s="89"/>
      <c r="E384" s="109">
        <v>0</v>
      </c>
      <c r="F384" s="109">
        <v>0</v>
      </c>
      <c r="G384" s="261"/>
      <c r="H384" s="109">
        <f>H379</f>
        <v>0</v>
      </c>
      <c r="I384" s="261"/>
      <c r="J384" s="106"/>
      <c r="K384" s="54">
        <f>H384*F384*E384</f>
        <v>0</v>
      </c>
      <c r="L384" s="253"/>
      <c r="M384" s="107"/>
      <c r="N384" s="108"/>
    </row>
    <row r="385" spans="2:14">
      <c r="B385" s="194" t="str">
        <f>B390</f>
        <v xml:space="preserve">paredes horizontais a serem construidas </v>
      </c>
      <c r="C385" s="89"/>
      <c r="D385" s="89"/>
      <c r="E385" s="109">
        <v>0</v>
      </c>
      <c r="F385" s="109">
        <v>0</v>
      </c>
      <c r="G385" s="261"/>
      <c r="H385" s="109">
        <f>H380</f>
        <v>0</v>
      </c>
      <c r="I385" s="261"/>
      <c r="J385" s="106"/>
      <c r="K385" s="54">
        <f>H385*F385*E385</f>
        <v>0</v>
      </c>
      <c r="L385" s="253"/>
      <c r="M385" s="107"/>
      <c r="N385" s="108"/>
    </row>
    <row r="386" spans="2:14">
      <c r="B386" s="194"/>
      <c r="C386" s="89"/>
      <c r="D386" s="89"/>
      <c r="E386" s="252"/>
      <c r="F386" s="261"/>
      <c r="G386" s="261"/>
      <c r="H386" s="38"/>
      <c r="I386" s="38"/>
      <c r="J386" s="126"/>
      <c r="K386" s="228"/>
      <c r="L386" s="41"/>
      <c r="M386" s="131"/>
      <c r="N386" s="129"/>
    </row>
    <row r="387" spans="2:14" ht="36.75" customHeight="1">
      <c r="B387" s="190"/>
      <c r="C387" s="24">
        <v>94965</v>
      </c>
      <c r="D387" s="62" t="s">
        <v>7</v>
      </c>
      <c r="E387" s="666" t="str">
        <f>IFERROR(VLOOKUP($C387,'SINAPI MARÇO 2020'!$1:$1048576,2,0),IFERROR(VLOOKUP($C387,'COMP. PROPRIA'!#REF!,4,0),""))</f>
        <v>CONCRETO FCK = 25MPA, TRAÇO 1:2,3:2,7 (CIMENTO/ AREIA MÉDIA/ BRITA 1)  - PREPARO MECÂNICO COM BETONEIRA 400 L. AF_07/2016</v>
      </c>
      <c r="F387" s="667"/>
      <c r="G387" s="667"/>
      <c r="H387" s="667"/>
      <c r="I387" s="667"/>
      <c r="J387" s="668"/>
      <c r="K387" s="230">
        <f>SUM(K389:K390)</f>
        <v>0</v>
      </c>
      <c r="L387" s="253" t="s">
        <v>58</v>
      </c>
      <c r="M387" s="93"/>
      <c r="N387" s="51"/>
    </row>
    <row r="388" spans="2:14" ht="25.5">
      <c r="B388" s="190" t="s">
        <v>1038</v>
      </c>
      <c r="C388" s="24"/>
      <c r="D388" s="24"/>
      <c r="E388" s="64" t="s">
        <v>995</v>
      </c>
      <c r="F388" s="260" t="s">
        <v>994</v>
      </c>
      <c r="G388" s="260" t="s">
        <v>997</v>
      </c>
      <c r="H388" s="255" t="s">
        <v>998</v>
      </c>
      <c r="I388" s="258"/>
      <c r="J388" s="259"/>
      <c r="K388" s="233"/>
      <c r="L388" s="253"/>
      <c r="M388" s="93"/>
      <c r="N388" s="51"/>
    </row>
    <row r="389" spans="2:14" ht="15" customHeight="1">
      <c r="B389" s="194" t="s">
        <v>4720</v>
      </c>
      <c r="C389" s="89"/>
      <c r="D389" s="89"/>
      <c r="E389" s="117">
        <v>0</v>
      </c>
      <c r="F389" s="58">
        <v>0</v>
      </c>
      <c r="G389" s="58">
        <v>0</v>
      </c>
      <c r="H389" s="58">
        <v>0</v>
      </c>
      <c r="I389" s="38"/>
      <c r="J389" s="126"/>
      <c r="K389" s="234">
        <f>E389*F389*G389*H389</f>
        <v>0</v>
      </c>
      <c r="L389" s="41"/>
      <c r="M389" s="131"/>
      <c r="N389" s="129"/>
    </row>
    <row r="390" spans="2:14">
      <c r="B390" s="194" t="s">
        <v>4721</v>
      </c>
      <c r="C390" s="89"/>
      <c r="D390" s="89"/>
      <c r="E390" s="117">
        <f>E380</f>
        <v>0</v>
      </c>
      <c r="F390" s="58">
        <v>0</v>
      </c>
      <c r="G390" s="58">
        <v>0</v>
      </c>
      <c r="H390" s="58">
        <v>0</v>
      </c>
      <c r="I390" s="38"/>
      <c r="J390" s="126"/>
      <c r="K390" s="234">
        <f>E390*F390*G390*H390</f>
        <v>0</v>
      </c>
      <c r="L390" s="41"/>
      <c r="M390" s="131"/>
      <c r="N390" s="129"/>
    </row>
    <row r="391" spans="2:14">
      <c r="B391" s="194"/>
      <c r="C391" s="89"/>
      <c r="D391" s="89"/>
      <c r="E391" s="134"/>
      <c r="F391" s="261"/>
      <c r="G391" s="261"/>
      <c r="H391" s="38"/>
      <c r="I391" s="38"/>
      <c r="J391" s="126"/>
      <c r="K391" s="228"/>
      <c r="L391" s="41"/>
      <c r="M391" s="131"/>
      <c r="N391" s="129"/>
    </row>
    <row r="392" spans="2:14">
      <c r="B392" s="194"/>
      <c r="C392" s="89"/>
      <c r="D392" s="89"/>
      <c r="E392" s="134"/>
      <c r="F392" s="261"/>
      <c r="G392" s="261"/>
      <c r="H392" s="38"/>
      <c r="I392" s="38"/>
      <c r="J392" s="126"/>
      <c r="K392" s="228"/>
      <c r="L392" s="41"/>
      <c r="M392" s="131"/>
      <c r="N392" s="129"/>
    </row>
    <row r="393" spans="2:14" ht="15" customHeight="1">
      <c r="B393" s="190"/>
      <c r="C393" s="24" t="s">
        <v>4645</v>
      </c>
      <c r="D393" s="62" t="s">
        <v>7</v>
      </c>
      <c r="E393" s="666" t="str">
        <f>IFERROR(VLOOKUP($C393,'SINAPI MARÇO 2020'!$1:$1048576,2,0),IFERROR(VLOOKUP($C393,'COMP. PROPRIA'!#REF!,4,0),""))</f>
        <v/>
      </c>
      <c r="F393" s="667"/>
      <c r="G393" s="667"/>
      <c r="H393" s="667"/>
      <c r="I393" s="667"/>
      <c r="J393" s="668"/>
      <c r="K393" s="230">
        <f>K387</f>
        <v>0</v>
      </c>
      <c r="L393" s="253" t="s">
        <v>58</v>
      </c>
      <c r="M393" s="93"/>
      <c r="N393" s="51"/>
    </row>
    <row r="394" spans="2:14">
      <c r="B394" s="190"/>
      <c r="C394" s="24"/>
      <c r="D394" s="24"/>
      <c r="E394" s="252"/>
      <c r="F394" s="261"/>
      <c r="G394" s="261"/>
      <c r="H394" s="261"/>
      <c r="I394" s="261"/>
      <c r="J394" s="106"/>
      <c r="K394" s="229"/>
      <c r="L394" s="253"/>
      <c r="M394" s="93"/>
      <c r="N394" s="51"/>
    </row>
    <row r="395" spans="2:14" ht="36" customHeight="1">
      <c r="B395" s="190"/>
      <c r="C395" s="24">
        <v>96543</v>
      </c>
      <c r="D395" s="62" t="s">
        <v>7</v>
      </c>
      <c r="E395" s="666" t="str">
        <f>IFERROR(VLOOKUP($C395,'SINAPI MARÇO 2020'!$1:$1048576,2,0),IFERROR(VLOOKUP($C395,'COMP. PROPRIA'!#REF!,4,0),""))</f>
        <v>ARMAÇÃO DE BLOCO, VIGA BALDRAME E SAPATA UTILIZANDO AÇO CA-60 DE 5 MM - MONTAGEM. AF_06/2017</v>
      </c>
      <c r="F395" s="667"/>
      <c r="G395" s="667"/>
      <c r="H395" s="667"/>
      <c r="I395" s="667"/>
      <c r="J395" s="668"/>
      <c r="K395" s="230">
        <f>SUM(K398:K399)</f>
        <v>0</v>
      </c>
      <c r="L395" s="253" t="s">
        <v>27</v>
      </c>
      <c r="M395" s="31">
        <v>0</v>
      </c>
      <c r="N395" s="51" t="s">
        <v>27</v>
      </c>
    </row>
    <row r="396" spans="2:14">
      <c r="B396" s="190"/>
      <c r="C396" s="24"/>
      <c r="D396" s="24"/>
      <c r="E396" s="252"/>
      <c r="F396" s="261"/>
      <c r="G396" s="261"/>
      <c r="H396" s="54" t="s">
        <v>1026</v>
      </c>
      <c r="I396" s="53" t="e">
        <f>K395/K387</f>
        <v>#DIV/0!</v>
      </c>
      <c r="J396" s="106"/>
      <c r="K396" s="54"/>
      <c r="L396" s="253"/>
      <c r="M396" s="93"/>
      <c r="N396" s="51"/>
    </row>
    <row r="397" spans="2:14" ht="42.75" customHeight="1">
      <c r="B397" s="190" t="s">
        <v>1023</v>
      </c>
      <c r="C397" s="24"/>
      <c r="D397" s="24"/>
      <c r="E397" s="68" t="s">
        <v>1024</v>
      </c>
      <c r="F397" s="255" t="s">
        <v>937</v>
      </c>
      <c r="G397" s="255" t="s">
        <v>1025</v>
      </c>
      <c r="H397" s="44" t="s">
        <v>899</v>
      </c>
      <c r="I397" s="18" t="s">
        <v>1051</v>
      </c>
      <c r="J397" s="106"/>
      <c r="K397" s="54"/>
      <c r="L397" s="253"/>
      <c r="M397" s="93"/>
      <c r="N397" s="51"/>
    </row>
    <row r="398" spans="2:14">
      <c r="B398" s="190" t="str">
        <f>B389</f>
        <v xml:space="preserve">paredes verticais a serem construídas </v>
      </c>
      <c r="C398" s="24"/>
      <c r="D398" s="24"/>
      <c r="E398" s="105">
        <v>5</v>
      </c>
      <c r="F398" s="261">
        <f>(F389-0.06)*2+(G389-0.06)*2+0.1</f>
        <v>-0.13999999999999999</v>
      </c>
      <c r="G398" s="261">
        <f>$E$389/0.15</f>
        <v>0</v>
      </c>
      <c r="H398" s="261">
        <f>((E398/1000)*(E398/1000)*3.14*0.25)*7850</f>
        <v>0.15405625000000003</v>
      </c>
      <c r="I398" s="261">
        <f>$H$389</f>
        <v>0</v>
      </c>
      <c r="J398" s="106"/>
      <c r="K398" s="54">
        <f>G398*H398*F398*I398</f>
        <v>0</v>
      </c>
      <c r="L398" s="253"/>
      <c r="M398" s="93"/>
      <c r="N398" s="51"/>
    </row>
    <row r="399" spans="2:14">
      <c r="B399" s="190" t="str">
        <f>B390</f>
        <v xml:space="preserve">paredes horizontais a serem construidas </v>
      </c>
      <c r="C399" s="24"/>
      <c r="D399" s="24"/>
      <c r="E399" s="105">
        <v>5</v>
      </c>
      <c r="F399" s="261">
        <f>($F$390-0.06)*2+($G$390-0.06)*2+0.1</f>
        <v>-0.13999999999999999</v>
      </c>
      <c r="G399" s="261">
        <f>$E$390/0.15</f>
        <v>0</v>
      </c>
      <c r="H399" s="261">
        <f>((E399/1000)*(E399/1000)*3.14*0.25)*7850</f>
        <v>0.15405625000000003</v>
      </c>
      <c r="I399" s="261">
        <f>$H$390</f>
        <v>0</v>
      </c>
      <c r="J399" s="106"/>
      <c r="K399" s="54">
        <f>G399*H399*F399*I399</f>
        <v>0</v>
      </c>
      <c r="L399" s="253"/>
      <c r="M399" s="93"/>
      <c r="N399" s="51"/>
    </row>
    <row r="400" spans="2:14">
      <c r="B400" s="190"/>
      <c r="C400" s="24"/>
      <c r="D400" s="24"/>
      <c r="E400" s="252"/>
      <c r="F400" s="261"/>
      <c r="G400" s="261"/>
      <c r="H400" s="261"/>
      <c r="I400" s="261"/>
      <c r="J400" s="106"/>
      <c r="K400" s="229"/>
      <c r="L400" s="253"/>
      <c r="M400" s="93"/>
      <c r="N400" s="51"/>
    </row>
    <row r="401" spans="2:14" ht="27" customHeight="1">
      <c r="B401" s="190"/>
      <c r="C401" s="24">
        <v>96545</v>
      </c>
      <c r="D401" s="62" t="s">
        <v>7</v>
      </c>
      <c r="E401" s="666" t="str">
        <f>IFERROR(VLOOKUP($C401,'SINAPI MARÇO 2020'!$1:$1048576,2,0),IFERROR(VLOOKUP($C401,'COMP. PROPRIA'!#REF!,4,0),""))</f>
        <v>ARMAÇÃO DE BLOCO, VIGA BALDRAME OU SAPATA UTILIZANDO AÇO CA-50 DE 8 MM - MONTAGEM. AF_06/2017</v>
      </c>
      <c r="F401" s="667"/>
      <c r="G401" s="667"/>
      <c r="H401" s="667"/>
      <c r="I401" s="667"/>
      <c r="J401" s="668"/>
      <c r="K401" s="230">
        <f>SUM(K404:K405)</f>
        <v>0</v>
      </c>
      <c r="L401" s="253" t="s">
        <v>27</v>
      </c>
      <c r="M401" s="31">
        <v>0</v>
      </c>
      <c r="N401" s="51" t="s">
        <v>27</v>
      </c>
    </row>
    <row r="402" spans="2:14">
      <c r="B402" s="190"/>
      <c r="C402" s="24"/>
      <c r="D402" s="24"/>
      <c r="E402" s="252"/>
      <c r="F402" s="261"/>
      <c r="G402" s="261"/>
      <c r="H402" s="54" t="s">
        <v>1026</v>
      </c>
      <c r="I402" s="53" t="e">
        <f>K401/K393</f>
        <v>#DIV/0!</v>
      </c>
      <c r="J402" s="106"/>
      <c r="K402" s="54"/>
      <c r="L402" s="253"/>
      <c r="M402" s="93"/>
      <c r="N402" s="51"/>
    </row>
    <row r="403" spans="2:14" ht="41.25" customHeight="1">
      <c r="B403" s="190" t="s">
        <v>1023</v>
      </c>
      <c r="C403" s="24"/>
      <c r="D403" s="24"/>
      <c r="E403" s="68" t="s">
        <v>1024</v>
      </c>
      <c r="F403" s="255" t="s">
        <v>937</v>
      </c>
      <c r="G403" s="255" t="s">
        <v>935</v>
      </c>
      <c r="H403" s="44" t="s">
        <v>899</v>
      </c>
      <c r="I403" s="18" t="s">
        <v>1051</v>
      </c>
      <c r="J403" s="106"/>
      <c r="K403" s="54"/>
      <c r="L403" s="253"/>
      <c r="M403" s="93"/>
      <c r="N403" s="51"/>
    </row>
    <row r="404" spans="2:14">
      <c r="B404" s="190" t="str">
        <f>B398</f>
        <v xml:space="preserve">paredes verticais a serem construídas </v>
      </c>
      <c r="C404" s="24"/>
      <c r="D404" s="24"/>
      <c r="E404" s="105">
        <v>0</v>
      </c>
      <c r="F404" s="261">
        <f>$E$389</f>
        <v>0</v>
      </c>
      <c r="G404" s="278">
        <f>E$389/0.15</f>
        <v>0</v>
      </c>
      <c r="H404" s="261">
        <f>((E404/1000)*(E404/1000)*3.14*0.25)*7850</f>
        <v>0</v>
      </c>
      <c r="I404" s="278">
        <f>$H$389</f>
        <v>0</v>
      </c>
      <c r="J404" s="106"/>
      <c r="K404" s="54">
        <f>G404*H404*F404*I404</f>
        <v>0</v>
      </c>
      <c r="L404" s="253"/>
      <c r="M404" s="93"/>
      <c r="N404" s="51"/>
    </row>
    <row r="405" spans="2:14">
      <c r="B405" s="190" t="str">
        <f>B399</f>
        <v xml:space="preserve">paredes horizontais a serem construidas </v>
      </c>
      <c r="C405" s="24"/>
      <c r="D405" s="24"/>
      <c r="E405" s="105">
        <v>0</v>
      </c>
      <c r="F405" s="261">
        <f>$E$390</f>
        <v>0</v>
      </c>
      <c r="G405" s="278">
        <f>$E$390/0.15</f>
        <v>0</v>
      </c>
      <c r="H405" s="261">
        <f>((E405/1000)*(E405/1000)*3.14*0.25)*7850</f>
        <v>0</v>
      </c>
      <c r="I405" s="278">
        <f>$H$390</f>
        <v>0</v>
      </c>
      <c r="J405" s="106"/>
      <c r="K405" s="54">
        <f>G405*H405*F405*I405</f>
        <v>0</v>
      </c>
      <c r="L405" s="253"/>
      <c r="M405" s="93"/>
      <c r="N405" s="51"/>
    </row>
    <row r="406" spans="2:14">
      <c r="B406" s="190"/>
      <c r="C406" s="24"/>
      <c r="D406" s="24"/>
      <c r="E406" s="252"/>
      <c r="F406" s="261"/>
      <c r="G406" s="261"/>
      <c r="H406" s="38"/>
      <c r="I406" s="261"/>
      <c r="J406" s="106"/>
      <c r="K406" s="233"/>
      <c r="L406" s="253"/>
      <c r="M406" s="93"/>
      <c r="N406" s="51"/>
    </row>
    <row r="407" spans="2:14" ht="27" customHeight="1">
      <c r="B407" s="190"/>
      <c r="C407" s="24">
        <v>96546</v>
      </c>
      <c r="D407" s="62" t="s">
        <v>7</v>
      </c>
      <c r="E407" s="666" t="str">
        <f>IFERROR(VLOOKUP($C407,'SINAPI MARÇO 2020'!$1:$1048576,2,0),IFERROR(VLOOKUP($C407,'COMP. PROPRIA'!#REF!,4,0),""))</f>
        <v>ARMAÇÃO DE BLOCO, VIGA BALDRAME OU SAPATA UTILIZANDO AÇO CA-50 DE 10 MM - MONTAGEM. AF_06/2017</v>
      </c>
      <c r="F407" s="667"/>
      <c r="G407" s="667"/>
      <c r="H407" s="667"/>
      <c r="I407" s="667"/>
      <c r="J407" s="668"/>
      <c r="K407" s="230">
        <f>SUM(K410:K411)</f>
        <v>0</v>
      </c>
      <c r="L407" s="253" t="s">
        <v>27</v>
      </c>
      <c r="M407" s="31">
        <v>0</v>
      </c>
      <c r="N407" s="51" t="s">
        <v>27</v>
      </c>
    </row>
    <row r="408" spans="2:14">
      <c r="B408" s="190"/>
      <c r="C408" s="24"/>
      <c r="D408" s="24"/>
      <c r="E408" s="252"/>
      <c r="F408" s="278"/>
      <c r="G408" s="278"/>
      <c r="H408" s="54" t="s">
        <v>1026</v>
      </c>
      <c r="I408" s="53" t="e">
        <f>K407/K399</f>
        <v>#DIV/0!</v>
      </c>
      <c r="J408" s="106"/>
      <c r="K408" s="54"/>
      <c r="L408" s="253"/>
      <c r="M408" s="93"/>
      <c r="N408" s="51"/>
    </row>
    <row r="409" spans="2:14" ht="41.25" customHeight="1">
      <c r="B409" s="190" t="s">
        <v>1023</v>
      </c>
      <c r="C409" s="24"/>
      <c r="D409" s="24"/>
      <c r="E409" s="68" t="s">
        <v>1024</v>
      </c>
      <c r="F409" s="275" t="s">
        <v>937</v>
      </c>
      <c r="G409" s="275" t="s">
        <v>935</v>
      </c>
      <c r="H409" s="44" t="s">
        <v>899</v>
      </c>
      <c r="I409" s="18" t="s">
        <v>1051</v>
      </c>
      <c r="J409" s="106"/>
      <c r="K409" s="54"/>
      <c r="L409" s="253"/>
      <c r="M409" s="93"/>
      <c r="N409" s="51"/>
    </row>
    <row r="410" spans="2:14">
      <c r="B410" s="190" t="str">
        <f>B404</f>
        <v xml:space="preserve">paredes verticais a serem construídas </v>
      </c>
      <c r="C410" s="24"/>
      <c r="D410" s="24"/>
      <c r="E410" s="105">
        <v>10</v>
      </c>
      <c r="F410" s="278">
        <f>$E$389</f>
        <v>0</v>
      </c>
      <c r="G410" s="278">
        <f>E$389/0.15</f>
        <v>0</v>
      </c>
      <c r="H410" s="278">
        <f>((E410/1000)*(E410/1000)*3.14*0.25)*7850</f>
        <v>0.61622500000000013</v>
      </c>
      <c r="I410" s="278">
        <f>$H$389</f>
        <v>0</v>
      </c>
      <c r="J410" s="106"/>
      <c r="K410" s="54">
        <f>G410*H410*F410*I410</f>
        <v>0</v>
      </c>
      <c r="L410" s="253"/>
      <c r="M410" s="93"/>
      <c r="N410" s="51"/>
    </row>
    <row r="411" spans="2:14">
      <c r="B411" s="190" t="str">
        <f>B405</f>
        <v xml:space="preserve">paredes horizontais a serem construidas </v>
      </c>
      <c r="C411" s="24"/>
      <c r="D411" s="24"/>
      <c r="E411" s="105">
        <v>10</v>
      </c>
      <c r="F411" s="278">
        <f>$E$390</f>
        <v>0</v>
      </c>
      <c r="G411" s="278">
        <f>$E$390/0.15</f>
        <v>0</v>
      </c>
      <c r="H411" s="278">
        <f>((E411/1000)*(E411/1000)*3.14*0.25)*7850</f>
        <v>0.61622500000000013</v>
      </c>
      <c r="I411" s="278">
        <f>$H$390</f>
        <v>0</v>
      </c>
      <c r="J411" s="106"/>
      <c r="K411" s="54">
        <f>G411*H411*F411*I411</f>
        <v>0</v>
      </c>
      <c r="L411" s="253"/>
      <c r="M411" s="93"/>
      <c r="N411" s="51"/>
    </row>
    <row r="412" spans="2:14">
      <c r="B412" s="190"/>
      <c r="C412" s="24"/>
      <c r="D412" s="24"/>
      <c r="E412" s="252"/>
      <c r="F412" s="278"/>
      <c r="G412" s="278"/>
      <c r="H412" s="38"/>
      <c r="I412" s="278"/>
      <c r="J412" s="106"/>
      <c r="K412" s="233"/>
      <c r="L412" s="253"/>
      <c r="M412" s="93"/>
      <c r="N412" s="51"/>
    </row>
    <row r="413" spans="2:14" ht="27" customHeight="1">
      <c r="B413" s="190"/>
      <c r="C413" s="24">
        <v>96547</v>
      </c>
      <c r="D413" s="62" t="s">
        <v>7</v>
      </c>
      <c r="E413" s="666" t="str">
        <f>IFERROR(VLOOKUP($C413,'SINAPI MARÇO 2020'!$1:$1048576,2,0),IFERROR(VLOOKUP($C413,'COMP. PROPRIA'!#REF!,4,0),""))</f>
        <v>ARMAÇÃO DE BLOCO, VIGA BALDRAME OU SAPATA UTILIZANDO AÇO CA-50 DE 12,5 MM - MONTAGEM. AF_06/2017</v>
      </c>
      <c r="F413" s="667"/>
      <c r="G413" s="667"/>
      <c r="H413" s="667"/>
      <c r="I413" s="667"/>
      <c r="J413" s="668"/>
      <c r="K413" s="230">
        <f>SUM(K416:K417)</f>
        <v>0</v>
      </c>
      <c r="L413" s="253" t="s">
        <v>27</v>
      </c>
      <c r="M413" s="31">
        <v>0</v>
      </c>
      <c r="N413" s="51" t="s">
        <v>27</v>
      </c>
    </row>
    <row r="414" spans="2:14">
      <c r="B414" s="190"/>
      <c r="C414" s="24"/>
      <c r="D414" s="24"/>
      <c r="E414" s="252"/>
      <c r="F414" s="278"/>
      <c r="G414" s="278"/>
      <c r="H414" s="54" t="s">
        <v>1026</v>
      </c>
      <c r="I414" s="53" t="e">
        <f>K413/K405</f>
        <v>#DIV/0!</v>
      </c>
      <c r="J414" s="106"/>
      <c r="K414" s="54"/>
      <c r="L414" s="253"/>
      <c r="M414" s="93"/>
      <c r="N414" s="51"/>
    </row>
    <row r="415" spans="2:14" ht="41.25" customHeight="1">
      <c r="B415" s="190" t="s">
        <v>1023</v>
      </c>
      <c r="C415" s="24"/>
      <c r="D415" s="24"/>
      <c r="E415" s="68" t="s">
        <v>1024</v>
      </c>
      <c r="F415" s="275" t="s">
        <v>937</v>
      </c>
      <c r="G415" s="275" t="s">
        <v>935</v>
      </c>
      <c r="H415" s="44" t="s">
        <v>899</v>
      </c>
      <c r="I415" s="18" t="s">
        <v>1051</v>
      </c>
      <c r="J415" s="106"/>
      <c r="K415" s="54"/>
      <c r="L415" s="253"/>
      <c r="M415" s="93"/>
      <c r="N415" s="51"/>
    </row>
    <row r="416" spans="2:14">
      <c r="B416" s="190" t="str">
        <f>B410</f>
        <v xml:space="preserve">paredes verticais a serem construídas </v>
      </c>
      <c r="C416" s="24"/>
      <c r="D416" s="24"/>
      <c r="E416" s="105">
        <v>12.5</v>
      </c>
      <c r="F416" s="278">
        <f>$E$389</f>
        <v>0</v>
      </c>
      <c r="G416" s="278">
        <f>E$389/0.15</f>
        <v>0</v>
      </c>
      <c r="H416" s="278">
        <f>((E416/1000)*(E416/1000)*3.14*0.25)*7850</f>
        <v>0.96285156250000015</v>
      </c>
      <c r="I416" s="278">
        <f>$H$389</f>
        <v>0</v>
      </c>
      <c r="J416" s="106"/>
      <c r="K416" s="54">
        <f>G416*H416*F416*I416</f>
        <v>0</v>
      </c>
      <c r="L416" s="253"/>
      <c r="M416" s="93"/>
      <c r="N416" s="51"/>
    </row>
    <row r="417" spans="2:14">
      <c r="B417" s="190" t="str">
        <f>B411</f>
        <v xml:space="preserve">paredes horizontais a serem construidas </v>
      </c>
      <c r="C417" s="24"/>
      <c r="D417" s="24"/>
      <c r="E417" s="105">
        <v>12.5</v>
      </c>
      <c r="F417" s="278">
        <f>$E$390</f>
        <v>0</v>
      </c>
      <c r="G417" s="278">
        <f>$E$390/0.15</f>
        <v>0</v>
      </c>
      <c r="H417" s="278">
        <f>((E417/1000)*(E417/1000)*3.14*0.25)*7850</f>
        <v>0.96285156250000015</v>
      </c>
      <c r="I417" s="278">
        <f>$H$390</f>
        <v>0</v>
      </c>
      <c r="J417" s="106"/>
      <c r="K417" s="54">
        <f>G417*H417*F417*I417</f>
        <v>0</v>
      </c>
      <c r="L417" s="253"/>
      <c r="M417" s="93"/>
      <c r="N417" s="51"/>
    </row>
    <row r="418" spans="2:14">
      <c r="B418" s="190"/>
      <c r="C418" s="24"/>
      <c r="D418" s="24"/>
      <c r="E418" s="252"/>
      <c r="F418" s="278"/>
      <c r="G418" s="278"/>
      <c r="H418" s="38"/>
      <c r="I418" s="278"/>
      <c r="J418" s="106"/>
      <c r="K418" s="233"/>
      <c r="L418" s="253"/>
      <c r="M418" s="93"/>
      <c r="N418" s="51"/>
    </row>
    <row r="419" spans="2:14" ht="30" customHeight="1">
      <c r="B419" s="190"/>
      <c r="C419" s="24">
        <v>96536</v>
      </c>
      <c r="D419" s="62" t="s">
        <v>7</v>
      </c>
      <c r="E419" s="666" t="str">
        <f>IFERROR(VLOOKUP($C419,'SINAPI MARÇO 2020'!$1:$1048576,2,0),IFERROR(VLOOKUP($C419,'COMP. PROPRIA'!#REF!,4,0),""))</f>
        <v>FABRICAÇÃO, MONTAGEM E DESMONTAGEM DE FÔRMA PARA VIGA BALDRAME, EM MADEIRA SERRADA, E=25 MM, 4 UTILIZAÇÕES. AF_06/2017</v>
      </c>
      <c r="F419" s="667"/>
      <c r="G419" s="667"/>
      <c r="H419" s="667"/>
      <c r="I419" s="667"/>
      <c r="J419" s="668"/>
      <c r="K419" s="230">
        <f>SUM(K421:K422)</f>
        <v>0</v>
      </c>
      <c r="L419" s="253" t="s">
        <v>57</v>
      </c>
      <c r="M419" s="93"/>
      <c r="N419" s="51"/>
    </row>
    <row r="420" spans="2:14" ht="25.5">
      <c r="B420" s="190"/>
      <c r="C420" s="24"/>
      <c r="D420" s="261"/>
      <c r="E420" s="64" t="s">
        <v>995</v>
      </c>
      <c r="F420" s="260" t="s">
        <v>994</v>
      </c>
      <c r="G420" s="260" t="s">
        <v>997</v>
      </c>
      <c r="H420" s="255" t="s">
        <v>998</v>
      </c>
      <c r="I420" s="258"/>
      <c r="J420" s="259"/>
      <c r="K420" s="236"/>
      <c r="L420" s="102"/>
      <c r="M420" s="93"/>
      <c r="N420" s="51"/>
    </row>
    <row r="421" spans="2:14" ht="33.75" customHeight="1">
      <c r="B421" s="190" t="str">
        <f>B389</f>
        <v xml:space="preserve">paredes verticais a serem construídas </v>
      </c>
      <c r="C421" s="24"/>
      <c r="D421" s="24"/>
      <c r="E421" s="252">
        <f t="shared" ref="E421:H422" si="2">E389</f>
        <v>0</v>
      </c>
      <c r="F421" s="261">
        <f t="shared" si="2"/>
        <v>0</v>
      </c>
      <c r="G421" s="261">
        <f t="shared" si="2"/>
        <v>0</v>
      </c>
      <c r="H421" s="261">
        <f t="shared" si="2"/>
        <v>0</v>
      </c>
      <c r="I421" s="261"/>
      <c r="J421" s="106"/>
      <c r="K421" s="54">
        <f>E421*(F421+G421*2)*H421</f>
        <v>0</v>
      </c>
      <c r="L421" s="253"/>
      <c r="M421" s="93"/>
      <c r="N421" s="51"/>
    </row>
    <row r="422" spans="2:14">
      <c r="B422" s="190" t="str">
        <f>B390</f>
        <v xml:space="preserve">paredes horizontais a serem construidas </v>
      </c>
      <c r="C422" s="24"/>
      <c r="D422" s="24"/>
      <c r="E422" s="252">
        <f t="shared" si="2"/>
        <v>0</v>
      </c>
      <c r="F422" s="261">
        <f t="shared" si="2"/>
        <v>0</v>
      </c>
      <c r="G422" s="261">
        <f t="shared" si="2"/>
        <v>0</v>
      </c>
      <c r="H422" s="261">
        <f t="shared" si="2"/>
        <v>0</v>
      </c>
      <c r="I422" s="261"/>
      <c r="J422" s="106"/>
      <c r="K422" s="54">
        <f>E422*(F422+G422*2)*H422</f>
        <v>0</v>
      </c>
      <c r="L422" s="253"/>
      <c r="M422" s="93"/>
      <c r="N422" s="51"/>
    </row>
    <row r="423" spans="2:14">
      <c r="B423" s="190"/>
      <c r="C423" s="24"/>
      <c r="D423" s="24"/>
      <c r="E423" s="252"/>
      <c r="F423" s="261"/>
      <c r="G423" s="261"/>
      <c r="H423" s="261"/>
      <c r="I423" s="261"/>
      <c r="J423" s="106"/>
      <c r="K423" s="229"/>
      <c r="L423" s="253"/>
      <c r="M423" s="93"/>
      <c r="N423" s="51"/>
    </row>
    <row r="424" spans="2:14" ht="29.25" customHeight="1">
      <c r="B424" s="190"/>
      <c r="C424" s="62">
        <v>93382</v>
      </c>
      <c r="D424" s="62" t="s">
        <v>7</v>
      </c>
      <c r="E424" s="666" t="str">
        <f>IFERROR(VLOOKUP($C424,'SINAPI MARÇO 2020'!$1:$1048576,2,0),IFERROR(VLOOKUP($C424,'COMP. PROPRIA'!#REF!,4,0),""))</f>
        <v>REATERRO MANUAL DE VALAS COM COMPACTAÇÃO MECANIZADA. AF_04/2016</v>
      </c>
      <c r="F424" s="667"/>
      <c r="G424" s="667"/>
      <c r="H424" s="667"/>
      <c r="I424" s="667"/>
      <c r="J424" s="668"/>
      <c r="K424" s="230">
        <f>SUM(K426)</f>
        <v>0</v>
      </c>
      <c r="L424" s="253" t="s">
        <v>58</v>
      </c>
      <c r="M424" s="93"/>
      <c r="N424" s="51"/>
    </row>
    <row r="425" spans="2:14" ht="45" customHeight="1">
      <c r="B425" s="192" t="s">
        <v>1036</v>
      </c>
      <c r="C425" s="24"/>
      <c r="D425" s="24"/>
      <c r="E425" s="68" t="s">
        <v>1054</v>
      </c>
      <c r="F425" s="255" t="s">
        <v>1034</v>
      </c>
      <c r="G425" s="261"/>
      <c r="H425" s="261"/>
      <c r="I425" s="261"/>
      <c r="J425" s="106"/>
      <c r="K425" s="230"/>
      <c r="L425" s="253"/>
      <c r="M425" s="93"/>
      <c r="N425" s="51"/>
    </row>
    <row r="426" spans="2:14">
      <c r="B426" s="190"/>
      <c r="C426" s="24"/>
      <c r="D426" s="24"/>
      <c r="E426" s="118">
        <f>K377</f>
        <v>0</v>
      </c>
      <c r="F426" s="261">
        <f>K387</f>
        <v>0</v>
      </c>
      <c r="G426" s="261"/>
      <c r="H426" s="261"/>
      <c r="I426" s="261"/>
      <c r="J426" s="106"/>
      <c r="K426" s="54">
        <f>E426-F426</f>
        <v>0</v>
      </c>
      <c r="L426" s="253"/>
      <c r="M426" s="93"/>
      <c r="N426" s="51"/>
    </row>
    <row r="427" spans="2:14" ht="40.5" customHeight="1">
      <c r="B427" s="190"/>
      <c r="C427" s="24"/>
      <c r="D427" s="24"/>
      <c r="E427" s="252"/>
      <c r="F427" s="261"/>
      <c r="G427" s="261"/>
      <c r="H427" s="261"/>
      <c r="I427" s="261"/>
      <c r="J427" s="106"/>
      <c r="K427" s="229"/>
      <c r="L427" s="253"/>
      <c r="M427" s="93"/>
      <c r="N427" s="51"/>
    </row>
    <row r="428" spans="2:14">
      <c r="B428" s="190"/>
      <c r="C428" s="24"/>
      <c r="D428" s="24"/>
      <c r="E428" s="252"/>
      <c r="F428" s="261"/>
      <c r="G428" s="261"/>
      <c r="H428" s="261"/>
      <c r="I428" s="261"/>
      <c r="J428" s="106"/>
      <c r="K428" s="229"/>
      <c r="L428" s="253"/>
      <c r="M428" s="93"/>
      <c r="N428" s="51"/>
    </row>
    <row r="429" spans="2:14" ht="15" customHeight="1">
      <c r="B429" s="190"/>
      <c r="C429" s="24">
        <v>83518</v>
      </c>
      <c r="D429" s="62" t="s">
        <v>7</v>
      </c>
      <c r="E429" s="666" t="str">
        <f>IFERROR(VLOOKUP($C429,'SINAPI MARÇO 2020'!$1:$1048576,2,0),IFERROR(VLOOKUP($C429,'COMP. PROPRIA'!#REF!,4,0),""))</f>
        <v>ALVENARIA EMBASAMENTO E=20 CM BLOCO CONCRETO</v>
      </c>
      <c r="F429" s="667"/>
      <c r="G429" s="667"/>
      <c r="H429" s="667"/>
      <c r="I429" s="667"/>
      <c r="J429" s="668"/>
      <c r="K429" s="230">
        <f>SUM(K431:K432)</f>
        <v>0</v>
      </c>
      <c r="L429" s="40" t="s">
        <v>58</v>
      </c>
      <c r="M429" s="31">
        <f>E431</f>
        <v>0</v>
      </c>
      <c r="N429" s="51" t="s">
        <v>24</v>
      </c>
    </row>
    <row r="430" spans="2:14" ht="25.5">
      <c r="B430" s="192" t="s">
        <v>1040</v>
      </c>
      <c r="C430" s="24"/>
      <c r="D430" s="24"/>
      <c r="E430" s="68" t="s">
        <v>1042</v>
      </c>
      <c r="F430" s="255" t="s">
        <v>1041</v>
      </c>
      <c r="G430" s="260" t="s">
        <v>4689</v>
      </c>
      <c r="H430" s="261"/>
      <c r="I430" s="261"/>
      <c r="J430" s="106"/>
      <c r="K430" s="229"/>
      <c r="L430" s="253"/>
      <c r="M430" s="107"/>
      <c r="N430" s="108"/>
    </row>
    <row r="431" spans="2:14" ht="15" customHeight="1">
      <c r="B431" s="190"/>
      <c r="C431" s="24"/>
      <c r="D431" s="24"/>
      <c r="E431" s="252">
        <f>SUM(E389:E390)</f>
        <v>0</v>
      </c>
      <c r="F431" s="261">
        <v>0.5</v>
      </c>
      <c r="G431" s="261">
        <v>0.2</v>
      </c>
      <c r="H431" s="261"/>
      <c r="I431" s="261"/>
      <c r="J431" s="106"/>
      <c r="K431" s="229">
        <f>E431*F431*G431</f>
        <v>0</v>
      </c>
      <c r="L431" s="253"/>
      <c r="M431" s="107"/>
      <c r="N431" s="108"/>
    </row>
    <row r="432" spans="2:14">
      <c r="B432" s="190"/>
      <c r="C432" s="24"/>
      <c r="D432" s="24"/>
      <c r="E432" s="252"/>
      <c r="F432" s="261"/>
      <c r="G432" s="261"/>
      <c r="H432" s="261"/>
      <c r="I432" s="261"/>
      <c r="J432" s="106"/>
      <c r="K432" s="229"/>
      <c r="L432" s="253"/>
      <c r="M432" s="107"/>
      <c r="N432" s="108"/>
    </row>
    <row r="433" spans="2:14" ht="29.25" customHeight="1">
      <c r="B433" s="190"/>
      <c r="C433" s="62" t="s">
        <v>4587</v>
      </c>
      <c r="D433" s="62" t="s">
        <v>7</v>
      </c>
      <c r="E433" s="666" t="str">
        <f>IFERROR(VLOOKUP($C433,'SINAPI MARÇO 2020'!$1:$1048576,2,0),IFERROR(VLOOKUP($C433,'COMP. PROPRIA'!#REF!,4,0),""))</f>
        <v/>
      </c>
      <c r="F433" s="667"/>
      <c r="G433" s="667"/>
      <c r="H433" s="667"/>
      <c r="I433" s="667"/>
      <c r="J433" s="668"/>
      <c r="K433" s="230">
        <f>K419</f>
        <v>0</v>
      </c>
      <c r="L433" s="40" t="s">
        <v>57</v>
      </c>
      <c r="M433" s="31"/>
      <c r="N433" s="51"/>
    </row>
    <row r="434" spans="2:14" ht="25.5">
      <c r="B434" s="192" t="s">
        <v>1055</v>
      </c>
      <c r="C434" s="24"/>
      <c r="D434" s="24"/>
      <c r="E434" s="118"/>
      <c r="F434" s="261"/>
      <c r="G434" s="261"/>
      <c r="H434" s="261"/>
      <c r="I434" s="261"/>
      <c r="J434" s="106"/>
      <c r="K434" s="233"/>
      <c r="L434" s="40"/>
      <c r="M434" s="150"/>
      <c r="N434" s="51"/>
    </row>
    <row r="435" spans="2:14" ht="15" customHeight="1">
      <c r="B435" s="190"/>
      <c r="C435" s="24"/>
      <c r="D435" s="24"/>
      <c r="E435" s="118"/>
      <c r="F435" s="261"/>
      <c r="G435" s="261"/>
      <c r="H435" s="261"/>
      <c r="I435" s="261"/>
      <c r="J435" s="106"/>
      <c r="K435" s="233"/>
      <c r="L435" s="40"/>
      <c r="M435" s="150"/>
      <c r="N435" s="51"/>
    </row>
    <row r="436" spans="2:14" ht="15">
      <c r="B436" s="190"/>
      <c r="C436" s="24">
        <v>72897</v>
      </c>
      <c r="D436" s="62" t="s">
        <v>7</v>
      </c>
      <c r="E436" s="666" t="str">
        <f>IFERROR(VLOOKUP($C436,'SINAPI MARÇO 2020'!$1:$1048576,2,0),IFERROR(VLOOKUP($C436,'COMP. PROPRIA'!#REF!,4,0),""))</f>
        <v>CARGA MANUAL DE ENTULHO EM CAMINHAO BASCULANTE 6 M3</v>
      </c>
      <c r="F436" s="667"/>
      <c r="G436" s="667"/>
      <c r="H436" s="667"/>
      <c r="I436" s="667"/>
      <c r="J436" s="668"/>
      <c r="K436" s="230">
        <f>SUM(K438:K438)</f>
        <v>0</v>
      </c>
      <c r="L436" s="253" t="s">
        <v>58</v>
      </c>
      <c r="M436" s="150"/>
      <c r="N436" s="51"/>
    </row>
    <row r="437" spans="2:14" ht="51">
      <c r="B437" s="192" t="s">
        <v>1037</v>
      </c>
      <c r="C437" s="24"/>
      <c r="D437" s="24"/>
      <c r="E437" s="68"/>
      <c r="F437" s="255" t="s">
        <v>1034</v>
      </c>
      <c r="G437" s="260"/>
      <c r="H437" s="255" t="s">
        <v>1016</v>
      </c>
      <c r="I437" s="261"/>
      <c r="J437" s="256"/>
      <c r="K437" s="54"/>
      <c r="L437" s="253"/>
      <c r="M437" s="150"/>
      <c r="N437" s="51"/>
    </row>
    <row r="438" spans="2:14" ht="12.75" customHeight="1">
      <c r="B438" s="190"/>
      <c r="C438" s="24"/>
      <c r="D438" s="24"/>
      <c r="E438" s="252"/>
      <c r="F438" s="260">
        <f>K387</f>
        <v>0</v>
      </c>
      <c r="G438" s="260"/>
      <c r="H438" s="260">
        <v>1.3</v>
      </c>
      <c r="I438" s="261"/>
      <c r="J438" s="51"/>
      <c r="K438" s="54">
        <f>H438*F438</f>
        <v>0</v>
      </c>
      <c r="L438" s="253"/>
      <c r="M438" s="150"/>
      <c r="N438" s="51"/>
    </row>
    <row r="439" spans="2:14">
      <c r="B439" s="190"/>
      <c r="C439" s="24"/>
      <c r="D439" s="24"/>
      <c r="E439" s="252"/>
      <c r="F439" s="260"/>
      <c r="G439" s="260"/>
      <c r="H439" s="261"/>
      <c r="I439" s="260"/>
      <c r="J439" s="51"/>
      <c r="K439" s="54"/>
      <c r="L439" s="253"/>
      <c r="M439" s="150"/>
      <c r="N439" s="51"/>
    </row>
    <row r="440" spans="2:14" ht="15">
      <c r="B440" s="194"/>
      <c r="C440" s="24">
        <v>95302</v>
      </c>
      <c r="D440" s="17" t="s">
        <v>7</v>
      </c>
      <c r="E440" s="666" t="s">
        <v>5300</v>
      </c>
      <c r="F440" s="667"/>
      <c r="G440" s="667"/>
      <c r="H440" s="667"/>
      <c r="I440" s="667"/>
      <c r="J440" s="668"/>
      <c r="K440" s="230">
        <f>SUM(K442:K443)</f>
        <v>0</v>
      </c>
      <c r="L440" s="40" t="s">
        <v>938</v>
      </c>
      <c r="M440" s="150"/>
      <c r="N440" s="51"/>
    </row>
    <row r="441" spans="2:14" ht="25.5">
      <c r="B441" s="190" t="s">
        <v>1043</v>
      </c>
      <c r="C441" s="24"/>
      <c r="D441" s="24"/>
      <c r="E441" s="68" t="s">
        <v>1007</v>
      </c>
      <c r="F441" s="261"/>
      <c r="G441" s="261"/>
      <c r="H441" s="255" t="s">
        <v>1008</v>
      </c>
      <c r="I441" s="261"/>
      <c r="J441" s="106"/>
      <c r="K441" s="229"/>
      <c r="L441" s="253"/>
      <c r="M441" s="150"/>
      <c r="N441" s="51"/>
    </row>
    <row r="442" spans="2:14">
      <c r="B442" s="190"/>
      <c r="C442" s="24"/>
      <c r="D442" s="24"/>
      <c r="E442" s="118">
        <f>K436</f>
        <v>0</v>
      </c>
      <c r="F442" s="40"/>
      <c r="G442" s="40"/>
      <c r="H442" s="109">
        <f>(5+10)/2</f>
        <v>7.5</v>
      </c>
      <c r="I442" s="261"/>
      <c r="J442" s="51"/>
      <c r="K442" s="54">
        <f>H442*E442</f>
        <v>0</v>
      </c>
      <c r="L442" s="253"/>
      <c r="M442" s="150"/>
      <c r="N442" s="51"/>
    </row>
    <row r="443" spans="2:14">
      <c r="B443" s="197"/>
      <c r="C443" s="90"/>
      <c r="D443" s="90"/>
      <c r="E443" s="118"/>
      <c r="F443" s="40"/>
      <c r="G443" s="40"/>
      <c r="H443" s="40"/>
      <c r="I443" s="261"/>
      <c r="J443" s="106"/>
      <c r="K443" s="54">
        <f>H443*E443</f>
        <v>0</v>
      </c>
      <c r="L443" s="253"/>
      <c r="M443" s="107"/>
      <c r="N443" s="108"/>
    </row>
    <row r="444" spans="2:14">
      <c r="B444" s="197"/>
      <c r="C444" s="90"/>
      <c r="D444" s="90"/>
      <c r="E444" s="118"/>
      <c r="F444" s="40"/>
      <c r="G444" s="40"/>
      <c r="H444" s="40"/>
      <c r="I444" s="261"/>
      <c r="J444" s="106"/>
      <c r="K444" s="54"/>
      <c r="L444" s="253"/>
      <c r="M444" s="107"/>
      <c r="N444" s="108"/>
    </row>
    <row r="445" spans="2:14">
      <c r="B445" s="197"/>
      <c r="C445" s="90"/>
      <c r="D445" s="90"/>
      <c r="E445" s="118"/>
      <c r="F445" s="40"/>
      <c r="G445" s="40"/>
      <c r="H445" s="40"/>
      <c r="I445" s="261"/>
      <c r="J445" s="106"/>
      <c r="K445" s="54"/>
      <c r="L445" s="253"/>
      <c r="M445" s="107"/>
      <c r="N445" s="108"/>
    </row>
    <row r="446" spans="2:14" ht="13.5" thickBot="1">
      <c r="B446" s="197"/>
      <c r="C446" s="90"/>
      <c r="D446" s="90"/>
      <c r="E446" s="118"/>
      <c r="F446" s="40"/>
      <c r="G446" s="40"/>
      <c r="H446" s="40"/>
      <c r="I446" s="261"/>
      <c r="J446" s="106"/>
      <c r="K446" s="54"/>
      <c r="L446" s="253"/>
      <c r="M446" s="107"/>
      <c r="N446" s="108"/>
    </row>
    <row r="447" spans="2:14" ht="13.5" thickBot="1">
      <c r="B447" s="191"/>
      <c r="C447" s="88"/>
      <c r="D447" s="88"/>
      <c r="E447" s="677" t="s">
        <v>1048</v>
      </c>
      <c r="F447" s="678"/>
      <c r="G447" s="678"/>
      <c r="H447" s="678"/>
      <c r="I447" s="678"/>
      <c r="J447" s="679"/>
      <c r="K447" s="228"/>
      <c r="L447" s="49"/>
      <c r="M447" s="93"/>
      <c r="N447" s="112"/>
    </row>
    <row r="448" spans="2:14">
      <c r="B448" s="190"/>
      <c r="C448" s="24"/>
      <c r="D448" s="24"/>
      <c r="E448" s="64"/>
      <c r="F448" s="260"/>
      <c r="G448" s="260"/>
      <c r="H448" s="255"/>
      <c r="I448" s="34"/>
      <c r="J448" s="138"/>
      <c r="K448" s="236"/>
      <c r="L448" s="102"/>
      <c r="M448" s="141"/>
      <c r="N448" s="108"/>
    </row>
    <row r="449" spans="2:14" ht="15">
      <c r="B449" s="198"/>
      <c r="C449" s="88"/>
      <c r="D449" s="88"/>
      <c r="E449" s="680" t="s">
        <v>10092</v>
      </c>
      <c r="F449" s="681"/>
      <c r="G449" s="681"/>
      <c r="H449" s="142" t="s">
        <v>1057</v>
      </c>
      <c r="I449" s="261"/>
      <c r="J449" s="144"/>
      <c r="K449" s="228"/>
      <c r="L449" s="49"/>
      <c r="M449" s="93"/>
      <c r="N449" s="112"/>
    </row>
    <row r="450" spans="2:14">
      <c r="B450" s="190"/>
      <c r="C450" s="24"/>
      <c r="D450" s="24"/>
      <c r="E450" s="64"/>
      <c r="F450" s="260"/>
      <c r="G450" s="260"/>
      <c r="H450" s="255"/>
      <c r="I450" s="34"/>
      <c r="J450" s="138"/>
      <c r="K450" s="236"/>
      <c r="L450" s="102"/>
      <c r="M450" s="141"/>
      <c r="N450" s="108"/>
    </row>
    <row r="451" spans="2:14" ht="27" customHeight="1">
      <c r="B451" s="190"/>
      <c r="C451" s="24">
        <v>94965</v>
      </c>
      <c r="D451" s="62" t="s">
        <v>7</v>
      </c>
      <c r="E451" s="666" t="str">
        <f>IFERROR(VLOOKUP($C451,'SINAPI MARÇO 2020'!$1:$1048576,2,0),IFERROR(VLOOKUP($C451,'COMP. PROPRIA'!#REF!,4,0),""))</f>
        <v>CONCRETO FCK = 25MPA, TRAÇO 1:2,3:2,7 (CIMENTO/ AREIA MÉDIA/ BRITA 1)  - PREPARO MECÂNICO COM BETONEIRA 400 L. AF_07/2016</v>
      </c>
      <c r="F451" s="667"/>
      <c r="G451" s="667"/>
      <c r="H451" s="667"/>
      <c r="I451" s="667"/>
      <c r="J451" s="668"/>
      <c r="K451" s="230">
        <f>SUM(K453:K456)</f>
        <v>0</v>
      </c>
      <c r="L451" s="253" t="s">
        <v>58</v>
      </c>
      <c r="M451" s="107"/>
      <c r="N451" s="108"/>
    </row>
    <row r="452" spans="2:14" ht="25.5">
      <c r="B452" s="190"/>
      <c r="C452" s="24"/>
      <c r="D452" s="24"/>
      <c r="E452" s="64" t="s">
        <v>1011</v>
      </c>
      <c r="F452" s="260" t="s">
        <v>994</v>
      </c>
      <c r="G452" s="260" t="s">
        <v>997</v>
      </c>
      <c r="H452" s="255" t="s">
        <v>998</v>
      </c>
      <c r="I452" s="34"/>
      <c r="J452" s="138"/>
      <c r="K452" s="236"/>
      <c r="L452" s="102"/>
      <c r="M452" s="141"/>
      <c r="N452" s="108"/>
    </row>
    <row r="453" spans="2:14" ht="39" customHeight="1">
      <c r="B453" s="190" t="s">
        <v>1045</v>
      </c>
      <c r="C453" s="24"/>
      <c r="D453" s="24"/>
      <c r="E453" s="105">
        <v>0</v>
      </c>
      <c r="F453" s="55">
        <v>0</v>
      </c>
      <c r="G453" s="151">
        <v>0</v>
      </c>
      <c r="H453" s="55">
        <f>H2150</f>
        <v>0</v>
      </c>
      <c r="I453" s="261"/>
      <c r="J453" s="106"/>
      <c r="K453" s="54">
        <f>H453*F453*G453*E453</f>
        <v>0</v>
      </c>
      <c r="L453" s="253"/>
      <c r="M453" s="107"/>
      <c r="N453" s="108"/>
    </row>
    <row r="454" spans="2:14">
      <c r="B454" s="190" t="s">
        <v>1046</v>
      </c>
      <c r="C454" s="24"/>
      <c r="D454" s="24"/>
      <c r="E454" s="105">
        <v>0</v>
      </c>
      <c r="F454" s="55">
        <v>0</v>
      </c>
      <c r="G454" s="151">
        <v>0</v>
      </c>
      <c r="H454" s="55">
        <v>0</v>
      </c>
      <c r="I454" s="261"/>
      <c r="J454" s="106"/>
      <c r="K454" s="233">
        <f>H454*F454*G454*E454</f>
        <v>0</v>
      </c>
      <c r="L454" s="253"/>
      <c r="M454" s="107"/>
      <c r="N454" s="108"/>
    </row>
    <row r="455" spans="2:14">
      <c r="B455" s="190" t="s">
        <v>1047</v>
      </c>
      <c r="C455" s="24"/>
      <c r="D455" s="24"/>
      <c r="E455" s="105">
        <v>0</v>
      </c>
      <c r="F455" s="55">
        <v>0</v>
      </c>
      <c r="G455" s="151">
        <v>0</v>
      </c>
      <c r="H455" s="55">
        <v>0</v>
      </c>
      <c r="I455" s="261"/>
      <c r="J455" s="106"/>
      <c r="K455" s="233">
        <f>H455*F455*G455*E455</f>
        <v>0</v>
      </c>
      <c r="L455" s="253"/>
      <c r="M455" s="107"/>
      <c r="N455" s="108"/>
    </row>
    <row r="456" spans="2:14">
      <c r="B456" s="190" t="s">
        <v>1056</v>
      </c>
      <c r="C456" s="24"/>
      <c r="D456" s="24"/>
      <c r="E456" s="105"/>
      <c r="F456" s="55"/>
      <c r="G456" s="151"/>
      <c r="H456" s="55"/>
      <c r="I456" s="261"/>
      <c r="J456" s="106"/>
      <c r="K456" s="233"/>
      <c r="L456" s="253"/>
      <c r="M456" s="107"/>
      <c r="N456" s="108"/>
    </row>
    <row r="457" spans="2:14">
      <c r="B457" s="190"/>
      <c r="C457" s="24"/>
      <c r="D457" s="261"/>
      <c r="E457" s="252"/>
      <c r="F457" s="261"/>
      <c r="G457" s="261"/>
      <c r="H457" s="261"/>
      <c r="I457" s="261"/>
      <c r="J457" s="106"/>
      <c r="K457" s="229"/>
      <c r="L457" s="253"/>
      <c r="M457" s="107"/>
      <c r="N457" s="108"/>
    </row>
    <row r="458" spans="2:14" ht="30.75" customHeight="1">
      <c r="B458" s="190"/>
      <c r="C458" s="24">
        <v>92873</v>
      </c>
      <c r="D458" s="62" t="s">
        <v>7</v>
      </c>
      <c r="E458" s="666" t="str">
        <f>IFERROR(VLOOKUP($C458,'SINAPI MARÇO 2020'!$1:$1048576,2,0),IFERROR(VLOOKUP($C458,'COMP. PROPRIA'!#REF!,4,0),""))</f>
        <v>LANÇAMENTO COM USO DE BALDES, ADENSAMENTO E ACABAMENTO DE CONCRETO EM ESTRUTURAS. AF_12/2015</v>
      </c>
      <c r="F458" s="667"/>
      <c r="G458" s="667"/>
      <c r="H458" s="667"/>
      <c r="I458" s="667"/>
      <c r="J458" s="668"/>
      <c r="K458" s="230">
        <f>K451</f>
        <v>0</v>
      </c>
      <c r="L458" s="253" t="s">
        <v>58</v>
      </c>
      <c r="M458" s="107"/>
      <c r="N458" s="108"/>
    </row>
    <row r="459" spans="2:14">
      <c r="B459" s="190"/>
      <c r="C459" s="24"/>
      <c r="D459" s="24"/>
      <c r="E459" s="252"/>
      <c r="F459" s="261"/>
      <c r="G459" s="261"/>
      <c r="H459" s="261"/>
      <c r="I459" s="261"/>
      <c r="J459" s="106"/>
      <c r="K459" s="229"/>
      <c r="L459" s="253"/>
      <c r="M459" s="107"/>
      <c r="N459" s="108"/>
    </row>
    <row r="460" spans="2:14" ht="36" customHeight="1">
      <c r="B460" s="190"/>
      <c r="C460" s="24">
        <v>92775</v>
      </c>
      <c r="D460" s="62" t="s">
        <v>7</v>
      </c>
      <c r="E460" s="666" t="str">
        <f>IFERROR(VLOOKUP($C460,'SINAPI MARÇO 2020'!$1:$1048576,2,0),IFERROR(VLOOKUP($C460,'COMP. PROPRIA'!#REF!,4,0),""))</f>
        <v>ARMAÇÃO DE PILAR OU VIGA DE UMA ESTRUTURA CONVENCIONAL DE CONCRETO ARMADO EM UMA EDIFICAÇÃO TÉRREA OU SOBRADO UTILIZANDO AÇO CA-60 DE 5,0 MM - MONTAGEM. AF_12/2015</v>
      </c>
      <c r="F460" s="667"/>
      <c r="G460" s="667"/>
      <c r="H460" s="667"/>
      <c r="I460" s="667"/>
      <c r="J460" s="668"/>
      <c r="K460" s="230">
        <f>SUM(K463:K465)</f>
        <v>0</v>
      </c>
      <c r="L460" s="253" t="s">
        <v>27</v>
      </c>
      <c r="M460" s="31">
        <v>0</v>
      </c>
      <c r="N460" s="51" t="s">
        <v>27</v>
      </c>
    </row>
    <row r="461" spans="2:14">
      <c r="B461" s="190"/>
      <c r="C461" s="24"/>
      <c r="D461" s="24"/>
      <c r="E461" s="252"/>
      <c r="F461" s="261"/>
      <c r="G461" s="261"/>
      <c r="H461" s="54" t="s">
        <v>1026</v>
      </c>
      <c r="I461" s="53" t="e">
        <f>K460/K451</f>
        <v>#DIV/0!</v>
      </c>
      <c r="J461" s="106"/>
      <c r="K461" s="54"/>
      <c r="L461" s="253"/>
      <c r="M461" s="93"/>
      <c r="N461" s="51"/>
    </row>
    <row r="462" spans="2:14" ht="67.5" customHeight="1">
      <c r="B462" s="190" t="s">
        <v>1023</v>
      </c>
      <c r="C462" s="24"/>
      <c r="D462" s="24"/>
      <c r="E462" s="68" t="s">
        <v>1024</v>
      </c>
      <c r="F462" s="255" t="s">
        <v>995</v>
      </c>
      <c r="G462" s="255" t="s">
        <v>1025</v>
      </c>
      <c r="H462" s="44" t="s">
        <v>899</v>
      </c>
      <c r="I462" s="48" t="s">
        <v>1051</v>
      </c>
      <c r="J462" s="106"/>
      <c r="K462" s="54"/>
      <c r="L462" s="253"/>
      <c r="M462" s="93"/>
      <c r="N462" s="51"/>
    </row>
    <row r="463" spans="2:14">
      <c r="B463" s="190" t="str">
        <f>B453</f>
        <v xml:space="preserve">P1 </v>
      </c>
      <c r="C463" s="24"/>
      <c r="D463" s="24"/>
      <c r="E463" s="105">
        <v>0</v>
      </c>
      <c r="F463" s="261">
        <f>($E$453-0.06)*2+($F$453-0.06)*2+0.1</f>
        <v>-0.13999999999999999</v>
      </c>
      <c r="G463" s="261">
        <f>$E$453/0.15</f>
        <v>0</v>
      </c>
      <c r="H463" s="261">
        <f>((E463/1000)*(E463/1000)*3.14*0.25)*7850</f>
        <v>0</v>
      </c>
      <c r="I463" s="261">
        <f>$H$453</f>
        <v>0</v>
      </c>
      <c r="J463" s="106"/>
      <c r="K463" s="54">
        <f>G463*H463*F463*I463</f>
        <v>0</v>
      </c>
      <c r="L463" s="253"/>
      <c r="M463" s="93"/>
      <c r="N463" s="51"/>
    </row>
    <row r="464" spans="2:14">
      <c r="B464" s="190" t="str">
        <f>B454</f>
        <v>P2</v>
      </c>
      <c r="C464" s="24"/>
      <c r="D464" s="24"/>
      <c r="E464" s="105">
        <v>0</v>
      </c>
      <c r="F464" s="261">
        <f>($E$454-0.06)*2+($F$454-0.06)*2+0.1</f>
        <v>-0.13999999999999999</v>
      </c>
      <c r="G464" s="261">
        <f>$E$454/0.15</f>
        <v>0</v>
      </c>
      <c r="H464" s="261">
        <f>((E464/1000)*(E464/1000)*3.14*0.25)*7850</f>
        <v>0</v>
      </c>
      <c r="I464" s="278">
        <f>$H$454</f>
        <v>0</v>
      </c>
      <c r="J464" s="106"/>
      <c r="K464" s="54">
        <f>G464*H464*F464*I464</f>
        <v>0</v>
      </c>
      <c r="L464" s="253"/>
      <c r="M464" s="93"/>
      <c r="N464" s="51"/>
    </row>
    <row r="465" spans="2:14">
      <c r="B465" s="190" t="str">
        <f>B455</f>
        <v>P3</v>
      </c>
      <c r="C465" s="24"/>
      <c r="D465" s="24"/>
      <c r="E465" s="105">
        <v>0</v>
      </c>
      <c r="F465" s="261">
        <f>($E$455-0.06)*2+($F$455-0.06)*2+0.1</f>
        <v>-0.13999999999999999</v>
      </c>
      <c r="G465" s="261">
        <f>$E$455/0.15</f>
        <v>0</v>
      </c>
      <c r="H465" s="261">
        <f>((E465/1000)*(E465/1000)*3.14*0.25)*7850</f>
        <v>0</v>
      </c>
      <c r="I465" s="278">
        <f>$H$455</f>
        <v>0</v>
      </c>
      <c r="J465" s="106"/>
      <c r="K465" s="54">
        <f>G465*H465*F465*I465</f>
        <v>0</v>
      </c>
      <c r="L465" s="253"/>
      <c r="M465" s="93"/>
      <c r="N465" s="51"/>
    </row>
    <row r="466" spans="2:14">
      <c r="B466" s="190"/>
      <c r="C466" s="24"/>
      <c r="D466" s="24"/>
      <c r="E466" s="252"/>
      <c r="F466" s="261"/>
      <c r="G466" s="261"/>
      <c r="H466" s="261"/>
      <c r="I466" s="261"/>
      <c r="J466" s="106"/>
      <c r="K466" s="54"/>
      <c r="L466" s="253"/>
      <c r="M466" s="93"/>
      <c r="N466" s="51"/>
    </row>
    <row r="467" spans="2:14">
      <c r="B467" s="190"/>
      <c r="C467" s="24"/>
      <c r="D467" s="24"/>
      <c r="E467" s="252"/>
      <c r="F467" s="261"/>
      <c r="G467" s="261"/>
      <c r="H467" s="261"/>
      <c r="I467" s="261"/>
      <c r="J467" s="106"/>
      <c r="K467" s="54"/>
      <c r="L467" s="253"/>
      <c r="M467" s="93"/>
      <c r="N467" s="51"/>
    </row>
    <row r="468" spans="2:14" ht="39.75" customHeight="1">
      <c r="B468" s="190"/>
      <c r="C468" s="24">
        <v>92778</v>
      </c>
      <c r="D468" s="62" t="s">
        <v>7</v>
      </c>
      <c r="E468" s="666" t="str">
        <f>IFERROR(VLOOKUP($C468,'SINAPI MARÇO 2020'!$1:$1048576,2,0),IFERROR(VLOOKUP($C468,'COMP. PROPRIA'!#REF!,4,0),""))</f>
        <v>ARMAÇÃO DE PILAR OU VIGA DE UMA ESTRUTURA CONVENCIONAL DE CONCRETO ARMADO EM UMA EDIFICAÇÃO TÉRREA OU SOBRADO UTILIZANDO AÇO CA-50 DE 10,0 MM - MONTAGEM. AF_12/2015</v>
      </c>
      <c r="F468" s="667"/>
      <c r="G468" s="667"/>
      <c r="H468" s="667"/>
      <c r="I468" s="667"/>
      <c r="J468" s="668"/>
      <c r="K468" s="230">
        <f>SUM(K471:K473)</f>
        <v>0</v>
      </c>
      <c r="L468" s="253" t="s">
        <v>27</v>
      </c>
      <c r="M468" s="31">
        <v>0</v>
      </c>
      <c r="N468" s="51" t="s">
        <v>27</v>
      </c>
    </row>
    <row r="469" spans="2:14">
      <c r="B469" s="190"/>
      <c r="C469" s="24"/>
      <c r="D469" s="24"/>
      <c r="E469" s="252"/>
      <c r="F469" s="261"/>
      <c r="G469" s="261"/>
      <c r="H469" s="54" t="s">
        <v>1026</v>
      </c>
      <c r="I469" s="53" t="e">
        <f>K468/K451</f>
        <v>#DIV/0!</v>
      </c>
      <c r="J469" s="106"/>
      <c r="K469" s="54"/>
      <c r="L469" s="253"/>
      <c r="M469" s="93"/>
      <c r="N469" s="108"/>
    </row>
    <row r="470" spans="2:14" ht="67.5" customHeight="1">
      <c r="B470" s="190" t="s">
        <v>1023</v>
      </c>
      <c r="C470" s="24"/>
      <c r="D470" s="24"/>
      <c r="E470" s="68" t="s">
        <v>1024</v>
      </c>
      <c r="F470" s="275" t="s">
        <v>995</v>
      </c>
      <c r="G470" s="275" t="s">
        <v>1025</v>
      </c>
      <c r="H470" s="44" t="s">
        <v>899</v>
      </c>
      <c r="I470" s="48" t="s">
        <v>1051</v>
      </c>
      <c r="J470" s="106"/>
      <c r="K470" s="54"/>
      <c r="L470" s="253"/>
      <c r="M470" s="93"/>
      <c r="N470" s="51"/>
    </row>
    <row r="471" spans="2:14">
      <c r="B471" s="190">
        <f>B461</f>
        <v>0</v>
      </c>
      <c r="C471" s="24"/>
      <c r="D471" s="24"/>
      <c r="E471" s="105">
        <v>0</v>
      </c>
      <c r="F471" s="278">
        <f>($E$453-0.06)*2+($F$453-0.06)*2+0.1</f>
        <v>-0.13999999999999999</v>
      </c>
      <c r="G471" s="278">
        <f>$E$453/0.15</f>
        <v>0</v>
      </c>
      <c r="H471" s="278">
        <f>((E471/1000)*(E471/1000)*3.14*0.25)*7850</f>
        <v>0</v>
      </c>
      <c r="I471" s="278">
        <f>$H$453</f>
        <v>0</v>
      </c>
      <c r="J471" s="106"/>
      <c r="K471" s="54">
        <f>G471*H471*F471*I471</f>
        <v>0</v>
      </c>
      <c r="L471" s="253"/>
      <c r="M471" s="93"/>
      <c r="N471" s="51"/>
    </row>
    <row r="472" spans="2:14" ht="25.5">
      <c r="B472" s="190" t="str">
        <f>B462</f>
        <v xml:space="preserve">Em casos de não houver o projeto de fundações, para estimar, use esta equação </v>
      </c>
      <c r="C472" s="24"/>
      <c r="D472" s="24"/>
      <c r="E472" s="105">
        <v>0</v>
      </c>
      <c r="F472" s="278">
        <f>($E$454-0.06)*2+($F$454-0.06)*2+0.1</f>
        <v>-0.13999999999999999</v>
      </c>
      <c r="G472" s="278">
        <f>$E$454/0.15</f>
        <v>0</v>
      </c>
      <c r="H472" s="278">
        <f>((E472/1000)*(E472/1000)*3.14*0.25)*7850</f>
        <v>0</v>
      </c>
      <c r="I472" s="278">
        <f>$H$454</f>
        <v>0</v>
      </c>
      <c r="J472" s="106"/>
      <c r="K472" s="54">
        <f>G472*H472*F472*I472</f>
        <v>0</v>
      </c>
      <c r="L472" s="253"/>
      <c r="M472" s="93"/>
      <c r="N472" s="51"/>
    </row>
    <row r="473" spans="2:14">
      <c r="B473" s="190" t="str">
        <f>B463</f>
        <v xml:space="preserve">P1 </v>
      </c>
      <c r="C473" s="24"/>
      <c r="D473" s="24"/>
      <c r="E473" s="105">
        <v>0</v>
      </c>
      <c r="F473" s="278">
        <f>($E$455-0.06)*2+($F$455-0.06)*2+0.1</f>
        <v>-0.13999999999999999</v>
      </c>
      <c r="G473" s="278">
        <f>$E$455/0.15</f>
        <v>0</v>
      </c>
      <c r="H473" s="278">
        <f>((E473/1000)*(E473/1000)*3.14*0.25)*7850</f>
        <v>0</v>
      </c>
      <c r="I473" s="278">
        <f>$H$455</f>
        <v>0</v>
      </c>
      <c r="J473" s="106"/>
      <c r="K473" s="54">
        <f>G473*H473*F473*I473</f>
        <v>0</v>
      </c>
      <c r="L473" s="253"/>
      <c r="M473" s="93"/>
      <c r="N473" s="51"/>
    </row>
    <row r="474" spans="2:14">
      <c r="B474" s="190"/>
      <c r="C474" s="24"/>
      <c r="D474" s="24"/>
      <c r="E474" s="252"/>
      <c r="F474" s="261"/>
      <c r="G474" s="261"/>
      <c r="H474" s="261"/>
      <c r="I474" s="261"/>
      <c r="J474" s="106"/>
      <c r="K474" s="54"/>
      <c r="L474" s="253"/>
      <c r="M474" s="93"/>
      <c r="N474" s="108"/>
    </row>
    <row r="475" spans="2:14" ht="39.75" customHeight="1">
      <c r="B475" s="190"/>
      <c r="C475" s="24">
        <v>92779</v>
      </c>
      <c r="D475" s="62" t="s">
        <v>7</v>
      </c>
      <c r="E475" s="666" t="str">
        <f>IFERROR(VLOOKUP($C475,'SINAPI MARÇO 2020'!$1:$1048576,2,0),IFERROR(VLOOKUP($C475,'COMP. PROPRIA'!#REF!,4,0),""))</f>
        <v>ARMAÇÃO DE PILAR OU VIGA DE UMA ESTRUTURA CONVENCIONAL DE CONCRETO ARMADO EM UMA EDIFICAÇÃO TÉRREA OU SOBRADO UTILIZANDO AÇO CA-50 DE 12,5 MM - MONTAGEM. AF_12/2015</v>
      </c>
      <c r="F475" s="667"/>
      <c r="G475" s="667"/>
      <c r="H475" s="667"/>
      <c r="I475" s="667"/>
      <c r="J475" s="668"/>
      <c r="K475" s="230">
        <f>SUM(K478:K480)</f>
        <v>0</v>
      </c>
      <c r="L475" s="253" t="s">
        <v>27</v>
      </c>
      <c r="M475" s="31">
        <v>0</v>
      </c>
      <c r="N475" s="51" t="s">
        <v>27</v>
      </c>
    </row>
    <row r="476" spans="2:14">
      <c r="B476" s="190"/>
      <c r="C476" s="24"/>
      <c r="D476" s="24"/>
      <c r="E476" s="252"/>
      <c r="F476" s="278"/>
      <c r="G476" s="278"/>
      <c r="H476" s="54" t="s">
        <v>1026</v>
      </c>
      <c r="I476" s="53" t="e">
        <f>K475/K458</f>
        <v>#DIV/0!</v>
      </c>
      <c r="J476" s="106"/>
      <c r="K476" s="54"/>
      <c r="L476" s="253"/>
      <c r="M476" s="93"/>
      <c r="N476" s="108"/>
    </row>
    <row r="477" spans="2:14" ht="67.5" customHeight="1">
      <c r="B477" s="190" t="s">
        <v>1023</v>
      </c>
      <c r="C477" s="24"/>
      <c r="D477" s="24"/>
      <c r="E477" s="68" t="s">
        <v>1024</v>
      </c>
      <c r="F477" s="275" t="s">
        <v>995</v>
      </c>
      <c r="G477" s="275" t="s">
        <v>1025</v>
      </c>
      <c r="H477" s="44" t="s">
        <v>899</v>
      </c>
      <c r="I477" s="48" t="s">
        <v>1051</v>
      </c>
      <c r="J477" s="106"/>
      <c r="K477" s="54"/>
      <c r="L477" s="253"/>
      <c r="M477" s="93"/>
      <c r="N477" s="51"/>
    </row>
    <row r="478" spans="2:14">
      <c r="B478" s="190">
        <f>B468</f>
        <v>0</v>
      </c>
      <c r="C478" s="24"/>
      <c r="D478" s="24"/>
      <c r="E478" s="105">
        <v>0</v>
      </c>
      <c r="F478" s="278">
        <f>($E$453-0.06)*2+($F$453-0.06)*2+0.1</f>
        <v>-0.13999999999999999</v>
      </c>
      <c r="G478" s="278">
        <f>$E$453/0.15</f>
        <v>0</v>
      </c>
      <c r="H478" s="278">
        <f>((E478/1000)*(E478/1000)*3.14*0.25)*7850</f>
        <v>0</v>
      </c>
      <c r="I478" s="278">
        <f>$H$453</f>
        <v>0</v>
      </c>
      <c r="J478" s="106"/>
      <c r="K478" s="54">
        <f>G478*H478*F478*I478</f>
        <v>0</v>
      </c>
      <c r="L478" s="253"/>
      <c r="M478" s="93"/>
      <c r="N478" s="51"/>
    </row>
    <row r="479" spans="2:14">
      <c r="B479" s="190">
        <f>B469</f>
        <v>0</v>
      </c>
      <c r="C479" s="24"/>
      <c r="D479" s="24"/>
      <c r="E479" s="105">
        <v>0</v>
      </c>
      <c r="F479" s="278">
        <f>($E$454-0.06)*2+($F$454-0.06)*2+0.1</f>
        <v>-0.13999999999999999</v>
      </c>
      <c r="G479" s="278">
        <f>$E$454/0.15</f>
        <v>0</v>
      </c>
      <c r="H479" s="278">
        <f>((E479/1000)*(E479/1000)*3.14*0.25)*7850</f>
        <v>0</v>
      </c>
      <c r="I479" s="278">
        <f>$H$454</f>
        <v>0</v>
      </c>
      <c r="J479" s="106"/>
      <c r="K479" s="54">
        <f>G479*H479*F479*I479</f>
        <v>0</v>
      </c>
      <c r="L479" s="253"/>
      <c r="M479" s="93"/>
      <c r="N479" s="51"/>
    </row>
    <row r="480" spans="2:14" ht="25.5">
      <c r="B480" s="190" t="str">
        <f>B470</f>
        <v xml:space="preserve">Em casos de não houver o projeto de fundações, para estimar, use esta equação </v>
      </c>
      <c r="C480" s="24"/>
      <c r="D480" s="24"/>
      <c r="E480" s="105">
        <v>0</v>
      </c>
      <c r="F480" s="278">
        <f>($E$455-0.06)*2+($F$455-0.06)*2+0.1</f>
        <v>-0.13999999999999999</v>
      </c>
      <c r="G480" s="278">
        <f>$E$455/0.15</f>
        <v>0</v>
      </c>
      <c r="H480" s="278">
        <f>((E480/1000)*(E480/1000)*3.14*0.25)*7850</f>
        <v>0</v>
      </c>
      <c r="I480" s="278">
        <f>$H$455</f>
        <v>0</v>
      </c>
      <c r="J480" s="106"/>
      <c r="K480" s="54">
        <f>G480*H480*F480*I480</f>
        <v>0</v>
      </c>
      <c r="L480" s="253"/>
      <c r="M480" s="93"/>
      <c r="N480" s="51"/>
    </row>
    <row r="481" spans="2:15">
      <c r="B481" s="190"/>
      <c r="C481" s="24"/>
      <c r="D481" s="24"/>
      <c r="E481" s="252"/>
      <c r="F481" s="278"/>
      <c r="G481" s="278"/>
      <c r="H481" s="278"/>
      <c r="I481" s="278"/>
      <c r="J481" s="106"/>
      <c r="K481" s="54"/>
      <c r="L481" s="253"/>
      <c r="M481" s="93"/>
      <c r="N481" s="108"/>
    </row>
    <row r="482" spans="2:15" ht="57" customHeight="1">
      <c r="B482" s="190"/>
      <c r="C482" s="24">
        <v>92412</v>
      </c>
      <c r="D482" s="62" t="s">
        <v>7</v>
      </c>
      <c r="E482" s="666" t="str">
        <f>IFERROR(VLOOKUP($C482,'SINAPI MARÇO 2020'!$1:$1048576,2,0),IFERROR(VLOOKUP($C482,'COMP. PROPRIA'!#REF!,4,0),""))</f>
        <v>MONTAGEM E DESMONTAGEM DE FÔRMA DE PILARES RETANGULARES E ESTRUTURAS SIMILARES COM ÁREA MÉDIA DAS SEÇÕES MENOR OU IGUAL A 0,25 M², PÉ-DIREITO SIMPLES, EM MADEIRA SERRADA, 4 UTILIZAÇÕES. AF_12/2015</v>
      </c>
      <c r="F482" s="667"/>
      <c r="G482" s="667"/>
      <c r="H482" s="667"/>
      <c r="I482" s="667"/>
      <c r="J482" s="668"/>
      <c r="K482" s="230">
        <f>SUM(K484:K487)/4</f>
        <v>0</v>
      </c>
      <c r="L482" s="253" t="s">
        <v>57</v>
      </c>
      <c r="M482" s="107"/>
      <c r="N482" s="108"/>
    </row>
    <row r="483" spans="2:15" ht="25.5">
      <c r="B483" s="190"/>
      <c r="C483" s="24"/>
      <c r="D483" s="24"/>
      <c r="E483" s="64" t="s">
        <v>1011</v>
      </c>
      <c r="F483" s="260" t="s">
        <v>994</v>
      </c>
      <c r="G483" s="260" t="s">
        <v>997</v>
      </c>
      <c r="H483" s="255" t="s">
        <v>998</v>
      </c>
      <c r="I483" s="34"/>
      <c r="J483" s="138"/>
      <c r="K483" s="236"/>
      <c r="L483" s="253"/>
      <c r="M483" s="107"/>
      <c r="N483" s="108"/>
    </row>
    <row r="484" spans="2:15" ht="23.25" customHeight="1">
      <c r="B484" s="190" t="s">
        <v>1045</v>
      </c>
      <c r="C484" s="24"/>
      <c r="D484" s="24"/>
      <c r="E484" s="132">
        <f t="shared" ref="E484:G486" si="3">E453</f>
        <v>0</v>
      </c>
      <c r="F484" s="41">
        <f t="shared" si="3"/>
        <v>0</v>
      </c>
      <c r="G484" s="41">
        <f t="shared" si="3"/>
        <v>0</v>
      </c>
      <c r="H484" s="41">
        <v>0</v>
      </c>
      <c r="I484" s="261"/>
      <c r="J484" s="106"/>
      <c r="K484" s="54">
        <f>(E484*2+F484*2)*G484*H484</f>
        <v>0</v>
      </c>
      <c r="L484" s="253"/>
      <c r="M484" s="107"/>
      <c r="N484" s="108"/>
    </row>
    <row r="485" spans="2:15">
      <c r="B485" s="190" t="s">
        <v>1046</v>
      </c>
      <c r="C485" s="24"/>
      <c r="D485" s="24"/>
      <c r="E485" s="132">
        <f t="shared" si="3"/>
        <v>0</v>
      </c>
      <c r="F485" s="41">
        <f t="shared" si="3"/>
        <v>0</v>
      </c>
      <c r="G485" s="41">
        <f t="shared" si="3"/>
        <v>0</v>
      </c>
      <c r="H485" s="38">
        <v>0</v>
      </c>
      <c r="I485" s="261"/>
      <c r="J485" s="106"/>
      <c r="K485" s="54">
        <f>(E485*2+F485*2)*G485*H485</f>
        <v>0</v>
      </c>
      <c r="L485" s="253"/>
      <c r="M485" s="107"/>
      <c r="N485" s="108"/>
    </row>
    <row r="486" spans="2:15">
      <c r="B486" s="190" t="s">
        <v>1047</v>
      </c>
      <c r="C486" s="24"/>
      <c r="D486" s="24"/>
      <c r="E486" s="132">
        <f t="shared" si="3"/>
        <v>0</v>
      </c>
      <c r="F486" s="41">
        <f t="shared" si="3"/>
        <v>0</v>
      </c>
      <c r="G486" s="41">
        <f t="shared" si="3"/>
        <v>0</v>
      </c>
      <c r="H486" s="38">
        <v>0</v>
      </c>
      <c r="I486" s="261"/>
      <c r="J486" s="106"/>
      <c r="K486" s="54">
        <f>(E486*2+F486*2)*G486*H486</f>
        <v>0</v>
      </c>
      <c r="L486" s="253"/>
      <c r="M486" s="107"/>
      <c r="N486" s="108"/>
    </row>
    <row r="487" spans="2:15">
      <c r="B487" s="190"/>
      <c r="C487" s="24"/>
      <c r="D487" s="24"/>
      <c r="E487" s="132"/>
      <c r="F487" s="38"/>
      <c r="G487" s="41"/>
      <c r="H487" s="38"/>
      <c r="I487" s="261"/>
      <c r="J487" s="106"/>
      <c r="K487" s="233"/>
      <c r="L487" s="253"/>
      <c r="M487" s="107"/>
      <c r="N487" s="108"/>
    </row>
    <row r="488" spans="2:15" ht="16.5" customHeight="1">
      <c r="B488" s="191"/>
      <c r="C488" s="88"/>
      <c r="D488" s="88"/>
      <c r="E488" s="680" t="s">
        <v>1049</v>
      </c>
      <c r="F488" s="681"/>
      <c r="G488" s="681"/>
      <c r="H488" s="142" t="s">
        <v>1057</v>
      </c>
      <c r="I488" s="261"/>
      <c r="J488" s="144"/>
      <c r="K488" s="228"/>
      <c r="L488" s="49"/>
      <c r="M488" s="93"/>
      <c r="N488" s="112"/>
    </row>
    <row r="489" spans="2:15">
      <c r="B489" s="190"/>
      <c r="C489" s="24"/>
      <c r="D489" s="24"/>
      <c r="E489" s="119"/>
      <c r="F489" s="33"/>
      <c r="G489" s="33"/>
      <c r="H489" s="33"/>
      <c r="I489" s="33"/>
      <c r="J489" s="127"/>
      <c r="K489" s="233"/>
      <c r="L489" s="39"/>
      <c r="M489" s="93"/>
      <c r="N489" s="51"/>
      <c r="O489" s="152"/>
    </row>
    <row r="490" spans="2:15" ht="29.25" customHeight="1">
      <c r="B490" s="190"/>
      <c r="C490" s="24">
        <v>94965</v>
      </c>
      <c r="D490" s="62" t="s">
        <v>7</v>
      </c>
      <c r="E490" s="666" t="str">
        <f>IFERROR(VLOOKUP($C490,'SINAPI MARÇO 2020'!$1:$1048576,2,0),IFERROR(VLOOKUP($C490,'COMP. PROPRIA'!#REF!,4,0),""))</f>
        <v>CONCRETO FCK = 25MPA, TRAÇO 1:2,3:2,7 (CIMENTO/ AREIA MÉDIA/ BRITA 1)  - PREPARO MECÂNICO COM BETONEIRA 400 L. AF_07/2016</v>
      </c>
      <c r="F490" s="667"/>
      <c r="G490" s="667"/>
      <c r="H490" s="667"/>
      <c r="I490" s="667"/>
      <c r="J490" s="668"/>
      <c r="K490" s="230">
        <f>SUM(K492:K493)</f>
        <v>0</v>
      </c>
      <c r="L490" s="253" t="s">
        <v>58</v>
      </c>
      <c r="M490" s="93"/>
      <c r="N490" s="51"/>
      <c r="O490" s="152"/>
    </row>
    <row r="491" spans="2:15" ht="25.5">
      <c r="B491" s="190" t="s">
        <v>1038</v>
      </c>
      <c r="C491" s="24"/>
      <c r="D491" s="24"/>
      <c r="E491" s="64" t="s">
        <v>995</v>
      </c>
      <c r="F491" s="260" t="s">
        <v>994</v>
      </c>
      <c r="G491" s="260" t="s">
        <v>997</v>
      </c>
      <c r="H491" s="255" t="s">
        <v>998</v>
      </c>
      <c r="I491" s="258"/>
      <c r="J491" s="259"/>
      <c r="K491" s="233"/>
      <c r="L491" s="253"/>
      <c r="M491" s="93"/>
      <c r="N491" s="51"/>
      <c r="O491" s="153"/>
    </row>
    <row r="492" spans="2:15" ht="40.5" customHeight="1">
      <c r="B492" s="194" t="str">
        <f>B379</f>
        <v xml:space="preserve">paredes verticais a serem construídas </v>
      </c>
      <c r="C492" s="89"/>
      <c r="D492" s="89"/>
      <c r="E492" s="117">
        <v>0</v>
      </c>
      <c r="F492" s="109">
        <v>0</v>
      </c>
      <c r="G492" s="109">
        <v>0</v>
      </c>
      <c r="H492" s="109">
        <v>0</v>
      </c>
      <c r="I492" s="38"/>
      <c r="J492" s="126"/>
      <c r="K492" s="234">
        <f>E492*F492*G492*H492</f>
        <v>0</v>
      </c>
      <c r="L492" s="41"/>
      <c r="M492" s="131"/>
      <c r="N492" s="129"/>
      <c r="O492" s="153"/>
    </row>
    <row r="493" spans="2:15">
      <c r="B493" s="194" t="str">
        <f>B380</f>
        <v xml:space="preserve">paredes horizontais a serem construidas </v>
      </c>
      <c r="C493" s="89"/>
      <c r="D493" s="89"/>
      <c r="E493" s="117">
        <v>0</v>
      </c>
      <c r="F493" s="109">
        <v>0</v>
      </c>
      <c r="G493" s="109">
        <v>0</v>
      </c>
      <c r="H493" s="109">
        <f>H390</f>
        <v>0</v>
      </c>
      <c r="I493" s="38"/>
      <c r="J493" s="126"/>
      <c r="K493" s="234">
        <f>E493*F493*G493*H493</f>
        <v>0</v>
      </c>
      <c r="L493" s="41"/>
      <c r="M493" s="131"/>
      <c r="N493" s="129"/>
      <c r="O493" s="153"/>
    </row>
    <row r="494" spans="2:15">
      <c r="B494" s="194"/>
      <c r="C494" s="89"/>
      <c r="D494" s="89"/>
      <c r="E494" s="134"/>
      <c r="F494" s="261"/>
      <c r="G494" s="261"/>
      <c r="H494" s="38"/>
      <c r="I494" s="38"/>
      <c r="J494" s="126"/>
      <c r="K494" s="228"/>
      <c r="L494" s="41"/>
      <c r="M494" s="131"/>
      <c r="N494" s="129"/>
      <c r="O494" s="152"/>
    </row>
    <row r="495" spans="2:15">
      <c r="B495" s="194"/>
      <c r="C495" s="89"/>
      <c r="D495" s="89"/>
      <c r="E495" s="134"/>
      <c r="F495" s="261"/>
      <c r="G495" s="261"/>
      <c r="H495" s="38"/>
      <c r="I495" s="38"/>
      <c r="J495" s="126"/>
      <c r="K495" s="228"/>
      <c r="L495" s="41"/>
      <c r="M495" s="131"/>
      <c r="N495" s="129"/>
      <c r="O495" s="152"/>
    </row>
    <row r="496" spans="2:15" ht="33" customHeight="1">
      <c r="B496" s="190"/>
      <c r="C496" s="24">
        <v>92873</v>
      </c>
      <c r="D496" s="62" t="s">
        <v>7</v>
      </c>
      <c r="E496" s="666" t="str">
        <f>IFERROR(VLOOKUP($C496,'SINAPI MARÇO 2020'!$1:$1048576,2,0),IFERROR(VLOOKUP($C496,'COMP. PROPRIA'!#REF!,4,0),""))</f>
        <v>LANÇAMENTO COM USO DE BALDES, ADENSAMENTO E ACABAMENTO DE CONCRETO EM ESTRUTURAS. AF_12/2015</v>
      </c>
      <c r="F496" s="667"/>
      <c r="G496" s="667"/>
      <c r="H496" s="667"/>
      <c r="I496" s="667"/>
      <c r="J496" s="668"/>
      <c r="K496" s="230">
        <f>K490</f>
        <v>0</v>
      </c>
      <c r="L496" s="253" t="s">
        <v>58</v>
      </c>
      <c r="M496" s="93"/>
      <c r="N496" s="51"/>
      <c r="O496" s="152"/>
    </row>
    <row r="497" spans="2:15">
      <c r="B497" s="190"/>
      <c r="C497" s="24"/>
      <c r="D497" s="24"/>
      <c r="E497" s="252"/>
      <c r="F497" s="261"/>
      <c r="G497" s="261"/>
      <c r="H497" s="261"/>
      <c r="I497" s="261"/>
      <c r="J497" s="106"/>
      <c r="K497" s="229"/>
      <c r="L497" s="253"/>
      <c r="M497" s="93"/>
      <c r="N497" s="51"/>
      <c r="O497" s="152"/>
    </row>
    <row r="498" spans="2:15" ht="40.5" customHeight="1">
      <c r="B498" s="190"/>
      <c r="C498" s="24">
        <v>92775</v>
      </c>
      <c r="D498" s="62" t="s">
        <v>7</v>
      </c>
      <c r="E498" s="666" t="str">
        <f>IFERROR(VLOOKUP($C498,'SINAPI MARÇO 2020'!$1:$1048576,2,0),IFERROR(VLOOKUP($C498,'COMP. PROPRIA'!#REF!,4,0),""))</f>
        <v>ARMAÇÃO DE PILAR OU VIGA DE UMA ESTRUTURA CONVENCIONAL DE CONCRETO ARMADO EM UMA EDIFICAÇÃO TÉRREA OU SOBRADO UTILIZANDO AÇO CA-60 DE 5,0 MM - MONTAGEM. AF_12/2015</v>
      </c>
      <c r="F498" s="667"/>
      <c r="G498" s="667"/>
      <c r="H498" s="667"/>
      <c r="I498" s="667"/>
      <c r="J498" s="668"/>
      <c r="K498" s="230">
        <f>SUM(K501:K502)</f>
        <v>0</v>
      </c>
      <c r="L498" s="253" t="s">
        <v>27</v>
      </c>
      <c r="M498" s="31">
        <v>0</v>
      </c>
      <c r="N498" s="51" t="s">
        <v>27</v>
      </c>
      <c r="O498" s="152"/>
    </row>
    <row r="499" spans="2:15">
      <c r="B499" s="190"/>
      <c r="C499" s="24"/>
      <c r="D499" s="24"/>
      <c r="E499" s="252"/>
      <c r="F499" s="261"/>
      <c r="G499" s="261"/>
      <c r="H499" s="54" t="s">
        <v>1026</v>
      </c>
      <c r="I499" s="53" t="e">
        <f>K498/K490</f>
        <v>#DIV/0!</v>
      </c>
      <c r="J499" s="106"/>
      <c r="K499" s="54"/>
      <c r="L499" s="253"/>
      <c r="M499" s="93"/>
      <c r="N499" s="51"/>
      <c r="O499" s="152"/>
    </row>
    <row r="500" spans="2:15" ht="52.5" customHeight="1">
      <c r="B500" s="190" t="s">
        <v>1023</v>
      </c>
      <c r="C500" s="24"/>
      <c r="D500" s="24"/>
      <c r="E500" s="68" t="s">
        <v>1024</v>
      </c>
      <c r="F500" s="255" t="s">
        <v>937</v>
      </c>
      <c r="G500" s="255" t="s">
        <v>1025</v>
      </c>
      <c r="H500" s="44" t="s">
        <v>899</v>
      </c>
      <c r="I500" s="52" t="s">
        <v>4916</v>
      </c>
      <c r="J500" s="106"/>
      <c r="K500" s="54"/>
      <c r="L500" s="253"/>
      <c r="M500" s="93"/>
      <c r="N500" s="51"/>
      <c r="O500" s="152"/>
    </row>
    <row r="501" spans="2:15">
      <c r="B501" s="190" t="str">
        <f>B492</f>
        <v xml:space="preserve">paredes verticais a serem construídas </v>
      </c>
      <c r="C501" s="24"/>
      <c r="D501" s="24"/>
      <c r="E501" s="105">
        <v>5</v>
      </c>
      <c r="F501" s="261">
        <f>($F$492-0.06)*2+($G$492-0.06)*2+0.1</f>
        <v>-0.13999999999999999</v>
      </c>
      <c r="G501" s="261">
        <f>$E$492/0.15</f>
        <v>0</v>
      </c>
      <c r="H501" s="261">
        <f>((E501/1000)*(E501/1000)*3.14*0.25)*7850</f>
        <v>0.15405625000000003</v>
      </c>
      <c r="I501" s="261">
        <f>$H$492</f>
        <v>0</v>
      </c>
      <c r="J501" s="106"/>
      <c r="K501" s="54">
        <f>G501*H501*F501*I501</f>
        <v>0</v>
      </c>
      <c r="L501" s="253"/>
      <c r="M501" s="93"/>
      <c r="N501" s="51"/>
      <c r="O501" s="152"/>
    </row>
    <row r="502" spans="2:15">
      <c r="B502" s="190" t="str">
        <f>B493</f>
        <v xml:space="preserve">paredes horizontais a serem construidas </v>
      </c>
      <c r="C502" s="24"/>
      <c r="D502" s="24"/>
      <c r="E502" s="105">
        <v>5</v>
      </c>
      <c r="F502" s="261">
        <f>($F$493-0.06)*2+($G$493-0.06)*2+0.1</f>
        <v>-0.13999999999999999</v>
      </c>
      <c r="G502" s="261">
        <f>$E$493/0.15</f>
        <v>0</v>
      </c>
      <c r="H502" s="261">
        <f>((E502/1000)*(E502/1000)*3.14*0.25)*7850</f>
        <v>0.15405625000000003</v>
      </c>
      <c r="I502" s="261">
        <f>$H$493</f>
        <v>0</v>
      </c>
      <c r="J502" s="106"/>
      <c r="K502" s="54">
        <f>G502*H502*F502*I502</f>
        <v>0</v>
      </c>
      <c r="L502" s="253"/>
      <c r="M502" s="93"/>
      <c r="N502" s="51"/>
      <c r="O502" s="152"/>
    </row>
    <row r="503" spans="2:15">
      <c r="B503" s="190"/>
      <c r="C503" s="24"/>
      <c r="D503" s="24"/>
      <c r="E503" s="252"/>
      <c r="F503" s="261"/>
      <c r="G503" s="261"/>
      <c r="H503" s="261"/>
      <c r="I503" s="261"/>
      <c r="J503" s="106"/>
      <c r="K503" s="229"/>
      <c r="L503" s="253"/>
      <c r="M503" s="93"/>
      <c r="N503" s="51"/>
      <c r="O503" s="152"/>
    </row>
    <row r="504" spans="2:15" ht="44.25" customHeight="1">
      <c r="B504" s="190"/>
      <c r="C504" s="24">
        <v>92776</v>
      </c>
      <c r="D504" s="62" t="s">
        <v>7</v>
      </c>
      <c r="E504" s="666" t="str">
        <f>IFERROR(VLOOKUP($C504,'SINAPI MARÇO 2020'!$1:$1048576,2,0),IFERROR(VLOOKUP($C504,'COMP. PROPRIA'!#REF!,4,0),""))</f>
        <v>ARMAÇÃO DE PILAR OU VIGA DE UMA ESTRUTURA CONVENCIONAL DE CONCRETO ARMADO EM UMA EDIFICAÇÃO TÉRREA OU SOBRADO UTILIZANDO AÇO CA-50 DE 6,3 MM - MONTAGEM. AF_12/2015</v>
      </c>
      <c r="F504" s="667"/>
      <c r="G504" s="667"/>
      <c r="H504" s="667"/>
      <c r="I504" s="667"/>
      <c r="J504" s="668"/>
      <c r="K504" s="230">
        <f>SUM(K507:K508)</f>
        <v>0</v>
      </c>
      <c r="L504" s="253" t="s">
        <v>27</v>
      </c>
      <c r="M504" s="31">
        <v>0</v>
      </c>
      <c r="N504" s="51" t="s">
        <v>27</v>
      </c>
      <c r="O504" s="152"/>
    </row>
    <row r="505" spans="2:15">
      <c r="B505" s="190"/>
      <c r="C505" s="24"/>
      <c r="D505" s="24"/>
      <c r="E505" s="252"/>
      <c r="F505" s="278"/>
      <c r="G505" s="278"/>
      <c r="H505" s="54" t="s">
        <v>1026</v>
      </c>
      <c r="I505" s="53" t="e">
        <f>K504/K496</f>
        <v>#DIV/0!</v>
      </c>
      <c r="J505" s="106"/>
      <c r="K505" s="54"/>
      <c r="L505" s="253"/>
      <c r="M505" s="93"/>
      <c r="N505" s="51"/>
      <c r="O505" s="152"/>
    </row>
    <row r="506" spans="2:15" ht="52.5" customHeight="1">
      <c r="B506" s="190" t="s">
        <v>1023</v>
      </c>
      <c r="C506" s="24"/>
      <c r="D506" s="24"/>
      <c r="E506" s="68" t="s">
        <v>1024</v>
      </c>
      <c r="F506" s="275" t="s">
        <v>937</v>
      </c>
      <c r="G506" s="275" t="s">
        <v>1025</v>
      </c>
      <c r="H506" s="44" t="s">
        <v>899</v>
      </c>
      <c r="I506" s="52" t="s">
        <v>4916</v>
      </c>
      <c r="J506" s="106"/>
      <c r="K506" s="54"/>
      <c r="L506" s="253"/>
      <c r="M506" s="93"/>
      <c r="N506" s="51"/>
      <c r="O506" s="152"/>
    </row>
    <row r="507" spans="2:15">
      <c r="B507" s="190">
        <f>B498</f>
        <v>0</v>
      </c>
      <c r="C507" s="24"/>
      <c r="D507" s="24"/>
      <c r="E507" s="105">
        <v>6.3</v>
      </c>
      <c r="F507" s="278">
        <f>($F$492-0.06)*2+($G$492-0.06)*2+0.1</f>
        <v>-0.13999999999999999</v>
      </c>
      <c r="G507" s="278">
        <f>$E$492/0.15</f>
        <v>0</v>
      </c>
      <c r="H507" s="278">
        <f>((E507/1000)*(E507/1000)*3.14*0.25)*7850</f>
        <v>0.24457970250000002</v>
      </c>
      <c r="I507" s="278">
        <f>$H$492</f>
        <v>0</v>
      </c>
      <c r="J507" s="106"/>
      <c r="K507" s="54">
        <f>G507*H507*F507*I507</f>
        <v>0</v>
      </c>
      <c r="L507" s="253"/>
      <c r="M507" s="93"/>
      <c r="N507" s="51"/>
      <c r="O507" s="152"/>
    </row>
    <row r="508" spans="2:15">
      <c r="B508" s="190">
        <f>B499</f>
        <v>0</v>
      </c>
      <c r="C508" s="24"/>
      <c r="D508" s="24"/>
      <c r="E508" s="105">
        <v>6.3</v>
      </c>
      <c r="F508" s="278">
        <f>($F$493-0.06)*2+($G$493-0.06)*2+0.1</f>
        <v>-0.13999999999999999</v>
      </c>
      <c r="G508" s="278">
        <f>$E$493/0.15</f>
        <v>0</v>
      </c>
      <c r="H508" s="278">
        <f>((E508/1000)*(E508/1000)*3.14*0.25)*7850</f>
        <v>0.24457970250000002</v>
      </c>
      <c r="I508" s="278">
        <f>$H$493</f>
        <v>0</v>
      </c>
      <c r="J508" s="106"/>
      <c r="K508" s="54">
        <f>G508*H508*F508*I508</f>
        <v>0</v>
      </c>
      <c r="L508" s="253"/>
      <c r="M508" s="93"/>
      <c r="N508" s="51"/>
      <c r="O508" s="152"/>
    </row>
    <row r="509" spans="2:15">
      <c r="B509" s="190"/>
      <c r="C509" s="24"/>
      <c r="D509" s="24"/>
      <c r="E509" s="252"/>
      <c r="F509" s="278"/>
      <c r="G509" s="278"/>
      <c r="H509" s="278"/>
      <c r="I509" s="278"/>
      <c r="J509" s="106"/>
      <c r="K509" s="229"/>
      <c r="L509" s="253"/>
      <c r="M509" s="93"/>
      <c r="N509" s="51"/>
      <c r="O509" s="152"/>
    </row>
    <row r="510" spans="2:15" ht="44.25" customHeight="1">
      <c r="B510" s="190"/>
      <c r="C510" s="24">
        <v>92777</v>
      </c>
      <c r="D510" s="62" t="s">
        <v>7</v>
      </c>
      <c r="E510" s="666" t="str">
        <f>IFERROR(VLOOKUP($C510,'SINAPI MARÇO 2020'!$1:$1048576,2,0),IFERROR(VLOOKUP($C510,'COMP. PROPRIA'!#REF!,4,0),""))</f>
        <v>ARMAÇÃO DE PILAR OU VIGA DE UMA ESTRUTURA CONVENCIONAL DE CONCRETO ARMADO EM UMA EDIFICAÇÃO TÉRREA OU SOBRADO UTILIZANDO AÇO CA-50 DE 8,0 MM - MONTAGEM. AF_12/2015</v>
      </c>
      <c r="F510" s="667"/>
      <c r="G510" s="667"/>
      <c r="H510" s="667"/>
      <c r="I510" s="667"/>
      <c r="J510" s="668"/>
      <c r="K510" s="230">
        <f>SUM(K513:K514)</f>
        <v>0</v>
      </c>
      <c r="L510" s="253" t="s">
        <v>27</v>
      </c>
      <c r="M510" s="31">
        <v>0</v>
      </c>
      <c r="N510" s="51" t="s">
        <v>27</v>
      </c>
      <c r="O510" s="152"/>
    </row>
    <row r="511" spans="2:15">
      <c r="B511" s="190"/>
      <c r="C511" s="24"/>
      <c r="D511" s="24"/>
      <c r="E511" s="252"/>
      <c r="F511" s="261"/>
      <c r="G511" s="261"/>
      <c r="H511" s="54" t="s">
        <v>1026</v>
      </c>
      <c r="I511" s="53" t="e">
        <f>K510/K496</f>
        <v>#DIV/0!</v>
      </c>
      <c r="J511" s="106"/>
      <c r="K511" s="54"/>
      <c r="L511" s="253"/>
      <c r="M511" s="93"/>
      <c r="N511" s="51"/>
      <c r="O511" s="152"/>
    </row>
    <row r="512" spans="2:15" ht="60.75" customHeight="1">
      <c r="B512" s="190" t="s">
        <v>1023</v>
      </c>
      <c r="C512" s="24"/>
      <c r="D512" s="24"/>
      <c r="E512" s="68" t="s">
        <v>1024</v>
      </c>
      <c r="F512" s="255" t="s">
        <v>937</v>
      </c>
      <c r="G512" s="255" t="s">
        <v>4915</v>
      </c>
      <c r="H512" s="44" t="s">
        <v>899</v>
      </c>
      <c r="I512" s="52" t="s">
        <v>4916</v>
      </c>
      <c r="J512" s="106"/>
      <c r="K512" s="54"/>
      <c r="L512" s="253"/>
      <c r="M512" s="93"/>
      <c r="N512" s="51"/>
      <c r="O512" s="152"/>
    </row>
    <row r="513" spans="2:15">
      <c r="B513" s="190" t="str">
        <f>B501</f>
        <v xml:space="preserve">paredes verticais a serem construídas </v>
      </c>
      <c r="C513" s="24"/>
      <c r="D513" s="24"/>
      <c r="E513" s="105">
        <v>8</v>
      </c>
      <c r="F513" s="278">
        <f>($F$492-0.06)*2+($G$492-0.06)*2+0.1</f>
        <v>-0.13999999999999999</v>
      </c>
      <c r="G513" s="278">
        <f>$E$492/0.15</f>
        <v>0</v>
      </c>
      <c r="H513" s="261">
        <f>((E513/1000)*(E513/1000)*3.14*0.25)*7850</f>
        <v>0.39438400000000001</v>
      </c>
      <c r="I513" s="261">
        <f>$H$492</f>
        <v>0</v>
      </c>
      <c r="J513" s="106"/>
      <c r="K513" s="54">
        <f>G513*H513*F513*I513</f>
        <v>0</v>
      </c>
      <c r="L513" s="253"/>
      <c r="M513" s="93"/>
      <c r="N513" s="51"/>
      <c r="O513" s="152"/>
    </row>
    <row r="514" spans="2:15">
      <c r="B514" s="190" t="str">
        <f>B493</f>
        <v xml:space="preserve">paredes horizontais a serem construidas </v>
      </c>
      <c r="C514" s="24"/>
      <c r="D514" s="24"/>
      <c r="E514" s="105">
        <v>8</v>
      </c>
      <c r="F514" s="278">
        <f>($F$492-0.06)*2+($G$492-0.06)*2+0.1</f>
        <v>-0.13999999999999999</v>
      </c>
      <c r="G514" s="278">
        <f>$E$493/0.15</f>
        <v>0</v>
      </c>
      <c r="H514" s="261">
        <f>((E514/1000)*(E514/1000)*3.14*0.25)*7850</f>
        <v>0.39438400000000001</v>
      </c>
      <c r="I514" s="261">
        <f>$H$493</f>
        <v>0</v>
      </c>
      <c r="J514" s="106"/>
      <c r="K514" s="54">
        <f>G514*H514*F514*I514</f>
        <v>0</v>
      </c>
      <c r="L514" s="253"/>
      <c r="M514" s="93"/>
      <c r="N514" s="51"/>
      <c r="O514" s="152"/>
    </row>
    <row r="515" spans="2:15">
      <c r="B515" s="190"/>
      <c r="C515" s="24"/>
      <c r="D515" s="24"/>
      <c r="E515" s="252"/>
      <c r="F515" s="261"/>
      <c r="G515" s="261"/>
      <c r="H515" s="38"/>
      <c r="I515" s="261"/>
      <c r="J515" s="106"/>
      <c r="K515" s="233"/>
      <c r="L515" s="253"/>
      <c r="M515" s="93"/>
      <c r="N515" s="51"/>
      <c r="O515" s="152"/>
    </row>
    <row r="516" spans="2:15" ht="44.25" customHeight="1">
      <c r="B516" s="190"/>
      <c r="C516" s="24">
        <v>92778</v>
      </c>
      <c r="D516" s="62" t="s">
        <v>7</v>
      </c>
      <c r="E516" s="666" t="str">
        <f>IFERROR(VLOOKUP($C516,'SINAPI MARÇO 2020'!$1:$1048576,2,0),IFERROR(VLOOKUP($C516,'COMP. PROPRIA'!#REF!,4,0),""))</f>
        <v>ARMAÇÃO DE PILAR OU VIGA DE UMA ESTRUTURA CONVENCIONAL DE CONCRETO ARMADO EM UMA EDIFICAÇÃO TÉRREA OU SOBRADO UTILIZANDO AÇO CA-50 DE 10,0 MM - MONTAGEM. AF_12/2015</v>
      </c>
      <c r="F516" s="667"/>
      <c r="G516" s="667"/>
      <c r="H516" s="667"/>
      <c r="I516" s="667"/>
      <c r="J516" s="668"/>
      <c r="K516" s="230">
        <f>SUM(K519:K520)</f>
        <v>0</v>
      </c>
      <c r="L516" s="253" t="s">
        <v>27</v>
      </c>
      <c r="M516" s="31">
        <v>0</v>
      </c>
      <c r="N516" s="51" t="s">
        <v>27</v>
      </c>
      <c r="O516" s="152"/>
    </row>
    <row r="517" spans="2:15">
      <c r="B517" s="190"/>
      <c r="C517" s="24"/>
      <c r="D517" s="24"/>
      <c r="E517" s="252"/>
      <c r="F517" s="278"/>
      <c r="G517" s="278"/>
      <c r="H517" s="54" t="s">
        <v>1026</v>
      </c>
      <c r="I517" s="53" t="e">
        <f>K516/K502</f>
        <v>#DIV/0!</v>
      </c>
      <c r="J517" s="106"/>
      <c r="K517" s="54"/>
      <c r="L517" s="253"/>
      <c r="M517" s="93"/>
      <c r="N517" s="51"/>
      <c r="O517" s="152"/>
    </row>
    <row r="518" spans="2:15" ht="60.75" customHeight="1">
      <c r="B518" s="190" t="s">
        <v>1023</v>
      </c>
      <c r="C518" s="24"/>
      <c r="D518" s="24"/>
      <c r="E518" s="68" t="s">
        <v>1024</v>
      </c>
      <c r="F518" s="275" t="s">
        <v>937</v>
      </c>
      <c r="G518" s="275" t="s">
        <v>4915</v>
      </c>
      <c r="H518" s="44" t="s">
        <v>899</v>
      </c>
      <c r="I518" s="52" t="s">
        <v>4916</v>
      </c>
      <c r="J518" s="106"/>
      <c r="K518" s="54"/>
      <c r="L518" s="253"/>
      <c r="M518" s="93"/>
      <c r="N518" s="51"/>
      <c r="O518" s="152"/>
    </row>
    <row r="519" spans="2:15">
      <c r="B519" s="190">
        <f>B507</f>
        <v>0</v>
      </c>
      <c r="C519" s="24"/>
      <c r="D519" s="24"/>
      <c r="E519" s="105">
        <v>10</v>
      </c>
      <c r="F519" s="278">
        <f>($F$492-0.06)*2+($G$492-0.06)*2+0.1</f>
        <v>-0.13999999999999999</v>
      </c>
      <c r="G519" s="278">
        <f>$E$492/0.15</f>
        <v>0</v>
      </c>
      <c r="H519" s="278">
        <f>((E519/1000)*(E519/1000)*3.14*0.25)*7850</f>
        <v>0.61622500000000013</v>
      </c>
      <c r="I519" s="278">
        <f>$H$492</f>
        <v>0</v>
      </c>
      <c r="J519" s="106"/>
      <c r="K519" s="54">
        <f>G519*H519*F519*I519</f>
        <v>0</v>
      </c>
      <c r="L519" s="253"/>
      <c r="M519" s="93"/>
      <c r="N519" s="51"/>
      <c r="O519" s="152"/>
    </row>
    <row r="520" spans="2:15">
      <c r="B520" s="190">
        <f>B499</f>
        <v>0</v>
      </c>
      <c r="C520" s="24"/>
      <c r="D520" s="24"/>
      <c r="E520" s="105">
        <v>10</v>
      </c>
      <c r="F520" s="278">
        <f>($F$492-0.06)*2+($G$492-0.06)*2+0.1</f>
        <v>-0.13999999999999999</v>
      </c>
      <c r="G520" s="278">
        <f>$E$493/0.15</f>
        <v>0</v>
      </c>
      <c r="H520" s="278">
        <f>((E520/1000)*(E520/1000)*3.14*0.25)*7850</f>
        <v>0.61622500000000013</v>
      </c>
      <c r="I520" s="278">
        <f>$H$493</f>
        <v>0</v>
      </c>
      <c r="J520" s="106"/>
      <c r="K520" s="54">
        <f>G520*H520*F520*I520</f>
        <v>0</v>
      </c>
      <c r="L520" s="253"/>
      <c r="M520" s="93"/>
      <c r="N520" s="51"/>
      <c r="O520" s="152"/>
    </row>
    <row r="521" spans="2:15">
      <c r="B521" s="190"/>
      <c r="C521" s="24"/>
      <c r="D521" s="24"/>
      <c r="E521" s="252"/>
      <c r="F521" s="278"/>
      <c r="G521" s="278"/>
      <c r="H521" s="38"/>
      <c r="I521" s="278"/>
      <c r="J521" s="106"/>
      <c r="K521" s="233"/>
      <c r="L521" s="253"/>
      <c r="M521" s="93"/>
      <c r="N521" s="51"/>
      <c r="O521" s="152"/>
    </row>
    <row r="522" spans="2:15" ht="44.25" customHeight="1">
      <c r="B522" s="190"/>
      <c r="C522" s="24">
        <v>92779</v>
      </c>
      <c r="D522" s="62" t="s">
        <v>7</v>
      </c>
      <c r="E522" s="666" t="str">
        <f>IFERROR(VLOOKUP($C522,'SINAPI MARÇO 2020'!$1:$1048576,2,0),IFERROR(VLOOKUP($C522,'COMP. PROPRIA'!#REF!,4,0),""))</f>
        <v>ARMAÇÃO DE PILAR OU VIGA DE UMA ESTRUTURA CONVENCIONAL DE CONCRETO ARMADO EM UMA EDIFICAÇÃO TÉRREA OU SOBRADO UTILIZANDO AÇO CA-50 DE 12,5 MM - MONTAGEM. AF_12/2015</v>
      </c>
      <c r="F522" s="667"/>
      <c r="G522" s="667"/>
      <c r="H522" s="667"/>
      <c r="I522" s="667"/>
      <c r="J522" s="668"/>
      <c r="K522" s="230">
        <f>SUM(K525:K526)</f>
        <v>0</v>
      </c>
      <c r="L522" s="253" t="s">
        <v>27</v>
      </c>
      <c r="M522" s="31">
        <v>0</v>
      </c>
      <c r="N522" s="51" t="s">
        <v>27</v>
      </c>
      <c r="O522" s="152"/>
    </row>
    <row r="523" spans="2:15">
      <c r="B523" s="190"/>
      <c r="C523" s="24"/>
      <c r="D523" s="24"/>
      <c r="E523" s="252"/>
      <c r="F523" s="278"/>
      <c r="G523" s="278"/>
      <c r="H523" s="54" t="s">
        <v>1026</v>
      </c>
      <c r="I523" s="53" t="e">
        <f>K522/K508</f>
        <v>#DIV/0!</v>
      </c>
      <c r="J523" s="106"/>
      <c r="K523" s="54"/>
      <c r="L523" s="253"/>
      <c r="M523" s="93"/>
      <c r="N523" s="51"/>
      <c r="O523" s="152"/>
    </row>
    <row r="524" spans="2:15" ht="60.75" customHeight="1">
      <c r="B524" s="190" t="s">
        <v>1023</v>
      </c>
      <c r="C524" s="24"/>
      <c r="D524" s="24"/>
      <c r="E524" s="68" t="s">
        <v>1024</v>
      </c>
      <c r="F524" s="275" t="s">
        <v>937</v>
      </c>
      <c r="G524" s="275" t="s">
        <v>4915</v>
      </c>
      <c r="H524" s="44" t="s">
        <v>899</v>
      </c>
      <c r="I524" s="52" t="s">
        <v>4916</v>
      </c>
      <c r="J524" s="106"/>
      <c r="K524" s="54"/>
      <c r="L524" s="253"/>
      <c r="M524" s="93"/>
      <c r="N524" s="51"/>
      <c r="O524" s="152"/>
    </row>
    <row r="525" spans="2:15">
      <c r="B525" s="190" t="str">
        <f>B513</f>
        <v xml:space="preserve">paredes verticais a serem construídas </v>
      </c>
      <c r="C525" s="24"/>
      <c r="D525" s="24"/>
      <c r="E525" s="105">
        <v>12.5</v>
      </c>
      <c r="F525" s="278">
        <f>($F$492-0.06)*2+($G$492-0.06)*2+0.1</f>
        <v>-0.13999999999999999</v>
      </c>
      <c r="G525" s="278">
        <f>$E$492/0.15</f>
        <v>0</v>
      </c>
      <c r="H525" s="278">
        <f>((E525/1000)*(E525/1000)*3.14*0.25)*7850</f>
        <v>0.96285156250000015</v>
      </c>
      <c r="I525" s="278">
        <f>$H$492</f>
        <v>0</v>
      </c>
      <c r="J525" s="106"/>
      <c r="K525" s="54">
        <f>G525*H525*F525*I525</f>
        <v>0</v>
      </c>
      <c r="L525" s="253"/>
      <c r="M525" s="93"/>
      <c r="N525" s="51"/>
      <c r="O525" s="152"/>
    </row>
    <row r="526" spans="2:15">
      <c r="B526" s="190">
        <f>B505</f>
        <v>0</v>
      </c>
      <c r="C526" s="24"/>
      <c r="D526" s="24"/>
      <c r="E526" s="105">
        <v>12.5</v>
      </c>
      <c r="F526" s="278">
        <f>($F$492-0.06)*2+($G$492-0.06)*2+0.1</f>
        <v>-0.13999999999999999</v>
      </c>
      <c r="G526" s="278">
        <f>$E$493/0.15</f>
        <v>0</v>
      </c>
      <c r="H526" s="278">
        <f>((E526/1000)*(E526/1000)*3.14*0.25)*7850</f>
        <v>0.96285156250000015</v>
      </c>
      <c r="I526" s="278">
        <f>$H$493</f>
        <v>0</v>
      </c>
      <c r="J526" s="106"/>
      <c r="K526" s="54">
        <f>G526*H526*F526*I526</f>
        <v>0</v>
      </c>
      <c r="L526" s="253"/>
      <c r="M526" s="93"/>
      <c r="N526" s="51"/>
      <c r="O526" s="152"/>
    </row>
    <row r="527" spans="2:15">
      <c r="B527" s="190"/>
      <c r="C527" s="24"/>
      <c r="D527" s="24"/>
      <c r="E527" s="252"/>
      <c r="F527" s="278"/>
      <c r="G527" s="278"/>
      <c r="H527" s="38"/>
      <c r="I527" s="278"/>
      <c r="J527" s="106"/>
      <c r="K527" s="233"/>
      <c r="L527" s="253"/>
      <c r="M527" s="93"/>
      <c r="N527" s="51"/>
      <c r="O527" s="152"/>
    </row>
    <row r="528" spans="2:15" ht="44.25" customHeight="1">
      <c r="B528" s="190"/>
      <c r="C528" s="24">
        <v>92780</v>
      </c>
      <c r="D528" s="62" t="s">
        <v>7</v>
      </c>
      <c r="E528" s="666" t="str">
        <f>IFERROR(VLOOKUP($C528,'SINAPI MARÇO 2020'!$1:$1048576,2,0),IFERROR(VLOOKUP($C528,'COMP. PROPRIA'!#REF!,4,0),""))</f>
        <v>ARMAÇÃO DE PILAR OU VIGA DE UMA ESTRUTURA CONVENCIONAL DE CONCRETO ARMADO EM UMA EDIFICAÇÃO TÉRREA OU SOBRADO UTILIZANDO AÇO CA-50 DE 16,0 MM - MONTAGEM. AF_12/2015</v>
      </c>
      <c r="F528" s="667"/>
      <c r="G528" s="667"/>
      <c r="H528" s="667"/>
      <c r="I528" s="667"/>
      <c r="J528" s="668"/>
      <c r="K528" s="230">
        <f>SUM(K531:K532)</f>
        <v>0</v>
      </c>
      <c r="L528" s="253" t="s">
        <v>27</v>
      </c>
      <c r="M528" s="31">
        <v>0</v>
      </c>
      <c r="N528" s="51" t="s">
        <v>27</v>
      </c>
      <c r="O528" s="152"/>
    </row>
    <row r="529" spans="2:15">
      <c r="B529" s="190"/>
      <c r="C529" s="24"/>
      <c r="D529" s="24"/>
      <c r="E529" s="252"/>
      <c r="F529" s="278"/>
      <c r="G529" s="278"/>
      <c r="H529" s="54" t="s">
        <v>1026</v>
      </c>
      <c r="I529" s="53" t="e">
        <f>K528/K514</f>
        <v>#DIV/0!</v>
      </c>
      <c r="J529" s="106"/>
      <c r="K529" s="54"/>
      <c r="L529" s="253"/>
      <c r="M529" s="93"/>
      <c r="N529" s="51"/>
      <c r="O529" s="152"/>
    </row>
    <row r="530" spans="2:15" ht="60.75" customHeight="1">
      <c r="B530" s="190" t="s">
        <v>1023</v>
      </c>
      <c r="C530" s="24"/>
      <c r="D530" s="24"/>
      <c r="E530" s="68" t="s">
        <v>1024</v>
      </c>
      <c r="F530" s="275" t="s">
        <v>937</v>
      </c>
      <c r="G530" s="275" t="s">
        <v>4915</v>
      </c>
      <c r="H530" s="44" t="s">
        <v>899</v>
      </c>
      <c r="I530" s="52" t="s">
        <v>4916</v>
      </c>
      <c r="J530" s="106"/>
      <c r="K530" s="54"/>
      <c r="L530" s="253"/>
      <c r="M530" s="93"/>
      <c r="N530" s="51"/>
      <c r="O530" s="152"/>
    </row>
    <row r="531" spans="2:15">
      <c r="B531" s="190">
        <f>B519</f>
        <v>0</v>
      </c>
      <c r="C531" s="24"/>
      <c r="D531" s="24"/>
      <c r="E531" s="105">
        <v>16</v>
      </c>
      <c r="F531" s="278">
        <f>($F$492-0.06)*2+($G$492-0.06)*2+0.1</f>
        <v>-0.13999999999999999</v>
      </c>
      <c r="G531" s="278">
        <f>$E$492/0.15</f>
        <v>0</v>
      </c>
      <c r="H531" s="278">
        <f>((E531/1000)*(E531/1000)*3.14*0.25)*7850</f>
        <v>1.577536</v>
      </c>
      <c r="I531" s="278">
        <f>$H$492</f>
        <v>0</v>
      </c>
      <c r="J531" s="106"/>
      <c r="K531" s="54">
        <f>G531*H531*F531*I531</f>
        <v>0</v>
      </c>
      <c r="L531" s="253"/>
      <c r="M531" s="93"/>
      <c r="N531" s="51"/>
      <c r="O531" s="152"/>
    </row>
    <row r="532" spans="2:15">
      <c r="B532" s="190">
        <f>B511</f>
        <v>0</v>
      </c>
      <c r="C532" s="24"/>
      <c r="D532" s="24"/>
      <c r="E532" s="105">
        <v>16</v>
      </c>
      <c r="F532" s="278">
        <f>($F$492-0.06)*2+($G$492-0.06)*2+0.1</f>
        <v>-0.13999999999999999</v>
      </c>
      <c r="G532" s="278">
        <f>$E$493/0.15</f>
        <v>0</v>
      </c>
      <c r="H532" s="278">
        <f>((E532/1000)*(E532/1000)*3.14*0.25)*7850</f>
        <v>1.577536</v>
      </c>
      <c r="I532" s="278">
        <f>$H$493</f>
        <v>0</v>
      </c>
      <c r="J532" s="106"/>
      <c r="K532" s="54">
        <f>G532*H532*F532*I532</f>
        <v>0</v>
      </c>
      <c r="L532" s="253"/>
      <c r="M532" s="93"/>
      <c r="N532" s="51"/>
      <c r="O532" s="152"/>
    </row>
    <row r="533" spans="2:15">
      <c r="B533" s="190"/>
      <c r="C533" s="24"/>
      <c r="D533" s="24"/>
      <c r="E533" s="252"/>
      <c r="F533" s="278"/>
      <c r="G533" s="278"/>
      <c r="H533" s="38"/>
      <c r="I533" s="278"/>
      <c r="J533" s="106"/>
      <c r="K533" s="233"/>
      <c r="L533" s="253"/>
      <c r="M533" s="93"/>
      <c r="N533" s="51"/>
      <c r="O533" s="152"/>
    </row>
    <row r="534" spans="2:15" ht="44.25" customHeight="1">
      <c r="B534" s="190"/>
      <c r="C534" s="24">
        <v>92448</v>
      </c>
      <c r="D534" s="62" t="s">
        <v>7</v>
      </c>
      <c r="E534" s="666" t="str">
        <f>IFERROR(VLOOKUP($C534,'SINAPI MARÇO 2020'!$1:$1048576,2,0),IFERROR(VLOOKUP($C534,'COMP. PROPRIA'!#REF!,4,0),""))</f>
        <v>MONTAGEM E DESMONTAGEM DE FÔRMA DE VIGA, ESCORAMENTO COM PONTALETE DE MADEIRA, PÉ-DIREITO SIMPLES, EM MADEIRA SERRADA, 4 UTILIZAÇÕES. AF_12/2015</v>
      </c>
      <c r="F534" s="667"/>
      <c r="G534" s="667"/>
      <c r="H534" s="667"/>
      <c r="I534" s="667"/>
      <c r="J534" s="668"/>
      <c r="K534" s="230">
        <f>SUM(K536:K537)/4</f>
        <v>0</v>
      </c>
      <c r="L534" s="253" t="s">
        <v>57</v>
      </c>
      <c r="M534" s="93"/>
      <c r="N534" s="51"/>
      <c r="O534" s="152"/>
    </row>
    <row r="535" spans="2:15" ht="25.5">
      <c r="B535" s="190"/>
      <c r="C535" s="24"/>
      <c r="D535" s="261"/>
      <c r="E535" s="64" t="s">
        <v>995</v>
      </c>
      <c r="F535" s="260" t="s">
        <v>994</v>
      </c>
      <c r="G535" s="260" t="s">
        <v>997</v>
      </c>
      <c r="H535" s="255" t="s">
        <v>998</v>
      </c>
      <c r="I535" s="258"/>
      <c r="J535" s="259"/>
      <c r="K535" s="236"/>
      <c r="L535" s="102"/>
      <c r="M535" s="93"/>
      <c r="N535" s="51"/>
      <c r="O535" s="152"/>
    </row>
    <row r="536" spans="2:15">
      <c r="B536" s="190" t="str">
        <f>B492</f>
        <v xml:space="preserve">paredes verticais a serem construídas </v>
      </c>
      <c r="C536" s="24"/>
      <c r="D536" s="24"/>
      <c r="E536" s="252">
        <f t="shared" ref="E536:H537" si="4">E492</f>
        <v>0</v>
      </c>
      <c r="F536" s="261">
        <f t="shared" si="4"/>
        <v>0</v>
      </c>
      <c r="G536" s="261">
        <f t="shared" si="4"/>
        <v>0</v>
      </c>
      <c r="H536" s="261">
        <f t="shared" si="4"/>
        <v>0</v>
      </c>
      <c r="I536" s="261"/>
      <c r="J536" s="106"/>
      <c r="K536" s="54">
        <f>E536*(F536+G536*2)*H536</f>
        <v>0</v>
      </c>
      <c r="L536" s="253"/>
      <c r="M536" s="93"/>
      <c r="N536" s="51"/>
      <c r="O536" s="152"/>
    </row>
    <row r="537" spans="2:15">
      <c r="B537" s="190" t="str">
        <f>B493</f>
        <v xml:space="preserve">paredes horizontais a serem construidas </v>
      </c>
      <c r="C537" s="24"/>
      <c r="D537" s="24"/>
      <c r="E537" s="252">
        <f t="shared" si="4"/>
        <v>0</v>
      </c>
      <c r="F537" s="261">
        <f t="shared" si="4"/>
        <v>0</v>
      </c>
      <c r="G537" s="261">
        <f t="shared" si="4"/>
        <v>0</v>
      </c>
      <c r="H537" s="261">
        <f t="shared" si="4"/>
        <v>0</v>
      </c>
      <c r="I537" s="261"/>
      <c r="J537" s="106"/>
      <c r="K537" s="54">
        <f>E537*(F537+G537*2)*H537</f>
        <v>0</v>
      </c>
      <c r="L537" s="253"/>
      <c r="M537" s="93"/>
      <c r="N537" s="51"/>
      <c r="O537" s="152"/>
    </row>
    <row r="538" spans="2:15">
      <c r="B538" s="190"/>
      <c r="C538" s="24"/>
      <c r="D538" s="24"/>
      <c r="E538" s="252"/>
      <c r="F538" s="261"/>
      <c r="G538" s="261"/>
      <c r="H538" s="261"/>
      <c r="I538" s="261"/>
      <c r="J538" s="106"/>
      <c r="K538" s="229"/>
      <c r="L538" s="253"/>
      <c r="M538" s="93"/>
      <c r="N538" s="51"/>
      <c r="O538" s="152"/>
    </row>
    <row r="539" spans="2:15" ht="12.75" customHeight="1">
      <c r="B539" s="191"/>
      <c r="C539" s="88"/>
      <c r="D539" s="88"/>
      <c r="E539" s="680" t="s">
        <v>853</v>
      </c>
      <c r="F539" s="681"/>
      <c r="G539" s="681"/>
      <c r="H539" s="142"/>
      <c r="I539" s="143"/>
      <c r="J539" s="144"/>
      <c r="K539" s="228"/>
      <c r="L539" s="49"/>
      <c r="M539" s="93"/>
      <c r="N539" s="112"/>
    </row>
    <row r="540" spans="2:15" ht="29.25" customHeight="1">
      <c r="B540" s="190"/>
      <c r="C540" s="24">
        <v>94965</v>
      </c>
      <c r="D540" s="62" t="s">
        <v>7</v>
      </c>
      <c r="E540" s="666" t="str">
        <f>IFERROR(VLOOKUP($C540,'SINAPI MARÇO 2020'!$1:$1048576,2,0),IFERROR(VLOOKUP($C540,'COMP. PROPRIA'!#REF!,4,0),""))</f>
        <v>CONCRETO FCK = 25MPA, TRAÇO 1:2,3:2,7 (CIMENTO/ AREIA MÉDIA/ BRITA 1)  - PREPARO MECÂNICO COM BETONEIRA 400 L. AF_07/2016</v>
      </c>
      <c r="F540" s="667"/>
      <c r="G540" s="667"/>
      <c r="H540" s="667"/>
      <c r="I540" s="667"/>
      <c r="J540" s="668"/>
      <c r="K540" s="230">
        <f>SUM(K542:K546)</f>
        <v>0</v>
      </c>
      <c r="L540" s="253" t="s">
        <v>58</v>
      </c>
      <c r="M540" s="93"/>
      <c r="N540" s="51"/>
      <c r="O540" s="152"/>
    </row>
    <row r="541" spans="2:15" ht="25.5">
      <c r="B541" s="190" t="s">
        <v>1038</v>
      </c>
      <c r="C541" s="24"/>
      <c r="D541" s="24"/>
      <c r="E541" s="64" t="s">
        <v>995</v>
      </c>
      <c r="F541" s="277" t="s">
        <v>994</v>
      </c>
      <c r="G541" s="277" t="s">
        <v>997</v>
      </c>
      <c r="H541" s="275" t="s">
        <v>998</v>
      </c>
      <c r="I541" s="273"/>
      <c r="J541" s="274"/>
      <c r="K541" s="233"/>
      <c r="L541" s="253"/>
      <c r="M541" s="93"/>
      <c r="N541" s="51"/>
      <c r="O541" s="153"/>
    </row>
    <row r="542" spans="2:15">
      <c r="B542" s="194" t="s">
        <v>5301</v>
      </c>
      <c r="C542" s="89"/>
      <c r="D542" s="89"/>
      <c r="E542" s="117">
        <v>0</v>
      </c>
      <c r="F542" s="109">
        <v>0</v>
      </c>
      <c r="G542" s="109">
        <v>0</v>
      </c>
      <c r="H542" s="109">
        <v>0</v>
      </c>
      <c r="I542" s="38"/>
      <c r="J542" s="126"/>
      <c r="K542" s="234">
        <f>E542*F542*G542*H542</f>
        <v>0</v>
      </c>
      <c r="L542" s="41"/>
      <c r="M542" s="131"/>
      <c r="N542" s="129"/>
      <c r="O542" s="153"/>
    </row>
    <row r="543" spans="2:15">
      <c r="B543" s="194" t="s">
        <v>5302</v>
      </c>
      <c r="C543" s="89"/>
      <c r="D543" s="89"/>
      <c r="E543" s="117">
        <v>0</v>
      </c>
      <c r="F543" s="109">
        <v>0</v>
      </c>
      <c r="G543" s="109">
        <v>0</v>
      </c>
      <c r="H543" s="109">
        <v>0</v>
      </c>
      <c r="I543" s="38"/>
      <c r="J543" s="126"/>
      <c r="K543" s="234">
        <f>E543*F543*G543*H543</f>
        <v>0</v>
      </c>
      <c r="L543" s="41"/>
      <c r="M543" s="131"/>
      <c r="N543" s="129"/>
      <c r="O543" s="153"/>
    </row>
    <row r="544" spans="2:15">
      <c r="B544" s="194" t="s">
        <v>5303</v>
      </c>
      <c r="C544" s="89"/>
      <c r="D544" s="89"/>
      <c r="E544" s="117">
        <v>0</v>
      </c>
      <c r="F544" s="109">
        <v>0</v>
      </c>
      <c r="G544" s="109">
        <v>0</v>
      </c>
      <c r="H544" s="109">
        <v>0</v>
      </c>
      <c r="I544" s="38"/>
      <c r="J544" s="126"/>
      <c r="K544" s="234">
        <f>E544*F544*G544*H544</f>
        <v>0</v>
      </c>
      <c r="L544" s="41"/>
      <c r="M544" s="131"/>
      <c r="N544" s="129"/>
      <c r="O544" s="153"/>
    </row>
    <row r="545" spans="2:15">
      <c r="B545" s="194" t="s">
        <v>5304</v>
      </c>
      <c r="C545" s="89"/>
      <c r="D545" s="89"/>
      <c r="E545" s="117">
        <v>0</v>
      </c>
      <c r="F545" s="109">
        <v>0</v>
      </c>
      <c r="G545" s="109">
        <v>0</v>
      </c>
      <c r="H545" s="109">
        <v>0</v>
      </c>
      <c r="I545" s="38"/>
      <c r="J545" s="126"/>
      <c r="K545" s="234">
        <f>E545*F545*G545*H545</f>
        <v>0</v>
      </c>
      <c r="L545" s="41"/>
      <c r="M545" s="131"/>
      <c r="N545" s="129"/>
      <c r="O545" s="153"/>
    </row>
    <row r="546" spans="2:15">
      <c r="B546" s="194" t="s">
        <v>5305</v>
      </c>
      <c r="C546" s="89"/>
      <c r="D546" s="89"/>
      <c r="E546" s="117">
        <v>0</v>
      </c>
      <c r="F546" s="109">
        <v>0</v>
      </c>
      <c r="G546" s="109">
        <v>0</v>
      </c>
      <c r="H546" s="109">
        <v>0</v>
      </c>
      <c r="I546" s="38"/>
      <c r="J546" s="126"/>
      <c r="K546" s="234">
        <f>E546*F546*G546*H546</f>
        <v>0</v>
      </c>
      <c r="L546" s="41"/>
      <c r="M546" s="131"/>
      <c r="N546" s="129"/>
      <c r="O546" s="153"/>
    </row>
    <row r="547" spans="2:15" ht="12.75" customHeight="1">
      <c r="B547" s="190"/>
      <c r="C547" s="24"/>
      <c r="D547" s="24"/>
      <c r="E547" s="252"/>
      <c r="F547" s="278"/>
      <c r="G547" s="278"/>
      <c r="H547" s="278"/>
      <c r="I547" s="278"/>
      <c r="J547" s="106"/>
      <c r="K547" s="233"/>
      <c r="L547" s="253"/>
      <c r="M547" s="107"/>
      <c r="N547" s="108"/>
      <c r="O547" s="152"/>
    </row>
    <row r="548" spans="2:15" ht="33" customHeight="1">
      <c r="B548" s="190"/>
      <c r="C548" s="24">
        <v>92873</v>
      </c>
      <c r="D548" s="62" t="s">
        <v>7</v>
      </c>
      <c r="E548" s="666" t="str">
        <f>IFERROR(VLOOKUP($C548,'SINAPI MARÇO 2020'!$1:$1048576,2,0),IFERROR(VLOOKUP($C548,'COMP. PROPRIA'!#REF!,4,0),""))</f>
        <v>LANÇAMENTO COM USO DE BALDES, ADENSAMENTO E ACABAMENTO DE CONCRETO EM ESTRUTURAS. AF_12/2015</v>
      </c>
      <c r="F548" s="667"/>
      <c r="G548" s="667"/>
      <c r="H548" s="667"/>
      <c r="I548" s="667"/>
      <c r="J548" s="668"/>
      <c r="K548" s="230">
        <f>K540</f>
        <v>0</v>
      </c>
      <c r="L548" s="253" t="s">
        <v>58</v>
      </c>
      <c r="M548" s="93"/>
      <c r="N548" s="51"/>
      <c r="O548" s="152"/>
    </row>
    <row r="549" spans="2:15" ht="12.75" customHeight="1">
      <c r="B549" s="190"/>
      <c r="C549" s="24"/>
      <c r="D549" s="24"/>
      <c r="E549" s="252"/>
      <c r="F549" s="261"/>
      <c r="G549" s="261"/>
      <c r="H549" s="261"/>
      <c r="I549" s="261"/>
      <c r="J549" s="106"/>
      <c r="K549" s="54">
        <f>H549*F549*E549</f>
        <v>0</v>
      </c>
      <c r="L549" s="253"/>
      <c r="M549" s="107"/>
      <c r="N549" s="108"/>
      <c r="O549" s="152"/>
    </row>
    <row r="550" spans="2:15" ht="44.25" customHeight="1">
      <c r="B550" s="190"/>
      <c r="C550" s="24">
        <v>92448</v>
      </c>
      <c r="D550" s="62" t="s">
        <v>7</v>
      </c>
      <c r="E550" s="666" t="str">
        <f>IFERROR(VLOOKUP($C550,'SINAPI MARÇO 2020'!$1:$1048576,2,0),IFERROR(VLOOKUP($C550,'COMP. PROPRIA'!#REF!,4,0),""))</f>
        <v>MONTAGEM E DESMONTAGEM DE FÔRMA DE VIGA, ESCORAMENTO COM PONTALETE DE MADEIRA, PÉ-DIREITO SIMPLES, EM MADEIRA SERRADA, 4 UTILIZAÇÕES. AF_12/2015</v>
      </c>
      <c r="F550" s="667"/>
      <c r="G550" s="667"/>
      <c r="H550" s="667"/>
      <c r="I550" s="667"/>
      <c r="J550" s="668"/>
      <c r="K550" s="230">
        <f>SUM(K552:K556)/4</f>
        <v>0</v>
      </c>
      <c r="L550" s="253" t="s">
        <v>57</v>
      </c>
      <c r="M550" s="93"/>
      <c r="N550" s="51"/>
      <c r="O550" s="152"/>
    </row>
    <row r="551" spans="2:15" ht="25.5">
      <c r="B551" s="190"/>
      <c r="C551" s="24"/>
      <c r="D551" s="278"/>
      <c r="E551" s="64" t="s">
        <v>995</v>
      </c>
      <c r="F551" s="277" t="s">
        <v>994</v>
      </c>
      <c r="G551" s="277" t="s">
        <v>997</v>
      </c>
      <c r="H551" s="275" t="s">
        <v>998</v>
      </c>
      <c r="I551" s="273"/>
      <c r="J551" s="274"/>
      <c r="K551" s="236"/>
      <c r="L551" s="102"/>
      <c r="M551" s="93"/>
      <c r="N551" s="51"/>
      <c r="O551" s="152"/>
    </row>
    <row r="552" spans="2:15">
      <c r="B552" s="190"/>
      <c r="C552" s="24"/>
      <c r="D552" s="24"/>
      <c r="E552" s="252">
        <f t="shared" ref="E552:H556" si="5">E542</f>
        <v>0</v>
      </c>
      <c r="F552" s="278">
        <f t="shared" si="5"/>
        <v>0</v>
      </c>
      <c r="G552" s="278">
        <f t="shared" si="5"/>
        <v>0</v>
      </c>
      <c r="H552" s="278">
        <f t="shared" si="5"/>
        <v>0</v>
      </c>
      <c r="I552" s="278"/>
      <c r="J552" s="106"/>
      <c r="K552" s="54">
        <f>E552*(F552+G552*2)*H552</f>
        <v>0</v>
      </c>
      <c r="L552" s="253"/>
      <c r="M552" s="93"/>
      <c r="N552" s="51"/>
      <c r="O552" s="152"/>
    </row>
    <row r="553" spans="2:15">
      <c r="B553" s="190"/>
      <c r="C553" s="24"/>
      <c r="D553" s="24"/>
      <c r="E553" s="252">
        <f t="shared" si="5"/>
        <v>0</v>
      </c>
      <c r="F553" s="278">
        <f t="shared" si="5"/>
        <v>0</v>
      </c>
      <c r="G553" s="278">
        <f t="shared" si="5"/>
        <v>0</v>
      </c>
      <c r="H553" s="278">
        <f t="shared" si="5"/>
        <v>0</v>
      </c>
      <c r="I553" s="278"/>
      <c r="J553" s="106"/>
      <c r="K553" s="54">
        <f>E553*(F553+G553*2)*H553</f>
        <v>0</v>
      </c>
      <c r="L553" s="253"/>
      <c r="M553" s="93"/>
      <c r="N553" s="51"/>
      <c r="O553" s="152"/>
    </row>
    <row r="554" spans="2:15">
      <c r="B554" s="190"/>
      <c r="C554" s="24"/>
      <c r="D554" s="24"/>
      <c r="E554" s="252">
        <f t="shared" si="5"/>
        <v>0</v>
      </c>
      <c r="F554" s="278">
        <f t="shared" si="5"/>
        <v>0</v>
      </c>
      <c r="G554" s="278">
        <f t="shared" si="5"/>
        <v>0</v>
      </c>
      <c r="H554" s="278">
        <f t="shared" si="5"/>
        <v>0</v>
      </c>
      <c r="I554" s="261"/>
      <c r="J554" s="106"/>
      <c r="K554" s="54">
        <f>H554*F554*E554</f>
        <v>0</v>
      </c>
      <c r="L554" s="253"/>
      <c r="M554" s="107"/>
      <c r="N554" s="108"/>
      <c r="O554" s="152"/>
    </row>
    <row r="555" spans="2:15" ht="12.75" customHeight="1">
      <c r="B555" s="190"/>
      <c r="C555" s="24"/>
      <c r="D555" s="24"/>
      <c r="E555" s="252">
        <f t="shared" si="5"/>
        <v>0</v>
      </c>
      <c r="F555" s="278">
        <f t="shared" si="5"/>
        <v>0</v>
      </c>
      <c r="G555" s="278">
        <f t="shared" si="5"/>
        <v>0</v>
      </c>
      <c r="H555" s="278">
        <f t="shared" si="5"/>
        <v>0</v>
      </c>
      <c r="I555" s="261"/>
      <c r="J555" s="106"/>
      <c r="K555" s="54">
        <f>H555*F555*E555</f>
        <v>0</v>
      </c>
      <c r="L555" s="253"/>
      <c r="M555" s="107"/>
      <c r="N555" s="108"/>
      <c r="O555" s="152"/>
    </row>
    <row r="556" spans="2:15" ht="12.75" customHeight="1">
      <c r="B556" s="190"/>
      <c r="C556" s="24"/>
      <c r="D556" s="24"/>
      <c r="E556" s="252">
        <f t="shared" si="5"/>
        <v>0</v>
      </c>
      <c r="F556" s="278">
        <f t="shared" si="5"/>
        <v>0</v>
      </c>
      <c r="G556" s="278">
        <f t="shared" si="5"/>
        <v>0</v>
      </c>
      <c r="H556" s="278">
        <f t="shared" si="5"/>
        <v>0</v>
      </c>
      <c r="I556" s="287"/>
      <c r="J556" s="288"/>
      <c r="K556" s="54">
        <f>H556*F556*E556</f>
        <v>0</v>
      </c>
      <c r="L556" s="40"/>
      <c r="M556" s="107"/>
      <c r="N556" s="108"/>
      <c r="O556" s="152"/>
    </row>
    <row r="557" spans="2:15" ht="12.75" customHeight="1">
      <c r="B557" s="190"/>
      <c r="C557" s="24"/>
      <c r="D557" s="24"/>
      <c r="E557" s="68"/>
      <c r="F557" s="255"/>
      <c r="G557" s="261"/>
      <c r="H557" s="62"/>
      <c r="I557" s="261"/>
      <c r="J557" s="106"/>
      <c r="K557" s="229"/>
      <c r="L557" s="102"/>
      <c r="M557" s="107"/>
      <c r="N557" s="108"/>
      <c r="O557" s="152"/>
    </row>
    <row r="558" spans="2:15" ht="12.75" customHeight="1">
      <c r="B558" s="190"/>
      <c r="C558" s="24"/>
      <c r="D558" s="24"/>
      <c r="E558" s="252"/>
      <c r="F558" s="261"/>
      <c r="G558" s="261"/>
      <c r="H558" s="261"/>
      <c r="I558" s="261"/>
      <c r="J558" s="106"/>
      <c r="K558" s="229"/>
      <c r="L558" s="253"/>
      <c r="M558" s="107"/>
      <c r="N558" s="108"/>
    </row>
    <row r="559" spans="2:15" ht="12.75" customHeight="1">
      <c r="B559" s="190"/>
      <c r="C559" s="24"/>
      <c r="D559" s="24"/>
      <c r="E559" s="128" t="s">
        <v>1059</v>
      </c>
      <c r="F559" s="38"/>
      <c r="G559" s="261"/>
      <c r="H559" s="261"/>
      <c r="I559" s="261"/>
      <c r="J559" s="106"/>
      <c r="K559" s="230"/>
      <c r="L559" s="253"/>
      <c r="M559" s="107"/>
      <c r="N559" s="108"/>
    </row>
    <row r="560" spans="2:15" ht="12.75" customHeight="1">
      <c r="B560" s="190"/>
      <c r="C560" s="24"/>
      <c r="D560" s="24"/>
      <c r="E560" s="64" t="s">
        <v>1058</v>
      </c>
      <c r="F560" s="261"/>
      <c r="G560" s="261"/>
      <c r="H560" s="260" t="s">
        <v>1060</v>
      </c>
      <c r="I560" s="261"/>
      <c r="J560" s="106"/>
      <c r="K560" s="229"/>
      <c r="L560" s="253"/>
      <c r="M560" s="107"/>
      <c r="N560" s="108"/>
    </row>
    <row r="561" spans="2:14" ht="15" customHeight="1">
      <c r="B561" s="190"/>
      <c r="C561" s="24">
        <v>92784</v>
      </c>
      <c r="D561" s="62" t="s">
        <v>7</v>
      </c>
      <c r="E561" s="289" t="s">
        <v>5306</v>
      </c>
      <c r="F561" s="261"/>
      <c r="G561" s="261"/>
      <c r="H561" s="55">
        <v>0</v>
      </c>
      <c r="I561" s="261"/>
      <c r="J561" s="106"/>
      <c r="K561" s="230">
        <f>H561</f>
        <v>0</v>
      </c>
      <c r="L561" s="253" t="s">
        <v>27</v>
      </c>
      <c r="M561" s="107"/>
      <c r="N561" s="108"/>
    </row>
    <row r="562" spans="2:14" ht="12.75" customHeight="1">
      <c r="B562" s="190"/>
      <c r="C562" s="24">
        <v>92785</v>
      </c>
      <c r="D562" s="62" t="s">
        <v>7</v>
      </c>
      <c r="E562" s="81">
        <v>6.3</v>
      </c>
      <c r="F562" s="261"/>
      <c r="G562" s="261"/>
      <c r="H562" s="55">
        <v>0</v>
      </c>
      <c r="I562" s="261"/>
      <c r="J562" s="106"/>
      <c r="K562" s="230">
        <f>H562</f>
        <v>0</v>
      </c>
      <c r="L562" s="253" t="s">
        <v>27</v>
      </c>
      <c r="M562" s="107"/>
      <c r="N562" s="108"/>
    </row>
    <row r="563" spans="2:14" ht="12.75" customHeight="1">
      <c r="B563" s="190"/>
      <c r="C563" s="24">
        <v>92786</v>
      </c>
      <c r="D563" s="62" t="s">
        <v>7</v>
      </c>
      <c r="E563" s="81">
        <v>8</v>
      </c>
      <c r="F563" s="261"/>
      <c r="G563" s="261"/>
      <c r="H563" s="55">
        <v>0</v>
      </c>
      <c r="I563" s="261"/>
      <c r="J563" s="106"/>
      <c r="K563" s="230">
        <f>H563</f>
        <v>0</v>
      </c>
      <c r="L563" s="253" t="s">
        <v>27</v>
      </c>
      <c r="M563" s="107"/>
      <c r="N563" s="108"/>
    </row>
    <row r="564" spans="2:14" ht="12.75" customHeight="1">
      <c r="B564" s="190"/>
      <c r="C564" s="24">
        <v>92787</v>
      </c>
      <c r="D564" s="62" t="s">
        <v>7</v>
      </c>
      <c r="E564" s="81">
        <v>10</v>
      </c>
      <c r="F564" s="261"/>
      <c r="G564" s="261"/>
      <c r="H564" s="55">
        <v>0</v>
      </c>
      <c r="I564" s="261"/>
      <c r="J564" s="106"/>
      <c r="K564" s="230">
        <f>H564</f>
        <v>0</v>
      </c>
      <c r="L564" s="253" t="s">
        <v>27</v>
      </c>
      <c r="M564" s="107"/>
      <c r="N564" s="108"/>
    </row>
    <row r="565" spans="2:14" ht="12.75" customHeight="1">
      <c r="B565" s="190"/>
      <c r="C565" s="24">
        <v>92788</v>
      </c>
      <c r="D565" s="62" t="s">
        <v>7</v>
      </c>
      <c r="E565" s="81">
        <v>12.5</v>
      </c>
      <c r="F565" s="261"/>
      <c r="G565" s="261"/>
      <c r="H565" s="55">
        <v>0</v>
      </c>
      <c r="I565" s="261"/>
      <c r="J565" s="106"/>
      <c r="K565" s="230">
        <f>H565</f>
        <v>0</v>
      </c>
      <c r="L565" s="253" t="s">
        <v>27</v>
      </c>
      <c r="M565" s="107"/>
      <c r="N565" s="108"/>
    </row>
    <row r="566" spans="2:14" ht="12.75" customHeight="1">
      <c r="B566" s="190"/>
      <c r="C566" s="24"/>
      <c r="D566" s="24"/>
      <c r="E566" s="252"/>
      <c r="F566" s="261"/>
      <c r="G566" s="261"/>
      <c r="H566" s="261"/>
      <c r="I566" s="261"/>
      <c r="J566" s="106"/>
      <c r="K566" s="229"/>
      <c r="L566" s="253"/>
      <c r="M566" s="107"/>
      <c r="N566" s="108"/>
    </row>
    <row r="567" spans="2:14" ht="12.75" customHeight="1">
      <c r="B567" s="190"/>
      <c r="C567" s="24"/>
      <c r="D567" s="24"/>
      <c r="E567" s="252"/>
      <c r="F567" s="261"/>
      <c r="G567" s="261"/>
      <c r="H567" s="261"/>
      <c r="I567" s="261"/>
      <c r="J567" s="106"/>
      <c r="K567" s="229"/>
      <c r="L567" s="253"/>
      <c r="M567" s="107"/>
      <c r="N567" s="108"/>
    </row>
    <row r="568" spans="2:14" ht="24.75" customHeight="1">
      <c r="B568" s="190"/>
      <c r="C568" s="24">
        <v>83741</v>
      </c>
      <c r="D568" s="62" t="s">
        <v>7</v>
      </c>
      <c r="E568" s="666" t="str">
        <f>IFERROR(VLOOKUP($C568,'SINAPI MARÇO 2020'!$1:$1048576,2,0),IFERROR(VLOOKUP($C568,'COMP. PROPRIA'!#REF!,4,0),""))</f>
        <v/>
      </c>
      <c r="F568" s="667"/>
      <c r="G568" s="667"/>
      <c r="H568" s="667"/>
      <c r="I568" s="667"/>
      <c r="J568" s="668"/>
      <c r="K568" s="230">
        <f>SUMPRODUCT(E542:F546)</f>
        <v>0</v>
      </c>
      <c r="L568" s="253" t="s">
        <v>57</v>
      </c>
      <c r="M568" s="107"/>
      <c r="N568" s="108"/>
    </row>
    <row r="569" spans="2:14" ht="19.5" customHeight="1">
      <c r="B569" s="190"/>
      <c r="C569" s="24"/>
      <c r="D569" s="24"/>
      <c r="E569" s="68"/>
      <c r="F569" s="255"/>
      <c r="G569" s="261"/>
      <c r="H569" s="261"/>
      <c r="I569" s="261"/>
      <c r="J569" s="106"/>
      <c r="K569" s="229"/>
      <c r="L569" s="253"/>
      <c r="M569" s="107"/>
      <c r="N569" s="108"/>
    </row>
    <row r="570" spans="2:14" ht="27.75" customHeight="1">
      <c r="B570" s="190" t="s">
        <v>5307</v>
      </c>
      <c r="C570" s="24">
        <v>83738</v>
      </c>
      <c r="D570" s="62" t="s">
        <v>7</v>
      </c>
      <c r="E570" s="666" t="str">
        <f>IFERROR(VLOOKUP($C570,'SINAPI MARÇO 2020'!$1:$1048576,2,0),IFERROR(VLOOKUP($C570,'COMP. PROPRIA'!#REF!,4,0),""))</f>
        <v/>
      </c>
      <c r="F570" s="667"/>
      <c r="G570" s="667"/>
      <c r="H570" s="667"/>
      <c r="I570" s="667"/>
      <c r="J570" s="668"/>
      <c r="K570" s="230">
        <f>SUM(K572:K574)</f>
        <v>0</v>
      </c>
      <c r="L570" s="253" t="s">
        <v>57</v>
      </c>
      <c r="M570" s="107"/>
      <c r="N570" s="108"/>
    </row>
    <row r="571" spans="2:14" ht="12.75" customHeight="1">
      <c r="B571" s="190"/>
      <c r="C571" s="24"/>
      <c r="D571" s="24"/>
      <c r="E571" s="64" t="s">
        <v>995</v>
      </c>
      <c r="F571" s="277" t="s">
        <v>994</v>
      </c>
      <c r="G571" s="278"/>
      <c r="H571" s="278"/>
      <c r="I571" s="278"/>
      <c r="J571" s="106"/>
      <c r="K571" s="229"/>
      <c r="L571" s="253"/>
      <c r="M571" s="107"/>
      <c r="N571" s="108"/>
    </row>
    <row r="572" spans="2:14" ht="12.75" customHeight="1">
      <c r="B572" s="190"/>
      <c r="C572" s="24"/>
      <c r="D572" s="24"/>
      <c r="E572" s="117">
        <v>0</v>
      </c>
      <c r="F572" s="109">
        <v>0</v>
      </c>
      <c r="G572" s="278"/>
      <c r="H572" s="278"/>
      <c r="I572" s="278"/>
      <c r="J572" s="106"/>
      <c r="K572" s="229">
        <f>E572*F572</f>
        <v>0</v>
      </c>
      <c r="L572" s="253"/>
      <c r="M572" s="107"/>
      <c r="N572" s="108"/>
    </row>
    <row r="573" spans="2:14" ht="12.75" customHeight="1">
      <c r="B573" s="190"/>
      <c r="C573" s="24"/>
      <c r="D573" s="24"/>
      <c r="E573" s="117">
        <v>0</v>
      </c>
      <c r="F573" s="109">
        <v>0</v>
      </c>
      <c r="G573" s="278"/>
      <c r="H573" s="278"/>
      <c r="I573" s="278"/>
      <c r="J573" s="106"/>
      <c r="K573" s="229">
        <f>E573*F573</f>
        <v>0</v>
      </c>
      <c r="L573" s="253"/>
      <c r="M573" s="107"/>
      <c r="N573" s="108"/>
    </row>
    <row r="574" spans="2:14" ht="12.75" customHeight="1">
      <c r="B574" s="190"/>
      <c r="C574" s="24"/>
      <c r="D574" s="24"/>
      <c r="E574" s="117">
        <v>0</v>
      </c>
      <c r="F574" s="109">
        <v>0</v>
      </c>
      <c r="G574" s="278"/>
      <c r="H574" s="278"/>
      <c r="I574" s="278"/>
      <c r="J574" s="106"/>
      <c r="K574" s="229">
        <f>E574*F574</f>
        <v>0</v>
      </c>
      <c r="L574" s="253"/>
      <c r="M574" s="107"/>
      <c r="N574" s="108"/>
    </row>
    <row r="575" spans="2:14" ht="13.5" thickBot="1">
      <c r="B575" s="190"/>
      <c r="C575" s="24"/>
      <c r="D575" s="24"/>
      <c r="E575" s="252"/>
      <c r="F575" s="261"/>
      <c r="G575" s="261"/>
      <c r="H575" s="261"/>
      <c r="I575" s="261"/>
      <c r="J575" s="106"/>
      <c r="K575" s="233"/>
      <c r="L575" s="253"/>
      <c r="M575" s="107"/>
      <c r="N575" s="108"/>
    </row>
    <row r="576" spans="2:14" ht="13.5" thickBot="1">
      <c r="B576" s="191"/>
      <c r="C576" s="88"/>
      <c r="D576" s="88"/>
      <c r="E576" s="677" t="s">
        <v>4685</v>
      </c>
      <c r="F576" s="678"/>
      <c r="G576" s="678"/>
      <c r="H576" s="678"/>
      <c r="I576" s="678"/>
      <c r="J576" s="679"/>
      <c r="K576" s="228"/>
      <c r="L576" s="280"/>
      <c r="M576" s="93"/>
      <c r="N576" s="112"/>
    </row>
    <row r="577" spans="2:17">
      <c r="B577" s="191"/>
      <c r="C577" s="88"/>
      <c r="D577" s="88"/>
      <c r="E577" s="279"/>
      <c r="F577" s="280"/>
      <c r="G577" s="280"/>
      <c r="H577" s="280"/>
      <c r="I577" s="280"/>
      <c r="J577" s="281"/>
      <c r="K577" s="228"/>
      <c r="L577" s="280"/>
      <c r="M577" s="93"/>
      <c r="N577" s="112"/>
    </row>
    <row r="578" spans="2:17" ht="27.75" customHeight="1">
      <c r="B578" s="190"/>
      <c r="C578" s="24">
        <v>93187</v>
      </c>
      <c r="D578" s="62" t="s">
        <v>7</v>
      </c>
      <c r="E578" s="666" t="str">
        <f>IFERROR(VLOOKUP($C578,'SINAPI MARÇO 2020'!$1:$1048576,2,0),IFERROR(VLOOKUP($C578,'COMP. PROPRIA'!#REF!,4,0),""))</f>
        <v>VERGA MOLDADA IN LOCO EM CONCRETO PARA JANELAS COM MAIS DE 1,5 M DE VÃO. AF_03/2016</v>
      </c>
      <c r="F578" s="667"/>
      <c r="G578" s="667"/>
      <c r="H578" s="667"/>
      <c r="I578" s="667"/>
      <c r="J578" s="668"/>
      <c r="K578" s="230">
        <f>SUM(K579)</f>
        <v>0</v>
      </c>
      <c r="L578" s="40" t="s">
        <v>24</v>
      </c>
      <c r="M578" s="107"/>
      <c r="N578" s="108"/>
    </row>
    <row r="579" spans="2:17">
      <c r="B579" s="190"/>
      <c r="C579" s="24"/>
      <c r="D579" s="24"/>
      <c r="E579" s="157">
        <v>0</v>
      </c>
      <c r="F579" s="58">
        <v>1</v>
      </c>
      <c r="G579" s="277"/>
      <c r="H579" s="277"/>
      <c r="I579" s="277"/>
      <c r="J579" s="78"/>
      <c r="K579" s="54">
        <f>E579*F579</f>
        <v>0</v>
      </c>
      <c r="L579" s="253"/>
      <c r="M579" s="107"/>
      <c r="N579" s="108"/>
    </row>
    <row r="580" spans="2:17">
      <c r="B580" s="190"/>
      <c r="C580" s="24"/>
      <c r="D580" s="24"/>
      <c r="E580" s="118"/>
      <c r="F580" s="277"/>
      <c r="G580" s="277"/>
      <c r="H580" s="277"/>
      <c r="I580" s="277"/>
      <c r="J580" s="78"/>
      <c r="K580" s="54"/>
      <c r="L580" s="253"/>
      <c r="M580" s="107"/>
      <c r="N580" s="108"/>
    </row>
    <row r="581" spans="2:17" ht="36" customHeight="1">
      <c r="B581" s="190"/>
      <c r="C581" s="24">
        <v>93197</v>
      </c>
      <c r="D581" s="62" t="s">
        <v>7</v>
      </c>
      <c r="E581" s="666" t="str">
        <f>IFERROR(VLOOKUP($C581,'SINAPI MARÇO 2020'!$1:$1048576,2,0),IFERROR(VLOOKUP($C581,'COMP. PROPRIA'!#REF!,4,0),""))</f>
        <v>CONTRAVERGA MOLDADA IN LOCO EM CONCRETO PARA VÃOS DE MAIS DE 1,5 M DE COMPRIMENTO. AF_03/2016</v>
      </c>
      <c r="F581" s="667"/>
      <c r="G581" s="667"/>
      <c r="H581" s="667"/>
      <c r="I581" s="667"/>
      <c r="J581" s="668"/>
      <c r="K581" s="230">
        <f>SUM(K582)</f>
        <v>0</v>
      </c>
      <c r="L581" s="40" t="s">
        <v>24</v>
      </c>
      <c r="M581" s="107"/>
      <c r="N581" s="108"/>
    </row>
    <row r="582" spans="2:17">
      <c r="B582" s="190"/>
      <c r="C582" s="24"/>
      <c r="D582" s="24"/>
      <c r="E582" s="118">
        <v>0</v>
      </c>
      <c r="F582" s="58">
        <v>1</v>
      </c>
      <c r="G582" s="277"/>
      <c r="H582" s="277"/>
      <c r="I582" s="277"/>
      <c r="J582" s="78"/>
      <c r="K582" s="54">
        <f>E582*F582</f>
        <v>0</v>
      </c>
      <c r="L582" s="253"/>
      <c r="M582" s="107"/>
      <c r="N582" s="108"/>
    </row>
    <row r="583" spans="2:17">
      <c r="B583" s="191"/>
      <c r="C583" s="88"/>
      <c r="D583" s="88"/>
      <c r="E583" s="279"/>
      <c r="F583" s="280"/>
      <c r="G583" s="280"/>
      <c r="H583" s="280"/>
      <c r="I583" s="280"/>
      <c r="J583" s="281"/>
      <c r="K583" s="228"/>
      <c r="L583" s="280"/>
      <c r="M583" s="93"/>
      <c r="N583" s="112"/>
    </row>
    <row r="584" spans="2:17">
      <c r="B584" s="191"/>
      <c r="C584" s="88"/>
      <c r="D584" s="88"/>
      <c r="E584" s="279"/>
      <c r="F584" s="280"/>
      <c r="G584" s="280"/>
      <c r="H584" s="280"/>
      <c r="I584" s="280"/>
      <c r="J584" s="281"/>
      <c r="K584" s="228"/>
      <c r="L584" s="280"/>
      <c r="M584" s="93"/>
      <c r="N584" s="112"/>
    </row>
    <row r="585" spans="2:17" ht="55.5" customHeight="1">
      <c r="B585" s="190"/>
      <c r="C585" s="24">
        <v>87477</v>
      </c>
      <c r="D585" s="24" t="s">
        <v>7</v>
      </c>
      <c r="E585" s="666" t="str">
        <f>IFERROR(VLOOKUP($C585,'SINAPI MARÇO 2020'!$1:$1048576,2,0),IFERROR(VLOOKUP($C585,'COMP. PROPRIA'!#REF!,4,0),""))</f>
        <v>ALVENARIA DE VEDAÇÃO DE BLOCOS CERÂMICOS FURADOS NA VERTICAL DE 9X19X39CM (ESPESSURA 9CM) DE PAREDES COM ÁREA LÍQUIDA MAIOR OU IGUAL A 6M² SEM VÃOS E ARGAMASSA DE ASSENTAMENTO COM PREPARO EM BETONEIRA. AF_06/2014</v>
      </c>
      <c r="F585" s="667"/>
      <c r="G585" s="667"/>
      <c r="H585" s="667"/>
      <c r="I585" s="667"/>
      <c r="J585" s="668"/>
      <c r="K585" s="230">
        <f>SUM(K588:K658)</f>
        <v>0</v>
      </c>
      <c r="L585" s="253" t="s">
        <v>57</v>
      </c>
      <c r="M585" s="93"/>
      <c r="N585" s="51"/>
      <c r="O585" s="124"/>
      <c r="Q585" s="158"/>
    </row>
    <row r="586" spans="2:17" ht="60" customHeight="1">
      <c r="B586" s="201" t="s">
        <v>1077</v>
      </c>
      <c r="C586" s="24"/>
      <c r="D586" s="24"/>
      <c r="E586" s="64" t="s">
        <v>937</v>
      </c>
      <c r="F586" s="277" t="s">
        <v>1068</v>
      </c>
      <c r="G586" s="672" t="s">
        <v>1079</v>
      </c>
      <c r="H586" s="672"/>
      <c r="I586" s="672"/>
      <c r="J586" s="673"/>
      <c r="K586" s="233"/>
      <c r="L586" s="39"/>
      <c r="M586" s="93"/>
      <c r="N586" s="51"/>
      <c r="O586" s="124"/>
      <c r="Q586" s="158"/>
    </row>
    <row r="587" spans="2:17" ht="29.25" customHeight="1">
      <c r="B587" s="201"/>
      <c r="C587" s="24"/>
      <c r="D587" s="24"/>
      <c r="E587" s="83"/>
      <c r="F587" s="61"/>
      <c r="G587" s="277" t="s">
        <v>937</v>
      </c>
      <c r="H587" s="277" t="s">
        <v>936</v>
      </c>
      <c r="I587" s="277" t="s">
        <v>1051</v>
      </c>
      <c r="J587" s="276" t="s">
        <v>1078</v>
      </c>
      <c r="K587" s="229"/>
      <c r="L587" s="253"/>
      <c r="M587" s="107"/>
      <c r="N587" s="108"/>
    </row>
    <row r="588" spans="2:17" ht="25.5">
      <c r="B588" s="190" t="s">
        <v>5308</v>
      </c>
      <c r="C588" s="24"/>
      <c r="D588" s="24"/>
      <c r="E588" s="65">
        <v>0</v>
      </c>
      <c r="F588" s="55">
        <v>0</v>
      </c>
      <c r="G588" s="186">
        <v>0</v>
      </c>
      <c r="H588" s="186">
        <v>0</v>
      </c>
      <c r="I588" s="186">
        <v>0</v>
      </c>
      <c r="J588" s="187">
        <f>G588*H588*I588</f>
        <v>0</v>
      </c>
      <c r="K588" s="54">
        <f>F588*E588-J588-J589-J590</f>
        <v>0</v>
      </c>
      <c r="L588" s="253"/>
      <c r="M588" s="107"/>
      <c r="N588" s="108"/>
      <c r="O588" s="159"/>
    </row>
    <row r="589" spans="2:17">
      <c r="B589" s="190"/>
      <c r="C589" s="24"/>
      <c r="D589" s="24"/>
      <c r="E589" s="84"/>
      <c r="F589" s="38"/>
      <c r="G589" s="186">
        <v>0</v>
      </c>
      <c r="H589" s="186">
        <v>0</v>
      </c>
      <c r="I589" s="186">
        <v>0</v>
      </c>
      <c r="J589" s="187">
        <f>G589*H589*I589</f>
        <v>0</v>
      </c>
      <c r="K589" s="54"/>
      <c r="L589" s="253"/>
      <c r="M589" s="107"/>
      <c r="N589" s="108"/>
      <c r="O589" s="159"/>
    </row>
    <row r="590" spans="2:17">
      <c r="B590" s="190"/>
      <c r="C590" s="24"/>
      <c r="D590" s="24"/>
      <c r="E590" s="84"/>
      <c r="F590" s="38"/>
      <c r="G590" s="186">
        <v>0</v>
      </c>
      <c r="H590" s="186">
        <v>0</v>
      </c>
      <c r="I590" s="186">
        <v>0</v>
      </c>
      <c r="J590" s="187">
        <f>G590*H590*I590</f>
        <v>0</v>
      </c>
      <c r="K590" s="54"/>
      <c r="L590" s="253"/>
      <c r="M590" s="107"/>
      <c r="N590" s="108"/>
      <c r="O590" s="159"/>
    </row>
    <row r="591" spans="2:17">
      <c r="B591" s="190"/>
      <c r="C591" s="24"/>
      <c r="D591" s="24"/>
      <c r="E591" s="84"/>
      <c r="F591" s="38"/>
      <c r="G591" s="278"/>
      <c r="H591" s="278"/>
      <c r="I591" s="38"/>
      <c r="J591" s="78"/>
      <c r="K591" s="54"/>
      <c r="L591" s="253"/>
      <c r="M591" s="107"/>
      <c r="N591" s="108"/>
      <c r="O591" s="159"/>
    </row>
    <row r="592" spans="2:17">
      <c r="B592" s="190" t="s">
        <v>4913</v>
      </c>
      <c r="C592" s="24"/>
      <c r="D592" s="24"/>
      <c r="E592" s="77">
        <v>0</v>
      </c>
      <c r="F592" s="55">
        <v>0</v>
      </c>
      <c r="G592" s="186">
        <v>0</v>
      </c>
      <c r="H592" s="186">
        <v>0</v>
      </c>
      <c r="I592" s="186">
        <v>0</v>
      </c>
      <c r="J592" s="187">
        <f>G592*H592*I592</f>
        <v>0</v>
      </c>
      <c r="K592" s="54">
        <f>F592*E592-J592-J593-J594</f>
        <v>0</v>
      </c>
      <c r="L592" s="253"/>
      <c r="M592" s="107"/>
      <c r="N592" s="108"/>
      <c r="O592" s="159"/>
    </row>
    <row r="593" spans="2:15">
      <c r="B593" s="190"/>
      <c r="C593" s="24"/>
      <c r="D593" s="24"/>
      <c r="E593" s="84"/>
      <c r="F593" s="38"/>
      <c r="G593" s="186">
        <v>0</v>
      </c>
      <c r="H593" s="186">
        <v>0</v>
      </c>
      <c r="I593" s="186">
        <v>0</v>
      </c>
      <c r="J593" s="187">
        <f>G593*H593*I593</f>
        <v>0</v>
      </c>
      <c r="K593" s="54"/>
      <c r="L593" s="253"/>
      <c r="M593" s="107"/>
      <c r="N593" s="108"/>
      <c r="O593" s="159"/>
    </row>
    <row r="594" spans="2:15">
      <c r="B594" s="190"/>
      <c r="C594" s="24"/>
      <c r="D594" s="24"/>
      <c r="E594" s="84"/>
      <c r="F594" s="38"/>
      <c r="G594" s="186">
        <v>0</v>
      </c>
      <c r="H594" s="186">
        <v>0</v>
      </c>
      <c r="I594" s="186">
        <v>0</v>
      </c>
      <c r="J594" s="187">
        <f>G594*H594*I594</f>
        <v>0</v>
      </c>
      <c r="K594" s="54"/>
      <c r="L594" s="253"/>
      <c r="M594" s="107"/>
      <c r="N594" s="108"/>
      <c r="O594" s="159"/>
    </row>
    <row r="595" spans="2:15">
      <c r="B595" s="190"/>
      <c r="C595" s="24"/>
      <c r="D595" s="24"/>
      <c r="E595" s="84"/>
      <c r="F595" s="38"/>
      <c r="G595" s="278"/>
      <c r="H595" s="278"/>
      <c r="I595" s="38"/>
      <c r="J595" s="78"/>
      <c r="K595" s="54"/>
      <c r="L595" s="253"/>
      <c r="M595" s="107"/>
      <c r="N595" s="108"/>
      <c r="O595" s="159"/>
    </row>
    <row r="596" spans="2:15">
      <c r="B596" s="190" t="s">
        <v>1069</v>
      </c>
      <c r="C596" s="24"/>
      <c r="D596" s="24"/>
      <c r="E596" s="65">
        <v>0</v>
      </c>
      <c r="F596" s="55">
        <v>0</v>
      </c>
      <c r="G596" s="186">
        <v>0</v>
      </c>
      <c r="H596" s="186">
        <v>0</v>
      </c>
      <c r="I596" s="186">
        <v>0</v>
      </c>
      <c r="J596" s="187">
        <f>G596*H596*I596</f>
        <v>0</v>
      </c>
      <c r="K596" s="54">
        <f>F596*E596-J596-J597-J598</f>
        <v>0</v>
      </c>
      <c r="L596" s="253"/>
      <c r="M596" s="107"/>
      <c r="N596" s="108"/>
      <c r="O596" s="159"/>
    </row>
    <row r="597" spans="2:15">
      <c r="B597" s="190"/>
      <c r="C597" s="24"/>
      <c r="D597" s="24"/>
      <c r="E597" s="252"/>
      <c r="F597" s="38"/>
      <c r="G597" s="186">
        <v>0</v>
      </c>
      <c r="H597" s="186">
        <v>0</v>
      </c>
      <c r="I597" s="186">
        <v>0</v>
      </c>
      <c r="J597" s="187">
        <f>G597*H597*I597</f>
        <v>0</v>
      </c>
      <c r="K597" s="54"/>
      <c r="L597" s="253"/>
      <c r="M597" s="107"/>
      <c r="N597" s="108"/>
    </row>
    <row r="598" spans="2:15" ht="12.75" customHeight="1">
      <c r="B598" s="190"/>
      <c r="C598" s="24"/>
      <c r="D598" s="24"/>
      <c r="E598" s="252"/>
      <c r="F598" s="38"/>
      <c r="G598" s="186">
        <v>0</v>
      </c>
      <c r="H598" s="186">
        <v>0</v>
      </c>
      <c r="I598" s="186">
        <v>0</v>
      </c>
      <c r="J598" s="187">
        <f>G598*H598*I598</f>
        <v>0</v>
      </c>
      <c r="K598" s="54"/>
      <c r="L598" s="253"/>
      <c r="M598" s="107"/>
      <c r="N598" s="108"/>
    </row>
    <row r="599" spans="2:15" ht="12.75" customHeight="1">
      <c r="B599" s="190"/>
      <c r="C599" s="24"/>
      <c r="D599" s="24"/>
      <c r="E599" s="252"/>
      <c r="F599" s="38"/>
      <c r="G599" s="278"/>
      <c r="H599" s="278"/>
      <c r="I599" s="38"/>
      <c r="J599" s="78"/>
      <c r="K599" s="54"/>
      <c r="L599" s="253"/>
      <c r="M599" s="107"/>
      <c r="N599" s="108"/>
    </row>
    <row r="600" spans="2:15" ht="12.75" customHeight="1">
      <c r="B600" s="190" t="s">
        <v>1070</v>
      </c>
      <c r="C600" s="24"/>
      <c r="D600" s="24"/>
      <c r="E600" s="65">
        <v>0</v>
      </c>
      <c r="F600" s="55">
        <v>0</v>
      </c>
      <c r="G600" s="186">
        <v>0</v>
      </c>
      <c r="H600" s="186">
        <v>0</v>
      </c>
      <c r="I600" s="186">
        <v>0</v>
      </c>
      <c r="J600" s="187">
        <f>G600*H600*I600</f>
        <v>0</v>
      </c>
      <c r="K600" s="54">
        <f>F600*E600-J600-J601-J602</f>
        <v>0</v>
      </c>
      <c r="L600" s="253"/>
      <c r="M600" s="107"/>
      <c r="N600" s="108"/>
      <c r="O600" s="159"/>
    </row>
    <row r="601" spans="2:15" ht="12.75" customHeight="1">
      <c r="B601" s="190"/>
      <c r="C601" s="24"/>
      <c r="D601" s="24"/>
      <c r="E601" s="252"/>
      <c r="F601" s="38"/>
      <c r="G601" s="186">
        <v>0</v>
      </c>
      <c r="H601" s="186">
        <v>0</v>
      </c>
      <c r="I601" s="186">
        <v>0</v>
      </c>
      <c r="J601" s="187">
        <f>G601*H601*I601</f>
        <v>0</v>
      </c>
      <c r="K601" s="54"/>
      <c r="L601" s="253"/>
      <c r="M601" s="107"/>
      <c r="N601" s="108"/>
    </row>
    <row r="602" spans="2:15" ht="12.75" customHeight="1">
      <c r="B602" s="190"/>
      <c r="C602" s="24"/>
      <c r="D602" s="24"/>
      <c r="E602" s="252"/>
      <c r="F602" s="38"/>
      <c r="G602" s="186">
        <v>0</v>
      </c>
      <c r="H602" s="186">
        <v>0</v>
      </c>
      <c r="I602" s="186">
        <v>0</v>
      </c>
      <c r="J602" s="187">
        <f>G602*H602*I602</f>
        <v>0</v>
      </c>
      <c r="K602" s="54"/>
      <c r="L602" s="253"/>
      <c r="M602" s="107"/>
      <c r="N602" s="108"/>
    </row>
    <row r="603" spans="2:15" ht="12.75" customHeight="1">
      <c r="B603" s="190"/>
      <c r="C603" s="24"/>
      <c r="D603" s="24"/>
      <c r="E603" s="252"/>
      <c r="F603" s="38"/>
      <c r="G603" s="278"/>
      <c r="H603" s="278"/>
      <c r="I603" s="38"/>
      <c r="J603" s="78"/>
      <c r="K603" s="54"/>
      <c r="L603" s="253"/>
      <c r="M603" s="107"/>
      <c r="N603" s="108"/>
    </row>
    <row r="604" spans="2:15" ht="12.75" customHeight="1">
      <c r="B604" s="190" t="s">
        <v>1071</v>
      </c>
      <c r="C604" s="24"/>
      <c r="D604" s="24"/>
      <c r="E604" s="65">
        <v>0</v>
      </c>
      <c r="F604" s="55">
        <v>0</v>
      </c>
      <c r="G604" s="186">
        <v>0</v>
      </c>
      <c r="H604" s="186">
        <v>0</v>
      </c>
      <c r="I604" s="186">
        <v>0</v>
      </c>
      <c r="J604" s="187">
        <f>G604*H604*I604</f>
        <v>0</v>
      </c>
      <c r="K604" s="54">
        <f>F604*E604-J604-J605-J606</f>
        <v>0</v>
      </c>
      <c r="L604" s="253"/>
      <c r="M604" s="107"/>
      <c r="N604" s="108"/>
      <c r="O604" s="159"/>
    </row>
    <row r="605" spans="2:15" ht="12.75" customHeight="1">
      <c r="B605" s="190"/>
      <c r="C605" s="24"/>
      <c r="D605" s="24"/>
      <c r="E605" s="252"/>
      <c r="F605" s="38"/>
      <c r="G605" s="186">
        <v>0</v>
      </c>
      <c r="H605" s="186">
        <v>0</v>
      </c>
      <c r="I605" s="186">
        <v>0</v>
      </c>
      <c r="J605" s="187">
        <f>G605*H605*I605</f>
        <v>0</v>
      </c>
      <c r="K605" s="54"/>
      <c r="L605" s="253"/>
      <c r="M605" s="107"/>
      <c r="N605" s="108"/>
    </row>
    <row r="606" spans="2:15" ht="12.75" customHeight="1">
      <c r="B606" s="190"/>
      <c r="C606" s="24"/>
      <c r="D606" s="24"/>
      <c r="E606" s="252"/>
      <c r="F606" s="38"/>
      <c r="G606" s="186">
        <v>0</v>
      </c>
      <c r="H606" s="186">
        <v>0</v>
      </c>
      <c r="I606" s="186">
        <v>0</v>
      </c>
      <c r="J606" s="187">
        <f>G606*H606*I606</f>
        <v>0</v>
      </c>
      <c r="K606" s="54"/>
      <c r="L606" s="253"/>
      <c r="M606" s="107"/>
      <c r="N606" s="108"/>
    </row>
    <row r="607" spans="2:15" ht="12.75" customHeight="1">
      <c r="B607" s="190"/>
      <c r="C607" s="24"/>
      <c r="D607" s="24"/>
      <c r="E607" s="252"/>
      <c r="F607" s="38"/>
      <c r="G607" s="278"/>
      <c r="H607" s="278"/>
      <c r="I607" s="38"/>
      <c r="J607" s="78"/>
      <c r="K607" s="54"/>
      <c r="L607" s="253"/>
      <c r="M607" s="107"/>
      <c r="N607" s="108"/>
    </row>
    <row r="608" spans="2:15" ht="12.75" customHeight="1">
      <c r="B608" s="190" t="s">
        <v>1072</v>
      </c>
      <c r="C608" s="24"/>
      <c r="D608" s="24"/>
      <c r="E608" s="65">
        <v>0</v>
      </c>
      <c r="F608" s="55">
        <v>0</v>
      </c>
      <c r="G608" s="186">
        <v>0</v>
      </c>
      <c r="H608" s="186">
        <v>0</v>
      </c>
      <c r="I608" s="186">
        <v>0</v>
      </c>
      <c r="J608" s="187">
        <f>G608*H608*I608</f>
        <v>0</v>
      </c>
      <c r="K608" s="54">
        <f>F608*E608-J608-J609-J610</f>
        <v>0</v>
      </c>
      <c r="L608" s="253"/>
      <c r="M608" s="107"/>
      <c r="N608" s="108"/>
      <c r="O608" s="159"/>
    </row>
    <row r="609" spans="2:15" ht="12.75" customHeight="1">
      <c r="B609" s="190"/>
      <c r="C609" s="24"/>
      <c r="D609" s="24"/>
      <c r="E609" s="252"/>
      <c r="F609" s="38"/>
      <c r="G609" s="186">
        <v>0</v>
      </c>
      <c r="H609" s="186">
        <v>0</v>
      </c>
      <c r="I609" s="186">
        <v>0</v>
      </c>
      <c r="J609" s="187">
        <f>G609*H609*I609</f>
        <v>0</v>
      </c>
      <c r="K609" s="54"/>
      <c r="L609" s="253"/>
      <c r="M609" s="107"/>
      <c r="N609" s="108"/>
    </row>
    <row r="610" spans="2:15" ht="12.75" customHeight="1">
      <c r="B610" s="190"/>
      <c r="C610" s="24"/>
      <c r="D610" s="24"/>
      <c r="E610" s="252"/>
      <c r="F610" s="38"/>
      <c r="G610" s="186">
        <v>0</v>
      </c>
      <c r="H610" s="186">
        <v>0</v>
      </c>
      <c r="I610" s="186">
        <v>0</v>
      </c>
      <c r="J610" s="187">
        <f>G610*H610*I610</f>
        <v>0</v>
      </c>
      <c r="K610" s="54"/>
      <c r="L610" s="253"/>
      <c r="M610" s="107"/>
      <c r="N610" s="108"/>
    </row>
    <row r="611" spans="2:15" ht="12.75" customHeight="1">
      <c r="B611" s="190"/>
      <c r="C611" s="24"/>
      <c r="D611" s="24"/>
      <c r="E611" s="252"/>
      <c r="F611" s="278"/>
      <c r="G611" s="278"/>
      <c r="H611" s="278"/>
      <c r="I611" s="38"/>
      <c r="J611" s="78"/>
      <c r="K611" s="229"/>
      <c r="L611" s="253"/>
      <c r="M611" s="107"/>
      <c r="N611" s="108"/>
    </row>
    <row r="612" spans="2:15" ht="12.75" customHeight="1">
      <c r="B612" s="190" t="s">
        <v>4677</v>
      </c>
      <c r="C612" s="24"/>
      <c r="D612" s="24"/>
      <c r="E612" s="65"/>
      <c r="F612" s="55"/>
      <c r="G612" s="186">
        <v>0</v>
      </c>
      <c r="H612" s="186">
        <v>0</v>
      </c>
      <c r="I612" s="186">
        <v>0</v>
      </c>
      <c r="J612" s="187">
        <f t="shared" ref="J612:J618" si="6">G612*H612*I612</f>
        <v>0</v>
      </c>
      <c r="K612" s="54">
        <f>F612*E612-J612-J613-J614</f>
        <v>0</v>
      </c>
      <c r="L612" s="253"/>
      <c r="M612" s="107"/>
      <c r="N612" s="108"/>
    </row>
    <row r="613" spans="2:15" ht="12.75" customHeight="1">
      <c r="B613" s="190"/>
      <c r="C613" s="24"/>
      <c r="D613" s="24"/>
      <c r="E613" s="252"/>
      <c r="F613" s="38"/>
      <c r="G613" s="186">
        <v>0</v>
      </c>
      <c r="H613" s="186">
        <v>0</v>
      </c>
      <c r="I613" s="186">
        <v>0</v>
      </c>
      <c r="J613" s="187">
        <f t="shared" si="6"/>
        <v>0</v>
      </c>
      <c r="K613" s="54"/>
      <c r="L613" s="253"/>
      <c r="M613" s="107"/>
      <c r="N613" s="108"/>
    </row>
    <row r="614" spans="2:15" ht="12.75" customHeight="1">
      <c r="B614" s="190"/>
      <c r="C614" s="24"/>
      <c r="D614" s="24"/>
      <c r="E614" s="252"/>
      <c r="F614" s="38"/>
      <c r="G614" s="186">
        <v>0</v>
      </c>
      <c r="H614" s="186">
        <v>0</v>
      </c>
      <c r="I614" s="186">
        <v>0</v>
      </c>
      <c r="J614" s="187">
        <f t="shared" si="6"/>
        <v>0</v>
      </c>
      <c r="K614" s="54"/>
      <c r="L614" s="253"/>
      <c r="M614" s="107"/>
      <c r="N614" s="108"/>
    </row>
    <row r="615" spans="2:15" ht="12.75" customHeight="1">
      <c r="B615" s="190"/>
      <c r="C615" s="24"/>
      <c r="D615" s="24"/>
      <c r="E615" s="252"/>
      <c r="F615" s="278"/>
      <c r="G615" s="278"/>
      <c r="H615" s="278"/>
      <c r="I615" s="38"/>
      <c r="J615" s="78">
        <f t="shared" si="6"/>
        <v>0</v>
      </c>
      <c r="K615" s="229"/>
      <c r="L615" s="253"/>
      <c r="M615" s="107"/>
      <c r="N615" s="108"/>
    </row>
    <row r="616" spans="2:15" ht="12.75" customHeight="1">
      <c r="B616" s="190" t="s">
        <v>4678</v>
      </c>
      <c r="C616" s="24"/>
      <c r="D616" s="24"/>
      <c r="E616" s="65">
        <v>0</v>
      </c>
      <c r="F616" s="55">
        <v>0</v>
      </c>
      <c r="G616" s="186">
        <v>0</v>
      </c>
      <c r="H616" s="186">
        <v>0</v>
      </c>
      <c r="I616" s="186">
        <v>0</v>
      </c>
      <c r="J616" s="187">
        <f t="shared" si="6"/>
        <v>0</v>
      </c>
      <c r="K616" s="54">
        <f>F616*E616-J616-J617-J618</f>
        <v>0</v>
      </c>
      <c r="L616" s="253"/>
      <c r="M616" s="107"/>
      <c r="N616" s="108"/>
    </row>
    <row r="617" spans="2:15" ht="12.75" customHeight="1">
      <c r="B617" s="190"/>
      <c r="C617" s="24"/>
      <c r="D617" s="24"/>
      <c r="E617" s="252"/>
      <c r="F617" s="38"/>
      <c r="G617" s="186">
        <v>0</v>
      </c>
      <c r="H617" s="186">
        <v>0</v>
      </c>
      <c r="I617" s="186">
        <v>0</v>
      </c>
      <c r="J617" s="187">
        <f t="shared" si="6"/>
        <v>0</v>
      </c>
      <c r="K617" s="54"/>
      <c r="L617" s="253"/>
      <c r="M617" s="107"/>
      <c r="N617" s="108"/>
    </row>
    <row r="618" spans="2:15" ht="12.75" customHeight="1">
      <c r="B618" s="190"/>
      <c r="C618" s="24"/>
      <c r="D618" s="24"/>
      <c r="E618" s="252"/>
      <c r="F618" s="38"/>
      <c r="G618" s="186">
        <v>0</v>
      </c>
      <c r="H618" s="186">
        <v>0</v>
      </c>
      <c r="I618" s="186">
        <v>0</v>
      </c>
      <c r="J618" s="187">
        <f t="shared" si="6"/>
        <v>0</v>
      </c>
      <c r="K618" s="54"/>
      <c r="L618" s="253"/>
      <c r="M618" s="107"/>
      <c r="N618" s="108"/>
    </row>
    <row r="619" spans="2:15" ht="12.75" customHeight="1">
      <c r="B619" s="190"/>
      <c r="C619" s="24"/>
      <c r="D619" s="24"/>
      <c r="E619" s="252"/>
      <c r="F619" s="278"/>
      <c r="G619" s="278"/>
      <c r="H619" s="278"/>
      <c r="I619" s="38"/>
      <c r="J619" s="78"/>
      <c r="K619" s="229"/>
      <c r="L619" s="253"/>
      <c r="M619" s="107"/>
      <c r="N619" s="108"/>
    </row>
    <row r="620" spans="2:15" ht="12.75" customHeight="1">
      <c r="B620" s="190" t="s">
        <v>1073</v>
      </c>
      <c r="C620" s="24"/>
      <c r="D620" s="24"/>
      <c r="E620" s="65">
        <v>0</v>
      </c>
      <c r="F620" s="55">
        <v>0</v>
      </c>
      <c r="G620" s="186">
        <v>0</v>
      </c>
      <c r="H620" s="186">
        <v>0</v>
      </c>
      <c r="I620" s="186">
        <v>0</v>
      </c>
      <c r="J620" s="187">
        <f>G620*H620*I620</f>
        <v>0</v>
      </c>
      <c r="K620" s="54">
        <f>F620*E620-J620-J621-J622</f>
        <v>0</v>
      </c>
      <c r="L620" s="253"/>
      <c r="M620" s="107"/>
      <c r="N620" s="108"/>
      <c r="O620" s="159"/>
    </row>
    <row r="621" spans="2:15" ht="12.75" customHeight="1">
      <c r="B621" s="190"/>
      <c r="C621" s="24"/>
      <c r="D621" s="24"/>
      <c r="E621" s="252"/>
      <c r="F621" s="38"/>
      <c r="G621" s="186">
        <v>0</v>
      </c>
      <c r="H621" s="186">
        <v>0</v>
      </c>
      <c r="I621" s="186">
        <v>0</v>
      </c>
      <c r="J621" s="187">
        <f>G621*H621*I621</f>
        <v>0</v>
      </c>
      <c r="K621" s="54"/>
      <c r="L621" s="253"/>
      <c r="M621" s="107"/>
      <c r="N621" s="108"/>
    </row>
    <row r="622" spans="2:15" ht="12.75" customHeight="1">
      <c r="B622" s="190"/>
      <c r="C622" s="24"/>
      <c r="D622" s="24"/>
      <c r="E622" s="252"/>
      <c r="F622" s="38"/>
      <c r="G622" s="186">
        <v>0</v>
      </c>
      <c r="H622" s="186">
        <v>0</v>
      </c>
      <c r="I622" s="186">
        <v>0</v>
      </c>
      <c r="J622" s="187">
        <f>G622*H622*I622</f>
        <v>0</v>
      </c>
      <c r="K622" s="54"/>
      <c r="L622" s="253"/>
      <c r="M622" s="107"/>
      <c r="N622" s="108"/>
    </row>
    <row r="623" spans="2:15" ht="12.75" customHeight="1">
      <c r="B623" s="190"/>
      <c r="C623" s="24"/>
      <c r="D623" s="24"/>
      <c r="E623" s="252"/>
      <c r="F623" s="38"/>
      <c r="G623" s="278"/>
      <c r="H623" s="278"/>
      <c r="I623" s="38"/>
      <c r="J623" s="78"/>
      <c r="K623" s="54"/>
      <c r="L623" s="253"/>
      <c r="M623" s="107"/>
      <c r="N623" s="108"/>
    </row>
    <row r="624" spans="2:15" ht="12.75" customHeight="1">
      <c r="B624" s="190" t="s">
        <v>1074</v>
      </c>
      <c r="C624" s="24"/>
      <c r="D624" s="24"/>
      <c r="E624" s="65">
        <v>0</v>
      </c>
      <c r="F624" s="55">
        <v>0</v>
      </c>
      <c r="G624" s="186">
        <v>0</v>
      </c>
      <c r="H624" s="186">
        <v>0</v>
      </c>
      <c r="I624" s="186">
        <v>0</v>
      </c>
      <c r="J624" s="187">
        <f>G624*H624*I624</f>
        <v>0</v>
      </c>
      <c r="K624" s="54">
        <f>F624*E624-J624-J625-J626</f>
        <v>0</v>
      </c>
      <c r="L624" s="253"/>
      <c r="M624" s="107"/>
      <c r="N624" s="108"/>
      <c r="O624" s="159"/>
    </row>
    <row r="625" spans="2:15" ht="12.75" customHeight="1">
      <c r="B625" s="190"/>
      <c r="C625" s="24"/>
      <c r="D625" s="24"/>
      <c r="E625" s="252"/>
      <c r="F625" s="38"/>
      <c r="G625" s="186">
        <v>0</v>
      </c>
      <c r="H625" s="186">
        <v>0</v>
      </c>
      <c r="I625" s="186">
        <v>0</v>
      </c>
      <c r="J625" s="187">
        <f>G625*H625*I625</f>
        <v>0</v>
      </c>
      <c r="K625" s="54"/>
      <c r="L625" s="253"/>
      <c r="M625" s="107"/>
      <c r="N625" s="108"/>
    </row>
    <row r="626" spans="2:15" ht="12.75" customHeight="1">
      <c r="B626" s="190"/>
      <c r="C626" s="24"/>
      <c r="D626" s="24"/>
      <c r="E626" s="252"/>
      <c r="F626" s="38"/>
      <c r="G626" s="186">
        <v>0</v>
      </c>
      <c r="H626" s="186">
        <v>0</v>
      </c>
      <c r="I626" s="186">
        <v>0</v>
      </c>
      <c r="J626" s="187">
        <f>G626*H626*I626</f>
        <v>0</v>
      </c>
      <c r="K626" s="54"/>
      <c r="L626" s="253"/>
      <c r="M626" s="107"/>
      <c r="N626" s="108"/>
    </row>
    <row r="627" spans="2:15" ht="12.75" customHeight="1">
      <c r="B627" s="190"/>
      <c r="C627" s="24"/>
      <c r="D627" s="24"/>
      <c r="E627" s="252"/>
      <c r="F627" s="38"/>
      <c r="G627" s="278"/>
      <c r="H627" s="278"/>
      <c r="I627" s="38"/>
      <c r="J627" s="78"/>
      <c r="K627" s="54"/>
      <c r="L627" s="253"/>
      <c r="M627" s="107"/>
      <c r="N627" s="108"/>
    </row>
    <row r="628" spans="2:15" ht="12.75" customHeight="1">
      <c r="B628" s="190" t="s">
        <v>1075</v>
      </c>
      <c r="C628" s="24"/>
      <c r="D628" s="24"/>
      <c r="E628" s="65">
        <v>0</v>
      </c>
      <c r="F628" s="55">
        <v>0</v>
      </c>
      <c r="G628" s="186">
        <v>0</v>
      </c>
      <c r="H628" s="186">
        <v>0</v>
      </c>
      <c r="I628" s="186">
        <v>0</v>
      </c>
      <c r="J628" s="187">
        <f t="shared" ref="J628:J634" si="7">G628*H628*I628</f>
        <v>0</v>
      </c>
      <c r="K628" s="54">
        <f>F628*E628-J628-J629-J630</f>
        <v>0</v>
      </c>
      <c r="L628" s="253"/>
      <c r="M628" s="107"/>
      <c r="N628" s="108"/>
      <c r="O628" s="159"/>
    </row>
    <row r="629" spans="2:15" ht="12.75" customHeight="1">
      <c r="B629" s="190"/>
      <c r="C629" s="24"/>
      <c r="D629" s="24"/>
      <c r="E629" s="252"/>
      <c r="F629" s="38"/>
      <c r="G629" s="186">
        <v>0</v>
      </c>
      <c r="H629" s="186">
        <v>0</v>
      </c>
      <c r="I629" s="186">
        <v>0</v>
      </c>
      <c r="J629" s="187">
        <f t="shared" si="7"/>
        <v>0</v>
      </c>
      <c r="K629" s="54"/>
      <c r="L629" s="253"/>
      <c r="M629" s="107"/>
      <c r="N629" s="108"/>
    </row>
    <row r="630" spans="2:15" ht="12.75" customHeight="1">
      <c r="B630" s="190"/>
      <c r="C630" s="24"/>
      <c r="D630" s="24"/>
      <c r="E630" s="252"/>
      <c r="F630" s="38"/>
      <c r="G630" s="186">
        <v>0</v>
      </c>
      <c r="H630" s="186">
        <v>0</v>
      </c>
      <c r="I630" s="186">
        <v>0</v>
      </c>
      <c r="J630" s="187">
        <f t="shared" si="7"/>
        <v>0</v>
      </c>
      <c r="K630" s="54"/>
      <c r="L630" s="253"/>
      <c r="M630" s="107"/>
      <c r="N630" s="108"/>
    </row>
    <row r="631" spans="2:15" ht="12.75" customHeight="1">
      <c r="B631" s="190"/>
      <c r="C631" s="24"/>
      <c r="D631" s="24"/>
      <c r="E631" s="252"/>
      <c r="F631" s="38"/>
      <c r="G631" s="278"/>
      <c r="H631" s="278"/>
      <c r="I631" s="38"/>
      <c r="J631" s="78">
        <f t="shared" si="7"/>
        <v>0</v>
      </c>
      <c r="K631" s="54"/>
      <c r="L631" s="253"/>
      <c r="M631" s="107"/>
      <c r="N631" s="108"/>
    </row>
    <row r="632" spans="2:15" ht="12.75" customHeight="1">
      <c r="B632" s="190" t="s">
        <v>1076</v>
      </c>
      <c r="C632" s="24"/>
      <c r="D632" s="24"/>
      <c r="E632" s="65">
        <v>0</v>
      </c>
      <c r="F632" s="55">
        <v>0</v>
      </c>
      <c r="G632" s="186">
        <v>0</v>
      </c>
      <c r="H632" s="186">
        <v>0</v>
      </c>
      <c r="I632" s="186">
        <v>0</v>
      </c>
      <c r="J632" s="187">
        <f t="shared" si="7"/>
        <v>0</v>
      </c>
      <c r="K632" s="54">
        <f>F632*E632-J632-J633-J634</f>
        <v>0</v>
      </c>
      <c r="L632" s="253"/>
      <c r="M632" s="107"/>
      <c r="N632" s="108"/>
      <c r="O632" s="159"/>
    </row>
    <row r="633" spans="2:15" ht="12.75" customHeight="1">
      <c r="B633" s="190"/>
      <c r="C633" s="24"/>
      <c r="D633" s="24"/>
      <c r="E633" s="252"/>
      <c r="F633" s="278"/>
      <c r="G633" s="186">
        <v>0</v>
      </c>
      <c r="H633" s="186">
        <v>0</v>
      </c>
      <c r="I633" s="186">
        <v>0</v>
      </c>
      <c r="J633" s="187">
        <f t="shared" si="7"/>
        <v>0</v>
      </c>
      <c r="K633" s="229"/>
      <c r="L633" s="253"/>
      <c r="M633" s="107"/>
      <c r="N633" s="108"/>
    </row>
    <row r="634" spans="2:15" ht="12.75" customHeight="1">
      <c r="B634" s="190"/>
      <c r="C634" s="24"/>
      <c r="D634" s="24"/>
      <c r="E634" s="252"/>
      <c r="F634" s="278"/>
      <c r="G634" s="186">
        <v>0</v>
      </c>
      <c r="H634" s="186">
        <v>0</v>
      </c>
      <c r="I634" s="186">
        <v>0</v>
      </c>
      <c r="J634" s="187">
        <f t="shared" si="7"/>
        <v>0</v>
      </c>
      <c r="K634" s="229"/>
      <c r="L634" s="253"/>
      <c r="M634" s="107"/>
      <c r="N634" s="108"/>
    </row>
    <row r="635" spans="2:15" ht="12.75" customHeight="1">
      <c r="B635" s="190"/>
      <c r="C635" s="24"/>
      <c r="D635" s="24"/>
      <c r="E635" s="118"/>
      <c r="F635" s="278"/>
      <c r="G635" s="38"/>
      <c r="H635" s="38"/>
      <c r="I635" s="38"/>
      <c r="J635" s="78"/>
      <c r="K635" s="229"/>
      <c r="L635" s="253"/>
      <c r="M635" s="107"/>
      <c r="N635" s="108"/>
    </row>
    <row r="636" spans="2:15" ht="12.75" customHeight="1">
      <c r="B636" s="190" t="s">
        <v>4679</v>
      </c>
      <c r="C636" s="24"/>
      <c r="D636" s="24"/>
      <c r="E636" s="65">
        <v>0</v>
      </c>
      <c r="F636" s="55">
        <v>0</v>
      </c>
      <c r="G636" s="186">
        <v>0</v>
      </c>
      <c r="H636" s="186">
        <v>0</v>
      </c>
      <c r="I636" s="186">
        <v>0</v>
      </c>
      <c r="J636" s="187">
        <f>G636*H636*I636</f>
        <v>0</v>
      </c>
      <c r="K636" s="54">
        <f>F636*E636-J636-J637-J638</f>
        <v>0</v>
      </c>
      <c r="L636" s="253"/>
      <c r="M636" s="107"/>
      <c r="N636" s="108"/>
    </row>
    <row r="637" spans="2:15" ht="12.75" customHeight="1">
      <c r="B637" s="190"/>
      <c r="C637" s="24"/>
      <c r="D637" s="24"/>
      <c r="E637" s="252"/>
      <c r="F637" s="278"/>
      <c r="G637" s="186">
        <v>0</v>
      </c>
      <c r="H637" s="186">
        <v>0</v>
      </c>
      <c r="I637" s="186">
        <v>0</v>
      </c>
      <c r="J637" s="187">
        <f>G637*H637*I637</f>
        <v>0</v>
      </c>
      <c r="K637" s="229"/>
      <c r="L637" s="253"/>
      <c r="M637" s="107"/>
      <c r="N637" s="108"/>
    </row>
    <row r="638" spans="2:15" ht="12.75" customHeight="1">
      <c r="B638" s="190"/>
      <c r="C638" s="24"/>
      <c r="D638" s="24"/>
      <c r="E638" s="252"/>
      <c r="F638" s="278"/>
      <c r="G638" s="186">
        <v>0</v>
      </c>
      <c r="H638" s="186">
        <v>0</v>
      </c>
      <c r="I638" s="186">
        <v>0</v>
      </c>
      <c r="J638" s="187">
        <f>G638*H638*I638</f>
        <v>0</v>
      </c>
      <c r="K638" s="229"/>
      <c r="L638" s="253"/>
      <c r="M638" s="107"/>
      <c r="N638" s="108"/>
    </row>
    <row r="639" spans="2:15" ht="12.75" customHeight="1">
      <c r="B639" s="190"/>
      <c r="C639" s="24"/>
      <c r="D639" s="24"/>
      <c r="E639" s="118"/>
      <c r="F639" s="278"/>
      <c r="G639" s="38"/>
      <c r="H639" s="38"/>
      <c r="I639" s="38"/>
      <c r="J639" s="78"/>
      <c r="K639" s="229"/>
      <c r="L639" s="253"/>
      <c r="M639" s="107"/>
      <c r="N639" s="108"/>
    </row>
    <row r="640" spans="2:15" ht="12.75" customHeight="1">
      <c r="B640" s="190"/>
      <c r="C640" s="24"/>
      <c r="D640" s="24"/>
      <c r="E640" s="118"/>
      <c r="F640" s="278"/>
      <c r="G640" s="38"/>
      <c r="H640" s="38"/>
      <c r="I640" s="38"/>
      <c r="J640" s="78"/>
      <c r="K640" s="229"/>
      <c r="L640" s="253"/>
      <c r="M640" s="107"/>
      <c r="N640" s="108"/>
    </row>
    <row r="641" spans="2:14" ht="12.75" customHeight="1">
      <c r="B641" s="190" t="s">
        <v>4680</v>
      </c>
      <c r="C641" s="24"/>
      <c r="D641" s="24"/>
      <c r="E641" s="65">
        <v>0</v>
      </c>
      <c r="F641" s="55">
        <v>0</v>
      </c>
      <c r="G641" s="186">
        <v>0</v>
      </c>
      <c r="H641" s="186">
        <v>0</v>
      </c>
      <c r="I641" s="186">
        <v>0</v>
      </c>
      <c r="J641" s="187">
        <f>G641*H641*I641</f>
        <v>0</v>
      </c>
      <c r="K641" s="54">
        <f>F641*E641-J641-J642-J643</f>
        <v>0</v>
      </c>
      <c r="L641" s="253"/>
      <c r="M641" s="107"/>
      <c r="N641" s="108"/>
    </row>
    <row r="642" spans="2:14" ht="12.75" customHeight="1">
      <c r="B642" s="190"/>
      <c r="C642" s="24"/>
      <c r="D642" s="24"/>
      <c r="E642" s="252"/>
      <c r="F642" s="278"/>
      <c r="G642" s="186">
        <v>0</v>
      </c>
      <c r="H642" s="186">
        <v>0</v>
      </c>
      <c r="I642" s="186">
        <v>0</v>
      </c>
      <c r="J642" s="187">
        <f>G642*H642*I642</f>
        <v>0</v>
      </c>
      <c r="K642" s="229"/>
      <c r="L642" s="253"/>
      <c r="M642" s="107"/>
      <c r="N642" s="108"/>
    </row>
    <row r="643" spans="2:14" ht="12.75" customHeight="1">
      <c r="B643" s="190"/>
      <c r="C643" s="24"/>
      <c r="D643" s="24"/>
      <c r="E643" s="252"/>
      <c r="F643" s="278"/>
      <c r="G643" s="186">
        <v>0</v>
      </c>
      <c r="H643" s="186">
        <v>0</v>
      </c>
      <c r="I643" s="186">
        <v>0</v>
      </c>
      <c r="J643" s="187">
        <f>G643*H643*I643</f>
        <v>0</v>
      </c>
      <c r="K643" s="229"/>
      <c r="L643" s="253"/>
      <c r="M643" s="107"/>
      <c r="N643" s="108"/>
    </row>
    <row r="644" spans="2:14" ht="12.75" customHeight="1">
      <c r="B644" s="190"/>
      <c r="C644" s="24"/>
      <c r="D644" s="24"/>
      <c r="E644" s="118"/>
      <c r="F644" s="278"/>
      <c r="G644" s="38"/>
      <c r="H644" s="38"/>
      <c r="I644" s="38"/>
      <c r="J644" s="78">
        <f>G644*H644*I644</f>
        <v>0</v>
      </c>
      <c r="K644" s="229"/>
      <c r="L644" s="253"/>
      <c r="M644" s="107"/>
      <c r="N644" s="108"/>
    </row>
    <row r="645" spans="2:14" ht="12.75" customHeight="1">
      <c r="B645" s="190"/>
      <c r="C645" s="24"/>
      <c r="D645" s="24"/>
      <c r="E645" s="118"/>
      <c r="F645" s="278"/>
      <c r="G645" s="38"/>
      <c r="H645" s="38"/>
      <c r="I645" s="38"/>
      <c r="J645" s="78"/>
      <c r="K645" s="229"/>
      <c r="L645" s="253"/>
      <c r="M645" s="107"/>
      <c r="N645" s="108"/>
    </row>
    <row r="646" spans="2:14" ht="12.75" customHeight="1">
      <c r="B646" s="190" t="s">
        <v>4681</v>
      </c>
      <c r="C646" s="24"/>
      <c r="D646" s="24"/>
      <c r="E646" s="65">
        <v>0</v>
      </c>
      <c r="F646" s="55">
        <v>0</v>
      </c>
      <c r="G646" s="186">
        <v>0</v>
      </c>
      <c r="H646" s="186">
        <v>0</v>
      </c>
      <c r="I646" s="186">
        <v>0</v>
      </c>
      <c r="J646" s="187">
        <f>G646*H646*I646</f>
        <v>0</v>
      </c>
      <c r="K646" s="54">
        <f>F646*E646-J646-J647-J648</f>
        <v>0</v>
      </c>
      <c r="L646" s="253"/>
      <c r="M646" s="107"/>
      <c r="N646" s="108"/>
    </row>
    <row r="647" spans="2:14" ht="12.75" customHeight="1">
      <c r="B647" s="190"/>
      <c r="C647" s="24"/>
      <c r="D647" s="24"/>
      <c r="E647" s="252"/>
      <c r="F647" s="278"/>
      <c r="G647" s="186">
        <v>0</v>
      </c>
      <c r="H647" s="186">
        <v>0</v>
      </c>
      <c r="I647" s="186">
        <v>0</v>
      </c>
      <c r="J647" s="187">
        <f>G647*H647*I647</f>
        <v>0</v>
      </c>
      <c r="K647" s="229"/>
      <c r="L647" s="253"/>
      <c r="M647" s="107"/>
      <c r="N647" s="108"/>
    </row>
    <row r="648" spans="2:14" ht="12.75" customHeight="1">
      <c r="B648" s="190"/>
      <c r="C648" s="24"/>
      <c r="D648" s="24"/>
      <c r="E648" s="252"/>
      <c r="F648" s="278"/>
      <c r="G648" s="186">
        <v>0</v>
      </c>
      <c r="H648" s="186">
        <v>0</v>
      </c>
      <c r="I648" s="186">
        <v>0</v>
      </c>
      <c r="J648" s="187">
        <f>G648*H648*I648</f>
        <v>0</v>
      </c>
      <c r="K648" s="229"/>
      <c r="L648" s="253"/>
      <c r="M648" s="107"/>
      <c r="N648" s="108"/>
    </row>
    <row r="649" spans="2:14" ht="12.75" customHeight="1">
      <c r="B649" s="190"/>
      <c r="C649" s="24"/>
      <c r="D649" s="24"/>
      <c r="E649" s="118"/>
      <c r="F649" s="278"/>
      <c r="G649" s="38"/>
      <c r="H649" s="38"/>
      <c r="I649" s="38"/>
      <c r="J649" s="78"/>
      <c r="K649" s="229"/>
      <c r="L649" s="253"/>
      <c r="M649" s="107"/>
      <c r="N649" s="108"/>
    </row>
    <row r="650" spans="2:14" ht="12.75" customHeight="1">
      <c r="B650" s="190" t="s">
        <v>4682</v>
      </c>
      <c r="C650" s="24"/>
      <c r="D650" s="24"/>
      <c r="E650" s="65">
        <v>0</v>
      </c>
      <c r="F650" s="55">
        <v>0</v>
      </c>
      <c r="G650" s="186">
        <v>0</v>
      </c>
      <c r="H650" s="186">
        <v>0</v>
      </c>
      <c r="I650" s="186">
        <v>0</v>
      </c>
      <c r="J650" s="187">
        <f>G650*H650*I650</f>
        <v>0</v>
      </c>
      <c r="K650" s="54">
        <f>F650*E650-J650-J651-J652</f>
        <v>0</v>
      </c>
      <c r="L650" s="253"/>
      <c r="M650" s="107"/>
      <c r="N650" s="108"/>
    </row>
    <row r="651" spans="2:14" ht="12.75" customHeight="1">
      <c r="B651" s="190"/>
      <c r="C651" s="24"/>
      <c r="D651" s="24"/>
      <c r="E651" s="252"/>
      <c r="F651" s="278"/>
      <c r="G651" s="186">
        <v>0</v>
      </c>
      <c r="H651" s="186">
        <v>0</v>
      </c>
      <c r="I651" s="186">
        <v>0</v>
      </c>
      <c r="J651" s="187">
        <f>G651*H651*I651</f>
        <v>0</v>
      </c>
      <c r="K651" s="229"/>
      <c r="L651" s="253"/>
      <c r="M651" s="107"/>
      <c r="N651" s="108"/>
    </row>
    <row r="652" spans="2:14" ht="12.75" customHeight="1">
      <c r="B652" s="190"/>
      <c r="C652" s="24"/>
      <c r="D652" s="24"/>
      <c r="E652" s="252"/>
      <c r="F652" s="278"/>
      <c r="G652" s="186">
        <v>0</v>
      </c>
      <c r="H652" s="186">
        <v>0</v>
      </c>
      <c r="I652" s="186">
        <v>0</v>
      </c>
      <c r="J652" s="187">
        <f>G652*H652*I652</f>
        <v>0</v>
      </c>
      <c r="K652" s="229"/>
      <c r="L652" s="253"/>
      <c r="M652" s="107"/>
      <c r="N652" s="108"/>
    </row>
    <row r="653" spans="2:14" ht="12.75" customHeight="1">
      <c r="B653" s="190"/>
      <c r="C653" s="24"/>
      <c r="D653" s="24"/>
      <c r="E653" s="118"/>
      <c r="F653" s="278"/>
      <c r="G653" s="38"/>
      <c r="H653" s="38"/>
      <c r="I653" s="38"/>
      <c r="J653" s="78">
        <f>G653*H653*I653</f>
        <v>0</v>
      </c>
      <c r="K653" s="229"/>
      <c r="L653" s="253"/>
      <c r="M653" s="107"/>
      <c r="N653" s="108"/>
    </row>
    <row r="654" spans="2:14" ht="12.75" customHeight="1">
      <c r="B654" s="190"/>
      <c r="C654" s="24"/>
      <c r="D654" s="24"/>
      <c r="E654" s="118"/>
      <c r="F654" s="278"/>
      <c r="G654" s="38"/>
      <c r="H654" s="38"/>
      <c r="I654" s="38"/>
      <c r="J654" s="78"/>
      <c r="K654" s="229"/>
      <c r="L654" s="253"/>
      <c r="M654" s="107"/>
      <c r="N654" s="108"/>
    </row>
    <row r="655" spans="2:14" ht="12.75" customHeight="1">
      <c r="B655" s="190" t="s">
        <v>4683</v>
      </c>
      <c r="C655" s="24"/>
      <c r="D655" s="24"/>
      <c r="E655" s="65">
        <v>0</v>
      </c>
      <c r="F655" s="55">
        <v>0</v>
      </c>
      <c r="G655" s="186">
        <v>0</v>
      </c>
      <c r="H655" s="186">
        <v>0</v>
      </c>
      <c r="I655" s="186">
        <v>0</v>
      </c>
      <c r="J655" s="187">
        <f>G655*H655*I655</f>
        <v>0</v>
      </c>
      <c r="K655" s="54">
        <f>F655*E655-J655-J656-J657</f>
        <v>0</v>
      </c>
      <c r="L655" s="253"/>
      <c r="M655" s="107"/>
      <c r="N655" s="108"/>
    </row>
    <row r="656" spans="2:14" ht="12.75" customHeight="1">
      <c r="B656" s="190"/>
      <c r="C656" s="24"/>
      <c r="D656" s="24"/>
      <c r="E656" s="252"/>
      <c r="F656" s="278"/>
      <c r="G656" s="186">
        <v>0</v>
      </c>
      <c r="H656" s="186">
        <v>0</v>
      </c>
      <c r="I656" s="186">
        <v>0</v>
      </c>
      <c r="J656" s="187">
        <f>G656*H656*I656</f>
        <v>0</v>
      </c>
      <c r="K656" s="229"/>
      <c r="L656" s="253"/>
      <c r="M656" s="107"/>
      <c r="N656" s="108"/>
    </row>
    <row r="657" spans="2:16" ht="12.75" customHeight="1">
      <c r="B657" s="190"/>
      <c r="C657" s="24"/>
      <c r="D657" s="24"/>
      <c r="E657" s="252"/>
      <c r="F657" s="278"/>
      <c r="G657" s="186">
        <v>0</v>
      </c>
      <c r="H657" s="186">
        <v>0</v>
      </c>
      <c r="I657" s="186">
        <v>0</v>
      </c>
      <c r="J657" s="187">
        <f>G657*H657*I657</f>
        <v>0</v>
      </c>
      <c r="K657" s="229"/>
      <c r="L657" s="253"/>
      <c r="M657" s="107"/>
      <c r="N657" s="108"/>
    </row>
    <row r="658" spans="2:16" ht="12.75" customHeight="1">
      <c r="B658" s="190"/>
      <c r="C658" s="24"/>
      <c r="D658" s="24"/>
      <c r="E658" s="118"/>
      <c r="F658" s="278"/>
      <c r="G658" s="38"/>
      <c r="H658" s="38"/>
      <c r="I658" s="38"/>
      <c r="J658" s="78"/>
      <c r="K658" s="229"/>
      <c r="L658" s="253"/>
      <c r="M658" s="107"/>
      <c r="N658" s="108"/>
    </row>
    <row r="659" spans="2:16" ht="13.5" thickBot="1">
      <c r="B659" s="190"/>
      <c r="C659" s="24"/>
      <c r="D659" s="24"/>
      <c r="E659" s="252"/>
      <c r="F659" s="278"/>
      <c r="G659" s="278"/>
      <c r="H659" s="278"/>
      <c r="I659" s="278"/>
      <c r="J659" s="106"/>
      <c r="K659" s="233"/>
      <c r="L659" s="253"/>
      <c r="M659" s="107"/>
      <c r="N659" s="108"/>
    </row>
    <row r="660" spans="2:16" ht="12.75" customHeight="1" thickBot="1">
      <c r="B660" s="198"/>
      <c r="C660" s="88"/>
      <c r="D660" s="88"/>
      <c r="E660" s="677" t="s">
        <v>5309</v>
      </c>
      <c r="F660" s="678"/>
      <c r="G660" s="678"/>
      <c r="H660" s="678"/>
      <c r="I660" s="678"/>
      <c r="J660" s="679"/>
      <c r="K660" s="228"/>
      <c r="L660" s="280"/>
      <c r="M660" s="93"/>
      <c r="N660" s="112"/>
    </row>
    <row r="661" spans="2:16">
      <c r="B661" s="190"/>
      <c r="C661" s="24"/>
      <c r="D661" s="24"/>
      <c r="E661" s="252"/>
      <c r="F661" s="278"/>
      <c r="G661" s="278"/>
      <c r="H661" s="278"/>
      <c r="I661" s="278"/>
      <c r="J661" s="106"/>
      <c r="K661" s="229"/>
      <c r="L661" s="253"/>
      <c r="M661" s="107"/>
      <c r="N661" s="108"/>
    </row>
    <row r="662" spans="2:16" ht="66.75" customHeight="1">
      <c r="B662" s="190"/>
      <c r="C662" s="24">
        <v>72110</v>
      </c>
      <c r="D662" s="62" t="s">
        <v>7</v>
      </c>
      <c r="E662" s="666" t="str">
        <f>IFERROR(VLOOKUP($C662,'SINAPI MARÇO 2020'!$1:$1048576,2,0),IFERROR(VLOOKUP($C662,'COMP. PROPRIA'!#REF!,4,0),""))</f>
        <v/>
      </c>
      <c r="F662" s="667"/>
      <c r="G662" s="667"/>
      <c r="H662" s="667"/>
      <c r="I662" s="667"/>
      <c r="J662" s="668"/>
      <c r="K662" s="230">
        <f>SUM(K664:K666)</f>
        <v>0</v>
      </c>
      <c r="L662" s="40" t="s">
        <v>57</v>
      </c>
      <c r="M662" s="32">
        <f>SUM(M664:M665)</f>
        <v>0</v>
      </c>
      <c r="N662" s="60" t="s">
        <v>1061</v>
      </c>
      <c r="P662" s="183">
        <f>10*K662</f>
        <v>0</v>
      </c>
    </row>
    <row r="663" spans="2:16" ht="25.5">
      <c r="B663" s="190"/>
      <c r="C663" s="24"/>
      <c r="D663" s="24"/>
      <c r="E663" s="82" t="s">
        <v>4674</v>
      </c>
      <c r="F663" s="275" t="s">
        <v>4675</v>
      </c>
      <c r="G663" s="277" t="s">
        <v>1062</v>
      </c>
      <c r="H663" s="278"/>
      <c r="I663" s="277"/>
      <c r="J663" s="106"/>
      <c r="K663" s="229"/>
      <c r="L663" s="253"/>
      <c r="M663" s="107"/>
      <c r="N663" s="108"/>
    </row>
    <row r="664" spans="2:16">
      <c r="B664" s="190"/>
      <c r="C664" s="24"/>
      <c r="D664" s="24"/>
      <c r="E664" s="105">
        <v>0</v>
      </c>
      <c r="F664" s="55">
        <v>0</v>
      </c>
      <c r="G664" s="278">
        <v>15</v>
      </c>
      <c r="H664" s="278"/>
      <c r="I664" s="278"/>
      <c r="J664" s="106"/>
      <c r="K664" s="229">
        <f>E664*F664</f>
        <v>0</v>
      </c>
      <c r="L664" s="253"/>
      <c r="M664" s="107"/>
      <c r="N664" s="108"/>
    </row>
    <row r="665" spans="2:16">
      <c r="B665" s="190"/>
      <c r="C665" s="24"/>
      <c r="D665" s="24"/>
      <c r="E665" s="105">
        <v>0</v>
      </c>
      <c r="F665" s="55">
        <v>0</v>
      </c>
      <c r="G665" s="278">
        <v>15</v>
      </c>
      <c r="H665" s="278"/>
      <c r="I665" s="278"/>
      <c r="J665" s="106"/>
      <c r="K665" s="229">
        <f>E665*F665</f>
        <v>0</v>
      </c>
      <c r="L665" s="253"/>
      <c r="M665" s="107"/>
      <c r="N665" s="108"/>
    </row>
    <row r="666" spans="2:16">
      <c r="B666" s="190"/>
      <c r="C666" s="24"/>
      <c r="D666" s="24"/>
      <c r="E666" s="105">
        <v>0</v>
      </c>
      <c r="F666" s="55">
        <v>0</v>
      </c>
      <c r="G666" s="278"/>
      <c r="H666" s="278"/>
      <c r="I666" s="278"/>
      <c r="J666" s="106"/>
      <c r="K666" s="229"/>
      <c r="L666" s="253"/>
      <c r="M666" s="107"/>
      <c r="N666" s="108"/>
    </row>
    <row r="667" spans="2:16">
      <c r="B667" s="190"/>
      <c r="C667" s="24"/>
      <c r="D667" s="24"/>
      <c r="E667" s="252"/>
      <c r="F667" s="278"/>
      <c r="G667" s="278"/>
      <c r="H667" s="278"/>
      <c r="I667" s="278"/>
      <c r="J667" s="106"/>
      <c r="K667" s="229"/>
      <c r="L667" s="253"/>
      <c r="M667" s="107"/>
      <c r="N667" s="108"/>
    </row>
    <row r="668" spans="2:16" ht="54" customHeight="1">
      <c r="B668" s="190"/>
      <c r="C668" s="24">
        <v>92580</v>
      </c>
      <c r="D668" s="62" t="s">
        <v>7</v>
      </c>
      <c r="E668" s="666" t="str">
        <f>IFERROR(VLOOKUP($C668,'SINAPI MARÇO 2020'!$1:$1048576,2,0),IFERROR(VLOOKUP($C668,'COMP. PROPRIA'!#REF!,4,0),""))</f>
        <v>TRAMA DE AÇO COMPOSTA POR TERÇAS PARA TELHADOS DE ATÉ 2 ÁGUAS PARA TELHA ONDULADA DE FIBROCIMENTO, METÁLICA, PLÁSTICA OU TERMOACÚSTICA, INCLUSO TRANSPORTE VERTICAL. AF_07/2019</v>
      </c>
      <c r="F668" s="667"/>
      <c r="G668" s="667"/>
      <c r="H668" s="667"/>
      <c r="I668" s="667"/>
      <c r="J668" s="668"/>
      <c r="K668" s="230">
        <f>K662</f>
        <v>0</v>
      </c>
      <c r="L668" s="40" t="s">
        <v>57</v>
      </c>
      <c r="M668" s="100"/>
      <c r="N668" s="108"/>
    </row>
    <row r="669" spans="2:16">
      <c r="B669" s="190"/>
      <c r="C669" s="24"/>
      <c r="D669" s="24"/>
      <c r="E669" s="252"/>
      <c r="F669" s="278"/>
      <c r="G669" s="278"/>
      <c r="H669" s="278"/>
      <c r="I669" s="278"/>
      <c r="J669" s="106"/>
      <c r="K669" s="229"/>
      <c r="L669" s="253"/>
      <c r="M669" s="107"/>
      <c r="N669" s="108"/>
    </row>
    <row r="670" spans="2:16" ht="60.75" customHeight="1">
      <c r="B670" s="190"/>
      <c r="C670" s="24" t="s">
        <v>4638</v>
      </c>
      <c r="D670" s="62" t="s">
        <v>7</v>
      </c>
      <c r="E670" s="666" t="str">
        <f>IFERROR(VLOOKUP($C670,'SINAPI MARÇO 2020'!$1:$1048576,2,0),IFERROR(VLOOKUP($C670,'COMP. PROPRIA'!#REF!,4,0),""))</f>
        <v/>
      </c>
      <c r="F670" s="667"/>
      <c r="G670" s="667"/>
      <c r="H670" s="667"/>
      <c r="I670" s="667"/>
      <c r="J670" s="668"/>
      <c r="K670" s="230">
        <f>SUM(K672:K673)</f>
        <v>0</v>
      </c>
      <c r="L670" s="40" t="s">
        <v>57</v>
      </c>
      <c r="M670" s="107"/>
      <c r="N670" s="108"/>
    </row>
    <row r="671" spans="2:16">
      <c r="B671" s="190"/>
      <c r="C671" s="24"/>
      <c r="D671" s="24"/>
      <c r="E671" s="82" t="s">
        <v>995</v>
      </c>
      <c r="F671" s="275" t="s">
        <v>994</v>
      </c>
      <c r="G671" s="278"/>
      <c r="H671" s="278"/>
      <c r="I671" s="278"/>
      <c r="J671" s="106"/>
      <c r="K671" s="229"/>
      <c r="L671" s="253"/>
      <c r="M671" s="107"/>
      <c r="N671" s="108"/>
    </row>
    <row r="672" spans="2:16" ht="43.5" customHeight="1">
      <c r="B672" s="190"/>
      <c r="C672" s="24"/>
      <c r="D672" s="24"/>
      <c r="E672" s="132">
        <f t="shared" ref="E672:F674" si="8">E664</f>
        <v>0</v>
      </c>
      <c r="F672" s="41">
        <f t="shared" si="8"/>
        <v>0</v>
      </c>
      <c r="G672" s="278"/>
      <c r="H672" s="278"/>
      <c r="I672" s="278"/>
      <c r="J672" s="106"/>
      <c r="K672" s="229">
        <f>E672*F672</f>
        <v>0</v>
      </c>
      <c r="L672" s="253"/>
      <c r="M672" s="107"/>
      <c r="N672" s="108"/>
    </row>
    <row r="673" spans="2:14">
      <c r="B673" s="190"/>
      <c r="C673" s="24"/>
      <c r="D673" s="24"/>
      <c r="E673" s="132">
        <f t="shared" si="8"/>
        <v>0</v>
      </c>
      <c r="F673" s="41">
        <f t="shared" si="8"/>
        <v>0</v>
      </c>
      <c r="G673" s="278"/>
      <c r="H673" s="278"/>
      <c r="I673" s="278"/>
      <c r="J673" s="106"/>
      <c r="K673" s="229">
        <f>E673*F673</f>
        <v>0</v>
      </c>
      <c r="L673" s="253"/>
      <c r="M673" s="107"/>
      <c r="N673" s="108"/>
    </row>
    <row r="674" spans="2:14">
      <c r="B674" s="190"/>
      <c r="C674" s="24"/>
      <c r="D674" s="24"/>
      <c r="E674" s="132">
        <f t="shared" si="8"/>
        <v>0</v>
      </c>
      <c r="F674" s="278">
        <f t="shared" si="8"/>
        <v>0</v>
      </c>
      <c r="G674" s="278"/>
      <c r="H674" s="278"/>
      <c r="I674" s="278"/>
      <c r="J674" s="106"/>
      <c r="K674" s="229">
        <f>E674*F674</f>
        <v>0</v>
      </c>
      <c r="L674" s="253"/>
      <c r="M674" s="107"/>
      <c r="N674" s="108"/>
    </row>
    <row r="675" spans="2:14" ht="12.75" customHeight="1" thickBot="1">
      <c r="B675" s="190"/>
      <c r="C675" s="24"/>
      <c r="D675" s="24"/>
      <c r="E675" s="252"/>
      <c r="F675" s="278"/>
      <c r="G675" s="278"/>
      <c r="H675" s="278"/>
      <c r="I675" s="278"/>
      <c r="J675" s="106"/>
      <c r="K675" s="229"/>
      <c r="L675" s="253"/>
      <c r="M675" s="107"/>
      <c r="N675" s="108"/>
    </row>
    <row r="676" spans="2:14" ht="12.75" customHeight="1" thickBot="1">
      <c r="B676" s="191"/>
      <c r="C676" s="88"/>
      <c r="D676" s="88"/>
      <c r="E676" s="677" t="s">
        <v>4917</v>
      </c>
      <c r="F676" s="678"/>
      <c r="G676" s="678"/>
      <c r="H676" s="678"/>
      <c r="I676" s="678"/>
      <c r="J676" s="679"/>
      <c r="K676" s="228"/>
      <c r="L676" s="280"/>
      <c r="M676" s="93"/>
      <c r="N676" s="112"/>
    </row>
    <row r="677" spans="2:14" s="155" customFormat="1">
      <c r="B677" s="198"/>
      <c r="C677" s="92"/>
      <c r="D677" s="92"/>
      <c r="E677" s="279"/>
      <c r="F677" s="35"/>
      <c r="G677" s="35"/>
      <c r="H677" s="35"/>
      <c r="I677" s="35"/>
      <c r="J677" s="144"/>
      <c r="K677" s="228"/>
      <c r="L677" s="280"/>
      <c r="M677" s="131"/>
      <c r="N677" s="154"/>
    </row>
    <row r="678" spans="2:14" ht="36" customHeight="1">
      <c r="B678" s="199"/>
      <c r="C678" s="24">
        <v>94213</v>
      </c>
      <c r="D678" s="24" t="s">
        <v>7</v>
      </c>
      <c r="E678" s="666" t="str">
        <f>IFERROR(VLOOKUP($C678,'SINAPI MARÇO 2020'!$1:$1048576,2,0),IFERROR(VLOOKUP($C678,'COMP. PROPRIA'!#REF!,4,0),""))</f>
        <v>TELHAMENTO COM TELHA DE AÇO/ALUMÍNIO E = 0,5 MM, COM ATÉ 2 ÁGUAS, INCLUSO IÇAMENTO. AF_07/2019</v>
      </c>
      <c r="F678" s="667"/>
      <c r="G678" s="667"/>
      <c r="H678" s="667"/>
      <c r="I678" s="667"/>
      <c r="J678" s="668"/>
      <c r="K678" s="230">
        <f>SUM(K680:K681)</f>
        <v>0</v>
      </c>
      <c r="L678" s="40" t="s">
        <v>57</v>
      </c>
      <c r="M678" s="107"/>
      <c r="N678" s="108"/>
    </row>
    <row r="679" spans="2:14" ht="51.75" customHeight="1">
      <c r="B679" s="190" t="s">
        <v>1066</v>
      </c>
      <c r="C679" s="24"/>
      <c r="D679" s="24"/>
      <c r="E679" s="82" t="s">
        <v>4723</v>
      </c>
      <c r="F679" s="275" t="s">
        <v>994</v>
      </c>
      <c r="G679" s="275" t="s">
        <v>1064</v>
      </c>
      <c r="H679" s="277" t="s">
        <v>1065</v>
      </c>
      <c r="I679" s="275" t="s">
        <v>1063</v>
      </c>
      <c r="J679" s="276" t="s">
        <v>4676</v>
      </c>
      <c r="K679" s="229"/>
      <c r="L679" s="253"/>
      <c r="M679" s="107"/>
      <c r="N679" s="108"/>
    </row>
    <row r="680" spans="2:14">
      <c r="B680" s="190"/>
      <c r="C680" s="24"/>
      <c r="D680" s="24"/>
      <c r="E680" s="105">
        <v>0</v>
      </c>
      <c r="F680" s="55">
        <v>0</v>
      </c>
      <c r="G680" s="55">
        <v>0</v>
      </c>
      <c r="H680" s="278">
        <f>E680*G680</f>
        <v>0</v>
      </c>
      <c r="I680" s="278">
        <f>SQRT(E680^2+H680^2)</f>
        <v>0</v>
      </c>
      <c r="J680" s="55">
        <v>0</v>
      </c>
      <c r="K680" s="229">
        <f>(F680*I680)-J680</f>
        <v>0</v>
      </c>
      <c r="L680" s="253"/>
      <c r="M680" s="107"/>
      <c r="N680" s="108"/>
    </row>
    <row r="681" spans="2:14">
      <c r="B681" s="190"/>
      <c r="C681" s="24"/>
      <c r="D681" s="24"/>
      <c r="E681" s="105">
        <f>E665</f>
        <v>0</v>
      </c>
      <c r="F681" s="55">
        <v>0</v>
      </c>
      <c r="G681" s="55">
        <v>0</v>
      </c>
      <c r="H681" s="278">
        <f>E681*G681</f>
        <v>0</v>
      </c>
      <c r="I681" s="278">
        <f>SQRT(E681^2+H681^2)</f>
        <v>0</v>
      </c>
      <c r="J681" s="55">
        <v>0</v>
      </c>
      <c r="K681" s="229">
        <f>(F681*I681)-J681</f>
        <v>0</v>
      </c>
      <c r="L681" s="253"/>
      <c r="M681" s="107"/>
      <c r="N681" s="108"/>
    </row>
    <row r="682" spans="2:14">
      <c r="B682" s="190"/>
      <c r="C682" s="24"/>
      <c r="D682" s="24"/>
      <c r="E682" s="252"/>
      <c r="F682" s="278"/>
      <c r="G682" s="265"/>
      <c r="H682" s="278"/>
      <c r="I682" s="278"/>
      <c r="J682" s="106"/>
      <c r="K682" s="229"/>
      <c r="L682" s="253"/>
      <c r="M682" s="107"/>
      <c r="N682" s="108"/>
    </row>
    <row r="683" spans="2:14">
      <c r="B683" s="190"/>
      <c r="C683" s="24"/>
      <c r="D683" s="24"/>
      <c r="E683" s="252"/>
      <c r="F683" s="278"/>
      <c r="G683" s="265"/>
      <c r="H683" s="278"/>
      <c r="I683" s="278"/>
      <c r="J683" s="106"/>
      <c r="K683" s="229"/>
      <c r="L683" s="253"/>
      <c r="M683" s="107"/>
      <c r="N683" s="108"/>
    </row>
    <row r="684" spans="2:14" ht="30.75" customHeight="1">
      <c r="B684" s="190"/>
      <c r="C684" s="24">
        <v>94228</v>
      </c>
      <c r="D684" s="24" t="s">
        <v>7</v>
      </c>
      <c r="E684" s="666" t="str">
        <f>IFERROR(VLOOKUP($C684,'SINAPI MARÇO 2020'!$1:$1048576,2,0),IFERROR(VLOOKUP($C684,'COMP. PROPRIA'!#REF!,4,0),""))</f>
        <v>CALHA EM CHAPA DE AÇO GALVANIZADO NÚMERO 24, DESENVOLVIMENTO DE 50 CM, INCLUSO TRANSPORTE VERTICAL. AF_07/2019</v>
      </c>
      <c r="F684" s="667"/>
      <c r="G684" s="667"/>
      <c r="H684" s="667"/>
      <c r="I684" s="667"/>
      <c r="J684" s="668"/>
      <c r="K684" s="230">
        <f>SUM(K686:K689)</f>
        <v>0</v>
      </c>
      <c r="L684" s="40" t="s">
        <v>18</v>
      </c>
      <c r="M684" s="107"/>
      <c r="N684" s="108"/>
    </row>
    <row r="685" spans="2:14">
      <c r="B685" s="190"/>
      <c r="C685" s="24"/>
      <c r="D685" s="24"/>
      <c r="E685" s="64" t="s">
        <v>937</v>
      </c>
      <c r="F685" s="277" t="s">
        <v>1051</v>
      </c>
      <c r="G685" s="278"/>
      <c r="H685" s="278"/>
      <c r="I685" s="278"/>
      <c r="J685" s="106"/>
      <c r="K685" s="229"/>
      <c r="L685" s="253"/>
      <c r="M685" s="107"/>
      <c r="N685" s="108"/>
    </row>
    <row r="686" spans="2:14" ht="45.75" customHeight="1">
      <c r="B686" s="190" t="s">
        <v>4727</v>
      </c>
      <c r="C686" s="24"/>
      <c r="D686" s="24"/>
      <c r="E686" s="105">
        <v>0</v>
      </c>
      <c r="F686" s="55">
        <v>0</v>
      </c>
      <c r="G686" s="278"/>
      <c r="H686" s="278"/>
      <c r="I686" s="278"/>
      <c r="J686" s="106"/>
      <c r="K686" s="229">
        <f>E686*F686</f>
        <v>0</v>
      </c>
      <c r="L686" s="253"/>
      <c r="M686" s="107"/>
      <c r="N686" s="108"/>
    </row>
    <row r="687" spans="2:14">
      <c r="B687" s="190"/>
      <c r="C687" s="24"/>
      <c r="D687" s="24"/>
      <c r="E687" s="105">
        <v>0</v>
      </c>
      <c r="F687" s="55">
        <v>0</v>
      </c>
      <c r="G687" s="278"/>
      <c r="H687" s="278"/>
      <c r="I687" s="278"/>
      <c r="J687" s="106"/>
      <c r="K687" s="229">
        <f>E687*F687</f>
        <v>0</v>
      </c>
      <c r="L687" s="253"/>
      <c r="M687" s="107"/>
      <c r="N687" s="108"/>
    </row>
    <row r="688" spans="2:14">
      <c r="B688" s="190"/>
      <c r="C688" s="24"/>
      <c r="D688" s="24"/>
      <c r="E688" s="105">
        <v>0</v>
      </c>
      <c r="F688" s="55">
        <v>0</v>
      </c>
      <c r="G688" s="278"/>
      <c r="H688" s="278"/>
      <c r="I688" s="278"/>
      <c r="J688" s="106"/>
      <c r="K688" s="229">
        <f>E688*F688</f>
        <v>0</v>
      </c>
      <c r="L688" s="253"/>
      <c r="M688" s="107"/>
      <c r="N688" s="108"/>
    </row>
    <row r="689" spans="2:14">
      <c r="B689" s="190"/>
      <c r="C689" s="24"/>
      <c r="D689" s="24"/>
      <c r="E689" s="252"/>
      <c r="F689" s="278"/>
      <c r="G689" s="278"/>
      <c r="H689" s="278"/>
      <c r="I689" s="278"/>
      <c r="J689" s="106"/>
      <c r="K689" s="229"/>
      <c r="L689" s="253"/>
      <c r="M689" s="107"/>
      <c r="N689" s="108"/>
    </row>
    <row r="690" spans="2:14" ht="41.25" customHeight="1">
      <c r="B690" s="190"/>
      <c r="C690" s="24">
        <v>94231</v>
      </c>
      <c r="D690" s="24" t="s">
        <v>7</v>
      </c>
      <c r="E690" s="666" t="str">
        <f>IFERROR(VLOOKUP($C690,'SINAPI MARÇO 2020'!$1:$1048576,2,0),IFERROR(VLOOKUP($C690,'COMP. PROPRIA'!#REF!,4,0),""))</f>
        <v>RUFO EM CHAPA DE AÇO GALVANIZADO NÚMERO 24, CORTE DE 25 CM, INCLUSO TRANSPORTE VERTICAL. AF_07/2019</v>
      </c>
      <c r="F690" s="667"/>
      <c r="G690" s="667"/>
      <c r="H690" s="667"/>
      <c r="I690" s="667"/>
      <c r="J690" s="668"/>
      <c r="K690" s="230">
        <f>SUM(K692:K695)</f>
        <v>0</v>
      </c>
      <c r="L690" s="40" t="s">
        <v>18</v>
      </c>
      <c r="M690" s="107"/>
      <c r="N690" s="108"/>
    </row>
    <row r="691" spans="2:14">
      <c r="B691" s="190"/>
      <c r="C691" s="24"/>
      <c r="D691" s="24"/>
      <c r="E691" s="64" t="s">
        <v>937</v>
      </c>
      <c r="F691" s="277" t="s">
        <v>1051</v>
      </c>
      <c r="G691" s="278"/>
      <c r="H691" s="278"/>
      <c r="I691" s="278"/>
      <c r="J691" s="106"/>
      <c r="K691" s="229"/>
      <c r="L691" s="253"/>
      <c r="M691" s="107"/>
      <c r="N691" s="108"/>
    </row>
    <row r="692" spans="2:14">
      <c r="B692" s="190"/>
      <c r="C692" s="24"/>
      <c r="D692" s="24"/>
      <c r="E692" s="105">
        <v>0</v>
      </c>
      <c r="F692" s="55">
        <v>0</v>
      </c>
      <c r="G692" s="278"/>
      <c r="H692" s="278"/>
      <c r="I692" s="278"/>
      <c r="J692" s="106"/>
      <c r="K692" s="229">
        <f>E692*F692</f>
        <v>0</v>
      </c>
      <c r="L692" s="253"/>
      <c r="M692" s="107"/>
      <c r="N692" s="108"/>
    </row>
    <row r="693" spans="2:14">
      <c r="B693" s="190"/>
      <c r="C693" s="24"/>
      <c r="D693" s="24"/>
      <c r="E693" s="105">
        <v>0</v>
      </c>
      <c r="F693" s="55">
        <v>0</v>
      </c>
      <c r="G693" s="278"/>
      <c r="H693" s="278"/>
      <c r="I693" s="278"/>
      <c r="J693" s="106"/>
      <c r="K693" s="229">
        <f>E693*F693</f>
        <v>0</v>
      </c>
      <c r="L693" s="253"/>
      <c r="M693" s="107"/>
      <c r="N693" s="108"/>
    </row>
    <row r="694" spans="2:14">
      <c r="B694" s="190"/>
      <c r="C694" s="24"/>
      <c r="D694" s="24"/>
      <c r="E694" s="105">
        <v>0</v>
      </c>
      <c r="F694" s="55">
        <v>0</v>
      </c>
      <c r="G694" s="278"/>
      <c r="H694" s="278"/>
      <c r="I694" s="278"/>
      <c r="J694" s="106"/>
      <c r="K694" s="229">
        <f>E694*F694</f>
        <v>0</v>
      </c>
      <c r="L694" s="253"/>
      <c r="M694" s="107"/>
      <c r="N694" s="108"/>
    </row>
    <row r="695" spans="2:14">
      <c r="B695" s="190"/>
      <c r="C695" s="24"/>
      <c r="D695" s="24"/>
      <c r="E695" s="105">
        <v>0</v>
      </c>
      <c r="F695" s="55">
        <v>0</v>
      </c>
      <c r="G695" s="261"/>
      <c r="H695" s="261"/>
      <c r="I695" s="261"/>
      <c r="J695" s="106"/>
      <c r="K695" s="229">
        <f>E695*F695</f>
        <v>0</v>
      </c>
      <c r="L695" s="253"/>
      <c r="M695" s="107"/>
      <c r="N695" s="108"/>
    </row>
    <row r="696" spans="2:14">
      <c r="B696" s="190"/>
      <c r="C696" s="24"/>
      <c r="D696" s="24"/>
      <c r="E696" s="252"/>
      <c r="F696" s="261"/>
      <c r="G696" s="261"/>
      <c r="H696" s="261"/>
      <c r="I696" s="261"/>
      <c r="J696" s="106"/>
      <c r="K696" s="229"/>
      <c r="L696" s="253"/>
      <c r="M696" s="107"/>
      <c r="N696" s="108"/>
    </row>
    <row r="697" spans="2:14" ht="15" customHeight="1">
      <c r="B697" s="190"/>
      <c r="C697" s="24">
        <v>75220</v>
      </c>
      <c r="D697" s="24" t="s">
        <v>7</v>
      </c>
      <c r="E697" s="666" t="str">
        <f>IFERROR(VLOOKUP($C697,'SINAPI MARÇO 2020'!$1:$1048576,2,0),IFERROR(VLOOKUP($C697,'COMP. PROPRIA'!#REF!,4,0),""))</f>
        <v/>
      </c>
      <c r="F697" s="667"/>
      <c r="G697" s="667"/>
      <c r="H697" s="667"/>
      <c r="I697" s="667"/>
      <c r="J697" s="668"/>
      <c r="K697" s="230">
        <f>SUM(K699:K700)</f>
        <v>0</v>
      </c>
      <c r="L697" s="40" t="s">
        <v>18</v>
      </c>
      <c r="M697" s="107"/>
      <c r="N697" s="108"/>
    </row>
    <row r="698" spans="2:14">
      <c r="B698" s="190"/>
      <c r="C698" s="24"/>
      <c r="D698" s="24"/>
      <c r="E698" s="64" t="s">
        <v>937</v>
      </c>
      <c r="F698" s="260" t="s">
        <v>1051</v>
      </c>
      <c r="G698" s="261"/>
      <c r="H698" s="261"/>
      <c r="I698" s="261"/>
      <c r="J698" s="106"/>
      <c r="K698" s="229"/>
      <c r="L698" s="253"/>
      <c r="M698" s="107"/>
      <c r="N698" s="108"/>
    </row>
    <row r="699" spans="2:14">
      <c r="B699" s="190" t="s">
        <v>4722</v>
      </c>
      <c r="C699" s="24"/>
      <c r="D699" s="24"/>
      <c r="E699" s="105">
        <v>0</v>
      </c>
      <c r="F699" s="55">
        <v>0</v>
      </c>
      <c r="G699" s="261"/>
      <c r="H699" s="261"/>
      <c r="I699" s="261"/>
      <c r="J699" s="106"/>
      <c r="K699" s="229">
        <f>E699*F699</f>
        <v>0</v>
      </c>
      <c r="L699" s="253"/>
      <c r="M699" s="107"/>
      <c r="N699" s="108"/>
    </row>
    <row r="700" spans="2:14">
      <c r="B700" s="190" t="s">
        <v>4724</v>
      </c>
      <c r="C700" s="24"/>
      <c r="D700" s="24"/>
      <c r="E700" s="105">
        <v>0</v>
      </c>
      <c r="F700" s="55">
        <v>0</v>
      </c>
      <c r="G700" s="261"/>
      <c r="H700" s="261"/>
      <c r="I700" s="261"/>
      <c r="J700" s="106"/>
      <c r="K700" s="229">
        <f>E700*F700</f>
        <v>0</v>
      </c>
      <c r="L700" s="253"/>
      <c r="M700" s="107"/>
      <c r="N700" s="108"/>
    </row>
    <row r="701" spans="2:14" ht="13.5" thickBot="1">
      <c r="B701" s="190"/>
      <c r="C701" s="24"/>
      <c r="D701" s="24"/>
      <c r="E701" s="252"/>
      <c r="F701" s="261"/>
      <c r="G701" s="261"/>
      <c r="H701" s="261"/>
      <c r="I701" s="261"/>
      <c r="J701" s="106"/>
      <c r="K701" s="229"/>
      <c r="L701" s="253"/>
      <c r="M701" s="107"/>
      <c r="N701" s="108"/>
    </row>
    <row r="702" spans="2:14" ht="12.75" customHeight="1" thickBot="1">
      <c r="B702" s="198"/>
      <c r="C702" s="88"/>
      <c r="D702" s="88"/>
      <c r="E702" s="677" t="s">
        <v>4739</v>
      </c>
      <c r="F702" s="678"/>
      <c r="G702" s="678"/>
      <c r="H702" s="678"/>
      <c r="I702" s="678"/>
      <c r="J702" s="679"/>
      <c r="K702" s="228"/>
      <c r="L702" s="49"/>
      <c r="M702" s="86" t="s">
        <v>4726</v>
      </c>
      <c r="N702" s="210" t="s">
        <v>1090</v>
      </c>
    </row>
    <row r="703" spans="2:14" ht="18.75" customHeight="1">
      <c r="B703" s="200"/>
      <c r="C703" s="88"/>
      <c r="D703" s="88"/>
      <c r="E703" s="128"/>
      <c r="F703" s="49"/>
      <c r="G703" s="49"/>
      <c r="H703" s="49"/>
      <c r="I703" s="49"/>
      <c r="J703" s="156"/>
      <c r="K703" s="228"/>
      <c r="L703" s="49"/>
      <c r="M703" s="101"/>
      <c r="N703" s="211"/>
    </row>
    <row r="704" spans="2:14" ht="30" customHeight="1">
      <c r="B704" s="199"/>
      <c r="C704" s="94" t="s">
        <v>5265</v>
      </c>
      <c r="D704" s="24" t="s">
        <v>1107</v>
      </c>
      <c r="E704" s="666" t="str">
        <f>IFERROR(VLOOKUP($C704,'SINAPI MARÇO 2020'!$1:$1048576,2,0),IFERROR(VLOOKUP($C704,'COMP. PROPRIA'!#REF!,4,0),""))</f>
        <v/>
      </c>
      <c r="F704" s="667"/>
      <c r="G704" s="667"/>
      <c r="H704" s="667"/>
      <c r="I704" s="667"/>
      <c r="J704" s="668"/>
      <c r="K704" s="230">
        <f>SUM(K706:K707)</f>
        <v>0</v>
      </c>
      <c r="L704" s="40" t="s">
        <v>57</v>
      </c>
      <c r="M704" s="107"/>
      <c r="N704" s="108"/>
    </row>
    <row r="705" spans="2:14">
      <c r="B705" s="200"/>
      <c r="C705" s="88"/>
      <c r="D705" s="88"/>
      <c r="E705" s="82" t="s">
        <v>994</v>
      </c>
      <c r="F705" s="48" t="s">
        <v>1000</v>
      </c>
      <c r="G705" s="48" t="s">
        <v>852</v>
      </c>
      <c r="H705" s="59"/>
      <c r="I705" s="59"/>
      <c r="J705" s="85"/>
      <c r="K705" s="229"/>
      <c r="L705" s="49"/>
      <c r="M705" s="101"/>
      <c r="N705" s="211"/>
    </row>
    <row r="706" spans="2:14" ht="45" customHeight="1">
      <c r="B706" s="200"/>
      <c r="C706" s="88"/>
      <c r="D706" s="88"/>
      <c r="E706" s="105">
        <v>0</v>
      </c>
      <c r="F706" s="55">
        <v>0</v>
      </c>
      <c r="G706" s="58">
        <v>0</v>
      </c>
      <c r="H706" s="261"/>
      <c r="I706" s="33"/>
      <c r="J706" s="127"/>
      <c r="K706" s="229">
        <f>E706*F706*G706</f>
        <v>0</v>
      </c>
      <c r="L706" s="49"/>
      <c r="M706" s="101">
        <f>(E706+0.5)*G706</f>
        <v>0</v>
      </c>
      <c r="N706" s="211"/>
    </row>
    <row r="707" spans="2:14">
      <c r="B707" s="200"/>
      <c r="C707" s="88"/>
      <c r="D707" s="88"/>
      <c r="E707" s="128"/>
      <c r="F707" s="49"/>
      <c r="G707" s="49"/>
      <c r="H707" s="49"/>
      <c r="I707" s="49"/>
      <c r="J707" s="156"/>
      <c r="K707" s="228"/>
      <c r="L707" s="49"/>
      <c r="M707" s="101"/>
      <c r="N707" s="211"/>
    </row>
    <row r="708" spans="2:14" ht="27.75" customHeight="1">
      <c r="B708" s="200"/>
      <c r="C708" s="94">
        <v>91341</v>
      </c>
      <c r="D708" s="24" t="s">
        <v>7</v>
      </c>
      <c r="E708" s="666" t="str">
        <f>IFERROR(VLOOKUP($C708,'SINAPI MARÇO 2020'!$1:$1048576,2,0),IFERROR(VLOOKUP($C708,'COMP. PROPRIA'!#REF!,4,0),""))</f>
        <v>PORTA EM ALUMÍNIO DE ABRIR TIPO VENEZIANA COM GUARNIÇÃO, FIXAÇÃO COM PARAFUSOS - FORNECIMENTO E INSTALAÇÃO. AF_12/2019</v>
      </c>
      <c r="F708" s="667"/>
      <c r="G708" s="667"/>
      <c r="H708" s="667"/>
      <c r="I708" s="667"/>
      <c r="J708" s="668"/>
      <c r="K708" s="230">
        <f>SUM(K710:K711)</f>
        <v>0</v>
      </c>
      <c r="L708" s="40" t="s">
        <v>57</v>
      </c>
      <c r="M708" s="101"/>
      <c r="N708" s="211"/>
    </row>
    <row r="709" spans="2:14">
      <c r="B709" s="200"/>
      <c r="C709" s="88"/>
      <c r="D709" s="88"/>
      <c r="E709" s="82" t="s">
        <v>994</v>
      </c>
      <c r="F709" s="48" t="s">
        <v>1000</v>
      </c>
      <c r="G709" s="48" t="s">
        <v>852</v>
      </c>
      <c r="H709" s="59"/>
      <c r="I709" s="59"/>
      <c r="J709" s="85"/>
      <c r="K709" s="229"/>
      <c r="L709" s="49"/>
      <c r="M709" s="101"/>
      <c r="N709" s="211"/>
    </row>
    <row r="710" spans="2:14">
      <c r="B710" s="194"/>
      <c r="C710" s="88"/>
      <c r="D710" s="88"/>
      <c r="E710" s="105">
        <v>0</v>
      </c>
      <c r="F710" s="55">
        <v>0</v>
      </c>
      <c r="G710" s="58">
        <v>0</v>
      </c>
      <c r="H710" s="261"/>
      <c r="I710" s="33"/>
      <c r="J710" s="127"/>
      <c r="K710" s="229">
        <f>E710*F710*G710</f>
        <v>0</v>
      </c>
      <c r="L710" s="49"/>
      <c r="M710" s="101"/>
      <c r="N710" s="211"/>
    </row>
    <row r="711" spans="2:14">
      <c r="B711" s="194"/>
      <c r="C711" s="88"/>
      <c r="D711" s="88"/>
      <c r="E711" s="105">
        <v>0</v>
      </c>
      <c r="F711" s="55">
        <v>0</v>
      </c>
      <c r="G711" s="58">
        <v>0</v>
      </c>
      <c r="H711" s="261"/>
      <c r="I711" s="33"/>
      <c r="J711" s="127"/>
      <c r="K711" s="229">
        <f>E711*F711*G711</f>
        <v>0</v>
      </c>
      <c r="L711" s="49"/>
      <c r="M711" s="101"/>
      <c r="N711" s="211"/>
    </row>
    <row r="712" spans="2:14">
      <c r="B712" s="200"/>
      <c r="C712" s="88"/>
      <c r="D712" s="88"/>
      <c r="E712" s="128"/>
      <c r="F712" s="49"/>
      <c r="G712" s="49"/>
      <c r="H712" s="49"/>
      <c r="I712" s="49"/>
      <c r="J712" s="156"/>
      <c r="K712" s="228"/>
      <c r="L712" s="49"/>
      <c r="M712" s="101"/>
      <c r="N712" s="211"/>
    </row>
    <row r="713" spans="2:14" ht="32.25" customHeight="1">
      <c r="B713" s="199"/>
      <c r="C713" s="94">
        <v>94559</v>
      </c>
      <c r="D713" s="24" t="s">
        <v>7</v>
      </c>
      <c r="E713" s="666" t="str">
        <f>IFERROR(VLOOKUP($C713,'SINAPI MARÇO 2020'!$1:$1048576,2,0),IFERROR(VLOOKUP($C713,'COMP. PROPRIA'!#REF!,4,0),""))</f>
        <v>JANELA DE AÇO TIPO BASCULANTE PARA VIDROS, COM BATENTE, FERRAGENS E PINTURA ANTICORROSIVA. EXCLUSIVE VIDROS, ACABAMENTO, ALIZAR E CONTRAMARCO. FORNECIMENTO E INSTALAÇÃO. AF_12/2019</v>
      </c>
      <c r="F713" s="667"/>
      <c r="G713" s="667"/>
      <c r="H713" s="667"/>
      <c r="I713" s="667"/>
      <c r="J713" s="668"/>
      <c r="K713" s="230">
        <f>SUM(K715:K716)</f>
        <v>0</v>
      </c>
      <c r="L713" s="40" t="s">
        <v>57</v>
      </c>
      <c r="M713" s="107"/>
      <c r="N713" s="108"/>
    </row>
    <row r="714" spans="2:14">
      <c r="B714" s="200"/>
      <c r="C714" s="88"/>
      <c r="D714" s="88"/>
      <c r="E714" s="82" t="s">
        <v>994</v>
      </c>
      <c r="F714" s="48" t="s">
        <v>1000</v>
      </c>
      <c r="G714" s="48" t="s">
        <v>852</v>
      </c>
      <c r="H714" s="59"/>
      <c r="I714" s="59"/>
      <c r="J714" s="85"/>
      <c r="K714" s="229"/>
      <c r="L714" s="49"/>
      <c r="M714" s="101"/>
      <c r="N714" s="211"/>
    </row>
    <row r="715" spans="2:14">
      <c r="B715" s="200"/>
      <c r="C715" s="88"/>
      <c r="D715" s="88"/>
      <c r="E715" s="105">
        <v>0</v>
      </c>
      <c r="F715" s="55">
        <v>0</v>
      </c>
      <c r="G715" s="58">
        <v>0</v>
      </c>
      <c r="H715" s="261"/>
      <c r="I715" s="33"/>
      <c r="J715" s="127"/>
      <c r="K715" s="229">
        <f>E715*F715*G715</f>
        <v>0</v>
      </c>
      <c r="L715" s="49"/>
      <c r="M715" s="101">
        <f>(E715+0.5)*G715</f>
        <v>0</v>
      </c>
      <c r="N715" s="211"/>
    </row>
    <row r="716" spans="2:14">
      <c r="B716" s="200"/>
      <c r="C716" s="88"/>
      <c r="D716" s="88"/>
      <c r="E716" s="105">
        <v>0</v>
      </c>
      <c r="F716" s="55">
        <v>0</v>
      </c>
      <c r="G716" s="58">
        <v>0</v>
      </c>
      <c r="H716" s="261"/>
      <c r="I716" s="33"/>
      <c r="J716" s="127"/>
      <c r="K716" s="229">
        <f>E716*F716*G716</f>
        <v>0</v>
      </c>
      <c r="L716" s="49"/>
      <c r="M716" s="101">
        <f>(E716+0.5)*G716</f>
        <v>0</v>
      </c>
      <c r="N716" s="211"/>
    </row>
    <row r="717" spans="2:14">
      <c r="B717" s="200"/>
      <c r="C717" s="88"/>
      <c r="D717" s="88"/>
      <c r="E717" s="128"/>
      <c r="F717" s="49"/>
      <c r="G717" s="49"/>
      <c r="H717" s="49"/>
      <c r="I717" s="49"/>
      <c r="J717" s="156"/>
      <c r="K717" s="228"/>
      <c r="L717" s="49"/>
      <c r="M717" s="101"/>
      <c r="N717" s="211"/>
    </row>
    <row r="718" spans="2:14">
      <c r="B718" s="200"/>
      <c r="C718" s="88"/>
      <c r="D718" s="88"/>
      <c r="E718" s="128"/>
      <c r="F718" s="49"/>
      <c r="G718" s="49"/>
      <c r="H718" s="49"/>
      <c r="I718" s="49"/>
      <c r="J718" s="156"/>
      <c r="K718" s="228"/>
      <c r="L718" s="49"/>
      <c r="M718" s="101"/>
      <c r="N718" s="211"/>
    </row>
    <row r="719" spans="2:14" ht="47.25" customHeight="1">
      <c r="B719" s="200"/>
      <c r="C719" s="94">
        <v>94562</v>
      </c>
      <c r="D719" s="24" t="s">
        <v>7</v>
      </c>
      <c r="E719" s="666" t="str">
        <f>IFERROR(VLOOKUP($C719,'SINAPI MARÇO 2020'!$1:$1048576,2,0),IFERROR(VLOOKUP($C719,'COMP. PROPRIA'!#REF!,4,0),""))</f>
        <v>JANELA DE AÇO DE CORRER COM 4 FOLHAS PARA VIDRO, COM BATENTE, FERRAGENS E PINTURA ANTICORROSIVA. EXCLUSIVE VIDROS, ALIZAR E CONTRAMARCO. FORNECIMENTO E INSTALAÇÃO. AF_12/2019</v>
      </c>
      <c r="F719" s="667"/>
      <c r="G719" s="667"/>
      <c r="H719" s="667"/>
      <c r="I719" s="667"/>
      <c r="J719" s="668"/>
      <c r="K719" s="230">
        <f>SUM(K721:K721)</f>
        <v>0</v>
      </c>
      <c r="L719" s="40" t="s">
        <v>57</v>
      </c>
      <c r="M719" s="101"/>
      <c r="N719" s="211"/>
    </row>
    <row r="720" spans="2:14">
      <c r="B720" s="200"/>
      <c r="C720" s="88"/>
      <c r="D720" s="88"/>
      <c r="E720" s="82" t="s">
        <v>994</v>
      </c>
      <c r="F720" s="48" t="s">
        <v>1000</v>
      </c>
      <c r="G720" s="48" t="s">
        <v>852</v>
      </c>
      <c r="H720" s="59"/>
      <c r="I720" s="59"/>
      <c r="J720" s="85"/>
      <c r="K720" s="229"/>
      <c r="L720" s="49"/>
      <c r="M720" s="101"/>
      <c r="N720" s="211"/>
    </row>
    <row r="721" spans="2:14">
      <c r="B721" s="200"/>
      <c r="C721" s="88"/>
      <c r="D721" s="88"/>
      <c r="E721" s="105">
        <v>0</v>
      </c>
      <c r="F721" s="55">
        <v>0</v>
      </c>
      <c r="G721" s="58">
        <v>0</v>
      </c>
      <c r="H721" s="261"/>
      <c r="I721" s="33"/>
      <c r="J721" s="127"/>
      <c r="K721" s="229">
        <f>E721*F721*G721</f>
        <v>0</v>
      </c>
      <c r="L721" s="49"/>
      <c r="M721" s="101">
        <f>(E721+0.5)*G721</f>
        <v>0</v>
      </c>
      <c r="N721" s="211"/>
    </row>
    <row r="722" spans="2:14">
      <c r="B722" s="200"/>
      <c r="C722" s="88"/>
      <c r="D722" s="88"/>
      <c r="E722" s="105">
        <v>0</v>
      </c>
      <c r="F722" s="55">
        <v>0</v>
      </c>
      <c r="G722" s="58">
        <v>0</v>
      </c>
      <c r="H722" s="49"/>
      <c r="I722" s="49"/>
      <c r="J722" s="156"/>
      <c r="K722" s="229">
        <f>E722*F722*G722</f>
        <v>0</v>
      </c>
      <c r="L722" s="49"/>
      <c r="M722" s="101"/>
      <c r="N722" s="211"/>
    </row>
    <row r="723" spans="2:14">
      <c r="B723" s="200"/>
      <c r="C723" s="88"/>
      <c r="D723" s="88"/>
      <c r="E723" s="105">
        <v>0</v>
      </c>
      <c r="F723" s="55">
        <v>0</v>
      </c>
      <c r="G723" s="58">
        <v>0</v>
      </c>
      <c r="H723" s="49"/>
      <c r="I723" s="49"/>
      <c r="J723" s="156"/>
      <c r="K723" s="228"/>
      <c r="L723" s="49"/>
      <c r="M723" s="101"/>
      <c r="N723" s="211"/>
    </row>
    <row r="724" spans="2:14">
      <c r="B724" s="200"/>
      <c r="C724" s="88"/>
      <c r="D724" s="88"/>
      <c r="E724" s="282"/>
      <c r="F724" s="283"/>
      <c r="G724" s="283"/>
      <c r="H724" s="283"/>
      <c r="I724" s="283"/>
      <c r="J724" s="284"/>
      <c r="K724" s="228"/>
      <c r="L724" s="283"/>
      <c r="M724" s="101"/>
      <c r="N724" s="211"/>
    </row>
    <row r="725" spans="2:14" ht="12.75" customHeight="1">
      <c r="B725" s="190"/>
      <c r="C725" s="24">
        <v>72117</v>
      </c>
      <c r="D725" s="24" t="s">
        <v>7</v>
      </c>
      <c r="E725" s="666" t="str">
        <f>IFERROR(VLOOKUP($C725,'SINAPI MARÇO 2020'!$1:$1048576,2,0),IFERROR(VLOOKUP($C725,'COMP. PROPRIA'!#REF!,4,0),""))</f>
        <v>VIDRO LISO COMUM TRANSPARENTE, ESPESSURA 4MM</v>
      </c>
      <c r="F725" s="667"/>
      <c r="G725" s="667"/>
      <c r="H725" s="667"/>
      <c r="I725" s="667"/>
      <c r="J725" s="668"/>
      <c r="K725" s="230">
        <f>K719+K713</f>
        <v>0</v>
      </c>
      <c r="L725" s="253" t="s">
        <v>57</v>
      </c>
      <c r="M725" s="113"/>
      <c r="N725" s="108"/>
    </row>
    <row r="726" spans="2:14" ht="12.75" customHeight="1">
      <c r="B726" s="190"/>
      <c r="C726" s="24"/>
      <c r="D726" s="24"/>
      <c r="E726" s="82" t="s">
        <v>994</v>
      </c>
      <c r="F726" s="48" t="s">
        <v>1000</v>
      </c>
      <c r="G726" s="48" t="s">
        <v>852</v>
      </c>
      <c r="H726" s="33"/>
      <c r="I726" s="33"/>
      <c r="J726" s="127"/>
      <c r="K726" s="54"/>
      <c r="L726" s="253"/>
      <c r="M726" s="113"/>
      <c r="N726" s="108"/>
    </row>
    <row r="727" spans="2:14" ht="12.75" customHeight="1">
      <c r="B727" s="190"/>
      <c r="C727" s="24"/>
      <c r="D727" s="24"/>
      <c r="E727" s="105">
        <v>0</v>
      </c>
      <c r="F727" s="55">
        <v>0</v>
      </c>
      <c r="G727" s="58">
        <v>0</v>
      </c>
      <c r="H727" s="261"/>
      <c r="I727" s="261"/>
      <c r="J727" s="106"/>
      <c r="K727" s="229"/>
      <c r="L727" s="253"/>
      <c r="M727" s="107"/>
      <c r="N727" s="108"/>
    </row>
    <row r="728" spans="2:14" ht="12.75" customHeight="1">
      <c r="B728" s="190"/>
      <c r="C728" s="24"/>
      <c r="D728" s="24"/>
      <c r="E728" s="105">
        <v>0</v>
      </c>
      <c r="F728" s="55">
        <v>0</v>
      </c>
      <c r="G728" s="58">
        <v>0</v>
      </c>
      <c r="H728" s="261"/>
      <c r="I728" s="261"/>
      <c r="J728" s="106"/>
      <c r="K728" s="229"/>
      <c r="L728" s="253"/>
      <c r="M728" s="107"/>
      <c r="N728" s="108"/>
    </row>
    <row r="729" spans="2:14" ht="12.75" customHeight="1" thickBot="1">
      <c r="B729" s="190"/>
      <c r="C729" s="24"/>
      <c r="D729" s="24"/>
      <c r="E729" s="252"/>
      <c r="F729" s="261"/>
      <c r="G729" s="38"/>
      <c r="H729" s="38"/>
      <c r="I729" s="38"/>
      <c r="J729" s="78"/>
      <c r="K729" s="229"/>
      <c r="L729" s="253"/>
      <c r="M729" s="107"/>
      <c r="N729" s="108"/>
    </row>
    <row r="730" spans="2:14" ht="12.75" customHeight="1" thickBot="1">
      <c r="B730" s="191"/>
      <c r="C730" s="88"/>
      <c r="D730" s="88"/>
      <c r="E730" s="677" t="s">
        <v>5318</v>
      </c>
      <c r="F730" s="678"/>
      <c r="G730" s="678"/>
      <c r="H730" s="678"/>
      <c r="I730" s="678"/>
      <c r="J730" s="679"/>
      <c r="K730" s="228"/>
      <c r="L730" s="49"/>
      <c r="M730" s="93"/>
      <c r="N730" s="112"/>
    </row>
    <row r="731" spans="2:14">
      <c r="B731" s="190"/>
      <c r="C731" s="24"/>
      <c r="D731" s="24"/>
      <c r="E731" s="119"/>
      <c r="F731" s="33"/>
      <c r="G731" s="33"/>
      <c r="H731" s="33"/>
      <c r="I731" s="33"/>
      <c r="J731" s="127"/>
      <c r="K731" s="233"/>
      <c r="L731" s="39"/>
      <c r="M731" s="93"/>
      <c r="N731" s="51"/>
    </row>
    <row r="732" spans="2:14" ht="23.25" customHeight="1">
      <c r="B732" s="190"/>
      <c r="C732" s="24">
        <v>94319</v>
      </c>
      <c r="D732" s="24" t="s">
        <v>7</v>
      </c>
      <c r="E732" s="666" t="str">
        <f>IFERROR(VLOOKUP($C732,'SINAPI MARÇO 2020'!$1:$1048576,2,0),IFERROR(VLOOKUP($C732,'COMP. PROPRIA'!#REF!,4,0),""))</f>
        <v>ATERRO MANUAL DE VALAS COM SOLO ARGILO-ARENOSO E COMPACTAÇÃO MECANIZADA. AF_05/2016</v>
      </c>
      <c r="F732" s="667"/>
      <c r="G732" s="667"/>
      <c r="H732" s="667"/>
      <c r="I732" s="667"/>
      <c r="J732" s="668"/>
      <c r="K732" s="230">
        <f>SUM(K734:K735)*1.3</f>
        <v>0</v>
      </c>
      <c r="L732" s="253" t="s">
        <v>43</v>
      </c>
      <c r="M732" s="93"/>
      <c r="N732" s="51"/>
    </row>
    <row r="733" spans="2:14" ht="21" customHeight="1">
      <c r="B733" s="190"/>
      <c r="C733" s="24"/>
      <c r="D733" s="24"/>
      <c r="E733" s="118" t="s">
        <v>4919</v>
      </c>
      <c r="F733" s="294" t="s">
        <v>4920</v>
      </c>
      <c r="G733" s="48" t="s">
        <v>5262</v>
      </c>
      <c r="H733" s="33"/>
      <c r="I733" s="33"/>
      <c r="J733" s="127"/>
      <c r="K733" s="233"/>
      <c r="L733" s="39"/>
      <c r="M733" s="93"/>
      <c r="N733" s="51"/>
    </row>
    <row r="734" spans="2:14">
      <c r="B734" s="190"/>
      <c r="C734" s="24"/>
      <c r="D734" s="24"/>
      <c r="E734" s="65">
        <f>M168</f>
        <v>0</v>
      </c>
      <c r="F734" s="55">
        <v>0</v>
      </c>
      <c r="G734" s="58">
        <v>0</v>
      </c>
      <c r="H734" s="33"/>
      <c r="I734" s="33"/>
      <c r="J734" s="127"/>
      <c r="K734" s="54">
        <f>E734*F734*G734</f>
        <v>0</v>
      </c>
      <c r="L734" s="39"/>
      <c r="M734" s="93"/>
      <c r="N734" s="51"/>
    </row>
    <row r="735" spans="2:14">
      <c r="B735" s="190"/>
      <c r="C735" s="24"/>
      <c r="D735" s="24"/>
      <c r="E735" s="65">
        <f>M169</f>
        <v>0</v>
      </c>
      <c r="F735" s="55">
        <v>0</v>
      </c>
      <c r="G735" s="58">
        <v>0</v>
      </c>
      <c r="H735" s="33"/>
      <c r="I735" s="33"/>
      <c r="J735" s="127"/>
      <c r="K735" s="54">
        <f>E735*F735*G735</f>
        <v>0</v>
      </c>
      <c r="L735" s="39"/>
      <c r="M735" s="93"/>
      <c r="N735" s="51"/>
    </row>
    <row r="736" spans="2:14">
      <c r="B736" s="190"/>
      <c r="C736" s="24"/>
      <c r="D736" s="24"/>
      <c r="E736" s="119"/>
      <c r="F736" s="33"/>
      <c r="G736" s="33"/>
      <c r="H736" s="33"/>
      <c r="I736" s="33"/>
      <c r="J736" s="127"/>
      <c r="K736" s="233"/>
      <c r="L736" s="39"/>
      <c r="M736" s="93"/>
      <c r="N736" s="51"/>
    </row>
    <row r="737" spans="2:14" ht="15" customHeight="1">
      <c r="B737" s="190"/>
      <c r="C737" s="24">
        <v>85422</v>
      </c>
      <c r="D737" s="24" t="s">
        <v>7</v>
      </c>
      <c r="E737" s="666" t="str">
        <f>IFERROR(VLOOKUP($C737,'SINAPI MARÇO 2020'!$1:$1048576,2,0),IFERROR(VLOOKUP($C737,'COMP. PROPRIA'!#REF!,4,0),""))</f>
        <v/>
      </c>
      <c r="F737" s="667"/>
      <c r="G737" s="667"/>
      <c r="H737" s="667"/>
      <c r="I737" s="667"/>
      <c r="J737" s="668"/>
      <c r="K737" s="230">
        <f>SUM(K739:K740)</f>
        <v>0</v>
      </c>
      <c r="L737" s="253" t="s">
        <v>57</v>
      </c>
      <c r="M737" s="93"/>
      <c r="N737" s="51"/>
    </row>
    <row r="738" spans="2:14" ht="25.5">
      <c r="B738" s="190"/>
      <c r="C738" s="24"/>
      <c r="D738" s="24"/>
      <c r="E738" s="68" t="s">
        <v>1087</v>
      </c>
      <c r="F738" s="255" t="s">
        <v>5311</v>
      </c>
      <c r="G738" s="48" t="s">
        <v>5262</v>
      </c>
      <c r="H738" s="33"/>
      <c r="I738" s="33"/>
      <c r="J738" s="127"/>
      <c r="K738" s="233"/>
      <c r="L738" s="39"/>
      <c r="M738" s="93"/>
      <c r="N738" s="51"/>
    </row>
    <row r="739" spans="2:14" ht="15" customHeight="1">
      <c r="B739" s="190"/>
      <c r="C739" s="24"/>
      <c r="D739" s="24"/>
      <c r="E739" s="65">
        <f>M173</f>
        <v>0</v>
      </c>
      <c r="F739" s="55">
        <v>0</v>
      </c>
      <c r="G739" s="58">
        <v>0</v>
      </c>
      <c r="H739" s="33"/>
      <c r="I739" s="33"/>
      <c r="J739" s="127"/>
      <c r="K739" s="54">
        <f>E739*F739*G739</f>
        <v>0</v>
      </c>
      <c r="L739" s="39"/>
      <c r="M739" s="93"/>
      <c r="N739" s="51"/>
    </row>
    <row r="740" spans="2:14">
      <c r="B740" s="190"/>
      <c r="C740" s="24"/>
      <c r="D740" s="24"/>
      <c r="E740" s="65">
        <v>0</v>
      </c>
      <c r="F740" s="55">
        <v>0</v>
      </c>
      <c r="G740" s="58">
        <v>0</v>
      </c>
      <c r="H740" s="33"/>
      <c r="I740" s="33"/>
      <c r="J740" s="127"/>
      <c r="K740" s="54">
        <f>E740*F740*G740</f>
        <v>0</v>
      </c>
      <c r="L740" s="39"/>
      <c r="M740" s="93"/>
      <c r="N740" s="51"/>
    </row>
    <row r="741" spans="2:14">
      <c r="B741" s="190"/>
      <c r="C741" s="24"/>
      <c r="D741" s="24"/>
      <c r="E741" s="252"/>
      <c r="F741" s="295"/>
      <c r="G741" s="295"/>
      <c r="H741" s="295"/>
      <c r="I741" s="295"/>
      <c r="J741" s="106"/>
      <c r="K741" s="229"/>
      <c r="L741" s="253"/>
      <c r="M741" s="107"/>
      <c r="N741" s="108"/>
    </row>
    <row r="742" spans="2:14" ht="45.75" customHeight="1">
      <c r="B742" s="190" t="s">
        <v>1088</v>
      </c>
      <c r="C742" s="24">
        <v>87640</v>
      </c>
      <c r="D742" s="24" t="s">
        <v>4684</v>
      </c>
      <c r="E742" s="666" t="str">
        <f>IFERROR(VLOOKUP($C742,'SINAPI MARÇO 2020'!$1:$1048576,2,0),IFERROR(VLOOKUP($C742,'COMP. PROPRIA'!#REF!,4,0),""))</f>
        <v>CONTRAPISO EM ARGAMASSA TRAÇO 1:4 (CIMENTO E AREIA), PREPARO MECÂNICO COM BETONEIRA 400 L, APLICADO EM ÁREAS SECAS SOBRE LAJE, ADERIDO, ESPESSURA 4CM. AF_06/2014</v>
      </c>
      <c r="F742" s="667"/>
      <c r="G742" s="667"/>
      <c r="H742" s="667"/>
      <c r="I742" s="667"/>
      <c r="J742" s="668"/>
      <c r="K742" s="230">
        <f>SUM(K744:K746)</f>
        <v>0</v>
      </c>
      <c r="L742" s="40" t="s">
        <v>57</v>
      </c>
      <c r="M742" s="160"/>
      <c r="N742" s="115"/>
    </row>
    <row r="743" spans="2:14" ht="25.5">
      <c r="B743" s="190"/>
      <c r="C743" s="24"/>
      <c r="D743" s="24"/>
      <c r="E743" s="68" t="s">
        <v>1087</v>
      </c>
      <c r="F743" s="293" t="s">
        <v>5311</v>
      </c>
      <c r="G743" s="48" t="s">
        <v>5262</v>
      </c>
      <c r="H743" s="261"/>
      <c r="I743" s="261"/>
      <c r="J743" s="106"/>
      <c r="K743" s="229"/>
      <c r="L743" s="253"/>
      <c r="M743" s="107"/>
      <c r="N743" s="108"/>
    </row>
    <row r="744" spans="2:14">
      <c r="B744" s="190"/>
      <c r="C744" s="24"/>
      <c r="D744" s="24"/>
      <c r="E744" s="65">
        <f>M179</f>
        <v>0</v>
      </c>
      <c r="F744" s="55">
        <v>0</v>
      </c>
      <c r="G744" s="58">
        <v>0</v>
      </c>
      <c r="H744" s="295"/>
      <c r="I744" s="295"/>
      <c r="J744" s="106"/>
      <c r="K744" s="54">
        <f>E744*F744*G744</f>
        <v>0</v>
      </c>
      <c r="L744" s="253"/>
      <c r="M744" s="107"/>
      <c r="N744" s="108"/>
    </row>
    <row r="745" spans="2:14">
      <c r="B745" s="190"/>
      <c r="C745" s="24"/>
      <c r="D745" s="24"/>
      <c r="E745" s="65">
        <v>0</v>
      </c>
      <c r="F745" s="55">
        <v>0</v>
      </c>
      <c r="G745" s="58">
        <v>0</v>
      </c>
      <c r="H745" s="295"/>
      <c r="I745" s="295"/>
      <c r="J745" s="106"/>
      <c r="K745" s="54">
        <f>E745*F745*G745</f>
        <v>0</v>
      </c>
      <c r="L745" s="253"/>
      <c r="M745" s="107"/>
      <c r="N745" s="108"/>
    </row>
    <row r="746" spans="2:14">
      <c r="B746" s="190"/>
      <c r="C746" s="24"/>
      <c r="D746" s="24"/>
      <c r="E746" s="65">
        <v>0</v>
      </c>
      <c r="F746" s="55">
        <v>0</v>
      </c>
      <c r="G746" s="58">
        <v>0</v>
      </c>
      <c r="H746" s="295"/>
      <c r="I746" s="295"/>
      <c r="J746" s="106"/>
      <c r="K746" s="54">
        <f>E746*F746*G746</f>
        <v>0</v>
      </c>
      <c r="L746" s="253"/>
      <c r="M746" s="107"/>
      <c r="N746" s="108"/>
    </row>
    <row r="747" spans="2:14">
      <c r="B747" s="190"/>
      <c r="C747" s="24"/>
      <c r="D747" s="24"/>
      <c r="E747" s="252"/>
      <c r="F747" s="295"/>
      <c r="G747" s="295"/>
      <c r="H747" s="295"/>
      <c r="I747" s="295"/>
      <c r="J747" s="106"/>
      <c r="K747" s="229"/>
      <c r="L747" s="253"/>
      <c r="M747" s="107"/>
      <c r="N747" s="108"/>
    </row>
    <row r="748" spans="2:14" ht="29.25" customHeight="1">
      <c r="B748" s="190"/>
      <c r="C748" s="24">
        <v>84191</v>
      </c>
      <c r="D748" s="24" t="s">
        <v>7</v>
      </c>
      <c r="E748" s="666" t="str">
        <f>IFERROR(VLOOKUP($C748,'SINAPI MARÇO 2020'!$1:$1048576,2,0),IFERROR(VLOOKUP($C748,'COMP. PROPRIA'!#REF!,4,0),""))</f>
        <v>PISO EM GRANILITE, MARMORITE OU GRANITINA ESPESSURA 8 MM, INCLUSO JUNTAS DE DILATACAO PLASTICAS</v>
      </c>
      <c r="F748" s="667"/>
      <c r="G748" s="667"/>
      <c r="H748" s="667"/>
      <c r="I748" s="667"/>
      <c r="J748" s="668"/>
      <c r="K748" s="230">
        <f>SUM(K750:K751)</f>
        <v>0</v>
      </c>
      <c r="L748" s="253" t="s">
        <v>57</v>
      </c>
      <c r="M748" s="107"/>
      <c r="N748" s="108"/>
    </row>
    <row r="749" spans="2:14" ht="25.5">
      <c r="B749" s="190"/>
      <c r="C749" s="24"/>
      <c r="D749" s="24"/>
      <c r="E749" s="68" t="s">
        <v>1087</v>
      </c>
      <c r="F749" s="255" t="s">
        <v>1086</v>
      </c>
      <c r="G749" s="33"/>
      <c r="H749" s="33"/>
      <c r="I749" s="33"/>
      <c r="J749" s="127"/>
      <c r="K749" s="233"/>
      <c r="L749" s="39"/>
      <c r="M749" s="107"/>
      <c r="N749" s="108"/>
    </row>
    <row r="750" spans="2:14">
      <c r="B750" s="190"/>
      <c r="C750" s="24"/>
      <c r="D750" s="24"/>
      <c r="E750" s="65">
        <f>K737</f>
        <v>0</v>
      </c>
      <c r="F750" s="55">
        <v>0</v>
      </c>
      <c r="G750" s="33"/>
      <c r="H750" s="33"/>
      <c r="I750" s="33"/>
      <c r="J750" s="127"/>
      <c r="K750" s="54">
        <f>E750*F750</f>
        <v>0</v>
      </c>
      <c r="L750" s="39"/>
      <c r="M750" s="107"/>
      <c r="N750" s="108"/>
    </row>
    <row r="751" spans="2:14">
      <c r="B751" s="190" t="s">
        <v>4918</v>
      </c>
      <c r="C751" s="24"/>
      <c r="D751" s="24"/>
      <c r="E751" s="65">
        <v>0</v>
      </c>
      <c r="F751" s="55">
        <v>0</v>
      </c>
      <c r="G751" s="33"/>
      <c r="H751" s="33"/>
      <c r="I751" s="33"/>
      <c r="J751" s="127"/>
      <c r="K751" s="54">
        <f>E751*F751</f>
        <v>0</v>
      </c>
      <c r="L751" s="39"/>
      <c r="M751" s="107"/>
      <c r="N751" s="108"/>
    </row>
    <row r="752" spans="2:14">
      <c r="B752" s="190"/>
      <c r="C752" s="24"/>
      <c r="D752" s="24"/>
      <c r="E752" s="252"/>
      <c r="F752" s="261"/>
      <c r="G752" s="261"/>
      <c r="H752" s="261"/>
      <c r="I752" s="261"/>
      <c r="J752" s="106"/>
      <c r="K752" s="229"/>
      <c r="L752" s="253"/>
      <c r="M752" s="107"/>
      <c r="N752" s="108"/>
    </row>
    <row r="753" spans="2:14" ht="32.25" customHeight="1">
      <c r="B753" s="190"/>
      <c r="C753" s="24">
        <v>83742</v>
      </c>
      <c r="D753" s="24" t="s">
        <v>7</v>
      </c>
      <c r="E753" s="666" t="str">
        <f>IFERROR(VLOOKUP($C753,'SINAPI MARÇO 2020'!$1:$1048576,2,0),IFERROR(VLOOKUP($C753,'COMP. PROPRIA'!#REF!,4,0),""))</f>
        <v/>
      </c>
      <c r="F753" s="667"/>
      <c r="G753" s="667"/>
      <c r="H753" s="667"/>
      <c r="I753" s="667"/>
      <c r="J753" s="668"/>
      <c r="K753" s="230">
        <f>K748</f>
        <v>0</v>
      </c>
      <c r="L753" s="253" t="s">
        <v>57</v>
      </c>
      <c r="M753" s="107"/>
      <c r="N753" s="108"/>
    </row>
    <row r="754" spans="2:14" ht="25.5">
      <c r="B754" s="190"/>
      <c r="C754" s="24"/>
      <c r="D754" s="24"/>
      <c r="E754" s="68" t="s">
        <v>1087</v>
      </c>
      <c r="F754" s="293" t="s">
        <v>1086</v>
      </c>
      <c r="G754" s="48" t="s">
        <v>5262</v>
      </c>
      <c r="H754" s="291"/>
      <c r="I754" s="291"/>
      <c r="J754" s="292"/>
      <c r="K754" s="230"/>
      <c r="L754" s="253"/>
      <c r="M754" s="107"/>
      <c r="N754" s="108"/>
    </row>
    <row r="755" spans="2:14">
      <c r="B755" s="190"/>
      <c r="C755" s="24"/>
      <c r="D755" s="24"/>
      <c r="E755" s="65">
        <f>K742</f>
        <v>0</v>
      </c>
      <c r="F755" s="55">
        <v>0</v>
      </c>
      <c r="G755" s="58">
        <v>0</v>
      </c>
      <c r="H755" s="291"/>
      <c r="I755" s="291"/>
      <c r="J755" s="292"/>
      <c r="K755" s="54">
        <f>E755*F755*G755</f>
        <v>0</v>
      </c>
      <c r="L755" s="253"/>
      <c r="M755" s="107"/>
      <c r="N755" s="108"/>
    </row>
    <row r="756" spans="2:14">
      <c r="B756" s="190"/>
      <c r="C756" s="24"/>
      <c r="D756" s="24"/>
      <c r="E756" s="65">
        <v>0</v>
      </c>
      <c r="F756" s="55">
        <v>0</v>
      </c>
      <c r="G756" s="58">
        <v>0</v>
      </c>
      <c r="H756" s="291"/>
      <c r="I756" s="291"/>
      <c r="J756" s="292"/>
      <c r="K756" s="54">
        <f>E756*F756*G756</f>
        <v>0</v>
      </c>
      <c r="L756" s="253"/>
      <c r="M756" s="107"/>
      <c r="N756" s="108"/>
    </row>
    <row r="757" spans="2:14">
      <c r="B757" s="190"/>
      <c r="C757" s="24"/>
      <c r="D757" s="24"/>
      <c r="E757" s="252"/>
      <c r="F757" s="261"/>
      <c r="G757" s="261"/>
      <c r="H757" s="261"/>
      <c r="I757" s="261"/>
      <c r="J757" s="106"/>
      <c r="K757" s="229"/>
      <c r="L757" s="253"/>
      <c r="M757" s="107"/>
      <c r="N757" s="108"/>
    </row>
    <row r="758" spans="2:14" ht="39" customHeight="1">
      <c r="B758" s="190"/>
      <c r="C758" s="24">
        <v>87260</v>
      </c>
      <c r="D758" s="24" t="s">
        <v>7</v>
      </c>
      <c r="E758" s="666" t="str">
        <f>IFERROR(VLOOKUP($C758,'SINAPI MARÇO 2020'!$1:$1048576,2,0),IFERROR(VLOOKUP($C758,'COMP. PROPRIA'!#REF!,4,0),""))</f>
        <v>REVESTIMENTO CERÂMICO PARA PISO COM PLACAS TIPO PORCELANATO DE DIMENSÕES 45X45 CM APLICADA EM AMBIENTES DE ÁREA MAIOR QUE 10 M². AF_06/2014</v>
      </c>
      <c r="F758" s="667"/>
      <c r="G758" s="667"/>
      <c r="H758" s="667"/>
      <c r="I758" s="667"/>
      <c r="J758" s="668"/>
      <c r="K758" s="230">
        <f>SUM(K760:K766)</f>
        <v>0</v>
      </c>
      <c r="L758" s="253" t="s">
        <v>57</v>
      </c>
      <c r="M758" s="107"/>
      <c r="N758" s="108"/>
    </row>
    <row r="759" spans="2:14" ht="25.5">
      <c r="B759" s="202"/>
      <c r="C759" s="24"/>
      <c r="D759" s="24"/>
      <c r="E759" s="68" t="s">
        <v>1087</v>
      </c>
      <c r="F759" s="255" t="s">
        <v>1086</v>
      </c>
      <c r="G759" s="48" t="s">
        <v>5262</v>
      </c>
      <c r="H759" s="33"/>
      <c r="I759" s="33"/>
      <c r="J759" s="127"/>
      <c r="K759" s="233"/>
      <c r="L759" s="253"/>
      <c r="M759" s="107"/>
      <c r="N759" s="108"/>
    </row>
    <row r="760" spans="2:14" ht="15" customHeight="1">
      <c r="B760" s="190"/>
      <c r="C760" s="24"/>
      <c r="D760" s="24"/>
      <c r="E760" s="65">
        <v>0</v>
      </c>
      <c r="F760" s="55">
        <v>0</v>
      </c>
      <c r="G760" s="55">
        <v>0</v>
      </c>
      <c r="H760" s="33"/>
      <c r="I760" s="33"/>
      <c r="J760" s="127"/>
      <c r="K760" s="54">
        <f>E760*F760*G760</f>
        <v>0</v>
      </c>
      <c r="L760" s="253"/>
      <c r="M760" s="107"/>
      <c r="N760" s="108"/>
    </row>
    <row r="761" spans="2:14" ht="25.5" customHeight="1">
      <c r="B761" s="190"/>
      <c r="C761" s="24"/>
      <c r="D761" s="24"/>
      <c r="E761" s="65">
        <v>0</v>
      </c>
      <c r="F761" s="55">
        <v>0</v>
      </c>
      <c r="G761" s="55">
        <v>0</v>
      </c>
      <c r="H761" s="33"/>
      <c r="I761" s="33"/>
      <c r="J761" s="127"/>
      <c r="K761" s="54">
        <f t="shared" ref="K761:K766" si="9">E761*F761*G761</f>
        <v>0</v>
      </c>
      <c r="L761" s="253"/>
      <c r="M761" s="107"/>
      <c r="N761" s="108"/>
    </row>
    <row r="762" spans="2:14" ht="12.75" customHeight="1">
      <c r="B762" s="190"/>
      <c r="C762" s="24"/>
      <c r="D762" s="24"/>
      <c r="E762" s="65">
        <v>0</v>
      </c>
      <c r="F762" s="55">
        <v>0</v>
      </c>
      <c r="G762" s="55">
        <v>0</v>
      </c>
      <c r="H762" s="33"/>
      <c r="I762" s="33"/>
      <c r="J762" s="127"/>
      <c r="K762" s="54">
        <f t="shared" si="9"/>
        <v>0</v>
      </c>
      <c r="L762" s="253"/>
      <c r="M762" s="107"/>
      <c r="N762" s="108"/>
    </row>
    <row r="763" spans="2:14" ht="12.75" customHeight="1">
      <c r="B763" s="190"/>
      <c r="C763" s="24"/>
      <c r="D763" s="24"/>
      <c r="E763" s="65">
        <v>0</v>
      </c>
      <c r="F763" s="55">
        <v>0</v>
      </c>
      <c r="G763" s="55">
        <v>0</v>
      </c>
      <c r="H763" s="33"/>
      <c r="I763" s="33"/>
      <c r="J763" s="127"/>
      <c r="K763" s="54">
        <f t="shared" si="9"/>
        <v>0</v>
      </c>
      <c r="L763" s="253"/>
      <c r="M763" s="107"/>
      <c r="N763" s="108"/>
    </row>
    <row r="764" spans="2:14" ht="12.75" customHeight="1">
      <c r="B764" s="190"/>
      <c r="C764" s="24"/>
      <c r="D764" s="24"/>
      <c r="E764" s="65">
        <v>0</v>
      </c>
      <c r="F764" s="55">
        <v>0</v>
      </c>
      <c r="G764" s="55">
        <v>0</v>
      </c>
      <c r="H764" s="33"/>
      <c r="I764" s="33"/>
      <c r="J764" s="127"/>
      <c r="K764" s="54">
        <f t="shared" si="9"/>
        <v>0</v>
      </c>
      <c r="L764" s="253"/>
      <c r="M764" s="107"/>
      <c r="N764" s="108"/>
    </row>
    <row r="765" spans="2:14" ht="12.75" customHeight="1">
      <c r="B765" s="190"/>
      <c r="C765" s="24"/>
      <c r="D765" s="24"/>
      <c r="E765" s="65">
        <v>0</v>
      </c>
      <c r="F765" s="55">
        <v>0</v>
      </c>
      <c r="G765" s="55">
        <v>0</v>
      </c>
      <c r="H765" s="33"/>
      <c r="I765" s="33"/>
      <c r="J765" s="127"/>
      <c r="K765" s="54">
        <f t="shared" si="9"/>
        <v>0</v>
      </c>
      <c r="L765" s="253"/>
      <c r="M765" s="107"/>
      <c r="N765" s="108"/>
    </row>
    <row r="766" spans="2:14" ht="12.75" customHeight="1">
      <c r="B766" s="190"/>
      <c r="C766" s="24"/>
      <c r="D766" s="24"/>
      <c r="E766" s="65">
        <v>0</v>
      </c>
      <c r="F766" s="55">
        <v>0</v>
      </c>
      <c r="G766" s="55">
        <v>0</v>
      </c>
      <c r="H766" s="33"/>
      <c r="I766" s="33"/>
      <c r="J766" s="127"/>
      <c r="K766" s="54">
        <f t="shared" si="9"/>
        <v>0</v>
      </c>
      <c r="L766" s="253"/>
      <c r="M766" s="107"/>
      <c r="N766" s="108"/>
    </row>
    <row r="767" spans="2:14" ht="12.75" customHeight="1">
      <c r="B767" s="190"/>
      <c r="C767" s="24"/>
      <c r="D767" s="24"/>
      <c r="E767" s="252"/>
      <c r="F767" s="261"/>
      <c r="G767" s="261"/>
      <c r="H767" s="261"/>
      <c r="I767" s="261"/>
      <c r="J767" s="106"/>
      <c r="K767" s="229"/>
      <c r="L767" s="253"/>
      <c r="M767" s="107"/>
      <c r="N767" s="108"/>
    </row>
    <row r="768" spans="2:14" ht="37.5" customHeight="1">
      <c r="B768" s="190"/>
      <c r="C768" s="24">
        <v>87262</v>
      </c>
      <c r="D768" s="62" t="s">
        <v>7</v>
      </c>
      <c r="E768" s="666" t="str">
        <f>IFERROR(VLOOKUP($C768,'SINAPI MARÇO 2020'!$1:$1048576,2,0),IFERROR(VLOOKUP($C768,'COMP. PROPRIA'!#REF!,4,0),""))</f>
        <v>REVESTIMENTO CERÂMICO PARA PISO COM PLACAS TIPO PORCELANATO DE DIMENSÕES 60X60 CM APLICADA EM AMBIENTES DE ÁREA ENTRE 5 M² E 10 M². AF_06/2014</v>
      </c>
      <c r="F768" s="667"/>
      <c r="G768" s="667"/>
      <c r="H768" s="667"/>
      <c r="I768" s="667"/>
      <c r="J768" s="668"/>
      <c r="K768" s="230">
        <f>SUM(K770:K774)</f>
        <v>0</v>
      </c>
      <c r="L768" s="253" t="s">
        <v>57</v>
      </c>
      <c r="M768" s="100">
        <f>SUM(M770:M774)</f>
        <v>0</v>
      </c>
      <c r="N768" s="115" t="s">
        <v>24</v>
      </c>
    </row>
    <row r="769" spans="2:14" ht="12.75" customHeight="1">
      <c r="B769" s="202"/>
      <c r="C769" s="24"/>
      <c r="D769" s="24"/>
      <c r="E769" s="68" t="s">
        <v>1084</v>
      </c>
      <c r="F769" s="255" t="s">
        <v>936</v>
      </c>
      <c r="G769" s="48" t="s">
        <v>5262</v>
      </c>
      <c r="H769" s="33"/>
      <c r="I769" s="33"/>
      <c r="J769" s="127"/>
      <c r="K769" s="233"/>
      <c r="L769" s="253"/>
      <c r="M769" s="107"/>
      <c r="N769" s="108"/>
    </row>
    <row r="770" spans="2:14">
      <c r="B770" s="190"/>
      <c r="C770" s="24"/>
      <c r="D770" s="24"/>
      <c r="E770" s="105">
        <v>0</v>
      </c>
      <c r="F770" s="55">
        <v>0</v>
      </c>
      <c r="G770" s="55">
        <v>0</v>
      </c>
      <c r="H770" s="261"/>
      <c r="I770" s="261"/>
      <c r="J770" s="106"/>
      <c r="K770" s="54">
        <f>E770*F770*G770</f>
        <v>0</v>
      </c>
      <c r="L770" s="253"/>
      <c r="M770" s="40">
        <f>E770*G770</f>
        <v>0</v>
      </c>
      <c r="N770" s="108"/>
    </row>
    <row r="771" spans="2:14">
      <c r="B771" s="190"/>
      <c r="C771" s="24"/>
      <c r="D771" s="24"/>
      <c r="E771" s="105">
        <v>0</v>
      </c>
      <c r="F771" s="55">
        <v>0</v>
      </c>
      <c r="G771" s="55">
        <v>0</v>
      </c>
      <c r="H771" s="261"/>
      <c r="I771" s="261"/>
      <c r="J771" s="106"/>
      <c r="K771" s="54">
        <f>E771*F771*G771</f>
        <v>0</v>
      </c>
      <c r="L771" s="253"/>
      <c r="M771" s="40">
        <f>E771*G771</f>
        <v>0</v>
      </c>
      <c r="N771" s="108"/>
    </row>
    <row r="772" spans="2:14">
      <c r="B772" s="190"/>
      <c r="C772" s="24"/>
      <c r="D772" s="24"/>
      <c r="E772" s="105">
        <v>0</v>
      </c>
      <c r="F772" s="55">
        <v>0</v>
      </c>
      <c r="G772" s="55">
        <v>0</v>
      </c>
      <c r="H772" s="261"/>
      <c r="I772" s="261"/>
      <c r="J772" s="106"/>
      <c r="K772" s="54">
        <f>E772*F772*G772</f>
        <v>0</v>
      </c>
      <c r="L772" s="253"/>
      <c r="M772" s="40">
        <f>E772*G772</f>
        <v>0</v>
      </c>
      <c r="N772" s="108"/>
    </row>
    <row r="773" spans="2:14">
      <c r="B773" s="190"/>
      <c r="C773" s="24"/>
      <c r="D773" s="24"/>
      <c r="E773" s="105">
        <v>0</v>
      </c>
      <c r="F773" s="55">
        <v>0</v>
      </c>
      <c r="G773" s="55">
        <v>0</v>
      </c>
      <c r="H773" s="261"/>
      <c r="I773" s="261"/>
      <c r="J773" s="106"/>
      <c r="K773" s="54">
        <f>E773*F773*G773</f>
        <v>0</v>
      </c>
      <c r="L773" s="253"/>
      <c r="M773" s="40">
        <f>E773*G773</f>
        <v>0</v>
      </c>
      <c r="N773" s="108"/>
    </row>
    <row r="774" spans="2:14">
      <c r="B774" s="190"/>
      <c r="C774" s="24"/>
      <c r="D774" s="24"/>
      <c r="E774" s="105">
        <v>0</v>
      </c>
      <c r="F774" s="55">
        <v>0</v>
      </c>
      <c r="G774" s="55">
        <v>0</v>
      </c>
      <c r="H774" s="261"/>
      <c r="I774" s="261"/>
      <c r="J774" s="106"/>
      <c r="K774" s="54">
        <f>E774*F774*G774</f>
        <v>0</v>
      </c>
      <c r="L774" s="253"/>
      <c r="M774" s="40">
        <f>E774*G774</f>
        <v>0</v>
      </c>
      <c r="N774" s="108"/>
    </row>
    <row r="775" spans="2:14" s="155" customFormat="1">
      <c r="B775" s="194"/>
      <c r="C775" s="89"/>
      <c r="D775" s="89"/>
      <c r="E775" s="132"/>
      <c r="F775" s="38"/>
      <c r="G775" s="38"/>
      <c r="H775" s="38"/>
      <c r="I775" s="38"/>
      <c r="J775" s="126"/>
      <c r="K775" s="234"/>
      <c r="L775" s="41"/>
      <c r="M775" s="161"/>
      <c r="N775" s="162"/>
    </row>
    <row r="776" spans="2:14" ht="44.25" customHeight="1">
      <c r="B776" s="190"/>
      <c r="C776" s="24">
        <v>87247</v>
      </c>
      <c r="D776" s="62" t="s">
        <v>7</v>
      </c>
      <c r="E776" s="666" t="str">
        <f>IFERROR(VLOOKUP($C776,'SINAPI MARÇO 2020'!$1:$1048576,2,0),IFERROR(VLOOKUP($C776,'COMP. PROPRIA'!#REF!,4,0),""))</f>
        <v>REVESTIMENTO CERÂMICO PARA PISO COM PLACAS TIPO ESMALTADA EXTRA DE DIMENSÕES 35X35 CM APLICADA EM AMBIENTES DE ÁREA ENTRE 5 M2 E 10 M2. AF_06/2014</v>
      </c>
      <c r="F776" s="667"/>
      <c r="G776" s="667"/>
      <c r="H776" s="667"/>
      <c r="I776" s="667"/>
      <c r="J776" s="668"/>
      <c r="K776" s="230">
        <f>SUM(K778:K782)</f>
        <v>0</v>
      </c>
      <c r="L776" s="253" t="s">
        <v>57</v>
      </c>
      <c r="M776" s="107"/>
      <c r="N776" s="108"/>
    </row>
    <row r="777" spans="2:14" ht="12.75" customHeight="1">
      <c r="B777" s="202"/>
      <c r="C777" s="24"/>
      <c r="D777" s="24"/>
      <c r="E777" s="68" t="s">
        <v>1084</v>
      </c>
      <c r="F777" s="293" t="s">
        <v>936</v>
      </c>
      <c r="G777" s="48" t="s">
        <v>5262</v>
      </c>
      <c r="H777" s="33"/>
      <c r="I777" s="33"/>
      <c r="J777" s="127"/>
      <c r="K777" s="233"/>
      <c r="L777" s="253"/>
      <c r="M777" s="107"/>
      <c r="N777" s="108"/>
    </row>
    <row r="778" spans="2:14" ht="15" customHeight="1">
      <c r="B778" s="190"/>
      <c r="C778" s="24"/>
      <c r="D778" s="24"/>
      <c r="E778" s="105">
        <v>0</v>
      </c>
      <c r="F778" s="55">
        <v>0</v>
      </c>
      <c r="G778" s="55">
        <v>0</v>
      </c>
      <c r="H778" s="295"/>
      <c r="I778" s="295"/>
      <c r="J778" s="106"/>
      <c r="K778" s="54">
        <f>E778*F778*G778</f>
        <v>0</v>
      </c>
      <c r="L778" s="253"/>
      <c r="M778" s="107"/>
      <c r="N778" s="108"/>
    </row>
    <row r="779" spans="2:14" ht="12.75" customHeight="1">
      <c r="B779" s="190"/>
      <c r="C779" s="24"/>
      <c r="D779" s="24"/>
      <c r="E779" s="105">
        <v>0</v>
      </c>
      <c r="F779" s="55">
        <v>0</v>
      </c>
      <c r="G779" s="55">
        <v>0</v>
      </c>
      <c r="H779" s="295"/>
      <c r="I779" s="295"/>
      <c r="J779" s="106"/>
      <c r="K779" s="54">
        <f>E779*F779*G779</f>
        <v>0</v>
      </c>
      <c r="L779" s="253"/>
      <c r="M779" s="107"/>
      <c r="N779" s="108"/>
    </row>
    <row r="780" spans="2:14" ht="12.75" customHeight="1">
      <c r="B780" s="190"/>
      <c r="C780" s="24"/>
      <c r="D780" s="24"/>
      <c r="E780" s="105">
        <v>0</v>
      </c>
      <c r="F780" s="55">
        <v>0</v>
      </c>
      <c r="G780" s="55">
        <v>0</v>
      </c>
      <c r="H780" s="295"/>
      <c r="I780" s="295"/>
      <c r="J780" s="106"/>
      <c r="K780" s="54">
        <f>E780*F780*G780</f>
        <v>0</v>
      </c>
      <c r="L780" s="253"/>
      <c r="M780" s="107"/>
      <c r="N780" s="108"/>
    </row>
    <row r="781" spans="2:14" ht="12.75" customHeight="1">
      <c r="B781" s="190"/>
      <c r="C781" s="24"/>
      <c r="D781" s="24"/>
      <c r="E781" s="105">
        <v>0</v>
      </c>
      <c r="F781" s="55">
        <v>0</v>
      </c>
      <c r="G781" s="55">
        <v>0</v>
      </c>
      <c r="H781" s="295"/>
      <c r="I781" s="295"/>
      <c r="J781" s="106"/>
      <c r="K781" s="54">
        <f>E781*F781*G781</f>
        <v>0</v>
      </c>
      <c r="L781" s="253"/>
      <c r="M781" s="107"/>
      <c r="N781" s="108"/>
    </row>
    <row r="782" spans="2:14" ht="12.75" customHeight="1">
      <c r="B782" s="190"/>
      <c r="C782" s="24"/>
      <c r="D782" s="24"/>
      <c r="E782" s="105">
        <v>0</v>
      </c>
      <c r="F782" s="55">
        <v>0</v>
      </c>
      <c r="G782" s="55">
        <v>0</v>
      </c>
      <c r="H782" s="295"/>
      <c r="I782" s="295"/>
      <c r="J782" s="106"/>
      <c r="K782" s="54">
        <f>E782*F782*G782</f>
        <v>0</v>
      </c>
      <c r="L782" s="253"/>
      <c r="M782" s="107"/>
      <c r="N782" s="108"/>
    </row>
    <row r="783" spans="2:14" s="155" customFormat="1" ht="12.75" customHeight="1">
      <c r="B783" s="194"/>
      <c r="C783" s="89"/>
      <c r="D783" s="89"/>
      <c r="E783" s="132"/>
      <c r="F783" s="38"/>
      <c r="G783" s="38"/>
      <c r="H783" s="38"/>
      <c r="I783" s="38"/>
      <c r="J783" s="126"/>
      <c r="K783" s="234"/>
      <c r="L783" s="41"/>
      <c r="M783" s="161"/>
      <c r="N783" s="162"/>
    </row>
    <row r="784" spans="2:14" ht="44.25" customHeight="1">
      <c r="B784" s="190"/>
      <c r="C784" s="24">
        <v>87250</v>
      </c>
      <c r="D784" s="62" t="s">
        <v>7</v>
      </c>
      <c r="E784" s="666" t="str">
        <f>IFERROR(VLOOKUP($C784,'SINAPI MARÇO 2020'!$1:$1048576,2,0),IFERROR(VLOOKUP($C784,'COMP. PROPRIA'!#REF!,4,0),""))</f>
        <v>REVESTIMENTO CERÂMICO PARA PISO COM PLACAS TIPO ESMALTADA EXTRA DE DIMENSÕES 45X45 CM APLICADA EM AMBIENTES DE ÁREA ENTRE 5 M2 E 10 M2. AF_06/2014</v>
      </c>
      <c r="F784" s="667"/>
      <c r="G784" s="667"/>
      <c r="H784" s="667"/>
      <c r="I784" s="667"/>
      <c r="J784" s="668"/>
      <c r="K784" s="230">
        <f>SUM(K786:K790)</f>
        <v>0</v>
      </c>
      <c r="L784" s="253" t="s">
        <v>57</v>
      </c>
      <c r="M784" s="107"/>
      <c r="N784" s="108"/>
    </row>
    <row r="785" spans="2:14" ht="12.75" customHeight="1">
      <c r="B785" s="202"/>
      <c r="C785" s="24"/>
      <c r="D785" s="24"/>
      <c r="E785" s="68" t="s">
        <v>1084</v>
      </c>
      <c r="F785" s="293" t="s">
        <v>936</v>
      </c>
      <c r="G785" s="48" t="s">
        <v>5262</v>
      </c>
      <c r="H785" s="33"/>
      <c r="I785" s="33"/>
      <c r="J785" s="127"/>
      <c r="K785" s="233"/>
      <c r="L785" s="253"/>
      <c r="M785" s="107"/>
      <c r="N785" s="108"/>
    </row>
    <row r="786" spans="2:14" ht="15" customHeight="1">
      <c r="B786" s="190"/>
      <c r="C786" s="24"/>
      <c r="D786" s="24"/>
      <c r="E786" s="105">
        <v>0</v>
      </c>
      <c r="F786" s="55">
        <v>0</v>
      </c>
      <c r="G786" s="55">
        <v>0</v>
      </c>
      <c r="H786" s="295"/>
      <c r="I786" s="295"/>
      <c r="J786" s="106"/>
      <c r="K786" s="54">
        <f>E786*F786*G786</f>
        <v>0</v>
      </c>
      <c r="L786" s="253"/>
      <c r="M786" s="107"/>
      <c r="N786" s="108"/>
    </row>
    <row r="787" spans="2:14" ht="12.75" customHeight="1">
      <c r="B787" s="190"/>
      <c r="C787" s="24"/>
      <c r="D787" s="24"/>
      <c r="E787" s="105">
        <v>0</v>
      </c>
      <c r="F787" s="55">
        <v>0</v>
      </c>
      <c r="G787" s="55">
        <v>0</v>
      </c>
      <c r="H787" s="295"/>
      <c r="I787" s="295"/>
      <c r="J787" s="106"/>
      <c r="K787" s="54">
        <f>E787*F787*G787</f>
        <v>0</v>
      </c>
      <c r="L787" s="253"/>
      <c r="M787" s="107"/>
      <c r="N787" s="108"/>
    </row>
    <row r="788" spans="2:14" ht="12.75" customHeight="1">
      <c r="B788" s="190"/>
      <c r="C788" s="24"/>
      <c r="D788" s="24"/>
      <c r="E788" s="105">
        <v>0</v>
      </c>
      <c r="F788" s="55">
        <v>0</v>
      </c>
      <c r="G788" s="55">
        <v>0</v>
      </c>
      <c r="H788" s="295"/>
      <c r="I788" s="295"/>
      <c r="J788" s="106"/>
      <c r="K788" s="54">
        <f>E788*F788*G788</f>
        <v>0</v>
      </c>
      <c r="L788" s="253"/>
      <c r="M788" s="107"/>
      <c r="N788" s="108"/>
    </row>
    <row r="789" spans="2:14" ht="12.75" customHeight="1">
      <c r="B789" s="190"/>
      <c r="C789" s="24"/>
      <c r="D789" s="24"/>
      <c r="E789" s="105">
        <v>0</v>
      </c>
      <c r="F789" s="55">
        <v>0</v>
      </c>
      <c r="G789" s="55">
        <v>0</v>
      </c>
      <c r="H789" s="295"/>
      <c r="I789" s="295"/>
      <c r="J789" s="106"/>
      <c r="K789" s="54">
        <f>E789*F789*G789</f>
        <v>0</v>
      </c>
      <c r="L789" s="253"/>
      <c r="M789" s="107"/>
      <c r="N789" s="108"/>
    </row>
    <row r="790" spans="2:14" ht="12.75" customHeight="1">
      <c r="B790" s="190"/>
      <c r="C790" s="24"/>
      <c r="D790" s="24"/>
      <c r="E790" s="105">
        <v>0</v>
      </c>
      <c r="F790" s="55">
        <v>0</v>
      </c>
      <c r="G790" s="55">
        <v>0</v>
      </c>
      <c r="H790" s="295"/>
      <c r="I790" s="295"/>
      <c r="J790" s="106"/>
      <c r="K790" s="54">
        <f>E790*F790*G790</f>
        <v>0</v>
      </c>
      <c r="L790" s="253"/>
      <c r="M790" s="107"/>
      <c r="N790" s="108"/>
    </row>
    <row r="791" spans="2:14" s="155" customFormat="1">
      <c r="B791" s="194"/>
      <c r="C791" s="89"/>
      <c r="D791" s="89"/>
      <c r="E791" s="132"/>
      <c r="F791" s="38"/>
      <c r="G791" s="38"/>
      <c r="H791" s="38"/>
      <c r="I791" s="38"/>
      <c r="J791" s="126"/>
      <c r="K791" s="234"/>
      <c r="L791" s="41"/>
      <c r="M791" s="161"/>
      <c r="N791" s="162"/>
    </row>
    <row r="792" spans="2:14" ht="44.25" customHeight="1">
      <c r="B792" s="190"/>
      <c r="C792" s="24">
        <v>87256</v>
      </c>
      <c r="D792" s="62" t="s">
        <v>7</v>
      </c>
      <c r="E792" s="666" t="str">
        <f>IFERROR(VLOOKUP($C792,'SINAPI MARÇO 2020'!$1:$1048576,2,0),IFERROR(VLOOKUP($C792,'COMP. PROPRIA'!#REF!,4,0),""))</f>
        <v>REVESTIMENTO CERÂMICO PARA PISO COM PLACAS TIPO ESMALTADA EXTRA DE DIMENSÕES 60X60 CM APLICADA EM AMBIENTES DE ÁREA ENTRE 5 M2 E 10 M2. AF_06/2014</v>
      </c>
      <c r="F792" s="667"/>
      <c r="G792" s="667"/>
      <c r="H792" s="667"/>
      <c r="I792" s="667"/>
      <c r="J792" s="668"/>
      <c r="K792" s="230">
        <f>SUM(K794:K798)</f>
        <v>0</v>
      </c>
      <c r="L792" s="253" t="s">
        <v>57</v>
      </c>
      <c r="M792" s="107"/>
      <c r="N792" s="108"/>
    </row>
    <row r="793" spans="2:14" ht="12.75" customHeight="1">
      <c r="B793" s="202"/>
      <c r="C793" s="24"/>
      <c r="D793" s="24"/>
      <c r="E793" s="68" t="s">
        <v>1084</v>
      </c>
      <c r="F793" s="293" t="s">
        <v>936</v>
      </c>
      <c r="G793" s="48" t="s">
        <v>5262</v>
      </c>
      <c r="H793" s="33"/>
      <c r="I793" s="33"/>
      <c r="J793" s="127"/>
      <c r="K793" s="233"/>
      <c r="L793" s="253"/>
      <c r="M793" s="107"/>
      <c r="N793" s="108"/>
    </row>
    <row r="794" spans="2:14" ht="15" customHeight="1">
      <c r="B794" s="190"/>
      <c r="C794" s="24"/>
      <c r="D794" s="24"/>
      <c r="E794" s="105">
        <v>0</v>
      </c>
      <c r="F794" s="55">
        <v>0</v>
      </c>
      <c r="G794" s="55">
        <v>0</v>
      </c>
      <c r="H794" s="295"/>
      <c r="I794" s="295"/>
      <c r="J794" s="106"/>
      <c r="K794" s="54">
        <f>E794*F794*G794</f>
        <v>0</v>
      </c>
      <c r="L794" s="253"/>
      <c r="M794" s="107"/>
      <c r="N794" s="108"/>
    </row>
    <row r="795" spans="2:14" ht="12.75" customHeight="1">
      <c r="B795" s="190"/>
      <c r="C795" s="24"/>
      <c r="D795" s="24"/>
      <c r="E795" s="105">
        <v>0</v>
      </c>
      <c r="F795" s="55">
        <v>0</v>
      </c>
      <c r="G795" s="55">
        <v>0</v>
      </c>
      <c r="H795" s="295"/>
      <c r="I795" s="295"/>
      <c r="J795" s="106"/>
      <c r="K795" s="54">
        <f>E795*F795*G795</f>
        <v>0</v>
      </c>
      <c r="L795" s="253"/>
      <c r="M795" s="107"/>
      <c r="N795" s="108"/>
    </row>
    <row r="796" spans="2:14" ht="12.75" customHeight="1">
      <c r="B796" s="190"/>
      <c r="C796" s="24"/>
      <c r="D796" s="24"/>
      <c r="E796" s="105">
        <v>0</v>
      </c>
      <c r="F796" s="55">
        <v>0</v>
      </c>
      <c r="G796" s="55">
        <v>0</v>
      </c>
      <c r="H796" s="295"/>
      <c r="I796" s="295"/>
      <c r="J796" s="106"/>
      <c r="K796" s="54">
        <f>E796*F796*G796</f>
        <v>0</v>
      </c>
      <c r="L796" s="253"/>
      <c r="M796" s="107"/>
      <c r="N796" s="108"/>
    </row>
    <row r="797" spans="2:14" ht="12.75" customHeight="1">
      <c r="B797" s="190"/>
      <c r="C797" s="24"/>
      <c r="D797" s="24"/>
      <c r="E797" s="105">
        <v>0</v>
      </c>
      <c r="F797" s="55">
        <v>0</v>
      </c>
      <c r="G797" s="55">
        <v>0</v>
      </c>
      <c r="H797" s="295"/>
      <c r="I797" s="295"/>
      <c r="J797" s="106"/>
      <c r="K797" s="54">
        <f>E797*F797*G797</f>
        <v>0</v>
      </c>
      <c r="L797" s="253"/>
      <c r="M797" s="107"/>
      <c r="N797" s="108"/>
    </row>
    <row r="798" spans="2:14" ht="12.75" customHeight="1">
      <c r="B798" s="190"/>
      <c r="C798" s="24"/>
      <c r="D798" s="24"/>
      <c r="E798" s="105">
        <v>0</v>
      </c>
      <c r="F798" s="55">
        <v>0</v>
      </c>
      <c r="G798" s="55">
        <v>0</v>
      </c>
      <c r="H798" s="295"/>
      <c r="I798" s="295"/>
      <c r="J798" s="106"/>
      <c r="K798" s="54">
        <f>E798*F798*G798</f>
        <v>0</v>
      </c>
      <c r="L798" s="253"/>
      <c r="M798" s="107"/>
      <c r="N798" s="108"/>
    </row>
    <row r="799" spans="2:14" s="155" customFormat="1">
      <c r="B799" s="194"/>
      <c r="C799" s="89"/>
      <c r="D799" s="89"/>
      <c r="E799" s="132"/>
      <c r="F799" s="38"/>
      <c r="G799" s="38"/>
      <c r="H799" s="38"/>
      <c r="I799" s="38"/>
      <c r="J799" s="126"/>
      <c r="K799" s="234"/>
      <c r="L799" s="41"/>
      <c r="M799" s="161"/>
      <c r="N799" s="162"/>
    </row>
    <row r="800" spans="2:14" s="155" customFormat="1" ht="15">
      <c r="B800" s="194"/>
      <c r="C800" s="89"/>
      <c r="D800" s="89"/>
      <c r="E800" s="119" t="s">
        <v>5315</v>
      </c>
      <c r="F800" s="38"/>
      <c r="G800" s="38"/>
      <c r="H800" s="38"/>
      <c r="I800" s="38"/>
      <c r="J800" s="126"/>
      <c r="K800" s="230">
        <f>SUM(K801:K805)</f>
        <v>0</v>
      </c>
      <c r="L800" s="40" t="s">
        <v>18</v>
      </c>
      <c r="M800" s="161"/>
      <c r="N800" s="162"/>
    </row>
    <row r="801" spans="2:14" s="155" customFormat="1">
      <c r="B801" s="194"/>
      <c r="C801" s="89"/>
      <c r="D801" s="89"/>
      <c r="E801" s="134"/>
      <c r="F801" s="38" t="s">
        <v>1084</v>
      </c>
      <c r="G801" s="38"/>
      <c r="H801" s="38"/>
      <c r="I801" s="38"/>
      <c r="J801" s="126"/>
      <c r="K801" s="234"/>
      <c r="L801" s="41"/>
      <c r="M801" s="161"/>
      <c r="N801" s="162"/>
    </row>
    <row r="802" spans="2:14" s="155" customFormat="1">
      <c r="B802" s="194"/>
      <c r="C802" s="89">
        <v>88648</v>
      </c>
      <c r="D802" s="17" t="s">
        <v>7</v>
      </c>
      <c r="E802" s="134" t="s">
        <v>5312</v>
      </c>
      <c r="F802" s="55">
        <v>0</v>
      </c>
      <c r="G802" s="38"/>
      <c r="H802" s="38"/>
      <c r="I802" s="38"/>
      <c r="J802" s="126"/>
      <c r="K802" s="234">
        <f>F802</f>
        <v>0</v>
      </c>
      <c r="L802" s="41"/>
      <c r="M802" s="161"/>
      <c r="N802" s="162"/>
    </row>
    <row r="803" spans="2:14" s="155" customFormat="1">
      <c r="B803" s="194"/>
      <c r="C803" s="89">
        <v>88649</v>
      </c>
      <c r="D803" s="17" t="s">
        <v>7</v>
      </c>
      <c r="E803" s="134" t="s">
        <v>5313</v>
      </c>
      <c r="F803" s="55">
        <v>0</v>
      </c>
      <c r="G803" s="38"/>
      <c r="H803" s="38"/>
      <c r="I803" s="38"/>
      <c r="J803" s="126"/>
      <c r="K803" s="234">
        <f>F803</f>
        <v>0</v>
      </c>
      <c r="L803" s="41"/>
      <c r="M803" s="161"/>
      <c r="N803" s="162"/>
    </row>
    <row r="804" spans="2:14" s="155" customFormat="1">
      <c r="B804" s="194"/>
      <c r="C804" s="89">
        <v>88650</v>
      </c>
      <c r="D804" s="17" t="s">
        <v>7</v>
      </c>
      <c r="E804" s="134" t="s">
        <v>5314</v>
      </c>
      <c r="F804" s="55">
        <v>0</v>
      </c>
      <c r="G804" s="38"/>
      <c r="H804" s="38"/>
      <c r="I804" s="38"/>
      <c r="J804" s="126"/>
      <c r="K804" s="234">
        <f>F804</f>
        <v>0</v>
      </c>
      <c r="L804" s="41"/>
      <c r="M804" s="161"/>
      <c r="N804" s="162"/>
    </row>
    <row r="805" spans="2:14" ht="15">
      <c r="B805" s="190"/>
      <c r="C805" s="24"/>
      <c r="D805" s="17"/>
      <c r="E805" s="119"/>
      <c r="F805" s="261"/>
      <c r="G805" s="261"/>
      <c r="H805" s="261"/>
      <c r="I805" s="261"/>
      <c r="J805" s="106"/>
      <c r="K805" s="230"/>
      <c r="L805" s="253"/>
      <c r="M805" s="107"/>
      <c r="N805" s="108"/>
    </row>
    <row r="806" spans="2:14" ht="42.75" customHeight="1">
      <c r="B806" s="190"/>
      <c r="C806" s="24">
        <v>94992</v>
      </c>
      <c r="D806" s="62" t="s">
        <v>7</v>
      </c>
      <c r="E806" s="666" t="str">
        <f>IFERROR(VLOOKUP($C806,'SINAPI MARÇO 2020'!$1:$1048576,2,0),IFERROR(VLOOKUP($C806,'COMP. PROPRIA'!#REF!,4,0),""))</f>
        <v>EXECUÇÃO DE PASSEIO (CALÇADA) OU PISO DE CONCRETO COM CONCRETO MOLDADO IN LOCO, FEITO EM OBRA, ACABAMENTO CONVENCIONAL, ESPESSURA 6 CM, ARMADO. AF_07/2016</v>
      </c>
      <c r="F806" s="667"/>
      <c r="G806" s="667"/>
      <c r="H806" s="667"/>
      <c r="I806" s="667"/>
      <c r="J806" s="668"/>
      <c r="K806" s="230">
        <f>SUM(K808:K812)</f>
        <v>0</v>
      </c>
      <c r="L806" s="253" t="s">
        <v>57</v>
      </c>
      <c r="M806" s="230">
        <f>K806*0.06</f>
        <v>0</v>
      </c>
      <c r="N806" s="51" t="s">
        <v>58</v>
      </c>
    </row>
    <row r="807" spans="2:14" ht="12.75" customHeight="1">
      <c r="B807" s="202"/>
      <c r="C807" s="24"/>
      <c r="D807" s="24"/>
      <c r="E807" s="68" t="s">
        <v>1084</v>
      </c>
      <c r="F807" s="293" t="s">
        <v>936</v>
      </c>
      <c r="G807" s="48" t="s">
        <v>5262</v>
      </c>
      <c r="H807" s="261"/>
      <c r="I807" s="261"/>
      <c r="J807" s="106"/>
      <c r="K807" s="230"/>
      <c r="L807" s="253"/>
      <c r="M807" s="99"/>
      <c r="N807" s="51"/>
    </row>
    <row r="808" spans="2:14">
      <c r="B808" s="190"/>
      <c r="C808" s="24"/>
      <c r="D808" s="24"/>
      <c r="E808" s="105">
        <v>0</v>
      </c>
      <c r="F808" s="55">
        <v>0</v>
      </c>
      <c r="G808" s="55">
        <v>0</v>
      </c>
      <c r="H808" s="261"/>
      <c r="I808" s="261"/>
      <c r="J808" s="106"/>
      <c r="K808" s="54">
        <f>E808*F808*G808</f>
        <v>0</v>
      </c>
      <c r="L808" s="253"/>
      <c r="M808" s="107"/>
      <c r="N808" s="108"/>
    </row>
    <row r="809" spans="2:14">
      <c r="B809" s="190"/>
      <c r="C809" s="24"/>
      <c r="D809" s="24"/>
      <c r="E809" s="105">
        <v>0</v>
      </c>
      <c r="F809" s="55">
        <v>0</v>
      </c>
      <c r="G809" s="55">
        <v>0</v>
      </c>
      <c r="H809" s="261"/>
      <c r="I809" s="261"/>
      <c r="J809" s="106"/>
      <c r="K809" s="54">
        <f>E809*F809*G809</f>
        <v>0</v>
      </c>
      <c r="L809" s="253"/>
      <c r="M809" s="107"/>
      <c r="N809" s="108"/>
    </row>
    <row r="810" spans="2:14">
      <c r="B810" s="190"/>
      <c r="C810" s="24"/>
      <c r="D810" s="24"/>
      <c r="E810" s="105">
        <v>0</v>
      </c>
      <c r="F810" s="55">
        <v>0</v>
      </c>
      <c r="G810" s="55">
        <v>0</v>
      </c>
      <c r="H810" s="261"/>
      <c r="I810" s="261"/>
      <c r="J810" s="106"/>
      <c r="K810" s="54">
        <f>E810*F810*G810</f>
        <v>0</v>
      </c>
      <c r="L810" s="253"/>
      <c r="M810" s="107"/>
      <c r="N810" s="108"/>
    </row>
    <row r="811" spans="2:14">
      <c r="B811" s="190"/>
      <c r="C811" s="24"/>
      <c r="D811" s="24"/>
      <c r="E811" s="105">
        <v>0</v>
      </c>
      <c r="F811" s="55">
        <v>0</v>
      </c>
      <c r="G811" s="55">
        <v>0</v>
      </c>
      <c r="H811" s="261"/>
      <c r="I811" s="261"/>
      <c r="J811" s="106"/>
      <c r="K811" s="54">
        <f>E811*F811*G811</f>
        <v>0</v>
      </c>
      <c r="L811" s="253"/>
      <c r="M811" s="107"/>
      <c r="N811" s="108"/>
    </row>
    <row r="812" spans="2:14">
      <c r="B812" s="190"/>
      <c r="C812" s="24"/>
      <c r="D812" s="24"/>
      <c r="E812" s="105">
        <v>0</v>
      </c>
      <c r="F812" s="55">
        <v>0</v>
      </c>
      <c r="G812" s="55">
        <v>0</v>
      </c>
      <c r="H812" s="261"/>
      <c r="I812" s="261"/>
      <c r="J812" s="106"/>
      <c r="K812" s="54">
        <f>E812*F812*G812</f>
        <v>0</v>
      </c>
      <c r="L812" s="253"/>
      <c r="M812" s="107"/>
      <c r="N812" s="108"/>
    </row>
    <row r="813" spans="2:14">
      <c r="B813" s="190"/>
      <c r="C813" s="24"/>
      <c r="D813" s="24"/>
      <c r="E813" s="252"/>
      <c r="F813" s="261"/>
      <c r="G813" s="261"/>
      <c r="H813" s="261"/>
      <c r="I813" s="261"/>
      <c r="J813" s="106"/>
      <c r="K813" s="229"/>
      <c r="L813" s="253"/>
      <c r="M813" s="107"/>
      <c r="N813" s="108"/>
    </row>
    <row r="814" spans="2:14" ht="38.25" customHeight="1">
      <c r="B814" s="190"/>
      <c r="C814" s="24">
        <v>92396</v>
      </c>
      <c r="D814" s="62" t="s">
        <v>7</v>
      </c>
      <c r="E814" s="666" t="str">
        <f>IFERROR(VLOOKUP($C814,'SINAPI MARÇO 2020'!$1:$1048576,2,0),IFERROR(VLOOKUP($C814,'COMP. PROPRIA'!#REF!,4,0),""))</f>
        <v>EXECUÇÃO DE PASSEIO EM PISO INTERTRAVADO, COM BLOCO RETANGULAR COR NATURAL DE 20 X 10 CM, ESPESSURA 6 CM. AF_12/2015</v>
      </c>
      <c r="F814" s="667"/>
      <c r="G814" s="667"/>
      <c r="H814" s="667"/>
      <c r="I814" s="667"/>
      <c r="J814" s="668"/>
      <c r="K814" s="230">
        <f>SUM(K816:K819)</f>
        <v>0</v>
      </c>
      <c r="L814" s="253" t="s">
        <v>57</v>
      </c>
      <c r="M814" s="107"/>
      <c r="N814" s="108"/>
    </row>
    <row r="815" spans="2:14" ht="15">
      <c r="B815" s="202"/>
      <c r="C815" s="24"/>
      <c r="D815" s="24"/>
      <c r="E815" s="68" t="s">
        <v>1084</v>
      </c>
      <c r="F815" s="293" t="s">
        <v>936</v>
      </c>
      <c r="G815" s="48" t="s">
        <v>5262</v>
      </c>
      <c r="H815" s="261"/>
      <c r="I815" s="261"/>
      <c r="J815" s="106"/>
      <c r="K815" s="230"/>
      <c r="L815" s="253"/>
      <c r="M815" s="107"/>
      <c r="N815" s="108"/>
    </row>
    <row r="816" spans="2:14" ht="15" customHeight="1">
      <c r="B816" s="190"/>
      <c r="C816" s="24"/>
      <c r="D816" s="24"/>
      <c r="E816" s="105">
        <v>0</v>
      </c>
      <c r="F816" s="55">
        <v>0</v>
      </c>
      <c r="G816" s="55">
        <v>0</v>
      </c>
      <c r="H816" s="261"/>
      <c r="I816" s="261"/>
      <c r="J816" s="106"/>
      <c r="K816" s="54">
        <f>E816*F816*G816</f>
        <v>0</v>
      </c>
      <c r="L816" s="253"/>
      <c r="M816" s="107"/>
      <c r="N816" s="108"/>
    </row>
    <row r="817" spans="2:14">
      <c r="B817" s="190"/>
      <c r="C817" s="24"/>
      <c r="D817" s="24"/>
      <c r="E817" s="105">
        <v>0</v>
      </c>
      <c r="F817" s="55">
        <v>0</v>
      </c>
      <c r="G817" s="55">
        <v>0</v>
      </c>
      <c r="H817" s="261"/>
      <c r="I817" s="261"/>
      <c r="J817" s="106"/>
      <c r="K817" s="54">
        <f>E817*F817*G817</f>
        <v>0</v>
      </c>
      <c r="L817" s="253"/>
      <c r="M817" s="107"/>
      <c r="N817" s="108"/>
    </row>
    <row r="818" spans="2:14" ht="25.5" customHeight="1">
      <c r="B818" s="190"/>
      <c r="C818" s="24"/>
      <c r="D818" s="24"/>
      <c r="E818" s="105">
        <v>0</v>
      </c>
      <c r="F818" s="55">
        <v>0</v>
      </c>
      <c r="G818" s="55">
        <v>0</v>
      </c>
      <c r="H818" s="295"/>
      <c r="I818" s="295"/>
      <c r="J818" s="106"/>
      <c r="K818" s="54">
        <f>E818*F818*G818</f>
        <v>0</v>
      </c>
      <c r="L818" s="253"/>
      <c r="M818" s="107"/>
      <c r="N818" s="108"/>
    </row>
    <row r="819" spans="2:14" ht="12.75" customHeight="1">
      <c r="B819" s="190"/>
      <c r="C819" s="24"/>
      <c r="D819" s="24"/>
      <c r="E819" s="105">
        <v>0</v>
      </c>
      <c r="F819" s="55">
        <v>0</v>
      </c>
      <c r="G819" s="55">
        <v>0</v>
      </c>
      <c r="H819" s="261"/>
      <c r="I819" s="261"/>
      <c r="J819" s="106"/>
      <c r="K819" s="54">
        <f>E819*F819*G819</f>
        <v>0</v>
      </c>
      <c r="L819" s="253"/>
      <c r="M819" s="107"/>
      <c r="N819" s="108"/>
    </row>
    <row r="820" spans="2:14" ht="12.75" customHeight="1">
      <c r="B820" s="190"/>
      <c r="C820" s="24"/>
      <c r="D820" s="62"/>
      <c r="E820" s="252"/>
      <c r="F820" s="261"/>
      <c r="G820" s="261"/>
      <c r="H820" s="261"/>
      <c r="I820" s="261"/>
      <c r="J820" s="106"/>
      <c r="K820" s="229"/>
      <c r="L820" s="253"/>
      <c r="M820" s="107"/>
      <c r="N820" s="108"/>
    </row>
    <row r="821" spans="2:14" ht="40.5" customHeight="1">
      <c r="B821" s="190"/>
      <c r="C821" s="24">
        <v>94267</v>
      </c>
      <c r="D821" s="62" t="s">
        <v>7</v>
      </c>
      <c r="E821" s="666" t="str">
        <f>IFERROR(VLOOKUP($C821,'SINAPI MARÇO 2020'!$1:$1048576,2,0),IFERROR(VLOOKUP($C821,'COMP. PROPRIA'!#REF!,4,0),""))</f>
        <v>GUIA (MEIO-FIO) E SARJETA CONJUGADOS DE CONCRETO, MOLDADA  IN LOCO  EM TRECHO RETO COM EXTRUSORA, 45 CM BASE (15 CM BASE DA GUIA + 30 CM BASE DA SARJETA) X 22 CM ALTURA. AF_06/2016</v>
      </c>
      <c r="F821" s="667"/>
      <c r="G821" s="667"/>
      <c r="H821" s="667"/>
      <c r="I821" s="667"/>
      <c r="J821" s="668"/>
      <c r="K821" s="230">
        <f>SUM(K823:K824)</f>
        <v>0</v>
      </c>
      <c r="L821" s="40" t="s">
        <v>18</v>
      </c>
      <c r="M821" s="107"/>
      <c r="N821" s="108"/>
    </row>
    <row r="822" spans="2:14" ht="15">
      <c r="B822" s="202"/>
      <c r="C822" s="24"/>
      <c r="D822" s="62"/>
      <c r="E822" s="68" t="s">
        <v>947</v>
      </c>
      <c r="F822" s="255" t="s">
        <v>1089</v>
      </c>
      <c r="G822" s="261"/>
      <c r="H822" s="261"/>
      <c r="I822" s="261"/>
      <c r="J822" s="106"/>
      <c r="K822" s="230"/>
      <c r="L822" s="253"/>
      <c r="M822" s="107"/>
      <c r="N822" s="108"/>
    </row>
    <row r="823" spans="2:14">
      <c r="B823" s="190"/>
      <c r="C823" s="24"/>
      <c r="D823" s="24"/>
      <c r="E823" s="105">
        <v>0</v>
      </c>
      <c r="F823" s="55">
        <v>0</v>
      </c>
      <c r="G823" s="261"/>
      <c r="H823" s="261"/>
      <c r="I823" s="261"/>
      <c r="J823" s="106"/>
      <c r="K823" s="54">
        <f>E823*F823</f>
        <v>0</v>
      </c>
      <c r="L823" s="253"/>
      <c r="M823" s="107"/>
      <c r="N823" s="108"/>
    </row>
    <row r="824" spans="2:14">
      <c r="B824" s="190"/>
      <c r="C824" s="24"/>
      <c r="D824" s="24"/>
      <c r="E824" s="105">
        <v>0</v>
      </c>
      <c r="F824" s="55">
        <v>0</v>
      </c>
      <c r="G824" s="261"/>
      <c r="H824" s="261"/>
      <c r="I824" s="261"/>
      <c r="J824" s="106"/>
      <c r="K824" s="54">
        <f>E824*F824</f>
        <v>0</v>
      </c>
      <c r="L824" s="253"/>
      <c r="M824" s="107"/>
      <c r="N824" s="108"/>
    </row>
    <row r="825" spans="2:14">
      <c r="B825" s="190"/>
      <c r="C825" s="24"/>
      <c r="D825" s="24"/>
      <c r="E825" s="105">
        <v>0</v>
      </c>
      <c r="F825" s="55">
        <v>0</v>
      </c>
      <c r="G825" s="261"/>
      <c r="H825" s="261"/>
      <c r="I825" s="261"/>
      <c r="J825" s="106"/>
      <c r="K825" s="54"/>
      <c r="L825" s="253"/>
      <c r="M825" s="107"/>
      <c r="N825" s="108"/>
    </row>
    <row r="826" spans="2:14">
      <c r="B826" s="190"/>
      <c r="C826" s="24"/>
      <c r="D826" s="24"/>
      <c r="E826" s="105">
        <v>0</v>
      </c>
      <c r="F826" s="55">
        <v>0</v>
      </c>
      <c r="G826" s="295"/>
      <c r="H826" s="295"/>
      <c r="I826" s="295"/>
      <c r="J826" s="106"/>
      <c r="K826" s="54"/>
      <c r="L826" s="253"/>
      <c r="M826" s="107"/>
      <c r="N826" s="108"/>
    </row>
    <row r="827" spans="2:14">
      <c r="B827" s="190"/>
      <c r="C827" s="24"/>
      <c r="D827" s="24"/>
      <c r="E827" s="252"/>
      <c r="F827" s="295"/>
      <c r="G827" s="295"/>
      <c r="H827" s="295"/>
      <c r="I827" s="295"/>
      <c r="J827" s="106"/>
      <c r="K827" s="54"/>
      <c r="L827" s="253"/>
      <c r="M827" s="107"/>
      <c r="N827" s="108"/>
    </row>
    <row r="828" spans="2:14" ht="15">
      <c r="B828" s="190"/>
      <c r="C828" s="24">
        <v>83668</v>
      </c>
      <c r="D828" s="62" t="s">
        <v>7</v>
      </c>
      <c r="E828" s="666" t="str">
        <f>IFERROR(VLOOKUP($C828,'SINAPI MARÇO 2020'!$1:$1048576,2,0),IFERROR(VLOOKUP($C828,'COMP. PROPRIA'!#REF!,4,0),""))</f>
        <v/>
      </c>
      <c r="F828" s="667"/>
      <c r="G828" s="667"/>
      <c r="H828" s="667"/>
      <c r="I828" s="667"/>
      <c r="J828" s="668"/>
      <c r="K828" s="230">
        <f>SUM(K831:K832)</f>
        <v>0</v>
      </c>
      <c r="L828" s="40" t="s">
        <v>43</v>
      </c>
      <c r="M828" s="160"/>
      <c r="N828" s="115"/>
    </row>
    <row r="829" spans="2:14" ht="25.5">
      <c r="B829" s="190"/>
      <c r="C829" s="24"/>
      <c r="D829" s="62"/>
      <c r="E829" s="290"/>
      <c r="F829" s="59" t="s">
        <v>5316</v>
      </c>
      <c r="G829" s="55">
        <v>0.05</v>
      </c>
      <c r="H829" s="291"/>
      <c r="I829" s="291"/>
      <c r="J829" s="292"/>
      <c r="K829" s="230"/>
      <c r="L829" s="253"/>
      <c r="M829" s="160"/>
      <c r="N829" s="115"/>
    </row>
    <row r="830" spans="2:14" ht="25.5">
      <c r="B830" s="202"/>
      <c r="C830" s="24"/>
      <c r="D830" s="24"/>
      <c r="E830" s="68" t="s">
        <v>1085</v>
      </c>
      <c r="F830" s="255" t="s">
        <v>1086</v>
      </c>
      <c r="G830" s="293" t="s">
        <v>1089</v>
      </c>
      <c r="H830" s="261"/>
      <c r="I830" s="261"/>
      <c r="J830" s="106"/>
      <c r="K830" s="230"/>
      <c r="L830" s="253"/>
      <c r="M830" s="107"/>
      <c r="N830" s="108"/>
    </row>
    <row r="831" spans="2:14" ht="15" customHeight="1">
      <c r="B831" s="190"/>
      <c r="C831" s="24"/>
      <c r="D831" s="24"/>
      <c r="E831" s="105">
        <v>0</v>
      </c>
      <c r="F831" s="55">
        <v>0</v>
      </c>
      <c r="G831" s="55">
        <v>0</v>
      </c>
      <c r="H831" s="261"/>
      <c r="I831" s="261"/>
      <c r="J831" s="106"/>
      <c r="K831" s="54">
        <f>E831*F831*G831*$G$829</f>
        <v>0</v>
      </c>
      <c r="L831" s="253"/>
      <c r="M831" s="107"/>
      <c r="N831" s="108"/>
    </row>
    <row r="832" spans="2:14" ht="25.5" customHeight="1">
      <c r="B832" s="190"/>
      <c r="C832" s="24"/>
      <c r="D832" s="24"/>
      <c r="E832" s="105">
        <v>0</v>
      </c>
      <c r="F832" s="55">
        <v>0</v>
      </c>
      <c r="G832" s="55">
        <v>0</v>
      </c>
      <c r="H832" s="261"/>
      <c r="I832" s="261"/>
      <c r="J832" s="106"/>
      <c r="K832" s="54">
        <f>E832*F832*G832*$G$829</f>
        <v>0</v>
      </c>
      <c r="L832" s="253"/>
      <c r="M832" s="107"/>
      <c r="N832" s="108"/>
    </row>
    <row r="833" spans="2:14" ht="12.75" customHeight="1">
      <c r="B833" s="190"/>
      <c r="C833" s="24"/>
      <c r="D833" s="24"/>
      <c r="E833" s="252"/>
      <c r="F833" s="261"/>
      <c r="G833" s="261"/>
      <c r="H833" s="261"/>
      <c r="I833" s="261"/>
      <c r="J833" s="106"/>
      <c r="K833" s="229"/>
      <c r="L833" s="253"/>
      <c r="M833" s="107"/>
      <c r="N833" s="108"/>
    </row>
    <row r="834" spans="2:14" ht="28.5" customHeight="1">
      <c r="B834" s="190"/>
      <c r="C834" s="24" t="s">
        <v>5317</v>
      </c>
      <c r="D834" s="62" t="s">
        <v>1107</v>
      </c>
      <c r="E834" s="666" t="str">
        <f>IFERROR(VLOOKUP($C834,'SINAPI MARÇO 2020'!$1:$1048576,2,0),IFERROR(VLOOKUP($C834,'COMP. PROPRIA'!#REF!,4,0),""))</f>
        <v/>
      </c>
      <c r="F834" s="667"/>
      <c r="G834" s="667"/>
      <c r="H834" s="667"/>
      <c r="I834" s="667"/>
      <c r="J834" s="668"/>
      <c r="K834" s="230">
        <f>SUM(K836:K838)</f>
        <v>0</v>
      </c>
      <c r="L834" s="253" t="s">
        <v>57</v>
      </c>
      <c r="M834" s="107"/>
      <c r="N834" s="108"/>
    </row>
    <row r="835" spans="2:14" ht="15">
      <c r="B835" s="202"/>
      <c r="C835" s="24"/>
      <c r="D835" s="24"/>
      <c r="E835" s="68" t="s">
        <v>1084</v>
      </c>
      <c r="F835" s="293" t="s">
        <v>936</v>
      </c>
      <c r="G835" s="48" t="s">
        <v>5262</v>
      </c>
      <c r="H835" s="295"/>
      <c r="I835" s="295"/>
      <c r="J835" s="106"/>
      <c r="K835" s="230"/>
      <c r="L835" s="253"/>
      <c r="M835" s="107"/>
      <c r="N835" s="108"/>
    </row>
    <row r="836" spans="2:14" ht="15" customHeight="1">
      <c r="B836" s="190"/>
      <c r="C836" s="24"/>
      <c r="D836" s="24"/>
      <c r="E836" s="105">
        <v>0</v>
      </c>
      <c r="F836" s="55">
        <v>0</v>
      </c>
      <c r="G836" s="55">
        <v>0</v>
      </c>
      <c r="H836" s="295"/>
      <c r="I836" s="295"/>
      <c r="J836" s="106"/>
      <c r="K836" s="54">
        <f>E836*F836*G836</f>
        <v>0</v>
      </c>
      <c r="L836" s="253"/>
      <c r="M836" s="107"/>
      <c r="N836" s="108"/>
    </row>
    <row r="837" spans="2:14">
      <c r="B837" s="190"/>
      <c r="C837" s="24"/>
      <c r="D837" s="24"/>
      <c r="E837" s="105">
        <v>0</v>
      </c>
      <c r="F837" s="55">
        <v>0</v>
      </c>
      <c r="G837" s="55">
        <v>0</v>
      </c>
      <c r="H837" s="295"/>
      <c r="I837" s="295"/>
      <c r="J837" s="106"/>
      <c r="K837" s="54">
        <f>E837*F837*G837</f>
        <v>0</v>
      </c>
      <c r="L837" s="253"/>
      <c r="M837" s="107"/>
      <c r="N837" s="108"/>
    </row>
    <row r="838" spans="2:14" ht="25.5" customHeight="1">
      <c r="B838" s="190"/>
      <c r="C838" s="24"/>
      <c r="D838" s="24"/>
      <c r="E838" s="105">
        <v>0</v>
      </c>
      <c r="F838" s="55">
        <v>0</v>
      </c>
      <c r="G838" s="55">
        <v>0</v>
      </c>
      <c r="H838" s="295"/>
      <c r="I838" s="295"/>
      <c r="J838" s="106"/>
      <c r="K838" s="54">
        <f>E838*F838*G838</f>
        <v>0</v>
      </c>
      <c r="L838" s="253"/>
      <c r="M838" s="107"/>
      <c r="N838" s="108"/>
    </row>
    <row r="839" spans="2:14" ht="13.5" thickBot="1">
      <c r="B839" s="190"/>
      <c r="C839" s="24"/>
      <c r="D839" s="24"/>
      <c r="E839" s="252"/>
      <c r="F839" s="295"/>
      <c r="G839" s="295"/>
      <c r="H839" s="295"/>
      <c r="I839" s="295"/>
      <c r="J839" s="106"/>
      <c r="K839" s="229"/>
      <c r="L839" s="253"/>
      <c r="M839" s="107"/>
      <c r="N839" s="108"/>
    </row>
    <row r="840" spans="2:14" ht="13.5" thickBot="1">
      <c r="B840" s="191"/>
      <c r="C840" s="88"/>
      <c r="D840" s="88"/>
      <c r="E840" s="677" t="s">
        <v>4686</v>
      </c>
      <c r="F840" s="678"/>
      <c r="G840" s="678"/>
      <c r="H840" s="678"/>
      <c r="I840" s="678"/>
      <c r="J840" s="679"/>
      <c r="K840" s="228"/>
      <c r="L840" s="49"/>
      <c r="M840" s="93"/>
      <c r="N840" s="112"/>
    </row>
    <row r="841" spans="2:14">
      <c r="B841" s="190"/>
      <c r="C841" s="24"/>
      <c r="D841" s="24"/>
      <c r="E841" s="252"/>
      <c r="F841" s="295"/>
      <c r="G841" s="295"/>
      <c r="H841" s="295"/>
      <c r="I841" s="295"/>
      <c r="J841" s="106"/>
      <c r="K841" s="229"/>
      <c r="L841" s="253"/>
      <c r="M841" s="107"/>
      <c r="N841" s="108"/>
    </row>
    <row r="842" spans="2:14" s="155" customFormat="1" ht="15" customHeight="1">
      <c r="B842" s="190"/>
      <c r="C842" s="24">
        <v>84084</v>
      </c>
      <c r="D842" s="62" t="s">
        <v>7</v>
      </c>
      <c r="E842" s="666" t="str">
        <f>IFERROR(VLOOKUP($C842,'SINAPI MARÇO 2020'!$1:$1048576,2,0),IFERROR(VLOOKUP($C842,'COMP. PROPRIA'!#REF!,4,0),""))</f>
        <v/>
      </c>
      <c r="F842" s="667"/>
      <c r="G842" s="667"/>
      <c r="H842" s="667"/>
      <c r="I842" s="667"/>
      <c r="J842" s="668"/>
      <c r="K842" s="230">
        <f>SUM(K845:K848)</f>
        <v>0</v>
      </c>
      <c r="L842" s="253" t="s">
        <v>57</v>
      </c>
      <c r="M842" s="131"/>
      <c r="N842" s="154"/>
    </row>
    <row r="843" spans="2:14" s="155" customFormat="1" ht="15">
      <c r="B843" s="190"/>
      <c r="C843" s="24"/>
      <c r="D843" s="62"/>
      <c r="E843" s="119"/>
      <c r="F843" s="261"/>
      <c r="G843" s="674" t="s">
        <v>5319</v>
      </c>
      <c r="H843" s="674"/>
      <c r="I843" s="674"/>
      <c r="J843" s="675"/>
      <c r="K843" s="230"/>
      <c r="L843" s="253"/>
      <c r="M843" s="131"/>
      <c r="N843" s="154"/>
    </row>
    <row r="844" spans="2:14" s="155" customFormat="1" ht="29.25" customHeight="1">
      <c r="B844" s="192"/>
      <c r="C844" s="62"/>
      <c r="D844" s="62"/>
      <c r="E844" s="68" t="s">
        <v>5320</v>
      </c>
      <c r="F844" s="294" t="s">
        <v>5321</v>
      </c>
      <c r="G844" s="62" t="s">
        <v>937</v>
      </c>
      <c r="H844" s="62" t="s">
        <v>936</v>
      </c>
      <c r="I844" s="62" t="s">
        <v>5262</v>
      </c>
      <c r="J844" s="78" t="s">
        <v>5322</v>
      </c>
      <c r="K844" s="54"/>
      <c r="L844" s="253"/>
      <c r="M844" s="131"/>
      <c r="N844" s="154"/>
    </row>
    <row r="845" spans="2:14">
      <c r="B845" s="190"/>
      <c r="C845" s="62"/>
      <c r="D845" s="62"/>
      <c r="E845" s="105">
        <v>0</v>
      </c>
      <c r="F845" s="55">
        <v>0</v>
      </c>
      <c r="G845" s="185">
        <v>0</v>
      </c>
      <c r="H845" s="185">
        <v>0</v>
      </c>
      <c r="I845" s="185">
        <v>0</v>
      </c>
      <c r="J845" s="298">
        <f>G845*H845*I845</f>
        <v>0</v>
      </c>
      <c r="K845" s="54">
        <f>E845*F845-J845</f>
        <v>0</v>
      </c>
      <c r="L845" s="253"/>
      <c r="M845" s="107"/>
      <c r="N845" s="108"/>
    </row>
    <row r="846" spans="2:14" s="155" customFormat="1">
      <c r="B846" s="198"/>
      <c r="C846" s="92"/>
      <c r="D846" s="92"/>
      <c r="E846" s="105">
        <v>0</v>
      </c>
      <c r="F846" s="55">
        <v>0</v>
      </c>
      <c r="G846" s="185">
        <v>0</v>
      </c>
      <c r="H846" s="185">
        <v>0</v>
      </c>
      <c r="I846" s="185">
        <v>0</v>
      </c>
      <c r="J846" s="298">
        <f>G846*H846*I846</f>
        <v>0</v>
      </c>
      <c r="K846" s="54">
        <f>E846*F846-J846</f>
        <v>0</v>
      </c>
      <c r="L846" s="49"/>
      <c r="M846" s="131"/>
      <c r="N846" s="154"/>
    </row>
    <row r="847" spans="2:14" s="155" customFormat="1">
      <c r="B847" s="198"/>
      <c r="C847" s="92"/>
      <c r="D847" s="92"/>
      <c r="E847" s="105">
        <v>0</v>
      </c>
      <c r="F847" s="55">
        <v>0</v>
      </c>
      <c r="G847" s="185">
        <v>0</v>
      </c>
      <c r="H847" s="185">
        <v>0</v>
      </c>
      <c r="I847" s="185">
        <v>0</v>
      </c>
      <c r="J847" s="298">
        <f>G847*H847*I847</f>
        <v>0</v>
      </c>
      <c r="K847" s="54">
        <f>E847*F847-J847</f>
        <v>0</v>
      </c>
      <c r="L847" s="297"/>
      <c r="M847" s="131"/>
      <c r="N847" s="154"/>
    </row>
    <row r="848" spans="2:14" s="155" customFormat="1">
      <c r="B848" s="198"/>
      <c r="C848" s="92"/>
      <c r="D848" s="92"/>
      <c r="E848" s="105">
        <v>0</v>
      </c>
      <c r="F848" s="55">
        <v>0</v>
      </c>
      <c r="G848" s="185">
        <v>0</v>
      </c>
      <c r="H848" s="185">
        <v>0</v>
      </c>
      <c r="I848" s="185">
        <v>0</v>
      </c>
      <c r="J848" s="298">
        <f>G848*H848*I848</f>
        <v>0</v>
      </c>
      <c r="K848" s="54">
        <f>E848*F848-J848</f>
        <v>0</v>
      </c>
      <c r="L848" s="297"/>
      <c r="M848" s="131"/>
      <c r="N848" s="154"/>
    </row>
    <row r="849" spans="2:15" s="155" customFormat="1">
      <c r="B849" s="198"/>
      <c r="C849" s="92"/>
      <c r="D849" s="92"/>
      <c r="E849" s="296"/>
      <c r="F849" s="297"/>
      <c r="G849" s="297"/>
      <c r="H849" s="297"/>
      <c r="I849" s="297"/>
      <c r="J849" s="298"/>
      <c r="K849" s="228"/>
      <c r="L849" s="297"/>
      <c r="M849" s="131"/>
      <c r="N849" s="154"/>
    </row>
    <row r="850" spans="2:15" ht="37.5" customHeight="1">
      <c r="B850" s="190"/>
      <c r="C850" s="24">
        <v>87905</v>
      </c>
      <c r="D850" s="62" t="s">
        <v>7</v>
      </c>
      <c r="E850" s="666" t="str">
        <f>IFERROR(VLOOKUP($C850,'SINAPI MARÇO 2020'!$1:$1048576,2,0),IFERROR(VLOOKUP($C850,'COMP. PROPRIA'!#REF!,4,0),""))</f>
        <v>CHAPISCO APLICADO EM ALVENARIA (COM PRESENÇA DE VÃOS) E ESTRUTURAS DE CONCRETO DE FACHADA, COM COLHER DE PEDREIRO.  ARGAMASSA TRAÇO 1:3 COM PREPARO EM BETONEIRA 400L. AF_06/2014</v>
      </c>
      <c r="F850" s="667"/>
      <c r="G850" s="667"/>
      <c r="H850" s="667"/>
      <c r="I850" s="667"/>
      <c r="J850" s="668"/>
      <c r="K850" s="230">
        <f>SUM(K853:K856)</f>
        <v>0</v>
      </c>
      <c r="L850" s="253" t="s">
        <v>57</v>
      </c>
      <c r="M850" s="107"/>
      <c r="N850" s="108"/>
    </row>
    <row r="851" spans="2:15">
      <c r="B851" s="190"/>
      <c r="C851" s="113"/>
      <c r="D851" s="113"/>
      <c r="E851" s="119"/>
      <c r="F851" s="261"/>
      <c r="G851" s="674" t="s">
        <v>4728</v>
      </c>
      <c r="H851" s="676"/>
      <c r="I851" s="676"/>
      <c r="J851" s="78"/>
      <c r="K851" s="229"/>
      <c r="L851" s="253"/>
      <c r="M851" s="107"/>
      <c r="N851" s="108"/>
    </row>
    <row r="852" spans="2:15" ht="52.5" customHeight="1">
      <c r="B852" s="192"/>
      <c r="C852" s="62"/>
      <c r="D852" s="62"/>
      <c r="E852" s="68" t="s">
        <v>5320</v>
      </c>
      <c r="F852" s="294" t="s">
        <v>5321</v>
      </c>
      <c r="G852" s="62" t="s">
        <v>937</v>
      </c>
      <c r="H852" s="62" t="s">
        <v>936</v>
      </c>
      <c r="I852" s="62" t="s">
        <v>5262</v>
      </c>
      <c r="J852" s="78" t="s">
        <v>5322</v>
      </c>
      <c r="K852" s="54"/>
      <c r="L852" s="253"/>
      <c r="M852" s="107"/>
      <c r="N852" s="108"/>
    </row>
    <row r="853" spans="2:15">
      <c r="B853" s="190"/>
      <c r="C853" s="62"/>
      <c r="D853" s="62"/>
      <c r="E853" s="105">
        <v>0</v>
      </c>
      <c r="F853" s="55">
        <v>0</v>
      </c>
      <c r="G853" s="185">
        <v>0</v>
      </c>
      <c r="H853" s="185">
        <v>0</v>
      </c>
      <c r="I853" s="185">
        <v>0</v>
      </c>
      <c r="J853" s="298">
        <f>G853*H853*I853</f>
        <v>0</v>
      </c>
      <c r="K853" s="54">
        <f>E853*F853-J853</f>
        <v>0</v>
      </c>
      <c r="L853" s="253"/>
      <c r="M853" s="107"/>
      <c r="N853" s="108"/>
    </row>
    <row r="854" spans="2:15">
      <c r="B854" s="190"/>
      <c r="C854" s="62"/>
      <c r="D854" s="62"/>
      <c r="E854" s="105">
        <v>0</v>
      </c>
      <c r="F854" s="55">
        <v>0</v>
      </c>
      <c r="G854" s="185">
        <v>0</v>
      </c>
      <c r="H854" s="185">
        <v>0</v>
      </c>
      <c r="I854" s="185">
        <v>0</v>
      </c>
      <c r="J854" s="298">
        <f>G854*H854*I854</f>
        <v>0</v>
      </c>
      <c r="K854" s="54">
        <f>E854*F854-J854</f>
        <v>0</v>
      </c>
      <c r="L854" s="253"/>
      <c r="M854" s="107"/>
      <c r="N854" s="108"/>
    </row>
    <row r="855" spans="2:15">
      <c r="B855" s="190"/>
      <c r="C855" s="24"/>
      <c r="D855" s="24"/>
      <c r="E855" s="105">
        <v>0</v>
      </c>
      <c r="F855" s="55">
        <v>0</v>
      </c>
      <c r="G855" s="185">
        <v>0</v>
      </c>
      <c r="H855" s="185">
        <v>0</v>
      </c>
      <c r="I855" s="185">
        <v>0</v>
      </c>
      <c r="J855" s="298">
        <f>G855*H855*I855</f>
        <v>0</v>
      </c>
      <c r="K855" s="54">
        <f>E855*F855-J855</f>
        <v>0</v>
      </c>
      <c r="L855" s="253"/>
      <c r="M855" s="107"/>
      <c r="N855" s="108"/>
    </row>
    <row r="856" spans="2:15">
      <c r="B856" s="190"/>
      <c r="C856" s="24"/>
      <c r="D856" s="24"/>
      <c r="E856" s="105">
        <v>0</v>
      </c>
      <c r="F856" s="55">
        <v>0</v>
      </c>
      <c r="G856" s="185">
        <v>0</v>
      </c>
      <c r="H856" s="185">
        <v>0</v>
      </c>
      <c r="I856" s="185">
        <v>0</v>
      </c>
      <c r="J856" s="298">
        <f>G856*H856*I856</f>
        <v>0</v>
      </c>
      <c r="K856" s="54">
        <f>E856*F856-J856</f>
        <v>0</v>
      </c>
      <c r="L856" s="253"/>
      <c r="M856" s="107"/>
      <c r="N856" s="108"/>
    </row>
    <row r="857" spans="2:15">
      <c r="B857" s="190"/>
      <c r="C857" s="24"/>
      <c r="D857" s="24"/>
      <c r="E857" s="252"/>
      <c r="F857" s="295"/>
      <c r="G857" s="295"/>
      <c r="H857" s="295"/>
      <c r="I857" s="295"/>
      <c r="J857" s="78"/>
      <c r="K857" s="229"/>
      <c r="L857" s="253"/>
      <c r="M857" s="107"/>
      <c r="N857" s="108"/>
    </row>
    <row r="858" spans="2:15" ht="54" customHeight="1">
      <c r="B858" s="190"/>
      <c r="C858" s="24">
        <v>87777</v>
      </c>
      <c r="D858" s="62" t="s">
        <v>7</v>
      </c>
      <c r="E858" s="666" t="str">
        <f>IFERROR(VLOOKUP($C858,'SINAPI MARÇO 2020'!$1:$1048576,2,0),IFERROR(VLOOKUP($C858,'COMP. PROPRIA'!#REF!,4,0),""))</f>
        <v>EMBOÇO OU MASSA ÚNICA EM ARGAMASSA TRAÇO 1:2:8, PREPARO MANUAL, APLICADA MANUALMENTE EM PANOS DE FACHADA COM PRESENÇA DE VÃOS, ESPESSURA DE 25 MM. AF_06/2014</v>
      </c>
      <c r="F858" s="667"/>
      <c r="G858" s="667"/>
      <c r="H858" s="667"/>
      <c r="I858" s="667"/>
      <c r="J858" s="668"/>
      <c r="K858" s="230">
        <f>SUM(K861:K865)</f>
        <v>0</v>
      </c>
      <c r="L858" s="253" t="s">
        <v>57</v>
      </c>
      <c r="M858" s="107"/>
      <c r="N858" s="108"/>
      <c r="O858" s="152"/>
    </row>
    <row r="859" spans="2:15" ht="15">
      <c r="B859" s="190"/>
      <c r="C859" s="24"/>
      <c r="D859" s="62"/>
      <c r="E859" s="290"/>
      <c r="F859" s="291"/>
      <c r="G859" s="674" t="s">
        <v>4728</v>
      </c>
      <c r="H859" s="676"/>
      <c r="I859" s="676"/>
      <c r="J859" s="292"/>
      <c r="K859" s="230"/>
      <c r="L859" s="253"/>
      <c r="M859" s="107"/>
      <c r="N859" s="108"/>
      <c r="O859" s="152"/>
    </row>
    <row r="860" spans="2:15">
      <c r="B860" s="192"/>
      <c r="C860" s="62"/>
      <c r="D860" s="62"/>
      <c r="E860" s="68" t="s">
        <v>5320</v>
      </c>
      <c r="F860" s="294" t="s">
        <v>5321</v>
      </c>
      <c r="G860" s="62" t="s">
        <v>937</v>
      </c>
      <c r="H860" s="62" t="s">
        <v>936</v>
      </c>
      <c r="I860" s="62" t="s">
        <v>5262</v>
      </c>
      <c r="J860" s="78" t="s">
        <v>5322</v>
      </c>
      <c r="K860" s="54"/>
      <c r="L860" s="253"/>
      <c r="M860" s="107"/>
      <c r="N860" s="108"/>
      <c r="O860" s="152"/>
    </row>
    <row r="861" spans="2:15">
      <c r="B861" s="190"/>
      <c r="C861" s="62"/>
      <c r="D861" s="62"/>
      <c r="E861" s="105">
        <v>0</v>
      </c>
      <c r="F861" s="55">
        <v>0</v>
      </c>
      <c r="G861" s="185">
        <v>0</v>
      </c>
      <c r="H861" s="185">
        <v>0</v>
      </c>
      <c r="I861" s="185">
        <v>0</v>
      </c>
      <c r="J861" s="298">
        <f>G861*H861*I861</f>
        <v>0</v>
      </c>
      <c r="K861" s="54">
        <f>E861*F861-J861</f>
        <v>0</v>
      </c>
      <c r="L861" s="253"/>
      <c r="M861" s="107"/>
      <c r="N861" s="108"/>
      <c r="O861" s="152"/>
    </row>
    <row r="862" spans="2:15" s="155" customFormat="1">
      <c r="B862" s="194"/>
      <c r="C862" s="17"/>
      <c r="D862" s="17"/>
      <c r="E862" s="105">
        <v>0</v>
      </c>
      <c r="F862" s="55">
        <v>0</v>
      </c>
      <c r="G862" s="185">
        <v>0</v>
      </c>
      <c r="H862" s="185">
        <v>0</v>
      </c>
      <c r="I862" s="185">
        <v>0</v>
      </c>
      <c r="J862" s="298">
        <f>G862*H862*I862</f>
        <v>0</v>
      </c>
      <c r="K862" s="54">
        <f>E862*F862-J862</f>
        <v>0</v>
      </c>
      <c r="L862" s="41"/>
      <c r="M862" s="161"/>
      <c r="N862" s="162"/>
      <c r="O862" s="153"/>
    </row>
    <row r="863" spans="2:15">
      <c r="B863" s="190"/>
      <c r="C863" s="62"/>
      <c r="D863" s="62"/>
      <c r="E863" s="105">
        <v>0</v>
      </c>
      <c r="F863" s="55">
        <v>0</v>
      </c>
      <c r="G863" s="185">
        <v>0</v>
      </c>
      <c r="H863" s="185">
        <v>0</v>
      </c>
      <c r="I863" s="185">
        <v>0</v>
      </c>
      <c r="J863" s="298">
        <f>G863*H863*I863</f>
        <v>0</v>
      </c>
      <c r="K863" s="54">
        <f>E863*F863-J863</f>
        <v>0</v>
      </c>
      <c r="L863" s="253"/>
      <c r="M863" s="107"/>
      <c r="N863" s="108"/>
      <c r="O863" s="152"/>
    </row>
    <row r="864" spans="2:15">
      <c r="B864" s="190"/>
      <c r="C864" s="62"/>
      <c r="D864" s="62"/>
      <c r="E864" s="105">
        <v>0</v>
      </c>
      <c r="F864" s="55">
        <v>0</v>
      </c>
      <c r="G864" s="185">
        <v>0</v>
      </c>
      <c r="H864" s="185">
        <v>0</v>
      </c>
      <c r="I864" s="185">
        <v>0</v>
      </c>
      <c r="J864" s="298">
        <f>G864*H864*I864</f>
        <v>0</v>
      </c>
      <c r="K864" s="54">
        <f>E864*F864-J864</f>
        <v>0</v>
      </c>
      <c r="L864" s="253"/>
      <c r="M864" s="107"/>
      <c r="N864" s="108"/>
      <c r="O864" s="152"/>
    </row>
    <row r="865" spans="2:15">
      <c r="B865" s="190"/>
      <c r="C865" s="62"/>
      <c r="D865" s="62"/>
      <c r="E865" s="252"/>
      <c r="F865" s="295"/>
      <c r="G865" s="295"/>
      <c r="H865" s="295"/>
      <c r="I865" s="295"/>
      <c r="J865" s="78"/>
      <c r="K865" s="229"/>
      <c r="L865" s="253"/>
      <c r="M865" s="107"/>
      <c r="N865" s="108"/>
      <c r="O865" s="152"/>
    </row>
    <row r="866" spans="2:15" ht="50.25" customHeight="1">
      <c r="B866" s="190"/>
      <c r="C866" s="24">
        <v>87529</v>
      </c>
      <c r="D866" s="62" t="s">
        <v>7</v>
      </c>
      <c r="E866" s="666" t="str">
        <f>IFERROR(VLOOKUP($C866,'SINAPI MARÇO 2020'!$1:$1048576,2,0),IFERROR(VLOOKUP($C866,'COMP. PROPRIA'!#REF!,4,0),""))</f>
        <v>MASSA ÚNICA, PARA RECEBIMENTO DE PINTURA, EM ARGAMASSA TRAÇO 1:2:8, PREPARO MECÂNICO COM BETONEIRA 400L, APLICADA MANUALMENTE EM FACES INTERNAS DE PAREDES, ESPESSURA DE 20MM, COM EXECUÇÃO DE TALISCAS. AF_06/2014</v>
      </c>
      <c r="F866" s="667"/>
      <c r="G866" s="667"/>
      <c r="H866" s="667"/>
      <c r="I866" s="667"/>
      <c r="J866" s="668"/>
      <c r="K866" s="230">
        <f>SUM(K869:K872)</f>
        <v>0</v>
      </c>
      <c r="L866" s="253" t="s">
        <v>57</v>
      </c>
      <c r="M866" s="107"/>
      <c r="N866" s="108"/>
      <c r="O866" s="152"/>
    </row>
    <row r="867" spans="2:15" ht="15">
      <c r="B867" s="190"/>
      <c r="C867" s="24"/>
      <c r="D867" s="62"/>
      <c r="E867" s="290"/>
      <c r="F867" s="291"/>
      <c r="G867" s="674" t="s">
        <v>4728</v>
      </c>
      <c r="H867" s="676"/>
      <c r="I867" s="676"/>
      <c r="J867" s="292"/>
      <c r="K867" s="230"/>
      <c r="L867" s="253"/>
      <c r="M867" s="107"/>
      <c r="N867" s="108"/>
      <c r="O867" s="152"/>
    </row>
    <row r="868" spans="2:15">
      <c r="B868" s="190"/>
      <c r="C868" s="62"/>
      <c r="D868" s="62"/>
      <c r="E868" s="68" t="s">
        <v>5320</v>
      </c>
      <c r="F868" s="294" t="s">
        <v>5321</v>
      </c>
      <c r="G868" s="62" t="s">
        <v>937</v>
      </c>
      <c r="H868" s="62" t="s">
        <v>936</v>
      </c>
      <c r="I868" s="62" t="s">
        <v>5262</v>
      </c>
      <c r="J868" s="78" t="s">
        <v>5322</v>
      </c>
      <c r="K868" s="54"/>
      <c r="L868" s="253"/>
      <c r="M868" s="107"/>
      <c r="N868" s="108"/>
      <c r="O868" s="152"/>
    </row>
    <row r="869" spans="2:15" ht="28.5" customHeight="1">
      <c r="B869" s="190"/>
      <c r="C869" s="62"/>
      <c r="D869" s="62"/>
      <c r="E869" s="105">
        <v>0</v>
      </c>
      <c r="F869" s="55">
        <v>0</v>
      </c>
      <c r="G869" s="185">
        <v>0</v>
      </c>
      <c r="H869" s="185">
        <v>0</v>
      </c>
      <c r="I869" s="185">
        <v>0</v>
      </c>
      <c r="J869" s="298">
        <f>G869*H869*I869</f>
        <v>0</v>
      </c>
      <c r="K869" s="54">
        <f>E869*F869-J869</f>
        <v>0</v>
      </c>
      <c r="L869" s="253"/>
      <c r="M869" s="107"/>
      <c r="N869" s="108"/>
      <c r="O869" s="152"/>
    </row>
    <row r="870" spans="2:15" ht="30" customHeight="1">
      <c r="B870" s="190"/>
      <c r="C870" s="62"/>
      <c r="D870" s="62"/>
      <c r="E870" s="105">
        <v>0</v>
      </c>
      <c r="F870" s="55">
        <v>0</v>
      </c>
      <c r="G870" s="185">
        <v>0</v>
      </c>
      <c r="H870" s="185">
        <v>0</v>
      </c>
      <c r="I870" s="185">
        <v>0</v>
      </c>
      <c r="J870" s="298">
        <f>G870*H870*I870</f>
        <v>0</v>
      </c>
      <c r="K870" s="54">
        <f>E870*F870-J870</f>
        <v>0</v>
      </c>
      <c r="L870" s="253"/>
      <c r="M870" s="107"/>
      <c r="N870" s="108"/>
      <c r="O870" s="152"/>
    </row>
    <row r="871" spans="2:15" ht="12.75" customHeight="1">
      <c r="B871" s="190"/>
      <c r="C871" s="62"/>
      <c r="D871" s="62"/>
      <c r="E871" s="105">
        <v>0</v>
      </c>
      <c r="F871" s="55">
        <v>0</v>
      </c>
      <c r="G871" s="185">
        <v>0</v>
      </c>
      <c r="H871" s="185">
        <v>0</v>
      </c>
      <c r="I871" s="185">
        <v>0</v>
      </c>
      <c r="J871" s="298">
        <f>G871*H871*I871</f>
        <v>0</v>
      </c>
      <c r="K871" s="54">
        <f>E871*F871-J871</f>
        <v>0</v>
      </c>
      <c r="L871" s="253"/>
      <c r="M871" s="107"/>
      <c r="N871" s="108"/>
      <c r="O871" s="152"/>
    </row>
    <row r="872" spans="2:15" ht="12.75" customHeight="1">
      <c r="B872" s="190"/>
      <c r="C872" s="62"/>
      <c r="D872" s="62"/>
      <c r="E872" s="105">
        <v>0</v>
      </c>
      <c r="F872" s="55">
        <v>0</v>
      </c>
      <c r="G872" s="185">
        <v>0</v>
      </c>
      <c r="H872" s="185">
        <v>0</v>
      </c>
      <c r="I872" s="185">
        <v>0</v>
      </c>
      <c r="J872" s="298">
        <f>G872*H872*I872</f>
        <v>0</v>
      </c>
      <c r="K872" s="54">
        <f>E872*F872-J872</f>
        <v>0</v>
      </c>
      <c r="L872" s="253"/>
      <c r="M872" s="107"/>
      <c r="N872" s="108"/>
      <c r="O872" s="152"/>
    </row>
    <row r="873" spans="2:15" ht="12.75" customHeight="1">
      <c r="B873" s="190"/>
      <c r="C873" s="62"/>
      <c r="D873" s="62"/>
      <c r="E873" s="252"/>
      <c r="F873" s="295"/>
      <c r="G873" s="295"/>
      <c r="H873" s="295"/>
      <c r="I873" s="295"/>
      <c r="J873" s="78"/>
      <c r="K873" s="229"/>
      <c r="L873" s="253"/>
      <c r="M873" s="107"/>
      <c r="N873" s="108"/>
      <c r="O873" s="152"/>
    </row>
    <row r="874" spans="2:15" ht="12.75" customHeight="1">
      <c r="B874" s="190"/>
      <c r="C874" s="62"/>
      <c r="D874" s="62"/>
      <c r="E874" s="252"/>
      <c r="F874" s="295"/>
      <c r="G874" s="295"/>
      <c r="H874" s="295"/>
      <c r="I874" s="295"/>
      <c r="J874" s="78"/>
      <c r="K874" s="229"/>
      <c r="L874" s="253"/>
      <c r="M874" s="107"/>
      <c r="N874" s="108"/>
      <c r="O874" s="152"/>
    </row>
    <row r="875" spans="2:15" ht="55.5" customHeight="1">
      <c r="B875" s="190"/>
      <c r="C875" s="62">
        <v>87275</v>
      </c>
      <c r="D875" s="62" t="s">
        <v>7</v>
      </c>
      <c r="E875" s="666" t="str">
        <f>IFERROR(VLOOKUP($C875,'SINAPI MARÇO 2020'!$1:$1048576,2,0),IFERROR(VLOOKUP($C875,'COMP. PROPRIA'!#REF!,4,0),""))</f>
        <v>REVESTIMENTO CERÂMICO PARA PAREDES INTERNAS COM PLACAS TIPO ESMALTADA EXTRA  DE DIMENSÕES 33X45 CM APLICADAS EM AMBIENTES DE ÁREA MAIOR QUE 5 M² A MEIA ALTURA DAS PAREDES. AF_06/2014</v>
      </c>
      <c r="F875" s="667"/>
      <c r="G875" s="667"/>
      <c r="H875" s="667"/>
      <c r="I875" s="667"/>
      <c r="J875" s="668"/>
      <c r="K875" s="230">
        <f>SUM(K878:K881)</f>
        <v>0</v>
      </c>
      <c r="L875" s="253" t="s">
        <v>57</v>
      </c>
      <c r="M875" s="107"/>
      <c r="N875" s="108"/>
    </row>
    <row r="876" spans="2:15" ht="15">
      <c r="B876" s="190"/>
      <c r="C876" s="62"/>
      <c r="D876" s="62"/>
      <c r="E876" s="290"/>
      <c r="F876" s="291"/>
      <c r="G876" s="674" t="s">
        <v>4728</v>
      </c>
      <c r="H876" s="676"/>
      <c r="I876" s="676"/>
      <c r="J876" s="292"/>
      <c r="K876" s="230"/>
      <c r="L876" s="253"/>
      <c r="M876" s="107"/>
      <c r="N876" s="108"/>
    </row>
    <row r="877" spans="2:15" ht="12.75" customHeight="1">
      <c r="B877" s="202"/>
      <c r="C877" s="93"/>
      <c r="D877" s="93"/>
      <c r="E877" s="68" t="s">
        <v>5320</v>
      </c>
      <c r="F877" s="294" t="s">
        <v>5321</v>
      </c>
      <c r="G877" s="62" t="s">
        <v>937</v>
      </c>
      <c r="H877" s="62" t="s">
        <v>936</v>
      </c>
      <c r="I877" s="62" t="s">
        <v>5262</v>
      </c>
      <c r="J877" s="78" t="s">
        <v>5322</v>
      </c>
      <c r="K877" s="233"/>
      <c r="L877" s="253"/>
      <c r="M877" s="107"/>
      <c r="N877" s="108"/>
    </row>
    <row r="878" spans="2:15">
      <c r="B878" s="190"/>
      <c r="C878" s="24"/>
      <c r="D878" s="24"/>
      <c r="E878" s="105">
        <v>0</v>
      </c>
      <c r="F878" s="55">
        <v>0</v>
      </c>
      <c r="G878" s="185">
        <v>0</v>
      </c>
      <c r="H878" s="185">
        <v>0</v>
      </c>
      <c r="I878" s="185">
        <v>0</v>
      </c>
      <c r="J878" s="298">
        <f>G878*H878*I878</f>
        <v>0</v>
      </c>
      <c r="K878" s="54">
        <f>F878*E878-J878</f>
        <v>0</v>
      </c>
      <c r="L878" s="253"/>
      <c r="M878" s="107"/>
      <c r="N878" s="108"/>
    </row>
    <row r="879" spans="2:15" ht="25.5" customHeight="1">
      <c r="B879" s="190"/>
      <c r="C879" s="24"/>
      <c r="D879" s="24"/>
      <c r="E879" s="105">
        <v>0</v>
      </c>
      <c r="F879" s="55">
        <v>0</v>
      </c>
      <c r="G879" s="185">
        <v>0</v>
      </c>
      <c r="H879" s="185">
        <v>0</v>
      </c>
      <c r="I879" s="185">
        <v>0</v>
      </c>
      <c r="J879" s="298">
        <f>G879*H879*I879</f>
        <v>0</v>
      </c>
      <c r="K879" s="54">
        <f>F879*E879-J879</f>
        <v>0</v>
      </c>
      <c r="L879" s="253"/>
      <c r="M879" s="107"/>
      <c r="N879" s="108"/>
    </row>
    <row r="880" spans="2:15" ht="12.75" customHeight="1">
      <c r="B880" s="190"/>
      <c r="C880" s="24"/>
      <c r="D880" s="24"/>
      <c r="E880" s="105">
        <v>0</v>
      </c>
      <c r="F880" s="55">
        <v>0</v>
      </c>
      <c r="G880" s="185">
        <v>0</v>
      </c>
      <c r="H880" s="185">
        <v>0</v>
      </c>
      <c r="I880" s="185">
        <v>0</v>
      </c>
      <c r="J880" s="298">
        <f>G880*H880*I880</f>
        <v>0</v>
      </c>
      <c r="K880" s="54">
        <f>F880*E880-J880</f>
        <v>0</v>
      </c>
      <c r="L880" s="49"/>
      <c r="M880" s="136"/>
      <c r="N880" s="129"/>
    </row>
    <row r="881" spans="2:14" ht="12.75" customHeight="1">
      <c r="B881" s="190"/>
      <c r="C881" s="24"/>
      <c r="D881" s="24"/>
      <c r="E881" s="105">
        <v>0</v>
      </c>
      <c r="F881" s="55">
        <v>0</v>
      </c>
      <c r="G881" s="185">
        <v>0</v>
      </c>
      <c r="H881" s="185">
        <v>0</v>
      </c>
      <c r="I881" s="185">
        <v>0</v>
      </c>
      <c r="J881" s="298">
        <f>G881*H881*I881</f>
        <v>0</v>
      </c>
      <c r="K881" s="54">
        <f>F881*E881-J881</f>
        <v>0</v>
      </c>
      <c r="L881" s="49"/>
      <c r="M881" s="136"/>
      <c r="N881" s="129"/>
    </row>
    <row r="882" spans="2:14" ht="12.75" customHeight="1">
      <c r="B882" s="190"/>
      <c r="C882" s="24"/>
      <c r="D882" s="24"/>
      <c r="E882" s="118"/>
      <c r="F882" s="261"/>
      <c r="G882" s="261"/>
      <c r="H882" s="261"/>
      <c r="I882" s="261"/>
      <c r="J882" s="106"/>
      <c r="K882" s="54"/>
      <c r="L882" s="253"/>
      <c r="M882" s="107"/>
      <c r="N882" s="108"/>
    </row>
    <row r="883" spans="2:14" ht="28.5" customHeight="1">
      <c r="B883" s="190"/>
      <c r="C883" s="176" t="s">
        <v>5266</v>
      </c>
      <c r="D883" s="62" t="s">
        <v>1107</v>
      </c>
      <c r="E883" s="666" t="str">
        <f>IFERROR(VLOOKUP($C883,'SINAPI MARÇO 2020'!$1:$1048576,2,0),IFERROR(VLOOKUP($C883,'COMP. PROPRIA'!#REF!,4,0),""))</f>
        <v/>
      </c>
      <c r="F883" s="667"/>
      <c r="G883" s="667"/>
      <c r="H883" s="667"/>
      <c r="I883" s="667"/>
      <c r="J883" s="668"/>
      <c r="K883" s="230">
        <f>SUM(K886:K890)</f>
        <v>0</v>
      </c>
      <c r="L883" s="253" t="s">
        <v>57</v>
      </c>
      <c r="M883" s="107"/>
      <c r="N883" s="108"/>
    </row>
    <row r="884" spans="2:14" ht="12.75" customHeight="1">
      <c r="B884" s="202"/>
      <c r="C884" s="93"/>
      <c r="D884" s="93"/>
      <c r="E884" s="299"/>
      <c r="F884" s="300"/>
      <c r="G884" s="674" t="s">
        <v>4728</v>
      </c>
      <c r="H884" s="676"/>
      <c r="I884" s="676"/>
      <c r="J884" s="301"/>
      <c r="K884" s="233"/>
      <c r="L884" s="253"/>
      <c r="M884" s="107"/>
      <c r="N884" s="108"/>
    </row>
    <row r="885" spans="2:14" ht="28.5" customHeight="1">
      <c r="B885" s="201"/>
      <c r="C885" s="24"/>
      <c r="D885" s="24"/>
      <c r="E885" s="68" t="s">
        <v>5320</v>
      </c>
      <c r="F885" s="304" t="s">
        <v>5321</v>
      </c>
      <c r="G885" s="62" t="s">
        <v>937</v>
      </c>
      <c r="H885" s="62" t="s">
        <v>936</v>
      </c>
      <c r="I885" s="62" t="s">
        <v>5262</v>
      </c>
      <c r="J885" s="307" t="s">
        <v>5322</v>
      </c>
      <c r="K885" s="229"/>
      <c r="L885" s="253"/>
      <c r="M885" s="107"/>
      <c r="N885" s="108"/>
    </row>
    <row r="886" spans="2:14" ht="12.75" customHeight="1">
      <c r="B886" s="190"/>
      <c r="C886" s="24"/>
      <c r="D886" s="24"/>
      <c r="E886" s="105">
        <v>0</v>
      </c>
      <c r="F886" s="55">
        <v>0</v>
      </c>
      <c r="G886" s="185">
        <v>0</v>
      </c>
      <c r="H886" s="185">
        <v>0</v>
      </c>
      <c r="I886" s="185">
        <v>0</v>
      </c>
      <c r="J886" s="306">
        <f>G886*H886*I886</f>
        <v>0</v>
      </c>
      <c r="K886" s="54">
        <f>F886*E886-J886</f>
        <v>0</v>
      </c>
      <c r="L886" s="253"/>
      <c r="M886" s="107"/>
      <c r="N886" s="108"/>
    </row>
    <row r="887" spans="2:14">
      <c r="B887" s="190"/>
      <c r="C887" s="24"/>
      <c r="D887" s="24"/>
      <c r="E887" s="105">
        <v>0</v>
      </c>
      <c r="F887" s="55">
        <v>0</v>
      </c>
      <c r="G887" s="185">
        <v>0</v>
      </c>
      <c r="H887" s="185">
        <v>0</v>
      </c>
      <c r="I887" s="185">
        <v>0</v>
      </c>
      <c r="J887" s="306">
        <f>G887*H887*I887</f>
        <v>0</v>
      </c>
      <c r="K887" s="54">
        <f>F887*E887-J887</f>
        <v>0</v>
      </c>
      <c r="L887" s="253"/>
      <c r="M887" s="107"/>
      <c r="N887" s="108"/>
    </row>
    <row r="888" spans="2:14">
      <c r="B888" s="190"/>
      <c r="C888" s="24"/>
      <c r="D888" s="24"/>
      <c r="E888" s="105">
        <v>0</v>
      </c>
      <c r="F888" s="55">
        <v>0</v>
      </c>
      <c r="G888" s="185">
        <v>0</v>
      </c>
      <c r="H888" s="185">
        <v>0</v>
      </c>
      <c r="I888" s="185">
        <v>0</v>
      </c>
      <c r="J888" s="306">
        <f>G888*H888*I888</f>
        <v>0</v>
      </c>
      <c r="K888" s="54">
        <f>F888*E888-J888</f>
        <v>0</v>
      </c>
      <c r="L888" s="49"/>
      <c r="M888" s="107"/>
      <c r="N888" s="108"/>
    </row>
    <row r="889" spans="2:14">
      <c r="B889" s="190"/>
      <c r="C889" s="24"/>
      <c r="D889" s="24"/>
      <c r="E889" s="105">
        <v>0</v>
      </c>
      <c r="F889" s="55">
        <v>0</v>
      </c>
      <c r="G889" s="185">
        <v>0</v>
      </c>
      <c r="H889" s="185">
        <v>0</v>
      </c>
      <c r="I889" s="185">
        <v>0</v>
      </c>
      <c r="J889" s="306">
        <f>G889*H889*I889</f>
        <v>0</v>
      </c>
      <c r="K889" s="54">
        <f>F889*E889-J889</f>
        <v>0</v>
      </c>
      <c r="L889" s="49"/>
      <c r="M889" s="107"/>
      <c r="N889" s="108"/>
    </row>
    <row r="890" spans="2:14">
      <c r="B890" s="190"/>
      <c r="C890" s="24"/>
      <c r="D890" s="24"/>
      <c r="E890" s="65">
        <v>0</v>
      </c>
      <c r="F890" s="55">
        <v>0</v>
      </c>
      <c r="G890" s="185">
        <v>0</v>
      </c>
      <c r="H890" s="185">
        <v>0</v>
      </c>
      <c r="I890" s="185">
        <v>0</v>
      </c>
      <c r="J890" s="78">
        <f>G890*H890*I890</f>
        <v>0</v>
      </c>
      <c r="K890" s="54">
        <f>F890*E890-J890</f>
        <v>0</v>
      </c>
      <c r="L890" s="49"/>
      <c r="M890" s="107"/>
      <c r="N890" s="108"/>
    </row>
    <row r="891" spans="2:14" ht="12.75" customHeight="1">
      <c r="B891" s="190"/>
      <c r="C891" s="24"/>
      <c r="D891" s="24"/>
      <c r="E891" s="118"/>
      <c r="F891" s="261"/>
      <c r="G891" s="261"/>
      <c r="H891" s="261"/>
      <c r="I891" s="261"/>
      <c r="J891" s="106"/>
      <c r="K891" s="54"/>
      <c r="L891" s="253"/>
      <c r="M891" s="107"/>
      <c r="N891" s="108"/>
    </row>
    <row r="892" spans="2:14" ht="59.25" customHeight="1">
      <c r="B892" s="190"/>
      <c r="C892" s="24">
        <v>87265</v>
      </c>
      <c r="D892" s="24" t="s">
        <v>7</v>
      </c>
      <c r="E892" s="666" t="str">
        <f>IFERROR(VLOOKUP($C892,'SINAPI MARÇO 2020'!$1:$1048576,2,0),IFERROR(VLOOKUP($C892,'COMP. PROPRIA'!#REF!,4,0),""))</f>
        <v>REVESTIMENTO CERÂMICO PARA PAREDES INTERNAS COM PLACAS TIPO ESMALTADA EXTRA DE DIMENSÕES 20X20 CM APLICADAS EM AMBIENTES DE ÁREA MAIOR QUE 5 M² NA ALTURA INTEIRA DAS PAREDES. AF_06/2014</v>
      </c>
      <c r="F892" s="667"/>
      <c r="G892" s="667"/>
      <c r="H892" s="667"/>
      <c r="I892" s="667"/>
      <c r="J892" s="668"/>
      <c r="K892" s="230">
        <f>SUM(K895:K899)</f>
        <v>0</v>
      </c>
      <c r="L892" s="253" t="s">
        <v>57</v>
      </c>
      <c r="M892" s="107"/>
      <c r="N892" s="108"/>
    </row>
    <row r="893" spans="2:14" ht="12.75" customHeight="1">
      <c r="B893" s="190"/>
      <c r="C893" s="24"/>
      <c r="D893" s="24"/>
      <c r="E893" s="299"/>
      <c r="F893" s="300"/>
      <c r="G893" s="674" t="s">
        <v>4728</v>
      </c>
      <c r="H893" s="676"/>
      <c r="I893" s="676"/>
      <c r="J893" s="301"/>
      <c r="K893" s="233"/>
      <c r="L893" s="253"/>
      <c r="M893" s="107"/>
      <c r="N893" s="108"/>
    </row>
    <row r="894" spans="2:14" ht="36.75" customHeight="1">
      <c r="B894" s="190"/>
      <c r="C894" s="24"/>
      <c r="D894" s="24"/>
      <c r="E894" s="68" t="s">
        <v>5320</v>
      </c>
      <c r="F894" s="304" t="s">
        <v>5321</v>
      </c>
      <c r="G894" s="62" t="s">
        <v>937</v>
      </c>
      <c r="H894" s="62" t="s">
        <v>936</v>
      </c>
      <c r="I894" s="62" t="s">
        <v>5262</v>
      </c>
      <c r="J894" s="307" t="s">
        <v>5322</v>
      </c>
      <c r="K894" s="229"/>
      <c r="L894" s="253"/>
      <c r="M894" s="107"/>
      <c r="N894" s="108"/>
    </row>
    <row r="895" spans="2:14" ht="12.75" customHeight="1">
      <c r="B895" s="190"/>
      <c r="C895" s="24"/>
      <c r="D895" s="24"/>
      <c r="E895" s="105">
        <v>0</v>
      </c>
      <c r="F895" s="55">
        <v>0</v>
      </c>
      <c r="G895" s="185">
        <v>0</v>
      </c>
      <c r="H895" s="185">
        <v>0</v>
      </c>
      <c r="I895" s="185">
        <v>0</v>
      </c>
      <c r="J895" s="306">
        <f>G895*H895*I895</f>
        <v>0</v>
      </c>
      <c r="K895" s="54">
        <f>F895*E895-J895</f>
        <v>0</v>
      </c>
      <c r="L895" s="253"/>
      <c r="M895" s="107"/>
      <c r="N895" s="108"/>
    </row>
    <row r="896" spans="2:14">
      <c r="B896" s="190"/>
      <c r="C896" s="24"/>
      <c r="D896" s="24"/>
      <c r="E896" s="105">
        <v>0</v>
      </c>
      <c r="F896" s="55">
        <v>0</v>
      </c>
      <c r="G896" s="185">
        <v>0</v>
      </c>
      <c r="H896" s="185">
        <v>0</v>
      </c>
      <c r="I896" s="185">
        <v>0</v>
      </c>
      <c r="J896" s="306">
        <f>G896*H896*I896</f>
        <v>0</v>
      </c>
      <c r="K896" s="54">
        <f>F896*E896-J896</f>
        <v>0</v>
      </c>
      <c r="L896" s="253"/>
      <c r="M896" s="107"/>
      <c r="N896" s="108"/>
    </row>
    <row r="897" spans="2:14">
      <c r="B897" s="194"/>
      <c r="C897" s="89"/>
      <c r="D897" s="89"/>
      <c r="E897" s="105">
        <v>0</v>
      </c>
      <c r="F897" s="55">
        <v>0</v>
      </c>
      <c r="G897" s="185">
        <v>0</v>
      </c>
      <c r="H897" s="185">
        <v>0</v>
      </c>
      <c r="I897" s="185">
        <v>0</v>
      </c>
      <c r="J897" s="306">
        <f>G897*H897*I897</f>
        <v>0</v>
      </c>
      <c r="K897" s="54">
        <f>F897*E897-J897</f>
        <v>0</v>
      </c>
      <c r="L897" s="49"/>
      <c r="M897" s="107"/>
      <c r="N897" s="108"/>
    </row>
    <row r="898" spans="2:14">
      <c r="B898" s="190"/>
      <c r="C898" s="24"/>
      <c r="D898" s="24"/>
      <c r="E898" s="105">
        <v>0</v>
      </c>
      <c r="F898" s="55">
        <v>0</v>
      </c>
      <c r="G898" s="185">
        <v>0</v>
      </c>
      <c r="H898" s="185">
        <v>0</v>
      </c>
      <c r="I898" s="185">
        <v>0</v>
      </c>
      <c r="J898" s="306">
        <f>G898*H898*I898</f>
        <v>0</v>
      </c>
      <c r="K898" s="54">
        <f>F898*E898-J898</f>
        <v>0</v>
      </c>
      <c r="L898" s="49"/>
      <c r="M898" s="107"/>
      <c r="N898" s="108"/>
    </row>
    <row r="899" spans="2:14">
      <c r="B899" s="190"/>
      <c r="C899" s="24"/>
      <c r="D899" s="24"/>
      <c r="E899" s="65">
        <v>0</v>
      </c>
      <c r="F899" s="55">
        <v>0</v>
      </c>
      <c r="G899" s="185">
        <v>0</v>
      </c>
      <c r="H899" s="185">
        <v>0</v>
      </c>
      <c r="I899" s="185">
        <v>0</v>
      </c>
      <c r="J899" s="307">
        <f>G899*H899*I899</f>
        <v>0</v>
      </c>
      <c r="K899" s="54">
        <f>F899*E899-J899</f>
        <v>0</v>
      </c>
      <c r="L899" s="49"/>
      <c r="M899" s="107"/>
      <c r="N899" s="108"/>
    </row>
    <row r="900" spans="2:14" ht="12.75" customHeight="1" thickBot="1">
      <c r="B900" s="190"/>
      <c r="C900" s="24"/>
      <c r="D900" s="24"/>
      <c r="E900" s="118"/>
      <c r="F900" s="260"/>
      <c r="G900" s="260"/>
      <c r="H900" s="260"/>
      <c r="I900" s="260"/>
      <c r="J900" s="78"/>
      <c r="K900" s="54"/>
      <c r="L900" s="40"/>
      <c r="M900" s="107"/>
      <c r="N900" s="108"/>
    </row>
    <row r="901" spans="2:14" ht="12.75" customHeight="1" thickBot="1">
      <c r="B901" s="191"/>
      <c r="C901" s="88"/>
      <c r="D901" s="88"/>
      <c r="E901" s="677" t="s">
        <v>4687</v>
      </c>
      <c r="F901" s="678"/>
      <c r="G901" s="678"/>
      <c r="H901" s="678"/>
      <c r="I901" s="678"/>
      <c r="J901" s="679"/>
      <c r="K901" s="228"/>
      <c r="L901" s="49"/>
      <c r="M901" s="93"/>
      <c r="N901" s="112"/>
    </row>
    <row r="902" spans="2:14">
      <c r="B902" s="190"/>
      <c r="C902" s="24"/>
      <c r="D902" s="24"/>
      <c r="E902" s="252"/>
      <c r="F902" s="261"/>
      <c r="G902" s="261"/>
      <c r="H902" s="261"/>
      <c r="I902" s="261"/>
      <c r="J902" s="106"/>
      <c r="K902" s="229"/>
      <c r="L902" s="253"/>
      <c r="M902" s="107"/>
      <c r="N902" s="108"/>
    </row>
    <row r="903" spans="2:14" ht="45.75" customHeight="1">
      <c r="B903" s="190"/>
      <c r="C903" s="24" t="s">
        <v>4451</v>
      </c>
      <c r="D903" s="24" t="s">
        <v>7</v>
      </c>
      <c r="E903" s="666" t="str">
        <f>IFERROR(VLOOKUP($C903,'SINAPI MARÇO 2020'!$1:$1048576,2,0),IFERROR(VLOOKUP($C903,'COMP. PROPRIA'!#REF!,4,0),""))</f>
        <v>DIVISORIA EM MARMORITE ESPESSURA 35MM, CHUMBAMENTO NO PISO E PAREDE COM ARGAMASSA DE CIMENTO E AREIA, POLIMENTO MANUAL, EXCLUSIVE FERRAGENS</v>
      </c>
      <c r="F903" s="667"/>
      <c r="G903" s="667"/>
      <c r="H903" s="667"/>
      <c r="I903" s="667"/>
      <c r="J903" s="668"/>
      <c r="K903" s="230">
        <f>SUM(K904:K907)</f>
        <v>0</v>
      </c>
      <c r="L903" s="253" t="s">
        <v>57</v>
      </c>
      <c r="M903" s="107"/>
      <c r="N903" s="108"/>
    </row>
    <row r="904" spans="2:14" ht="51.75" customHeight="1">
      <c r="B904" s="202"/>
      <c r="C904" s="24"/>
      <c r="D904" s="24"/>
      <c r="E904" s="68" t="s">
        <v>995</v>
      </c>
      <c r="F904" s="255" t="s">
        <v>994</v>
      </c>
      <c r="G904" s="255" t="s">
        <v>1089</v>
      </c>
      <c r="H904" s="261"/>
      <c r="I904" s="261"/>
      <c r="J904" s="78"/>
      <c r="K904" s="229"/>
      <c r="L904" s="253"/>
      <c r="M904" s="107"/>
      <c r="N904" s="108"/>
    </row>
    <row r="905" spans="2:14" ht="14.25" customHeight="1">
      <c r="B905" s="190"/>
      <c r="C905" s="24"/>
      <c r="D905" s="24"/>
      <c r="E905" s="105">
        <v>0</v>
      </c>
      <c r="F905" s="55">
        <v>0</v>
      </c>
      <c r="G905" s="55">
        <v>0</v>
      </c>
      <c r="H905" s="261"/>
      <c r="I905" s="261"/>
      <c r="J905" s="106"/>
      <c r="K905" s="229">
        <f>E905*F905*G905</f>
        <v>0</v>
      </c>
      <c r="L905" s="253"/>
      <c r="M905" s="107"/>
      <c r="N905" s="108"/>
    </row>
    <row r="906" spans="2:14">
      <c r="B906" s="190"/>
      <c r="C906" s="24"/>
      <c r="D906" s="24"/>
      <c r="E906" s="105">
        <v>0</v>
      </c>
      <c r="F906" s="55">
        <v>0</v>
      </c>
      <c r="G906" s="55">
        <v>0</v>
      </c>
      <c r="H906" s="261"/>
      <c r="I906" s="261"/>
      <c r="J906" s="106"/>
      <c r="K906" s="229">
        <f>E906*F906*G906</f>
        <v>0</v>
      </c>
      <c r="L906" s="253"/>
      <c r="M906" s="107"/>
      <c r="N906" s="108"/>
    </row>
    <row r="907" spans="2:14">
      <c r="B907" s="190"/>
      <c r="C907" s="24"/>
      <c r="D907" s="24"/>
      <c r="E907" s="105">
        <v>0</v>
      </c>
      <c r="F907" s="55">
        <v>0</v>
      </c>
      <c r="G907" s="55">
        <v>0</v>
      </c>
      <c r="H907" s="261"/>
      <c r="I907" s="261"/>
      <c r="J907" s="106"/>
      <c r="K907" s="229">
        <f>E907*F907*G907</f>
        <v>0</v>
      </c>
      <c r="L907" s="253"/>
      <c r="M907" s="107"/>
      <c r="N907" s="108"/>
    </row>
    <row r="908" spans="2:14">
      <c r="B908" s="190"/>
      <c r="C908" s="24"/>
      <c r="D908" s="24"/>
      <c r="E908" s="252"/>
      <c r="F908" s="261"/>
      <c r="G908" s="261"/>
      <c r="H908" s="261"/>
      <c r="I908" s="261"/>
      <c r="J908" s="106"/>
      <c r="K908" s="229"/>
      <c r="L908" s="253"/>
      <c r="M908" s="107"/>
      <c r="N908" s="108"/>
    </row>
    <row r="909" spans="2:14" ht="39.75" customHeight="1">
      <c r="B909" s="190"/>
      <c r="C909" s="24">
        <v>84161</v>
      </c>
      <c r="D909" s="24" t="s">
        <v>7</v>
      </c>
      <c r="E909" s="666" t="str">
        <f>IFERROR(VLOOKUP($C909,'SINAPI MARÇO 2020'!$1:$1048576,2,0),IFERROR(VLOOKUP($C909,'COMP. PROPRIA'!#REF!,4,0),""))</f>
        <v/>
      </c>
      <c r="F909" s="667"/>
      <c r="G909" s="667"/>
      <c r="H909" s="667"/>
      <c r="I909" s="667"/>
      <c r="J909" s="668"/>
      <c r="K909" s="230">
        <f>SUM(K910:K913)</f>
        <v>0</v>
      </c>
      <c r="L909" s="40" t="s">
        <v>24</v>
      </c>
      <c r="M909" s="100"/>
      <c r="N909" s="51"/>
    </row>
    <row r="910" spans="2:14">
      <c r="B910" s="190"/>
      <c r="C910" s="24"/>
      <c r="D910" s="24"/>
      <c r="E910" s="68" t="s">
        <v>995</v>
      </c>
      <c r="F910" s="302" t="s">
        <v>1089</v>
      </c>
      <c r="G910" s="261"/>
      <c r="H910" s="261"/>
      <c r="I910" s="261"/>
      <c r="J910" s="106"/>
      <c r="K910" s="229"/>
      <c r="L910" s="253"/>
      <c r="M910" s="107"/>
      <c r="N910" s="108"/>
    </row>
    <row r="911" spans="2:14">
      <c r="B911" s="190"/>
      <c r="C911" s="24"/>
      <c r="D911" s="24"/>
      <c r="E911" s="105">
        <v>0</v>
      </c>
      <c r="F911" s="55">
        <v>0</v>
      </c>
      <c r="G911" s="261"/>
      <c r="H911" s="261"/>
      <c r="I911" s="261"/>
      <c r="J911" s="106"/>
      <c r="K911" s="229">
        <f>E911*F911</f>
        <v>0</v>
      </c>
      <c r="L911" s="253"/>
      <c r="M911" s="107"/>
      <c r="N911" s="108"/>
    </row>
    <row r="912" spans="2:14">
      <c r="B912" s="190"/>
      <c r="C912" s="24"/>
      <c r="D912" s="24"/>
      <c r="E912" s="105">
        <v>0</v>
      </c>
      <c r="F912" s="55">
        <v>0</v>
      </c>
      <c r="G912" s="261"/>
      <c r="H912" s="261"/>
      <c r="I912" s="261"/>
      <c r="J912" s="106"/>
      <c r="K912" s="229">
        <f>E912*F912</f>
        <v>0</v>
      </c>
      <c r="L912" s="253"/>
      <c r="M912" s="107"/>
      <c r="N912" s="108"/>
    </row>
    <row r="913" spans="2:14">
      <c r="B913" s="190"/>
      <c r="C913" s="24"/>
      <c r="D913" s="24"/>
      <c r="E913" s="105">
        <v>0</v>
      </c>
      <c r="F913" s="55">
        <v>0</v>
      </c>
      <c r="G913" s="261"/>
      <c r="H913" s="261"/>
      <c r="I913" s="261"/>
      <c r="J913" s="106"/>
      <c r="K913" s="229">
        <f>E913*F913</f>
        <v>0</v>
      </c>
      <c r="L913" s="253"/>
      <c r="M913" s="107"/>
      <c r="N913" s="108"/>
    </row>
    <row r="914" spans="2:14">
      <c r="B914" s="190"/>
      <c r="C914" s="24"/>
      <c r="D914" s="24"/>
      <c r="E914" s="252"/>
      <c r="F914" s="261"/>
      <c r="G914" s="261"/>
      <c r="H914" s="261"/>
      <c r="I914" s="261"/>
      <c r="J914" s="106"/>
      <c r="K914" s="229"/>
      <c r="L914" s="253"/>
      <c r="M914" s="107"/>
      <c r="N914" s="108"/>
    </row>
    <row r="915" spans="2:14" ht="34.5" customHeight="1">
      <c r="B915" s="190"/>
      <c r="C915" s="94" t="s">
        <v>5310</v>
      </c>
      <c r="D915" s="62" t="s">
        <v>1107</v>
      </c>
      <c r="E915" s="666" t="str">
        <f>IFERROR(VLOOKUP($C915,'SINAPI MARÇO 2020'!$1:$1048576,2,0),IFERROR(VLOOKUP($C915,'COMP. PROPRIA'!#REF!,4,0),""))</f>
        <v/>
      </c>
      <c r="F915" s="667"/>
      <c r="G915" s="667"/>
      <c r="H915" s="667"/>
      <c r="I915" s="667"/>
      <c r="J915" s="668"/>
      <c r="K915" s="230">
        <f>SUM(K916:K919)</f>
        <v>0</v>
      </c>
      <c r="L915" s="253" t="s">
        <v>57</v>
      </c>
      <c r="M915" s="107"/>
      <c r="N915" s="108"/>
    </row>
    <row r="916" spans="2:14">
      <c r="B916" s="202"/>
      <c r="C916" s="24"/>
      <c r="D916" s="24"/>
      <c r="E916" s="68" t="s">
        <v>995</v>
      </c>
      <c r="F916" s="255" t="s">
        <v>994</v>
      </c>
      <c r="G916" s="255" t="s">
        <v>1089</v>
      </c>
      <c r="H916" s="261"/>
      <c r="I916" s="261"/>
      <c r="J916" s="106"/>
      <c r="K916" s="229"/>
      <c r="L916" s="253"/>
      <c r="M916" s="107"/>
      <c r="N916" s="108"/>
    </row>
    <row r="917" spans="2:14">
      <c r="B917" s="190"/>
      <c r="C917" s="24"/>
      <c r="D917" s="24"/>
      <c r="E917" s="105">
        <v>0</v>
      </c>
      <c r="F917" s="55">
        <v>0</v>
      </c>
      <c r="G917" s="55">
        <v>0</v>
      </c>
      <c r="H917" s="261"/>
      <c r="I917" s="261"/>
      <c r="J917" s="106"/>
      <c r="K917" s="229">
        <f>E917*F917*G917</f>
        <v>0</v>
      </c>
      <c r="L917" s="253"/>
      <c r="M917" s="107"/>
      <c r="N917" s="108"/>
    </row>
    <row r="918" spans="2:14">
      <c r="B918" s="190"/>
      <c r="C918" s="24"/>
      <c r="D918" s="24"/>
      <c r="E918" s="105">
        <v>0</v>
      </c>
      <c r="F918" s="55">
        <v>0</v>
      </c>
      <c r="G918" s="55">
        <v>0</v>
      </c>
      <c r="H918" s="261"/>
      <c r="I918" s="261"/>
      <c r="J918" s="106"/>
      <c r="K918" s="229">
        <f>E918*F918*G918</f>
        <v>0</v>
      </c>
      <c r="L918" s="253"/>
      <c r="M918" s="107"/>
      <c r="N918" s="108"/>
    </row>
    <row r="919" spans="2:14">
      <c r="B919" s="190"/>
      <c r="C919" s="24"/>
      <c r="D919" s="24"/>
      <c r="E919" s="105">
        <v>0</v>
      </c>
      <c r="F919" s="55">
        <v>0</v>
      </c>
      <c r="G919" s="55">
        <v>0</v>
      </c>
      <c r="H919" s="261"/>
      <c r="I919" s="261"/>
      <c r="J919" s="106"/>
      <c r="K919" s="229">
        <f>E919*F919*G919</f>
        <v>0</v>
      </c>
      <c r="L919" s="253"/>
      <c r="M919" s="107"/>
      <c r="N919" s="108"/>
    </row>
    <row r="920" spans="2:14" ht="13.5" thickBot="1">
      <c r="B920" s="190"/>
      <c r="C920" s="24"/>
      <c r="D920" s="24"/>
      <c r="E920" s="252"/>
      <c r="F920" s="261"/>
      <c r="G920" s="261"/>
      <c r="H920" s="261"/>
      <c r="I920" s="261"/>
      <c r="J920" s="106"/>
      <c r="K920" s="229"/>
      <c r="L920" s="253"/>
      <c r="M920" s="107"/>
      <c r="N920" s="108"/>
    </row>
    <row r="921" spans="2:14" ht="13.5" thickBot="1">
      <c r="B921" s="191"/>
      <c r="C921" s="88"/>
      <c r="D921" s="88"/>
      <c r="E921" s="677" t="s">
        <v>1083</v>
      </c>
      <c r="F921" s="678"/>
      <c r="G921" s="678"/>
      <c r="H921" s="678"/>
      <c r="I921" s="678"/>
      <c r="J921" s="679"/>
      <c r="K921" s="228"/>
      <c r="L921" s="49"/>
      <c r="M921" s="93"/>
      <c r="N921" s="112"/>
    </row>
    <row r="922" spans="2:14">
      <c r="B922" s="190"/>
      <c r="C922" s="24"/>
      <c r="D922" s="24"/>
      <c r="E922" s="252"/>
      <c r="F922" s="261"/>
      <c r="G922" s="261"/>
      <c r="H922" s="261"/>
      <c r="I922" s="261"/>
      <c r="J922" s="106"/>
      <c r="K922" s="229"/>
      <c r="L922" s="253"/>
      <c r="M922" s="107"/>
      <c r="N922" s="108"/>
    </row>
    <row r="923" spans="2:14" ht="42" customHeight="1">
      <c r="B923" s="190"/>
      <c r="C923" s="24">
        <v>96485</v>
      </c>
      <c r="D923" s="24" t="s">
        <v>7</v>
      </c>
      <c r="E923" s="666" t="str">
        <f>IFERROR(VLOOKUP($C923,'SINAPI MARÇO 2020'!$1:$1048576,2,0),IFERROR(VLOOKUP($C923,'COMP. PROPRIA'!#REF!,4,0),""))</f>
        <v>FORRO EM RÉGUAS DE PVC, LISO, PARA AMBIENTES RESIDENCIAIS, INCLUSIVE ESTRUTURA DE FIXAÇÃO. AF_05/2017_P</v>
      </c>
      <c r="F923" s="667"/>
      <c r="G923" s="667"/>
      <c r="H923" s="667"/>
      <c r="I923" s="667"/>
      <c r="J923" s="668"/>
      <c r="K923" s="230">
        <f>SUM(K925:K928)</f>
        <v>0</v>
      </c>
      <c r="L923" s="253" t="s">
        <v>57</v>
      </c>
      <c r="M923" s="107"/>
      <c r="N923" s="108"/>
    </row>
    <row r="924" spans="2:14" ht="25.5">
      <c r="B924" s="202" t="s">
        <v>1080</v>
      </c>
      <c r="C924" s="24"/>
      <c r="D924" s="24"/>
      <c r="E924" s="68" t="s">
        <v>1085</v>
      </c>
      <c r="F924" s="255" t="s">
        <v>1091</v>
      </c>
      <c r="G924" s="255" t="s">
        <v>1089</v>
      </c>
      <c r="H924" s="261"/>
      <c r="I924" s="261"/>
      <c r="J924" s="106"/>
      <c r="K924" s="229"/>
      <c r="L924" s="253"/>
      <c r="M924" s="107"/>
      <c r="N924" s="108"/>
    </row>
    <row r="925" spans="2:14">
      <c r="B925" s="190"/>
      <c r="C925" s="24"/>
      <c r="D925" s="24"/>
      <c r="E925" s="105">
        <v>0</v>
      </c>
      <c r="F925" s="55">
        <v>0</v>
      </c>
      <c r="G925" s="55">
        <v>0</v>
      </c>
      <c r="H925" s="261"/>
      <c r="I925" s="261"/>
      <c r="J925" s="106"/>
      <c r="K925" s="229">
        <f>E925*F925*G925</f>
        <v>0</v>
      </c>
      <c r="L925" s="253"/>
      <c r="M925" s="107"/>
      <c r="N925" s="108"/>
    </row>
    <row r="926" spans="2:14">
      <c r="B926" s="190"/>
      <c r="C926" s="24"/>
      <c r="D926" s="24"/>
      <c r="E926" s="105">
        <v>0</v>
      </c>
      <c r="F926" s="55">
        <v>0</v>
      </c>
      <c r="G926" s="55">
        <v>0</v>
      </c>
      <c r="H926" s="261"/>
      <c r="I926" s="261"/>
      <c r="J926" s="106"/>
      <c r="K926" s="229">
        <f>E926*F926*G926</f>
        <v>0</v>
      </c>
      <c r="L926" s="253"/>
      <c r="M926" s="107"/>
      <c r="N926" s="108"/>
    </row>
    <row r="927" spans="2:14">
      <c r="B927" s="190"/>
      <c r="C927" s="24"/>
      <c r="D927" s="24"/>
      <c r="E927" s="105">
        <v>0</v>
      </c>
      <c r="F927" s="55">
        <v>0</v>
      </c>
      <c r="G927" s="151">
        <v>0</v>
      </c>
      <c r="H927" s="261"/>
      <c r="I927" s="261"/>
      <c r="J927" s="106"/>
      <c r="K927" s="229">
        <f>E927*F927*G927</f>
        <v>0</v>
      </c>
      <c r="L927" s="253"/>
      <c r="M927" s="107"/>
      <c r="N927" s="108"/>
    </row>
    <row r="928" spans="2:14">
      <c r="B928" s="190"/>
      <c r="C928" s="24"/>
      <c r="D928" s="24"/>
      <c r="E928" s="105">
        <v>0</v>
      </c>
      <c r="F928" s="55">
        <v>0</v>
      </c>
      <c r="G928" s="151">
        <v>0</v>
      </c>
      <c r="H928" s="261"/>
      <c r="I928" s="261"/>
      <c r="J928" s="106"/>
      <c r="K928" s="229">
        <f>E928*F928*G928</f>
        <v>0</v>
      </c>
      <c r="L928" s="253"/>
      <c r="M928" s="107"/>
      <c r="N928" s="108"/>
    </row>
    <row r="929" spans="2:17">
      <c r="B929" s="190"/>
      <c r="C929" s="24"/>
      <c r="D929" s="24"/>
      <c r="E929" s="252"/>
      <c r="F929" s="261"/>
      <c r="G929" s="261"/>
      <c r="H929" s="261"/>
      <c r="I929" s="261"/>
      <c r="J929" s="106"/>
      <c r="K929" s="229"/>
      <c r="L929" s="253"/>
      <c r="M929" s="107"/>
      <c r="N929" s="108"/>
    </row>
    <row r="930" spans="2:17" ht="54.75" customHeight="1">
      <c r="B930" s="190"/>
      <c r="C930" s="24">
        <v>96115</v>
      </c>
      <c r="D930" s="24" t="s">
        <v>7</v>
      </c>
      <c r="E930" s="666" t="str">
        <f>IFERROR(VLOOKUP($C930,'SINAPI MARÇO 2020'!$1:$1048576,2,0),IFERROR(VLOOKUP($C930,'COMP. PROPRIA'!#REF!,4,0),""))</f>
        <v/>
      </c>
      <c r="F930" s="667"/>
      <c r="G930" s="667"/>
      <c r="H930" s="667"/>
      <c r="I930" s="667"/>
      <c r="J930" s="668"/>
      <c r="K930" s="230">
        <f>SUM(K932:K933)</f>
        <v>0</v>
      </c>
      <c r="L930" s="253" t="s">
        <v>57</v>
      </c>
      <c r="M930" s="107"/>
      <c r="N930" s="108"/>
    </row>
    <row r="931" spans="2:17" ht="25.5" customHeight="1">
      <c r="B931" s="202" t="s">
        <v>1080</v>
      </c>
      <c r="C931" s="24"/>
      <c r="D931" s="24"/>
      <c r="E931" s="68" t="s">
        <v>1085</v>
      </c>
      <c r="F931" s="302" t="s">
        <v>1091</v>
      </c>
      <c r="G931" s="302" t="s">
        <v>1089</v>
      </c>
      <c r="H931" s="261"/>
      <c r="I931" s="261"/>
      <c r="J931" s="106"/>
      <c r="K931" s="229"/>
      <c r="L931" s="253"/>
      <c r="M931" s="107"/>
      <c r="N931" s="108"/>
    </row>
    <row r="932" spans="2:17" ht="12.75" customHeight="1">
      <c r="B932" s="190"/>
      <c r="C932" s="24"/>
      <c r="D932" s="24"/>
      <c r="E932" s="105">
        <v>0</v>
      </c>
      <c r="F932" s="55">
        <v>0</v>
      </c>
      <c r="G932" s="55">
        <v>0</v>
      </c>
      <c r="H932" s="261"/>
      <c r="I932" s="261"/>
      <c r="J932" s="106"/>
      <c r="K932" s="229">
        <f>E932*F932*G932</f>
        <v>0</v>
      </c>
      <c r="L932" s="253"/>
      <c r="M932" s="107"/>
      <c r="N932" s="108"/>
    </row>
    <row r="933" spans="2:17" ht="12.75" customHeight="1">
      <c r="B933" s="190"/>
      <c r="C933" s="24"/>
      <c r="D933" s="24"/>
      <c r="E933" s="105">
        <v>0</v>
      </c>
      <c r="F933" s="55">
        <v>0</v>
      </c>
      <c r="G933" s="55">
        <v>0</v>
      </c>
      <c r="H933" s="261"/>
      <c r="I933" s="261"/>
      <c r="J933" s="106"/>
      <c r="K933" s="229">
        <f>E933*F933*G933</f>
        <v>0</v>
      </c>
      <c r="L933" s="253"/>
      <c r="M933" s="107"/>
      <c r="N933" s="108"/>
    </row>
    <row r="934" spans="2:17" ht="12.75" customHeight="1">
      <c r="B934" s="190"/>
      <c r="C934" s="24"/>
      <c r="D934" s="24"/>
      <c r="E934" s="105">
        <v>0</v>
      </c>
      <c r="F934" s="55">
        <v>0</v>
      </c>
      <c r="G934" s="151">
        <v>0</v>
      </c>
      <c r="H934" s="261"/>
      <c r="I934" s="261"/>
      <c r="J934" s="106"/>
      <c r="K934" s="229">
        <f>E934*F934*G934</f>
        <v>0</v>
      </c>
      <c r="L934" s="253"/>
      <c r="M934" s="107"/>
      <c r="N934" s="108"/>
    </row>
    <row r="935" spans="2:17">
      <c r="B935" s="190"/>
      <c r="C935" s="24"/>
      <c r="D935" s="24"/>
      <c r="E935" s="105">
        <v>0</v>
      </c>
      <c r="F935" s="55">
        <v>0</v>
      </c>
      <c r="G935" s="151">
        <v>0</v>
      </c>
      <c r="H935" s="261"/>
      <c r="I935" s="261"/>
      <c r="J935" s="106"/>
      <c r="K935" s="229">
        <f>E935*F935*G935</f>
        <v>0</v>
      </c>
      <c r="L935" s="253"/>
      <c r="M935" s="107"/>
      <c r="N935" s="108"/>
    </row>
    <row r="936" spans="2:17" ht="13.5" thickBot="1">
      <c r="B936" s="190"/>
      <c r="C936" s="24"/>
      <c r="D936" s="24"/>
      <c r="E936" s="252"/>
      <c r="F936" s="261"/>
      <c r="G936" s="261"/>
      <c r="H936" s="261"/>
      <c r="I936" s="261"/>
      <c r="J936" s="106"/>
      <c r="K936" s="229"/>
      <c r="L936" s="253"/>
      <c r="M936" s="107"/>
      <c r="N936" s="108"/>
    </row>
    <row r="937" spans="2:17" ht="30.75" customHeight="1" thickBot="1">
      <c r="B937" s="191"/>
      <c r="C937" s="88"/>
      <c r="D937" s="88"/>
      <c r="E937" s="697" t="s">
        <v>5171</v>
      </c>
      <c r="F937" s="698"/>
      <c r="G937" s="698"/>
      <c r="H937" s="698"/>
      <c r="I937" s="698"/>
      <c r="J937" s="699"/>
      <c r="K937" s="228"/>
      <c r="L937" s="49"/>
      <c r="M937" s="93"/>
      <c r="N937" s="112"/>
    </row>
    <row r="938" spans="2:17">
      <c r="B938" s="194"/>
      <c r="C938" s="24"/>
      <c r="D938" s="24"/>
      <c r="E938" s="252"/>
      <c r="F938" s="261"/>
      <c r="G938" s="261"/>
      <c r="H938" s="261"/>
      <c r="I938" s="261"/>
      <c r="J938" s="106"/>
      <c r="K938" s="233"/>
      <c r="L938" s="40"/>
      <c r="M938" s="93"/>
      <c r="N938" s="112"/>
    </row>
    <row r="939" spans="2:17" ht="15">
      <c r="B939" s="190"/>
      <c r="C939" s="24">
        <v>84123</v>
      </c>
      <c r="D939" s="24" t="s">
        <v>7</v>
      </c>
      <c r="E939" s="666" t="str">
        <f>IFERROR(VLOOKUP($C939,'SINAPI MARÇO 2020'!$1:$1048576,2,0),IFERROR(VLOOKUP($C939,'COMP. PROPRIA'!#REF!,4,0),""))</f>
        <v/>
      </c>
      <c r="F939" s="667"/>
      <c r="G939" s="667"/>
      <c r="H939" s="667"/>
      <c r="I939" s="667"/>
      <c r="J939" s="668"/>
      <c r="K939" s="230">
        <f>SUM(K942:K945)</f>
        <v>0</v>
      </c>
      <c r="L939" s="253" t="s">
        <v>57</v>
      </c>
      <c r="M939" s="93"/>
      <c r="N939" s="112"/>
    </row>
    <row r="940" spans="2:17" ht="12.75" customHeight="1">
      <c r="B940" s="190"/>
      <c r="C940" s="24"/>
      <c r="D940" s="24"/>
      <c r="E940" s="252"/>
      <c r="F940" s="305"/>
      <c r="G940" s="672" t="s">
        <v>1079</v>
      </c>
      <c r="H940" s="672"/>
      <c r="I940" s="672"/>
      <c r="J940" s="673"/>
      <c r="K940" s="230"/>
      <c r="L940" s="253"/>
      <c r="M940" s="93"/>
      <c r="N940" s="112"/>
    </row>
    <row r="941" spans="2:17" ht="25.5">
      <c r="B941" s="190"/>
      <c r="C941" s="24"/>
      <c r="D941" s="24"/>
      <c r="E941" s="68" t="s">
        <v>1081</v>
      </c>
      <c r="F941" s="302" t="s">
        <v>4931</v>
      </c>
      <c r="G941" s="304" t="s">
        <v>937</v>
      </c>
      <c r="H941" s="304" t="s">
        <v>936</v>
      </c>
      <c r="I941" s="304" t="s">
        <v>1051</v>
      </c>
      <c r="J941" s="303" t="s">
        <v>1078</v>
      </c>
      <c r="K941" s="230"/>
      <c r="L941" s="253"/>
      <c r="M941" s="93"/>
      <c r="N941" s="112"/>
      <c r="Q941" s="4">
        <v>1048576</v>
      </c>
    </row>
    <row r="942" spans="2:17">
      <c r="B942" s="190"/>
      <c r="C942" s="24"/>
      <c r="D942" s="24"/>
      <c r="E942" s="105">
        <f>E836</f>
        <v>0</v>
      </c>
      <c r="F942" s="55">
        <v>0</v>
      </c>
      <c r="G942" s="254">
        <v>0</v>
      </c>
      <c r="H942" s="254">
        <v>0</v>
      </c>
      <c r="I942" s="254">
        <v>0</v>
      </c>
      <c r="J942" s="188">
        <f>G942*H942*I942</f>
        <v>0</v>
      </c>
      <c r="K942" s="54">
        <f>E942*F942-J942</f>
        <v>0</v>
      </c>
      <c r="L942" s="253"/>
      <c r="M942" s="93"/>
      <c r="N942" s="112"/>
      <c r="Q942" s="4">
        <v>11556</v>
      </c>
    </row>
    <row r="943" spans="2:17">
      <c r="B943" s="190"/>
      <c r="C943" s="62"/>
      <c r="D943" s="62"/>
      <c r="E943" s="105">
        <v>0</v>
      </c>
      <c r="F943" s="55">
        <v>0</v>
      </c>
      <c r="G943" s="254">
        <v>0</v>
      </c>
      <c r="H943" s="254">
        <v>0</v>
      </c>
      <c r="I943" s="254">
        <v>0</v>
      </c>
      <c r="J943" s="188">
        <f>G943*H943*I943</f>
        <v>0</v>
      </c>
      <c r="K943" s="54">
        <f>E943*F943-J943</f>
        <v>0</v>
      </c>
      <c r="L943" s="40"/>
      <c r="M943" s="93"/>
      <c r="N943" s="112"/>
    </row>
    <row r="944" spans="2:17">
      <c r="B944" s="190"/>
      <c r="C944" s="24"/>
      <c r="D944" s="24"/>
      <c r="E944" s="105">
        <v>0</v>
      </c>
      <c r="F944" s="55">
        <v>0</v>
      </c>
      <c r="G944" s="254">
        <v>0</v>
      </c>
      <c r="H944" s="254">
        <v>0</v>
      </c>
      <c r="I944" s="254">
        <v>0</v>
      </c>
      <c r="J944" s="188">
        <f>G944*H944*I944</f>
        <v>0</v>
      </c>
      <c r="K944" s="54">
        <f>E944*F944-J944</f>
        <v>0</v>
      </c>
      <c r="L944" s="40"/>
      <c r="M944" s="93"/>
      <c r="N944" s="112"/>
    </row>
    <row r="945" spans="2:14">
      <c r="B945" s="190"/>
      <c r="C945" s="24"/>
      <c r="D945" s="24"/>
      <c r="E945" s="105">
        <v>0</v>
      </c>
      <c r="F945" s="55">
        <v>0</v>
      </c>
      <c r="G945" s="254">
        <v>0</v>
      </c>
      <c r="H945" s="254">
        <v>0</v>
      </c>
      <c r="I945" s="254">
        <v>0</v>
      </c>
      <c r="J945" s="188">
        <f>G945*H945*I945</f>
        <v>0</v>
      </c>
      <c r="K945" s="54">
        <f>E945*F945-J945</f>
        <v>0</v>
      </c>
      <c r="L945" s="40"/>
      <c r="M945" s="93"/>
      <c r="N945" s="112"/>
    </row>
    <row r="946" spans="2:14">
      <c r="B946" s="190"/>
      <c r="C946" s="24"/>
      <c r="D946" s="24"/>
      <c r="E946" s="252"/>
      <c r="F946" s="305"/>
      <c r="G946" s="305"/>
      <c r="H946" s="305"/>
      <c r="I946" s="305"/>
      <c r="J946" s="106"/>
      <c r="K946" s="233"/>
      <c r="L946" s="40"/>
      <c r="M946" s="93"/>
      <c r="N946" s="112"/>
    </row>
    <row r="947" spans="2:14">
      <c r="B947" s="190"/>
      <c r="C947" s="24"/>
      <c r="D947" s="24"/>
      <c r="E947" s="252"/>
      <c r="F947" s="305"/>
      <c r="G947" s="305"/>
      <c r="H947" s="305"/>
      <c r="I947" s="305"/>
      <c r="J947" s="106"/>
      <c r="K947" s="233"/>
      <c r="L947" s="40"/>
      <c r="M947" s="93"/>
      <c r="N947" s="112"/>
    </row>
    <row r="948" spans="2:14" ht="34.5" customHeight="1">
      <c r="B948" s="190" t="s">
        <v>4729</v>
      </c>
      <c r="C948" s="24">
        <v>88485</v>
      </c>
      <c r="D948" s="24" t="s">
        <v>7</v>
      </c>
      <c r="E948" s="666" t="str">
        <f>IFERROR(VLOOKUP($C948,'SINAPI MARÇO 2020'!$1:$1048576,2,0),IFERROR(VLOOKUP($C948,'COMP. PROPRIA'!#REF!,4,0),""))</f>
        <v>APLICAÇÃO DE FUNDO SELADOR ACRÍLICO EM PAREDES, UMA DEMÃO. AF_06/2014</v>
      </c>
      <c r="F948" s="667"/>
      <c r="G948" s="667"/>
      <c r="H948" s="667"/>
      <c r="I948" s="667"/>
      <c r="J948" s="668"/>
      <c r="K948" s="230">
        <f>SUM(K951:K967)</f>
        <v>0</v>
      </c>
      <c r="L948" s="253" t="s">
        <v>57</v>
      </c>
      <c r="M948" s="93"/>
      <c r="N948" s="112"/>
    </row>
    <row r="949" spans="2:14" ht="21" customHeight="1">
      <c r="B949" s="190"/>
      <c r="C949" s="24"/>
      <c r="D949" s="24"/>
      <c r="E949" s="252"/>
      <c r="F949" s="261"/>
      <c r="G949" s="672" t="s">
        <v>1079</v>
      </c>
      <c r="H949" s="672"/>
      <c r="I949" s="672"/>
      <c r="J949" s="673"/>
      <c r="K949" s="233"/>
      <c r="L949" s="40"/>
      <c r="M949" s="93"/>
      <c r="N949" s="112"/>
    </row>
    <row r="950" spans="2:14" ht="25.5">
      <c r="B950" s="669" t="s">
        <v>4929</v>
      </c>
      <c r="C950" s="670"/>
      <c r="D950" s="671"/>
      <c r="E950" s="68" t="s">
        <v>1081</v>
      </c>
      <c r="F950" s="255" t="s">
        <v>4931</v>
      </c>
      <c r="G950" s="260" t="s">
        <v>937</v>
      </c>
      <c r="H950" s="260" t="s">
        <v>936</v>
      </c>
      <c r="I950" s="260" t="s">
        <v>1051</v>
      </c>
      <c r="J950" s="256" t="s">
        <v>1078</v>
      </c>
      <c r="K950" s="54"/>
      <c r="L950" s="253"/>
      <c r="M950" s="107"/>
      <c r="N950" s="108"/>
    </row>
    <row r="951" spans="2:14">
      <c r="B951" s="190"/>
      <c r="C951" s="62"/>
      <c r="D951" s="62"/>
      <c r="E951" s="105">
        <f>E845</f>
        <v>0</v>
      </c>
      <c r="F951" s="55">
        <v>0</v>
      </c>
      <c r="G951" s="254">
        <v>0</v>
      </c>
      <c r="H951" s="254">
        <v>0</v>
      </c>
      <c r="I951" s="254">
        <v>0</v>
      </c>
      <c r="J951" s="188">
        <f>G951*H951*I951</f>
        <v>0</v>
      </c>
      <c r="K951" s="54">
        <f>E951*F951-J951</f>
        <v>0</v>
      </c>
      <c r="L951" s="253"/>
      <c r="M951" s="107"/>
      <c r="N951" s="108"/>
    </row>
    <row r="952" spans="2:14">
      <c r="B952" s="190"/>
      <c r="C952" s="62"/>
      <c r="D952" s="62"/>
      <c r="E952" s="105">
        <v>0</v>
      </c>
      <c r="F952" s="55">
        <v>0</v>
      </c>
      <c r="G952" s="254">
        <v>0</v>
      </c>
      <c r="H952" s="254">
        <v>0</v>
      </c>
      <c r="I952" s="254">
        <v>0</v>
      </c>
      <c r="J952" s="188">
        <f>G952*H952*I952</f>
        <v>0</v>
      </c>
      <c r="K952" s="54">
        <f>E952*F952-J952</f>
        <v>0</v>
      </c>
      <c r="L952" s="253"/>
      <c r="M952" s="107"/>
      <c r="N952" s="108"/>
    </row>
    <row r="953" spans="2:14">
      <c r="B953" s="190"/>
      <c r="C953" s="62"/>
      <c r="D953" s="62"/>
      <c r="E953" s="105">
        <v>0</v>
      </c>
      <c r="F953" s="55">
        <v>0</v>
      </c>
      <c r="G953" s="254">
        <v>0</v>
      </c>
      <c r="H953" s="254">
        <v>0</v>
      </c>
      <c r="I953" s="254">
        <v>0</v>
      </c>
      <c r="J953" s="188">
        <f>G953*H953*I953</f>
        <v>0</v>
      </c>
      <c r="K953" s="54">
        <f>E953*F953-J953</f>
        <v>0</v>
      </c>
      <c r="L953" s="253"/>
      <c r="M953" s="107"/>
      <c r="N953" s="108"/>
    </row>
    <row r="954" spans="2:14">
      <c r="B954" s="190"/>
      <c r="C954" s="62"/>
      <c r="D954" s="62"/>
      <c r="E954" s="105">
        <v>0</v>
      </c>
      <c r="F954" s="55">
        <v>0</v>
      </c>
      <c r="G954" s="254">
        <v>0</v>
      </c>
      <c r="H954" s="254">
        <v>0</v>
      </c>
      <c r="I954" s="254">
        <v>0</v>
      </c>
      <c r="J954" s="188">
        <f>G954*H954*I954</f>
        <v>0</v>
      </c>
      <c r="K954" s="54">
        <f>E954*F954-J954</f>
        <v>0</v>
      </c>
      <c r="L954" s="253"/>
      <c r="M954" s="107"/>
      <c r="N954" s="108"/>
    </row>
    <row r="955" spans="2:14">
      <c r="B955" s="669" t="s">
        <v>4930</v>
      </c>
      <c r="C955" s="670"/>
      <c r="D955" s="671"/>
      <c r="E955" s="252"/>
      <c r="F955" s="261"/>
      <c r="G955" s="261"/>
      <c r="H955" s="261"/>
      <c r="I955" s="261"/>
      <c r="J955" s="106"/>
      <c r="K955" s="54">
        <f>E955*F955</f>
        <v>0</v>
      </c>
      <c r="L955" s="253"/>
      <c r="M955" s="107"/>
      <c r="N955" s="108"/>
    </row>
    <row r="956" spans="2:14">
      <c r="B956" s="190"/>
      <c r="C956" s="62"/>
      <c r="D956" s="62"/>
      <c r="E956" s="105">
        <v>0</v>
      </c>
      <c r="F956" s="55">
        <v>0</v>
      </c>
      <c r="G956" s="254">
        <v>0</v>
      </c>
      <c r="H956" s="254">
        <v>0</v>
      </c>
      <c r="I956" s="254">
        <v>0</v>
      </c>
      <c r="J956" s="188">
        <f>G956*H956*I956</f>
        <v>0</v>
      </c>
      <c r="K956" s="54">
        <f>E956*F956-J956</f>
        <v>0</v>
      </c>
      <c r="L956" s="253"/>
      <c r="M956" s="107"/>
      <c r="N956" s="108"/>
    </row>
    <row r="957" spans="2:14">
      <c r="B957" s="190"/>
      <c r="C957" s="62"/>
      <c r="D957" s="62"/>
      <c r="E957" s="105">
        <v>0</v>
      </c>
      <c r="F957" s="55">
        <v>0</v>
      </c>
      <c r="G957" s="254">
        <v>0</v>
      </c>
      <c r="H957" s="254">
        <v>0</v>
      </c>
      <c r="I957" s="254">
        <v>0</v>
      </c>
      <c r="J957" s="188">
        <f t="shared" ref="J957:J967" si="10">G957*H957*I957</f>
        <v>0</v>
      </c>
      <c r="K957" s="54">
        <f t="shared" ref="K957:K967" si="11">E957*F957-J957</f>
        <v>0</v>
      </c>
      <c r="L957" s="253"/>
      <c r="M957" s="107"/>
      <c r="N957" s="108"/>
    </row>
    <row r="958" spans="2:14">
      <c r="B958" s="190"/>
      <c r="C958" s="62"/>
      <c r="D958" s="62"/>
      <c r="E958" s="105">
        <v>0</v>
      </c>
      <c r="F958" s="55">
        <v>0</v>
      </c>
      <c r="G958" s="254">
        <v>0</v>
      </c>
      <c r="H958" s="254">
        <v>0</v>
      </c>
      <c r="I958" s="254">
        <v>0</v>
      </c>
      <c r="J958" s="188">
        <f t="shared" si="10"/>
        <v>0</v>
      </c>
      <c r="K958" s="54">
        <f t="shared" si="11"/>
        <v>0</v>
      </c>
      <c r="L958" s="253"/>
      <c r="M958" s="107"/>
      <c r="N958" s="108"/>
    </row>
    <row r="959" spans="2:14">
      <c r="B959" s="190"/>
      <c r="C959" s="62"/>
      <c r="D959" s="62"/>
      <c r="E959" s="105">
        <v>0</v>
      </c>
      <c r="F959" s="55">
        <v>0</v>
      </c>
      <c r="G959" s="254">
        <v>0</v>
      </c>
      <c r="H959" s="254">
        <v>0</v>
      </c>
      <c r="I959" s="254">
        <v>0</v>
      </c>
      <c r="J959" s="188">
        <f t="shared" si="10"/>
        <v>0</v>
      </c>
      <c r="K959" s="54">
        <f t="shared" si="11"/>
        <v>0</v>
      </c>
      <c r="L959" s="253"/>
      <c r="M959" s="107"/>
      <c r="N959" s="108"/>
    </row>
    <row r="960" spans="2:14">
      <c r="B960" s="190"/>
      <c r="C960" s="62"/>
      <c r="D960" s="62"/>
      <c r="E960" s="105">
        <v>0</v>
      </c>
      <c r="F960" s="55">
        <v>0</v>
      </c>
      <c r="G960" s="254">
        <v>0</v>
      </c>
      <c r="H960" s="254">
        <v>0</v>
      </c>
      <c r="I960" s="254">
        <v>0</v>
      </c>
      <c r="J960" s="188">
        <f t="shared" si="10"/>
        <v>0</v>
      </c>
      <c r="K960" s="54">
        <f t="shared" si="11"/>
        <v>0</v>
      </c>
      <c r="L960" s="253"/>
      <c r="M960" s="107"/>
      <c r="N960" s="108"/>
    </row>
    <row r="961" spans="2:14">
      <c r="B961" s="190"/>
      <c r="C961" s="62"/>
      <c r="D961" s="62"/>
      <c r="E961" s="105">
        <v>0</v>
      </c>
      <c r="F961" s="55">
        <v>0</v>
      </c>
      <c r="G961" s="254">
        <v>0</v>
      </c>
      <c r="H961" s="254">
        <v>0</v>
      </c>
      <c r="I961" s="254">
        <v>0</v>
      </c>
      <c r="J961" s="188">
        <f t="shared" si="10"/>
        <v>0</v>
      </c>
      <c r="K961" s="54">
        <f t="shared" si="11"/>
        <v>0</v>
      </c>
      <c r="L961" s="253"/>
      <c r="M961" s="107"/>
      <c r="N961" s="108"/>
    </row>
    <row r="962" spans="2:14">
      <c r="B962" s="190"/>
      <c r="C962" s="62"/>
      <c r="D962" s="62"/>
      <c r="E962" s="105">
        <v>0</v>
      </c>
      <c r="F962" s="55">
        <v>0</v>
      </c>
      <c r="G962" s="254">
        <v>0</v>
      </c>
      <c r="H962" s="254">
        <v>0</v>
      </c>
      <c r="I962" s="254">
        <v>0</v>
      </c>
      <c r="J962" s="188">
        <f t="shared" si="10"/>
        <v>0</v>
      </c>
      <c r="K962" s="54">
        <f t="shared" si="11"/>
        <v>0</v>
      </c>
      <c r="L962" s="253"/>
      <c r="M962" s="107"/>
      <c r="N962" s="108"/>
    </row>
    <row r="963" spans="2:14">
      <c r="B963" s="190"/>
      <c r="C963" s="62"/>
      <c r="D963" s="62"/>
      <c r="E963" s="105">
        <v>0</v>
      </c>
      <c r="F963" s="55">
        <v>0</v>
      </c>
      <c r="G963" s="254">
        <v>0</v>
      </c>
      <c r="H963" s="254">
        <v>0</v>
      </c>
      <c r="I963" s="254">
        <v>0</v>
      </c>
      <c r="J963" s="188">
        <f t="shared" si="10"/>
        <v>0</v>
      </c>
      <c r="K963" s="54">
        <f t="shared" si="11"/>
        <v>0</v>
      </c>
      <c r="L963" s="253"/>
      <c r="M963" s="107"/>
      <c r="N963" s="108"/>
    </row>
    <row r="964" spans="2:14">
      <c r="B964" s="190"/>
      <c r="C964" s="62"/>
      <c r="D964" s="62"/>
      <c r="E964" s="105">
        <v>0</v>
      </c>
      <c r="F964" s="55">
        <v>0</v>
      </c>
      <c r="G964" s="254">
        <v>0</v>
      </c>
      <c r="H964" s="254">
        <v>0</v>
      </c>
      <c r="I964" s="254">
        <v>0</v>
      </c>
      <c r="J964" s="188">
        <f t="shared" si="10"/>
        <v>0</v>
      </c>
      <c r="K964" s="54">
        <f t="shared" si="11"/>
        <v>0</v>
      </c>
      <c r="L964" s="253"/>
      <c r="M964" s="107"/>
      <c r="N964" s="108"/>
    </row>
    <row r="965" spans="2:14">
      <c r="B965" s="190"/>
      <c r="C965" s="62"/>
      <c r="D965" s="62"/>
      <c r="E965" s="105">
        <v>0</v>
      </c>
      <c r="F965" s="55">
        <v>0</v>
      </c>
      <c r="G965" s="254">
        <v>0</v>
      </c>
      <c r="H965" s="254">
        <v>0</v>
      </c>
      <c r="I965" s="254">
        <v>0</v>
      </c>
      <c r="J965" s="188">
        <f t="shared" si="10"/>
        <v>0</v>
      </c>
      <c r="K965" s="54">
        <f t="shared" si="11"/>
        <v>0</v>
      </c>
      <c r="L965" s="253"/>
      <c r="M965" s="107"/>
      <c r="N965" s="108"/>
    </row>
    <row r="966" spans="2:14">
      <c r="B966" s="190"/>
      <c r="C966" s="62"/>
      <c r="D966" s="62"/>
      <c r="E966" s="105">
        <v>0</v>
      </c>
      <c r="F966" s="55">
        <v>0</v>
      </c>
      <c r="G966" s="254">
        <v>0</v>
      </c>
      <c r="H966" s="254">
        <v>0</v>
      </c>
      <c r="I966" s="254">
        <v>0</v>
      </c>
      <c r="J966" s="188">
        <f t="shared" si="10"/>
        <v>0</v>
      </c>
      <c r="K966" s="54">
        <f t="shared" si="11"/>
        <v>0</v>
      </c>
      <c r="L966" s="253"/>
      <c r="M966" s="107"/>
      <c r="N966" s="108"/>
    </row>
    <row r="967" spans="2:14">
      <c r="B967" s="190"/>
      <c r="C967" s="62"/>
      <c r="D967" s="62"/>
      <c r="E967" s="105">
        <v>0</v>
      </c>
      <c r="F967" s="55">
        <v>0</v>
      </c>
      <c r="G967" s="254">
        <v>0</v>
      </c>
      <c r="H967" s="254">
        <v>0</v>
      </c>
      <c r="I967" s="254">
        <v>0</v>
      </c>
      <c r="J967" s="188">
        <f t="shared" si="10"/>
        <v>0</v>
      </c>
      <c r="K967" s="54">
        <f t="shared" si="11"/>
        <v>0</v>
      </c>
      <c r="L967" s="253"/>
      <c r="M967" s="107"/>
      <c r="N967" s="108"/>
    </row>
    <row r="968" spans="2:14">
      <c r="B968" s="190"/>
      <c r="C968" s="62"/>
      <c r="D968" s="62"/>
      <c r="E968" s="252"/>
      <c r="F968" s="261"/>
      <c r="G968" s="261"/>
      <c r="H968" s="261"/>
      <c r="I968" s="261"/>
      <c r="J968" s="106"/>
      <c r="K968" s="54"/>
      <c r="L968" s="253"/>
      <c r="M968" s="107"/>
      <c r="N968" s="108"/>
    </row>
    <row r="969" spans="2:14">
      <c r="B969" s="190"/>
      <c r="C969" s="62"/>
      <c r="D969" s="62"/>
      <c r="E969" s="252"/>
      <c r="F969" s="261"/>
      <c r="G969" s="261"/>
      <c r="H969" s="261"/>
      <c r="I969" s="261"/>
      <c r="J969" s="106"/>
      <c r="K969" s="239" t="s">
        <v>48</v>
      </c>
      <c r="L969" s="253"/>
      <c r="M969" s="107"/>
      <c r="N969" s="108"/>
    </row>
    <row r="970" spans="2:14" ht="34.5" customHeight="1">
      <c r="B970" s="190" t="s">
        <v>4932</v>
      </c>
      <c r="C970" s="24">
        <v>88495</v>
      </c>
      <c r="D970" s="24" t="s">
        <v>7</v>
      </c>
      <c r="E970" s="666" t="str">
        <f>IFERROR(VLOOKUP($C970,'SINAPI MARÇO 2020'!$1:$1048576,2,0),IFERROR(VLOOKUP($C970,'COMP. PROPRIA'!#REF!,4,0),""))</f>
        <v>APLICAÇÃO E LIXAMENTO DE MASSA LÁTEX EM PAREDES, UMA DEMÃO. AF_06/2014</v>
      </c>
      <c r="F970" s="667"/>
      <c r="G970" s="667"/>
      <c r="H970" s="667"/>
      <c r="I970" s="667"/>
      <c r="J970" s="668"/>
      <c r="K970" s="230">
        <f ca="1">SUM(K970:K989)</f>
        <v>0</v>
      </c>
      <c r="L970" s="40" t="s">
        <v>57</v>
      </c>
      <c r="M970" s="313">
        <f>K948</f>
        <v>0</v>
      </c>
      <c r="N970" s="312" t="s">
        <v>57</v>
      </c>
    </row>
    <row r="971" spans="2:14" ht="21" customHeight="1">
      <c r="B971" s="190"/>
      <c r="C971" s="24"/>
      <c r="D971" s="24"/>
      <c r="E971" s="252"/>
      <c r="F971" s="309"/>
      <c r="G971" s="672" t="s">
        <v>1079</v>
      </c>
      <c r="H971" s="672"/>
      <c r="I971" s="672"/>
      <c r="J971" s="673"/>
      <c r="K971" s="233"/>
      <c r="L971" s="40"/>
      <c r="M971" s="93"/>
      <c r="N971" s="112"/>
    </row>
    <row r="972" spans="2:14" ht="25.5">
      <c r="B972" s="669" t="s">
        <v>4929</v>
      </c>
      <c r="C972" s="670"/>
      <c r="D972" s="671"/>
      <c r="E972" s="68" t="s">
        <v>1081</v>
      </c>
      <c r="F972" s="310" t="s">
        <v>4931</v>
      </c>
      <c r="G972" s="308" t="s">
        <v>937</v>
      </c>
      <c r="H972" s="308" t="s">
        <v>936</v>
      </c>
      <c r="I972" s="308" t="s">
        <v>1051</v>
      </c>
      <c r="J972" s="311" t="s">
        <v>1078</v>
      </c>
      <c r="K972" s="54"/>
      <c r="L972" s="253"/>
      <c r="M972" s="107"/>
      <c r="N972" s="108"/>
    </row>
    <row r="973" spans="2:14">
      <c r="B973" s="190"/>
      <c r="C973" s="62"/>
      <c r="D973" s="62"/>
      <c r="E973" s="105">
        <f>E867</f>
        <v>0</v>
      </c>
      <c r="F973" s="55">
        <v>0</v>
      </c>
      <c r="G973" s="254">
        <v>0</v>
      </c>
      <c r="H973" s="254">
        <v>0</v>
      </c>
      <c r="I973" s="254">
        <v>0</v>
      </c>
      <c r="J973" s="188">
        <f>G973*H973*I973</f>
        <v>0</v>
      </c>
      <c r="K973" s="54">
        <f>E973*F973-J973</f>
        <v>0</v>
      </c>
      <c r="L973" s="253"/>
      <c r="M973" s="107"/>
      <c r="N973" s="108"/>
    </row>
    <row r="974" spans="2:14">
      <c r="B974" s="190"/>
      <c r="C974" s="62"/>
      <c r="D974" s="62"/>
      <c r="E974" s="105">
        <v>0</v>
      </c>
      <c r="F974" s="55">
        <v>0</v>
      </c>
      <c r="G974" s="254">
        <v>0</v>
      </c>
      <c r="H974" s="254">
        <v>0</v>
      </c>
      <c r="I974" s="254">
        <v>0</v>
      </c>
      <c r="J974" s="188">
        <f>G974*H974*I974</f>
        <v>0</v>
      </c>
      <c r="K974" s="54">
        <f>E974*F974-J974</f>
        <v>0</v>
      </c>
      <c r="L974" s="253"/>
      <c r="M974" s="107"/>
      <c r="N974" s="108"/>
    </row>
    <row r="975" spans="2:14">
      <c r="B975" s="190"/>
      <c r="C975" s="62"/>
      <c r="D975" s="62"/>
      <c r="E975" s="105">
        <v>0</v>
      </c>
      <c r="F975" s="55">
        <v>0</v>
      </c>
      <c r="G975" s="254">
        <v>0</v>
      </c>
      <c r="H975" s="254">
        <v>0</v>
      </c>
      <c r="I975" s="254">
        <v>0</v>
      </c>
      <c r="J975" s="188">
        <f>G975*H975*I975</f>
        <v>0</v>
      </c>
      <c r="K975" s="54">
        <f>E975*F975-J975</f>
        <v>0</v>
      </c>
      <c r="L975" s="253"/>
      <c r="M975" s="107"/>
      <c r="N975" s="108"/>
    </row>
    <row r="976" spans="2:14">
      <c r="B976" s="190"/>
      <c r="C976" s="62"/>
      <c r="D976" s="62"/>
      <c r="E976" s="105">
        <v>0</v>
      </c>
      <c r="F976" s="55">
        <v>0</v>
      </c>
      <c r="G976" s="254">
        <v>0</v>
      </c>
      <c r="H976" s="254">
        <v>0</v>
      </c>
      <c r="I976" s="254">
        <v>0</v>
      </c>
      <c r="J976" s="188">
        <f>G976*H976*I976</f>
        <v>0</v>
      </c>
      <c r="K976" s="54">
        <f>E976*F976-J976</f>
        <v>0</v>
      </c>
      <c r="L976" s="253"/>
      <c r="M976" s="107"/>
      <c r="N976" s="108"/>
    </row>
    <row r="977" spans="2:14">
      <c r="B977" s="669" t="s">
        <v>4930</v>
      </c>
      <c r="C977" s="670"/>
      <c r="D977" s="671"/>
      <c r="E977" s="252"/>
      <c r="F977" s="309"/>
      <c r="G977" s="309"/>
      <c r="H977" s="309"/>
      <c r="I977" s="309"/>
      <c r="J977" s="106"/>
      <c r="K977" s="54"/>
      <c r="L977" s="253"/>
      <c r="M977" s="107"/>
      <c r="N977" s="108"/>
    </row>
    <row r="978" spans="2:14">
      <c r="B978" s="190"/>
      <c r="C978" s="62"/>
      <c r="D978" s="62"/>
      <c r="E978" s="105">
        <v>0</v>
      </c>
      <c r="F978" s="55">
        <v>0</v>
      </c>
      <c r="G978" s="254">
        <v>0</v>
      </c>
      <c r="H978" s="254">
        <v>0</v>
      </c>
      <c r="I978" s="254">
        <v>0</v>
      </c>
      <c r="J978" s="188">
        <f>G978*H978*I978</f>
        <v>0</v>
      </c>
      <c r="K978" s="54">
        <f>E978*F978-J978</f>
        <v>0</v>
      </c>
      <c r="L978" s="253"/>
      <c r="M978" s="107"/>
      <c r="N978" s="108"/>
    </row>
    <row r="979" spans="2:14">
      <c r="B979" s="190"/>
      <c r="C979" s="62"/>
      <c r="D979" s="62"/>
      <c r="E979" s="105">
        <v>0</v>
      </c>
      <c r="F979" s="55">
        <v>0</v>
      </c>
      <c r="G979" s="254">
        <v>0</v>
      </c>
      <c r="H979" s="254">
        <v>0</v>
      </c>
      <c r="I979" s="254">
        <v>0</v>
      </c>
      <c r="J979" s="188">
        <f t="shared" ref="J979:J989" si="12">G979*H979*I979</f>
        <v>0</v>
      </c>
      <c r="K979" s="54">
        <f t="shared" ref="K979:K989" si="13">E979*F979-J979</f>
        <v>0</v>
      </c>
      <c r="L979" s="253"/>
      <c r="M979" s="107"/>
      <c r="N979" s="108"/>
    </row>
    <row r="980" spans="2:14">
      <c r="B980" s="190"/>
      <c r="C980" s="62"/>
      <c r="D980" s="62"/>
      <c r="E980" s="105">
        <v>0</v>
      </c>
      <c r="F980" s="55">
        <v>0</v>
      </c>
      <c r="G980" s="254">
        <v>0</v>
      </c>
      <c r="H980" s="254">
        <v>0</v>
      </c>
      <c r="I980" s="254">
        <v>0</v>
      </c>
      <c r="J980" s="188">
        <f t="shared" si="12"/>
        <v>0</v>
      </c>
      <c r="K980" s="54">
        <f t="shared" si="13"/>
        <v>0</v>
      </c>
      <c r="L980" s="253"/>
      <c r="M980" s="107"/>
      <c r="N980" s="108"/>
    </row>
    <row r="981" spans="2:14">
      <c r="B981" s="190"/>
      <c r="C981" s="62"/>
      <c r="D981" s="62"/>
      <c r="E981" s="105">
        <v>0</v>
      </c>
      <c r="F981" s="55">
        <v>0</v>
      </c>
      <c r="G981" s="254">
        <v>0</v>
      </c>
      <c r="H981" s="254">
        <v>0</v>
      </c>
      <c r="I981" s="254">
        <v>0</v>
      </c>
      <c r="J981" s="188">
        <f t="shared" si="12"/>
        <v>0</v>
      </c>
      <c r="K981" s="54">
        <f t="shared" si="13"/>
        <v>0</v>
      </c>
      <c r="L981" s="253"/>
      <c r="M981" s="107"/>
      <c r="N981" s="108"/>
    </row>
    <row r="982" spans="2:14">
      <c r="B982" s="190"/>
      <c r="C982" s="62"/>
      <c r="D982" s="62"/>
      <c r="E982" s="105">
        <v>0</v>
      </c>
      <c r="F982" s="55">
        <v>0</v>
      </c>
      <c r="G982" s="254">
        <v>0</v>
      </c>
      <c r="H982" s="254">
        <v>0</v>
      </c>
      <c r="I982" s="254">
        <v>0</v>
      </c>
      <c r="J982" s="188">
        <f t="shared" si="12"/>
        <v>0</v>
      </c>
      <c r="K982" s="54">
        <f t="shared" si="13"/>
        <v>0</v>
      </c>
      <c r="L982" s="253"/>
      <c r="M982" s="107"/>
      <c r="N982" s="108"/>
    </row>
    <row r="983" spans="2:14">
      <c r="B983" s="190"/>
      <c r="C983" s="62"/>
      <c r="D983" s="62"/>
      <c r="E983" s="105">
        <v>0</v>
      </c>
      <c r="F983" s="55">
        <v>0</v>
      </c>
      <c r="G983" s="254">
        <v>0</v>
      </c>
      <c r="H983" s="254">
        <v>0</v>
      </c>
      <c r="I983" s="254">
        <v>0</v>
      </c>
      <c r="J983" s="188">
        <f t="shared" si="12"/>
        <v>0</v>
      </c>
      <c r="K983" s="54">
        <f t="shared" si="13"/>
        <v>0</v>
      </c>
      <c r="L983" s="253"/>
      <c r="M983" s="107"/>
      <c r="N983" s="108"/>
    </row>
    <row r="984" spans="2:14">
      <c r="B984" s="190"/>
      <c r="C984" s="62"/>
      <c r="D984" s="62"/>
      <c r="E984" s="105">
        <v>0</v>
      </c>
      <c r="F984" s="55">
        <v>0</v>
      </c>
      <c r="G984" s="254">
        <v>0</v>
      </c>
      <c r="H984" s="254">
        <v>0</v>
      </c>
      <c r="I984" s="254">
        <v>0</v>
      </c>
      <c r="J984" s="188">
        <f t="shared" si="12"/>
        <v>0</v>
      </c>
      <c r="K984" s="54">
        <f t="shared" si="13"/>
        <v>0</v>
      </c>
      <c r="L984" s="253"/>
      <c r="M984" s="107"/>
      <c r="N984" s="108"/>
    </row>
    <row r="985" spans="2:14">
      <c r="B985" s="190"/>
      <c r="C985" s="62"/>
      <c r="D985" s="62"/>
      <c r="E985" s="105">
        <v>0</v>
      </c>
      <c r="F985" s="55">
        <v>0</v>
      </c>
      <c r="G985" s="254">
        <v>0</v>
      </c>
      <c r="H985" s="254">
        <v>0</v>
      </c>
      <c r="I985" s="254">
        <v>0</v>
      </c>
      <c r="J985" s="188">
        <f t="shared" si="12"/>
        <v>0</v>
      </c>
      <c r="K985" s="54">
        <f t="shared" si="13"/>
        <v>0</v>
      </c>
      <c r="L985" s="253"/>
      <c r="M985" s="107"/>
      <c r="N985" s="108"/>
    </row>
    <row r="986" spans="2:14">
      <c r="B986" s="190"/>
      <c r="C986" s="62"/>
      <c r="D986" s="62"/>
      <c r="E986" s="105">
        <v>0</v>
      </c>
      <c r="F986" s="55">
        <v>0</v>
      </c>
      <c r="G986" s="254">
        <v>0</v>
      </c>
      <c r="H986" s="254">
        <v>0</v>
      </c>
      <c r="I986" s="254">
        <v>0</v>
      </c>
      <c r="J986" s="188">
        <f t="shared" si="12"/>
        <v>0</v>
      </c>
      <c r="K986" s="54">
        <f t="shared" si="13"/>
        <v>0</v>
      </c>
      <c r="L986" s="253"/>
      <c r="M986" s="107"/>
      <c r="N986" s="108"/>
    </row>
    <row r="987" spans="2:14">
      <c r="B987" s="190"/>
      <c r="C987" s="62"/>
      <c r="D987" s="62"/>
      <c r="E987" s="105">
        <v>0</v>
      </c>
      <c r="F987" s="55">
        <v>0</v>
      </c>
      <c r="G987" s="254">
        <v>0</v>
      </c>
      <c r="H987" s="254">
        <v>0</v>
      </c>
      <c r="I987" s="254">
        <v>0</v>
      </c>
      <c r="J987" s="188">
        <f t="shared" si="12"/>
        <v>0</v>
      </c>
      <c r="K987" s="54">
        <f t="shared" si="13"/>
        <v>0</v>
      </c>
      <c r="L987" s="253"/>
      <c r="M987" s="107"/>
      <c r="N987" s="108"/>
    </row>
    <row r="988" spans="2:14">
      <c r="B988" s="190"/>
      <c r="C988" s="62"/>
      <c r="D988" s="62"/>
      <c r="E988" s="105">
        <v>0</v>
      </c>
      <c r="F988" s="55">
        <v>0</v>
      </c>
      <c r="G988" s="254">
        <v>0</v>
      </c>
      <c r="H988" s="254">
        <v>0</v>
      </c>
      <c r="I988" s="254">
        <v>0</v>
      </c>
      <c r="J988" s="188">
        <f t="shared" si="12"/>
        <v>0</v>
      </c>
      <c r="K988" s="54">
        <f t="shared" si="13"/>
        <v>0</v>
      </c>
      <c r="L988" s="253"/>
      <c r="M988" s="107"/>
      <c r="N988" s="108"/>
    </row>
    <row r="989" spans="2:14">
      <c r="B989" s="190"/>
      <c r="C989" s="62"/>
      <c r="D989" s="62"/>
      <c r="E989" s="105">
        <v>0</v>
      </c>
      <c r="F989" s="55">
        <v>0</v>
      </c>
      <c r="G989" s="254">
        <v>0</v>
      </c>
      <c r="H989" s="254">
        <v>0</v>
      </c>
      <c r="I989" s="254">
        <v>0</v>
      </c>
      <c r="J989" s="188">
        <f t="shared" si="12"/>
        <v>0</v>
      </c>
      <c r="K989" s="54">
        <f t="shared" si="13"/>
        <v>0</v>
      </c>
      <c r="L989" s="253"/>
      <c r="M989" s="107"/>
      <c r="N989" s="108"/>
    </row>
    <row r="990" spans="2:14">
      <c r="B990" s="190"/>
      <c r="C990" s="24"/>
      <c r="D990" s="24"/>
      <c r="E990" s="252"/>
      <c r="F990" s="261"/>
      <c r="G990" s="261"/>
      <c r="H990" s="261"/>
      <c r="I990" s="261"/>
      <c r="J990" s="106"/>
      <c r="K990" s="233"/>
      <c r="L990" s="253"/>
      <c r="M990" s="107"/>
      <c r="N990" s="108"/>
    </row>
    <row r="991" spans="2:14">
      <c r="B991" s="190"/>
      <c r="C991" s="24"/>
      <c r="D991" s="24"/>
      <c r="E991" s="252"/>
      <c r="F991" s="261"/>
      <c r="G991" s="261"/>
      <c r="H991" s="261"/>
      <c r="I991" s="261"/>
      <c r="J991" s="106"/>
      <c r="K991" s="229"/>
      <c r="L991" s="253"/>
      <c r="M991" s="107"/>
      <c r="N991" s="108"/>
    </row>
    <row r="992" spans="2:14" ht="36.75" customHeight="1">
      <c r="B992" s="190"/>
      <c r="C992" s="24">
        <v>88489</v>
      </c>
      <c r="D992" s="24" t="s">
        <v>7</v>
      </c>
      <c r="E992" s="666" t="str">
        <f>IFERROR(VLOOKUP($C992,'SINAPI MARÇO 2020'!$1:$1048576,2,0),IFERROR(VLOOKUP($C992,'COMP. PROPRIA'!#REF!,4,0),""))</f>
        <v>APLICAÇÃO MANUAL DE PINTURA COM TINTA LÁTEX ACRÍLICA EM PAREDES, DUAS DEMÃOS. AF_06/2014</v>
      </c>
      <c r="F992" s="667"/>
      <c r="G992" s="667"/>
      <c r="H992" s="667"/>
      <c r="I992" s="667"/>
      <c r="J992" s="668"/>
      <c r="K992" s="230">
        <f>SUM(K951:K952)</f>
        <v>0</v>
      </c>
      <c r="L992" s="40" t="s">
        <v>57</v>
      </c>
      <c r="M992" s="313">
        <f ca="1">K970</f>
        <v>0</v>
      </c>
      <c r="N992" s="312" t="s">
        <v>57</v>
      </c>
    </row>
    <row r="993" spans="2:14" ht="21" customHeight="1">
      <c r="B993" s="190"/>
      <c r="C993" s="24"/>
      <c r="D993" s="24"/>
      <c r="E993" s="252"/>
      <c r="F993" s="309"/>
      <c r="G993" s="672" t="s">
        <v>1079</v>
      </c>
      <c r="H993" s="672"/>
      <c r="I993" s="672"/>
      <c r="J993" s="673"/>
      <c r="K993" s="233"/>
      <c r="L993" s="40"/>
      <c r="M993" s="93"/>
      <c r="N993" s="112"/>
    </row>
    <row r="994" spans="2:14" ht="25.5">
      <c r="B994" s="669" t="s">
        <v>4929</v>
      </c>
      <c r="C994" s="670"/>
      <c r="D994" s="671"/>
      <c r="E994" s="68" t="s">
        <v>1081</v>
      </c>
      <c r="F994" s="310" t="s">
        <v>4931</v>
      </c>
      <c r="G994" s="308" t="s">
        <v>937</v>
      </c>
      <c r="H994" s="308" t="s">
        <v>936</v>
      </c>
      <c r="I994" s="308" t="s">
        <v>1051</v>
      </c>
      <c r="J994" s="311" t="s">
        <v>1078</v>
      </c>
      <c r="K994" s="54"/>
      <c r="L994" s="253"/>
      <c r="M994" s="107"/>
      <c r="N994" s="108"/>
    </row>
    <row r="995" spans="2:14">
      <c r="B995" s="190"/>
      <c r="C995" s="62"/>
      <c r="D995" s="62"/>
      <c r="E995" s="105">
        <f>E889</f>
        <v>0</v>
      </c>
      <c r="F995" s="55">
        <v>0</v>
      </c>
      <c r="G995" s="254">
        <v>0</v>
      </c>
      <c r="H995" s="254">
        <v>0</v>
      </c>
      <c r="I995" s="254">
        <v>0</v>
      </c>
      <c r="J995" s="188">
        <f>G995*H995*I995</f>
        <v>0</v>
      </c>
      <c r="K995" s="54">
        <f>E995*F995-J995</f>
        <v>0</v>
      </c>
      <c r="L995" s="253"/>
      <c r="M995" s="107"/>
      <c r="N995" s="108"/>
    </row>
    <row r="996" spans="2:14">
      <c r="B996" s="190"/>
      <c r="C996" s="62"/>
      <c r="D996" s="62"/>
      <c r="E996" s="105">
        <v>0</v>
      </c>
      <c r="F996" s="55">
        <v>0</v>
      </c>
      <c r="G996" s="254">
        <v>0</v>
      </c>
      <c r="H996" s="254">
        <v>0</v>
      </c>
      <c r="I996" s="254">
        <v>0</v>
      </c>
      <c r="J996" s="188">
        <f>G996*H996*I996</f>
        <v>0</v>
      </c>
      <c r="K996" s="54">
        <f>E996*F996-J996</f>
        <v>0</v>
      </c>
      <c r="L996" s="253"/>
      <c r="M996" s="107"/>
      <c r="N996" s="108"/>
    </row>
    <row r="997" spans="2:14">
      <c r="B997" s="190"/>
      <c r="C997" s="62"/>
      <c r="D997" s="62"/>
      <c r="E997" s="105">
        <v>0</v>
      </c>
      <c r="F997" s="55">
        <v>0</v>
      </c>
      <c r="G997" s="254">
        <v>0</v>
      </c>
      <c r="H997" s="254">
        <v>0</v>
      </c>
      <c r="I997" s="254">
        <v>0</v>
      </c>
      <c r="J997" s="188">
        <f>G997*H997*I997</f>
        <v>0</v>
      </c>
      <c r="K997" s="54">
        <f>E997*F997-J997</f>
        <v>0</v>
      </c>
      <c r="L997" s="253"/>
      <c r="M997" s="107"/>
      <c r="N997" s="108"/>
    </row>
    <row r="998" spans="2:14">
      <c r="B998" s="190"/>
      <c r="C998" s="62"/>
      <c r="D998" s="62"/>
      <c r="E998" s="105">
        <v>0</v>
      </c>
      <c r="F998" s="55">
        <v>0</v>
      </c>
      <c r="G998" s="254">
        <v>0</v>
      </c>
      <c r="H998" s="254">
        <v>0</v>
      </c>
      <c r="I998" s="254">
        <v>0</v>
      </c>
      <c r="J998" s="188">
        <f>G998*H998*I998</f>
        <v>0</v>
      </c>
      <c r="K998" s="54">
        <f>E998*F998-J998</f>
        <v>0</v>
      </c>
      <c r="L998" s="253"/>
      <c r="M998" s="107"/>
      <c r="N998" s="108"/>
    </row>
    <row r="999" spans="2:14">
      <c r="B999" s="669" t="s">
        <v>4930</v>
      </c>
      <c r="C999" s="670"/>
      <c r="D999" s="671"/>
      <c r="E999" s="252"/>
      <c r="F999" s="309"/>
      <c r="G999" s="309"/>
      <c r="H999" s="309"/>
      <c r="I999" s="309"/>
      <c r="J999" s="106"/>
      <c r="K999" s="54"/>
      <c r="L999" s="253"/>
      <c r="M999" s="107"/>
      <c r="N999" s="108"/>
    </row>
    <row r="1000" spans="2:14">
      <c r="B1000" s="190"/>
      <c r="C1000" s="62"/>
      <c r="D1000" s="62"/>
      <c r="E1000" s="105">
        <v>0</v>
      </c>
      <c r="F1000" s="55">
        <v>0</v>
      </c>
      <c r="G1000" s="254">
        <v>0</v>
      </c>
      <c r="H1000" s="254">
        <v>0</v>
      </c>
      <c r="I1000" s="254">
        <v>0</v>
      </c>
      <c r="J1000" s="188">
        <f>G1000*H1000*I1000</f>
        <v>0</v>
      </c>
      <c r="K1000" s="54">
        <f>E1000*F1000-J1000</f>
        <v>0</v>
      </c>
      <c r="L1000" s="253"/>
      <c r="M1000" s="107"/>
      <c r="N1000" s="108"/>
    </row>
    <row r="1001" spans="2:14">
      <c r="B1001" s="190"/>
      <c r="C1001" s="62"/>
      <c r="D1001" s="62"/>
      <c r="E1001" s="105">
        <v>0</v>
      </c>
      <c r="F1001" s="55">
        <v>0</v>
      </c>
      <c r="G1001" s="254">
        <v>0</v>
      </c>
      <c r="H1001" s="254">
        <v>0</v>
      </c>
      <c r="I1001" s="254">
        <v>0</v>
      </c>
      <c r="J1001" s="188">
        <f t="shared" ref="J1001:J1011" si="14">G1001*H1001*I1001</f>
        <v>0</v>
      </c>
      <c r="K1001" s="54">
        <f t="shared" ref="K1001:K1011" si="15">E1001*F1001-J1001</f>
        <v>0</v>
      </c>
      <c r="L1001" s="253"/>
      <c r="M1001" s="107"/>
      <c r="N1001" s="108"/>
    </row>
    <row r="1002" spans="2:14">
      <c r="B1002" s="190"/>
      <c r="C1002" s="62"/>
      <c r="D1002" s="62"/>
      <c r="E1002" s="105">
        <v>0</v>
      </c>
      <c r="F1002" s="55">
        <v>0</v>
      </c>
      <c r="G1002" s="254">
        <v>0</v>
      </c>
      <c r="H1002" s="254">
        <v>0</v>
      </c>
      <c r="I1002" s="254">
        <v>0</v>
      </c>
      <c r="J1002" s="188">
        <f t="shared" si="14"/>
        <v>0</v>
      </c>
      <c r="K1002" s="54">
        <f t="shared" si="15"/>
        <v>0</v>
      </c>
      <c r="L1002" s="253"/>
      <c r="M1002" s="107"/>
      <c r="N1002" s="108"/>
    </row>
    <row r="1003" spans="2:14">
      <c r="B1003" s="190"/>
      <c r="C1003" s="62"/>
      <c r="D1003" s="62"/>
      <c r="E1003" s="105">
        <v>0</v>
      </c>
      <c r="F1003" s="55">
        <v>0</v>
      </c>
      <c r="G1003" s="254">
        <v>0</v>
      </c>
      <c r="H1003" s="254">
        <v>0</v>
      </c>
      <c r="I1003" s="254">
        <v>0</v>
      </c>
      <c r="J1003" s="188">
        <f t="shared" si="14"/>
        <v>0</v>
      </c>
      <c r="K1003" s="54">
        <f t="shared" si="15"/>
        <v>0</v>
      </c>
      <c r="L1003" s="253"/>
      <c r="M1003" s="107"/>
      <c r="N1003" s="108"/>
    </row>
    <row r="1004" spans="2:14">
      <c r="B1004" s="190"/>
      <c r="C1004" s="62"/>
      <c r="D1004" s="62"/>
      <c r="E1004" s="105">
        <v>0</v>
      </c>
      <c r="F1004" s="55">
        <v>0</v>
      </c>
      <c r="G1004" s="254">
        <v>0</v>
      </c>
      <c r="H1004" s="254">
        <v>0</v>
      </c>
      <c r="I1004" s="254">
        <v>0</v>
      </c>
      <c r="J1004" s="188">
        <f t="shared" si="14"/>
        <v>0</v>
      </c>
      <c r="K1004" s="54">
        <f t="shared" si="15"/>
        <v>0</v>
      </c>
      <c r="L1004" s="253"/>
      <c r="M1004" s="107"/>
      <c r="N1004" s="108"/>
    </row>
    <row r="1005" spans="2:14">
      <c r="B1005" s="190"/>
      <c r="C1005" s="62"/>
      <c r="D1005" s="62"/>
      <c r="E1005" s="105">
        <v>0</v>
      </c>
      <c r="F1005" s="55">
        <v>0</v>
      </c>
      <c r="G1005" s="254">
        <v>0</v>
      </c>
      <c r="H1005" s="254">
        <v>0</v>
      </c>
      <c r="I1005" s="254">
        <v>0</v>
      </c>
      <c r="J1005" s="188">
        <f t="shared" si="14"/>
        <v>0</v>
      </c>
      <c r="K1005" s="54">
        <f t="shared" si="15"/>
        <v>0</v>
      </c>
      <c r="L1005" s="253"/>
      <c r="M1005" s="107"/>
      <c r="N1005" s="108"/>
    </row>
    <row r="1006" spans="2:14">
      <c r="B1006" s="190"/>
      <c r="C1006" s="62"/>
      <c r="D1006" s="62"/>
      <c r="E1006" s="105">
        <v>0</v>
      </c>
      <c r="F1006" s="55">
        <v>0</v>
      </c>
      <c r="G1006" s="254">
        <v>0</v>
      </c>
      <c r="H1006" s="254">
        <v>0</v>
      </c>
      <c r="I1006" s="254">
        <v>0</v>
      </c>
      <c r="J1006" s="188">
        <f t="shared" si="14"/>
        <v>0</v>
      </c>
      <c r="K1006" s="54">
        <f t="shared" si="15"/>
        <v>0</v>
      </c>
      <c r="L1006" s="253"/>
      <c r="M1006" s="107"/>
      <c r="N1006" s="108"/>
    </row>
    <row r="1007" spans="2:14">
      <c r="B1007" s="190"/>
      <c r="C1007" s="62"/>
      <c r="D1007" s="62"/>
      <c r="E1007" s="105">
        <v>0</v>
      </c>
      <c r="F1007" s="55">
        <v>0</v>
      </c>
      <c r="G1007" s="254">
        <v>0</v>
      </c>
      <c r="H1007" s="254">
        <v>0</v>
      </c>
      <c r="I1007" s="254">
        <v>0</v>
      </c>
      <c r="J1007" s="188">
        <f t="shared" si="14"/>
        <v>0</v>
      </c>
      <c r="K1007" s="54">
        <f t="shared" si="15"/>
        <v>0</v>
      </c>
      <c r="L1007" s="253"/>
      <c r="M1007" s="107"/>
      <c r="N1007" s="108"/>
    </row>
    <row r="1008" spans="2:14">
      <c r="B1008" s="190"/>
      <c r="C1008" s="62"/>
      <c r="D1008" s="62"/>
      <c r="E1008" s="105">
        <v>0</v>
      </c>
      <c r="F1008" s="55">
        <v>0</v>
      </c>
      <c r="G1008" s="254">
        <v>0</v>
      </c>
      <c r="H1008" s="254">
        <v>0</v>
      </c>
      <c r="I1008" s="254">
        <v>0</v>
      </c>
      <c r="J1008" s="188">
        <f t="shared" si="14"/>
        <v>0</v>
      </c>
      <c r="K1008" s="54">
        <f t="shared" si="15"/>
        <v>0</v>
      </c>
      <c r="L1008" s="253"/>
      <c r="M1008" s="107"/>
      <c r="N1008" s="108"/>
    </row>
    <row r="1009" spans="2:14">
      <c r="B1009" s="190"/>
      <c r="C1009" s="62"/>
      <c r="D1009" s="62"/>
      <c r="E1009" s="105">
        <v>0</v>
      </c>
      <c r="F1009" s="55">
        <v>0</v>
      </c>
      <c r="G1009" s="254">
        <v>0</v>
      </c>
      <c r="H1009" s="254">
        <v>0</v>
      </c>
      <c r="I1009" s="254">
        <v>0</v>
      </c>
      <c r="J1009" s="188">
        <f t="shared" si="14"/>
        <v>0</v>
      </c>
      <c r="K1009" s="54">
        <f t="shared" si="15"/>
        <v>0</v>
      </c>
      <c r="L1009" s="253"/>
      <c r="M1009" s="107"/>
      <c r="N1009" s="108"/>
    </row>
    <row r="1010" spans="2:14">
      <c r="B1010" s="190"/>
      <c r="C1010" s="62"/>
      <c r="D1010" s="62"/>
      <c r="E1010" s="105">
        <v>0</v>
      </c>
      <c r="F1010" s="55">
        <v>0</v>
      </c>
      <c r="G1010" s="254">
        <v>0</v>
      </c>
      <c r="H1010" s="254">
        <v>0</v>
      </c>
      <c r="I1010" s="254">
        <v>0</v>
      </c>
      <c r="J1010" s="188">
        <f t="shared" si="14"/>
        <v>0</v>
      </c>
      <c r="K1010" s="54">
        <f t="shared" si="15"/>
        <v>0</v>
      </c>
      <c r="L1010" s="253"/>
      <c r="M1010" s="107"/>
      <c r="N1010" s="108"/>
    </row>
    <row r="1011" spans="2:14">
      <c r="B1011" s="190"/>
      <c r="C1011" s="62"/>
      <c r="D1011" s="62"/>
      <c r="E1011" s="105">
        <v>0</v>
      </c>
      <c r="F1011" s="55">
        <v>0</v>
      </c>
      <c r="G1011" s="254">
        <v>0</v>
      </c>
      <c r="H1011" s="254">
        <v>0</v>
      </c>
      <c r="I1011" s="254">
        <v>0</v>
      </c>
      <c r="J1011" s="188">
        <f t="shared" si="14"/>
        <v>0</v>
      </c>
      <c r="K1011" s="54">
        <f t="shared" si="15"/>
        <v>0</v>
      </c>
      <c r="L1011" s="253"/>
      <c r="M1011" s="107"/>
      <c r="N1011" s="108"/>
    </row>
    <row r="1012" spans="2:14">
      <c r="B1012" s="190"/>
      <c r="C1012" s="24"/>
      <c r="D1012" s="24"/>
      <c r="E1012" s="252"/>
      <c r="F1012" s="309"/>
      <c r="G1012" s="309"/>
      <c r="H1012" s="309"/>
      <c r="I1012" s="309"/>
      <c r="J1012" s="106"/>
      <c r="K1012" s="229"/>
      <c r="L1012" s="253"/>
      <c r="M1012" s="107"/>
      <c r="N1012" s="108"/>
    </row>
    <row r="1013" spans="2:14" ht="29.25" customHeight="1">
      <c r="B1013" s="190"/>
      <c r="C1013" s="24" t="s">
        <v>4669</v>
      </c>
      <c r="D1013" s="24" t="s">
        <v>7</v>
      </c>
      <c r="E1013" s="666" t="str">
        <f>IFERROR(VLOOKUP($C1013,'SINAPI MARÇO 2020'!$1:$1048576,2,0),IFERROR(VLOOKUP($C1013,'COMP. PROPRIA'!#REF!,4,0),""))</f>
        <v/>
      </c>
      <c r="F1013" s="667"/>
      <c r="G1013" s="667"/>
      <c r="H1013" s="667"/>
      <c r="I1013" s="667"/>
      <c r="J1013" s="668"/>
      <c r="K1013" s="230">
        <f>SUM(K1015:K1018)</f>
        <v>0</v>
      </c>
      <c r="L1013" s="40" t="s">
        <v>57</v>
      </c>
      <c r="M1013" s="107"/>
      <c r="N1013" s="108"/>
    </row>
    <row r="1014" spans="2:14" ht="25.5">
      <c r="B1014" s="190"/>
      <c r="C1014" s="24"/>
      <c r="D1014" s="24"/>
      <c r="E1014" s="68" t="s">
        <v>1085</v>
      </c>
      <c r="F1014" s="310" t="s">
        <v>1091</v>
      </c>
      <c r="G1014" s="310" t="s">
        <v>1089</v>
      </c>
      <c r="H1014" s="261"/>
      <c r="I1014" s="261"/>
      <c r="J1014" s="106"/>
      <c r="K1014" s="229"/>
      <c r="L1014" s="40"/>
      <c r="M1014" s="107"/>
      <c r="N1014" s="108"/>
    </row>
    <row r="1015" spans="2:14" ht="12.75" customHeight="1">
      <c r="B1015" s="190"/>
      <c r="C1015" s="24"/>
      <c r="D1015" s="24"/>
      <c r="E1015" s="105">
        <v>0</v>
      </c>
      <c r="F1015" s="55">
        <v>0</v>
      </c>
      <c r="G1015" s="55">
        <v>0</v>
      </c>
      <c r="H1015" s="261"/>
      <c r="I1015" s="261"/>
      <c r="J1015" s="106"/>
      <c r="K1015" s="229">
        <f>E1015*F1015*G1015</f>
        <v>0</v>
      </c>
      <c r="L1015" s="253"/>
      <c r="M1015" s="107"/>
      <c r="N1015" s="108"/>
    </row>
    <row r="1016" spans="2:14" ht="12.75" customHeight="1">
      <c r="B1016" s="190"/>
      <c r="C1016" s="24"/>
      <c r="D1016" s="24"/>
      <c r="E1016" s="105">
        <v>0</v>
      </c>
      <c r="F1016" s="55">
        <v>0</v>
      </c>
      <c r="G1016" s="55">
        <v>0</v>
      </c>
      <c r="H1016" s="261"/>
      <c r="I1016" s="261"/>
      <c r="J1016" s="106"/>
      <c r="K1016" s="229">
        <f>E1016*F1016*G1016</f>
        <v>0</v>
      </c>
      <c r="L1016" s="253"/>
      <c r="M1016" s="107"/>
      <c r="N1016" s="108"/>
    </row>
    <row r="1017" spans="2:14" ht="12.75" customHeight="1">
      <c r="B1017" s="190"/>
      <c r="C1017" s="24"/>
      <c r="D1017" s="24"/>
      <c r="E1017" s="105">
        <v>0</v>
      </c>
      <c r="F1017" s="55">
        <v>0</v>
      </c>
      <c r="G1017" s="151">
        <v>0</v>
      </c>
      <c r="H1017" s="261"/>
      <c r="I1017" s="261"/>
      <c r="J1017" s="106"/>
      <c r="K1017" s="229">
        <f>E1017*F1017*G1017</f>
        <v>0</v>
      </c>
      <c r="L1017" s="253"/>
      <c r="M1017" s="107"/>
      <c r="N1017" s="108"/>
    </row>
    <row r="1018" spans="2:14" ht="12.75" customHeight="1">
      <c r="B1018" s="190"/>
      <c r="C1018" s="24"/>
      <c r="D1018" s="24"/>
      <c r="E1018" s="105">
        <v>0</v>
      </c>
      <c r="F1018" s="55">
        <v>0</v>
      </c>
      <c r="G1018" s="151">
        <v>0</v>
      </c>
      <c r="H1018" s="261"/>
      <c r="I1018" s="261"/>
      <c r="J1018" s="106"/>
      <c r="K1018" s="229">
        <f>E1018*F1018*G1018</f>
        <v>0</v>
      </c>
      <c r="L1018" s="253"/>
      <c r="M1018" s="107"/>
      <c r="N1018" s="108"/>
    </row>
    <row r="1019" spans="2:14">
      <c r="B1019" s="190"/>
      <c r="C1019" s="24"/>
      <c r="D1019" s="24"/>
      <c r="E1019" s="252"/>
      <c r="F1019" s="261"/>
      <c r="G1019" s="261"/>
      <c r="H1019" s="261"/>
      <c r="I1019" s="261"/>
      <c r="J1019" s="106"/>
      <c r="K1019" s="229"/>
      <c r="L1019" s="253"/>
      <c r="M1019" s="107"/>
      <c r="N1019" s="108"/>
    </row>
    <row r="1020" spans="2:14" ht="30" customHeight="1">
      <c r="B1020" s="190" t="s">
        <v>5323</v>
      </c>
      <c r="C1020" s="62">
        <v>95468</v>
      </c>
      <c r="D1020" s="24" t="s">
        <v>7</v>
      </c>
      <c r="E1020" s="666" t="str">
        <f>IFERROR(VLOOKUP($C1020,'SINAPI MARÇO 2020'!$1:$1048576,2,0),IFERROR(VLOOKUP($C1020,'COMP. PROPRIA'!#REF!,4,0),""))</f>
        <v/>
      </c>
      <c r="F1020" s="667"/>
      <c r="G1020" s="667"/>
      <c r="H1020" s="667"/>
      <c r="I1020" s="667"/>
      <c r="J1020" s="668"/>
      <c r="K1020" s="230">
        <f>SUM(K1022:K1028)</f>
        <v>0</v>
      </c>
      <c r="L1020" s="40" t="s">
        <v>57</v>
      </c>
      <c r="M1020" s="137"/>
      <c r="N1020" s="108"/>
    </row>
    <row r="1021" spans="2:14" ht="25.5">
      <c r="B1021" s="190"/>
      <c r="C1021" s="62"/>
      <c r="D1021" s="62"/>
      <c r="E1021" s="68" t="s">
        <v>1085</v>
      </c>
      <c r="F1021" s="310" t="s">
        <v>1091</v>
      </c>
      <c r="G1021" s="310" t="s">
        <v>1089</v>
      </c>
      <c r="H1021" s="309"/>
      <c r="I1021" s="309"/>
      <c r="J1021" s="106"/>
      <c r="K1021" s="229"/>
      <c r="L1021" s="253"/>
      <c r="M1021" s="107"/>
      <c r="N1021" s="108"/>
    </row>
    <row r="1022" spans="2:14">
      <c r="B1022" s="190"/>
      <c r="C1022" s="62"/>
      <c r="D1022" s="62"/>
      <c r="E1022" s="105">
        <v>0</v>
      </c>
      <c r="F1022" s="55">
        <v>0</v>
      </c>
      <c r="G1022" s="55">
        <v>0</v>
      </c>
      <c r="H1022" s="309"/>
      <c r="I1022" s="309"/>
      <c r="J1022" s="106"/>
      <c r="K1022" s="229">
        <f t="shared" ref="K1022:K1028" si="16">E1022*F1022*G1022</f>
        <v>0</v>
      </c>
      <c r="L1022" s="253"/>
      <c r="M1022" s="107"/>
      <c r="N1022" s="108"/>
    </row>
    <row r="1023" spans="2:14">
      <c r="B1023" s="190"/>
      <c r="C1023" s="62"/>
      <c r="D1023" s="62"/>
      <c r="E1023" s="105">
        <v>0</v>
      </c>
      <c r="F1023" s="55">
        <v>0</v>
      </c>
      <c r="G1023" s="55">
        <v>0</v>
      </c>
      <c r="H1023" s="309"/>
      <c r="I1023" s="309"/>
      <c r="J1023" s="106"/>
      <c r="K1023" s="229">
        <f t="shared" si="16"/>
        <v>0</v>
      </c>
      <c r="L1023" s="253"/>
      <c r="M1023" s="107"/>
      <c r="N1023" s="108"/>
    </row>
    <row r="1024" spans="2:14">
      <c r="B1024" s="190"/>
      <c r="C1024" s="62"/>
      <c r="D1024" s="62"/>
      <c r="E1024" s="105">
        <v>0</v>
      </c>
      <c r="F1024" s="55">
        <v>0</v>
      </c>
      <c r="G1024" s="151">
        <v>0</v>
      </c>
      <c r="H1024" s="309"/>
      <c r="I1024" s="309"/>
      <c r="J1024" s="106"/>
      <c r="K1024" s="229">
        <f t="shared" si="16"/>
        <v>0</v>
      </c>
      <c r="L1024" s="253"/>
      <c r="M1024" s="107"/>
      <c r="N1024" s="108"/>
    </row>
    <row r="1025" spans="2:14">
      <c r="B1025" s="190"/>
      <c r="C1025" s="62"/>
      <c r="D1025" s="62"/>
      <c r="E1025" s="105">
        <v>0</v>
      </c>
      <c r="F1025" s="55">
        <v>0</v>
      </c>
      <c r="G1025" s="151">
        <v>0</v>
      </c>
      <c r="H1025" s="309"/>
      <c r="I1025" s="309"/>
      <c r="J1025" s="106"/>
      <c r="K1025" s="229">
        <f t="shared" si="16"/>
        <v>0</v>
      </c>
      <c r="L1025" s="253"/>
      <c r="M1025" s="107"/>
      <c r="N1025" s="108"/>
    </row>
    <row r="1026" spans="2:14">
      <c r="B1026" s="190"/>
      <c r="C1026" s="62"/>
      <c r="D1026" s="62"/>
      <c r="E1026" s="105">
        <v>0</v>
      </c>
      <c r="F1026" s="55">
        <v>0</v>
      </c>
      <c r="G1026" s="151">
        <v>0</v>
      </c>
      <c r="H1026" s="309"/>
      <c r="I1026" s="309"/>
      <c r="J1026" s="106"/>
      <c r="K1026" s="229">
        <f t="shared" si="16"/>
        <v>0</v>
      </c>
      <c r="L1026" s="253"/>
      <c r="M1026" s="107"/>
      <c r="N1026" s="108"/>
    </row>
    <row r="1027" spans="2:14">
      <c r="B1027" s="190"/>
      <c r="C1027" s="62"/>
      <c r="D1027" s="62"/>
      <c r="E1027" s="105">
        <v>0</v>
      </c>
      <c r="F1027" s="55">
        <v>0</v>
      </c>
      <c r="G1027" s="151">
        <v>0</v>
      </c>
      <c r="H1027" s="309"/>
      <c r="I1027" s="309"/>
      <c r="J1027" s="106"/>
      <c r="K1027" s="229">
        <f t="shared" si="16"/>
        <v>0</v>
      </c>
      <c r="L1027" s="253"/>
      <c r="M1027" s="107"/>
      <c r="N1027" s="108"/>
    </row>
    <row r="1028" spans="2:14">
      <c r="B1028" s="190"/>
      <c r="C1028" s="62"/>
      <c r="D1028" s="62"/>
      <c r="E1028" s="105">
        <v>0</v>
      </c>
      <c r="F1028" s="55">
        <v>0</v>
      </c>
      <c r="G1028" s="151">
        <v>0</v>
      </c>
      <c r="H1028" s="309"/>
      <c r="I1028" s="309"/>
      <c r="J1028" s="106"/>
      <c r="K1028" s="229">
        <f t="shared" si="16"/>
        <v>0</v>
      </c>
      <c r="L1028" s="253"/>
      <c r="M1028" s="107"/>
      <c r="N1028" s="108"/>
    </row>
    <row r="1029" spans="2:14">
      <c r="B1029" s="190"/>
      <c r="C1029" s="62"/>
      <c r="D1029" s="62"/>
      <c r="E1029" s="252"/>
      <c r="F1029" s="309"/>
      <c r="G1029" s="309"/>
      <c r="H1029" s="309"/>
      <c r="I1029" s="309"/>
      <c r="J1029" s="106"/>
      <c r="K1029" s="54"/>
      <c r="L1029" s="253"/>
      <c r="M1029" s="107"/>
      <c r="N1029" s="108"/>
    </row>
    <row r="1030" spans="2:14" ht="27" customHeight="1">
      <c r="B1030" s="190"/>
      <c r="C1030" s="62" t="s">
        <v>10131</v>
      </c>
      <c r="D1030" s="24" t="s">
        <v>7</v>
      </c>
      <c r="E1030" s="666" t="str">
        <f>IFERROR(VLOOKUP($C1030,'SINAPI MARÇO 2020'!$1:$1048576,2,0),IFERROR(VLOOKUP($C1030,'COMP. PROPRIA'!#REF!,4,0),""))</f>
        <v/>
      </c>
      <c r="F1030" s="667"/>
      <c r="G1030" s="667"/>
      <c r="H1030" s="667"/>
      <c r="I1030" s="667"/>
      <c r="J1030" s="668"/>
      <c r="K1030" s="230">
        <f>SUM(K1032)</f>
        <v>0</v>
      </c>
      <c r="L1030" s="40" t="s">
        <v>57</v>
      </c>
      <c r="M1030" s="107"/>
      <c r="N1030" s="108"/>
    </row>
    <row r="1031" spans="2:14" ht="25.5">
      <c r="B1031" s="190"/>
      <c r="C1031" s="62"/>
      <c r="D1031" s="62"/>
      <c r="E1031" s="68" t="s">
        <v>1085</v>
      </c>
      <c r="F1031" s="331" t="s">
        <v>1091</v>
      </c>
      <c r="G1031" s="331" t="s">
        <v>1089</v>
      </c>
      <c r="H1031" s="332"/>
      <c r="I1031" s="332"/>
      <c r="J1031" s="106"/>
      <c r="K1031" s="54"/>
      <c r="L1031" s="253"/>
      <c r="M1031" s="107"/>
      <c r="N1031" s="108"/>
    </row>
    <row r="1032" spans="2:14">
      <c r="B1032" s="190"/>
      <c r="C1032" s="62"/>
      <c r="D1032" s="62"/>
      <c r="E1032" s="105">
        <v>0</v>
      </c>
      <c r="F1032" s="55">
        <v>0</v>
      </c>
      <c r="G1032" s="55">
        <v>0</v>
      </c>
      <c r="H1032" s="332"/>
      <c r="I1032" s="332"/>
      <c r="J1032" s="106"/>
      <c r="K1032" s="229">
        <f>E1032*F1032*G1032</f>
        <v>0</v>
      </c>
      <c r="L1032" s="253"/>
      <c r="M1032" s="107"/>
      <c r="N1032" s="108"/>
    </row>
    <row r="1033" spans="2:14">
      <c r="B1033" s="190"/>
      <c r="C1033" s="62"/>
      <c r="D1033" s="62"/>
      <c r="E1033" s="252"/>
      <c r="F1033" s="332"/>
      <c r="G1033" s="332"/>
      <c r="H1033" s="332"/>
      <c r="I1033" s="332"/>
      <c r="J1033" s="106"/>
      <c r="K1033" s="54"/>
      <c r="L1033" s="253"/>
      <c r="M1033" s="107"/>
      <c r="N1033" s="108"/>
    </row>
    <row r="1034" spans="2:14" ht="13.5" thickBot="1">
      <c r="B1034" s="190"/>
      <c r="C1034" s="62"/>
      <c r="D1034" s="62"/>
      <c r="E1034" s="252"/>
      <c r="F1034" s="332"/>
      <c r="G1034" s="332"/>
      <c r="H1034" s="332"/>
      <c r="I1034" s="332"/>
      <c r="J1034" s="106"/>
      <c r="K1034" s="54"/>
      <c r="L1034" s="253"/>
      <c r="M1034" s="107"/>
      <c r="N1034" s="108"/>
    </row>
    <row r="1035" spans="2:14" ht="13.5" thickBot="1">
      <c r="B1035" s="191"/>
      <c r="C1035" s="88"/>
      <c r="D1035" s="88"/>
      <c r="E1035" s="697" t="s">
        <v>10200</v>
      </c>
      <c r="F1035" s="698"/>
      <c r="G1035" s="698"/>
      <c r="H1035" s="698"/>
      <c r="I1035" s="698"/>
      <c r="J1035" s="699"/>
      <c r="K1035" s="228"/>
      <c r="L1035" s="49"/>
      <c r="M1035" s="93"/>
      <c r="N1035" s="112"/>
    </row>
    <row r="1036" spans="2:14">
      <c r="B1036" s="190"/>
      <c r="C1036" s="91"/>
      <c r="D1036" s="91"/>
      <c r="E1036" s="222" t="s">
        <v>4801</v>
      </c>
      <c r="F1036" s="36"/>
      <c r="G1036" s="36"/>
      <c r="H1036" s="36"/>
      <c r="I1036" s="36"/>
      <c r="J1036" s="163"/>
      <c r="K1036" s="240"/>
      <c r="L1036" s="103"/>
      <c r="M1036" s="164"/>
      <c r="N1036" s="165"/>
    </row>
    <row r="1037" spans="2:14">
      <c r="B1037" s="190"/>
      <c r="C1037" s="4"/>
      <c r="D1037" s="24"/>
      <c r="E1037" s="219" t="s">
        <v>4740</v>
      </c>
      <c r="F1037" s="220"/>
      <c r="G1037" s="220"/>
      <c r="H1037" s="220"/>
      <c r="I1037" s="220"/>
      <c r="J1037" s="221"/>
      <c r="K1037" s="229"/>
      <c r="L1037" s="253"/>
      <c r="M1037" s="107"/>
      <c r="N1037" s="108"/>
    </row>
    <row r="1038" spans="2:14">
      <c r="B1038" s="190"/>
      <c r="C1038" s="24">
        <v>90371</v>
      </c>
      <c r="D1038" s="24" t="s">
        <v>7</v>
      </c>
      <c r="E1038" s="219" t="s">
        <v>4741</v>
      </c>
      <c r="F1038" s="220"/>
      <c r="G1038" s="220"/>
      <c r="H1038" s="220"/>
      <c r="I1038" s="220"/>
      <c r="J1038" s="221"/>
      <c r="K1038" s="233">
        <v>0</v>
      </c>
      <c r="L1038" s="253" t="s">
        <v>876</v>
      </c>
      <c r="M1038" s="107"/>
      <c r="N1038" s="108"/>
    </row>
    <row r="1039" spans="2:14">
      <c r="B1039" s="190"/>
      <c r="C1039" s="4"/>
      <c r="D1039" s="24"/>
      <c r="E1039" s="219" t="s">
        <v>4742</v>
      </c>
      <c r="F1039" s="220"/>
      <c r="G1039" s="220"/>
      <c r="H1039" s="220"/>
      <c r="I1039" s="220"/>
      <c r="J1039" s="221"/>
      <c r="K1039" s="233"/>
      <c r="L1039" s="253"/>
      <c r="M1039" s="107"/>
      <c r="N1039" s="108"/>
    </row>
    <row r="1040" spans="2:14">
      <c r="B1040" s="190"/>
      <c r="C1040" s="62" t="s">
        <v>5324</v>
      </c>
      <c r="D1040" s="62" t="s">
        <v>1107</v>
      </c>
      <c r="E1040" s="219" t="s">
        <v>4741</v>
      </c>
      <c r="F1040" s="220"/>
      <c r="G1040" s="220"/>
      <c r="H1040" s="220"/>
      <c r="I1040" s="220"/>
      <c r="J1040" s="221"/>
      <c r="K1040" s="233">
        <v>0</v>
      </c>
      <c r="L1040" s="253" t="s">
        <v>876</v>
      </c>
      <c r="M1040" s="107"/>
      <c r="N1040" s="108"/>
    </row>
    <row r="1041" spans="2:14">
      <c r="B1041" s="190"/>
      <c r="C1041" s="4"/>
      <c r="D1041" s="24"/>
      <c r="E1041" s="219" t="s">
        <v>4743</v>
      </c>
      <c r="F1041" s="220"/>
      <c r="G1041" s="220"/>
      <c r="H1041" s="220"/>
      <c r="I1041" s="220"/>
      <c r="J1041" s="221"/>
      <c r="K1041" s="233"/>
      <c r="L1041" s="253"/>
      <c r="M1041" s="107"/>
      <c r="N1041" s="108"/>
    </row>
    <row r="1042" spans="2:14">
      <c r="B1042" s="190"/>
      <c r="C1042" s="176" t="s">
        <v>5267</v>
      </c>
      <c r="D1042" s="62" t="s">
        <v>1107</v>
      </c>
      <c r="E1042" s="219" t="s">
        <v>4744</v>
      </c>
      <c r="F1042" s="220"/>
      <c r="G1042" s="220"/>
      <c r="H1042" s="220"/>
      <c r="I1042" s="220"/>
      <c r="J1042" s="221"/>
      <c r="K1042" s="233">
        <v>0</v>
      </c>
      <c r="L1042" s="253" t="s">
        <v>876</v>
      </c>
      <c r="M1042" s="107"/>
      <c r="N1042" s="108"/>
    </row>
    <row r="1043" spans="2:14">
      <c r="B1043" s="190"/>
      <c r="C1043" s="4"/>
      <c r="D1043" s="24"/>
      <c r="E1043" s="219" t="s">
        <v>4745</v>
      </c>
      <c r="F1043" s="220"/>
      <c r="G1043" s="220"/>
      <c r="H1043" s="220"/>
      <c r="I1043" s="220"/>
      <c r="J1043" s="221"/>
      <c r="K1043" s="233"/>
      <c r="L1043" s="253"/>
      <c r="M1043" s="107"/>
      <c r="N1043" s="108"/>
    </row>
    <row r="1044" spans="2:14">
      <c r="B1044" s="190"/>
      <c r="C1044" s="24">
        <v>94656</v>
      </c>
      <c r="D1044" s="24" t="s">
        <v>7</v>
      </c>
      <c r="E1044" s="219" t="s">
        <v>4744</v>
      </c>
      <c r="F1044" s="220"/>
      <c r="G1044" s="220"/>
      <c r="H1044" s="220"/>
      <c r="I1044" s="220"/>
      <c r="J1044" s="221"/>
      <c r="K1044" s="233">
        <v>0</v>
      </c>
      <c r="L1044" s="253" t="s">
        <v>876</v>
      </c>
      <c r="M1044" s="107"/>
      <c r="N1044" s="108"/>
    </row>
    <row r="1045" spans="2:14">
      <c r="B1045" s="190"/>
      <c r="C1045" s="24"/>
      <c r="D1045" s="24"/>
      <c r="E1045" s="219" t="s">
        <v>4746</v>
      </c>
      <c r="F1045" s="220"/>
      <c r="G1045" s="220"/>
      <c r="H1045" s="220"/>
      <c r="I1045" s="220"/>
      <c r="J1045" s="221"/>
      <c r="K1045" s="233"/>
      <c r="L1045" s="253"/>
      <c r="M1045" s="107"/>
      <c r="N1045" s="108"/>
    </row>
    <row r="1046" spans="2:14">
      <c r="B1046" s="190"/>
      <c r="C1046" s="24">
        <v>89408</v>
      </c>
      <c r="D1046" s="24" t="s">
        <v>7</v>
      </c>
      <c r="E1046" s="219" t="s">
        <v>4747</v>
      </c>
      <c r="F1046" s="220"/>
      <c r="G1046" s="220"/>
      <c r="H1046" s="220"/>
      <c r="I1046" s="220"/>
      <c r="J1046" s="221"/>
      <c r="K1046" s="233">
        <v>0</v>
      </c>
      <c r="L1046" s="253" t="s">
        <v>876</v>
      </c>
      <c r="M1046" s="107"/>
      <c r="N1046" s="108"/>
    </row>
    <row r="1047" spans="2:14">
      <c r="B1047" s="190"/>
      <c r="C1047" s="24"/>
      <c r="D1047" s="24"/>
      <c r="E1047" s="83" t="s">
        <v>5326</v>
      </c>
      <c r="F1047" s="220"/>
      <c r="G1047" s="220"/>
      <c r="H1047" s="220"/>
      <c r="I1047" s="220"/>
      <c r="J1047" s="221"/>
      <c r="K1047" s="233"/>
      <c r="L1047" s="253"/>
      <c r="M1047" s="107"/>
      <c r="N1047" s="108"/>
    </row>
    <row r="1048" spans="2:14">
      <c r="B1048" s="194"/>
      <c r="C1048" s="176" t="s">
        <v>5268</v>
      </c>
      <c r="D1048" s="62" t="s">
        <v>1107</v>
      </c>
      <c r="E1048" s="219" t="s">
        <v>4749</v>
      </c>
      <c r="F1048" s="220"/>
      <c r="G1048" s="220"/>
      <c r="H1048" s="220"/>
      <c r="I1048" s="220"/>
      <c r="J1048" s="221"/>
      <c r="K1048" s="233">
        <v>0</v>
      </c>
      <c r="L1048" s="253" t="s">
        <v>876</v>
      </c>
      <c r="M1048" s="107"/>
      <c r="N1048" s="108"/>
    </row>
    <row r="1049" spans="2:14">
      <c r="B1049" s="190"/>
      <c r="C1049" s="24"/>
      <c r="D1049" s="24"/>
      <c r="E1049" s="219" t="s">
        <v>4750</v>
      </c>
      <c r="F1049" s="220"/>
      <c r="G1049" s="220"/>
      <c r="H1049" s="220"/>
      <c r="I1049" s="220"/>
      <c r="J1049" s="221"/>
      <c r="K1049" s="233"/>
      <c r="L1049" s="253"/>
      <c r="M1049" s="107"/>
      <c r="N1049" s="108"/>
    </row>
    <row r="1050" spans="2:14">
      <c r="B1050" s="190"/>
      <c r="C1050" s="24">
        <v>83486</v>
      </c>
      <c r="D1050" s="24" t="s">
        <v>7</v>
      </c>
      <c r="E1050" s="83" t="s">
        <v>5325</v>
      </c>
      <c r="F1050" s="220"/>
      <c r="G1050" s="220"/>
      <c r="H1050" s="220"/>
      <c r="I1050" s="220"/>
      <c r="J1050" s="221"/>
      <c r="K1050" s="233">
        <v>0</v>
      </c>
      <c r="L1050" s="253" t="s">
        <v>876</v>
      </c>
      <c r="M1050" s="107"/>
      <c r="N1050" s="108"/>
    </row>
    <row r="1051" spans="2:14">
      <c r="B1051" s="190"/>
      <c r="C1051" s="24"/>
      <c r="D1051" s="24"/>
      <c r="E1051" s="83" t="s">
        <v>4802</v>
      </c>
      <c r="F1051" s="220"/>
      <c r="G1051" s="220"/>
      <c r="H1051" s="220"/>
      <c r="I1051" s="220"/>
      <c r="J1051" s="221"/>
      <c r="K1051" s="233"/>
      <c r="L1051" s="253"/>
      <c r="M1051" s="107"/>
      <c r="N1051" s="108"/>
    </row>
    <row r="1052" spans="2:14">
      <c r="B1052" s="190"/>
      <c r="C1052" s="62" t="s">
        <v>4662</v>
      </c>
      <c r="D1052" s="24" t="s">
        <v>7</v>
      </c>
      <c r="E1052" s="219" t="s">
        <v>4741</v>
      </c>
      <c r="F1052" s="220"/>
      <c r="G1052" s="220"/>
      <c r="H1052" s="220"/>
      <c r="I1052" s="220"/>
      <c r="J1052" s="221"/>
      <c r="K1052" s="233">
        <v>0</v>
      </c>
      <c r="L1052" s="253" t="s">
        <v>876</v>
      </c>
      <c r="M1052" s="107"/>
      <c r="N1052" s="108"/>
    </row>
    <row r="1053" spans="2:14">
      <c r="B1053" s="190"/>
      <c r="C1053" s="24"/>
      <c r="D1053" s="24"/>
      <c r="E1053" s="83" t="s">
        <v>5327</v>
      </c>
      <c r="F1053" s="220"/>
      <c r="G1053" s="220"/>
      <c r="H1053" s="220"/>
      <c r="I1053" s="220"/>
      <c r="J1053" s="221"/>
      <c r="K1053" s="233"/>
      <c r="L1053" s="253"/>
      <c r="M1053" s="107"/>
      <c r="N1053" s="108"/>
    </row>
    <row r="1054" spans="2:14">
      <c r="B1054" s="190"/>
      <c r="C1054" s="24">
        <v>86915</v>
      </c>
      <c r="D1054" s="24" t="s">
        <v>7</v>
      </c>
      <c r="E1054" s="219" t="s">
        <v>4752</v>
      </c>
      <c r="F1054" s="220"/>
      <c r="G1054" s="220"/>
      <c r="H1054" s="220"/>
      <c r="I1054" s="220"/>
      <c r="J1054" s="221"/>
      <c r="K1054" s="233">
        <v>0</v>
      </c>
      <c r="L1054" s="253" t="s">
        <v>876</v>
      </c>
      <c r="M1054" s="107"/>
      <c r="N1054" s="108"/>
    </row>
    <row r="1055" spans="2:14">
      <c r="B1055" s="190"/>
      <c r="C1055" s="24"/>
      <c r="D1055" s="24"/>
      <c r="E1055" s="219" t="s">
        <v>4753</v>
      </c>
      <c r="F1055" s="220"/>
      <c r="G1055" s="220"/>
      <c r="H1055" s="220"/>
      <c r="I1055" s="220"/>
      <c r="J1055" s="221"/>
      <c r="K1055" s="233"/>
      <c r="L1055" s="253"/>
      <c r="M1055" s="107"/>
      <c r="N1055" s="108"/>
    </row>
    <row r="1056" spans="2:14">
      <c r="B1056" s="190"/>
      <c r="C1056" s="176" t="s">
        <v>5269</v>
      </c>
      <c r="D1056" s="62" t="s">
        <v>1107</v>
      </c>
      <c r="E1056" s="219" t="s">
        <v>4754</v>
      </c>
      <c r="F1056" s="220"/>
      <c r="G1056" s="220"/>
      <c r="H1056" s="220"/>
      <c r="I1056" s="220"/>
      <c r="J1056" s="221"/>
      <c r="K1056" s="233">
        <v>0</v>
      </c>
      <c r="L1056" s="253" t="s">
        <v>876</v>
      </c>
      <c r="M1056" s="107"/>
      <c r="N1056" s="108"/>
    </row>
    <row r="1057" spans="2:14">
      <c r="B1057" s="190"/>
      <c r="C1057" s="94">
        <v>86903</v>
      </c>
      <c r="D1057" s="24" t="s">
        <v>7</v>
      </c>
      <c r="E1057" s="83" t="s">
        <v>4807</v>
      </c>
      <c r="F1057" s="220"/>
      <c r="G1057" s="220"/>
      <c r="H1057" s="220"/>
      <c r="I1057" s="220"/>
      <c r="J1057" s="221"/>
      <c r="K1057" s="233">
        <v>0</v>
      </c>
      <c r="L1057" s="253" t="s">
        <v>876</v>
      </c>
      <c r="M1057" s="107"/>
      <c r="N1057" s="108"/>
    </row>
    <row r="1058" spans="2:14">
      <c r="B1058" s="190"/>
      <c r="C1058" s="94">
        <v>86904</v>
      </c>
      <c r="D1058" s="24" t="s">
        <v>7</v>
      </c>
      <c r="E1058" s="83" t="s">
        <v>5328</v>
      </c>
      <c r="F1058" s="220"/>
      <c r="G1058" s="220"/>
      <c r="H1058" s="220"/>
      <c r="I1058" s="220"/>
      <c r="J1058" s="221"/>
      <c r="K1058" s="233">
        <v>0</v>
      </c>
      <c r="L1058" s="253" t="s">
        <v>876</v>
      </c>
      <c r="M1058" s="107"/>
      <c r="N1058" s="108"/>
    </row>
    <row r="1059" spans="2:14">
      <c r="B1059" s="190"/>
      <c r="C1059" s="94">
        <v>86938</v>
      </c>
      <c r="D1059" s="24" t="s">
        <v>7</v>
      </c>
      <c r="E1059" s="83" t="s">
        <v>4806</v>
      </c>
      <c r="F1059" s="220"/>
      <c r="G1059" s="220"/>
      <c r="H1059" s="220"/>
      <c r="I1059" s="220"/>
      <c r="J1059" s="221"/>
      <c r="K1059" s="233">
        <v>0</v>
      </c>
      <c r="L1059" s="253" t="s">
        <v>876</v>
      </c>
      <c r="M1059" s="107"/>
      <c r="N1059" s="108"/>
    </row>
    <row r="1060" spans="2:14">
      <c r="B1060" s="190"/>
      <c r="C1060" s="94">
        <v>86936</v>
      </c>
      <c r="D1060" s="24" t="s">
        <v>7</v>
      </c>
      <c r="E1060" s="83" t="s">
        <v>4808</v>
      </c>
      <c r="F1060" s="220"/>
      <c r="G1060" s="220"/>
      <c r="H1060" s="220"/>
      <c r="I1060" s="220"/>
      <c r="J1060" s="221"/>
      <c r="K1060" s="233">
        <v>0</v>
      </c>
      <c r="L1060" s="253" t="s">
        <v>876</v>
      </c>
      <c r="M1060" s="107"/>
      <c r="N1060" s="108"/>
    </row>
    <row r="1061" spans="2:14">
      <c r="B1061" s="190"/>
      <c r="C1061" s="24"/>
      <c r="D1061" s="24"/>
      <c r="E1061" s="219" t="s">
        <v>4755</v>
      </c>
      <c r="F1061" s="220"/>
      <c r="G1061" s="220"/>
      <c r="H1061" s="220"/>
      <c r="I1061" s="220"/>
      <c r="J1061" s="221"/>
      <c r="K1061" s="233"/>
      <c r="L1061" s="253"/>
      <c r="M1061" s="107"/>
      <c r="N1061" s="108"/>
    </row>
    <row r="1062" spans="2:14">
      <c r="B1062" s="190"/>
      <c r="C1062" s="24">
        <v>94499</v>
      </c>
      <c r="D1062" s="24" t="s">
        <v>7</v>
      </c>
      <c r="E1062" s="219" t="s">
        <v>4756</v>
      </c>
      <c r="F1062" s="220"/>
      <c r="G1062" s="220"/>
      <c r="H1062" s="220"/>
      <c r="I1062" s="220"/>
      <c r="J1062" s="221"/>
      <c r="K1062" s="233">
        <v>0</v>
      </c>
      <c r="L1062" s="253" t="s">
        <v>876</v>
      </c>
      <c r="M1062" s="107"/>
      <c r="N1062" s="108"/>
    </row>
    <row r="1063" spans="2:14">
      <c r="B1063" s="190"/>
      <c r="C1063" s="24"/>
      <c r="D1063" s="24"/>
      <c r="E1063" s="219" t="s">
        <v>4757</v>
      </c>
      <c r="F1063" s="220"/>
      <c r="G1063" s="220"/>
      <c r="H1063" s="220"/>
      <c r="I1063" s="220"/>
      <c r="J1063" s="221"/>
      <c r="K1063" s="233"/>
      <c r="L1063" s="253"/>
      <c r="M1063" s="107"/>
      <c r="N1063" s="108"/>
    </row>
    <row r="1064" spans="2:14">
      <c r="B1064" s="190"/>
      <c r="C1064" s="24">
        <v>94496</v>
      </c>
      <c r="D1064" s="24" t="s">
        <v>7</v>
      </c>
      <c r="E1064" s="219" t="s">
        <v>4758</v>
      </c>
      <c r="F1064" s="220"/>
      <c r="G1064" s="220"/>
      <c r="H1064" s="220"/>
      <c r="I1064" s="220"/>
      <c r="J1064" s="221"/>
      <c r="K1064" s="233">
        <v>0</v>
      </c>
      <c r="L1064" s="253" t="s">
        <v>876</v>
      </c>
      <c r="M1064" s="107"/>
      <c r="N1064" s="108"/>
    </row>
    <row r="1065" spans="2:14">
      <c r="B1065" s="190"/>
      <c r="C1065" s="24">
        <v>94498</v>
      </c>
      <c r="D1065" s="24" t="s">
        <v>7</v>
      </c>
      <c r="E1065" s="219" t="s">
        <v>4759</v>
      </c>
      <c r="F1065" s="220"/>
      <c r="G1065" s="220"/>
      <c r="H1065" s="220"/>
      <c r="I1065" s="220"/>
      <c r="J1065" s="221"/>
      <c r="K1065" s="233">
        <v>0</v>
      </c>
      <c r="L1065" s="253" t="s">
        <v>876</v>
      </c>
      <c r="M1065" s="107"/>
      <c r="N1065" s="108"/>
    </row>
    <row r="1066" spans="2:14">
      <c r="B1066" s="190"/>
      <c r="C1066" s="24"/>
      <c r="D1066" s="24"/>
      <c r="E1066" s="219" t="s">
        <v>4760</v>
      </c>
      <c r="F1066" s="220"/>
      <c r="G1066" s="220"/>
      <c r="H1066" s="220"/>
      <c r="I1066" s="220"/>
      <c r="J1066" s="221"/>
      <c r="K1066" s="233"/>
      <c r="L1066" s="253"/>
      <c r="M1066" s="107"/>
      <c r="N1066" s="108"/>
    </row>
    <row r="1067" spans="2:14">
      <c r="B1067" s="190"/>
      <c r="C1067" s="24">
        <v>94794</v>
      </c>
      <c r="D1067" s="24" t="s">
        <v>7</v>
      </c>
      <c r="E1067" s="219" t="s">
        <v>4761</v>
      </c>
      <c r="F1067" s="220"/>
      <c r="G1067" s="220"/>
      <c r="H1067" s="220"/>
      <c r="I1067" s="220"/>
      <c r="J1067" s="221"/>
      <c r="K1067" s="233">
        <v>0</v>
      </c>
      <c r="L1067" s="253" t="s">
        <v>876</v>
      </c>
      <c r="M1067" s="137"/>
      <c r="N1067" s="108"/>
    </row>
    <row r="1068" spans="2:14">
      <c r="B1068" s="190"/>
      <c r="C1068" s="24">
        <v>89986</v>
      </c>
      <c r="D1068" s="24" t="s">
        <v>7</v>
      </c>
      <c r="E1068" s="219" t="s">
        <v>4762</v>
      </c>
      <c r="F1068" s="220"/>
      <c r="G1068" s="220"/>
      <c r="H1068" s="220"/>
      <c r="I1068" s="220"/>
      <c r="J1068" s="221"/>
      <c r="K1068" s="233">
        <v>0</v>
      </c>
      <c r="L1068" s="253" t="s">
        <v>876</v>
      </c>
      <c r="M1068" s="107"/>
      <c r="N1068" s="108"/>
    </row>
    <row r="1069" spans="2:14">
      <c r="B1069" s="190"/>
      <c r="C1069" s="24">
        <v>89987</v>
      </c>
      <c r="D1069" s="24" t="s">
        <v>7</v>
      </c>
      <c r="E1069" s="219" t="s">
        <v>4741</v>
      </c>
      <c r="F1069" s="220"/>
      <c r="G1069" s="220"/>
      <c r="H1069" s="220"/>
      <c r="I1069" s="220"/>
      <c r="J1069" s="221"/>
      <c r="K1069" s="233">
        <v>0</v>
      </c>
      <c r="L1069" s="253" t="s">
        <v>876</v>
      </c>
      <c r="M1069" s="107"/>
      <c r="N1069" s="108"/>
    </row>
    <row r="1070" spans="2:14">
      <c r="B1070" s="190"/>
      <c r="C1070" s="24"/>
      <c r="D1070" s="24"/>
      <c r="E1070" s="219" t="s">
        <v>4763</v>
      </c>
      <c r="F1070" s="220"/>
      <c r="G1070" s="220"/>
      <c r="H1070" s="220"/>
      <c r="I1070" s="220"/>
      <c r="J1070" s="221"/>
      <c r="K1070" s="233"/>
      <c r="L1070" s="253"/>
      <c r="M1070" s="107"/>
      <c r="N1070" s="108"/>
    </row>
    <row r="1071" spans="2:14">
      <c r="B1071" s="190"/>
      <c r="C1071" s="24">
        <v>40729</v>
      </c>
      <c r="D1071" s="24" t="s">
        <v>7</v>
      </c>
      <c r="E1071" s="219" t="s">
        <v>4761</v>
      </c>
      <c r="F1071" s="220"/>
      <c r="G1071" s="220"/>
      <c r="H1071" s="220"/>
      <c r="I1071" s="220"/>
      <c r="J1071" s="221"/>
      <c r="K1071" s="233">
        <v>0</v>
      </c>
      <c r="L1071" s="253" t="s">
        <v>876</v>
      </c>
      <c r="M1071" s="107"/>
      <c r="N1071" s="108"/>
    </row>
    <row r="1072" spans="2:14">
      <c r="B1072" s="190"/>
      <c r="C1072" s="24"/>
      <c r="D1072" s="24"/>
      <c r="E1072" s="219" t="s">
        <v>4764</v>
      </c>
      <c r="F1072" s="220"/>
      <c r="G1072" s="220"/>
      <c r="H1072" s="220"/>
      <c r="I1072" s="220"/>
      <c r="J1072" s="221"/>
      <c r="K1072" s="233"/>
      <c r="L1072" s="253"/>
      <c r="M1072" s="107"/>
      <c r="N1072" s="108"/>
    </row>
    <row r="1073" spans="2:14">
      <c r="B1073" s="190"/>
      <c r="C1073" s="176" t="s">
        <v>5270</v>
      </c>
      <c r="D1073" s="62" t="s">
        <v>1107</v>
      </c>
      <c r="E1073" s="219" t="s">
        <v>4761</v>
      </c>
      <c r="F1073" s="220"/>
      <c r="G1073" s="220"/>
      <c r="H1073" s="220"/>
      <c r="I1073" s="220"/>
      <c r="J1073" s="221"/>
      <c r="K1073" s="233">
        <v>0</v>
      </c>
      <c r="L1073" s="253" t="s">
        <v>876</v>
      </c>
      <c r="M1073" s="107"/>
      <c r="N1073" s="108"/>
    </row>
    <row r="1074" spans="2:14">
      <c r="B1074" s="190"/>
      <c r="C1074" s="24"/>
      <c r="D1074" s="24"/>
      <c r="E1074" s="219" t="s">
        <v>4765</v>
      </c>
      <c r="F1074" s="220"/>
      <c r="G1074" s="220"/>
      <c r="H1074" s="220"/>
      <c r="I1074" s="220"/>
      <c r="J1074" s="221"/>
      <c r="K1074" s="233"/>
      <c r="L1074" s="253"/>
      <c r="M1074" s="107"/>
      <c r="N1074" s="108"/>
    </row>
    <row r="1075" spans="2:14">
      <c r="B1075" s="190"/>
      <c r="C1075" s="24">
        <v>86884</v>
      </c>
      <c r="D1075" s="24" t="s">
        <v>7</v>
      </c>
      <c r="E1075" s="219" t="s">
        <v>4766</v>
      </c>
      <c r="F1075" s="220"/>
      <c r="G1075" s="220"/>
      <c r="H1075" s="220"/>
      <c r="I1075" s="220"/>
      <c r="J1075" s="221"/>
      <c r="K1075" s="233">
        <v>0</v>
      </c>
      <c r="L1075" s="253" t="s">
        <v>876</v>
      </c>
      <c r="M1075" s="107"/>
      <c r="N1075" s="108"/>
    </row>
    <row r="1076" spans="2:14">
      <c r="B1076" s="190"/>
      <c r="C1076" s="24"/>
      <c r="D1076" s="24"/>
      <c r="E1076" s="219" t="s">
        <v>4767</v>
      </c>
      <c r="F1076" s="220"/>
      <c r="G1076" s="220"/>
      <c r="H1076" s="220"/>
      <c r="I1076" s="220"/>
      <c r="J1076" s="221"/>
      <c r="K1076" s="233"/>
      <c r="L1076" s="253"/>
      <c r="M1076" s="107"/>
      <c r="N1076" s="108"/>
    </row>
    <row r="1077" spans="2:14">
      <c r="B1077" s="190"/>
      <c r="C1077" s="94" t="s">
        <v>5271</v>
      </c>
      <c r="D1077" s="62" t="s">
        <v>1107</v>
      </c>
      <c r="E1077" s="219" t="s">
        <v>4768</v>
      </c>
      <c r="F1077" s="220"/>
      <c r="G1077" s="220"/>
      <c r="H1077" s="220"/>
      <c r="I1077" s="220"/>
      <c r="J1077" s="221"/>
      <c r="K1077" s="233">
        <v>0</v>
      </c>
      <c r="L1077" s="253" t="s">
        <v>876</v>
      </c>
      <c r="M1077" s="107"/>
      <c r="N1077" s="108"/>
    </row>
    <row r="1078" spans="2:14">
      <c r="B1078" s="190"/>
      <c r="C1078" s="24"/>
      <c r="D1078" s="24"/>
      <c r="E1078" s="219" t="s">
        <v>4769</v>
      </c>
      <c r="F1078" s="220"/>
      <c r="G1078" s="220"/>
      <c r="H1078" s="220"/>
      <c r="I1078" s="220"/>
      <c r="J1078" s="221"/>
      <c r="K1078" s="233"/>
      <c r="L1078" s="253"/>
      <c r="M1078" s="107"/>
      <c r="N1078" s="108"/>
    </row>
    <row r="1079" spans="2:14">
      <c r="B1079" s="190"/>
      <c r="C1079" s="94" t="s">
        <v>5272</v>
      </c>
      <c r="D1079" s="62" t="s">
        <v>1107</v>
      </c>
      <c r="E1079" s="219" t="s">
        <v>4768</v>
      </c>
      <c r="F1079" s="220"/>
      <c r="G1079" s="220"/>
      <c r="H1079" s="220"/>
      <c r="I1079" s="220"/>
      <c r="J1079" s="221"/>
      <c r="K1079" s="233">
        <v>0</v>
      </c>
      <c r="L1079" s="253" t="s">
        <v>876</v>
      </c>
      <c r="M1079" s="107"/>
      <c r="N1079" s="108"/>
    </row>
    <row r="1080" spans="2:14">
      <c r="B1080" s="190"/>
      <c r="C1080" s="24"/>
      <c r="D1080" s="24"/>
      <c r="E1080" s="219" t="s">
        <v>4770</v>
      </c>
      <c r="F1080" s="220"/>
      <c r="G1080" s="220"/>
      <c r="H1080" s="220"/>
      <c r="I1080" s="220"/>
      <c r="J1080" s="221"/>
      <c r="K1080" s="233"/>
      <c r="L1080" s="253"/>
      <c r="M1080" s="107"/>
      <c r="N1080" s="108"/>
    </row>
    <row r="1081" spans="2:14">
      <c r="B1081" s="190"/>
      <c r="C1081" s="24">
        <v>94783</v>
      </c>
      <c r="D1081" s="24" t="s">
        <v>7</v>
      </c>
      <c r="E1081" s="219" t="s">
        <v>4771</v>
      </c>
      <c r="F1081" s="220"/>
      <c r="G1081" s="220"/>
      <c r="H1081" s="220"/>
      <c r="I1081" s="220"/>
      <c r="J1081" s="221"/>
      <c r="K1081" s="233">
        <v>0</v>
      </c>
      <c r="L1081" s="253" t="s">
        <v>876</v>
      </c>
      <c r="M1081" s="107"/>
      <c r="N1081" s="108"/>
    </row>
    <row r="1082" spans="2:14">
      <c r="B1082" s="190"/>
      <c r="C1082" s="24">
        <v>95141</v>
      </c>
      <c r="D1082" s="24" t="s">
        <v>7</v>
      </c>
      <c r="E1082" s="219" t="s">
        <v>4744</v>
      </c>
      <c r="F1082" s="220"/>
      <c r="G1082" s="220"/>
      <c r="H1082" s="220"/>
      <c r="I1082" s="220"/>
      <c r="J1082" s="221"/>
      <c r="K1082" s="233">
        <v>0</v>
      </c>
      <c r="L1082" s="253" t="s">
        <v>876</v>
      </c>
      <c r="M1082" s="107"/>
      <c r="N1082" s="108"/>
    </row>
    <row r="1083" spans="2:14">
      <c r="B1083" s="190"/>
      <c r="C1083" s="24">
        <v>94785</v>
      </c>
      <c r="D1083" s="24" t="s">
        <v>7</v>
      </c>
      <c r="E1083" s="219" t="s">
        <v>4772</v>
      </c>
      <c r="F1083" s="220"/>
      <c r="G1083" s="220"/>
      <c r="H1083" s="220"/>
      <c r="I1083" s="220"/>
      <c r="J1083" s="221"/>
      <c r="K1083" s="233">
        <v>0</v>
      </c>
      <c r="L1083" s="253" t="s">
        <v>876</v>
      </c>
      <c r="M1083" s="107"/>
      <c r="N1083" s="108"/>
    </row>
    <row r="1084" spans="2:14">
      <c r="B1084" s="190"/>
      <c r="C1084" s="24">
        <v>94786</v>
      </c>
      <c r="D1084" s="24" t="s">
        <v>7</v>
      </c>
      <c r="E1084" s="219" t="s">
        <v>4773</v>
      </c>
      <c r="F1084" s="220"/>
      <c r="G1084" s="220"/>
      <c r="H1084" s="220"/>
      <c r="I1084" s="220"/>
      <c r="J1084" s="221"/>
      <c r="K1084" s="233">
        <v>0</v>
      </c>
      <c r="L1084" s="253" t="s">
        <v>876</v>
      </c>
      <c r="M1084" s="107"/>
      <c r="N1084" s="108"/>
    </row>
    <row r="1085" spans="2:14">
      <c r="B1085" s="190"/>
      <c r="C1085" s="24">
        <v>94787</v>
      </c>
      <c r="D1085" s="24" t="s">
        <v>7</v>
      </c>
      <c r="E1085" s="83" t="s">
        <v>4775</v>
      </c>
      <c r="F1085" s="220"/>
      <c r="G1085" s="220"/>
      <c r="H1085" s="220"/>
      <c r="I1085" s="220"/>
      <c r="J1085" s="221"/>
      <c r="K1085" s="233">
        <v>0</v>
      </c>
      <c r="L1085" s="253" t="s">
        <v>876</v>
      </c>
      <c r="M1085" s="107"/>
      <c r="N1085" s="108"/>
    </row>
    <row r="1086" spans="2:14">
      <c r="B1086" s="190"/>
      <c r="C1086" s="24">
        <v>94788</v>
      </c>
      <c r="D1086" s="24" t="s">
        <v>7</v>
      </c>
      <c r="E1086" s="83" t="s">
        <v>4776</v>
      </c>
      <c r="F1086" s="220"/>
      <c r="G1086" s="220"/>
      <c r="H1086" s="220"/>
      <c r="I1086" s="220"/>
      <c r="J1086" s="221"/>
      <c r="K1086" s="233">
        <v>0</v>
      </c>
      <c r="L1086" s="253" t="s">
        <v>876</v>
      </c>
      <c r="M1086" s="107"/>
      <c r="N1086" s="108"/>
    </row>
    <row r="1087" spans="2:14">
      <c r="B1087" s="190"/>
      <c r="C1087" s="24">
        <v>94789</v>
      </c>
      <c r="D1087" s="24" t="s">
        <v>7</v>
      </c>
      <c r="E1087" s="219" t="s">
        <v>4774</v>
      </c>
      <c r="F1087" s="220"/>
      <c r="G1087" s="220"/>
      <c r="H1087" s="220"/>
      <c r="I1087" s="220"/>
      <c r="J1087" s="221"/>
      <c r="K1087" s="233">
        <v>0</v>
      </c>
      <c r="L1087" s="253" t="s">
        <v>876</v>
      </c>
      <c r="M1087" s="107"/>
      <c r="N1087" s="108"/>
    </row>
    <row r="1088" spans="2:14">
      <c r="B1088" s="190"/>
      <c r="C1088" s="24">
        <v>94790</v>
      </c>
      <c r="D1088" s="24" t="s">
        <v>7</v>
      </c>
      <c r="E1088" s="83" t="s">
        <v>5329</v>
      </c>
      <c r="F1088" s="220"/>
      <c r="G1088" s="220"/>
      <c r="H1088" s="220"/>
      <c r="I1088" s="220"/>
      <c r="J1088" s="221"/>
      <c r="K1088" s="233">
        <v>0</v>
      </c>
      <c r="L1088" s="253" t="s">
        <v>876</v>
      </c>
      <c r="M1088" s="107"/>
      <c r="N1088" s="108"/>
    </row>
    <row r="1089" spans="2:14">
      <c r="B1089" s="190"/>
      <c r="C1089" s="24"/>
      <c r="D1089" s="24"/>
      <c r="E1089" s="219" t="s">
        <v>4745</v>
      </c>
      <c r="F1089" s="220"/>
      <c r="G1089" s="220"/>
      <c r="H1089" s="220"/>
      <c r="I1089" s="220"/>
      <c r="J1089" s="221"/>
      <c r="K1089" s="233"/>
      <c r="L1089" s="253"/>
      <c r="M1089" s="107"/>
      <c r="N1089" s="108"/>
    </row>
    <row r="1090" spans="2:14">
      <c r="B1090" s="190"/>
      <c r="C1090" s="24">
        <v>89376</v>
      </c>
      <c r="D1090" s="24" t="s">
        <v>7</v>
      </c>
      <c r="E1090" s="219" t="s">
        <v>4771</v>
      </c>
      <c r="F1090" s="220"/>
      <c r="G1090" s="220"/>
      <c r="H1090" s="220"/>
      <c r="I1090" s="220"/>
      <c r="J1090" s="221"/>
      <c r="K1090" s="233">
        <v>0</v>
      </c>
      <c r="L1090" s="253" t="s">
        <v>876</v>
      </c>
      <c r="M1090" s="107"/>
      <c r="N1090" s="108"/>
    </row>
    <row r="1091" spans="2:14">
      <c r="B1091" s="190"/>
      <c r="C1091" s="24">
        <v>89538</v>
      </c>
      <c r="D1091" s="24" t="s">
        <v>7</v>
      </c>
      <c r="E1091" s="219" t="s">
        <v>4744</v>
      </c>
      <c r="F1091" s="220"/>
      <c r="G1091" s="220"/>
      <c r="H1091" s="220"/>
      <c r="I1091" s="220"/>
      <c r="J1091" s="221"/>
      <c r="K1091" s="233">
        <v>0</v>
      </c>
      <c r="L1091" s="253" t="s">
        <v>876</v>
      </c>
      <c r="M1091" s="107"/>
      <c r="N1091" s="108"/>
    </row>
    <row r="1092" spans="2:14">
      <c r="B1092" s="190"/>
      <c r="C1092" s="24">
        <v>89391</v>
      </c>
      <c r="D1092" s="24" t="s">
        <v>7</v>
      </c>
      <c r="E1092" s="83" t="s">
        <v>5330</v>
      </c>
      <c r="F1092" s="220"/>
      <c r="G1092" s="220"/>
      <c r="H1092" s="220"/>
      <c r="I1092" s="220"/>
      <c r="J1092" s="221"/>
      <c r="K1092" s="233">
        <v>0</v>
      </c>
      <c r="L1092" s="253" t="s">
        <v>876</v>
      </c>
      <c r="M1092" s="107"/>
      <c r="N1092" s="108"/>
    </row>
    <row r="1093" spans="2:14">
      <c r="B1093" s="190"/>
      <c r="C1093" s="24">
        <v>89572</v>
      </c>
      <c r="D1093" s="24" t="s">
        <v>7</v>
      </c>
      <c r="E1093" s="219" t="s">
        <v>4773</v>
      </c>
      <c r="F1093" s="220"/>
      <c r="G1093" s="220"/>
      <c r="H1093" s="220"/>
      <c r="I1093" s="220"/>
      <c r="J1093" s="221"/>
      <c r="K1093" s="233">
        <v>0</v>
      </c>
      <c r="L1093" s="253" t="s">
        <v>876</v>
      </c>
      <c r="M1093" s="107"/>
      <c r="N1093" s="108"/>
    </row>
    <row r="1094" spans="2:14">
      <c r="B1094" s="190"/>
      <c r="C1094" s="24">
        <v>89596</v>
      </c>
      <c r="D1094" s="24" t="s">
        <v>7</v>
      </c>
      <c r="E1094" s="219" t="s">
        <v>4775</v>
      </c>
      <c r="F1094" s="220"/>
      <c r="G1094" s="220"/>
      <c r="H1094" s="220"/>
      <c r="I1094" s="220"/>
      <c r="J1094" s="221"/>
      <c r="K1094" s="233">
        <v>0</v>
      </c>
      <c r="L1094" s="253" t="s">
        <v>876</v>
      </c>
      <c r="M1094" s="107"/>
      <c r="N1094" s="108"/>
    </row>
    <row r="1095" spans="2:14">
      <c r="B1095" s="190"/>
      <c r="C1095" s="24">
        <v>89610</v>
      </c>
      <c r="D1095" s="24" t="s">
        <v>7</v>
      </c>
      <c r="E1095" s="219" t="s">
        <v>4776</v>
      </c>
      <c r="F1095" s="220"/>
      <c r="G1095" s="220"/>
      <c r="H1095" s="220"/>
      <c r="I1095" s="220"/>
      <c r="J1095" s="221"/>
      <c r="K1095" s="233">
        <v>0</v>
      </c>
      <c r="L1095" s="253" t="s">
        <v>876</v>
      </c>
      <c r="M1095" s="107"/>
      <c r="N1095" s="108"/>
    </row>
    <row r="1096" spans="2:14">
      <c r="B1096" s="190"/>
      <c r="C1096" s="24">
        <v>89613</v>
      </c>
      <c r="D1096" s="24" t="s">
        <v>7</v>
      </c>
      <c r="E1096" s="219" t="s">
        <v>4774</v>
      </c>
      <c r="F1096" s="220"/>
      <c r="G1096" s="220"/>
      <c r="H1096" s="220"/>
      <c r="I1096" s="220"/>
      <c r="J1096" s="221"/>
      <c r="K1096" s="233">
        <v>0</v>
      </c>
      <c r="L1096" s="253" t="s">
        <v>876</v>
      </c>
      <c r="M1096" s="107"/>
      <c r="N1096" s="108"/>
    </row>
    <row r="1097" spans="2:14">
      <c r="B1097" s="190"/>
      <c r="C1097" s="24">
        <v>89616</v>
      </c>
      <c r="D1097" s="24" t="s">
        <v>7</v>
      </c>
      <c r="E1097" s="83" t="s">
        <v>5329</v>
      </c>
      <c r="F1097" s="220"/>
      <c r="G1097" s="220"/>
      <c r="H1097" s="220"/>
      <c r="I1097" s="220"/>
      <c r="J1097" s="221"/>
      <c r="K1097" s="233">
        <v>0</v>
      </c>
      <c r="L1097" s="253" t="s">
        <v>876</v>
      </c>
      <c r="M1097" s="107"/>
      <c r="N1097" s="108"/>
    </row>
    <row r="1098" spans="2:14">
      <c r="B1098" s="190"/>
      <c r="C1098" s="24"/>
      <c r="D1098" s="24"/>
      <c r="E1098" s="219" t="s">
        <v>4777</v>
      </c>
      <c r="F1098" s="220"/>
      <c r="G1098" s="220"/>
      <c r="H1098" s="220"/>
      <c r="I1098" s="220"/>
      <c r="J1098" s="221"/>
      <c r="K1098" s="233"/>
      <c r="L1098" s="253"/>
      <c r="M1098" s="107"/>
      <c r="N1098" s="108"/>
    </row>
    <row r="1099" spans="2:14">
      <c r="B1099" s="190"/>
      <c r="C1099" s="94" t="s">
        <v>5273</v>
      </c>
      <c r="D1099" s="62" t="s">
        <v>1107</v>
      </c>
      <c r="E1099" s="219" t="s">
        <v>4778</v>
      </c>
      <c r="F1099" s="220"/>
      <c r="G1099" s="220"/>
      <c r="H1099" s="220"/>
      <c r="I1099" s="220"/>
      <c r="J1099" s="221"/>
      <c r="K1099" s="233">
        <v>0</v>
      </c>
      <c r="L1099" s="253" t="s">
        <v>876</v>
      </c>
      <c r="M1099" s="107"/>
      <c r="N1099" s="108"/>
    </row>
    <row r="1100" spans="2:14">
      <c r="B1100" s="190"/>
      <c r="C1100" s="176" t="s">
        <v>5333</v>
      </c>
      <c r="D1100" s="62" t="s">
        <v>1107</v>
      </c>
      <c r="E1100" s="83" t="s">
        <v>4790</v>
      </c>
      <c r="F1100" s="220"/>
      <c r="G1100" s="220"/>
      <c r="H1100" s="220"/>
      <c r="I1100" s="220"/>
      <c r="J1100" s="221"/>
      <c r="K1100" s="233">
        <v>0</v>
      </c>
      <c r="L1100" s="253" t="s">
        <v>876</v>
      </c>
      <c r="M1100" s="107"/>
      <c r="N1100" s="108"/>
    </row>
    <row r="1101" spans="2:14">
      <c r="B1101" s="190"/>
      <c r="C1101" s="176" t="s">
        <v>5334</v>
      </c>
      <c r="D1101" s="62" t="s">
        <v>1107</v>
      </c>
      <c r="E1101" s="83" t="s">
        <v>4791</v>
      </c>
      <c r="F1101" s="220"/>
      <c r="G1101" s="220"/>
      <c r="H1101" s="220"/>
      <c r="I1101" s="220"/>
      <c r="J1101" s="221"/>
      <c r="K1101" s="233">
        <v>0</v>
      </c>
      <c r="L1101" s="253" t="s">
        <v>876</v>
      </c>
      <c r="M1101" s="107"/>
      <c r="N1101" s="108"/>
    </row>
    <row r="1102" spans="2:14">
      <c r="B1102" s="190"/>
      <c r="C1102" s="176" t="s">
        <v>5335</v>
      </c>
      <c r="D1102" s="62" t="s">
        <v>1107</v>
      </c>
      <c r="E1102" s="83" t="s">
        <v>5331</v>
      </c>
      <c r="F1102" s="220"/>
      <c r="G1102" s="220"/>
      <c r="H1102" s="220"/>
      <c r="I1102" s="220"/>
      <c r="J1102" s="221"/>
      <c r="K1102" s="233">
        <v>0</v>
      </c>
      <c r="L1102" s="253" t="s">
        <v>876</v>
      </c>
      <c r="M1102" s="107"/>
      <c r="N1102" s="108"/>
    </row>
    <row r="1103" spans="2:14">
      <c r="B1103" s="190"/>
      <c r="C1103" s="94" t="s">
        <v>5274</v>
      </c>
      <c r="D1103" s="62" t="s">
        <v>1107</v>
      </c>
      <c r="E1103" s="219" t="s">
        <v>4779</v>
      </c>
      <c r="F1103" s="220"/>
      <c r="G1103" s="220"/>
      <c r="H1103" s="220"/>
      <c r="I1103" s="220"/>
      <c r="J1103" s="221"/>
      <c r="K1103" s="233">
        <v>0</v>
      </c>
      <c r="L1103" s="253" t="s">
        <v>876</v>
      </c>
      <c r="M1103" s="107"/>
      <c r="N1103" s="108"/>
    </row>
    <row r="1104" spans="2:14">
      <c r="B1104" s="190"/>
      <c r="C1104" s="94" t="s">
        <v>5275</v>
      </c>
      <c r="D1104" s="62" t="s">
        <v>1107</v>
      </c>
      <c r="E1104" s="219" t="s">
        <v>4780</v>
      </c>
      <c r="F1104" s="220"/>
      <c r="G1104" s="220"/>
      <c r="H1104" s="220"/>
      <c r="I1104" s="220"/>
      <c r="J1104" s="221"/>
      <c r="K1104" s="233">
        <v>0</v>
      </c>
      <c r="L1104" s="253" t="s">
        <v>876</v>
      </c>
      <c r="M1104" s="107"/>
      <c r="N1104" s="108"/>
    </row>
    <row r="1105" spans="2:14">
      <c r="B1105" s="190"/>
      <c r="C1105" s="176" t="s">
        <v>5337</v>
      </c>
      <c r="D1105" s="62" t="s">
        <v>1107</v>
      </c>
      <c r="E1105" s="83" t="s">
        <v>5332</v>
      </c>
      <c r="F1105" s="220"/>
      <c r="G1105" s="220"/>
      <c r="H1105" s="220"/>
      <c r="I1105" s="220"/>
      <c r="J1105" s="221"/>
      <c r="K1105" s="233">
        <v>0</v>
      </c>
      <c r="L1105" s="253" t="s">
        <v>876</v>
      </c>
      <c r="M1105" s="107"/>
      <c r="N1105" s="108"/>
    </row>
    <row r="1106" spans="2:14">
      <c r="B1106" s="190"/>
      <c r="C1106" s="24"/>
      <c r="D1106" s="62"/>
      <c r="E1106" s="219" t="s">
        <v>4781</v>
      </c>
      <c r="F1106" s="220"/>
      <c r="G1106" s="220"/>
      <c r="H1106" s="220"/>
      <c r="I1106" s="220"/>
      <c r="J1106" s="221"/>
      <c r="K1106" s="233"/>
      <c r="L1106" s="253"/>
      <c r="M1106" s="107"/>
      <c r="N1106" s="108"/>
    </row>
    <row r="1107" spans="2:14">
      <c r="B1107" s="190"/>
      <c r="C1107" s="62" t="s">
        <v>5347</v>
      </c>
      <c r="D1107" s="62" t="s">
        <v>1107</v>
      </c>
      <c r="E1107" s="83" t="s">
        <v>5338</v>
      </c>
      <c r="F1107" s="220"/>
      <c r="G1107" s="220"/>
      <c r="H1107" s="220"/>
      <c r="I1107" s="220"/>
      <c r="J1107" s="221"/>
      <c r="K1107" s="233">
        <v>0</v>
      </c>
      <c r="L1107" s="253" t="s">
        <v>876</v>
      </c>
      <c r="M1107" s="107"/>
      <c r="N1107" s="108"/>
    </row>
    <row r="1108" spans="2:14">
      <c r="B1108" s="190"/>
      <c r="C1108" s="62" t="s">
        <v>5348</v>
      </c>
      <c r="D1108" s="62" t="s">
        <v>1107</v>
      </c>
      <c r="E1108" s="83" t="s">
        <v>5339</v>
      </c>
      <c r="F1108" s="220"/>
      <c r="G1108" s="220"/>
      <c r="H1108" s="220"/>
      <c r="I1108" s="220"/>
      <c r="J1108" s="221"/>
      <c r="K1108" s="233">
        <v>0</v>
      </c>
      <c r="L1108" s="253" t="s">
        <v>876</v>
      </c>
      <c r="M1108" s="107"/>
      <c r="N1108" s="108"/>
    </row>
    <row r="1109" spans="2:14">
      <c r="B1109" s="190"/>
      <c r="C1109" s="62" t="s">
        <v>5349</v>
      </c>
      <c r="D1109" s="62" t="s">
        <v>1107</v>
      </c>
      <c r="E1109" s="83" t="s">
        <v>5340</v>
      </c>
      <c r="F1109" s="220"/>
      <c r="G1109" s="220"/>
      <c r="H1109" s="220"/>
      <c r="I1109" s="220"/>
      <c r="J1109" s="221"/>
      <c r="K1109" s="233">
        <v>0</v>
      </c>
      <c r="L1109" s="253" t="s">
        <v>876</v>
      </c>
      <c r="M1109" s="107"/>
      <c r="N1109" s="108"/>
    </row>
    <row r="1110" spans="2:14">
      <c r="B1110" s="190"/>
      <c r="C1110" s="62" t="s">
        <v>5350</v>
      </c>
      <c r="D1110" s="62" t="s">
        <v>1107</v>
      </c>
      <c r="E1110" s="83" t="s">
        <v>5341</v>
      </c>
      <c r="F1110" s="220"/>
      <c r="G1110" s="220"/>
      <c r="H1110" s="220"/>
      <c r="I1110" s="220"/>
      <c r="J1110" s="221"/>
      <c r="K1110" s="233">
        <v>0</v>
      </c>
      <c r="L1110" s="253" t="s">
        <v>876</v>
      </c>
      <c r="M1110" s="107"/>
      <c r="N1110" s="108"/>
    </row>
    <row r="1111" spans="2:14">
      <c r="B1111" s="190"/>
      <c r="C1111" s="62" t="s">
        <v>5351</v>
      </c>
      <c r="D1111" s="62" t="s">
        <v>1107</v>
      </c>
      <c r="E1111" s="83" t="s">
        <v>5342</v>
      </c>
      <c r="F1111" s="220"/>
      <c r="G1111" s="220"/>
      <c r="H1111" s="220"/>
      <c r="I1111" s="220"/>
      <c r="J1111" s="221"/>
      <c r="K1111" s="233">
        <v>0</v>
      </c>
      <c r="L1111" s="253" t="s">
        <v>876</v>
      </c>
      <c r="M1111" s="107"/>
      <c r="N1111" s="108"/>
    </row>
    <row r="1112" spans="2:14">
      <c r="B1112" s="190"/>
      <c r="C1112" s="62" t="s">
        <v>5352</v>
      </c>
      <c r="D1112" s="62" t="s">
        <v>1107</v>
      </c>
      <c r="E1112" s="83" t="s">
        <v>5343</v>
      </c>
      <c r="F1112" s="220"/>
      <c r="G1112" s="220"/>
      <c r="H1112" s="220"/>
      <c r="I1112" s="220"/>
      <c r="J1112" s="221"/>
      <c r="K1112" s="233">
        <v>0</v>
      </c>
      <c r="L1112" s="253" t="s">
        <v>876</v>
      </c>
      <c r="M1112" s="107"/>
      <c r="N1112" s="108"/>
    </row>
    <row r="1113" spans="2:14">
      <c r="B1113" s="190"/>
      <c r="C1113" s="94" t="s">
        <v>5033</v>
      </c>
      <c r="D1113" s="62" t="s">
        <v>1107</v>
      </c>
      <c r="E1113" s="219" t="s">
        <v>4782</v>
      </c>
      <c r="F1113" s="220"/>
      <c r="G1113" s="220"/>
      <c r="H1113" s="220"/>
      <c r="I1113" s="220"/>
      <c r="J1113" s="221"/>
      <c r="K1113" s="233">
        <v>0</v>
      </c>
      <c r="L1113" s="253" t="s">
        <v>876</v>
      </c>
      <c r="M1113" s="107"/>
      <c r="N1113" s="108"/>
    </row>
    <row r="1114" spans="2:14">
      <c r="B1114" s="190"/>
      <c r="C1114" s="94" t="s">
        <v>5034</v>
      </c>
      <c r="D1114" s="62" t="s">
        <v>1107</v>
      </c>
      <c r="E1114" s="83" t="s">
        <v>5344</v>
      </c>
      <c r="F1114" s="220"/>
      <c r="G1114" s="220"/>
      <c r="H1114" s="220"/>
      <c r="I1114" s="220"/>
      <c r="J1114" s="221"/>
      <c r="K1114" s="233">
        <v>0</v>
      </c>
      <c r="L1114" s="253" t="s">
        <v>876</v>
      </c>
      <c r="M1114" s="107"/>
      <c r="N1114" s="108"/>
    </row>
    <row r="1115" spans="2:14">
      <c r="B1115" s="190"/>
      <c r="C1115" s="176" t="s">
        <v>5353</v>
      </c>
      <c r="D1115" s="62" t="s">
        <v>1107</v>
      </c>
      <c r="E1115" s="83" t="s">
        <v>5346</v>
      </c>
      <c r="F1115" s="220"/>
      <c r="G1115" s="220"/>
      <c r="H1115" s="220"/>
      <c r="I1115" s="220"/>
      <c r="J1115" s="221"/>
      <c r="K1115" s="233">
        <v>0</v>
      </c>
      <c r="L1115" s="253" t="s">
        <v>876</v>
      </c>
      <c r="M1115" s="107"/>
      <c r="N1115" s="108"/>
    </row>
    <row r="1116" spans="2:14">
      <c r="B1116" s="190"/>
      <c r="C1116" s="94" t="s">
        <v>5035</v>
      </c>
      <c r="D1116" s="62" t="s">
        <v>1107</v>
      </c>
      <c r="E1116" s="83" t="s">
        <v>5345</v>
      </c>
      <c r="F1116" s="220"/>
      <c r="G1116" s="220"/>
      <c r="H1116" s="220"/>
      <c r="I1116" s="220"/>
      <c r="J1116" s="221"/>
      <c r="K1116" s="233">
        <v>0</v>
      </c>
      <c r="L1116" s="253" t="s">
        <v>876</v>
      </c>
      <c r="M1116" s="107"/>
      <c r="N1116" s="108"/>
    </row>
    <row r="1117" spans="2:14">
      <c r="B1117" s="190"/>
      <c r="C1117" s="176" t="s">
        <v>5354</v>
      </c>
      <c r="D1117" s="62" t="s">
        <v>1107</v>
      </c>
      <c r="E1117" s="83" t="s">
        <v>4828</v>
      </c>
      <c r="F1117" s="220"/>
      <c r="G1117" s="220"/>
      <c r="H1117" s="220"/>
      <c r="I1117" s="220"/>
      <c r="J1117" s="221"/>
      <c r="K1117" s="233">
        <v>0</v>
      </c>
      <c r="L1117" s="253" t="s">
        <v>876</v>
      </c>
      <c r="M1117" s="107"/>
      <c r="N1117" s="108"/>
    </row>
    <row r="1118" spans="2:14">
      <c r="B1118" s="190"/>
      <c r="C1118" s="24"/>
      <c r="D1118" s="24"/>
      <c r="E1118" s="219" t="s">
        <v>4746</v>
      </c>
      <c r="F1118" s="220"/>
      <c r="G1118" s="220"/>
      <c r="H1118" s="220"/>
      <c r="I1118" s="220"/>
      <c r="J1118" s="221"/>
      <c r="K1118" s="233"/>
      <c r="L1118" s="253"/>
      <c r="M1118" s="107"/>
      <c r="N1118" s="108"/>
    </row>
    <row r="1119" spans="2:14">
      <c r="B1119" s="190"/>
      <c r="C1119" s="24">
        <v>89358</v>
      </c>
      <c r="D1119" s="24" t="s">
        <v>7</v>
      </c>
      <c r="E1119" s="219" t="s">
        <v>4783</v>
      </c>
      <c r="F1119" s="220"/>
      <c r="G1119" s="220"/>
      <c r="H1119" s="220"/>
      <c r="I1119" s="220"/>
      <c r="J1119" s="221"/>
      <c r="K1119" s="233">
        <v>0</v>
      </c>
      <c r="L1119" s="253" t="s">
        <v>876</v>
      </c>
      <c r="M1119" s="107"/>
      <c r="N1119" s="108"/>
    </row>
    <row r="1120" spans="2:14">
      <c r="B1120" s="190"/>
      <c r="C1120" s="24">
        <v>89408</v>
      </c>
      <c r="D1120" s="24" t="s">
        <v>7</v>
      </c>
      <c r="E1120" s="219" t="s">
        <v>4747</v>
      </c>
      <c r="F1120" s="220"/>
      <c r="G1120" s="220"/>
      <c r="H1120" s="220"/>
      <c r="I1120" s="220"/>
      <c r="J1120" s="221"/>
      <c r="K1120" s="233">
        <v>0</v>
      </c>
      <c r="L1120" s="253" t="s">
        <v>876</v>
      </c>
      <c r="M1120" s="107"/>
      <c r="N1120" s="108"/>
    </row>
    <row r="1121" spans="2:14">
      <c r="B1121" s="190"/>
      <c r="C1121" s="24">
        <v>89413</v>
      </c>
      <c r="D1121" s="24" t="s">
        <v>7</v>
      </c>
      <c r="E1121" s="219" t="s">
        <v>4784</v>
      </c>
      <c r="F1121" s="220"/>
      <c r="G1121" s="220"/>
      <c r="H1121" s="220"/>
      <c r="I1121" s="220"/>
      <c r="J1121" s="221"/>
      <c r="K1121" s="233">
        <v>0</v>
      </c>
      <c r="L1121" s="253" t="s">
        <v>876</v>
      </c>
      <c r="M1121" s="107"/>
      <c r="N1121" s="108"/>
    </row>
    <row r="1122" spans="2:14">
      <c r="B1122" s="190"/>
      <c r="C1122" s="24">
        <v>89497</v>
      </c>
      <c r="D1122" s="24" t="s">
        <v>7</v>
      </c>
      <c r="E1122" s="219" t="s">
        <v>4785</v>
      </c>
      <c r="F1122" s="220"/>
      <c r="G1122" s="220"/>
      <c r="H1122" s="220"/>
      <c r="I1122" s="220"/>
      <c r="J1122" s="221"/>
      <c r="K1122" s="233">
        <v>0</v>
      </c>
      <c r="L1122" s="253" t="s">
        <v>876</v>
      </c>
      <c r="M1122" s="107"/>
      <c r="N1122" s="108"/>
    </row>
    <row r="1123" spans="2:14">
      <c r="B1123" s="190"/>
      <c r="C1123" s="24">
        <v>89501</v>
      </c>
      <c r="D1123" s="24" t="s">
        <v>7</v>
      </c>
      <c r="E1123" s="219" t="s">
        <v>4786</v>
      </c>
      <c r="F1123" s="220"/>
      <c r="G1123" s="220"/>
      <c r="H1123" s="220"/>
      <c r="I1123" s="220"/>
      <c r="J1123" s="221"/>
      <c r="K1123" s="233">
        <v>0</v>
      </c>
      <c r="L1123" s="253" t="s">
        <v>876</v>
      </c>
      <c r="M1123" s="107"/>
      <c r="N1123" s="108"/>
    </row>
    <row r="1124" spans="2:14">
      <c r="B1124" s="190"/>
      <c r="C1124" s="24">
        <v>89505</v>
      </c>
      <c r="D1124" s="24" t="s">
        <v>7</v>
      </c>
      <c r="E1124" s="219" t="s">
        <v>4787</v>
      </c>
      <c r="F1124" s="220"/>
      <c r="G1124" s="220"/>
      <c r="H1124" s="220"/>
      <c r="I1124" s="220"/>
      <c r="J1124" s="221"/>
      <c r="K1124" s="233">
        <v>0</v>
      </c>
      <c r="L1124" s="253" t="s">
        <v>876</v>
      </c>
      <c r="M1124" s="107"/>
      <c r="N1124" s="108"/>
    </row>
    <row r="1125" spans="2:14">
      <c r="B1125" s="190"/>
      <c r="C1125" s="62">
        <v>94682</v>
      </c>
      <c r="D1125" s="24" t="s">
        <v>7</v>
      </c>
      <c r="E1125" s="219" t="s">
        <v>4788</v>
      </c>
      <c r="F1125" s="220"/>
      <c r="G1125" s="220"/>
      <c r="H1125" s="220"/>
      <c r="I1125" s="220"/>
      <c r="J1125" s="221"/>
      <c r="K1125" s="233">
        <v>0</v>
      </c>
      <c r="L1125" s="253" t="s">
        <v>876</v>
      </c>
      <c r="M1125" s="107"/>
      <c r="N1125" s="108"/>
    </row>
    <row r="1126" spans="2:14">
      <c r="B1126" s="190"/>
      <c r="C1126" s="24"/>
      <c r="D1126" s="24"/>
      <c r="E1126" s="219" t="s">
        <v>4789</v>
      </c>
      <c r="F1126" s="220"/>
      <c r="G1126" s="220"/>
      <c r="H1126" s="220"/>
      <c r="I1126" s="220"/>
      <c r="J1126" s="221"/>
      <c r="K1126" s="233"/>
      <c r="L1126" s="253"/>
      <c r="M1126" s="107"/>
      <c r="N1126" s="108"/>
    </row>
    <row r="1127" spans="2:14">
      <c r="B1127" s="190"/>
      <c r="C1127" s="94" t="s">
        <v>5036</v>
      </c>
      <c r="D1127" s="62" t="s">
        <v>1107</v>
      </c>
      <c r="E1127" s="219" t="s">
        <v>4790</v>
      </c>
      <c r="F1127" s="220"/>
      <c r="G1127" s="220"/>
      <c r="H1127" s="220"/>
      <c r="I1127" s="220"/>
      <c r="J1127" s="221"/>
      <c r="K1127" s="233">
        <v>0</v>
      </c>
      <c r="L1127" s="253" t="s">
        <v>876</v>
      </c>
      <c r="M1127" s="107"/>
      <c r="N1127" s="108"/>
    </row>
    <row r="1128" spans="2:14">
      <c r="B1128" s="190"/>
      <c r="C1128" s="94" t="s">
        <v>5037</v>
      </c>
      <c r="D1128" s="62" t="s">
        <v>1107</v>
      </c>
      <c r="E1128" s="219" t="s">
        <v>4791</v>
      </c>
      <c r="F1128" s="220"/>
      <c r="G1128" s="220"/>
      <c r="H1128" s="220"/>
      <c r="I1128" s="220"/>
      <c r="J1128" s="221"/>
      <c r="K1128" s="233">
        <v>0</v>
      </c>
      <c r="L1128" s="253" t="s">
        <v>876</v>
      </c>
      <c r="M1128" s="107"/>
      <c r="N1128" s="108"/>
    </row>
    <row r="1129" spans="2:14">
      <c r="B1129" s="190"/>
      <c r="C1129" s="24"/>
      <c r="D1129" s="24"/>
      <c r="E1129" s="219" t="s">
        <v>4792</v>
      </c>
      <c r="F1129" s="220"/>
      <c r="G1129" s="220"/>
      <c r="H1129" s="220"/>
      <c r="I1129" s="220"/>
      <c r="J1129" s="221"/>
      <c r="K1129" s="233"/>
      <c r="L1129" s="253"/>
      <c r="M1129" s="107"/>
      <c r="N1129" s="108"/>
    </row>
    <row r="1130" spans="2:14">
      <c r="B1130" s="190"/>
      <c r="C1130" s="24">
        <v>89426</v>
      </c>
      <c r="D1130" s="24" t="s">
        <v>7</v>
      </c>
      <c r="E1130" s="219" t="s">
        <v>4790</v>
      </c>
      <c r="F1130" s="220"/>
      <c r="G1130" s="220"/>
      <c r="H1130" s="220"/>
      <c r="I1130" s="220"/>
      <c r="J1130" s="221"/>
      <c r="K1130" s="233">
        <v>0</v>
      </c>
      <c r="L1130" s="253" t="s">
        <v>876</v>
      </c>
      <c r="M1130" s="107"/>
      <c r="N1130" s="108"/>
    </row>
    <row r="1131" spans="2:14">
      <c r="B1131" s="190"/>
      <c r="C1131" s="24"/>
      <c r="D1131" s="24"/>
      <c r="E1131" s="219" t="s">
        <v>4793</v>
      </c>
      <c r="F1131" s="220"/>
      <c r="G1131" s="220"/>
      <c r="H1131" s="220"/>
      <c r="I1131" s="220"/>
      <c r="J1131" s="221"/>
      <c r="K1131" s="233"/>
      <c r="L1131" s="253"/>
      <c r="M1131" s="107"/>
      <c r="N1131" s="108"/>
    </row>
    <row r="1132" spans="2:14">
      <c r="B1132" s="190"/>
      <c r="C1132" s="24">
        <v>89528</v>
      </c>
      <c r="D1132" s="24" t="s">
        <v>7</v>
      </c>
      <c r="E1132" s="219" t="s">
        <v>4747</v>
      </c>
      <c r="F1132" s="220"/>
      <c r="G1132" s="220"/>
      <c r="H1132" s="220"/>
      <c r="I1132" s="220"/>
      <c r="J1132" s="221"/>
      <c r="K1132" s="233">
        <v>0</v>
      </c>
      <c r="L1132" s="253" t="s">
        <v>876</v>
      </c>
      <c r="M1132" s="107"/>
      <c r="N1132" s="108"/>
    </row>
    <row r="1133" spans="2:14">
      <c r="B1133" s="190"/>
      <c r="C1133" s="24"/>
      <c r="D1133" s="24"/>
      <c r="E1133" s="219" t="s">
        <v>4748</v>
      </c>
      <c r="F1133" s="220"/>
      <c r="G1133" s="220"/>
      <c r="H1133" s="220"/>
      <c r="I1133" s="220"/>
      <c r="J1133" s="221"/>
      <c r="K1133" s="233"/>
      <c r="L1133" s="253"/>
      <c r="M1133" s="107"/>
      <c r="N1133" s="108"/>
    </row>
    <row r="1134" spans="2:14">
      <c r="B1134" s="190"/>
      <c r="C1134" s="24">
        <v>89355</v>
      </c>
      <c r="D1134" s="24" t="s">
        <v>7</v>
      </c>
      <c r="E1134" s="219" t="s">
        <v>4783</v>
      </c>
      <c r="F1134" s="220"/>
      <c r="G1134" s="220"/>
      <c r="H1134" s="220"/>
      <c r="I1134" s="220"/>
      <c r="J1134" s="221"/>
      <c r="K1134" s="233">
        <v>0</v>
      </c>
      <c r="L1134" s="253" t="s">
        <v>24</v>
      </c>
      <c r="M1134" s="107"/>
      <c r="N1134" s="108"/>
    </row>
    <row r="1135" spans="2:14">
      <c r="B1135" s="190"/>
      <c r="C1135" s="24">
        <v>89356</v>
      </c>
      <c r="D1135" s="24" t="s">
        <v>7</v>
      </c>
      <c r="E1135" s="219" t="s">
        <v>4747</v>
      </c>
      <c r="F1135" s="220"/>
      <c r="G1135" s="220"/>
      <c r="H1135" s="220"/>
      <c r="I1135" s="220"/>
      <c r="J1135" s="221"/>
      <c r="K1135" s="233">
        <v>0</v>
      </c>
      <c r="L1135" s="253" t="s">
        <v>24</v>
      </c>
      <c r="M1135" s="107"/>
      <c r="N1135" s="108"/>
    </row>
    <row r="1136" spans="2:14">
      <c r="B1136" s="190"/>
      <c r="C1136" s="24">
        <v>89357</v>
      </c>
      <c r="D1136" s="24" t="s">
        <v>7</v>
      </c>
      <c r="E1136" s="219" t="s">
        <v>4784</v>
      </c>
      <c r="F1136" s="220"/>
      <c r="G1136" s="220"/>
      <c r="H1136" s="220"/>
      <c r="I1136" s="220"/>
      <c r="J1136" s="221"/>
      <c r="K1136" s="233">
        <v>0</v>
      </c>
      <c r="L1136" s="253" t="s">
        <v>24</v>
      </c>
      <c r="M1136" s="107"/>
      <c r="N1136" s="108"/>
    </row>
    <row r="1137" spans="2:14">
      <c r="B1137" s="190"/>
      <c r="C1137" s="24">
        <v>89448</v>
      </c>
      <c r="D1137" s="24" t="s">
        <v>7</v>
      </c>
      <c r="E1137" s="219" t="s">
        <v>4785</v>
      </c>
      <c r="F1137" s="220"/>
      <c r="G1137" s="220"/>
      <c r="H1137" s="220"/>
      <c r="I1137" s="220"/>
      <c r="J1137" s="221"/>
      <c r="K1137" s="233">
        <v>0</v>
      </c>
      <c r="L1137" s="253" t="s">
        <v>24</v>
      </c>
      <c r="M1137" s="107"/>
      <c r="N1137" s="108"/>
    </row>
    <row r="1138" spans="2:14">
      <c r="B1138" s="190"/>
      <c r="C1138" s="24">
        <v>89449</v>
      </c>
      <c r="D1138" s="24" t="s">
        <v>7</v>
      </c>
      <c r="E1138" s="219" t="s">
        <v>4786</v>
      </c>
      <c r="F1138" s="220"/>
      <c r="G1138" s="220"/>
      <c r="H1138" s="220"/>
      <c r="I1138" s="220"/>
      <c r="J1138" s="221"/>
      <c r="K1138" s="233">
        <v>0</v>
      </c>
      <c r="L1138" s="253" t="s">
        <v>24</v>
      </c>
      <c r="M1138" s="107"/>
      <c r="N1138" s="108"/>
    </row>
    <row r="1139" spans="2:14">
      <c r="B1139" s="190"/>
      <c r="C1139" s="24">
        <v>89450</v>
      </c>
      <c r="D1139" s="24" t="s">
        <v>7</v>
      </c>
      <c r="E1139" s="219" t="s">
        <v>4787</v>
      </c>
      <c r="F1139" s="220"/>
      <c r="G1139" s="220"/>
      <c r="H1139" s="220"/>
      <c r="I1139" s="220"/>
      <c r="J1139" s="221"/>
      <c r="K1139" s="233">
        <v>0</v>
      </c>
      <c r="L1139" s="253" t="s">
        <v>24</v>
      </c>
      <c r="M1139" s="107"/>
      <c r="N1139" s="108"/>
    </row>
    <row r="1140" spans="2:14">
      <c r="B1140" s="190"/>
      <c r="C1140" s="24">
        <v>89451</v>
      </c>
      <c r="D1140" s="24" t="s">
        <v>7</v>
      </c>
      <c r="E1140" s="219" t="s">
        <v>4788</v>
      </c>
      <c r="F1140" s="220"/>
      <c r="G1140" s="220"/>
      <c r="H1140" s="220"/>
      <c r="I1140" s="220"/>
      <c r="J1140" s="221"/>
      <c r="K1140" s="233">
        <v>0</v>
      </c>
      <c r="L1140" s="253" t="s">
        <v>24</v>
      </c>
      <c r="M1140" s="107"/>
      <c r="N1140" s="108"/>
    </row>
    <row r="1141" spans="2:14">
      <c r="B1141" s="190"/>
      <c r="C1141" s="24"/>
      <c r="D1141" s="24"/>
      <c r="E1141" s="219" t="s">
        <v>4794</v>
      </c>
      <c r="F1141" s="220"/>
      <c r="G1141" s="220"/>
      <c r="H1141" s="220"/>
      <c r="I1141" s="220"/>
      <c r="J1141" s="221"/>
      <c r="K1141" s="233"/>
      <c r="L1141" s="253"/>
      <c r="M1141" s="107"/>
      <c r="N1141" s="108"/>
    </row>
    <row r="1142" spans="2:14">
      <c r="B1142" s="190"/>
      <c r="C1142" s="24">
        <v>94688</v>
      </c>
      <c r="D1142" s="24" t="s">
        <v>7</v>
      </c>
      <c r="E1142" s="252" t="s">
        <v>4747</v>
      </c>
      <c r="F1142" s="261"/>
      <c r="G1142" s="261"/>
      <c r="H1142" s="261"/>
      <c r="I1142" s="261"/>
      <c r="J1142" s="106"/>
      <c r="K1142" s="233">
        <v>0</v>
      </c>
      <c r="L1142" s="253" t="s">
        <v>876</v>
      </c>
      <c r="M1142" s="107"/>
      <c r="N1142" s="108"/>
    </row>
    <row r="1143" spans="2:14">
      <c r="B1143" s="190"/>
      <c r="C1143" s="24">
        <v>94690</v>
      </c>
      <c r="D1143" s="24" t="s">
        <v>7</v>
      </c>
      <c r="E1143" s="252" t="s">
        <v>4784</v>
      </c>
      <c r="F1143" s="314"/>
      <c r="G1143" s="314"/>
      <c r="H1143" s="314"/>
      <c r="I1143" s="314"/>
      <c r="J1143" s="106"/>
      <c r="K1143" s="233"/>
      <c r="L1143" s="253"/>
      <c r="M1143" s="107"/>
      <c r="N1143" s="108"/>
    </row>
    <row r="1144" spans="2:14">
      <c r="B1144" s="190"/>
      <c r="C1144" s="24">
        <v>94692</v>
      </c>
      <c r="D1144" s="24" t="s">
        <v>7</v>
      </c>
      <c r="E1144" s="252" t="s">
        <v>4785</v>
      </c>
      <c r="F1144" s="314"/>
      <c r="G1144" s="314"/>
      <c r="H1144" s="314"/>
      <c r="I1144" s="314"/>
      <c r="J1144" s="106"/>
      <c r="K1144" s="233"/>
      <c r="L1144" s="253"/>
      <c r="M1144" s="107"/>
      <c r="N1144" s="108"/>
    </row>
    <row r="1145" spans="2:14">
      <c r="B1145" s="190"/>
      <c r="C1145" s="24">
        <v>94694</v>
      </c>
      <c r="D1145" s="24" t="s">
        <v>7</v>
      </c>
      <c r="E1145" s="252" t="s">
        <v>4786</v>
      </c>
      <c r="F1145" s="261"/>
      <c r="G1145" s="261"/>
      <c r="H1145" s="261"/>
      <c r="I1145" s="261"/>
      <c r="J1145" s="106"/>
      <c r="K1145" s="233">
        <v>0</v>
      </c>
      <c r="L1145" s="253" t="s">
        <v>876</v>
      </c>
      <c r="M1145" s="107"/>
      <c r="N1145" s="108"/>
    </row>
    <row r="1146" spans="2:14">
      <c r="B1146" s="190"/>
      <c r="C1146" s="24">
        <v>94696</v>
      </c>
      <c r="D1146" s="24" t="s">
        <v>7</v>
      </c>
      <c r="E1146" s="252" t="s">
        <v>4787</v>
      </c>
      <c r="F1146" s="261"/>
      <c r="G1146" s="261"/>
      <c r="H1146" s="261"/>
      <c r="I1146" s="261"/>
      <c r="J1146" s="106"/>
      <c r="K1146" s="233">
        <v>0</v>
      </c>
      <c r="L1146" s="253"/>
      <c r="M1146" s="107"/>
      <c r="N1146" s="108"/>
    </row>
    <row r="1147" spans="2:14">
      <c r="B1147" s="190"/>
      <c r="C1147" s="24"/>
      <c r="D1147" s="24"/>
      <c r="E1147" s="252" t="s">
        <v>4795</v>
      </c>
      <c r="F1147" s="261"/>
      <c r="G1147" s="261"/>
      <c r="H1147" s="261"/>
      <c r="I1147" s="261"/>
      <c r="J1147" s="106"/>
      <c r="K1147" s="233"/>
      <c r="L1147" s="253"/>
      <c r="M1147" s="107"/>
      <c r="N1147" s="108"/>
    </row>
    <row r="1148" spans="2:14">
      <c r="B1148" s="190"/>
      <c r="C1148" s="94" t="s">
        <v>5038</v>
      </c>
      <c r="D1148" s="62" t="s">
        <v>1107</v>
      </c>
      <c r="E1148" s="252" t="s">
        <v>4780</v>
      </c>
      <c r="F1148" s="261"/>
      <c r="G1148" s="261"/>
      <c r="H1148" s="261"/>
      <c r="I1148" s="261"/>
      <c r="J1148" s="106"/>
      <c r="K1148" s="233">
        <v>0</v>
      </c>
      <c r="L1148" s="253" t="s">
        <v>876</v>
      </c>
      <c r="M1148" s="107"/>
      <c r="N1148" s="108"/>
    </row>
    <row r="1149" spans="2:14">
      <c r="B1149" s="190"/>
      <c r="C1149" s="24"/>
      <c r="D1149" s="24"/>
      <c r="E1149" s="252" t="s">
        <v>4796</v>
      </c>
      <c r="F1149" s="261"/>
      <c r="G1149" s="261"/>
      <c r="H1149" s="261"/>
      <c r="I1149" s="261"/>
      <c r="J1149" s="106"/>
      <c r="K1149" s="233"/>
      <c r="L1149" s="253"/>
      <c r="M1149" s="107"/>
      <c r="N1149" s="108"/>
    </row>
    <row r="1150" spans="2:14">
      <c r="B1150" s="190"/>
      <c r="C1150" s="24">
        <v>89366</v>
      </c>
      <c r="D1150" s="24" t="s">
        <v>7</v>
      </c>
      <c r="E1150" s="252" t="s">
        <v>4744</v>
      </c>
      <c r="F1150" s="261"/>
      <c r="G1150" s="261"/>
      <c r="H1150" s="261"/>
      <c r="I1150" s="261"/>
      <c r="J1150" s="106"/>
      <c r="K1150" s="233">
        <v>0</v>
      </c>
      <c r="L1150" s="253" t="s">
        <v>876</v>
      </c>
      <c r="M1150" s="107"/>
      <c r="N1150" s="108"/>
    </row>
    <row r="1151" spans="2:14">
      <c r="B1151" s="190"/>
      <c r="C1151" s="24"/>
      <c r="D1151" s="24"/>
      <c r="E1151" s="252" t="s">
        <v>4797</v>
      </c>
      <c r="F1151" s="261"/>
      <c r="G1151" s="261"/>
      <c r="H1151" s="261"/>
      <c r="I1151" s="261"/>
      <c r="J1151" s="106"/>
      <c r="K1151" s="233"/>
      <c r="L1151" s="253"/>
      <c r="M1151" s="107"/>
      <c r="N1151" s="108"/>
    </row>
    <row r="1152" spans="2:14">
      <c r="B1152" s="190"/>
      <c r="C1152" s="24">
        <v>90373</v>
      </c>
      <c r="D1152" s="24" t="s">
        <v>7</v>
      </c>
      <c r="E1152" s="252" t="s">
        <v>4798</v>
      </c>
      <c r="F1152" s="261"/>
      <c r="G1152" s="261"/>
      <c r="H1152" s="261"/>
      <c r="I1152" s="261"/>
      <c r="J1152" s="106"/>
      <c r="K1152" s="233">
        <v>0</v>
      </c>
      <c r="L1152" s="253" t="s">
        <v>876</v>
      </c>
      <c r="M1152" s="107"/>
      <c r="N1152" s="108"/>
    </row>
    <row r="1153" spans="2:14">
      <c r="B1153" s="190"/>
      <c r="C1153" s="24"/>
      <c r="D1153" s="24"/>
      <c r="E1153" s="252" t="s">
        <v>4799</v>
      </c>
      <c r="F1153" s="261"/>
      <c r="G1153" s="261"/>
      <c r="H1153" s="261"/>
      <c r="I1153" s="261"/>
      <c r="J1153" s="106"/>
      <c r="K1153" s="233"/>
      <c r="L1153" s="253"/>
      <c r="M1153" s="107"/>
      <c r="N1153" s="108"/>
    </row>
    <row r="1154" spans="2:14">
      <c r="B1154" s="190"/>
      <c r="C1154" s="24">
        <v>89396</v>
      </c>
      <c r="D1154" s="24" t="s">
        <v>7</v>
      </c>
      <c r="E1154" s="252" t="s">
        <v>4800</v>
      </c>
      <c r="F1154" s="261"/>
      <c r="G1154" s="261"/>
      <c r="H1154" s="261"/>
      <c r="I1154" s="261"/>
      <c r="J1154" s="106"/>
      <c r="K1154" s="233">
        <v>0</v>
      </c>
      <c r="L1154" s="253" t="s">
        <v>876</v>
      </c>
      <c r="M1154" s="107"/>
      <c r="N1154" s="108"/>
    </row>
    <row r="1155" spans="2:14">
      <c r="B1155" s="190"/>
      <c r="C1155" s="24" t="s">
        <v>4590</v>
      </c>
      <c r="D1155" s="24" t="s">
        <v>7</v>
      </c>
      <c r="E1155" s="252" t="s">
        <v>854</v>
      </c>
      <c r="F1155" s="261"/>
      <c r="G1155" s="261"/>
      <c r="H1155" s="261"/>
      <c r="I1155" s="261"/>
      <c r="J1155" s="106"/>
      <c r="K1155" s="233">
        <v>0</v>
      </c>
      <c r="L1155" s="253" t="s">
        <v>57</v>
      </c>
      <c r="M1155" s="107"/>
      <c r="N1155" s="108"/>
    </row>
    <row r="1156" spans="2:14">
      <c r="B1156" s="190"/>
      <c r="C1156" s="94" t="s">
        <v>5039</v>
      </c>
      <c r="D1156" s="62" t="s">
        <v>1107</v>
      </c>
      <c r="E1156" s="118" t="s">
        <v>4803</v>
      </c>
      <c r="F1156" s="261"/>
      <c r="G1156" s="261"/>
      <c r="H1156" s="261"/>
      <c r="I1156" s="261"/>
      <c r="J1156" s="106"/>
      <c r="K1156" s="233">
        <v>0</v>
      </c>
      <c r="L1156" s="253" t="s">
        <v>876</v>
      </c>
      <c r="M1156" s="107"/>
      <c r="N1156" s="108"/>
    </row>
    <row r="1157" spans="2:14">
      <c r="B1157" s="190"/>
      <c r="C1157" s="94" t="s">
        <v>5040</v>
      </c>
      <c r="D1157" s="62" t="s">
        <v>1107</v>
      </c>
      <c r="E1157" s="118" t="s">
        <v>4804</v>
      </c>
      <c r="F1157" s="261"/>
      <c r="G1157" s="261"/>
      <c r="H1157" s="261"/>
      <c r="I1157" s="261"/>
      <c r="J1157" s="106"/>
      <c r="K1157" s="233">
        <v>0</v>
      </c>
      <c r="L1157" s="253" t="s">
        <v>876</v>
      </c>
      <c r="M1157" s="107"/>
      <c r="N1157" s="108"/>
    </row>
    <row r="1158" spans="2:14">
      <c r="B1158" s="190"/>
      <c r="C1158" s="94" t="s">
        <v>5041</v>
      </c>
      <c r="D1158" s="62" t="s">
        <v>1107</v>
      </c>
      <c r="E1158" s="118" t="s">
        <v>4805</v>
      </c>
      <c r="F1158" s="261"/>
      <c r="G1158" s="261"/>
      <c r="H1158" s="261"/>
      <c r="I1158" s="261"/>
      <c r="J1158" s="106"/>
      <c r="K1158" s="233">
        <v>0</v>
      </c>
      <c r="L1158" s="253" t="s">
        <v>876</v>
      </c>
      <c r="M1158" s="107"/>
      <c r="N1158" s="108"/>
    </row>
    <row r="1159" spans="2:14">
      <c r="B1159" s="190"/>
      <c r="C1159" s="94" t="s">
        <v>5042</v>
      </c>
      <c r="D1159" s="62" t="s">
        <v>1107</v>
      </c>
      <c r="E1159" s="118" t="s">
        <v>4926</v>
      </c>
      <c r="F1159" s="261"/>
      <c r="G1159" s="261"/>
      <c r="H1159" s="261"/>
      <c r="I1159" s="261"/>
      <c r="J1159" s="106"/>
      <c r="K1159" s="233">
        <v>0</v>
      </c>
      <c r="L1159" s="253" t="s">
        <v>876</v>
      </c>
      <c r="M1159" s="107"/>
      <c r="N1159" s="108"/>
    </row>
    <row r="1160" spans="2:14">
      <c r="B1160" s="190"/>
      <c r="C1160" s="94"/>
      <c r="D1160" s="62"/>
      <c r="E1160" s="118"/>
      <c r="F1160" s="261"/>
      <c r="G1160" s="261"/>
      <c r="H1160" s="261"/>
      <c r="I1160" s="261"/>
      <c r="J1160" s="106"/>
      <c r="K1160" s="233"/>
      <c r="L1160" s="40"/>
      <c r="M1160" s="107"/>
      <c r="N1160" s="108"/>
    </row>
    <row r="1161" spans="2:14">
      <c r="B1161" s="190"/>
      <c r="C1161" s="94"/>
      <c r="D1161" s="62"/>
      <c r="E1161" s="119" t="s">
        <v>4831</v>
      </c>
      <c r="F1161" s="261"/>
      <c r="G1161" s="261"/>
      <c r="H1161" s="261"/>
      <c r="I1161" s="261"/>
      <c r="J1161" s="106"/>
      <c r="K1161" s="233"/>
      <c r="L1161" s="40"/>
      <c r="M1161" s="107"/>
      <c r="N1161" s="108"/>
    </row>
    <row r="1162" spans="2:14">
      <c r="B1162" s="190"/>
      <c r="C1162" s="94"/>
      <c r="D1162" s="62"/>
      <c r="E1162" s="118" t="s">
        <v>4809</v>
      </c>
      <c r="F1162" s="261"/>
      <c r="G1162" s="261"/>
      <c r="H1162" s="261"/>
      <c r="I1162" s="261"/>
      <c r="J1162" s="106"/>
      <c r="K1162" s="233"/>
      <c r="L1162" s="40"/>
      <c r="M1162" s="107"/>
      <c r="N1162" s="108"/>
    </row>
    <row r="1163" spans="2:14">
      <c r="B1163" s="190"/>
      <c r="C1163" s="94">
        <v>72289</v>
      </c>
      <c r="D1163" s="62" t="s">
        <v>7</v>
      </c>
      <c r="E1163" s="118" t="s">
        <v>4810</v>
      </c>
      <c r="F1163" s="261"/>
      <c r="G1163" s="261"/>
      <c r="H1163" s="261"/>
      <c r="I1163" s="261"/>
      <c r="J1163" s="106"/>
      <c r="K1163" s="233">
        <v>0</v>
      </c>
      <c r="L1163" s="253" t="s">
        <v>876</v>
      </c>
      <c r="M1163" s="107"/>
      <c r="N1163" s="108"/>
    </row>
    <row r="1164" spans="2:14">
      <c r="B1164" s="190"/>
      <c r="C1164" s="94"/>
      <c r="D1164" s="62"/>
      <c r="E1164" s="118" t="s">
        <v>4811</v>
      </c>
      <c r="F1164" s="261"/>
      <c r="G1164" s="261"/>
      <c r="H1164" s="261"/>
      <c r="I1164" s="261"/>
      <c r="J1164" s="106"/>
      <c r="K1164" s="233"/>
      <c r="L1164" s="40"/>
      <c r="M1164" s="107"/>
      <c r="N1164" s="108"/>
    </row>
    <row r="1165" spans="2:14">
      <c r="B1165" s="190"/>
      <c r="C1165" s="94">
        <v>89707</v>
      </c>
      <c r="D1165" s="62" t="s">
        <v>7</v>
      </c>
      <c r="E1165" s="118" t="s">
        <v>5355</v>
      </c>
      <c r="F1165" s="314"/>
      <c r="G1165" s="314"/>
      <c r="H1165" s="314"/>
      <c r="I1165" s="314"/>
      <c r="J1165" s="106"/>
      <c r="K1165" s="233">
        <v>0</v>
      </c>
      <c r="L1165" s="253" t="s">
        <v>876</v>
      </c>
      <c r="M1165" s="107"/>
      <c r="N1165" s="108"/>
    </row>
    <row r="1166" spans="2:14">
      <c r="B1166" s="190"/>
      <c r="C1166" s="94" t="s">
        <v>10113</v>
      </c>
      <c r="D1166" s="62" t="s">
        <v>1107</v>
      </c>
      <c r="E1166" s="118" t="s">
        <v>4812</v>
      </c>
      <c r="F1166" s="261"/>
      <c r="G1166" s="261"/>
      <c r="H1166" s="261"/>
      <c r="I1166" s="261"/>
      <c r="J1166" s="106"/>
      <c r="K1166" s="233">
        <v>0</v>
      </c>
      <c r="L1166" s="40"/>
      <c r="M1166" s="107"/>
      <c r="N1166" s="108"/>
    </row>
    <row r="1167" spans="2:14">
      <c r="B1167" s="190"/>
      <c r="C1167" s="94"/>
      <c r="D1167" s="62"/>
      <c r="E1167" s="118" t="s">
        <v>4813</v>
      </c>
      <c r="F1167" s="261"/>
      <c r="G1167" s="261"/>
      <c r="H1167" s="261"/>
      <c r="I1167" s="261"/>
      <c r="J1167" s="106"/>
      <c r="K1167" s="233"/>
      <c r="L1167" s="40"/>
      <c r="M1167" s="107"/>
      <c r="N1167" s="108"/>
    </row>
    <row r="1168" spans="2:14">
      <c r="B1168" s="190"/>
      <c r="C1168" s="94">
        <v>86882</v>
      </c>
      <c r="D1168" s="62" t="s">
        <v>7</v>
      </c>
      <c r="E1168" s="118" t="s">
        <v>5356</v>
      </c>
      <c r="F1168" s="261"/>
      <c r="G1168" s="261"/>
      <c r="H1168" s="261"/>
      <c r="I1168" s="261"/>
      <c r="J1168" s="106"/>
      <c r="K1168" s="233">
        <v>0</v>
      </c>
      <c r="L1168" s="253" t="s">
        <v>876</v>
      </c>
      <c r="M1168" s="107"/>
      <c r="N1168" s="108"/>
    </row>
    <row r="1169" spans="2:14">
      <c r="B1169" s="190"/>
      <c r="C1169" s="94"/>
      <c r="D1169" s="62"/>
      <c r="E1169" s="118" t="s">
        <v>4815</v>
      </c>
      <c r="F1169" s="261"/>
      <c r="G1169" s="261"/>
      <c r="H1169" s="261"/>
      <c r="I1169" s="261"/>
      <c r="J1169" s="106"/>
      <c r="K1169" s="233"/>
      <c r="L1169" s="40"/>
      <c r="M1169" s="107"/>
      <c r="N1169" s="108"/>
    </row>
    <row r="1170" spans="2:14">
      <c r="B1170" s="190"/>
      <c r="C1170" s="94">
        <v>86883</v>
      </c>
      <c r="D1170" s="62" t="s">
        <v>7</v>
      </c>
      <c r="E1170" s="118" t="s">
        <v>4814</v>
      </c>
      <c r="F1170" s="261"/>
      <c r="G1170" s="261"/>
      <c r="H1170" s="261"/>
      <c r="I1170" s="261"/>
      <c r="J1170" s="106"/>
      <c r="K1170" s="233">
        <v>0</v>
      </c>
      <c r="L1170" s="253" t="s">
        <v>876</v>
      </c>
      <c r="M1170" s="107"/>
      <c r="N1170" s="108"/>
    </row>
    <row r="1171" spans="2:14">
      <c r="B1171" s="190"/>
      <c r="C1171" s="94"/>
      <c r="D1171" s="62"/>
      <c r="E1171" s="118" t="s">
        <v>4816</v>
      </c>
      <c r="F1171" s="261"/>
      <c r="G1171" s="261"/>
      <c r="H1171" s="261"/>
      <c r="I1171" s="261"/>
      <c r="J1171" s="106"/>
      <c r="K1171" s="233"/>
      <c r="L1171" s="40"/>
      <c r="M1171" s="107"/>
      <c r="N1171" s="108"/>
    </row>
    <row r="1172" spans="2:14">
      <c r="B1172" s="190"/>
      <c r="C1172" s="94">
        <v>86879</v>
      </c>
      <c r="D1172" s="62" t="s">
        <v>7</v>
      </c>
      <c r="E1172" s="118" t="s">
        <v>4751</v>
      </c>
      <c r="F1172" s="261"/>
      <c r="G1172" s="261"/>
      <c r="H1172" s="261"/>
      <c r="I1172" s="261"/>
      <c r="J1172" s="106"/>
      <c r="K1172" s="233">
        <v>0</v>
      </c>
      <c r="L1172" s="253" t="s">
        <v>876</v>
      </c>
      <c r="M1172" s="107"/>
      <c r="N1172" s="108"/>
    </row>
    <row r="1173" spans="2:14">
      <c r="B1173" s="190"/>
      <c r="C1173" s="94"/>
      <c r="D1173" s="62"/>
      <c r="E1173" s="118" t="s">
        <v>4817</v>
      </c>
      <c r="F1173" s="261"/>
      <c r="G1173" s="261"/>
      <c r="H1173" s="261"/>
      <c r="I1173" s="261"/>
      <c r="J1173" s="106"/>
      <c r="K1173" s="233"/>
      <c r="L1173" s="40"/>
      <c r="M1173" s="107"/>
      <c r="N1173" s="108"/>
    </row>
    <row r="1174" spans="2:14">
      <c r="B1174" s="190"/>
      <c r="C1174" s="94">
        <v>89728</v>
      </c>
      <c r="D1174" s="62" t="s">
        <v>7</v>
      </c>
      <c r="E1174" s="118" t="s">
        <v>4785</v>
      </c>
      <c r="F1174" s="261"/>
      <c r="G1174" s="261"/>
      <c r="H1174" s="261"/>
      <c r="I1174" s="261"/>
      <c r="J1174" s="106"/>
      <c r="K1174" s="233">
        <v>0</v>
      </c>
      <c r="L1174" s="253" t="s">
        <v>876</v>
      </c>
      <c r="M1174" s="107"/>
      <c r="N1174" s="108"/>
    </row>
    <row r="1175" spans="2:14">
      <c r="B1175" s="190"/>
      <c r="C1175" s="94">
        <v>89733</v>
      </c>
      <c r="D1175" s="62" t="s">
        <v>7</v>
      </c>
      <c r="E1175" s="118" t="s">
        <v>4786</v>
      </c>
      <c r="F1175" s="261"/>
      <c r="G1175" s="261"/>
      <c r="H1175" s="261"/>
      <c r="I1175" s="261"/>
      <c r="J1175" s="106"/>
      <c r="K1175" s="233">
        <v>0</v>
      </c>
      <c r="L1175" s="253" t="s">
        <v>876</v>
      </c>
      <c r="M1175" s="107"/>
      <c r="N1175" s="108"/>
    </row>
    <row r="1176" spans="2:14">
      <c r="B1176" s="190"/>
      <c r="C1176" s="94">
        <v>89743</v>
      </c>
      <c r="D1176" s="62" t="s">
        <v>7</v>
      </c>
      <c r="E1176" s="118" t="s">
        <v>4788</v>
      </c>
      <c r="F1176" s="314"/>
      <c r="G1176" s="314"/>
      <c r="H1176" s="314"/>
      <c r="I1176" s="314"/>
      <c r="J1176" s="106"/>
      <c r="K1176" s="233">
        <v>0</v>
      </c>
      <c r="L1176" s="253" t="s">
        <v>876</v>
      </c>
      <c r="M1176" s="107"/>
      <c r="N1176" s="108"/>
    </row>
    <row r="1177" spans="2:14">
      <c r="B1177" s="190"/>
      <c r="C1177" s="94">
        <v>89744</v>
      </c>
      <c r="D1177" s="62" t="s">
        <v>7</v>
      </c>
      <c r="E1177" s="118" t="s">
        <v>4819</v>
      </c>
      <c r="F1177" s="314"/>
      <c r="G1177" s="314"/>
      <c r="H1177" s="314"/>
      <c r="I1177" s="314"/>
      <c r="J1177" s="106"/>
      <c r="K1177" s="233">
        <v>0</v>
      </c>
      <c r="L1177" s="253" t="s">
        <v>876</v>
      </c>
      <c r="M1177" s="107"/>
      <c r="N1177" s="108"/>
    </row>
    <row r="1178" spans="2:14">
      <c r="B1178" s="190"/>
      <c r="C1178" s="94"/>
      <c r="D1178" s="62"/>
      <c r="E1178" s="118" t="s">
        <v>4818</v>
      </c>
      <c r="F1178" s="261"/>
      <c r="G1178" s="261"/>
      <c r="H1178" s="261"/>
      <c r="I1178" s="261"/>
      <c r="J1178" s="106"/>
      <c r="K1178" s="233"/>
      <c r="L1178" s="40"/>
      <c r="M1178" s="107"/>
      <c r="N1178" s="108"/>
    </row>
    <row r="1179" spans="2:14">
      <c r="B1179" s="190"/>
      <c r="C1179" s="94">
        <v>89726</v>
      </c>
      <c r="D1179" s="62" t="s">
        <v>7</v>
      </c>
      <c r="E1179" s="118" t="s">
        <v>4785</v>
      </c>
      <c r="F1179" s="261"/>
      <c r="G1179" s="261"/>
      <c r="H1179" s="261"/>
      <c r="I1179" s="261"/>
      <c r="J1179" s="106"/>
      <c r="K1179" s="233">
        <v>0</v>
      </c>
      <c r="L1179" s="253" t="s">
        <v>876</v>
      </c>
      <c r="M1179" s="107"/>
      <c r="N1179" s="108"/>
    </row>
    <row r="1180" spans="2:14">
      <c r="B1180" s="190"/>
      <c r="C1180" s="94">
        <v>89732</v>
      </c>
      <c r="D1180" s="62" t="s">
        <v>7</v>
      </c>
      <c r="E1180" s="118" t="s">
        <v>4786</v>
      </c>
      <c r="F1180" s="261"/>
      <c r="G1180" s="261"/>
      <c r="H1180" s="261"/>
      <c r="I1180" s="261"/>
      <c r="J1180" s="106"/>
      <c r="K1180" s="233">
        <v>0</v>
      </c>
      <c r="L1180" s="253" t="s">
        <v>876</v>
      </c>
      <c r="M1180" s="107"/>
      <c r="N1180" s="108"/>
    </row>
    <row r="1181" spans="2:14">
      <c r="B1181" s="190"/>
      <c r="C1181" s="94">
        <v>89739</v>
      </c>
      <c r="D1181" s="62" t="s">
        <v>7</v>
      </c>
      <c r="E1181" s="118" t="s">
        <v>4788</v>
      </c>
      <c r="F1181" s="314"/>
      <c r="G1181" s="314"/>
      <c r="H1181" s="314"/>
      <c r="I1181" s="314"/>
      <c r="J1181" s="106"/>
      <c r="K1181" s="233">
        <v>0</v>
      </c>
      <c r="L1181" s="253" t="s">
        <v>876</v>
      </c>
      <c r="M1181" s="107"/>
      <c r="N1181" s="108"/>
    </row>
    <row r="1182" spans="2:14">
      <c r="B1182" s="190"/>
      <c r="C1182" s="94">
        <v>89746</v>
      </c>
      <c r="D1182" s="62" t="s">
        <v>7</v>
      </c>
      <c r="E1182" s="118" t="s">
        <v>4819</v>
      </c>
      <c r="F1182" s="314"/>
      <c r="G1182" s="314"/>
      <c r="H1182" s="314"/>
      <c r="I1182" s="314"/>
      <c r="J1182" s="106"/>
      <c r="K1182" s="233">
        <v>0</v>
      </c>
      <c r="L1182" s="253" t="s">
        <v>876</v>
      </c>
      <c r="M1182" s="107"/>
      <c r="N1182" s="108"/>
    </row>
    <row r="1183" spans="2:14">
      <c r="B1183" s="190"/>
      <c r="C1183" s="94"/>
      <c r="D1183" s="62"/>
      <c r="E1183" s="118" t="s">
        <v>4820</v>
      </c>
      <c r="F1183" s="261"/>
      <c r="G1183" s="261"/>
      <c r="H1183" s="261"/>
      <c r="I1183" s="261"/>
      <c r="J1183" s="106"/>
      <c r="K1183" s="233"/>
      <c r="L1183" s="40"/>
      <c r="M1183" s="107"/>
      <c r="N1183" s="108"/>
    </row>
    <row r="1184" spans="2:14">
      <c r="B1184" s="190"/>
      <c r="C1184" s="94">
        <v>89724</v>
      </c>
      <c r="D1184" s="62" t="s">
        <v>7</v>
      </c>
      <c r="E1184" s="118" t="s">
        <v>4785</v>
      </c>
      <c r="F1184" s="261"/>
      <c r="G1184" s="261"/>
      <c r="H1184" s="261"/>
      <c r="I1184" s="261"/>
      <c r="J1184" s="106"/>
      <c r="K1184" s="233">
        <v>0</v>
      </c>
      <c r="L1184" s="253" t="s">
        <v>876</v>
      </c>
      <c r="M1184" s="107"/>
      <c r="N1184" s="108"/>
    </row>
    <row r="1185" spans="2:14">
      <c r="B1185" s="190"/>
      <c r="C1185" s="94">
        <v>89731</v>
      </c>
      <c r="D1185" s="62" t="s">
        <v>7</v>
      </c>
      <c r="E1185" s="118" t="s">
        <v>4786</v>
      </c>
      <c r="F1185" s="261"/>
      <c r="G1185" s="261"/>
      <c r="H1185" s="261"/>
      <c r="I1185" s="261"/>
      <c r="J1185" s="106"/>
      <c r="K1185" s="233">
        <v>0</v>
      </c>
      <c r="L1185" s="253" t="s">
        <v>876</v>
      </c>
      <c r="M1185" s="107"/>
      <c r="N1185" s="108"/>
    </row>
    <row r="1186" spans="2:14">
      <c r="B1186" s="190"/>
      <c r="C1186" s="94">
        <v>89739</v>
      </c>
      <c r="D1186" s="62" t="s">
        <v>7</v>
      </c>
      <c r="E1186" s="118" t="s">
        <v>4788</v>
      </c>
      <c r="F1186" s="315"/>
      <c r="G1186" s="315"/>
      <c r="H1186" s="315"/>
      <c r="I1186" s="315"/>
      <c r="J1186" s="106"/>
      <c r="K1186" s="233">
        <v>0</v>
      </c>
      <c r="L1186" s="253" t="s">
        <v>876</v>
      </c>
      <c r="M1186" s="107"/>
      <c r="N1186" s="108"/>
    </row>
    <row r="1187" spans="2:14">
      <c r="B1187" s="190"/>
      <c r="C1187" s="94">
        <v>89744</v>
      </c>
      <c r="D1187" s="62" t="s">
        <v>7</v>
      </c>
      <c r="E1187" s="118" t="s">
        <v>4819</v>
      </c>
      <c r="F1187" s="315"/>
      <c r="G1187" s="315"/>
      <c r="H1187" s="315"/>
      <c r="I1187" s="315"/>
      <c r="J1187" s="106"/>
      <c r="K1187" s="233">
        <v>0</v>
      </c>
      <c r="L1187" s="253" t="s">
        <v>876</v>
      </c>
      <c r="M1187" s="107"/>
      <c r="N1187" s="108"/>
    </row>
    <row r="1188" spans="2:14">
      <c r="B1188" s="190"/>
      <c r="C1188" s="94"/>
      <c r="D1188" s="62"/>
      <c r="E1188" s="118" t="s">
        <v>4821</v>
      </c>
      <c r="F1188" s="261"/>
      <c r="G1188" s="261"/>
      <c r="H1188" s="261"/>
      <c r="I1188" s="261"/>
      <c r="J1188" s="106"/>
      <c r="K1188" s="233"/>
      <c r="L1188" s="40"/>
      <c r="M1188" s="107"/>
      <c r="N1188" s="108"/>
    </row>
    <row r="1189" spans="2:14">
      <c r="B1189" s="190"/>
      <c r="C1189" s="94" t="s">
        <v>10114</v>
      </c>
      <c r="D1189" s="62" t="s">
        <v>1107</v>
      </c>
      <c r="E1189" s="118" t="s">
        <v>4822</v>
      </c>
      <c r="F1189" s="261"/>
      <c r="G1189" s="261"/>
      <c r="H1189" s="261"/>
      <c r="I1189" s="261"/>
      <c r="J1189" s="106"/>
      <c r="K1189" s="233">
        <v>0</v>
      </c>
      <c r="L1189" s="253" t="s">
        <v>876</v>
      </c>
      <c r="M1189" s="107"/>
      <c r="N1189" s="108"/>
    </row>
    <row r="1190" spans="2:14">
      <c r="B1190" s="190"/>
      <c r="C1190" s="94">
        <v>89797</v>
      </c>
      <c r="D1190" s="62" t="s">
        <v>7</v>
      </c>
      <c r="E1190" s="118" t="s">
        <v>4823</v>
      </c>
      <c r="F1190" s="261"/>
      <c r="G1190" s="261"/>
      <c r="H1190" s="261"/>
      <c r="I1190" s="261"/>
      <c r="J1190" s="106"/>
      <c r="K1190" s="233">
        <v>0</v>
      </c>
      <c r="L1190" s="253" t="s">
        <v>876</v>
      </c>
      <c r="M1190" s="107"/>
      <c r="N1190" s="108"/>
    </row>
    <row r="1191" spans="2:14">
      <c r="B1191" s="190"/>
      <c r="C1191" s="94">
        <v>89785</v>
      </c>
      <c r="D1191" s="62" t="s">
        <v>7</v>
      </c>
      <c r="E1191" s="118" t="s">
        <v>4824</v>
      </c>
      <c r="F1191" s="261"/>
      <c r="G1191" s="261"/>
      <c r="H1191" s="261"/>
      <c r="I1191" s="261"/>
      <c r="J1191" s="106"/>
      <c r="K1191" s="233">
        <v>0</v>
      </c>
      <c r="L1191" s="253" t="s">
        <v>876</v>
      </c>
      <c r="M1191" s="107"/>
      <c r="N1191" s="108"/>
    </row>
    <row r="1192" spans="2:14">
      <c r="B1192" s="190"/>
      <c r="C1192" s="94">
        <v>89783</v>
      </c>
      <c r="D1192" s="62" t="s">
        <v>7</v>
      </c>
      <c r="E1192" s="118" t="s">
        <v>5359</v>
      </c>
      <c r="F1192" s="315"/>
      <c r="G1192" s="315"/>
      <c r="H1192" s="315"/>
      <c r="I1192" s="315"/>
      <c r="J1192" s="106"/>
      <c r="K1192" s="233">
        <v>0</v>
      </c>
      <c r="L1192" s="253" t="s">
        <v>876</v>
      </c>
      <c r="M1192" s="107"/>
      <c r="N1192" s="108"/>
    </row>
    <row r="1193" spans="2:14">
      <c r="B1193" s="190"/>
      <c r="C1193" s="94"/>
      <c r="D1193" s="62"/>
      <c r="E1193" s="118" t="s">
        <v>4825</v>
      </c>
      <c r="F1193" s="261"/>
      <c r="G1193" s="261"/>
      <c r="H1193" s="261"/>
      <c r="I1193" s="261"/>
      <c r="J1193" s="106"/>
      <c r="K1193" s="233"/>
      <c r="L1193" s="40"/>
      <c r="M1193" s="107"/>
      <c r="N1193" s="108"/>
    </row>
    <row r="1194" spans="2:14">
      <c r="B1194" s="190"/>
      <c r="C1194" s="94">
        <v>89711</v>
      </c>
      <c r="D1194" s="62" t="s">
        <v>7</v>
      </c>
      <c r="E1194" s="118" t="s">
        <v>4785</v>
      </c>
      <c r="F1194" s="261"/>
      <c r="G1194" s="261"/>
      <c r="H1194" s="261"/>
      <c r="I1194" s="261"/>
      <c r="J1194" s="106"/>
      <c r="K1194" s="233">
        <v>0</v>
      </c>
      <c r="L1194" s="40" t="s">
        <v>18</v>
      </c>
      <c r="M1194" s="107"/>
      <c r="N1194" s="108"/>
    </row>
    <row r="1195" spans="2:14">
      <c r="B1195" s="190"/>
      <c r="C1195" s="94">
        <v>89712</v>
      </c>
      <c r="D1195" s="62" t="s">
        <v>7</v>
      </c>
      <c r="E1195" s="118" t="s">
        <v>5357</v>
      </c>
      <c r="F1195" s="261"/>
      <c r="G1195" s="261"/>
      <c r="H1195" s="261"/>
      <c r="I1195" s="261"/>
      <c r="J1195" s="106"/>
      <c r="K1195" s="233">
        <v>0</v>
      </c>
      <c r="L1195" s="40" t="s">
        <v>18</v>
      </c>
      <c r="M1195" s="107"/>
      <c r="N1195" s="108"/>
    </row>
    <row r="1196" spans="2:14">
      <c r="B1196" s="190"/>
      <c r="C1196" s="94">
        <v>89713</v>
      </c>
      <c r="D1196" s="62" t="s">
        <v>7</v>
      </c>
      <c r="E1196" s="118" t="s">
        <v>4788</v>
      </c>
      <c r="F1196" s="315"/>
      <c r="G1196" s="315"/>
      <c r="H1196" s="315"/>
      <c r="I1196" s="315"/>
      <c r="J1196" s="106"/>
      <c r="K1196" s="233">
        <v>0</v>
      </c>
      <c r="L1196" s="40" t="s">
        <v>18</v>
      </c>
      <c r="M1196" s="107"/>
      <c r="N1196" s="108"/>
    </row>
    <row r="1197" spans="2:14">
      <c r="B1197" s="190"/>
      <c r="C1197" s="94">
        <v>89714</v>
      </c>
      <c r="D1197" s="62" t="s">
        <v>7</v>
      </c>
      <c r="E1197" s="118" t="s">
        <v>4819</v>
      </c>
      <c r="F1197" s="315"/>
      <c r="G1197" s="315"/>
      <c r="H1197" s="315"/>
      <c r="I1197" s="315"/>
      <c r="J1197" s="106"/>
      <c r="K1197" s="233">
        <v>0</v>
      </c>
      <c r="L1197" s="40" t="s">
        <v>18</v>
      </c>
      <c r="M1197" s="107"/>
      <c r="N1197" s="108"/>
    </row>
    <row r="1198" spans="2:14">
      <c r="B1198" s="190"/>
      <c r="C1198" s="94">
        <v>89849</v>
      </c>
      <c r="D1198" s="62" t="s">
        <v>7</v>
      </c>
      <c r="E1198" s="118" t="s">
        <v>5358</v>
      </c>
      <c r="F1198" s="315"/>
      <c r="G1198" s="315"/>
      <c r="H1198" s="315"/>
      <c r="I1198" s="315"/>
      <c r="J1198" s="106"/>
      <c r="K1198" s="233">
        <v>0</v>
      </c>
      <c r="L1198" s="40" t="s">
        <v>18</v>
      </c>
      <c r="M1198" s="107"/>
      <c r="N1198" s="108"/>
    </row>
    <row r="1199" spans="2:14">
      <c r="B1199" s="190"/>
      <c r="C1199" s="94"/>
      <c r="D1199" s="62"/>
      <c r="E1199" s="118" t="s">
        <v>4826</v>
      </c>
      <c r="F1199" s="261"/>
      <c r="G1199" s="261"/>
      <c r="H1199" s="261"/>
      <c r="I1199" s="261"/>
      <c r="J1199" s="106"/>
      <c r="K1199" s="233"/>
      <c r="L1199" s="40"/>
      <c r="M1199" s="107"/>
      <c r="N1199" s="108"/>
    </row>
    <row r="1200" spans="2:14">
      <c r="B1200" s="190"/>
      <c r="C1200" s="94" t="s">
        <v>10115</v>
      </c>
      <c r="D1200" s="62" t="s">
        <v>1107</v>
      </c>
      <c r="E1200" s="118" t="s">
        <v>4786</v>
      </c>
      <c r="F1200" s="261"/>
      <c r="G1200" s="261"/>
      <c r="H1200" s="261"/>
      <c r="I1200" s="261"/>
      <c r="J1200" s="106"/>
      <c r="K1200" s="233">
        <v>0</v>
      </c>
      <c r="L1200" s="253" t="s">
        <v>876</v>
      </c>
      <c r="M1200" s="107"/>
      <c r="N1200" s="108"/>
    </row>
    <row r="1201" spans="2:14">
      <c r="B1201" s="190"/>
      <c r="C1201" s="94" t="s">
        <v>10116</v>
      </c>
      <c r="D1201" s="62" t="s">
        <v>1107</v>
      </c>
      <c r="E1201" s="118" t="s">
        <v>4788</v>
      </c>
      <c r="F1201" s="261"/>
      <c r="G1201" s="261"/>
      <c r="H1201" s="261"/>
      <c r="I1201" s="261"/>
      <c r="J1201" s="106"/>
      <c r="K1201" s="233">
        <v>0</v>
      </c>
      <c r="L1201" s="253" t="s">
        <v>876</v>
      </c>
      <c r="M1201" s="107"/>
      <c r="N1201" s="108"/>
    </row>
    <row r="1202" spans="2:14">
      <c r="B1202" s="190"/>
      <c r="C1202" s="94"/>
      <c r="D1202" s="62"/>
      <c r="E1202" s="118" t="s">
        <v>4827</v>
      </c>
      <c r="F1202" s="261"/>
      <c r="G1202" s="261"/>
      <c r="H1202" s="261"/>
      <c r="I1202" s="261"/>
      <c r="J1202" s="106"/>
      <c r="K1202" s="233"/>
      <c r="L1202" s="40"/>
      <c r="M1202" s="107"/>
      <c r="N1202" s="108"/>
    </row>
    <row r="1203" spans="2:14">
      <c r="B1203" s="190"/>
      <c r="C1203" s="94" t="s">
        <v>10117</v>
      </c>
      <c r="D1203" s="62" t="s">
        <v>1107</v>
      </c>
      <c r="E1203" s="118" t="s">
        <v>4828</v>
      </c>
      <c r="F1203" s="261"/>
      <c r="G1203" s="261"/>
      <c r="H1203" s="261"/>
      <c r="I1203" s="261"/>
      <c r="J1203" s="106"/>
      <c r="K1203" s="233">
        <v>0</v>
      </c>
      <c r="L1203" s="253" t="s">
        <v>876</v>
      </c>
      <c r="M1203" s="107"/>
      <c r="N1203" s="108"/>
    </row>
    <row r="1204" spans="2:14">
      <c r="B1204" s="190"/>
      <c r="C1204" s="94"/>
      <c r="D1204" s="62"/>
      <c r="E1204" s="118" t="s">
        <v>4829</v>
      </c>
      <c r="F1204" s="261"/>
      <c r="G1204" s="261"/>
      <c r="H1204" s="261"/>
      <c r="I1204" s="261"/>
      <c r="J1204" s="106"/>
      <c r="K1204" s="233">
        <v>0</v>
      </c>
      <c r="L1204" s="253" t="s">
        <v>876</v>
      </c>
      <c r="M1204" s="107"/>
      <c r="N1204" s="108"/>
    </row>
    <row r="1205" spans="2:14">
      <c r="B1205" s="190"/>
      <c r="C1205" s="94">
        <v>89784</v>
      </c>
      <c r="D1205" s="62" t="s">
        <v>7</v>
      </c>
      <c r="E1205" s="118" t="s">
        <v>4830</v>
      </c>
      <c r="F1205" s="261"/>
      <c r="G1205" s="261"/>
      <c r="H1205" s="261"/>
      <c r="I1205" s="261"/>
      <c r="J1205" s="106"/>
      <c r="K1205" s="233">
        <v>0</v>
      </c>
      <c r="L1205" s="253" t="s">
        <v>876</v>
      </c>
      <c r="M1205" s="107"/>
      <c r="N1205" s="108"/>
    </row>
    <row r="1206" spans="2:14" ht="27.75" customHeight="1">
      <c r="B1206" s="190"/>
      <c r="C1206" s="94" t="s">
        <v>10118</v>
      </c>
      <c r="D1206" s="62" t="s">
        <v>1107</v>
      </c>
      <c r="E1206" s="706" t="s">
        <v>4832</v>
      </c>
      <c r="F1206" s="707"/>
      <c r="G1206" s="707"/>
      <c r="H1206" s="707"/>
      <c r="I1206" s="707"/>
      <c r="J1206" s="708"/>
      <c r="K1206" s="233">
        <v>0</v>
      </c>
      <c r="L1206" s="253" t="s">
        <v>876</v>
      </c>
      <c r="M1206" s="107"/>
      <c r="N1206" s="108"/>
    </row>
    <row r="1207" spans="2:14" ht="27.75" customHeight="1">
      <c r="B1207" s="190"/>
      <c r="C1207" s="94" t="s">
        <v>10119</v>
      </c>
      <c r="D1207" s="62" t="s">
        <v>1107</v>
      </c>
      <c r="E1207" s="706" t="s">
        <v>4834</v>
      </c>
      <c r="F1207" s="707"/>
      <c r="G1207" s="707"/>
      <c r="H1207" s="707"/>
      <c r="I1207" s="707"/>
      <c r="J1207" s="708"/>
      <c r="K1207" s="233">
        <v>0</v>
      </c>
      <c r="L1207" s="253" t="s">
        <v>876</v>
      </c>
      <c r="M1207" s="107"/>
      <c r="N1207" s="108"/>
    </row>
    <row r="1208" spans="2:14">
      <c r="B1208" s="190"/>
      <c r="C1208" s="94" t="s">
        <v>10120</v>
      </c>
      <c r="D1208" s="62" t="s">
        <v>1107</v>
      </c>
      <c r="E1208" s="706" t="s">
        <v>4833</v>
      </c>
      <c r="F1208" s="707"/>
      <c r="G1208" s="707"/>
      <c r="H1208" s="707"/>
      <c r="I1208" s="707"/>
      <c r="J1208" s="708"/>
      <c r="K1208" s="233">
        <v>0</v>
      </c>
      <c r="L1208" s="253" t="s">
        <v>876</v>
      </c>
      <c r="M1208" s="107"/>
      <c r="N1208" s="108"/>
    </row>
    <row r="1209" spans="2:14">
      <c r="B1209" s="190"/>
      <c r="C1209" s="94"/>
      <c r="D1209" s="62"/>
      <c r="E1209" s="118"/>
      <c r="F1209" s="261"/>
      <c r="G1209" s="261"/>
      <c r="H1209" s="261"/>
      <c r="I1209" s="261"/>
      <c r="J1209" s="106"/>
      <c r="K1209" s="233"/>
      <c r="L1209" s="40"/>
      <c r="M1209" s="107"/>
      <c r="N1209" s="108"/>
    </row>
    <row r="1210" spans="2:14" ht="13.5" thickBot="1">
      <c r="B1210" s="190"/>
      <c r="C1210" s="62"/>
      <c r="D1210" s="62"/>
      <c r="E1210" s="252"/>
      <c r="F1210" s="261"/>
      <c r="G1210" s="261"/>
      <c r="H1210" s="261"/>
      <c r="I1210" s="261"/>
      <c r="J1210" s="106"/>
      <c r="K1210" s="54"/>
      <c r="L1210" s="253"/>
      <c r="M1210" s="107"/>
      <c r="N1210" s="108"/>
    </row>
    <row r="1211" spans="2:14" ht="13.5" thickBot="1">
      <c r="B1211" s="191"/>
      <c r="C1211" s="88"/>
      <c r="D1211" s="88"/>
      <c r="E1211" s="677" t="s">
        <v>868</v>
      </c>
      <c r="F1211" s="678"/>
      <c r="G1211" s="678"/>
      <c r="H1211" s="678"/>
      <c r="I1211" s="678"/>
      <c r="J1211" s="679"/>
      <c r="K1211" s="228"/>
      <c r="L1211" s="49"/>
      <c r="M1211" s="93"/>
      <c r="N1211" s="112"/>
    </row>
    <row r="1212" spans="2:14">
      <c r="B1212" s="190"/>
      <c r="C1212" s="62"/>
      <c r="D1212" s="62"/>
      <c r="E1212" s="252"/>
      <c r="F1212" s="261"/>
      <c r="G1212" s="261"/>
      <c r="H1212" s="261"/>
      <c r="I1212" s="261"/>
      <c r="J1212" s="106"/>
      <c r="K1212" s="54"/>
      <c r="L1212" s="253"/>
      <c r="M1212" s="107"/>
      <c r="N1212" s="108"/>
    </row>
    <row r="1213" spans="2:14" ht="26.25" customHeight="1">
      <c r="B1213" s="190"/>
      <c r="C1213" s="176" t="s">
        <v>5276</v>
      </c>
      <c r="D1213" s="62" t="s">
        <v>1107</v>
      </c>
      <c r="E1213" s="666" t="str">
        <f>IFERROR(VLOOKUP($C1213,'SINAPI MARÇO 2020'!$1:$1048576,2,0),IFERROR(VLOOKUP($C1213,'COMP. PROPRIA'!#REF!,4,0),""))</f>
        <v/>
      </c>
      <c r="F1213" s="667"/>
      <c r="G1213" s="667"/>
      <c r="H1213" s="667"/>
      <c r="I1213" s="667"/>
      <c r="J1213" s="668"/>
      <c r="K1213" s="233">
        <v>0</v>
      </c>
      <c r="L1213" s="253"/>
      <c r="M1213" s="107"/>
      <c r="N1213" s="108"/>
    </row>
    <row r="1214" spans="2:14" ht="46.5" customHeight="1">
      <c r="B1214" s="190"/>
      <c r="C1214" s="62">
        <v>92688</v>
      </c>
      <c r="D1214" s="62" t="s">
        <v>7</v>
      </c>
      <c r="E1214" s="666" t="str">
        <f>IFERROR(VLOOKUP($C1214,'SINAPI MARÇO 2020'!$1:$1048576,2,0),IFERROR(VLOOKUP($C1214,'COMP. PROPRIA'!#REF!,4,0),""))</f>
        <v>TUBO DE AÇO GALVANIZADO COM COSTURA, CLASSE MÉDIA, CONEXÃO ROSQUEADA, DN 20 (3/4"), INSTALADO EM RAMAIS E SUB-RAMAIS DE GÁS - FORNECIMENTO E INSTALAÇÃO. AF_12/2015</v>
      </c>
      <c r="F1214" s="667"/>
      <c r="G1214" s="667"/>
      <c r="H1214" s="667"/>
      <c r="I1214" s="667"/>
      <c r="J1214" s="668"/>
      <c r="K1214" s="233">
        <v>0</v>
      </c>
      <c r="L1214" s="253" t="s">
        <v>24</v>
      </c>
      <c r="M1214" s="107"/>
      <c r="N1214" s="108"/>
    </row>
    <row r="1215" spans="2:14" ht="31.5" customHeight="1">
      <c r="B1215" s="190"/>
      <c r="C1215" s="62">
        <v>83534</v>
      </c>
      <c r="D1215" s="62" t="s">
        <v>7</v>
      </c>
      <c r="E1215" s="666" t="str">
        <f>IFERROR(VLOOKUP($C1215,'SINAPI MARÇO 2020'!$1:$1048576,2,0),IFERROR(VLOOKUP($C1215,'COMP. PROPRIA'!#REF!,4,0),""))</f>
        <v/>
      </c>
      <c r="F1215" s="667"/>
      <c r="G1215" s="667"/>
      <c r="H1215" s="667"/>
      <c r="I1215" s="667"/>
      <c r="J1215" s="668"/>
      <c r="K1215" s="233">
        <v>0</v>
      </c>
      <c r="L1215" s="253" t="s">
        <v>58</v>
      </c>
      <c r="M1215" s="107"/>
      <c r="N1215" s="108"/>
    </row>
    <row r="1216" spans="2:14" ht="39.75" customHeight="1">
      <c r="B1216" s="190"/>
      <c r="C1216" s="176" t="s">
        <v>5277</v>
      </c>
      <c r="D1216" s="62" t="s">
        <v>1107</v>
      </c>
      <c r="E1216" s="666" t="str">
        <f>IFERROR(VLOOKUP($C1216,'SINAPI MARÇO 2020'!$1:$1048576,2,0),IFERROR(VLOOKUP($C1216,'COMP. PROPRIA'!#REF!,4,0),""))</f>
        <v/>
      </c>
      <c r="F1216" s="667"/>
      <c r="G1216" s="667"/>
      <c r="H1216" s="667"/>
      <c r="I1216" s="667"/>
      <c r="J1216" s="668"/>
      <c r="K1216" s="233">
        <v>0</v>
      </c>
      <c r="L1216" s="40" t="s">
        <v>18</v>
      </c>
      <c r="M1216" s="107"/>
      <c r="N1216" s="108"/>
    </row>
    <row r="1217" spans="2:14" ht="34.5" customHeight="1">
      <c r="B1217" s="190"/>
      <c r="C1217" s="176" t="s">
        <v>5278</v>
      </c>
      <c r="D1217" s="62" t="s">
        <v>1107</v>
      </c>
      <c r="E1217" s="666" t="str">
        <f>IFERROR(VLOOKUP($C1217,'SINAPI MARÇO 2020'!$1:$1048576,2,0),IFERROR(VLOOKUP($C1217,'COMP. PROPRIA'!#REF!,4,0),""))</f>
        <v/>
      </c>
      <c r="F1217" s="667"/>
      <c r="G1217" s="667"/>
      <c r="H1217" s="667"/>
      <c r="I1217" s="667"/>
      <c r="J1217" s="668"/>
      <c r="K1217" s="233">
        <v>0</v>
      </c>
      <c r="L1217" s="253" t="s">
        <v>876</v>
      </c>
      <c r="M1217" s="107"/>
      <c r="N1217" s="108"/>
    </row>
    <row r="1218" spans="2:14" ht="39.75" customHeight="1">
      <c r="B1218" s="190"/>
      <c r="C1218" s="62">
        <v>92905</v>
      </c>
      <c r="D1218" s="62" t="s">
        <v>7</v>
      </c>
      <c r="E1218" s="666" t="str">
        <f>IFERROR(VLOOKUP($C1218,'SINAPI MARÇO 2020'!$1:$1048576,2,0),IFERROR(VLOOKUP($C1218,'COMP. PROPRIA'!#REF!,4,0),""))</f>
        <v>UNIÃO, EM FERRO GALVANIZADO, CONEXÃO ROSQUEADA, DN 20 (3/4"), INSTALADO EM RAMAIS E SUB-RAMAIS DE GÁS - FORNECIMENTO E INSTALAÇÃO. AF_12/2015</v>
      </c>
      <c r="F1218" s="667"/>
      <c r="G1218" s="667"/>
      <c r="H1218" s="667"/>
      <c r="I1218" s="667"/>
      <c r="J1218" s="668"/>
      <c r="K1218" s="233">
        <v>0</v>
      </c>
      <c r="L1218" s="253" t="s">
        <v>876</v>
      </c>
      <c r="M1218" s="107"/>
      <c r="N1218" s="108"/>
    </row>
    <row r="1219" spans="2:14" ht="39" customHeight="1">
      <c r="B1219" s="190"/>
      <c r="C1219" s="62">
        <v>92694</v>
      </c>
      <c r="D1219" s="62" t="s">
        <v>7</v>
      </c>
      <c r="E1219" s="666" t="str">
        <f>IFERROR(VLOOKUP($C1219,'SINAPI MARÇO 2020'!$1:$1048576,2,0),IFERROR(VLOOKUP($C1219,'COMP. PROPRIA'!#REF!,4,0),""))</f>
        <v>NIPLE, EM FERRO GALVANIZADO, CONEXÃO ROSQUEADA, DN 20 (3/4"), INSTALADO EM RAMAIS E SUB-RAMAIS DE GÁS - FORNECIMENTO E INSTALAÇÃO. AF_12/2015</v>
      </c>
      <c r="F1219" s="667"/>
      <c r="G1219" s="667"/>
      <c r="H1219" s="667"/>
      <c r="I1219" s="667"/>
      <c r="J1219" s="668"/>
      <c r="K1219" s="233">
        <v>0</v>
      </c>
      <c r="L1219" s="253" t="s">
        <v>876</v>
      </c>
      <c r="M1219" s="107"/>
      <c r="N1219" s="108"/>
    </row>
    <row r="1220" spans="2:14" ht="27" customHeight="1">
      <c r="B1220" s="190"/>
      <c r="C1220" s="62">
        <v>92692</v>
      </c>
      <c r="D1220" s="62" t="s">
        <v>7</v>
      </c>
      <c r="E1220" s="666" t="str">
        <f>IFERROR(VLOOKUP($C1220,'SINAPI MARÇO 2020'!$1:$1048576,2,0),IFERROR(VLOOKUP($C1220,'COMP. PROPRIA'!#REF!,4,0),""))</f>
        <v>NIPLE, EM FERRO GALVANIZADO, CONEXÃO ROSQUEADA, DN 15 (1/2"), INSTALADO EM RAMAIS E SUB-RAMAIS DE GÁS - FORNECIMENTO E INSTALAÇÃO. AF_12/2015</v>
      </c>
      <c r="F1220" s="667"/>
      <c r="G1220" s="667"/>
      <c r="H1220" s="667"/>
      <c r="I1220" s="667"/>
      <c r="J1220" s="668"/>
      <c r="K1220" s="233">
        <v>0</v>
      </c>
      <c r="L1220" s="253" t="s">
        <v>876</v>
      </c>
      <c r="M1220" s="107"/>
      <c r="N1220" s="108"/>
    </row>
    <row r="1221" spans="2:14">
      <c r="B1221" s="190"/>
      <c r="C1221" s="176" t="s">
        <v>5278</v>
      </c>
      <c r="D1221" s="62" t="s">
        <v>1107</v>
      </c>
      <c r="E1221" s="666" t="str">
        <f>IFERROR(VLOOKUP($C1221,'SINAPI MARÇO 2020'!$1:$1048576,2,0),IFERROR(VLOOKUP($C1221,'COMP. PROPRIA'!#REF!,4,0),""))</f>
        <v/>
      </c>
      <c r="F1221" s="667"/>
      <c r="G1221" s="667"/>
      <c r="H1221" s="667"/>
      <c r="I1221" s="667"/>
      <c r="J1221" s="668"/>
      <c r="K1221" s="233">
        <v>0</v>
      </c>
      <c r="L1221" s="253" t="s">
        <v>876</v>
      </c>
      <c r="M1221" s="107"/>
      <c r="N1221" s="108"/>
    </row>
    <row r="1222" spans="2:14">
      <c r="B1222" s="190"/>
      <c r="C1222" s="62">
        <v>92953</v>
      </c>
      <c r="D1222" s="62" t="s">
        <v>7</v>
      </c>
      <c r="E1222" s="666" t="str">
        <f>IFERROR(VLOOKUP($C1222,'SINAPI MARÇO 2020'!$1:$1048576,2,0),IFERROR(VLOOKUP($C1222,'COMP. PROPRIA'!#REF!,4,0),""))</f>
        <v>LUVA DE REDUÇÃO, EM FERRO GALVANIZADO, 3/4" X 1/2", CONEXÃO ROSQUEADA, INSTALADO EM RAMAIS E SUB-RAMAIS DE GÁS - FORNECIMENTO E INSTALAÇÃO. AF_12/2015</v>
      </c>
      <c r="F1222" s="667"/>
      <c r="G1222" s="667"/>
      <c r="H1222" s="667"/>
      <c r="I1222" s="667"/>
      <c r="J1222" s="668"/>
      <c r="K1222" s="233">
        <v>0</v>
      </c>
      <c r="L1222" s="253" t="s">
        <v>876</v>
      </c>
      <c r="M1222" s="107"/>
      <c r="N1222" s="108"/>
    </row>
    <row r="1223" spans="2:14">
      <c r="B1223" s="190"/>
      <c r="C1223" s="62">
        <v>92701</v>
      </c>
      <c r="D1223" s="62" t="s">
        <v>7</v>
      </c>
      <c r="E1223" s="666" t="str">
        <f>IFERROR(VLOOKUP($C1223,'SINAPI MARÇO 2020'!$1:$1048576,2,0),IFERROR(VLOOKUP($C1223,'COMP. PROPRIA'!#REF!,4,0),""))</f>
        <v>JOELHO 90 GRAUS, EM FERRO GALVANIZADO, CONEXÃO ROSQUEADA, DN 20 (3/4"), INSTALADO EM RAMAIS E SUB-RAMAIS DE GÁS - FORNECIMENTO E INSTALAÇÃO. AF_12/2015</v>
      </c>
      <c r="F1223" s="667"/>
      <c r="G1223" s="667"/>
      <c r="H1223" s="667"/>
      <c r="I1223" s="667"/>
      <c r="J1223" s="668"/>
      <c r="K1223" s="233">
        <v>0</v>
      </c>
      <c r="L1223" s="253" t="s">
        <v>876</v>
      </c>
      <c r="M1223" s="107"/>
      <c r="N1223" s="108"/>
    </row>
    <row r="1224" spans="2:14">
      <c r="B1224" s="190"/>
      <c r="C1224" s="176" t="s">
        <v>5279</v>
      </c>
      <c r="D1224" s="62" t="s">
        <v>1107</v>
      </c>
      <c r="E1224" s="666" t="str">
        <f>IFERROR(VLOOKUP($C1224,'SINAPI MARÇO 2020'!$1:$1048576,2,0),IFERROR(VLOOKUP($C1224,'COMP. PROPRIA'!#REF!,4,0),""))</f>
        <v/>
      </c>
      <c r="F1224" s="667"/>
      <c r="G1224" s="667"/>
      <c r="H1224" s="667"/>
      <c r="I1224" s="667"/>
      <c r="J1224" s="668"/>
      <c r="K1224" s="233">
        <v>0</v>
      </c>
      <c r="L1224" s="253" t="s">
        <v>876</v>
      </c>
      <c r="M1224" s="107"/>
      <c r="N1224" s="108"/>
    </row>
    <row r="1225" spans="2:14">
      <c r="B1225" s="190"/>
      <c r="C1225" s="176" t="s">
        <v>5280</v>
      </c>
      <c r="D1225" s="62" t="s">
        <v>1107</v>
      </c>
      <c r="E1225" s="666" t="str">
        <f>IFERROR(VLOOKUP($C1225,'SINAPI MARÇO 2020'!$1:$1048576,2,0),IFERROR(VLOOKUP($C1225,'COMP. PROPRIA'!#REF!,4,0),""))</f>
        <v/>
      </c>
      <c r="F1225" s="667"/>
      <c r="G1225" s="667"/>
      <c r="H1225" s="667"/>
      <c r="I1225" s="667"/>
      <c r="J1225" s="668"/>
      <c r="K1225" s="233">
        <v>0</v>
      </c>
      <c r="L1225" s="253" t="s">
        <v>876</v>
      </c>
      <c r="M1225" s="107"/>
      <c r="N1225" s="108"/>
    </row>
    <row r="1226" spans="2:14">
      <c r="B1226" s="190"/>
      <c r="C1226" s="176" t="s">
        <v>5281</v>
      </c>
      <c r="D1226" s="62" t="s">
        <v>1107</v>
      </c>
      <c r="E1226" s="666" t="str">
        <f>IFERROR(VLOOKUP($C1226,'SINAPI MARÇO 2020'!$1:$1048576,2,0),IFERROR(VLOOKUP($C1226,'COMP. PROPRIA'!#REF!,4,0),""))</f>
        <v/>
      </c>
      <c r="F1226" s="667"/>
      <c r="G1226" s="667"/>
      <c r="H1226" s="667"/>
      <c r="I1226" s="667"/>
      <c r="J1226" s="668"/>
      <c r="K1226" s="233">
        <v>0</v>
      </c>
      <c r="L1226" s="253" t="s">
        <v>24</v>
      </c>
      <c r="M1226" s="107"/>
      <c r="N1226" s="108"/>
    </row>
    <row r="1227" spans="2:14">
      <c r="B1227" s="190"/>
      <c r="C1227" s="176" t="s">
        <v>5282</v>
      </c>
      <c r="D1227" s="62" t="s">
        <v>1107</v>
      </c>
      <c r="E1227" s="666" t="str">
        <f>IFERROR(VLOOKUP($C1227,'SINAPI MARÇO 2020'!$1:$1048576,2,0),IFERROR(VLOOKUP($C1227,'COMP. PROPRIA'!#REF!,4,0),""))</f>
        <v/>
      </c>
      <c r="F1227" s="667"/>
      <c r="G1227" s="667"/>
      <c r="H1227" s="667"/>
      <c r="I1227" s="667"/>
      <c r="J1227" s="668"/>
      <c r="K1227" s="233">
        <v>0</v>
      </c>
      <c r="L1227" s="253" t="s">
        <v>876</v>
      </c>
      <c r="M1227" s="107"/>
      <c r="N1227" s="108"/>
    </row>
    <row r="1228" spans="2:14">
      <c r="B1228" s="190"/>
      <c r="C1228" s="176" t="s">
        <v>5283</v>
      </c>
      <c r="D1228" s="62" t="s">
        <v>1107</v>
      </c>
      <c r="E1228" s="666" t="str">
        <f>IFERROR(VLOOKUP($C1228,'SINAPI MARÇO 2020'!$1:$1048576,2,0),IFERROR(VLOOKUP($C1228,'COMP. PROPRIA'!#REF!,4,0),""))</f>
        <v/>
      </c>
      <c r="F1228" s="667"/>
      <c r="G1228" s="667"/>
      <c r="H1228" s="667"/>
      <c r="I1228" s="667"/>
      <c r="J1228" s="668"/>
      <c r="K1228" s="233">
        <v>0</v>
      </c>
      <c r="L1228" s="253" t="s">
        <v>876</v>
      </c>
      <c r="M1228" s="107"/>
      <c r="N1228" s="108"/>
    </row>
    <row r="1229" spans="2:14" ht="12.75" customHeight="1" thickBot="1">
      <c r="B1229" s="190"/>
      <c r="C1229" s="62"/>
      <c r="D1229" s="62"/>
      <c r="E1229" s="118"/>
      <c r="F1229" s="261"/>
      <c r="G1229" s="261"/>
      <c r="H1229" s="261"/>
      <c r="I1229" s="261"/>
      <c r="J1229" s="106"/>
      <c r="K1229" s="54"/>
      <c r="L1229" s="253"/>
      <c r="M1229" s="107"/>
      <c r="N1229" s="108"/>
    </row>
    <row r="1230" spans="2:14" ht="13.5" thickBot="1">
      <c r="B1230" s="191"/>
      <c r="C1230" s="88"/>
      <c r="D1230" s="88"/>
      <c r="E1230" s="677" t="s">
        <v>4914</v>
      </c>
      <c r="F1230" s="678"/>
      <c r="G1230" s="678"/>
      <c r="H1230" s="678"/>
      <c r="I1230" s="678"/>
      <c r="J1230" s="679"/>
      <c r="K1230" s="228"/>
      <c r="L1230" s="49"/>
      <c r="M1230" s="93"/>
      <c r="N1230" s="112"/>
    </row>
    <row r="1231" spans="2:14">
      <c r="B1231" s="190"/>
      <c r="C1231" s="24"/>
      <c r="D1231" s="24"/>
      <c r="E1231" s="252"/>
      <c r="F1231" s="261"/>
      <c r="G1231" s="261"/>
      <c r="H1231" s="261"/>
      <c r="I1231" s="261"/>
      <c r="J1231" s="106"/>
      <c r="K1231" s="229"/>
      <c r="L1231" s="253"/>
      <c r="M1231" s="107"/>
      <c r="N1231" s="108"/>
    </row>
    <row r="1232" spans="2:14">
      <c r="B1232" s="190"/>
      <c r="C1232" s="24"/>
      <c r="D1232" s="24"/>
      <c r="E1232" s="252" t="s">
        <v>4835</v>
      </c>
      <c r="F1232" s="261"/>
      <c r="G1232" s="261"/>
      <c r="H1232" s="261"/>
      <c r="I1232" s="261"/>
      <c r="J1232" s="106"/>
      <c r="K1232" s="229"/>
      <c r="L1232" s="253"/>
      <c r="M1232" s="107"/>
      <c r="N1232" s="108"/>
    </row>
    <row r="1233" spans="2:14">
      <c r="B1233" s="190"/>
      <c r="C1233" s="24"/>
      <c r="D1233" s="24"/>
      <c r="E1233" s="252" t="s">
        <v>4836</v>
      </c>
      <c r="F1233" s="261"/>
      <c r="G1233" s="261"/>
      <c r="H1233" s="261"/>
      <c r="I1233" s="261"/>
      <c r="J1233" s="106"/>
      <c r="K1233" s="229"/>
      <c r="L1233" s="253"/>
      <c r="M1233" s="107"/>
      <c r="N1233" s="108"/>
    </row>
    <row r="1234" spans="2:14">
      <c r="B1234" s="190"/>
      <c r="C1234" s="94" t="s">
        <v>5284</v>
      </c>
      <c r="D1234" s="62" t="s">
        <v>1107</v>
      </c>
      <c r="E1234" s="252" t="s">
        <v>4761</v>
      </c>
      <c r="F1234" s="261"/>
      <c r="G1234" s="261"/>
      <c r="H1234" s="261"/>
      <c r="I1234" s="261"/>
      <c r="J1234" s="106"/>
      <c r="K1234" s="233">
        <v>0</v>
      </c>
      <c r="L1234" s="253" t="s">
        <v>876</v>
      </c>
      <c r="M1234" s="107"/>
      <c r="N1234" s="108"/>
    </row>
    <row r="1235" spans="2:14">
      <c r="B1235" s="190"/>
      <c r="C1235" s="94" t="s">
        <v>10125</v>
      </c>
      <c r="D1235" s="62" t="s">
        <v>1107</v>
      </c>
      <c r="E1235" s="252" t="s">
        <v>4741</v>
      </c>
      <c r="F1235" s="261"/>
      <c r="G1235" s="261"/>
      <c r="H1235" s="261"/>
      <c r="I1235" s="261"/>
      <c r="J1235" s="106"/>
      <c r="K1235" s="233">
        <v>0</v>
      </c>
      <c r="L1235" s="253" t="s">
        <v>876</v>
      </c>
      <c r="M1235" s="107"/>
      <c r="N1235" s="108"/>
    </row>
    <row r="1236" spans="2:14">
      <c r="B1236" s="190"/>
      <c r="C1236" s="24"/>
      <c r="D1236" s="62"/>
      <c r="E1236" s="252" t="s">
        <v>4837</v>
      </c>
      <c r="F1236" s="261"/>
      <c r="G1236" s="261"/>
      <c r="H1236" s="261"/>
      <c r="I1236" s="261"/>
      <c r="J1236" s="106"/>
      <c r="K1236" s="233"/>
      <c r="L1236" s="253"/>
      <c r="M1236" s="107"/>
      <c r="N1236" s="108"/>
    </row>
    <row r="1237" spans="2:14">
      <c r="B1237" s="190"/>
      <c r="C1237" s="94" t="s">
        <v>5285</v>
      </c>
      <c r="D1237" s="62" t="s">
        <v>1107</v>
      </c>
      <c r="E1237" s="252" t="s">
        <v>4756</v>
      </c>
      <c r="F1237" s="261"/>
      <c r="G1237" s="261"/>
      <c r="H1237" s="261"/>
      <c r="I1237" s="261"/>
      <c r="J1237" s="106"/>
      <c r="K1237" s="233">
        <v>0</v>
      </c>
      <c r="L1237" s="253" t="s">
        <v>876</v>
      </c>
      <c r="M1237" s="107"/>
      <c r="N1237" s="108"/>
    </row>
    <row r="1238" spans="2:14">
      <c r="B1238" s="190"/>
      <c r="C1238" s="24"/>
      <c r="D1238" s="24"/>
      <c r="E1238" s="252" t="s">
        <v>4838</v>
      </c>
      <c r="F1238" s="261"/>
      <c r="G1238" s="261"/>
      <c r="H1238" s="261"/>
      <c r="I1238" s="261"/>
      <c r="J1238" s="106"/>
      <c r="K1238" s="233"/>
      <c r="L1238" s="253"/>
      <c r="M1238" s="107"/>
      <c r="N1238" s="108"/>
    </row>
    <row r="1239" spans="2:14">
      <c r="B1239" s="190"/>
      <c r="C1239" s="94" t="s">
        <v>5286</v>
      </c>
      <c r="D1239" s="62" t="s">
        <v>1107</v>
      </c>
      <c r="E1239" s="252" t="s">
        <v>4761</v>
      </c>
      <c r="F1239" s="261"/>
      <c r="G1239" s="261"/>
      <c r="H1239" s="261"/>
      <c r="I1239" s="261"/>
      <c r="J1239" s="106"/>
      <c r="K1239" s="233">
        <v>0</v>
      </c>
      <c r="L1239" s="253" t="s">
        <v>876</v>
      </c>
      <c r="M1239" s="107"/>
      <c r="N1239" s="108"/>
    </row>
    <row r="1240" spans="2:14">
      <c r="B1240" s="190"/>
      <c r="C1240" s="94" t="s">
        <v>5287</v>
      </c>
      <c r="D1240" s="62" t="s">
        <v>1107</v>
      </c>
      <c r="E1240" s="252" t="s">
        <v>4741</v>
      </c>
      <c r="F1240" s="261"/>
      <c r="G1240" s="261"/>
      <c r="H1240" s="261"/>
      <c r="I1240" s="261"/>
      <c r="J1240" s="106"/>
      <c r="K1240" s="233">
        <v>0</v>
      </c>
      <c r="L1240" s="253" t="s">
        <v>876</v>
      </c>
      <c r="M1240" s="107"/>
      <c r="N1240" s="108"/>
    </row>
    <row r="1241" spans="2:14">
      <c r="B1241" s="190"/>
      <c r="C1241" s="24"/>
      <c r="D1241" s="24"/>
      <c r="E1241" s="252" t="s">
        <v>4839</v>
      </c>
      <c r="F1241" s="261"/>
      <c r="G1241" s="261"/>
      <c r="H1241" s="261"/>
      <c r="I1241" s="261"/>
      <c r="J1241" s="106"/>
      <c r="K1241" s="233"/>
      <c r="L1241" s="253"/>
      <c r="M1241" s="107"/>
      <c r="N1241" s="108"/>
    </row>
    <row r="1242" spans="2:14">
      <c r="B1242" s="190"/>
      <c r="C1242" s="94" t="s">
        <v>10126</v>
      </c>
      <c r="D1242" s="62" t="s">
        <v>1107</v>
      </c>
      <c r="E1242" s="252" t="s">
        <v>4756</v>
      </c>
      <c r="F1242" s="261"/>
      <c r="G1242" s="261"/>
      <c r="H1242" s="261"/>
      <c r="I1242" s="261"/>
      <c r="J1242" s="106"/>
      <c r="K1242" s="233">
        <v>0</v>
      </c>
      <c r="L1242" s="253" t="s">
        <v>876</v>
      </c>
      <c r="M1242" s="107"/>
      <c r="N1242" s="108"/>
    </row>
    <row r="1243" spans="2:14">
      <c r="B1243" s="190"/>
      <c r="C1243" s="24"/>
      <c r="D1243" s="24"/>
      <c r="E1243" s="252" t="s">
        <v>4840</v>
      </c>
      <c r="F1243" s="261"/>
      <c r="G1243" s="261"/>
      <c r="H1243" s="261"/>
      <c r="I1243" s="261"/>
      <c r="J1243" s="106"/>
      <c r="K1243" s="233"/>
      <c r="L1243" s="253"/>
      <c r="M1243" s="107"/>
      <c r="N1243" s="108"/>
    </row>
    <row r="1244" spans="2:14">
      <c r="B1244" s="190"/>
      <c r="C1244" s="24">
        <v>91940</v>
      </c>
      <c r="D1244" s="62" t="s">
        <v>7</v>
      </c>
      <c r="E1244" s="118" t="s">
        <v>5360</v>
      </c>
      <c r="F1244" s="261"/>
      <c r="G1244" s="261"/>
      <c r="H1244" s="261"/>
      <c r="I1244" s="261"/>
      <c r="J1244" s="106"/>
      <c r="K1244" s="233">
        <v>0</v>
      </c>
      <c r="L1244" s="253" t="s">
        <v>876</v>
      </c>
      <c r="M1244" s="107"/>
      <c r="N1244" s="108"/>
    </row>
    <row r="1245" spans="2:14">
      <c r="B1245" s="190"/>
      <c r="C1245" s="24">
        <v>91941</v>
      </c>
      <c r="D1245" s="62" t="s">
        <v>7</v>
      </c>
      <c r="E1245" s="118" t="s">
        <v>5361</v>
      </c>
      <c r="F1245" s="261"/>
      <c r="G1245" s="261"/>
      <c r="H1245" s="261"/>
      <c r="I1245" s="261"/>
      <c r="J1245" s="106"/>
      <c r="K1245" s="233">
        <v>0</v>
      </c>
      <c r="L1245" s="253" t="s">
        <v>876</v>
      </c>
      <c r="M1245" s="107"/>
      <c r="N1245" s="108"/>
    </row>
    <row r="1246" spans="2:14">
      <c r="B1246" s="190"/>
      <c r="C1246" s="24">
        <v>91943</v>
      </c>
      <c r="D1246" s="62" t="s">
        <v>7</v>
      </c>
      <c r="E1246" s="118" t="s">
        <v>5362</v>
      </c>
      <c r="F1246" s="261"/>
      <c r="G1246" s="261"/>
      <c r="H1246" s="261"/>
      <c r="I1246" s="261"/>
      <c r="J1246" s="106"/>
      <c r="K1246" s="233">
        <v>0</v>
      </c>
      <c r="L1246" s="253" t="s">
        <v>876</v>
      </c>
      <c r="M1246" s="107"/>
      <c r="N1246" s="108"/>
    </row>
    <row r="1247" spans="2:14">
      <c r="B1247" s="190"/>
      <c r="C1247" s="24"/>
      <c r="D1247" s="24"/>
      <c r="E1247" s="252" t="s">
        <v>4841</v>
      </c>
      <c r="F1247" s="261"/>
      <c r="G1247" s="261"/>
      <c r="H1247" s="261"/>
      <c r="I1247" s="261"/>
      <c r="J1247" s="106"/>
      <c r="K1247" s="233"/>
      <c r="L1247" s="253"/>
      <c r="M1247" s="107"/>
      <c r="N1247" s="108"/>
    </row>
    <row r="1248" spans="2:14">
      <c r="B1248" s="190"/>
      <c r="C1248" s="24">
        <v>91937</v>
      </c>
      <c r="D1248" s="62" t="s">
        <v>7</v>
      </c>
      <c r="E1248" s="252" t="s">
        <v>4842</v>
      </c>
      <c r="F1248" s="261"/>
      <c r="G1248" s="261"/>
      <c r="H1248" s="261"/>
      <c r="I1248" s="261"/>
      <c r="J1248" s="106"/>
      <c r="K1248" s="233">
        <v>0</v>
      </c>
      <c r="L1248" s="253" t="s">
        <v>876</v>
      </c>
      <c r="M1248" s="107"/>
      <c r="N1248" s="108"/>
    </row>
    <row r="1249" spans="2:14">
      <c r="B1249" s="190"/>
      <c r="C1249" s="24"/>
      <c r="D1249" s="24"/>
      <c r="E1249" s="252" t="s">
        <v>4843</v>
      </c>
      <c r="F1249" s="261"/>
      <c r="G1249" s="261"/>
      <c r="H1249" s="261"/>
      <c r="I1249" s="261"/>
      <c r="J1249" s="106"/>
      <c r="K1249" s="233"/>
      <c r="L1249" s="253"/>
      <c r="M1249" s="107"/>
      <c r="N1249" s="108"/>
    </row>
    <row r="1250" spans="2:14">
      <c r="B1250" s="190"/>
      <c r="C1250" s="94" t="s">
        <v>5288</v>
      </c>
      <c r="D1250" s="62" t="s">
        <v>1107</v>
      </c>
      <c r="E1250" s="252" t="s">
        <v>4761</v>
      </c>
      <c r="F1250" s="261"/>
      <c r="G1250" s="261"/>
      <c r="H1250" s="261"/>
      <c r="I1250" s="261"/>
      <c r="J1250" s="106"/>
      <c r="K1250" s="233">
        <v>0</v>
      </c>
      <c r="L1250" s="253" t="s">
        <v>876</v>
      </c>
      <c r="M1250" s="107"/>
      <c r="N1250" s="108"/>
    </row>
    <row r="1251" spans="2:14">
      <c r="B1251" s="190"/>
      <c r="C1251" s="24"/>
      <c r="D1251" s="62"/>
      <c r="E1251" s="252" t="s">
        <v>4844</v>
      </c>
      <c r="F1251" s="261"/>
      <c r="G1251" s="261"/>
      <c r="H1251" s="261"/>
      <c r="I1251" s="261"/>
      <c r="J1251" s="106"/>
      <c r="K1251" s="233"/>
      <c r="L1251" s="253"/>
      <c r="M1251" s="107"/>
      <c r="N1251" s="108"/>
    </row>
    <row r="1252" spans="2:14">
      <c r="B1252" s="190"/>
      <c r="C1252" s="94" t="s">
        <v>5289</v>
      </c>
      <c r="D1252" s="62" t="s">
        <v>1107</v>
      </c>
      <c r="E1252" s="252" t="s">
        <v>4761</v>
      </c>
      <c r="F1252" s="261"/>
      <c r="G1252" s="261"/>
      <c r="H1252" s="261"/>
      <c r="I1252" s="261"/>
      <c r="J1252" s="106"/>
      <c r="K1252" s="233">
        <v>0</v>
      </c>
      <c r="L1252" s="253" t="s">
        <v>876</v>
      </c>
      <c r="M1252" s="107"/>
      <c r="N1252" s="108"/>
    </row>
    <row r="1253" spans="2:14">
      <c r="B1253" s="190"/>
      <c r="C1253" s="94" t="s">
        <v>5290</v>
      </c>
      <c r="D1253" s="62" t="s">
        <v>1107</v>
      </c>
      <c r="E1253" s="252" t="s">
        <v>4741</v>
      </c>
      <c r="F1253" s="261"/>
      <c r="G1253" s="261"/>
      <c r="H1253" s="261"/>
      <c r="I1253" s="261"/>
      <c r="J1253" s="106"/>
      <c r="K1253" s="233">
        <v>0</v>
      </c>
      <c r="L1253" s="253" t="s">
        <v>876</v>
      </c>
      <c r="M1253" s="107"/>
      <c r="N1253" s="108"/>
    </row>
    <row r="1254" spans="2:14">
      <c r="B1254" s="190"/>
      <c r="C1254" s="24"/>
      <c r="D1254" s="24"/>
      <c r="E1254" s="252" t="s">
        <v>4845</v>
      </c>
      <c r="F1254" s="261"/>
      <c r="G1254" s="261"/>
      <c r="H1254" s="261"/>
      <c r="I1254" s="261"/>
      <c r="J1254" s="106"/>
      <c r="K1254" s="233"/>
      <c r="L1254" s="253"/>
      <c r="M1254" s="107"/>
      <c r="N1254" s="108"/>
    </row>
    <row r="1255" spans="2:14">
      <c r="B1255" s="190"/>
      <c r="C1255" s="24">
        <v>93013</v>
      </c>
      <c r="D1255" s="62" t="s">
        <v>7</v>
      </c>
      <c r="E1255" s="252" t="s">
        <v>4761</v>
      </c>
      <c r="F1255" s="261"/>
      <c r="G1255" s="261"/>
      <c r="H1255" s="261"/>
      <c r="I1255" s="261"/>
      <c r="J1255" s="106"/>
      <c r="K1255" s="233">
        <v>0</v>
      </c>
      <c r="L1255" s="253" t="s">
        <v>876</v>
      </c>
      <c r="M1255" s="107"/>
      <c r="N1255" s="108"/>
    </row>
    <row r="1256" spans="2:14">
      <c r="B1256" s="190"/>
      <c r="C1256" s="24">
        <v>91884</v>
      </c>
      <c r="D1256" s="62" t="s">
        <v>7</v>
      </c>
      <c r="E1256" s="252" t="s">
        <v>4741</v>
      </c>
      <c r="F1256" s="261"/>
      <c r="G1256" s="261"/>
      <c r="H1256" s="261"/>
      <c r="I1256" s="261"/>
      <c r="J1256" s="106"/>
      <c r="K1256" s="233">
        <v>0</v>
      </c>
      <c r="L1256" s="253" t="s">
        <v>876</v>
      </c>
      <c r="M1256" s="107"/>
      <c r="N1256" s="108"/>
    </row>
    <row r="1257" spans="2:14">
      <c r="B1257" s="190"/>
      <c r="C1257" s="24"/>
      <c r="D1257" s="24"/>
      <c r="E1257" s="252" t="s">
        <v>4846</v>
      </c>
      <c r="F1257" s="261"/>
      <c r="G1257" s="261"/>
      <c r="H1257" s="261"/>
      <c r="I1257" s="261"/>
      <c r="J1257" s="106"/>
      <c r="K1257" s="233"/>
      <c r="L1257" s="253"/>
      <c r="M1257" s="107"/>
      <c r="N1257" s="108"/>
    </row>
    <row r="1258" spans="2:14">
      <c r="B1258" s="190"/>
      <c r="C1258" s="94" t="s">
        <v>5043</v>
      </c>
      <c r="D1258" s="62" t="s">
        <v>1107</v>
      </c>
      <c r="E1258" s="252" t="s">
        <v>4756</v>
      </c>
      <c r="F1258" s="261"/>
      <c r="G1258" s="261"/>
      <c r="H1258" s="261"/>
      <c r="I1258" s="261"/>
      <c r="J1258" s="106"/>
      <c r="K1258" s="233">
        <v>0</v>
      </c>
      <c r="L1258" s="253" t="s">
        <v>876</v>
      </c>
      <c r="M1258" s="107"/>
      <c r="N1258" s="108"/>
    </row>
    <row r="1259" spans="2:14">
      <c r="B1259" s="190"/>
      <c r="C1259" s="24"/>
      <c r="D1259" s="24"/>
      <c r="E1259" s="252" t="s">
        <v>4847</v>
      </c>
      <c r="F1259" s="261"/>
      <c r="G1259" s="261"/>
      <c r="H1259" s="261"/>
      <c r="I1259" s="261"/>
      <c r="J1259" s="106"/>
      <c r="K1259" s="233"/>
      <c r="L1259" s="253"/>
      <c r="M1259" s="107"/>
      <c r="N1259" s="108"/>
    </row>
    <row r="1260" spans="2:14">
      <c r="B1260" s="190"/>
      <c r="C1260" s="24"/>
      <c r="D1260" s="24"/>
      <c r="E1260" s="252" t="s">
        <v>4848</v>
      </c>
      <c r="F1260" s="261"/>
      <c r="G1260" s="261"/>
      <c r="H1260" s="261"/>
      <c r="I1260" s="261"/>
      <c r="J1260" s="106"/>
      <c r="K1260" s="233"/>
      <c r="L1260" s="253"/>
      <c r="M1260" s="107"/>
      <c r="N1260" s="108"/>
    </row>
    <row r="1261" spans="2:14">
      <c r="B1261" s="190"/>
      <c r="C1261" s="94" t="s">
        <v>5044</v>
      </c>
      <c r="D1261" s="62" t="s">
        <v>1107</v>
      </c>
      <c r="E1261" s="118" t="s">
        <v>4902</v>
      </c>
      <c r="F1261" s="261"/>
      <c r="G1261" s="261"/>
      <c r="H1261" s="261"/>
      <c r="I1261" s="261"/>
      <c r="J1261" s="106"/>
      <c r="K1261" s="233">
        <v>0</v>
      </c>
      <c r="L1261" s="40" t="s">
        <v>18</v>
      </c>
      <c r="M1261" s="107"/>
      <c r="N1261" s="108"/>
    </row>
    <row r="1262" spans="2:14">
      <c r="B1262" s="190"/>
      <c r="C1262" s="24"/>
      <c r="D1262" s="24"/>
      <c r="E1262" s="252" t="s">
        <v>4849</v>
      </c>
      <c r="F1262" s="261"/>
      <c r="G1262" s="261"/>
      <c r="H1262" s="261"/>
      <c r="I1262" s="261"/>
      <c r="J1262" s="106"/>
      <c r="K1262" s="233"/>
      <c r="L1262" s="253"/>
      <c r="M1262" s="107"/>
      <c r="N1262" s="108"/>
    </row>
    <row r="1263" spans="2:14">
      <c r="B1263" s="190"/>
      <c r="C1263" s="24"/>
      <c r="D1263" s="24"/>
      <c r="E1263" s="252" t="s">
        <v>4850</v>
      </c>
      <c r="F1263" s="261"/>
      <c r="G1263" s="261"/>
      <c r="H1263" s="261"/>
      <c r="I1263" s="261"/>
      <c r="J1263" s="106"/>
      <c r="K1263" s="233"/>
      <c r="L1263" s="253"/>
      <c r="M1263" s="107"/>
      <c r="N1263" s="108"/>
    </row>
    <row r="1264" spans="2:14">
      <c r="B1264" s="190"/>
      <c r="C1264" s="24">
        <v>91935</v>
      </c>
      <c r="D1264" s="62" t="s">
        <v>7</v>
      </c>
      <c r="E1264" s="252" t="s">
        <v>4851</v>
      </c>
      <c r="F1264" s="261"/>
      <c r="G1264" s="261"/>
      <c r="H1264" s="261"/>
      <c r="I1264" s="261"/>
      <c r="J1264" s="106"/>
      <c r="K1264" s="233">
        <v>0</v>
      </c>
      <c r="L1264" s="40" t="s">
        <v>18</v>
      </c>
      <c r="M1264" s="107"/>
      <c r="N1264" s="108"/>
    </row>
    <row r="1265" spans="2:14">
      <c r="B1265" s="190"/>
      <c r="C1265" s="24">
        <v>92984</v>
      </c>
      <c r="D1265" s="62" t="s">
        <v>7</v>
      </c>
      <c r="E1265" s="252" t="s">
        <v>4852</v>
      </c>
      <c r="F1265" s="261"/>
      <c r="G1265" s="261"/>
      <c r="H1265" s="261"/>
      <c r="I1265" s="261"/>
      <c r="J1265" s="106"/>
      <c r="K1265" s="233">
        <v>0</v>
      </c>
      <c r="L1265" s="40" t="s">
        <v>18</v>
      </c>
      <c r="M1265" s="107"/>
      <c r="N1265" s="108"/>
    </row>
    <row r="1266" spans="2:14">
      <c r="B1266" s="190"/>
      <c r="C1266" s="24">
        <v>92986</v>
      </c>
      <c r="D1266" s="62" t="s">
        <v>7</v>
      </c>
      <c r="E1266" s="252" t="s">
        <v>4853</v>
      </c>
      <c r="F1266" s="261"/>
      <c r="G1266" s="261"/>
      <c r="H1266" s="261"/>
      <c r="I1266" s="261"/>
      <c r="J1266" s="106"/>
      <c r="K1266" s="233">
        <v>0</v>
      </c>
      <c r="L1266" s="40" t="s">
        <v>18</v>
      </c>
      <c r="M1266" s="107"/>
      <c r="N1266" s="108"/>
    </row>
    <row r="1267" spans="2:14">
      <c r="B1267" s="190"/>
      <c r="C1267" s="24">
        <v>92990</v>
      </c>
      <c r="D1267" s="62" t="s">
        <v>7</v>
      </c>
      <c r="E1267" s="252" t="s">
        <v>4854</v>
      </c>
      <c r="F1267" s="261"/>
      <c r="G1267" s="261"/>
      <c r="H1267" s="261"/>
      <c r="I1267" s="261"/>
      <c r="J1267" s="106"/>
      <c r="K1267" s="233">
        <v>0</v>
      </c>
      <c r="L1267" s="40" t="s">
        <v>18</v>
      </c>
      <c r="M1267" s="107"/>
      <c r="N1267" s="108"/>
    </row>
    <row r="1268" spans="2:14">
      <c r="B1268" s="190"/>
      <c r="C1268" s="24"/>
      <c r="D1268" s="24"/>
      <c r="E1268" s="252" t="s">
        <v>4855</v>
      </c>
      <c r="F1268" s="261"/>
      <c r="G1268" s="261"/>
      <c r="H1268" s="261"/>
      <c r="I1268" s="261"/>
      <c r="J1268" s="106"/>
      <c r="K1268" s="233"/>
      <c r="L1268" s="253"/>
      <c r="M1268" s="107"/>
      <c r="N1268" s="108"/>
    </row>
    <row r="1269" spans="2:14">
      <c r="B1269" s="190"/>
      <c r="C1269" s="24">
        <v>91931</v>
      </c>
      <c r="D1269" s="62" t="s">
        <v>7</v>
      </c>
      <c r="E1269" s="252" t="s">
        <v>4856</v>
      </c>
      <c r="F1269" s="261"/>
      <c r="G1269" s="261"/>
      <c r="H1269" s="261"/>
      <c r="I1269" s="261"/>
      <c r="J1269" s="106"/>
      <c r="K1269" s="233">
        <v>0</v>
      </c>
      <c r="L1269" s="253"/>
      <c r="M1269" s="107"/>
      <c r="N1269" s="108"/>
    </row>
    <row r="1270" spans="2:14">
      <c r="B1270" s="190"/>
      <c r="C1270" s="24"/>
      <c r="D1270" s="24"/>
      <c r="E1270" s="252" t="s">
        <v>4857</v>
      </c>
      <c r="F1270" s="261"/>
      <c r="G1270" s="261"/>
      <c r="H1270" s="261"/>
      <c r="I1270" s="261"/>
      <c r="J1270" s="106"/>
      <c r="K1270" s="233"/>
      <c r="L1270" s="253"/>
      <c r="M1270" s="107"/>
      <c r="N1270" s="108"/>
    </row>
    <row r="1271" spans="2:14">
      <c r="B1271" s="190"/>
      <c r="C1271" s="24">
        <v>91927</v>
      </c>
      <c r="D1271" s="62" t="s">
        <v>7</v>
      </c>
      <c r="E1271" s="252" t="s">
        <v>4858</v>
      </c>
      <c r="F1271" s="261"/>
      <c r="G1271" s="261"/>
      <c r="H1271" s="261"/>
      <c r="I1271" s="261"/>
      <c r="J1271" s="106"/>
      <c r="K1271" s="233">
        <v>0</v>
      </c>
      <c r="L1271" s="253"/>
      <c r="M1271" s="107"/>
      <c r="N1271" s="108"/>
    </row>
    <row r="1272" spans="2:14">
      <c r="B1272" s="190"/>
      <c r="C1272" s="24"/>
      <c r="D1272" s="24"/>
      <c r="E1272" s="252" t="s">
        <v>4859</v>
      </c>
      <c r="F1272" s="261"/>
      <c r="G1272" s="261"/>
      <c r="H1272" s="261"/>
      <c r="I1272" s="261"/>
      <c r="J1272" s="106"/>
      <c r="K1272" s="233">
        <v>0</v>
      </c>
      <c r="L1272" s="253"/>
      <c r="M1272" s="107"/>
      <c r="N1272" s="108"/>
    </row>
    <row r="1273" spans="2:14">
      <c r="B1273" s="190"/>
      <c r="C1273" s="24">
        <v>91926</v>
      </c>
      <c r="D1273" s="62" t="s">
        <v>7</v>
      </c>
      <c r="E1273" s="252" t="s">
        <v>4858</v>
      </c>
      <c r="F1273" s="261"/>
      <c r="G1273" s="261"/>
      <c r="H1273" s="261"/>
      <c r="I1273" s="261"/>
      <c r="J1273" s="106"/>
      <c r="K1273" s="233">
        <v>0</v>
      </c>
      <c r="L1273" s="253"/>
      <c r="M1273" s="107"/>
      <c r="N1273" s="108"/>
    </row>
    <row r="1274" spans="2:14">
      <c r="B1274" s="190"/>
      <c r="C1274" s="24">
        <v>91928</v>
      </c>
      <c r="D1274" s="62" t="s">
        <v>7</v>
      </c>
      <c r="E1274" s="252" t="s">
        <v>4860</v>
      </c>
      <c r="F1274" s="261"/>
      <c r="G1274" s="261"/>
      <c r="H1274" s="261"/>
      <c r="I1274" s="261"/>
      <c r="J1274" s="106"/>
      <c r="K1274" s="233">
        <v>0</v>
      </c>
      <c r="L1274" s="253"/>
      <c r="M1274" s="107"/>
      <c r="N1274" s="108"/>
    </row>
    <row r="1275" spans="2:14">
      <c r="B1275" s="190"/>
      <c r="C1275" s="24">
        <v>91930</v>
      </c>
      <c r="D1275" s="62" t="s">
        <v>7</v>
      </c>
      <c r="E1275" s="252" t="s">
        <v>4856</v>
      </c>
      <c r="F1275" s="261"/>
      <c r="G1275" s="261"/>
      <c r="H1275" s="261"/>
      <c r="I1275" s="261"/>
      <c r="J1275" s="106"/>
      <c r="K1275" s="233">
        <v>0</v>
      </c>
      <c r="L1275" s="253"/>
      <c r="M1275" s="107"/>
      <c r="N1275" s="108"/>
    </row>
    <row r="1276" spans="2:14">
      <c r="B1276" s="190"/>
      <c r="C1276" s="24"/>
      <c r="D1276" s="24"/>
      <c r="E1276" s="252" t="s">
        <v>4861</v>
      </c>
      <c r="F1276" s="261"/>
      <c r="G1276" s="261"/>
      <c r="H1276" s="261"/>
      <c r="I1276" s="261"/>
      <c r="J1276" s="106"/>
      <c r="K1276" s="233"/>
      <c r="L1276" s="253"/>
      <c r="M1276" s="107"/>
      <c r="N1276" s="108"/>
    </row>
    <row r="1277" spans="2:14" s="159" customFormat="1">
      <c r="B1277" s="190"/>
      <c r="C1277" s="62">
        <v>83446</v>
      </c>
      <c r="D1277" s="62"/>
      <c r="E1277" s="118" t="s">
        <v>5363</v>
      </c>
      <c r="F1277" s="316"/>
      <c r="G1277" s="316"/>
      <c r="H1277" s="316"/>
      <c r="I1277" s="316"/>
      <c r="J1277" s="317"/>
      <c r="K1277" s="233">
        <v>0</v>
      </c>
      <c r="L1277" s="253" t="s">
        <v>876</v>
      </c>
      <c r="M1277" s="107"/>
      <c r="N1277" s="115"/>
    </row>
    <row r="1278" spans="2:14">
      <c r="B1278" s="190"/>
      <c r="C1278" s="24"/>
      <c r="D1278" s="24"/>
      <c r="E1278" s="252" t="s">
        <v>4862</v>
      </c>
      <c r="F1278" s="261"/>
      <c r="G1278" s="261"/>
      <c r="H1278" s="261"/>
      <c r="I1278" s="261"/>
      <c r="J1278" s="106"/>
      <c r="K1278" s="233"/>
      <c r="L1278" s="253"/>
      <c r="M1278" s="107"/>
      <c r="N1278" s="108"/>
    </row>
    <row r="1279" spans="2:14">
      <c r="B1279" s="190"/>
      <c r="C1279" s="94" t="s">
        <v>5045</v>
      </c>
      <c r="D1279" s="62" t="s">
        <v>1107</v>
      </c>
      <c r="E1279" s="252" t="s">
        <v>4863</v>
      </c>
      <c r="F1279" s="261"/>
      <c r="G1279" s="261"/>
      <c r="H1279" s="261"/>
      <c r="I1279" s="261"/>
      <c r="J1279" s="106"/>
      <c r="K1279" s="233">
        <v>0</v>
      </c>
      <c r="L1279" s="253"/>
      <c r="M1279" s="107"/>
      <c r="N1279" s="108"/>
    </row>
    <row r="1280" spans="2:14">
      <c r="B1280" s="190"/>
      <c r="C1280" s="24"/>
      <c r="D1280" s="24"/>
      <c r="E1280" s="252" t="s">
        <v>4864</v>
      </c>
      <c r="F1280" s="261"/>
      <c r="G1280" s="261"/>
      <c r="H1280" s="261"/>
      <c r="I1280" s="261"/>
      <c r="J1280" s="106"/>
      <c r="K1280" s="233"/>
      <c r="L1280" s="253"/>
      <c r="M1280" s="107"/>
      <c r="N1280" s="108"/>
    </row>
    <row r="1281" spans="2:14">
      <c r="B1281" s="190"/>
      <c r="C1281" s="24">
        <v>91959</v>
      </c>
      <c r="D1281" s="62" t="s">
        <v>7</v>
      </c>
      <c r="E1281" s="252" t="s">
        <v>4865</v>
      </c>
      <c r="F1281" s="261"/>
      <c r="G1281" s="261"/>
      <c r="H1281" s="261"/>
      <c r="I1281" s="261"/>
      <c r="J1281" s="106"/>
      <c r="K1281" s="233">
        <v>0</v>
      </c>
      <c r="L1281" s="253"/>
      <c r="M1281" s="107"/>
      <c r="N1281" s="108"/>
    </row>
    <row r="1282" spans="2:14">
      <c r="B1282" s="190"/>
      <c r="C1282" s="24">
        <v>91953</v>
      </c>
      <c r="D1282" s="62" t="s">
        <v>7</v>
      </c>
      <c r="E1282" s="118" t="s">
        <v>5364</v>
      </c>
      <c r="F1282" s="261"/>
      <c r="G1282" s="261"/>
      <c r="H1282" s="261"/>
      <c r="I1282" s="261"/>
      <c r="J1282" s="106"/>
      <c r="K1282" s="233">
        <v>0</v>
      </c>
      <c r="L1282" s="253"/>
      <c r="M1282" s="107"/>
      <c r="N1282" s="108"/>
    </row>
    <row r="1283" spans="2:14">
      <c r="B1283" s="190"/>
      <c r="C1283" s="24">
        <v>91950</v>
      </c>
      <c r="D1283" s="62" t="s">
        <v>7</v>
      </c>
      <c r="E1283" s="252" t="s">
        <v>4866</v>
      </c>
      <c r="F1283" s="261"/>
      <c r="G1283" s="261"/>
      <c r="H1283" s="261"/>
      <c r="I1283" s="261"/>
      <c r="J1283" s="106"/>
      <c r="K1283" s="233">
        <v>0</v>
      </c>
      <c r="L1283" s="253"/>
      <c r="M1283" s="107"/>
      <c r="N1283" s="108"/>
    </row>
    <row r="1284" spans="2:14">
      <c r="B1284" s="190"/>
      <c r="C1284" s="24"/>
      <c r="D1284" s="24"/>
      <c r="E1284" s="252" t="s">
        <v>4867</v>
      </c>
      <c r="F1284" s="261"/>
      <c r="G1284" s="261"/>
      <c r="H1284" s="261"/>
      <c r="I1284" s="261"/>
      <c r="J1284" s="106"/>
      <c r="K1284" s="233">
        <v>0</v>
      </c>
      <c r="L1284" s="253"/>
      <c r="M1284" s="107"/>
      <c r="N1284" s="108"/>
    </row>
    <row r="1285" spans="2:14">
      <c r="B1285" s="190"/>
      <c r="C1285" s="24">
        <v>91952</v>
      </c>
      <c r="D1285" s="62" t="s">
        <v>7</v>
      </c>
      <c r="E1285" s="252" t="s">
        <v>4868</v>
      </c>
      <c r="F1285" s="261"/>
      <c r="G1285" s="261"/>
      <c r="H1285" s="261"/>
      <c r="I1285" s="261"/>
      <c r="J1285" s="106"/>
      <c r="K1285" s="233">
        <v>0</v>
      </c>
      <c r="L1285" s="253"/>
      <c r="M1285" s="107"/>
      <c r="N1285" s="108"/>
    </row>
    <row r="1286" spans="2:14">
      <c r="B1286" s="190"/>
      <c r="C1286" s="24"/>
      <c r="D1286" s="62"/>
      <c r="E1286" s="118" t="s">
        <v>5365</v>
      </c>
      <c r="F1286" s="318"/>
      <c r="G1286" s="318"/>
      <c r="H1286" s="318"/>
      <c r="I1286" s="318"/>
      <c r="J1286" s="106"/>
      <c r="K1286" s="233"/>
      <c r="L1286" s="253"/>
      <c r="M1286" s="107"/>
      <c r="N1286" s="108"/>
    </row>
    <row r="1287" spans="2:14">
      <c r="B1287" s="190"/>
      <c r="C1287" s="24">
        <v>91996</v>
      </c>
      <c r="D1287" s="62" t="s">
        <v>7</v>
      </c>
      <c r="E1287" s="118" t="s">
        <v>5366</v>
      </c>
      <c r="F1287" s="261"/>
      <c r="G1287" s="261"/>
      <c r="H1287" s="261"/>
      <c r="I1287" s="261"/>
      <c r="J1287" s="106"/>
      <c r="K1287" s="233">
        <v>0</v>
      </c>
      <c r="L1287" s="253"/>
      <c r="M1287" s="107"/>
      <c r="N1287" s="108"/>
    </row>
    <row r="1288" spans="2:14">
      <c r="B1288" s="190"/>
      <c r="C1288" s="24">
        <v>91997</v>
      </c>
      <c r="D1288" s="62" t="s">
        <v>7</v>
      </c>
      <c r="E1288" s="118" t="s">
        <v>5368</v>
      </c>
      <c r="F1288" s="261"/>
      <c r="G1288" s="261"/>
      <c r="H1288" s="261"/>
      <c r="I1288" s="261"/>
      <c r="J1288" s="106"/>
      <c r="K1288" s="233">
        <v>0</v>
      </c>
      <c r="L1288" s="253"/>
      <c r="M1288" s="107"/>
      <c r="N1288" s="108"/>
    </row>
    <row r="1289" spans="2:14">
      <c r="B1289" s="190"/>
      <c r="C1289" s="24">
        <v>92004</v>
      </c>
      <c r="D1289" s="62" t="s">
        <v>7</v>
      </c>
      <c r="E1289" s="118" t="s">
        <v>5369</v>
      </c>
      <c r="F1289" s="318"/>
      <c r="G1289" s="318"/>
      <c r="H1289" s="318"/>
      <c r="I1289" s="318"/>
      <c r="J1289" s="106"/>
      <c r="K1289" s="233"/>
      <c r="L1289" s="253"/>
      <c r="M1289" s="107"/>
      <c r="N1289" s="108"/>
    </row>
    <row r="1290" spans="2:14">
      <c r="B1290" s="190"/>
      <c r="C1290" s="24">
        <v>92005</v>
      </c>
      <c r="D1290" s="62" t="s">
        <v>7</v>
      </c>
      <c r="E1290" s="118" t="s">
        <v>5367</v>
      </c>
      <c r="F1290" s="261"/>
      <c r="G1290" s="261"/>
      <c r="H1290" s="261"/>
      <c r="I1290" s="261"/>
      <c r="J1290" s="106"/>
      <c r="K1290" s="233">
        <v>0</v>
      </c>
      <c r="L1290" s="253"/>
      <c r="M1290" s="107"/>
      <c r="N1290" s="108"/>
    </row>
    <row r="1291" spans="2:14">
      <c r="B1291" s="190"/>
      <c r="C1291" s="24"/>
      <c r="D1291" s="24"/>
      <c r="E1291" s="118" t="s">
        <v>4869</v>
      </c>
      <c r="F1291" s="149"/>
      <c r="G1291" s="149"/>
      <c r="H1291" s="149"/>
      <c r="I1291" s="149"/>
      <c r="J1291" s="114"/>
      <c r="K1291" s="233">
        <v>0</v>
      </c>
      <c r="L1291" s="253"/>
      <c r="M1291" s="107"/>
      <c r="N1291" s="108"/>
    </row>
    <row r="1292" spans="2:14">
      <c r="B1292" s="190"/>
      <c r="C1292" s="24"/>
      <c r="D1292" s="24"/>
      <c r="E1292" s="118" t="s">
        <v>4870</v>
      </c>
      <c r="F1292" s="149"/>
      <c r="G1292" s="149"/>
      <c r="H1292" s="149"/>
      <c r="I1292" s="149"/>
      <c r="J1292" s="114"/>
      <c r="K1292" s="242"/>
      <c r="L1292" s="253"/>
      <c r="M1292" s="107"/>
      <c r="N1292" s="108"/>
    </row>
    <row r="1293" spans="2:14">
      <c r="B1293" s="190"/>
      <c r="C1293" s="94" t="s">
        <v>5046</v>
      </c>
      <c r="D1293" s="62" t="s">
        <v>1107</v>
      </c>
      <c r="E1293" s="118" t="s">
        <v>4871</v>
      </c>
      <c r="F1293" s="149"/>
      <c r="G1293" s="149"/>
      <c r="H1293" s="149"/>
      <c r="I1293" s="149"/>
      <c r="J1293" s="114"/>
      <c r="K1293" s="233">
        <v>0</v>
      </c>
      <c r="L1293" s="253"/>
      <c r="M1293" s="107"/>
      <c r="N1293" s="108"/>
    </row>
    <row r="1294" spans="2:14">
      <c r="B1294" s="190"/>
      <c r="C1294" s="24"/>
      <c r="D1294" s="24"/>
      <c r="E1294" s="252" t="s">
        <v>4872</v>
      </c>
      <c r="F1294" s="261"/>
      <c r="G1294" s="261"/>
      <c r="H1294" s="261"/>
      <c r="I1294" s="261"/>
      <c r="J1294" s="106"/>
      <c r="K1294" s="233"/>
      <c r="L1294" s="253"/>
      <c r="M1294" s="107"/>
      <c r="N1294" s="108"/>
    </row>
    <row r="1295" spans="2:14">
      <c r="B1295" s="190"/>
      <c r="C1295" s="24"/>
      <c r="D1295" s="24"/>
      <c r="E1295" s="252" t="s">
        <v>5370</v>
      </c>
      <c r="F1295" s="261"/>
      <c r="G1295" s="261"/>
      <c r="H1295" s="261"/>
      <c r="I1295" s="261"/>
      <c r="J1295" s="106"/>
      <c r="K1295" s="233"/>
      <c r="L1295" s="253"/>
      <c r="M1295" s="107"/>
      <c r="N1295" s="108"/>
    </row>
    <row r="1296" spans="2:14">
      <c r="B1296" s="190"/>
      <c r="C1296" s="24">
        <v>93653</v>
      </c>
      <c r="D1296" s="62" t="s">
        <v>7</v>
      </c>
      <c r="E1296" s="118" t="s">
        <v>4903</v>
      </c>
      <c r="F1296" s="261"/>
      <c r="G1296" s="261"/>
      <c r="H1296" s="261"/>
      <c r="I1296" s="261"/>
      <c r="J1296" s="106"/>
      <c r="K1296" s="233">
        <v>0</v>
      </c>
      <c r="L1296" s="253"/>
      <c r="M1296" s="107"/>
      <c r="N1296" s="108"/>
    </row>
    <row r="1297" spans="2:14">
      <c r="B1297" s="190"/>
      <c r="C1297" s="24">
        <v>93654</v>
      </c>
      <c r="D1297" s="62" t="s">
        <v>7</v>
      </c>
      <c r="E1297" s="252" t="s">
        <v>4873</v>
      </c>
      <c r="F1297" s="261"/>
      <c r="G1297" s="261"/>
      <c r="H1297" s="261"/>
      <c r="I1297" s="261"/>
      <c r="J1297" s="106"/>
      <c r="K1297" s="233">
        <v>0</v>
      </c>
      <c r="L1297" s="253"/>
      <c r="M1297" s="107"/>
      <c r="N1297" s="108"/>
    </row>
    <row r="1298" spans="2:14">
      <c r="B1298" s="190"/>
      <c r="C1298" s="24">
        <v>93655</v>
      </c>
      <c r="D1298" s="62" t="s">
        <v>7</v>
      </c>
      <c r="E1298" s="252" t="s">
        <v>4874</v>
      </c>
      <c r="F1298" s="261"/>
      <c r="G1298" s="261"/>
      <c r="H1298" s="261"/>
      <c r="I1298" s="261"/>
      <c r="J1298" s="106"/>
      <c r="K1298" s="233">
        <v>0</v>
      </c>
      <c r="L1298" s="253"/>
      <c r="M1298" s="107"/>
      <c r="N1298" s="108"/>
    </row>
    <row r="1299" spans="2:14">
      <c r="B1299" s="190"/>
      <c r="C1299" s="24">
        <v>93656</v>
      </c>
      <c r="D1299" s="62" t="s">
        <v>7</v>
      </c>
      <c r="E1299" s="252" t="s">
        <v>4875</v>
      </c>
      <c r="F1299" s="261"/>
      <c r="G1299" s="261"/>
      <c r="H1299" s="261"/>
      <c r="I1299" s="261"/>
      <c r="J1299" s="106"/>
      <c r="K1299" s="233">
        <v>0</v>
      </c>
      <c r="L1299" s="253"/>
      <c r="M1299" s="107"/>
      <c r="N1299" s="108"/>
    </row>
    <row r="1300" spans="2:14">
      <c r="B1300" s="190"/>
      <c r="C1300" s="24"/>
      <c r="D1300" s="62"/>
      <c r="E1300" s="118" t="s">
        <v>10201</v>
      </c>
      <c r="F1300" s="320"/>
      <c r="G1300" s="320"/>
      <c r="H1300" s="320"/>
      <c r="I1300" s="320"/>
      <c r="J1300" s="106"/>
      <c r="K1300" s="233"/>
      <c r="L1300" s="253"/>
      <c r="M1300" s="107"/>
      <c r="N1300" s="108"/>
    </row>
    <row r="1301" spans="2:14">
      <c r="B1301" s="190"/>
      <c r="C1301" s="24">
        <v>93660</v>
      </c>
      <c r="D1301" s="62" t="s">
        <v>7</v>
      </c>
      <c r="E1301" s="326" t="s">
        <v>5372</v>
      </c>
      <c r="F1301" s="320"/>
      <c r="G1301" s="320"/>
      <c r="H1301" s="320"/>
      <c r="I1301" s="320"/>
      <c r="J1301" s="106"/>
      <c r="K1301" s="233">
        <v>0</v>
      </c>
      <c r="L1301" s="253"/>
      <c r="M1301" s="107"/>
      <c r="N1301" s="108"/>
    </row>
    <row r="1302" spans="2:14">
      <c r="B1302" s="190"/>
      <c r="C1302" s="24">
        <v>93661</v>
      </c>
      <c r="D1302" s="62" t="s">
        <v>7</v>
      </c>
      <c r="E1302" s="326" t="s">
        <v>4873</v>
      </c>
      <c r="F1302" s="320"/>
      <c r="G1302" s="320"/>
      <c r="H1302" s="320"/>
      <c r="I1302" s="320"/>
      <c r="J1302" s="106"/>
      <c r="K1302" s="233">
        <v>0</v>
      </c>
      <c r="L1302" s="253"/>
      <c r="M1302" s="107"/>
      <c r="N1302" s="108"/>
    </row>
    <row r="1303" spans="2:14">
      <c r="B1303" s="190"/>
      <c r="C1303" s="24">
        <v>93662</v>
      </c>
      <c r="D1303" s="62" t="s">
        <v>7</v>
      </c>
      <c r="E1303" s="326" t="s">
        <v>4874</v>
      </c>
      <c r="F1303" s="320"/>
      <c r="G1303" s="320"/>
      <c r="H1303" s="320"/>
      <c r="I1303" s="320"/>
      <c r="J1303" s="106"/>
      <c r="K1303" s="233">
        <v>0</v>
      </c>
      <c r="L1303" s="253"/>
      <c r="M1303" s="107"/>
      <c r="N1303" s="108"/>
    </row>
    <row r="1304" spans="2:14">
      <c r="B1304" s="190"/>
      <c r="C1304" s="24">
        <v>93663</v>
      </c>
      <c r="D1304" s="62" t="s">
        <v>7</v>
      </c>
      <c r="E1304" s="326" t="s">
        <v>4875</v>
      </c>
      <c r="F1304" s="320"/>
      <c r="G1304" s="320"/>
      <c r="H1304" s="320"/>
      <c r="I1304" s="320"/>
      <c r="J1304" s="106"/>
      <c r="K1304" s="233">
        <v>0</v>
      </c>
      <c r="L1304" s="253"/>
      <c r="M1304" s="107"/>
      <c r="N1304" s="108"/>
    </row>
    <row r="1305" spans="2:14">
      <c r="B1305" s="190"/>
      <c r="C1305" s="24">
        <v>93664</v>
      </c>
      <c r="D1305" s="62" t="s">
        <v>7</v>
      </c>
      <c r="E1305" s="326" t="s">
        <v>5373</v>
      </c>
      <c r="F1305" s="320"/>
      <c r="G1305" s="320"/>
      <c r="H1305" s="320"/>
      <c r="I1305" s="320"/>
      <c r="J1305" s="106"/>
      <c r="K1305" s="233">
        <v>0</v>
      </c>
      <c r="L1305" s="253"/>
      <c r="M1305" s="107"/>
      <c r="N1305" s="108"/>
    </row>
    <row r="1306" spans="2:14">
      <c r="B1306" s="190"/>
      <c r="C1306" s="24">
        <v>93665</v>
      </c>
      <c r="D1306" s="62" t="s">
        <v>7</v>
      </c>
      <c r="E1306" s="326" t="s">
        <v>5374</v>
      </c>
      <c r="F1306" s="320"/>
      <c r="G1306" s="320"/>
      <c r="H1306" s="320"/>
      <c r="I1306" s="320"/>
      <c r="J1306" s="106"/>
      <c r="K1306" s="233">
        <v>0</v>
      </c>
      <c r="L1306" s="253"/>
      <c r="M1306" s="107"/>
      <c r="N1306" s="108"/>
    </row>
    <row r="1307" spans="2:14">
      <c r="B1307" s="190"/>
      <c r="C1307" s="24"/>
      <c r="D1307" s="24"/>
      <c r="E1307" s="252" t="s">
        <v>5371</v>
      </c>
      <c r="F1307" s="261"/>
      <c r="G1307" s="261"/>
      <c r="H1307" s="261"/>
      <c r="I1307" s="261"/>
      <c r="J1307" s="106"/>
      <c r="K1307" s="233"/>
      <c r="L1307" s="253"/>
      <c r="M1307" s="107"/>
      <c r="N1307" s="108"/>
    </row>
    <row r="1308" spans="2:14">
      <c r="B1308" s="190"/>
      <c r="C1308" s="24">
        <v>93667</v>
      </c>
      <c r="D1308" s="62" t="s">
        <v>7</v>
      </c>
      <c r="E1308" s="118" t="s">
        <v>4903</v>
      </c>
      <c r="F1308" s="261"/>
      <c r="G1308" s="261"/>
      <c r="H1308" s="261"/>
      <c r="I1308" s="261"/>
      <c r="J1308" s="106"/>
      <c r="K1308" s="233">
        <v>0</v>
      </c>
      <c r="L1308" s="253"/>
      <c r="M1308" s="107"/>
      <c r="N1308" s="108"/>
    </row>
    <row r="1309" spans="2:14">
      <c r="B1309" s="190"/>
      <c r="C1309" s="24">
        <v>93668</v>
      </c>
      <c r="D1309" s="62" t="s">
        <v>7</v>
      </c>
      <c r="E1309" s="118" t="s">
        <v>5375</v>
      </c>
      <c r="F1309" s="320"/>
      <c r="G1309" s="320"/>
      <c r="H1309" s="320"/>
      <c r="I1309" s="320"/>
      <c r="J1309" s="106"/>
      <c r="K1309" s="233">
        <v>0</v>
      </c>
      <c r="L1309" s="253"/>
      <c r="M1309" s="107"/>
      <c r="N1309" s="108"/>
    </row>
    <row r="1310" spans="2:14">
      <c r="B1310" s="190"/>
      <c r="C1310" s="24">
        <v>93669</v>
      </c>
      <c r="D1310" s="62" t="s">
        <v>7</v>
      </c>
      <c r="E1310" s="118" t="s">
        <v>5376</v>
      </c>
      <c r="F1310" s="320"/>
      <c r="G1310" s="320"/>
      <c r="H1310" s="320"/>
      <c r="I1310" s="320"/>
      <c r="J1310" s="106"/>
      <c r="K1310" s="233">
        <v>0</v>
      </c>
      <c r="L1310" s="253"/>
      <c r="M1310" s="107"/>
      <c r="N1310" s="108"/>
    </row>
    <row r="1311" spans="2:14">
      <c r="B1311" s="190"/>
      <c r="C1311" s="24">
        <v>93670</v>
      </c>
      <c r="D1311" s="62" t="s">
        <v>7</v>
      </c>
      <c r="E1311" s="118" t="s">
        <v>5377</v>
      </c>
      <c r="F1311" s="320"/>
      <c r="G1311" s="320"/>
      <c r="H1311" s="320"/>
      <c r="I1311" s="320"/>
      <c r="J1311" s="106"/>
      <c r="K1311" s="233">
        <v>0</v>
      </c>
      <c r="L1311" s="253"/>
      <c r="M1311" s="107"/>
      <c r="N1311" s="108"/>
    </row>
    <row r="1312" spans="2:14">
      <c r="B1312" s="190"/>
      <c r="C1312" s="24">
        <v>93671</v>
      </c>
      <c r="D1312" s="62" t="s">
        <v>7</v>
      </c>
      <c r="E1312" s="118" t="s">
        <v>5378</v>
      </c>
      <c r="F1312" s="320"/>
      <c r="G1312" s="320"/>
      <c r="H1312" s="320"/>
      <c r="I1312" s="320"/>
      <c r="J1312" s="106"/>
      <c r="K1312" s="233">
        <v>0</v>
      </c>
      <c r="L1312" s="253"/>
      <c r="M1312" s="107"/>
      <c r="N1312" s="108"/>
    </row>
    <row r="1313" spans="2:14">
      <c r="B1313" s="190"/>
      <c r="C1313" s="24">
        <v>93672</v>
      </c>
      <c r="D1313" s="62" t="s">
        <v>7</v>
      </c>
      <c r="E1313" s="118" t="s">
        <v>5379</v>
      </c>
      <c r="F1313" s="320"/>
      <c r="G1313" s="320"/>
      <c r="H1313" s="320"/>
      <c r="I1313" s="320"/>
      <c r="J1313" s="106"/>
      <c r="K1313" s="233">
        <v>0</v>
      </c>
      <c r="L1313" s="253"/>
      <c r="M1313" s="107"/>
      <c r="N1313" s="108"/>
    </row>
    <row r="1314" spans="2:14">
      <c r="B1314" s="190"/>
      <c r="C1314" s="24">
        <v>93673</v>
      </c>
      <c r="D1314" s="62" t="s">
        <v>7</v>
      </c>
      <c r="E1314" s="118" t="s">
        <v>5380</v>
      </c>
      <c r="F1314" s="320"/>
      <c r="G1314" s="320"/>
      <c r="H1314" s="320"/>
      <c r="I1314" s="320"/>
      <c r="J1314" s="106"/>
      <c r="K1314" s="233">
        <v>0</v>
      </c>
      <c r="L1314" s="253"/>
      <c r="M1314" s="107"/>
      <c r="N1314" s="108"/>
    </row>
    <row r="1315" spans="2:14">
      <c r="B1315" s="190"/>
      <c r="C1315" s="24" t="s">
        <v>4603</v>
      </c>
      <c r="D1315" s="62" t="s">
        <v>7</v>
      </c>
      <c r="E1315" s="252" t="s">
        <v>5382</v>
      </c>
      <c r="F1315" s="261"/>
      <c r="G1315" s="261"/>
      <c r="H1315" s="261"/>
      <c r="I1315" s="261"/>
      <c r="J1315" s="106"/>
      <c r="K1315" s="233">
        <v>0</v>
      </c>
      <c r="L1315" s="253"/>
      <c r="M1315" s="107"/>
      <c r="N1315" s="108"/>
    </row>
    <row r="1316" spans="2:14">
      <c r="B1316" s="190"/>
      <c r="C1316" s="24" t="s">
        <v>4605</v>
      </c>
      <c r="D1316" s="62" t="s">
        <v>7</v>
      </c>
      <c r="E1316" s="252" t="s">
        <v>5383</v>
      </c>
      <c r="F1316" s="261"/>
      <c r="G1316" s="261"/>
      <c r="H1316" s="261"/>
      <c r="I1316" s="261"/>
      <c r="J1316" s="106"/>
      <c r="K1316" s="233">
        <v>0</v>
      </c>
      <c r="L1316" s="253"/>
      <c r="M1316" s="107"/>
      <c r="N1316" s="108"/>
    </row>
    <row r="1317" spans="2:14">
      <c r="B1317" s="190"/>
      <c r="C1317" s="24" t="s">
        <v>4595</v>
      </c>
      <c r="D1317" s="62" t="s">
        <v>7</v>
      </c>
      <c r="E1317" s="252" t="s">
        <v>5381</v>
      </c>
      <c r="F1317" s="261"/>
      <c r="G1317" s="261"/>
      <c r="H1317" s="261"/>
      <c r="I1317" s="261"/>
      <c r="J1317" s="106"/>
      <c r="K1317" s="233">
        <v>0</v>
      </c>
      <c r="L1317" s="253"/>
      <c r="M1317" s="107"/>
      <c r="N1317" s="108"/>
    </row>
    <row r="1318" spans="2:14">
      <c r="B1318" s="190"/>
      <c r="C1318" s="24"/>
      <c r="D1318" s="24"/>
      <c r="E1318" s="252" t="s">
        <v>4876</v>
      </c>
      <c r="F1318" s="261"/>
      <c r="G1318" s="261"/>
      <c r="H1318" s="261"/>
      <c r="I1318" s="261"/>
      <c r="J1318" s="106"/>
      <c r="K1318" s="233"/>
      <c r="L1318" s="253"/>
      <c r="M1318" s="107"/>
      <c r="N1318" s="108"/>
    </row>
    <row r="1319" spans="2:14">
      <c r="B1319" s="190"/>
      <c r="C1319" s="94" t="s">
        <v>5047</v>
      </c>
      <c r="D1319" s="62" t="s">
        <v>1107</v>
      </c>
      <c r="E1319" s="252" t="s">
        <v>4877</v>
      </c>
      <c r="F1319" s="261"/>
      <c r="G1319" s="261"/>
      <c r="H1319" s="261"/>
      <c r="I1319" s="261"/>
      <c r="J1319" s="106"/>
      <c r="K1319" s="233">
        <v>0</v>
      </c>
      <c r="L1319" s="253"/>
      <c r="M1319" s="107"/>
      <c r="N1319" s="108"/>
    </row>
    <row r="1320" spans="2:14">
      <c r="B1320" s="190"/>
      <c r="C1320" s="24"/>
      <c r="D1320" s="24"/>
      <c r="E1320" s="252" t="s">
        <v>4878</v>
      </c>
      <c r="F1320" s="261"/>
      <c r="G1320" s="261"/>
      <c r="H1320" s="261"/>
      <c r="I1320" s="261"/>
      <c r="J1320" s="106"/>
      <c r="K1320" s="233"/>
      <c r="L1320" s="253"/>
      <c r="M1320" s="107"/>
      <c r="N1320" s="108"/>
    </row>
    <row r="1321" spans="2:14">
      <c r="B1321" s="190"/>
      <c r="C1321" s="24"/>
      <c r="D1321" s="24"/>
      <c r="E1321" s="252" t="s">
        <v>4879</v>
      </c>
      <c r="F1321" s="261"/>
      <c r="G1321" s="261"/>
      <c r="H1321" s="261"/>
      <c r="I1321" s="261"/>
      <c r="J1321" s="106"/>
      <c r="K1321" s="233"/>
      <c r="L1321" s="253"/>
      <c r="M1321" s="107"/>
      <c r="N1321" s="108"/>
    </row>
    <row r="1322" spans="2:14">
      <c r="B1322" s="190"/>
      <c r="C1322" s="24">
        <v>91836</v>
      </c>
      <c r="D1322" s="62" t="s">
        <v>7</v>
      </c>
      <c r="E1322" s="252" t="s">
        <v>4751</v>
      </c>
      <c r="F1322" s="261"/>
      <c r="G1322" s="261"/>
      <c r="H1322" s="261"/>
      <c r="I1322" s="261"/>
      <c r="J1322" s="106"/>
      <c r="K1322" s="233">
        <v>0</v>
      </c>
      <c r="L1322" s="253" t="s">
        <v>18</v>
      </c>
      <c r="M1322" s="107"/>
      <c r="N1322" s="108"/>
    </row>
    <row r="1323" spans="2:14">
      <c r="B1323" s="190"/>
      <c r="C1323" s="24">
        <v>91854</v>
      </c>
      <c r="D1323" s="62" t="s">
        <v>7</v>
      </c>
      <c r="E1323" s="252" t="s">
        <v>4741</v>
      </c>
      <c r="F1323" s="261"/>
      <c r="G1323" s="261"/>
      <c r="H1323" s="261"/>
      <c r="I1323" s="261"/>
      <c r="J1323" s="106"/>
      <c r="K1323" s="233">
        <v>0</v>
      </c>
      <c r="L1323" s="253" t="s">
        <v>18</v>
      </c>
      <c r="M1323" s="107"/>
      <c r="N1323" s="108"/>
    </row>
    <row r="1324" spans="2:14">
      <c r="B1324" s="190"/>
      <c r="C1324" s="24"/>
      <c r="D1324" s="24"/>
      <c r="E1324" s="252" t="s">
        <v>4880</v>
      </c>
      <c r="F1324" s="261"/>
      <c r="G1324" s="261"/>
      <c r="H1324" s="261"/>
      <c r="I1324" s="261"/>
      <c r="J1324" s="106"/>
      <c r="K1324" s="233"/>
      <c r="L1324" s="253"/>
      <c r="M1324" s="107"/>
      <c r="N1324" s="108"/>
    </row>
    <row r="1325" spans="2:14">
      <c r="B1325" s="190"/>
      <c r="C1325" s="94" t="s">
        <v>5048</v>
      </c>
      <c r="D1325" s="62" t="s">
        <v>1107</v>
      </c>
      <c r="E1325" s="252" t="s">
        <v>4761</v>
      </c>
      <c r="F1325" s="261"/>
      <c r="G1325" s="261"/>
      <c r="H1325" s="261"/>
      <c r="I1325" s="261"/>
      <c r="J1325" s="106"/>
      <c r="K1325" s="233">
        <v>0</v>
      </c>
      <c r="L1325" s="253"/>
      <c r="M1325" s="107"/>
      <c r="N1325" s="108"/>
    </row>
    <row r="1326" spans="2:14">
      <c r="B1326" s="190"/>
      <c r="C1326" s="94" t="s">
        <v>5049</v>
      </c>
      <c r="D1326" s="62" t="s">
        <v>1107</v>
      </c>
      <c r="E1326" s="252" t="s">
        <v>4759</v>
      </c>
      <c r="F1326" s="261"/>
      <c r="G1326" s="261"/>
      <c r="H1326" s="261"/>
      <c r="I1326" s="261"/>
      <c r="J1326" s="106"/>
      <c r="K1326" s="233">
        <v>0</v>
      </c>
      <c r="L1326" s="253"/>
      <c r="M1326" s="107"/>
      <c r="N1326" s="108"/>
    </row>
    <row r="1327" spans="2:14">
      <c r="B1327" s="190"/>
      <c r="C1327" s="94" t="s">
        <v>5050</v>
      </c>
      <c r="D1327" s="62" t="s">
        <v>1107</v>
      </c>
      <c r="E1327" s="252" t="s">
        <v>4881</v>
      </c>
      <c r="F1327" s="261"/>
      <c r="G1327" s="261"/>
      <c r="H1327" s="261"/>
      <c r="I1327" s="261"/>
      <c r="J1327" s="106"/>
      <c r="K1327" s="233">
        <v>0</v>
      </c>
      <c r="L1327" s="253"/>
      <c r="M1327" s="107"/>
      <c r="N1327" s="108"/>
    </row>
    <row r="1328" spans="2:14">
      <c r="B1328" s="190"/>
      <c r="C1328" s="94" t="s">
        <v>5051</v>
      </c>
      <c r="D1328" s="62" t="s">
        <v>1107</v>
      </c>
      <c r="E1328" s="252" t="s">
        <v>4882</v>
      </c>
      <c r="F1328" s="261"/>
      <c r="G1328" s="261"/>
      <c r="H1328" s="261"/>
      <c r="I1328" s="261"/>
      <c r="J1328" s="106"/>
      <c r="K1328" s="233">
        <v>0</v>
      </c>
      <c r="L1328" s="253"/>
      <c r="M1328" s="107"/>
      <c r="N1328" s="108"/>
    </row>
    <row r="1329" spans="2:14">
      <c r="B1329" s="190"/>
      <c r="C1329" s="24"/>
      <c r="D1329" s="24"/>
      <c r="E1329" s="252" t="s">
        <v>5384</v>
      </c>
      <c r="F1329" s="261"/>
      <c r="G1329" s="261"/>
      <c r="H1329" s="261"/>
      <c r="I1329" s="261"/>
      <c r="J1329" s="106"/>
      <c r="K1329" s="233"/>
      <c r="L1329" s="253"/>
      <c r="M1329" s="107"/>
      <c r="N1329" s="108"/>
    </row>
    <row r="1330" spans="2:14">
      <c r="B1330" s="190"/>
      <c r="C1330" s="24">
        <v>93009</v>
      </c>
      <c r="D1330" s="62" t="s">
        <v>7</v>
      </c>
      <c r="E1330" s="252" t="s">
        <v>4759</v>
      </c>
      <c r="F1330" s="261"/>
      <c r="G1330" s="261"/>
      <c r="H1330" s="261"/>
      <c r="I1330" s="261"/>
      <c r="J1330" s="106"/>
      <c r="K1330" s="233">
        <v>0</v>
      </c>
      <c r="L1330" s="253"/>
      <c r="M1330" s="107"/>
      <c r="N1330" s="108"/>
    </row>
    <row r="1331" spans="2:14">
      <c r="B1331" s="190"/>
      <c r="C1331" s="24">
        <v>91871</v>
      </c>
      <c r="D1331" s="62" t="s">
        <v>7</v>
      </c>
      <c r="E1331" s="252" t="s">
        <v>4741</v>
      </c>
      <c r="F1331" s="261"/>
      <c r="G1331" s="261"/>
      <c r="H1331" s="261"/>
      <c r="I1331" s="261"/>
      <c r="J1331" s="106"/>
      <c r="K1331" s="233">
        <v>0</v>
      </c>
      <c r="L1331" s="253"/>
      <c r="M1331" s="107"/>
      <c r="N1331" s="108"/>
    </row>
    <row r="1332" spans="2:14">
      <c r="B1332" s="190"/>
      <c r="C1332" s="24"/>
      <c r="D1332" s="24"/>
      <c r="E1332" s="252" t="s">
        <v>4883</v>
      </c>
      <c r="F1332" s="261"/>
      <c r="G1332" s="261"/>
      <c r="H1332" s="261"/>
      <c r="I1332" s="261"/>
      <c r="J1332" s="106"/>
      <c r="K1332" s="233"/>
      <c r="L1332" s="253"/>
      <c r="M1332" s="107"/>
      <c r="N1332" s="108"/>
    </row>
    <row r="1333" spans="2:14">
      <c r="B1333" s="190"/>
      <c r="C1333" s="24"/>
      <c r="D1333" s="24"/>
      <c r="E1333" s="252" t="s">
        <v>4884</v>
      </c>
      <c r="F1333" s="261"/>
      <c r="G1333" s="261"/>
      <c r="H1333" s="261"/>
      <c r="I1333" s="261"/>
      <c r="J1333" s="106"/>
      <c r="K1333" s="233"/>
      <c r="L1333" s="253"/>
      <c r="M1333" s="107"/>
      <c r="N1333" s="108"/>
    </row>
    <row r="1334" spans="2:14">
      <c r="B1334" s="190"/>
      <c r="C1334" s="24" t="s">
        <v>4666</v>
      </c>
      <c r="D1334" s="62" t="s">
        <v>7</v>
      </c>
      <c r="E1334" s="118" t="s">
        <v>4885</v>
      </c>
      <c r="F1334" s="149"/>
      <c r="G1334" s="149"/>
      <c r="H1334" s="149"/>
      <c r="I1334" s="149"/>
      <c r="J1334" s="114"/>
      <c r="K1334" s="233">
        <v>0</v>
      </c>
      <c r="L1334" s="253"/>
      <c r="M1334" s="107"/>
      <c r="N1334" s="108"/>
    </row>
    <row r="1335" spans="2:14">
      <c r="B1335" s="190"/>
      <c r="C1335" s="24">
        <v>72281</v>
      </c>
      <c r="D1335" s="62" t="s">
        <v>7</v>
      </c>
      <c r="E1335" s="118" t="s">
        <v>4905</v>
      </c>
      <c r="F1335" s="149"/>
      <c r="G1335" s="149"/>
      <c r="H1335" s="149"/>
      <c r="I1335" s="149"/>
      <c r="J1335" s="114"/>
      <c r="K1335" s="233">
        <v>0</v>
      </c>
      <c r="L1335" s="253"/>
      <c r="M1335" s="107"/>
      <c r="N1335" s="108"/>
    </row>
    <row r="1336" spans="2:14">
      <c r="B1336" s="190"/>
      <c r="C1336" s="24"/>
      <c r="D1336" s="24"/>
      <c r="E1336" s="252" t="s">
        <v>4886</v>
      </c>
      <c r="F1336" s="261"/>
      <c r="G1336" s="261"/>
      <c r="H1336" s="261"/>
      <c r="I1336" s="261"/>
      <c r="J1336" s="106"/>
      <c r="K1336" s="233"/>
      <c r="L1336" s="253"/>
      <c r="M1336" s="107"/>
      <c r="N1336" s="108"/>
    </row>
    <row r="1337" spans="2:14">
      <c r="B1337" s="190"/>
      <c r="C1337" s="94" t="s">
        <v>5052</v>
      </c>
      <c r="D1337" s="62" t="s">
        <v>1107</v>
      </c>
      <c r="E1337" s="252" t="s">
        <v>5385</v>
      </c>
      <c r="F1337" s="261"/>
      <c r="G1337" s="261"/>
      <c r="H1337" s="261"/>
      <c r="I1337" s="261"/>
      <c r="J1337" s="106"/>
      <c r="K1337" s="233"/>
      <c r="L1337" s="253"/>
      <c r="M1337" s="107"/>
      <c r="N1337" s="108"/>
    </row>
    <row r="1338" spans="2:14">
      <c r="B1338" s="190"/>
      <c r="C1338" s="24"/>
      <c r="D1338" s="24"/>
      <c r="E1338" s="252" t="s">
        <v>4887</v>
      </c>
      <c r="F1338" s="261"/>
      <c r="G1338" s="261"/>
      <c r="H1338" s="261"/>
      <c r="I1338" s="261"/>
      <c r="J1338" s="106"/>
      <c r="K1338" s="233"/>
      <c r="L1338" s="253"/>
      <c r="M1338" s="107"/>
      <c r="N1338" s="108"/>
    </row>
    <row r="1339" spans="2:14">
      <c r="B1339" s="190"/>
      <c r="C1339" s="24"/>
      <c r="D1339" s="24"/>
      <c r="E1339" s="252" t="s">
        <v>4888</v>
      </c>
      <c r="F1339" s="261"/>
      <c r="G1339" s="261"/>
      <c r="H1339" s="261"/>
      <c r="I1339" s="261"/>
      <c r="J1339" s="106"/>
      <c r="K1339" s="233"/>
      <c r="L1339" s="253"/>
      <c r="M1339" s="107"/>
      <c r="N1339" s="108"/>
    </row>
    <row r="1340" spans="2:14">
      <c r="B1340" s="190"/>
      <c r="C1340" s="24">
        <v>83447</v>
      </c>
      <c r="D1340" s="62" t="s">
        <v>7</v>
      </c>
      <c r="E1340" s="252" t="s">
        <v>5386</v>
      </c>
      <c r="F1340" s="261"/>
      <c r="G1340" s="261"/>
      <c r="H1340" s="261"/>
      <c r="I1340" s="261"/>
      <c r="J1340" s="106"/>
      <c r="K1340" s="233">
        <v>0</v>
      </c>
      <c r="L1340" s="253"/>
      <c r="M1340" s="107"/>
      <c r="N1340" s="108"/>
    </row>
    <row r="1341" spans="2:14">
      <c r="B1341" s="190"/>
      <c r="C1341" s="24">
        <v>83449</v>
      </c>
      <c r="D1341" s="62" t="s">
        <v>7</v>
      </c>
      <c r="E1341" s="252" t="s">
        <v>5387</v>
      </c>
      <c r="F1341" s="261"/>
      <c r="G1341" s="261"/>
      <c r="H1341" s="261"/>
      <c r="I1341" s="261"/>
      <c r="J1341" s="106"/>
      <c r="K1341" s="233">
        <v>0</v>
      </c>
      <c r="L1341" s="253"/>
      <c r="M1341" s="107"/>
      <c r="N1341" s="108"/>
    </row>
    <row r="1342" spans="2:14">
      <c r="B1342" s="190"/>
      <c r="C1342" s="24"/>
      <c r="D1342" s="24"/>
      <c r="E1342" s="252" t="s">
        <v>10084</v>
      </c>
      <c r="F1342" s="261"/>
      <c r="G1342" s="261"/>
      <c r="H1342" s="261"/>
      <c r="I1342" s="261"/>
      <c r="J1342" s="106"/>
      <c r="K1342" s="233"/>
      <c r="L1342" s="253"/>
      <c r="M1342" s="107"/>
      <c r="N1342" s="108"/>
    </row>
    <row r="1343" spans="2:14">
      <c r="B1343" s="190"/>
      <c r="C1343" s="94" t="s">
        <v>5053</v>
      </c>
      <c r="D1343" s="62" t="s">
        <v>1107</v>
      </c>
      <c r="E1343" s="252" t="s">
        <v>10085</v>
      </c>
      <c r="F1343" s="261"/>
      <c r="G1343" s="261"/>
      <c r="H1343" s="261"/>
      <c r="I1343" s="261"/>
      <c r="J1343" s="106"/>
      <c r="K1343" s="233">
        <v>0</v>
      </c>
      <c r="L1343" s="253"/>
      <c r="M1343" s="107"/>
      <c r="N1343" s="108"/>
    </row>
    <row r="1344" spans="2:14">
      <c r="B1344" s="190"/>
      <c r="C1344" s="24"/>
      <c r="D1344" s="24"/>
      <c r="E1344" s="252" t="s">
        <v>4889</v>
      </c>
      <c r="F1344" s="261"/>
      <c r="G1344" s="261"/>
      <c r="H1344" s="261"/>
      <c r="I1344" s="261"/>
      <c r="J1344" s="106"/>
      <c r="K1344" s="233"/>
      <c r="L1344" s="253"/>
      <c r="M1344" s="107"/>
      <c r="N1344" s="108"/>
    </row>
    <row r="1345" spans="2:14">
      <c r="B1345" s="190"/>
      <c r="C1345" s="24">
        <v>83484</v>
      </c>
      <c r="D1345" s="62" t="s">
        <v>7</v>
      </c>
      <c r="E1345" s="252" t="s">
        <v>4890</v>
      </c>
      <c r="F1345" s="261"/>
      <c r="G1345" s="261"/>
      <c r="H1345" s="261"/>
      <c r="I1345" s="261"/>
      <c r="J1345" s="106"/>
      <c r="K1345" s="233">
        <v>0</v>
      </c>
      <c r="L1345" s="253"/>
      <c r="M1345" s="107"/>
      <c r="N1345" s="108"/>
    </row>
    <row r="1346" spans="2:14">
      <c r="B1346" s="190"/>
      <c r="C1346" s="24"/>
      <c r="D1346" s="24"/>
      <c r="E1346" s="252" t="s">
        <v>4891</v>
      </c>
      <c r="F1346" s="261"/>
      <c r="G1346" s="261"/>
      <c r="H1346" s="261"/>
      <c r="I1346" s="261"/>
      <c r="J1346" s="106"/>
      <c r="K1346" s="233"/>
      <c r="L1346" s="253"/>
      <c r="M1346" s="107"/>
      <c r="N1346" s="108"/>
    </row>
    <row r="1347" spans="2:14">
      <c r="B1347" s="190"/>
      <c r="C1347" s="94" t="s">
        <v>5054</v>
      </c>
      <c r="D1347" s="62" t="s">
        <v>1107</v>
      </c>
      <c r="E1347" s="252" t="s">
        <v>4892</v>
      </c>
      <c r="F1347" s="261"/>
      <c r="G1347" s="261"/>
      <c r="H1347" s="261"/>
      <c r="I1347" s="261"/>
      <c r="J1347" s="106"/>
      <c r="K1347" s="233">
        <v>0</v>
      </c>
      <c r="L1347" s="253"/>
      <c r="M1347" s="107"/>
      <c r="N1347" s="108"/>
    </row>
    <row r="1348" spans="2:14">
      <c r="B1348" s="190"/>
      <c r="C1348" s="24"/>
      <c r="D1348" s="24"/>
      <c r="E1348" s="252" t="s">
        <v>4893</v>
      </c>
      <c r="F1348" s="261"/>
      <c r="G1348" s="261"/>
      <c r="H1348" s="261"/>
      <c r="I1348" s="261"/>
      <c r="J1348" s="106"/>
      <c r="K1348" s="233"/>
      <c r="L1348" s="253"/>
      <c r="M1348" s="107"/>
      <c r="N1348" s="108"/>
    </row>
    <row r="1349" spans="2:14">
      <c r="B1349" s="190"/>
      <c r="C1349" s="94" t="s">
        <v>5055</v>
      </c>
      <c r="D1349" s="62" t="s">
        <v>1107</v>
      </c>
      <c r="E1349" s="252" t="s">
        <v>4756</v>
      </c>
      <c r="F1349" s="261"/>
      <c r="G1349" s="261"/>
      <c r="H1349" s="261"/>
      <c r="I1349" s="261"/>
      <c r="J1349" s="106"/>
      <c r="K1349" s="233">
        <v>0</v>
      </c>
      <c r="L1349" s="253"/>
      <c r="M1349" s="107"/>
      <c r="N1349" s="108"/>
    </row>
    <row r="1350" spans="2:14">
      <c r="B1350" s="190"/>
      <c r="C1350" s="24"/>
      <c r="D1350" s="24"/>
      <c r="E1350" s="252" t="s">
        <v>4894</v>
      </c>
      <c r="F1350" s="261"/>
      <c r="G1350" s="261"/>
      <c r="H1350" s="261"/>
      <c r="I1350" s="261"/>
      <c r="J1350" s="106"/>
      <c r="K1350" s="233"/>
      <c r="L1350" s="253"/>
      <c r="M1350" s="107"/>
      <c r="N1350" s="108"/>
    </row>
    <row r="1351" spans="2:14">
      <c r="B1351" s="190"/>
      <c r="C1351" s="24"/>
      <c r="D1351" s="24"/>
      <c r="E1351" s="252" t="s">
        <v>4895</v>
      </c>
      <c r="F1351" s="261"/>
      <c r="G1351" s="261"/>
      <c r="H1351" s="261"/>
      <c r="I1351" s="261"/>
      <c r="J1351" s="106"/>
      <c r="K1351" s="233"/>
      <c r="L1351" s="253"/>
      <c r="M1351" s="107"/>
      <c r="N1351" s="108"/>
    </row>
    <row r="1352" spans="2:14">
      <c r="B1352" s="190"/>
      <c r="C1352" s="24">
        <v>83372</v>
      </c>
      <c r="D1352" s="62" t="s">
        <v>7</v>
      </c>
      <c r="E1352" s="252" t="s">
        <v>4896</v>
      </c>
      <c r="F1352" s="261"/>
      <c r="G1352" s="261"/>
      <c r="H1352" s="261"/>
      <c r="I1352" s="261"/>
      <c r="J1352" s="106"/>
      <c r="K1352" s="233">
        <v>0</v>
      </c>
      <c r="L1352" s="253"/>
      <c r="M1352" s="107"/>
      <c r="N1352" s="108"/>
    </row>
    <row r="1353" spans="2:14">
      <c r="B1353" s="190"/>
      <c r="C1353" s="24"/>
      <c r="D1353" s="24"/>
      <c r="E1353" s="252" t="s">
        <v>4897</v>
      </c>
      <c r="F1353" s="261"/>
      <c r="G1353" s="261"/>
      <c r="H1353" s="261"/>
      <c r="I1353" s="261"/>
      <c r="J1353" s="106"/>
      <c r="K1353" s="233"/>
      <c r="L1353" s="253"/>
      <c r="M1353" s="107"/>
      <c r="N1353" s="108"/>
    </row>
    <row r="1354" spans="2:14">
      <c r="B1354" s="190"/>
      <c r="C1354" s="24">
        <v>83463</v>
      </c>
      <c r="D1354" s="62" t="s">
        <v>7</v>
      </c>
      <c r="E1354" s="252" t="s">
        <v>4898</v>
      </c>
      <c r="F1354" s="261"/>
      <c r="G1354" s="261"/>
      <c r="H1354" s="261"/>
      <c r="I1354" s="261"/>
      <c r="J1354" s="106"/>
      <c r="K1354" s="233">
        <v>0</v>
      </c>
      <c r="L1354" s="253"/>
      <c r="M1354" s="107"/>
      <c r="N1354" s="108"/>
    </row>
    <row r="1355" spans="2:14">
      <c r="B1355" s="190"/>
      <c r="C1355" s="24" t="s">
        <v>4616</v>
      </c>
      <c r="D1355" s="62" t="s">
        <v>7</v>
      </c>
      <c r="E1355" s="252" t="s">
        <v>4899</v>
      </c>
      <c r="F1355" s="261"/>
      <c r="G1355" s="261"/>
      <c r="H1355" s="261"/>
      <c r="I1355" s="261"/>
      <c r="J1355" s="106"/>
      <c r="K1355" s="233">
        <v>0</v>
      </c>
      <c r="L1355" s="253"/>
      <c r="M1355" s="107"/>
      <c r="N1355" s="108"/>
    </row>
    <row r="1356" spans="2:14">
      <c r="B1356" s="190"/>
      <c r="C1356" s="24"/>
      <c r="D1356" s="24"/>
      <c r="E1356" s="252" t="s">
        <v>4900</v>
      </c>
      <c r="F1356" s="261"/>
      <c r="G1356" s="261"/>
      <c r="H1356" s="261"/>
      <c r="I1356" s="261"/>
      <c r="J1356" s="106"/>
      <c r="K1356" s="233"/>
      <c r="L1356" s="253"/>
      <c r="M1356" s="107"/>
      <c r="N1356" s="108"/>
    </row>
    <row r="1357" spans="2:14">
      <c r="B1357" s="190"/>
      <c r="C1357" s="94" t="s">
        <v>5056</v>
      </c>
      <c r="D1357" s="62" t="s">
        <v>1107</v>
      </c>
      <c r="E1357" s="252" t="s">
        <v>4901</v>
      </c>
      <c r="F1357" s="261"/>
      <c r="G1357" s="261"/>
      <c r="H1357" s="261"/>
      <c r="I1357" s="261"/>
      <c r="J1357" s="106"/>
      <c r="K1357" s="233">
        <v>0</v>
      </c>
      <c r="L1357" s="253"/>
      <c r="M1357" s="107"/>
      <c r="N1357" s="108"/>
    </row>
    <row r="1358" spans="2:14" ht="13.5" thickBot="1">
      <c r="B1358" s="190"/>
      <c r="C1358" s="24"/>
      <c r="D1358" s="24"/>
      <c r="E1358" s="252"/>
      <c r="F1358" s="261"/>
      <c r="G1358" s="261"/>
      <c r="H1358" s="261"/>
      <c r="I1358" s="261"/>
      <c r="J1358" s="106"/>
      <c r="K1358" s="233"/>
      <c r="L1358" s="253"/>
      <c r="M1358" s="107"/>
      <c r="N1358" s="108"/>
    </row>
    <row r="1359" spans="2:14" ht="13.5" thickBot="1">
      <c r="B1359" s="190"/>
      <c r="C1359" s="24"/>
      <c r="D1359" s="24"/>
      <c r="E1359" s="677" t="s">
        <v>4688</v>
      </c>
      <c r="F1359" s="678"/>
      <c r="G1359" s="678"/>
      <c r="H1359" s="678"/>
      <c r="I1359" s="678"/>
      <c r="J1359" s="679"/>
      <c r="K1359" s="233"/>
      <c r="L1359" s="253"/>
      <c r="M1359" s="107"/>
      <c r="N1359" s="108"/>
    </row>
    <row r="1360" spans="2:14">
      <c r="B1360" s="190"/>
      <c r="C1360" s="24"/>
      <c r="D1360" s="24"/>
      <c r="E1360" s="252"/>
      <c r="F1360" s="261"/>
      <c r="G1360" s="261"/>
      <c r="H1360" s="261"/>
      <c r="I1360" s="261"/>
      <c r="J1360" s="106"/>
      <c r="K1360" s="233"/>
      <c r="L1360" s="253"/>
      <c r="M1360" s="107"/>
      <c r="N1360" s="108"/>
    </row>
    <row r="1361" spans="2:14">
      <c r="B1361" s="190"/>
      <c r="C1361" s="94" t="s">
        <v>5291</v>
      </c>
      <c r="D1361" s="24" t="s">
        <v>1107</v>
      </c>
      <c r="E1361" s="666" t="str">
        <f>IFERROR(VLOOKUP($C1361,'SINAPI MARÇO 2020'!$1:$1048576,2,0),IFERROR(VLOOKUP($C1361,'COMP. PROPRIA'!#REF!,4,0),""))</f>
        <v/>
      </c>
      <c r="F1361" s="667"/>
      <c r="G1361" s="667"/>
      <c r="H1361" s="667"/>
      <c r="I1361" s="667"/>
      <c r="J1361" s="668"/>
      <c r="K1361" s="233">
        <v>0</v>
      </c>
      <c r="L1361" s="253"/>
      <c r="M1361" s="107"/>
      <c r="N1361" s="108"/>
    </row>
    <row r="1362" spans="2:14">
      <c r="B1362" s="190"/>
      <c r="C1362" s="94" t="s">
        <v>5292</v>
      </c>
      <c r="D1362" s="24" t="s">
        <v>1107</v>
      </c>
      <c r="E1362" s="666" t="str">
        <f>IFERROR(VLOOKUP($C1362,'SINAPI MARÇO 2020'!$1:$1048576,2,0),IFERROR(VLOOKUP($C1362,'COMP. PROPRIA'!#REF!,4,0),""))</f>
        <v/>
      </c>
      <c r="F1362" s="667"/>
      <c r="G1362" s="667"/>
      <c r="H1362" s="667"/>
      <c r="I1362" s="667"/>
      <c r="J1362" s="668"/>
      <c r="K1362" s="233">
        <v>0</v>
      </c>
      <c r="L1362" s="253"/>
      <c r="M1362" s="107"/>
      <c r="N1362" s="108"/>
    </row>
    <row r="1363" spans="2:14">
      <c r="B1363" s="190"/>
      <c r="C1363" s="94" t="s">
        <v>5293</v>
      </c>
      <c r="D1363" s="24" t="s">
        <v>1107</v>
      </c>
      <c r="E1363" s="666" t="str">
        <f>IFERROR(VLOOKUP($C1363,'SINAPI MARÇO 2020'!$1:$1048576,2,0),IFERROR(VLOOKUP($C1363,'COMP. PROPRIA'!#REF!,4,0),""))</f>
        <v/>
      </c>
      <c r="F1363" s="667"/>
      <c r="G1363" s="667"/>
      <c r="H1363" s="667"/>
      <c r="I1363" s="667"/>
      <c r="J1363" s="668"/>
      <c r="K1363" s="233">
        <v>0</v>
      </c>
      <c r="L1363" s="253"/>
      <c r="M1363" s="107"/>
      <c r="N1363" s="108"/>
    </row>
    <row r="1364" spans="2:14">
      <c r="B1364" s="190"/>
      <c r="C1364" s="94" t="s">
        <v>5294</v>
      </c>
      <c r="D1364" s="24" t="s">
        <v>1107</v>
      </c>
      <c r="E1364" s="666" t="str">
        <f>IFERROR(VLOOKUP($C1364,'SINAPI MARÇO 2020'!$1:$1048576,2,0),IFERROR(VLOOKUP($C1364,'COMP. PROPRIA'!#REF!,4,0),""))</f>
        <v/>
      </c>
      <c r="F1364" s="667"/>
      <c r="G1364" s="667"/>
      <c r="H1364" s="667"/>
      <c r="I1364" s="667"/>
      <c r="J1364" s="668"/>
      <c r="K1364" s="233">
        <v>0</v>
      </c>
      <c r="L1364" s="253"/>
      <c r="M1364" s="107"/>
      <c r="N1364" s="108"/>
    </row>
    <row r="1365" spans="2:14">
      <c r="B1365" s="190"/>
      <c r="C1365" s="94" t="s">
        <v>5295</v>
      </c>
      <c r="D1365" s="24" t="s">
        <v>1107</v>
      </c>
      <c r="E1365" s="666" t="str">
        <f>IFERROR(VLOOKUP($C1365,'SINAPI MARÇO 2020'!$1:$1048576,2,0),IFERROR(VLOOKUP($C1365,'COMP. PROPRIA'!#REF!,4,0),""))</f>
        <v/>
      </c>
      <c r="F1365" s="667"/>
      <c r="G1365" s="667"/>
      <c r="H1365" s="667"/>
      <c r="I1365" s="667"/>
      <c r="J1365" s="668"/>
      <c r="K1365" s="233">
        <v>0</v>
      </c>
      <c r="L1365" s="253"/>
      <c r="M1365" s="107"/>
      <c r="N1365" s="108"/>
    </row>
    <row r="1366" spans="2:14">
      <c r="B1366" s="190"/>
      <c r="C1366" s="94" t="s">
        <v>5296</v>
      </c>
      <c r="D1366" s="24" t="s">
        <v>1107</v>
      </c>
      <c r="E1366" s="666" t="str">
        <f>IFERROR(VLOOKUP($C1366,'SINAPI MARÇO 2020'!$1:$1048576,2,0),IFERROR(VLOOKUP($C1366,'COMP. PROPRIA'!#REF!,4,0),""))</f>
        <v/>
      </c>
      <c r="F1366" s="667"/>
      <c r="G1366" s="667"/>
      <c r="H1366" s="667"/>
      <c r="I1366" s="667"/>
      <c r="J1366" s="668"/>
      <c r="K1366" s="233">
        <v>0</v>
      </c>
      <c r="L1366" s="253"/>
      <c r="M1366" s="107"/>
      <c r="N1366" s="108"/>
    </row>
    <row r="1367" spans="2:14" ht="12.75" customHeight="1">
      <c r="B1367" s="190"/>
      <c r="C1367" s="94" t="s">
        <v>5297</v>
      </c>
      <c r="D1367" s="24" t="s">
        <v>1107</v>
      </c>
      <c r="E1367" s="666" t="str">
        <f>IFERROR(VLOOKUP($C1367,'SINAPI MARÇO 2020'!$1:$1048576,2,0),IFERROR(VLOOKUP($C1367,'COMP. PROPRIA'!#REF!,4,0),""))</f>
        <v/>
      </c>
      <c r="F1367" s="667"/>
      <c r="G1367" s="667"/>
      <c r="H1367" s="667"/>
      <c r="I1367" s="667"/>
      <c r="J1367" s="668"/>
      <c r="K1367" s="233">
        <v>0</v>
      </c>
      <c r="L1367" s="253"/>
      <c r="M1367" s="107"/>
      <c r="N1367" s="108"/>
    </row>
    <row r="1368" spans="2:14" ht="12.75" customHeight="1">
      <c r="B1368" s="190"/>
      <c r="C1368" s="94" t="s">
        <v>5298</v>
      </c>
      <c r="D1368" s="24" t="s">
        <v>1107</v>
      </c>
      <c r="E1368" s="666" t="str">
        <f>IFERROR(VLOOKUP($C1368,'SINAPI MARÇO 2020'!$1:$1048576,2,0),IFERROR(VLOOKUP($C1368,'COMP. PROPRIA'!#REF!,4,0),""))</f>
        <v/>
      </c>
      <c r="F1368" s="667"/>
      <c r="G1368" s="667"/>
      <c r="H1368" s="667"/>
      <c r="I1368" s="667"/>
      <c r="J1368" s="668"/>
      <c r="K1368" s="233">
        <v>0</v>
      </c>
      <c r="L1368" s="253"/>
      <c r="M1368" s="107"/>
      <c r="N1368" s="108"/>
    </row>
    <row r="1369" spans="2:14">
      <c r="B1369" s="190"/>
      <c r="C1369" s="94" t="s">
        <v>5299</v>
      </c>
      <c r="D1369" s="24" t="s">
        <v>1107</v>
      </c>
      <c r="E1369" s="666" t="str">
        <f>IFERROR(VLOOKUP($C1369,'SINAPI MARÇO 2020'!$1:$1048576,2,0),IFERROR(VLOOKUP($C1369,'COMP. PROPRIA'!#REF!,4,0),""))</f>
        <v/>
      </c>
      <c r="F1369" s="667"/>
      <c r="G1369" s="667"/>
      <c r="H1369" s="667"/>
      <c r="I1369" s="667"/>
      <c r="J1369" s="668"/>
      <c r="K1369" s="233">
        <v>0</v>
      </c>
      <c r="L1369" s="253"/>
      <c r="M1369" s="107"/>
      <c r="N1369" s="108"/>
    </row>
    <row r="1370" spans="2:14">
      <c r="B1370" s="190"/>
      <c r="C1370" s="94" t="s">
        <v>5058</v>
      </c>
      <c r="D1370" s="24" t="s">
        <v>1107</v>
      </c>
      <c r="E1370" s="666" t="str">
        <f>IFERROR(VLOOKUP($C1370,'SINAPI MARÇO 2020'!$1:$1048576,2,0),IFERROR(VLOOKUP($C1370,'COMP. PROPRIA'!#REF!,4,0),""))</f>
        <v/>
      </c>
      <c r="F1370" s="667"/>
      <c r="G1370" s="667"/>
      <c r="H1370" s="667"/>
      <c r="I1370" s="667"/>
      <c r="J1370" s="668"/>
      <c r="K1370" s="233">
        <v>0</v>
      </c>
      <c r="L1370" s="253"/>
      <c r="M1370" s="107"/>
      <c r="N1370" s="108"/>
    </row>
    <row r="1371" spans="2:14">
      <c r="B1371" s="190"/>
      <c r="C1371" s="94" t="s">
        <v>5059</v>
      </c>
      <c r="D1371" s="24" t="s">
        <v>1107</v>
      </c>
      <c r="E1371" s="666" t="str">
        <f>IFERROR(VLOOKUP($C1371,'SINAPI MARÇO 2020'!$1:$1048576,2,0),IFERROR(VLOOKUP($C1371,'COMP. PROPRIA'!#REF!,4,0),""))</f>
        <v/>
      </c>
      <c r="F1371" s="667"/>
      <c r="G1371" s="667"/>
      <c r="H1371" s="667"/>
      <c r="I1371" s="667"/>
      <c r="J1371" s="668"/>
      <c r="K1371" s="233">
        <v>0</v>
      </c>
      <c r="L1371" s="253"/>
      <c r="M1371" s="107"/>
      <c r="N1371" s="108"/>
    </row>
    <row r="1372" spans="2:14">
      <c r="B1372" s="190"/>
      <c r="C1372" s="94" t="s">
        <v>5060</v>
      </c>
      <c r="D1372" s="24" t="s">
        <v>1107</v>
      </c>
      <c r="E1372" s="666" t="str">
        <f>IFERROR(VLOOKUP($C1372,'SINAPI MARÇO 2020'!$1:$1048576,2,0),IFERROR(VLOOKUP($C1372,'COMP. PROPRIA'!#REF!,4,0),""))</f>
        <v/>
      </c>
      <c r="F1372" s="667"/>
      <c r="G1372" s="667"/>
      <c r="H1372" s="667"/>
      <c r="I1372" s="667"/>
      <c r="J1372" s="668"/>
      <c r="K1372" s="233">
        <v>0</v>
      </c>
      <c r="L1372" s="253"/>
      <c r="M1372" s="107"/>
      <c r="N1372" s="108"/>
    </row>
    <row r="1373" spans="2:14">
      <c r="B1373" s="190"/>
      <c r="C1373" s="94" t="s">
        <v>5061</v>
      </c>
      <c r="D1373" s="24" t="s">
        <v>1107</v>
      </c>
      <c r="E1373" s="666" t="str">
        <f>IFERROR(VLOOKUP($C1373,'SINAPI MARÇO 2020'!$1:$1048576,2,0),IFERROR(VLOOKUP($C1373,'COMP. PROPRIA'!#REF!,4,0),""))</f>
        <v/>
      </c>
      <c r="F1373" s="667"/>
      <c r="G1373" s="667"/>
      <c r="H1373" s="667"/>
      <c r="I1373" s="667"/>
      <c r="J1373" s="668"/>
      <c r="K1373" s="233">
        <v>0</v>
      </c>
      <c r="L1373" s="253"/>
      <c r="M1373" s="107"/>
      <c r="N1373" s="108"/>
    </row>
    <row r="1374" spans="2:14">
      <c r="B1374" s="190"/>
      <c r="C1374" s="94" t="s">
        <v>5062</v>
      </c>
      <c r="D1374" s="24" t="s">
        <v>1107</v>
      </c>
      <c r="E1374" s="666" t="str">
        <f>IFERROR(VLOOKUP($C1374,'SINAPI MARÇO 2020'!$1:$1048576,2,0),IFERROR(VLOOKUP($C1374,'COMP. PROPRIA'!#REF!,4,0),""))</f>
        <v/>
      </c>
      <c r="F1374" s="667"/>
      <c r="G1374" s="667"/>
      <c r="H1374" s="667"/>
      <c r="I1374" s="667"/>
      <c r="J1374" s="668"/>
      <c r="K1374" s="233">
        <v>0</v>
      </c>
      <c r="L1374" s="253"/>
      <c r="M1374" s="107"/>
      <c r="N1374" s="108"/>
    </row>
    <row r="1375" spans="2:14">
      <c r="B1375" s="190"/>
      <c r="C1375" s="94" t="s">
        <v>5063</v>
      </c>
      <c r="D1375" s="24" t="s">
        <v>1107</v>
      </c>
      <c r="E1375" s="666" t="str">
        <f>IFERROR(VLOOKUP($C1375,'SINAPI MARÇO 2020'!$1:$1048576,2,0),IFERROR(VLOOKUP($C1375,'COMP. PROPRIA'!#REF!,4,0),""))</f>
        <v/>
      </c>
      <c r="F1375" s="667"/>
      <c r="G1375" s="667"/>
      <c r="H1375" s="667"/>
      <c r="I1375" s="667"/>
      <c r="J1375" s="668"/>
      <c r="K1375" s="233">
        <v>0</v>
      </c>
      <c r="L1375" s="253"/>
      <c r="M1375" s="107"/>
      <c r="N1375" s="108"/>
    </row>
    <row r="1376" spans="2:14">
      <c r="B1376" s="190"/>
      <c r="C1376" s="94" t="s">
        <v>5064</v>
      </c>
      <c r="D1376" s="24" t="s">
        <v>1107</v>
      </c>
      <c r="E1376" s="666" t="str">
        <f>IFERROR(VLOOKUP($C1376,'SINAPI MARÇO 2020'!$1:$1048576,2,0),IFERROR(VLOOKUP($C1376,'COMP. PROPRIA'!#REF!,4,0),""))</f>
        <v/>
      </c>
      <c r="F1376" s="667"/>
      <c r="G1376" s="667"/>
      <c r="H1376" s="667"/>
      <c r="I1376" s="667"/>
      <c r="J1376" s="668"/>
      <c r="K1376" s="233">
        <v>0</v>
      </c>
      <c r="L1376" s="253"/>
      <c r="M1376" s="107"/>
      <c r="N1376" s="108"/>
    </row>
    <row r="1377" spans="2:14">
      <c r="B1377" s="190"/>
      <c r="C1377" s="94" t="s">
        <v>5065</v>
      </c>
      <c r="D1377" s="24" t="s">
        <v>1107</v>
      </c>
      <c r="E1377" s="666" t="str">
        <f>IFERROR(VLOOKUP($C1377,'SINAPI MARÇO 2020'!$1:$1048576,2,0),IFERROR(VLOOKUP($C1377,'COMP. PROPRIA'!#REF!,4,0),""))</f>
        <v/>
      </c>
      <c r="F1377" s="667"/>
      <c r="G1377" s="667"/>
      <c r="H1377" s="667"/>
      <c r="I1377" s="667"/>
      <c r="J1377" s="668"/>
      <c r="K1377" s="233">
        <v>0</v>
      </c>
      <c r="L1377" s="253"/>
      <c r="M1377" s="107"/>
      <c r="N1377" s="108"/>
    </row>
    <row r="1378" spans="2:14">
      <c r="B1378" s="190"/>
      <c r="C1378" s="94" t="s">
        <v>5066</v>
      </c>
      <c r="D1378" s="24" t="s">
        <v>1107</v>
      </c>
      <c r="E1378" s="666" t="str">
        <f>IFERROR(VLOOKUP($C1378,'SINAPI MARÇO 2020'!$1:$1048576,2,0),IFERROR(VLOOKUP($C1378,'COMP. PROPRIA'!#REF!,4,0),""))</f>
        <v/>
      </c>
      <c r="F1378" s="667"/>
      <c r="G1378" s="667"/>
      <c r="H1378" s="667"/>
      <c r="I1378" s="667"/>
      <c r="J1378" s="668"/>
      <c r="K1378" s="233">
        <v>0</v>
      </c>
      <c r="L1378" s="253"/>
      <c r="M1378" s="107"/>
      <c r="N1378" s="108"/>
    </row>
    <row r="1379" spans="2:14">
      <c r="B1379" s="190"/>
      <c r="C1379" s="94" t="s">
        <v>5067</v>
      </c>
      <c r="D1379" s="24" t="s">
        <v>1107</v>
      </c>
      <c r="E1379" s="666" t="str">
        <f>IFERROR(VLOOKUP($C1379,'SINAPI MARÇO 2020'!$1:$1048576,2,0),IFERROR(VLOOKUP($C1379,'COMP. PROPRIA'!#REF!,4,0),""))</f>
        <v/>
      </c>
      <c r="F1379" s="667"/>
      <c r="G1379" s="667"/>
      <c r="H1379" s="667"/>
      <c r="I1379" s="667"/>
      <c r="J1379" s="668"/>
      <c r="K1379" s="233">
        <v>0</v>
      </c>
      <c r="L1379" s="253"/>
      <c r="M1379" s="107"/>
      <c r="N1379" s="108"/>
    </row>
    <row r="1380" spans="2:14">
      <c r="B1380" s="190"/>
      <c r="C1380" s="94" t="s">
        <v>5068</v>
      </c>
      <c r="D1380" s="24" t="s">
        <v>1107</v>
      </c>
      <c r="E1380" s="666" t="str">
        <f>IFERROR(VLOOKUP($C1380,'SINAPI MARÇO 2020'!$1:$1048576,2,0),IFERROR(VLOOKUP($C1380,'COMP. PROPRIA'!#REF!,4,0),""))</f>
        <v/>
      </c>
      <c r="F1380" s="667"/>
      <c r="G1380" s="667"/>
      <c r="H1380" s="667"/>
      <c r="I1380" s="667"/>
      <c r="J1380" s="668"/>
      <c r="K1380" s="233">
        <v>0</v>
      </c>
      <c r="L1380" s="253"/>
      <c r="M1380" s="107"/>
      <c r="N1380" s="108"/>
    </row>
    <row r="1381" spans="2:14" ht="12.75" customHeight="1">
      <c r="B1381" s="190"/>
      <c r="C1381" s="94" t="s">
        <v>5069</v>
      </c>
      <c r="D1381" s="24" t="s">
        <v>1107</v>
      </c>
      <c r="E1381" s="666" t="str">
        <f>IFERROR(VLOOKUP($C1381,'SINAPI MARÇO 2020'!$1:$1048576,2,0),IFERROR(VLOOKUP($C1381,'COMP. PROPRIA'!#REF!,4,0),""))</f>
        <v/>
      </c>
      <c r="F1381" s="667"/>
      <c r="G1381" s="667"/>
      <c r="H1381" s="667"/>
      <c r="I1381" s="667"/>
      <c r="J1381" s="668"/>
      <c r="K1381" s="233">
        <v>0</v>
      </c>
      <c r="L1381" s="253"/>
      <c r="M1381" s="107"/>
      <c r="N1381" s="108"/>
    </row>
    <row r="1382" spans="2:14" ht="12.75" customHeight="1">
      <c r="B1382" s="190"/>
      <c r="C1382" s="94" t="s">
        <v>5070</v>
      </c>
      <c r="D1382" s="24" t="s">
        <v>1107</v>
      </c>
      <c r="E1382" s="666" t="str">
        <f>IFERROR(VLOOKUP($C1382,'SINAPI MARÇO 2020'!$1:$1048576,2,0),IFERROR(VLOOKUP($C1382,'COMP. PROPRIA'!#REF!,4,0),""))</f>
        <v/>
      </c>
      <c r="F1382" s="667"/>
      <c r="G1382" s="667"/>
      <c r="H1382" s="667"/>
      <c r="I1382" s="667"/>
      <c r="J1382" s="668"/>
      <c r="K1382" s="233">
        <v>0</v>
      </c>
      <c r="L1382" s="253"/>
      <c r="M1382" s="107"/>
      <c r="N1382" s="108"/>
    </row>
    <row r="1383" spans="2:14" ht="12.75" customHeight="1">
      <c r="B1383" s="190"/>
      <c r="C1383" s="94" t="s">
        <v>5071</v>
      </c>
      <c r="D1383" s="24" t="s">
        <v>1107</v>
      </c>
      <c r="E1383" s="666" t="str">
        <f>IFERROR(VLOOKUP($C1383,'SINAPI MARÇO 2020'!$1:$1048576,2,0),IFERROR(VLOOKUP($C1383,'COMP. PROPRIA'!#REF!,4,0),""))</f>
        <v/>
      </c>
      <c r="F1383" s="667"/>
      <c r="G1383" s="667"/>
      <c r="H1383" s="667"/>
      <c r="I1383" s="667"/>
      <c r="J1383" s="668"/>
      <c r="K1383" s="233">
        <v>0</v>
      </c>
      <c r="L1383" s="253"/>
      <c r="M1383" s="107"/>
      <c r="N1383" s="108"/>
    </row>
    <row r="1384" spans="2:14" ht="12.75" customHeight="1">
      <c r="B1384" s="190"/>
      <c r="C1384" s="94" t="s">
        <v>5072</v>
      </c>
      <c r="D1384" s="24" t="s">
        <v>1107</v>
      </c>
      <c r="E1384" s="666" t="str">
        <f>IFERROR(VLOOKUP($C1384,'SINAPI MARÇO 2020'!$1:$1048576,2,0),IFERROR(VLOOKUP($C1384,'COMP. PROPRIA'!#REF!,4,0),""))</f>
        <v/>
      </c>
      <c r="F1384" s="667"/>
      <c r="G1384" s="667"/>
      <c r="H1384" s="667"/>
      <c r="I1384" s="667"/>
      <c r="J1384" s="668"/>
      <c r="K1384" s="233">
        <v>0</v>
      </c>
      <c r="L1384" s="253"/>
      <c r="M1384" s="107"/>
      <c r="N1384" s="108"/>
    </row>
    <row r="1385" spans="2:14">
      <c r="B1385" s="190"/>
      <c r="C1385" s="94" t="s">
        <v>5073</v>
      </c>
      <c r="D1385" s="24" t="s">
        <v>1107</v>
      </c>
      <c r="E1385" s="666" t="str">
        <f>IFERROR(VLOOKUP($C1385,'SINAPI MARÇO 2020'!$1:$1048576,2,0),IFERROR(VLOOKUP($C1385,'COMP. PROPRIA'!#REF!,4,0),""))</f>
        <v/>
      </c>
      <c r="F1385" s="667"/>
      <c r="G1385" s="667"/>
      <c r="H1385" s="667"/>
      <c r="I1385" s="667"/>
      <c r="J1385" s="668"/>
      <c r="K1385" s="233">
        <v>0</v>
      </c>
      <c r="L1385" s="253"/>
      <c r="M1385" s="107"/>
      <c r="N1385" s="108"/>
    </row>
    <row r="1386" spans="2:14">
      <c r="B1386" s="190"/>
      <c r="C1386" s="94" t="s">
        <v>5074</v>
      </c>
      <c r="D1386" s="24" t="s">
        <v>1107</v>
      </c>
      <c r="E1386" s="666" t="str">
        <f>IFERROR(VLOOKUP($C1386,'SINAPI MARÇO 2020'!$1:$1048576,2,0),IFERROR(VLOOKUP($C1386,'COMP. PROPRIA'!#REF!,4,0),""))</f>
        <v/>
      </c>
      <c r="F1386" s="667"/>
      <c r="G1386" s="667"/>
      <c r="H1386" s="667"/>
      <c r="I1386" s="667"/>
      <c r="J1386" s="668"/>
      <c r="K1386" s="233">
        <v>0</v>
      </c>
      <c r="L1386" s="253"/>
      <c r="M1386" s="107"/>
      <c r="N1386" s="108"/>
    </row>
    <row r="1387" spans="2:14">
      <c r="B1387" s="190"/>
      <c r="C1387" s="94" t="s">
        <v>5075</v>
      </c>
      <c r="D1387" s="24" t="s">
        <v>1107</v>
      </c>
      <c r="E1387" s="666" t="str">
        <f>IFERROR(VLOOKUP($C1387,'SINAPI MARÇO 2020'!$1:$1048576,2,0),IFERROR(VLOOKUP($C1387,'COMP. PROPRIA'!#REF!,4,0),""))</f>
        <v/>
      </c>
      <c r="F1387" s="667"/>
      <c r="G1387" s="667"/>
      <c r="H1387" s="667"/>
      <c r="I1387" s="667"/>
      <c r="J1387" s="668"/>
      <c r="K1387" s="233">
        <v>0</v>
      </c>
      <c r="L1387" s="253"/>
      <c r="M1387" s="107"/>
      <c r="N1387" s="108"/>
    </row>
    <row r="1388" spans="2:14">
      <c r="B1388" s="190"/>
      <c r="C1388" s="94" t="s">
        <v>5076</v>
      </c>
      <c r="D1388" s="24" t="s">
        <v>1107</v>
      </c>
      <c r="E1388" s="666" t="str">
        <f>IFERROR(VLOOKUP($C1388,'SINAPI MARÇO 2020'!$1:$1048576,2,0),IFERROR(VLOOKUP($C1388,'COMP. PROPRIA'!#REF!,4,0),""))</f>
        <v/>
      </c>
      <c r="F1388" s="667"/>
      <c r="G1388" s="667"/>
      <c r="H1388" s="667"/>
      <c r="I1388" s="667"/>
      <c r="J1388" s="668"/>
      <c r="K1388" s="233">
        <v>0</v>
      </c>
      <c r="L1388" s="253"/>
      <c r="M1388" s="107"/>
      <c r="N1388" s="108"/>
    </row>
    <row r="1389" spans="2:14">
      <c r="B1389" s="190"/>
      <c r="C1389" s="94" t="s">
        <v>5077</v>
      </c>
      <c r="D1389" s="24" t="s">
        <v>1107</v>
      </c>
      <c r="E1389" s="666" t="str">
        <f>IFERROR(VLOOKUP($C1389,'SINAPI MARÇO 2020'!$1:$1048576,2,0),IFERROR(VLOOKUP($C1389,'COMP. PROPRIA'!#REF!,4,0),""))</f>
        <v/>
      </c>
      <c r="F1389" s="667"/>
      <c r="G1389" s="667"/>
      <c r="H1389" s="667"/>
      <c r="I1389" s="667"/>
      <c r="J1389" s="668"/>
      <c r="K1389" s="233">
        <v>0</v>
      </c>
      <c r="L1389" s="253"/>
      <c r="M1389" s="107"/>
      <c r="N1389" s="108"/>
    </row>
    <row r="1390" spans="2:14">
      <c r="B1390" s="190"/>
      <c r="C1390" s="94" t="s">
        <v>5078</v>
      </c>
      <c r="D1390" s="24" t="s">
        <v>1107</v>
      </c>
      <c r="E1390" s="666" t="str">
        <f>IFERROR(VLOOKUP($C1390,'SINAPI MARÇO 2020'!$1:$1048576,2,0),IFERROR(VLOOKUP($C1390,'COMP. PROPRIA'!#REF!,4,0),""))</f>
        <v/>
      </c>
      <c r="F1390" s="667"/>
      <c r="G1390" s="667"/>
      <c r="H1390" s="667"/>
      <c r="I1390" s="667"/>
      <c r="J1390" s="668"/>
      <c r="K1390" s="233">
        <v>0</v>
      </c>
      <c r="L1390" s="253"/>
      <c r="M1390" s="107"/>
      <c r="N1390" s="108"/>
    </row>
    <row r="1391" spans="2:14">
      <c r="B1391" s="190"/>
      <c r="C1391" s="94" t="s">
        <v>5079</v>
      </c>
      <c r="D1391" s="24" t="s">
        <v>1107</v>
      </c>
      <c r="E1391" s="666" t="str">
        <f>IFERROR(VLOOKUP($C1391,'SINAPI MARÇO 2020'!$1:$1048576,2,0),IFERROR(VLOOKUP($C1391,'COMP. PROPRIA'!#REF!,4,0),""))</f>
        <v/>
      </c>
      <c r="F1391" s="667"/>
      <c r="G1391" s="667"/>
      <c r="H1391" s="667"/>
      <c r="I1391" s="667"/>
      <c r="J1391" s="668"/>
      <c r="K1391" s="233">
        <v>0</v>
      </c>
      <c r="L1391" s="253"/>
      <c r="M1391" s="107"/>
      <c r="N1391" s="108"/>
    </row>
    <row r="1392" spans="2:14">
      <c r="B1392" s="190"/>
      <c r="C1392" s="94" t="s">
        <v>5080</v>
      </c>
      <c r="D1392" s="24" t="s">
        <v>1107</v>
      </c>
      <c r="E1392" s="666" t="str">
        <f>IFERROR(VLOOKUP($C1392,'SINAPI MARÇO 2020'!$1:$1048576,2,0),IFERROR(VLOOKUP($C1392,'COMP. PROPRIA'!#REF!,4,0),""))</f>
        <v/>
      </c>
      <c r="F1392" s="667"/>
      <c r="G1392" s="667"/>
      <c r="H1392" s="667"/>
      <c r="I1392" s="667"/>
      <c r="J1392" s="668"/>
      <c r="K1392" s="233">
        <v>0</v>
      </c>
      <c r="L1392" s="253"/>
      <c r="M1392" s="107"/>
      <c r="N1392" s="108"/>
    </row>
    <row r="1393" spans="2:14">
      <c r="B1393" s="190"/>
      <c r="C1393" s="94" t="s">
        <v>5081</v>
      </c>
      <c r="D1393" s="24" t="s">
        <v>1107</v>
      </c>
      <c r="E1393" s="666" t="str">
        <f>IFERROR(VLOOKUP($C1393,'SINAPI MARÇO 2020'!$1:$1048576,2,0),IFERROR(VLOOKUP($C1393,'COMP. PROPRIA'!#REF!,4,0),""))</f>
        <v/>
      </c>
      <c r="F1393" s="667"/>
      <c r="G1393" s="667"/>
      <c r="H1393" s="667"/>
      <c r="I1393" s="667"/>
      <c r="J1393" s="668"/>
      <c r="K1393" s="233">
        <v>0</v>
      </c>
      <c r="L1393" s="253"/>
      <c r="M1393" s="107"/>
      <c r="N1393" s="108"/>
    </row>
    <row r="1394" spans="2:14">
      <c r="B1394" s="190"/>
      <c r="C1394" s="94" t="s">
        <v>5082</v>
      </c>
      <c r="D1394" s="24" t="s">
        <v>1107</v>
      </c>
      <c r="E1394" s="666" t="str">
        <f>IFERROR(VLOOKUP($C1394,'SINAPI MARÇO 2020'!$1:$1048576,2,0),IFERROR(VLOOKUP($C1394,'COMP. PROPRIA'!#REF!,4,0),""))</f>
        <v/>
      </c>
      <c r="F1394" s="667"/>
      <c r="G1394" s="667"/>
      <c r="H1394" s="667"/>
      <c r="I1394" s="667"/>
      <c r="J1394" s="668"/>
      <c r="K1394" s="233">
        <v>0</v>
      </c>
      <c r="L1394" s="253"/>
      <c r="M1394" s="107"/>
      <c r="N1394" s="108"/>
    </row>
    <row r="1395" spans="2:14">
      <c r="B1395" s="190"/>
      <c r="C1395" s="94" t="s">
        <v>5083</v>
      </c>
      <c r="D1395" s="24" t="s">
        <v>1107</v>
      </c>
      <c r="E1395" s="666" t="str">
        <f>IFERROR(VLOOKUP($C1395,'SINAPI MARÇO 2020'!$1:$1048576,2,0),IFERROR(VLOOKUP($C1395,'COMP. PROPRIA'!#REF!,4,0),""))</f>
        <v/>
      </c>
      <c r="F1395" s="667"/>
      <c r="G1395" s="667"/>
      <c r="H1395" s="667"/>
      <c r="I1395" s="667"/>
      <c r="J1395" s="668"/>
      <c r="K1395" s="233">
        <v>0</v>
      </c>
      <c r="L1395" s="253"/>
      <c r="M1395" s="107"/>
      <c r="N1395" s="108"/>
    </row>
    <row r="1396" spans="2:14">
      <c r="B1396" s="190"/>
      <c r="C1396" s="94" t="s">
        <v>5084</v>
      </c>
      <c r="D1396" s="24" t="s">
        <v>1107</v>
      </c>
      <c r="E1396" s="666" t="str">
        <f>IFERROR(VLOOKUP($C1396,'SINAPI MARÇO 2020'!$1:$1048576,2,0),IFERROR(VLOOKUP($C1396,'COMP. PROPRIA'!#REF!,4,0),""))</f>
        <v/>
      </c>
      <c r="F1396" s="667"/>
      <c r="G1396" s="667"/>
      <c r="H1396" s="667"/>
      <c r="I1396" s="667"/>
      <c r="J1396" s="668"/>
      <c r="K1396" s="233">
        <v>0</v>
      </c>
      <c r="L1396" s="253"/>
      <c r="M1396" s="107"/>
      <c r="N1396" s="108"/>
    </row>
    <row r="1397" spans="2:14">
      <c r="B1397" s="190"/>
      <c r="C1397" s="94" t="s">
        <v>5085</v>
      </c>
      <c r="D1397" s="24" t="s">
        <v>1107</v>
      </c>
      <c r="E1397" s="666" t="str">
        <f>IFERROR(VLOOKUP($C1397,'SINAPI MARÇO 2020'!$1:$1048576,2,0),IFERROR(VLOOKUP($C1397,'COMP. PROPRIA'!#REF!,4,0),""))</f>
        <v/>
      </c>
      <c r="F1397" s="667"/>
      <c r="G1397" s="667"/>
      <c r="H1397" s="667"/>
      <c r="I1397" s="667"/>
      <c r="J1397" s="668"/>
      <c r="K1397" s="233">
        <v>0</v>
      </c>
      <c r="L1397" s="253"/>
      <c r="M1397" s="107"/>
      <c r="N1397" s="108"/>
    </row>
    <row r="1398" spans="2:14">
      <c r="B1398" s="190"/>
      <c r="C1398" s="94" t="s">
        <v>5086</v>
      </c>
      <c r="D1398" s="24" t="s">
        <v>1107</v>
      </c>
      <c r="E1398" s="666" t="str">
        <f>IFERROR(VLOOKUP($C1398,'SINAPI MARÇO 2020'!$1:$1048576,2,0),IFERROR(VLOOKUP($C1398,'COMP. PROPRIA'!#REF!,4,0),""))</f>
        <v/>
      </c>
      <c r="F1398" s="667"/>
      <c r="G1398" s="667"/>
      <c r="H1398" s="667"/>
      <c r="I1398" s="667"/>
      <c r="J1398" s="668"/>
      <c r="K1398" s="233">
        <v>0</v>
      </c>
      <c r="L1398" s="253"/>
      <c r="M1398" s="107"/>
      <c r="N1398" s="108"/>
    </row>
    <row r="1399" spans="2:14">
      <c r="B1399" s="190"/>
      <c r="C1399" s="94" t="s">
        <v>5087</v>
      </c>
      <c r="D1399" s="24" t="s">
        <v>1107</v>
      </c>
      <c r="E1399" s="666" t="str">
        <f>IFERROR(VLOOKUP($C1399,'SINAPI MARÇO 2020'!$1:$1048576,2,0),IFERROR(VLOOKUP($C1399,'COMP. PROPRIA'!#REF!,4,0),""))</f>
        <v/>
      </c>
      <c r="F1399" s="667"/>
      <c r="G1399" s="667"/>
      <c r="H1399" s="667"/>
      <c r="I1399" s="667"/>
      <c r="J1399" s="668"/>
      <c r="K1399" s="233">
        <v>0</v>
      </c>
      <c r="L1399" s="253"/>
      <c r="M1399" s="107"/>
      <c r="N1399" s="108"/>
    </row>
    <row r="1400" spans="2:14">
      <c r="B1400" s="190"/>
      <c r="C1400" s="94" t="s">
        <v>5088</v>
      </c>
      <c r="D1400" s="24" t="s">
        <v>1107</v>
      </c>
      <c r="E1400" s="666" t="str">
        <f>IFERROR(VLOOKUP($C1400,'SINAPI MARÇO 2020'!$1:$1048576,2,0),IFERROR(VLOOKUP($C1400,'COMP. PROPRIA'!#REF!,4,0),""))</f>
        <v/>
      </c>
      <c r="F1400" s="667"/>
      <c r="G1400" s="667"/>
      <c r="H1400" s="667"/>
      <c r="I1400" s="667"/>
      <c r="J1400" s="668"/>
      <c r="K1400" s="233">
        <v>0</v>
      </c>
      <c r="L1400" s="253"/>
      <c r="M1400" s="107"/>
      <c r="N1400" s="108"/>
    </row>
    <row r="1401" spans="2:14">
      <c r="B1401" s="190"/>
      <c r="C1401" s="94" t="s">
        <v>5089</v>
      </c>
      <c r="D1401" s="24" t="s">
        <v>1107</v>
      </c>
      <c r="E1401" s="666" t="str">
        <f>IFERROR(VLOOKUP($C1401,'SINAPI MARÇO 2020'!$1:$1048576,2,0),IFERROR(VLOOKUP($C1401,'COMP. PROPRIA'!#REF!,4,0),""))</f>
        <v/>
      </c>
      <c r="F1401" s="667"/>
      <c r="G1401" s="667"/>
      <c r="H1401" s="667"/>
      <c r="I1401" s="667"/>
      <c r="J1401" s="668"/>
      <c r="K1401" s="233">
        <v>0</v>
      </c>
      <c r="L1401" s="253"/>
      <c r="M1401" s="107"/>
      <c r="N1401" s="108"/>
    </row>
    <row r="1402" spans="2:14">
      <c r="B1402" s="190"/>
      <c r="C1402" s="94" t="s">
        <v>5090</v>
      </c>
      <c r="D1402" s="24" t="s">
        <v>1107</v>
      </c>
      <c r="E1402" s="666" t="str">
        <f>IFERROR(VLOOKUP($C1402,'SINAPI MARÇO 2020'!$1:$1048576,2,0),IFERROR(VLOOKUP($C1402,'COMP. PROPRIA'!#REF!,4,0),""))</f>
        <v/>
      </c>
      <c r="F1402" s="667"/>
      <c r="G1402" s="667"/>
      <c r="H1402" s="667"/>
      <c r="I1402" s="667"/>
      <c r="J1402" s="668"/>
      <c r="K1402" s="233">
        <v>0</v>
      </c>
      <c r="L1402" s="253"/>
      <c r="M1402" s="107"/>
      <c r="N1402" s="108"/>
    </row>
    <row r="1403" spans="2:14">
      <c r="B1403" s="190"/>
      <c r="C1403" s="94" t="s">
        <v>5091</v>
      </c>
      <c r="D1403" s="24" t="s">
        <v>1107</v>
      </c>
      <c r="E1403" s="666" t="str">
        <f>IFERROR(VLOOKUP($C1403,'SINAPI MARÇO 2020'!$1:$1048576,2,0),IFERROR(VLOOKUP($C1403,'COMP. PROPRIA'!#REF!,4,0),""))</f>
        <v/>
      </c>
      <c r="F1403" s="667"/>
      <c r="G1403" s="667"/>
      <c r="H1403" s="667"/>
      <c r="I1403" s="667"/>
      <c r="J1403" s="668"/>
      <c r="K1403" s="233">
        <v>0</v>
      </c>
      <c r="L1403" s="253"/>
      <c r="M1403" s="107"/>
      <c r="N1403" s="108"/>
    </row>
    <row r="1404" spans="2:14">
      <c r="B1404" s="190"/>
      <c r="C1404" s="94" t="s">
        <v>5092</v>
      </c>
      <c r="D1404" s="24" t="s">
        <v>1107</v>
      </c>
      <c r="E1404" s="666" t="str">
        <f>IFERROR(VLOOKUP($C1404,'SINAPI MARÇO 2020'!$1:$1048576,2,0),IFERROR(VLOOKUP($C1404,'COMP. PROPRIA'!#REF!,4,0),""))</f>
        <v/>
      </c>
      <c r="F1404" s="667"/>
      <c r="G1404" s="667"/>
      <c r="H1404" s="667"/>
      <c r="I1404" s="667"/>
      <c r="J1404" s="668"/>
      <c r="K1404" s="233">
        <v>0</v>
      </c>
      <c r="L1404" s="253"/>
      <c r="M1404" s="107"/>
      <c r="N1404" s="108"/>
    </row>
    <row r="1405" spans="2:14">
      <c r="B1405" s="190"/>
      <c r="C1405" s="94" t="s">
        <v>5093</v>
      </c>
      <c r="D1405" s="24" t="s">
        <v>1107</v>
      </c>
      <c r="E1405" s="666" t="str">
        <f>IFERROR(VLOOKUP($C1405,'SINAPI MARÇO 2020'!$1:$1048576,2,0),IFERROR(VLOOKUP($C1405,'COMP. PROPRIA'!#REF!,4,0),""))</f>
        <v/>
      </c>
      <c r="F1405" s="667"/>
      <c r="G1405" s="667"/>
      <c r="H1405" s="667"/>
      <c r="I1405" s="667"/>
      <c r="J1405" s="668"/>
      <c r="K1405" s="233">
        <v>0</v>
      </c>
      <c r="L1405" s="253"/>
      <c r="M1405" s="107"/>
      <c r="N1405" s="108"/>
    </row>
    <row r="1406" spans="2:14">
      <c r="B1406" s="190"/>
      <c r="C1406" s="94" t="s">
        <v>5094</v>
      </c>
      <c r="D1406" s="24" t="s">
        <v>1107</v>
      </c>
      <c r="E1406" s="666" t="str">
        <f>IFERROR(VLOOKUP($C1406,'SINAPI MARÇO 2020'!$1:$1048576,2,0),IFERROR(VLOOKUP($C1406,'COMP. PROPRIA'!#REF!,4,0),""))</f>
        <v/>
      </c>
      <c r="F1406" s="667"/>
      <c r="G1406" s="667"/>
      <c r="H1406" s="667"/>
      <c r="I1406" s="667"/>
      <c r="J1406" s="668"/>
      <c r="K1406" s="233">
        <v>0</v>
      </c>
      <c r="L1406" s="253"/>
      <c r="M1406" s="107"/>
      <c r="N1406" s="108"/>
    </row>
    <row r="1407" spans="2:14">
      <c r="B1407" s="190"/>
      <c r="C1407" s="94" t="s">
        <v>5095</v>
      </c>
      <c r="D1407" s="24" t="s">
        <v>1107</v>
      </c>
      <c r="E1407" s="666" t="str">
        <f>IFERROR(VLOOKUP($C1407,'SINAPI MARÇO 2020'!$1:$1048576,2,0),IFERROR(VLOOKUP($C1407,'COMP. PROPRIA'!#REF!,4,0),""))</f>
        <v/>
      </c>
      <c r="F1407" s="667"/>
      <c r="G1407" s="667"/>
      <c r="H1407" s="667"/>
      <c r="I1407" s="667"/>
      <c r="J1407" s="668"/>
      <c r="K1407" s="233">
        <v>0</v>
      </c>
      <c r="L1407" s="253"/>
      <c r="M1407" s="107"/>
      <c r="N1407" s="108"/>
    </row>
    <row r="1408" spans="2:14" ht="12.75" customHeight="1">
      <c r="B1408" s="190"/>
      <c r="C1408" s="94" t="s">
        <v>5096</v>
      </c>
      <c r="D1408" s="24" t="s">
        <v>1107</v>
      </c>
      <c r="E1408" s="666" t="str">
        <f>IFERROR(VLOOKUP($C1408,'SINAPI MARÇO 2020'!$1:$1048576,2,0),IFERROR(VLOOKUP($C1408,'COMP. PROPRIA'!#REF!,4,0),""))</f>
        <v/>
      </c>
      <c r="F1408" s="667"/>
      <c r="G1408" s="667"/>
      <c r="H1408" s="667"/>
      <c r="I1408" s="667"/>
      <c r="J1408" s="668"/>
      <c r="K1408" s="233">
        <v>0</v>
      </c>
      <c r="L1408" s="253"/>
      <c r="M1408" s="107"/>
      <c r="N1408" s="108"/>
    </row>
    <row r="1409" spans="2:14" ht="12.75" customHeight="1">
      <c r="B1409" s="190"/>
      <c r="C1409" s="94" t="s">
        <v>5097</v>
      </c>
      <c r="D1409" s="24" t="s">
        <v>1107</v>
      </c>
      <c r="E1409" s="666" t="str">
        <f>IFERROR(VLOOKUP($C1409,'SINAPI MARÇO 2020'!$1:$1048576,2,0),IFERROR(VLOOKUP($C1409,'COMP. PROPRIA'!#REF!,4,0),""))</f>
        <v/>
      </c>
      <c r="F1409" s="667"/>
      <c r="G1409" s="667"/>
      <c r="H1409" s="667"/>
      <c r="I1409" s="667"/>
      <c r="J1409" s="668"/>
      <c r="K1409" s="233">
        <v>0</v>
      </c>
      <c r="L1409" s="253"/>
      <c r="M1409" s="107"/>
      <c r="N1409" s="108"/>
    </row>
    <row r="1410" spans="2:14" ht="12.75" customHeight="1">
      <c r="B1410" s="190"/>
      <c r="C1410" s="94" t="s">
        <v>5098</v>
      </c>
      <c r="D1410" s="24" t="s">
        <v>1107</v>
      </c>
      <c r="E1410" s="666" t="str">
        <f>IFERROR(VLOOKUP($C1410,'SINAPI MARÇO 2020'!$1:$1048576,2,0),IFERROR(VLOOKUP($C1410,'COMP. PROPRIA'!#REF!,4,0),""))</f>
        <v/>
      </c>
      <c r="F1410" s="667"/>
      <c r="G1410" s="667"/>
      <c r="H1410" s="667"/>
      <c r="I1410" s="667"/>
      <c r="J1410" s="668"/>
      <c r="K1410" s="233">
        <v>0</v>
      </c>
      <c r="L1410" s="253"/>
      <c r="M1410" s="107"/>
      <c r="N1410" s="108"/>
    </row>
    <row r="1411" spans="2:14" ht="12.75" customHeight="1">
      <c r="B1411" s="190"/>
      <c r="C1411" s="24">
        <v>83394</v>
      </c>
      <c r="D1411" s="24" t="s">
        <v>7</v>
      </c>
      <c r="E1411" s="666" t="str">
        <f>IFERROR(VLOOKUP($C1411,'SINAPI MARÇO 2020'!$1:$1048576,2,0),IFERROR(VLOOKUP($C1411,'COMP. PROPRIA'!#REF!,4,0),""))</f>
        <v/>
      </c>
      <c r="F1411" s="667"/>
      <c r="G1411" s="667"/>
      <c r="H1411" s="667"/>
      <c r="I1411" s="667"/>
      <c r="J1411" s="668"/>
      <c r="K1411" s="233">
        <v>0</v>
      </c>
      <c r="L1411" s="253"/>
      <c r="M1411" s="107"/>
      <c r="N1411" s="108"/>
    </row>
    <row r="1412" spans="2:14" ht="12.75" customHeight="1">
      <c r="B1412" s="190"/>
      <c r="C1412" s="62" t="s">
        <v>4444</v>
      </c>
      <c r="D1412" s="24" t="s">
        <v>7</v>
      </c>
      <c r="E1412" s="666" t="str">
        <f>IFERROR(VLOOKUP($C1412,'SINAPI MARÇO 2020'!$1:$1048576,2,0),IFERROR(VLOOKUP($C1412,'COMP. PROPRIA'!#REF!,4,0),""))</f>
        <v>ALCA PRE-FORMADA DISTRIBUIÇÃO EM  ACO RECOBERTO COM ALUMINIO PARA CABO 25MM2, ENCAPADO. FORNECIMENTO E INSTALAÇÃO.</v>
      </c>
      <c r="F1412" s="667"/>
      <c r="G1412" s="667"/>
      <c r="H1412" s="667"/>
      <c r="I1412" s="667"/>
      <c r="J1412" s="668"/>
      <c r="K1412" s="233">
        <v>0</v>
      </c>
      <c r="L1412" s="253"/>
      <c r="M1412" s="107"/>
      <c r="N1412" s="108"/>
    </row>
    <row r="1413" spans="2:14" ht="12.75" customHeight="1">
      <c r="B1413" s="190"/>
      <c r="C1413" s="62" t="s">
        <v>4529</v>
      </c>
      <c r="D1413" s="24" t="s">
        <v>7</v>
      </c>
      <c r="E1413" s="666" t="str">
        <f>IFERROR(VLOOKUP($C1413,'SINAPI MARÇO 2020'!$1:$1048576,2,0),IFERROR(VLOOKUP($C1413,'COMP. PROPRIA'!#REF!,4,0),""))</f>
        <v>TRANSFORMADOR DISTRIBUICAO  112,5KVA TRIFASICO 60HZ CLASSE 15KV IMERSO EM ÓLEO MINERAL FORNECIMENTO E INSTALACAO</v>
      </c>
      <c r="F1413" s="667"/>
      <c r="G1413" s="667"/>
      <c r="H1413" s="667"/>
      <c r="I1413" s="667"/>
      <c r="J1413" s="668"/>
      <c r="K1413" s="233">
        <v>0</v>
      </c>
      <c r="L1413" s="253"/>
      <c r="M1413" s="107"/>
      <c r="N1413" s="108"/>
    </row>
    <row r="1414" spans="2:14" ht="24.75" customHeight="1">
      <c r="B1414" s="190"/>
      <c r="C1414" s="62" t="s">
        <v>4445</v>
      </c>
      <c r="D1414" s="24" t="s">
        <v>7</v>
      </c>
      <c r="E1414" s="666" t="str">
        <f>IFERROR(VLOOKUP($C1414,'SINAPI MARÇO 2020'!$1:$1048576,2,0),IFERROR(VLOOKUP($C1414,'COMP. PROPRIA'!#REF!,4,0),""))</f>
        <v>LACO DE ROLDANA PRE-FORMADO ACO RECOBERTO DE ALUMINIO PARA CABO DE ALUMINIO NU BITOLA 25MM2 - FORNECIMENTO E COLOCACAO</v>
      </c>
      <c r="F1414" s="667"/>
      <c r="G1414" s="667"/>
      <c r="H1414" s="667"/>
      <c r="I1414" s="667"/>
      <c r="J1414" s="668"/>
      <c r="K1414" s="233">
        <v>0</v>
      </c>
      <c r="L1414" s="253"/>
      <c r="M1414" s="107"/>
      <c r="N1414" s="108"/>
    </row>
    <row r="1415" spans="2:14" ht="12.75" customHeight="1">
      <c r="B1415" s="190"/>
      <c r="C1415" s="24">
        <v>92980</v>
      </c>
      <c r="D1415" s="24" t="s">
        <v>7</v>
      </c>
      <c r="E1415" s="666" t="str">
        <f>IFERROR(VLOOKUP($C1415,'SINAPI MARÇO 2020'!$1:$1048576,2,0),IFERROR(VLOOKUP($C1415,'COMP. PROPRIA'!#REF!,4,0),""))</f>
        <v>CABO DE COBRE FLEXÍVEL ISOLADO, 10 MM², ANTI-CHAMA 0,6/1,0 KV, PARA DISTRIBUIÇÃO - FORNECIMENTO E INSTALAÇÃO. AF_12/2015</v>
      </c>
      <c r="F1415" s="667"/>
      <c r="G1415" s="667"/>
      <c r="H1415" s="667"/>
      <c r="I1415" s="667"/>
      <c r="J1415" s="668"/>
      <c r="K1415" s="233">
        <v>0</v>
      </c>
      <c r="L1415" s="253"/>
      <c r="M1415" s="107"/>
      <c r="N1415" s="108"/>
    </row>
    <row r="1416" spans="2:14">
      <c r="B1416" s="190"/>
      <c r="C1416" s="24">
        <v>72254</v>
      </c>
      <c r="D1416" s="24" t="s">
        <v>7</v>
      </c>
      <c r="E1416" s="666" t="str">
        <f>IFERROR(VLOOKUP($C1416,'SINAPI MARÇO 2020'!$1:$1048576,2,0),IFERROR(VLOOKUP($C1416,'COMP. PROPRIA'!#REF!,4,0),""))</f>
        <v/>
      </c>
      <c r="F1416" s="667"/>
      <c r="G1416" s="667"/>
      <c r="H1416" s="667"/>
      <c r="I1416" s="667"/>
      <c r="J1416" s="668"/>
      <c r="K1416" s="233">
        <v>0</v>
      </c>
      <c r="L1416" s="253"/>
      <c r="M1416" s="107"/>
      <c r="N1416" s="108"/>
    </row>
    <row r="1417" spans="2:14">
      <c r="B1417" s="190"/>
      <c r="C1417" s="24">
        <v>96985</v>
      </c>
      <c r="D1417" s="24" t="s">
        <v>7</v>
      </c>
      <c r="E1417" s="666" t="str">
        <f>IFERROR(VLOOKUP($C1417,'SINAPI MARÇO 2020'!$1:$1048576,2,0),IFERROR(VLOOKUP($C1417,'COMP. PROPRIA'!#REF!,4,0),""))</f>
        <v>HASTE DE ATERRAMENTO 5/8  PARA SPDA - FORNECIMENTO E INSTALAÇÃO. AF_12/2017</v>
      </c>
      <c r="F1417" s="667"/>
      <c r="G1417" s="667"/>
      <c r="H1417" s="667"/>
      <c r="I1417" s="667"/>
      <c r="J1417" s="668"/>
      <c r="K1417" s="233">
        <v>0</v>
      </c>
      <c r="L1417" s="253"/>
      <c r="M1417" s="107"/>
      <c r="N1417" s="108"/>
    </row>
    <row r="1418" spans="2:14" ht="12.75" customHeight="1">
      <c r="B1418" s="190"/>
      <c r="C1418" s="24">
        <v>83450</v>
      </c>
      <c r="D1418" s="24" t="s">
        <v>7</v>
      </c>
      <c r="E1418" s="666" t="str">
        <f>IFERROR(VLOOKUP($C1418,'SINAPI MARÇO 2020'!$1:$1048576,2,0),IFERROR(VLOOKUP($C1418,'COMP. PROPRIA'!#REF!,4,0),""))</f>
        <v/>
      </c>
      <c r="F1418" s="667"/>
      <c r="G1418" s="667"/>
      <c r="H1418" s="667"/>
      <c r="I1418" s="667"/>
      <c r="J1418" s="668"/>
      <c r="K1418" s="233">
        <v>0</v>
      </c>
      <c r="L1418" s="253"/>
      <c r="M1418" s="107"/>
      <c r="N1418" s="108"/>
    </row>
    <row r="1419" spans="2:14" ht="12.75" customHeight="1">
      <c r="B1419" s="190"/>
      <c r="C1419" s="24">
        <v>91870</v>
      </c>
      <c r="D1419" s="24" t="s">
        <v>7</v>
      </c>
      <c r="E1419" s="666" t="str">
        <f>IFERROR(VLOOKUP($C1419,'SINAPI MARÇO 2020'!$1:$1048576,2,0),IFERROR(VLOOKUP($C1419,'COMP. PROPRIA'!#REF!,4,0),""))</f>
        <v>ELETRODUTO RÍGIDO ROSCÁVEL, PVC, DN 20 MM (1/2"), PARA CIRCUITOS TERMINAIS, INSTALADO EM PAREDE - FORNECIMENTO E INSTALAÇÃO. AF_12/2015</v>
      </c>
      <c r="F1419" s="667"/>
      <c r="G1419" s="667"/>
      <c r="H1419" s="667"/>
      <c r="I1419" s="667"/>
      <c r="J1419" s="668"/>
      <c r="K1419" s="233">
        <v>0</v>
      </c>
      <c r="L1419" s="253"/>
      <c r="M1419" s="107"/>
      <c r="N1419" s="108"/>
    </row>
    <row r="1420" spans="2:14" ht="12.75" customHeight="1">
      <c r="B1420" s="190"/>
      <c r="C1420" s="24">
        <v>92998</v>
      </c>
      <c r="D1420" s="24" t="s">
        <v>7</v>
      </c>
      <c r="E1420" s="666" t="str">
        <f>IFERROR(VLOOKUP($C1420,'SINAPI MARÇO 2020'!$1:$1048576,2,0),IFERROR(VLOOKUP($C1420,'COMP. PROPRIA'!#REF!,4,0),""))</f>
        <v>CABO DE COBRE FLEXÍVEL ISOLADO, 185 MM², ANTI-CHAMA 0,6/1,0 KV, PARA DISTRIBUIÇÃO - FORNECIMENTO E INSTALAÇÃO. AF_12/2015</v>
      </c>
      <c r="F1420" s="667"/>
      <c r="G1420" s="667"/>
      <c r="H1420" s="667"/>
      <c r="I1420" s="667"/>
      <c r="J1420" s="668"/>
      <c r="K1420" s="233">
        <v>0</v>
      </c>
      <c r="L1420" s="253"/>
      <c r="M1420" s="107"/>
      <c r="N1420" s="108"/>
    </row>
    <row r="1421" spans="2:14" ht="12.75" customHeight="1">
      <c r="B1421" s="190"/>
      <c r="C1421" s="24">
        <v>92992</v>
      </c>
      <c r="D1421" s="24" t="s">
        <v>7</v>
      </c>
      <c r="E1421" s="666" t="str">
        <f>IFERROR(VLOOKUP($C1421,'SINAPI MARÇO 2020'!$1:$1048576,2,0),IFERROR(VLOOKUP($C1421,'COMP. PROPRIA'!#REF!,4,0),""))</f>
        <v>CABO DE COBRE FLEXÍVEL ISOLADO, 95 MM², ANTI-CHAMA 0,6/1,0 KV, PARA DISTRIBUIÇÃO - FORNECIMENTO E INSTALAÇÃO. AF_12/2015</v>
      </c>
      <c r="F1421" s="667"/>
      <c r="G1421" s="667"/>
      <c r="H1421" s="667"/>
      <c r="I1421" s="667"/>
      <c r="J1421" s="668"/>
      <c r="K1421" s="233">
        <v>0</v>
      </c>
      <c r="L1421" s="253"/>
      <c r="M1421" s="107"/>
      <c r="N1421" s="108"/>
    </row>
    <row r="1422" spans="2:14" ht="12.75" customHeight="1">
      <c r="B1422" s="190"/>
      <c r="C1422" s="24">
        <v>72268</v>
      </c>
      <c r="D1422" s="24" t="s">
        <v>7</v>
      </c>
      <c r="E1422" s="666" t="str">
        <f>IFERROR(VLOOKUP($C1422,'SINAPI MARÇO 2020'!$1:$1048576,2,0),IFERROR(VLOOKUP($C1422,'COMP. PROPRIA'!#REF!,4,0),""))</f>
        <v/>
      </c>
      <c r="F1422" s="667"/>
      <c r="G1422" s="667"/>
      <c r="H1422" s="667"/>
      <c r="I1422" s="667"/>
      <c r="J1422" s="668"/>
      <c r="K1422" s="233">
        <v>0</v>
      </c>
      <c r="L1422" s="253"/>
      <c r="M1422" s="107"/>
      <c r="N1422" s="108"/>
    </row>
    <row r="1423" spans="2:14" ht="12.75" customHeight="1">
      <c r="B1423" s="190"/>
      <c r="C1423" s="24">
        <v>72265</v>
      </c>
      <c r="D1423" s="24" t="s">
        <v>7</v>
      </c>
      <c r="E1423" s="666" t="str">
        <f>IFERROR(VLOOKUP($C1423,'SINAPI MARÇO 2020'!$1:$1048576,2,0),IFERROR(VLOOKUP($C1423,'COMP. PROPRIA'!#REF!,4,0),""))</f>
        <v/>
      </c>
      <c r="F1423" s="667"/>
      <c r="G1423" s="667"/>
      <c r="H1423" s="667"/>
      <c r="I1423" s="667"/>
      <c r="J1423" s="668"/>
      <c r="K1423" s="233">
        <v>0</v>
      </c>
      <c r="L1423" s="253"/>
      <c r="M1423" s="107"/>
      <c r="N1423" s="108"/>
    </row>
    <row r="1424" spans="2:14" ht="12.75" customHeight="1">
      <c r="B1424" s="190"/>
      <c r="C1424" s="24">
        <v>93012</v>
      </c>
      <c r="D1424" s="24" t="s">
        <v>7</v>
      </c>
      <c r="E1424" s="666" t="str">
        <f>IFERROR(VLOOKUP($C1424,'SINAPI MARÇO 2020'!$1:$1048576,2,0),IFERROR(VLOOKUP($C1424,'COMP. PROPRIA'!#REF!,4,0),""))</f>
        <v>ELETRODUTO RÍGIDO ROSCÁVEL, PVC, DN 110 MM (4") - FORNECIMENTO E INSTALAÇÃO. AF_12/2015</v>
      </c>
      <c r="F1424" s="667"/>
      <c r="G1424" s="667"/>
      <c r="H1424" s="667"/>
      <c r="I1424" s="667"/>
      <c r="J1424" s="668"/>
      <c r="K1424" s="233">
        <v>0</v>
      </c>
      <c r="L1424" s="253"/>
      <c r="M1424" s="107"/>
      <c r="N1424" s="108"/>
    </row>
    <row r="1425" spans="2:14" ht="12.75" customHeight="1">
      <c r="B1425" s="190"/>
      <c r="C1425" s="62" t="s">
        <v>4609</v>
      </c>
      <c r="D1425" s="24" t="s">
        <v>7</v>
      </c>
      <c r="E1425" s="666" t="str">
        <f>IFERROR(VLOOKUP($C1425,'SINAPI MARÇO 2020'!$1:$1048576,2,0),IFERROR(VLOOKUP($C1425,'COMP. PROPRIA'!#REF!,4,0),""))</f>
        <v>DISJUNTOR TERMOMAGNETICO TRIPOLAR EM CAIXA MOLDADA 300 A 400A 600V, FORNECIMENTO E INSTALACAO</v>
      </c>
      <c r="F1425" s="667"/>
      <c r="G1425" s="667"/>
      <c r="H1425" s="667"/>
      <c r="I1425" s="667"/>
      <c r="J1425" s="668"/>
      <c r="K1425" s="233">
        <v>0</v>
      </c>
      <c r="L1425" s="253"/>
      <c r="M1425" s="107"/>
      <c r="N1425" s="108"/>
    </row>
    <row r="1426" spans="2:14">
      <c r="B1426" s="190"/>
      <c r="C1426" s="24">
        <v>93358</v>
      </c>
      <c r="D1426" s="24" t="s">
        <v>7</v>
      </c>
      <c r="E1426" s="666" t="str">
        <f>IFERROR(VLOOKUP($C1426,'SINAPI MARÇO 2020'!$1:$1048576,2,0),IFERROR(VLOOKUP($C1426,'COMP. PROPRIA'!#REF!,4,0),""))</f>
        <v>ESCAVAÇÃO MANUAL DE VALA COM PROFUNDIDADE MENOR OU IGUAL A 1,30 M. AF_03/2016</v>
      </c>
      <c r="F1426" s="667"/>
      <c r="G1426" s="667"/>
      <c r="H1426" s="667"/>
      <c r="I1426" s="667"/>
      <c r="J1426" s="668"/>
      <c r="K1426" s="233">
        <v>0</v>
      </c>
      <c r="L1426" s="253"/>
      <c r="M1426" s="107"/>
      <c r="N1426" s="108"/>
    </row>
    <row r="1427" spans="2:14">
      <c r="B1427" s="190"/>
      <c r="C1427" s="62">
        <v>93382</v>
      </c>
      <c r="D1427" s="24" t="s">
        <v>7</v>
      </c>
      <c r="E1427" s="666" t="str">
        <f>IFERROR(VLOOKUP($C1427,'SINAPI MARÇO 2020'!$1:$1048576,2,0),IFERROR(VLOOKUP($C1427,'COMP. PROPRIA'!#REF!,4,0),""))</f>
        <v>REATERRO MANUAL DE VALAS COM COMPACTAÇÃO MECANIZADA. AF_04/2016</v>
      </c>
      <c r="F1427" s="667"/>
      <c r="G1427" s="667"/>
      <c r="H1427" s="667"/>
      <c r="I1427" s="667"/>
      <c r="J1427" s="668"/>
      <c r="K1427" s="233">
        <v>0</v>
      </c>
      <c r="L1427" s="253"/>
      <c r="M1427" s="107"/>
      <c r="N1427" s="108"/>
    </row>
    <row r="1428" spans="2:14">
      <c r="B1428" s="190"/>
      <c r="C1428" s="24"/>
      <c r="D1428" s="24"/>
      <c r="E1428" s="252"/>
      <c r="F1428" s="261"/>
      <c r="G1428" s="261"/>
      <c r="H1428" s="261"/>
      <c r="I1428" s="261"/>
      <c r="J1428" s="106"/>
      <c r="K1428" s="233">
        <v>0</v>
      </c>
      <c r="L1428" s="253"/>
      <c r="M1428" s="107"/>
      <c r="N1428" s="108"/>
    </row>
    <row r="1429" spans="2:14" ht="13.5" thickBot="1">
      <c r="B1429" s="190"/>
      <c r="C1429" s="24"/>
      <c r="D1429" s="24"/>
      <c r="E1429" s="252"/>
      <c r="F1429" s="261"/>
      <c r="G1429" s="261"/>
      <c r="H1429" s="261"/>
      <c r="I1429" s="261"/>
      <c r="J1429" s="106"/>
      <c r="K1429" s="229"/>
      <c r="L1429" s="253"/>
      <c r="M1429" s="107"/>
      <c r="N1429" s="108"/>
    </row>
    <row r="1430" spans="2:14" ht="13.5" thickBot="1">
      <c r="B1430" s="191"/>
      <c r="C1430" s="88"/>
      <c r="D1430" s="88"/>
      <c r="E1430" s="677" t="s">
        <v>1017</v>
      </c>
      <c r="F1430" s="678"/>
      <c r="G1430" s="678"/>
      <c r="H1430" s="678"/>
      <c r="I1430" s="678"/>
      <c r="J1430" s="679"/>
      <c r="K1430" s="228"/>
      <c r="L1430" s="49"/>
      <c r="M1430" s="93"/>
      <c r="N1430" s="112"/>
    </row>
    <row r="1431" spans="2:14">
      <c r="B1431" s="190"/>
      <c r="C1431" s="24"/>
      <c r="D1431" s="24"/>
      <c r="E1431" s="252"/>
      <c r="F1431" s="261"/>
      <c r="G1431" s="261"/>
      <c r="H1431" s="261"/>
      <c r="I1431" s="261"/>
      <c r="J1431" s="106"/>
      <c r="K1431" s="229"/>
      <c r="L1431" s="253"/>
      <c r="M1431" s="107"/>
      <c r="N1431" s="108"/>
    </row>
    <row r="1432" spans="2:14">
      <c r="B1432" s="191"/>
      <c r="C1432" s="62" t="s">
        <v>10086</v>
      </c>
      <c r="D1432" s="62" t="s">
        <v>7</v>
      </c>
      <c r="E1432" s="666" t="str">
        <f>IFERROR(VLOOKUP($C1432,'SINAPI MARÇO 2020'!$1:$1048576,2,0),IFERROR(VLOOKUP($C1432,'COMP. PROPRIA'!#REF!,4,0),""))</f>
        <v/>
      </c>
      <c r="F1432" s="667"/>
      <c r="G1432" s="667"/>
      <c r="H1432" s="667"/>
      <c r="I1432" s="667"/>
      <c r="J1432" s="668"/>
      <c r="K1432" s="228">
        <v>0</v>
      </c>
      <c r="L1432" s="49"/>
      <c r="M1432" s="93"/>
      <c r="N1432" s="112"/>
    </row>
    <row r="1433" spans="2:14" ht="12.75" customHeight="1">
      <c r="B1433" s="191"/>
      <c r="C1433" s="62">
        <v>92884</v>
      </c>
      <c r="D1433" s="62" t="s">
        <v>7</v>
      </c>
      <c r="E1433" s="666" t="str">
        <f>IFERROR(VLOOKUP($C1433,'SINAPI MARÇO 2020'!$1:$1048576,2,0),IFERROR(VLOOKUP($C1433,'COMP. PROPRIA'!#REF!,4,0),""))</f>
        <v>ARMAÇÃO UTILIZANDO AÇO CA-25 DE 10,0 MM - MONTAGEM. AF_12/2015</v>
      </c>
      <c r="F1433" s="667"/>
      <c r="G1433" s="667"/>
      <c r="H1433" s="667"/>
      <c r="I1433" s="667"/>
      <c r="J1433" s="668"/>
      <c r="K1433" s="228">
        <v>0</v>
      </c>
      <c r="L1433" s="49"/>
      <c r="M1433" s="93"/>
      <c r="N1433" s="112"/>
    </row>
    <row r="1434" spans="2:14" ht="12.75" customHeight="1">
      <c r="B1434" s="191"/>
      <c r="C1434" s="62">
        <v>72259</v>
      </c>
      <c r="D1434" s="62" t="s">
        <v>7</v>
      </c>
      <c r="E1434" s="666" t="str">
        <f>IFERROR(VLOOKUP($C1434,'SINAPI MARÇO 2020'!$1:$1048576,2,0),IFERROR(VLOOKUP($C1434,'COMP. PROPRIA'!#REF!,4,0),""))</f>
        <v/>
      </c>
      <c r="F1434" s="667"/>
      <c r="G1434" s="667"/>
      <c r="H1434" s="667"/>
      <c r="I1434" s="667"/>
      <c r="J1434" s="668"/>
      <c r="K1434" s="228">
        <v>0</v>
      </c>
      <c r="L1434" s="49"/>
      <c r="M1434" s="93"/>
      <c r="N1434" s="112"/>
    </row>
    <row r="1435" spans="2:14" ht="12.75" customHeight="1">
      <c r="B1435" s="191"/>
      <c r="C1435" s="176" t="s">
        <v>5057</v>
      </c>
      <c r="D1435" s="62" t="s">
        <v>1107</v>
      </c>
      <c r="E1435" s="666" t="str">
        <f>IFERROR(VLOOKUP($C1435,'SINAPI MARÇO 2020'!$1:$1048576,2,0),IFERROR(VLOOKUP($C1435,'COMP. PROPRIA'!#REF!,4,0),""))</f>
        <v/>
      </c>
      <c r="F1435" s="667"/>
      <c r="G1435" s="667"/>
      <c r="H1435" s="667"/>
      <c r="I1435" s="667"/>
      <c r="J1435" s="668"/>
      <c r="K1435" s="228">
        <v>0</v>
      </c>
      <c r="L1435" s="49"/>
      <c r="M1435" s="93"/>
      <c r="N1435" s="112"/>
    </row>
    <row r="1436" spans="2:14">
      <c r="B1436" s="191"/>
      <c r="C1436" s="62">
        <v>93358</v>
      </c>
      <c r="D1436" s="62" t="s">
        <v>7</v>
      </c>
      <c r="E1436" s="666" t="str">
        <f>IFERROR(VLOOKUP($C1436,'SINAPI MARÇO 2020'!$1:$1048576,2,0),IFERROR(VLOOKUP($C1436,'COMP. PROPRIA'!#REF!,4,0),""))</f>
        <v>ESCAVAÇÃO MANUAL DE VALA COM PROFUNDIDADE MENOR OU IGUAL A 1,30 M. AF_03/2016</v>
      </c>
      <c r="F1436" s="667"/>
      <c r="G1436" s="667"/>
      <c r="H1436" s="667"/>
      <c r="I1436" s="667"/>
      <c r="J1436" s="668"/>
      <c r="K1436" s="228">
        <v>0</v>
      </c>
      <c r="L1436" s="49" t="s">
        <v>43</v>
      </c>
      <c r="M1436" s="93"/>
      <c r="N1436" s="112"/>
    </row>
    <row r="1437" spans="2:14">
      <c r="B1437" s="191"/>
      <c r="C1437" s="62">
        <v>96985</v>
      </c>
      <c r="D1437" s="62" t="s">
        <v>7</v>
      </c>
      <c r="E1437" s="666" t="str">
        <f>IFERROR(VLOOKUP($C1437,'SINAPI MARÇO 2020'!$1:$1048576,2,0),IFERROR(VLOOKUP($C1437,'COMP. PROPRIA'!#REF!,4,0),""))</f>
        <v>HASTE DE ATERRAMENTO 5/8  PARA SPDA - FORNECIMENTO E INSTALAÇÃO. AF_12/2017</v>
      </c>
      <c r="F1437" s="667"/>
      <c r="G1437" s="667"/>
      <c r="H1437" s="667"/>
      <c r="I1437" s="667"/>
      <c r="J1437" s="668"/>
      <c r="K1437" s="228">
        <v>0</v>
      </c>
      <c r="L1437" s="49"/>
      <c r="M1437" s="93"/>
      <c r="N1437" s="112"/>
    </row>
    <row r="1438" spans="2:14">
      <c r="B1438" s="191"/>
      <c r="C1438" s="62">
        <v>72251</v>
      </c>
      <c r="D1438" s="62" t="s">
        <v>7</v>
      </c>
      <c r="E1438" s="666" t="str">
        <f>IFERROR(VLOOKUP($C1438,'SINAPI MARÇO 2020'!$1:$1048576,2,0),IFERROR(VLOOKUP($C1438,'COMP. PROPRIA'!#REF!,4,0),""))</f>
        <v/>
      </c>
      <c r="F1438" s="667"/>
      <c r="G1438" s="667"/>
      <c r="H1438" s="667"/>
      <c r="I1438" s="667"/>
      <c r="J1438" s="668"/>
      <c r="K1438" s="228">
        <v>0</v>
      </c>
      <c r="L1438" s="49"/>
      <c r="M1438" s="93"/>
      <c r="N1438" s="112"/>
    </row>
    <row r="1439" spans="2:14">
      <c r="B1439" s="191"/>
      <c r="C1439" s="62">
        <v>72253</v>
      </c>
      <c r="D1439" s="62" t="s">
        <v>7</v>
      </c>
      <c r="E1439" s="666" t="str">
        <f>IFERROR(VLOOKUP($C1439,'SINAPI MARÇO 2020'!$1:$1048576,2,0),IFERROR(VLOOKUP($C1439,'COMP. PROPRIA'!#REF!,4,0),""))</f>
        <v/>
      </c>
      <c r="F1439" s="667"/>
      <c r="G1439" s="667"/>
      <c r="H1439" s="667"/>
      <c r="I1439" s="667"/>
      <c r="J1439" s="668"/>
      <c r="K1439" s="228">
        <v>0</v>
      </c>
      <c r="L1439" s="49"/>
      <c r="M1439" s="93"/>
      <c r="N1439" s="112"/>
    </row>
    <row r="1440" spans="2:14">
      <c r="B1440" s="191"/>
      <c r="C1440" s="62">
        <v>72254</v>
      </c>
      <c r="D1440" s="62" t="s">
        <v>7</v>
      </c>
      <c r="E1440" s="666" t="str">
        <f>IFERROR(VLOOKUP($C1440,'SINAPI MARÇO 2020'!$1:$1048576,2,0),IFERROR(VLOOKUP($C1440,'COMP. PROPRIA'!#REF!,4,0),""))</f>
        <v/>
      </c>
      <c r="F1440" s="667"/>
      <c r="G1440" s="667"/>
      <c r="H1440" s="667"/>
      <c r="I1440" s="667"/>
      <c r="J1440" s="668"/>
      <c r="K1440" s="228">
        <v>0</v>
      </c>
      <c r="L1440" s="49"/>
      <c r="M1440" s="93"/>
      <c r="N1440" s="112"/>
    </row>
    <row r="1441" spans="2:14">
      <c r="B1441" s="191"/>
      <c r="C1441" s="176" t="s">
        <v>5053</v>
      </c>
      <c r="D1441" s="62" t="s">
        <v>1107</v>
      </c>
      <c r="E1441" s="666" t="str">
        <f>IFERROR(VLOOKUP($C1441,'SINAPI MARÇO 2020'!$1:$1048576,2,0),IFERROR(VLOOKUP($C1441,'COMP. PROPRIA'!#REF!,4,0),""))</f>
        <v/>
      </c>
      <c r="F1441" s="667"/>
      <c r="G1441" s="667"/>
      <c r="H1441" s="667"/>
      <c r="I1441" s="667"/>
      <c r="J1441" s="668"/>
      <c r="K1441" s="228">
        <v>0</v>
      </c>
      <c r="L1441" s="49"/>
      <c r="M1441" s="93"/>
      <c r="N1441" s="112"/>
    </row>
    <row r="1442" spans="2:14" ht="13.5" thickBot="1">
      <c r="B1442" s="190"/>
      <c r="C1442" s="24"/>
      <c r="D1442" s="24"/>
      <c r="E1442" s="252"/>
      <c r="F1442" s="261"/>
      <c r="G1442" s="261"/>
      <c r="H1442" s="261"/>
      <c r="I1442" s="261"/>
      <c r="J1442" s="106"/>
      <c r="K1442" s="229"/>
      <c r="L1442" s="253"/>
      <c r="M1442" s="107"/>
      <c r="N1442" s="108"/>
    </row>
    <row r="1443" spans="2:14" ht="13.5" thickBot="1">
      <c r="B1443" s="190"/>
      <c r="C1443" s="24"/>
      <c r="D1443" s="24"/>
      <c r="E1443" s="677" t="s">
        <v>67</v>
      </c>
      <c r="F1443" s="678"/>
      <c r="G1443" s="678"/>
      <c r="H1443" s="678"/>
      <c r="I1443" s="678"/>
      <c r="J1443" s="679"/>
      <c r="K1443" s="229"/>
      <c r="L1443" s="253"/>
      <c r="M1443" s="107"/>
      <c r="N1443" s="108"/>
    </row>
    <row r="1444" spans="2:14" s="155" customFormat="1">
      <c r="B1444" s="194"/>
      <c r="C1444" s="89"/>
      <c r="D1444" s="89"/>
      <c r="E1444" s="128"/>
      <c r="F1444" s="49"/>
      <c r="G1444" s="49"/>
      <c r="H1444" s="49"/>
      <c r="I1444" s="49"/>
      <c r="J1444" s="156"/>
      <c r="K1444" s="238"/>
      <c r="L1444" s="41"/>
      <c r="M1444" s="161"/>
      <c r="N1444" s="162"/>
    </row>
    <row r="1445" spans="2:14" s="155" customFormat="1" ht="15">
      <c r="B1445" s="194"/>
      <c r="C1445" s="89"/>
      <c r="D1445" s="89"/>
      <c r="E1445" s="700" t="s">
        <v>10127</v>
      </c>
      <c r="F1445" s="701"/>
      <c r="G1445" s="701"/>
      <c r="H1445" s="701"/>
      <c r="I1445" s="701"/>
      <c r="J1445" s="702"/>
      <c r="K1445" s="238"/>
      <c r="L1445" s="41"/>
      <c r="M1445" s="161"/>
      <c r="N1445" s="162"/>
    </row>
    <row r="1446" spans="2:14" s="155" customFormat="1" ht="15" customHeight="1">
      <c r="B1446" s="194"/>
      <c r="C1446" s="89"/>
      <c r="D1446" s="89"/>
      <c r="E1446" s="128"/>
      <c r="F1446" s="49"/>
      <c r="G1446" s="49"/>
      <c r="H1446" s="49"/>
      <c r="I1446" s="49"/>
      <c r="J1446" s="156"/>
      <c r="K1446" s="238"/>
      <c r="L1446" s="41"/>
      <c r="M1446" s="161"/>
      <c r="N1446" s="162"/>
    </row>
    <row r="1447" spans="2:14" s="155" customFormat="1" ht="20.25" customHeight="1">
      <c r="B1447" s="194"/>
      <c r="C1447" s="89">
        <v>84656</v>
      </c>
      <c r="D1447" s="24" t="s">
        <v>7</v>
      </c>
      <c r="E1447" s="666" t="str">
        <f>IFERROR(VLOOKUP($C1447,'SINAPI MARÇO 2020'!$1:$1048576,2,0),IFERROR(VLOOKUP($C1447,'COMP. PROPRIA'!#REF!,4,0),""))</f>
        <v/>
      </c>
      <c r="F1447" s="667"/>
      <c r="G1447" s="667"/>
      <c r="H1447" s="667"/>
      <c r="I1447" s="667"/>
      <c r="J1447" s="668"/>
      <c r="K1447" s="230">
        <f>SUM(K1449:K1450)</f>
        <v>0</v>
      </c>
      <c r="L1447" s="40" t="s">
        <v>72</v>
      </c>
      <c r="M1447" s="161"/>
      <c r="N1447" s="162"/>
    </row>
    <row r="1448" spans="2:14" s="155" customFormat="1" ht="15" customHeight="1">
      <c r="B1448" s="194"/>
      <c r="C1448" s="89"/>
      <c r="D1448" s="89"/>
      <c r="E1448" s="82" t="s">
        <v>995</v>
      </c>
      <c r="F1448" s="321" t="s">
        <v>994</v>
      </c>
      <c r="G1448" s="320"/>
      <c r="H1448" s="320"/>
      <c r="I1448" s="320"/>
      <c r="J1448" s="106"/>
      <c r="K1448" s="229"/>
      <c r="L1448" s="40"/>
      <c r="M1448" s="161"/>
      <c r="N1448" s="162"/>
    </row>
    <row r="1449" spans="2:14" s="155" customFormat="1">
      <c r="B1449" s="194"/>
      <c r="C1449" s="89"/>
      <c r="D1449" s="89"/>
      <c r="E1449" s="105">
        <v>0</v>
      </c>
      <c r="F1449" s="151">
        <v>0</v>
      </c>
      <c r="G1449" s="320"/>
      <c r="H1449" s="320"/>
      <c r="I1449" s="320"/>
      <c r="J1449" s="106"/>
      <c r="K1449" s="229">
        <f>E1449*F1449</f>
        <v>0</v>
      </c>
      <c r="L1449" s="40"/>
      <c r="M1449" s="161"/>
      <c r="N1449" s="162"/>
    </row>
    <row r="1450" spans="2:14" s="155" customFormat="1">
      <c r="B1450" s="194"/>
      <c r="C1450" s="89"/>
      <c r="D1450" s="89"/>
      <c r="E1450" s="105">
        <v>0</v>
      </c>
      <c r="F1450" s="151">
        <v>0</v>
      </c>
      <c r="G1450" s="320"/>
      <c r="H1450" s="320"/>
      <c r="I1450" s="320"/>
      <c r="J1450" s="106"/>
      <c r="K1450" s="229">
        <f>E1450*F1450</f>
        <v>0</v>
      </c>
      <c r="L1450" s="40"/>
      <c r="M1450" s="161"/>
      <c r="N1450" s="162"/>
    </row>
    <row r="1451" spans="2:14" s="155" customFormat="1" ht="15" customHeight="1">
      <c r="B1451" s="194"/>
      <c r="C1451" s="89"/>
      <c r="D1451" s="89"/>
      <c r="E1451" s="132"/>
      <c r="F1451" s="41"/>
      <c r="G1451" s="320"/>
      <c r="H1451" s="320"/>
      <c r="I1451" s="320"/>
      <c r="J1451" s="106"/>
      <c r="K1451" s="229"/>
      <c r="L1451" s="40"/>
      <c r="M1451" s="161"/>
      <c r="N1451" s="162"/>
    </row>
    <row r="1452" spans="2:14" s="155" customFormat="1" ht="27" customHeight="1">
      <c r="B1452" s="194"/>
      <c r="C1452" s="24" t="s">
        <v>4547</v>
      </c>
      <c r="D1452" s="24" t="s">
        <v>7</v>
      </c>
      <c r="E1452" s="666" t="str">
        <f>IFERROR(VLOOKUP($C1452,'SINAPI MARÇO 2020'!$1:$1048576,2,0),IFERROR(VLOOKUP($C1452,'COMP. PROPRIA'!#REF!,4,0),""))</f>
        <v/>
      </c>
      <c r="F1452" s="667"/>
      <c r="G1452" s="667"/>
      <c r="H1452" s="667"/>
      <c r="I1452" s="667"/>
      <c r="J1452" s="668"/>
      <c r="K1452" s="230">
        <f>SUM(K1454:K1455)</f>
        <v>0</v>
      </c>
      <c r="L1452" s="40" t="s">
        <v>72</v>
      </c>
      <c r="M1452" s="161"/>
      <c r="N1452" s="162"/>
    </row>
    <row r="1453" spans="2:14" s="155" customFormat="1">
      <c r="B1453" s="194"/>
      <c r="C1453" s="89"/>
      <c r="D1453" s="89"/>
      <c r="E1453" s="82" t="s">
        <v>995</v>
      </c>
      <c r="F1453" s="321" t="s">
        <v>994</v>
      </c>
      <c r="G1453" s="261"/>
      <c r="H1453" s="261"/>
      <c r="I1453" s="261"/>
      <c r="J1453" s="106"/>
      <c r="K1453" s="229"/>
      <c r="L1453" s="40"/>
      <c r="M1453" s="161"/>
      <c r="N1453" s="162"/>
    </row>
    <row r="1454" spans="2:14" s="155" customFormat="1">
      <c r="B1454" s="194"/>
      <c r="C1454" s="89"/>
      <c r="D1454" s="89"/>
      <c r="E1454" s="105">
        <v>0</v>
      </c>
      <c r="F1454" s="151">
        <v>0</v>
      </c>
      <c r="G1454" s="320"/>
      <c r="H1454" s="320"/>
      <c r="I1454" s="320"/>
      <c r="J1454" s="106"/>
      <c r="K1454" s="229">
        <f>E1454*F1454</f>
        <v>0</v>
      </c>
      <c r="L1454" s="40"/>
      <c r="M1454" s="161"/>
      <c r="N1454" s="162"/>
    </row>
    <row r="1455" spans="2:14" s="155" customFormat="1">
      <c r="B1455" s="194"/>
      <c r="C1455" s="89"/>
      <c r="D1455" s="89"/>
      <c r="E1455" s="105">
        <v>0</v>
      </c>
      <c r="F1455" s="151">
        <v>0</v>
      </c>
      <c r="G1455" s="320"/>
      <c r="H1455" s="320"/>
      <c r="I1455" s="320"/>
      <c r="J1455" s="106"/>
      <c r="K1455" s="229">
        <f>E1455*F1455</f>
        <v>0</v>
      </c>
      <c r="L1455" s="40"/>
      <c r="M1455" s="161"/>
      <c r="N1455" s="162"/>
    </row>
    <row r="1456" spans="2:14" s="155" customFormat="1">
      <c r="B1456" s="194"/>
      <c r="C1456" s="89"/>
      <c r="D1456" s="89"/>
      <c r="E1456" s="118"/>
      <c r="F1456" s="320"/>
      <c r="G1456" s="320"/>
      <c r="H1456" s="320"/>
      <c r="I1456" s="320"/>
      <c r="J1456" s="106"/>
      <c r="K1456" s="233"/>
      <c r="L1456" s="40"/>
      <c r="M1456" s="161"/>
      <c r="N1456" s="162"/>
    </row>
    <row r="1457" spans="2:14" s="155" customFormat="1" ht="15">
      <c r="B1457" s="194"/>
      <c r="C1457" s="24" t="s">
        <v>4665</v>
      </c>
      <c r="D1457" s="24" t="s">
        <v>7</v>
      </c>
      <c r="E1457" s="666" t="str">
        <f>IFERROR(VLOOKUP($C1457,'SINAPI MARÇO 2020'!$1:$1048576,2,0),IFERROR(VLOOKUP($C1457,'COMP. PROPRIA'!#REF!,4,0),""))</f>
        <v>PINTURA ACRILICA EM PISO CIMENTADO DUAS DEMAOS</v>
      </c>
      <c r="F1457" s="667"/>
      <c r="G1457" s="667"/>
      <c r="H1457" s="667"/>
      <c r="I1457" s="667"/>
      <c r="J1457" s="668"/>
      <c r="K1457" s="230">
        <f>SUM(K1459:K1460)</f>
        <v>0</v>
      </c>
      <c r="L1457" s="40" t="s">
        <v>72</v>
      </c>
      <c r="M1457" s="161"/>
      <c r="N1457" s="162"/>
    </row>
    <row r="1458" spans="2:14" s="155" customFormat="1" ht="15" customHeight="1">
      <c r="B1458" s="194"/>
      <c r="C1458" s="89"/>
      <c r="D1458" s="89"/>
      <c r="E1458" s="82" t="s">
        <v>995</v>
      </c>
      <c r="F1458" s="321" t="s">
        <v>994</v>
      </c>
      <c r="G1458" s="320"/>
      <c r="H1458" s="320"/>
      <c r="I1458" s="320"/>
      <c r="J1458" s="106"/>
      <c r="K1458" s="229"/>
      <c r="L1458" s="40"/>
      <c r="M1458" s="161"/>
      <c r="N1458" s="162"/>
    </row>
    <row r="1459" spans="2:14" s="155" customFormat="1">
      <c r="B1459" s="194"/>
      <c r="C1459" s="89"/>
      <c r="D1459" s="89"/>
      <c r="E1459" s="105">
        <v>0</v>
      </c>
      <c r="F1459" s="151">
        <v>0</v>
      </c>
      <c r="G1459" s="320"/>
      <c r="H1459" s="320"/>
      <c r="I1459" s="320"/>
      <c r="J1459" s="106"/>
      <c r="K1459" s="229">
        <f>E1459*F1459</f>
        <v>0</v>
      </c>
      <c r="L1459" s="40"/>
      <c r="M1459" s="161"/>
      <c r="N1459" s="162"/>
    </row>
    <row r="1460" spans="2:14" s="155" customFormat="1">
      <c r="B1460" s="194"/>
      <c r="C1460" s="89"/>
      <c r="D1460" s="89"/>
      <c r="E1460" s="105">
        <v>0</v>
      </c>
      <c r="F1460" s="151">
        <v>0</v>
      </c>
      <c r="G1460" s="320"/>
      <c r="H1460" s="320"/>
      <c r="I1460" s="320"/>
      <c r="J1460" s="106"/>
      <c r="K1460" s="229">
        <f>E1460*F1460</f>
        <v>0</v>
      </c>
      <c r="L1460" s="40"/>
      <c r="M1460" s="161"/>
      <c r="N1460" s="162"/>
    </row>
    <row r="1461" spans="2:14" s="155" customFormat="1" ht="15" customHeight="1">
      <c r="B1461" s="194"/>
      <c r="C1461" s="89"/>
      <c r="D1461" s="89"/>
      <c r="E1461" s="118"/>
      <c r="F1461" s="320"/>
      <c r="G1461" s="320"/>
      <c r="H1461" s="320"/>
      <c r="I1461" s="320"/>
      <c r="J1461" s="106"/>
      <c r="K1461" s="233"/>
      <c r="L1461" s="40"/>
      <c r="M1461" s="161"/>
      <c r="N1461" s="162"/>
    </row>
    <row r="1462" spans="2:14" s="155" customFormat="1" ht="30" customHeight="1">
      <c r="B1462" s="194"/>
      <c r="C1462" s="24">
        <v>41595</v>
      </c>
      <c r="D1462" s="62" t="s">
        <v>7</v>
      </c>
      <c r="E1462" s="666" t="str">
        <f>IFERROR(VLOOKUP($C1462,'SINAPI MARÇO 2020'!$1:$1048576,2,0),IFERROR(VLOOKUP($C1462,'COMP. PROPRIA'!#REF!,4,0),""))</f>
        <v>PINTURA ACRILICA DE FAIXAS DE DEMARCACAO EM QUADRA POLIESPORTIVA, 5 CM DE LARGURA</v>
      </c>
      <c r="F1462" s="667"/>
      <c r="G1462" s="667"/>
      <c r="H1462" s="667"/>
      <c r="I1462" s="667"/>
      <c r="J1462" s="668"/>
      <c r="K1462" s="230">
        <f>SUM(K1464:K1465)</f>
        <v>0</v>
      </c>
      <c r="L1462" s="40" t="s">
        <v>18</v>
      </c>
      <c r="M1462" s="161"/>
      <c r="N1462" s="162"/>
    </row>
    <row r="1463" spans="2:14" s="155" customFormat="1" ht="15" customHeight="1">
      <c r="B1463" s="194"/>
      <c r="C1463" s="89"/>
      <c r="D1463" s="89"/>
      <c r="E1463" s="82" t="s">
        <v>995</v>
      </c>
      <c r="F1463" s="321" t="s">
        <v>994</v>
      </c>
      <c r="G1463" s="320"/>
      <c r="H1463" s="320"/>
      <c r="I1463" s="320"/>
      <c r="J1463" s="106"/>
      <c r="K1463" s="229"/>
      <c r="L1463" s="40"/>
      <c r="M1463" s="161"/>
      <c r="N1463" s="162"/>
    </row>
    <row r="1464" spans="2:14" s="155" customFormat="1">
      <c r="B1464" s="194"/>
      <c r="C1464" s="89"/>
      <c r="D1464" s="89"/>
      <c r="E1464" s="105">
        <v>0</v>
      </c>
      <c r="F1464" s="151">
        <v>0</v>
      </c>
      <c r="G1464" s="320"/>
      <c r="H1464" s="320"/>
      <c r="I1464" s="320"/>
      <c r="J1464" s="106"/>
      <c r="K1464" s="229">
        <f>E1464*F1464</f>
        <v>0</v>
      </c>
      <c r="L1464" s="40"/>
      <c r="M1464" s="161"/>
      <c r="N1464" s="162"/>
    </row>
    <row r="1465" spans="2:14" s="155" customFormat="1">
      <c r="B1465" s="194"/>
      <c r="C1465" s="89"/>
      <c r="D1465" s="89"/>
      <c r="E1465" s="105">
        <v>0</v>
      </c>
      <c r="F1465" s="151">
        <v>0</v>
      </c>
      <c r="G1465" s="320"/>
      <c r="H1465" s="320"/>
      <c r="I1465" s="320"/>
      <c r="J1465" s="106"/>
      <c r="K1465" s="229">
        <f>E1465*F1465</f>
        <v>0</v>
      </c>
      <c r="L1465" s="40"/>
      <c r="M1465" s="161"/>
      <c r="N1465" s="162"/>
    </row>
    <row r="1466" spans="2:14" s="155" customFormat="1" ht="15" customHeight="1">
      <c r="B1466" s="194"/>
      <c r="C1466" s="89"/>
      <c r="D1466" s="89"/>
      <c r="E1466" s="118"/>
      <c r="F1466" s="320"/>
      <c r="G1466" s="320"/>
      <c r="H1466" s="320"/>
      <c r="I1466" s="320"/>
      <c r="J1466" s="106"/>
      <c r="K1466" s="233"/>
      <c r="L1466" s="40"/>
      <c r="M1466" s="161"/>
      <c r="N1466" s="162"/>
    </row>
    <row r="1467" spans="2:14" s="155" customFormat="1" ht="36.75" customHeight="1">
      <c r="B1467" s="190"/>
      <c r="C1467" s="24" t="s">
        <v>4638</v>
      </c>
      <c r="D1467" s="62" t="s">
        <v>7</v>
      </c>
      <c r="E1467" s="666" t="str">
        <f>IFERROR(VLOOKUP($C1467,'SINAPI MARÇO 2020'!$1:$1048576,2,0),IFERROR(VLOOKUP($C1467,'COMP. PROPRIA'!#REF!,4,0),""))</f>
        <v/>
      </c>
      <c r="F1467" s="667"/>
      <c r="G1467" s="667"/>
      <c r="H1467" s="667"/>
      <c r="I1467" s="667"/>
      <c r="J1467" s="668"/>
      <c r="K1467" s="230">
        <f>SUM(K1469:K1470)</f>
        <v>0</v>
      </c>
      <c r="L1467" s="40" t="s">
        <v>57</v>
      </c>
      <c r="M1467" s="161"/>
      <c r="N1467" s="162"/>
    </row>
    <row r="1468" spans="2:14" s="155" customFormat="1">
      <c r="B1468" s="190"/>
      <c r="C1468" s="24"/>
      <c r="D1468" s="24"/>
      <c r="E1468" s="82" t="s">
        <v>995</v>
      </c>
      <c r="F1468" s="321" t="s">
        <v>994</v>
      </c>
      <c r="G1468" s="320"/>
      <c r="H1468" s="320"/>
      <c r="I1468" s="320"/>
      <c r="J1468" s="106"/>
      <c r="K1468" s="229"/>
      <c r="L1468" s="253"/>
      <c r="M1468" s="161"/>
      <c r="N1468" s="162"/>
    </row>
    <row r="1469" spans="2:14" s="155" customFormat="1">
      <c r="B1469" s="190" t="s">
        <v>4906</v>
      </c>
      <c r="C1469" s="24"/>
      <c r="D1469" s="24"/>
      <c r="E1469" s="105">
        <v>0</v>
      </c>
      <c r="F1469" s="151">
        <v>0</v>
      </c>
      <c r="G1469" s="320"/>
      <c r="H1469" s="320"/>
      <c r="I1469" s="320"/>
      <c r="J1469" s="106"/>
      <c r="K1469" s="229">
        <f>E1469*F1469</f>
        <v>0</v>
      </c>
      <c r="L1469" s="253"/>
      <c r="M1469" s="161"/>
      <c r="N1469" s="162"/>
    </row>
    <row r="1470" spans="2:14" s="155" customFormat="1">
      <c r="B1470" s="190"/>
      <c r="C1470" s="24"/>
      <c r="D1470" s="24"/>
      <c r="E1470" s="105">
        <v>0</v>
      </c>
      <c r="F1470" s="151">
        <v>0</v>
      </c>
      <c r="G1470" s="320"/>
      <c r="H1470" s="320"/>
      <c r="I1470" s="320"/>
      <c r="J1470" s="106"/>
      <c r="K1470" s="229">
        <f>E1470*F1470</f>
        <v>0</v>
      </c>
      <c r="L1470" s="253"/>
      <c r="M1470" s="161"/>
      <c r="N1470" s="162"/>
    </row>
    <row r="1471" spans="2:14" s="155" customFormat="1" ht="15" customHeight="1">
      <c r="B1471" s="190"/>
      <c r="C1471" s="24"/>
      <c r="D1471" s="24"/>
      <c r="E1471" s="132"/>
      <c r="F1471" s="41"/>
      <c r="G1471" s="320"/>
      <c r="H1471" s="320"/>
      <c r="I1471" s="320"/>
      <c r="J1471" s="106"/>
      <c r="K1471" s="229"/>
      <c r="L1471" s="253"/>
      <c r="M1471" s="161"/>
      <c r="N1471" s="162"/>
    </row>
    <row r="1472" spans="2:14" s="155" customFormat="1" ht="29.25" customHeight="1">
      <c r="B1472" s="190"/>
      <c r="C1472" s="24">
        <v>94213</v>
      </c>
      <c r="D1472" s="62" t="s">
        <v>7</v>
      </c>
      <c r="E1472" s="666" t="str">
        <f>IFERROR(VLOOKUP($C1472,'SINAPI MARÇO 2020'!$1:$1048576,2,0),IFERROR(VLOOKUP($C1472,'COMP. PROPRIA'!#REF!,4,0),""))</f>
        <v>TELHAMENTO COM TELHA DE AÇO/ALUMÍNIO E = 0,5 MM, COM ATÉ 2 ÁGUAS, INCLUSO IÇAMENTO. AF_07/2019</v>
      </c>
      <c r="F1472" s="667"/>
      <c r="G1472" s="667"/>
      <c r="H1472" s="667"/>
      <c r="I1472" s="667"/>
      <c r="J1472" s="668"/>
      <c r="K1472" s="230">
        <f>SUM(K1474:K1475)</f>
        <v>0</v>
      </c>
      <c r="L1472" s="40" t="s">
        <v>72</v>
      </c>
      <c r="M1472" s="161"/>
      <c r="N1472" s="162"/>
    </row>
    <row r="1473" spans="2:14" s="155" customFormat="1">
      <c r="B1473" s="190"/>
      <c r="C1473" s="24"/>
      <c r="D1473" s="62"/>
      <c r="E1473" s="82" t="s">
        <v>995</v>
      </c>
      <c r="F1473" s="321" t="s">
        <v>994</v>
      </c>
      <c r="G1473" s="320"/>
      <c r="H1473" s="320"/>
      <c r="I1473" s="320"/>
      <c r="J1473" s="106"/>
      <c r="K1473" s="229"/>
      <c r="L1473" s="40"/>
      <c r="M1473" s="161"/>
      <c r="N1473" s="162"/>
    </row>
    <row r="1474" spans="2:14" s="155" customFormat="1">
      <c r="B1474" s="190"/>
      <c r="C1474" s="24"/>
      <c r="D1474" s="62"/>
      <c r="E1474" s="105">
        <v>0</v>
      </c>
      <c r="F1474" s="151">
        <v>0</v>
      </c>
      <c r="G1474" s="320"/>
      <c r="H1474" s="320"/>
      <c r="I1474" s="320"/>
      <c r="J1474" s="106"/>
      <c r="K1474" s="229">
        <f>E1474*F1474</f>
        <v>0</v>
      </c>
      <c r="L1474" s="40"/>
      <c r="M1474" s="161"/>
      <c r="N1474" s="162"/>
    </row>
    <row r="1475" spans="2:14" s="155" customFormat="1">
      <c r="B1475" s="190"/>
      <c r="C1475" s="24"/>
      <c r="D1475" s="62"/>
      <c r="E1475" s="105">
        <v>0</v>
      </c>
      <c r="F1475" s="151">
        <v>0</v>
      </c>
      <c r="G1475" s="320"/>
      <c r="H1475" s="320"/>
      <c r="I1475" s="320"/>
      <c r="J1475" s="106"/>
      <c r="K1475" s="229">
        <f>E1475*F1475</f>
        <v>0</v>
      </c>
      <c r="L1475" s="40"/>
      <c r="M1475" s="161"/>
      <c r="N1475" s="162"/>
    </row>
    <row r="1476" spans="2:14" s="155" customFormat="1" ht="15">
      <c r="B1476" s="190"/>
      <c r="C1476" s="24"/>
      <c r="D1476" s="62"/>
      <c r="E1476" s="323"/>
      <c r="F1476" s="324"/>
      <c r="G1476" s="324"/>
      <c r="H1476" s="324"/>
      <c r="I1476" s="324"/>
      <c r="J1476" s="325"/>
      <c r="K1476" s="230"/>
      <c r="L1476" s="40"/>
      <c r="M1476" s="161"/>
      <c r="N1476" s="162"/>
    </row>
    <row r="1477" spans="2:14" s="155" customFormat="1" ht="38.25" customHeight="1">
      <c r="B1477" s="190"/>
      <c r="C1477" s="24" t="s">
        <v>4663</v>
      </c>
      <c r="D1477" s="62" t="s">
        <v>7</v>
      </c>
      <c r="E1477" s="666" t="str">
        <f>IFERROR(VLOOKUP($C1477,'SINAPI MARÇO 2020'!$1:$1048576,2,0),IFERROR(VLOOKUP($C1477,'COMP. PROPRIA'!#REF!,4,0),""))</f>
        <v>ALAMBRADO PARA QUADRA POLIESPORTIVA, ESTRUTURADO POR TUBOS DE ACO GALVANIZADO, COM COSTURA, DIN 2440, DIAMETRO 2", COM TELA DE ARAME GALVANIZADO, FIO 14 BWG E MALHA QUADRADA 5X5CM</v>
      </c>
      <c r="F1477" s="667"/>
      <c r="G1477" s="667"/>
      <c r="H1477" s="667"/>
      <c r="I1477" s="667"/>
      <c r="J1477" s="668"/>
      <c r="K1477" s="230">
        <f>SUM(K1479:K1480)</f>
        <v>0</v>
      </c>
      <c r="L1477" s="40" t="s">
        <v>57</v>
      </c>
      <c r="M1477" s="161"/>
      <c r="N1477" s="162"/>
    </row>
    <row r="1478" spans="2:14" s="155" customFormat="1">
      <c r="B1478" s="190"/>
      <c r="C1478" s="24"/>
      <c r="D1478" s="62"/>
      <c r="E1478" s="82" t="s">
        <v>995</v>
      </c>
      <c r="F1478" s="321" t="s">
        <v>994</v>
      </c>
      <c r="G1478" s="320"/>
      <c r="H1478" s="320"/>
      <c r="I1478" s="320"/>
      <c r="J1478" s="106"/>
      <c r="K1478" s="229"/>
      <c r="L1478" s="40"/>
      <c r="M1478" s="161"/>
      <c r="N1478" s="162"/>
    </row>
    <row r="1479" spans="2:14" s="155" customFormat="1">
      <c r="B1479" s="190"/>
      <c r="C1479" s="24"/>
      <c r="D1479" s="62"/>
      <c r="E1479" s="105">
        <v>0</v>
      </c>
      <c r="F1479" s="151">
        <v>0</v>
      </c>
      <c r="G1479" s="320"/>
      <c r="H1479" s="320"/>
      <c r="I1479" s="320"/>
      <c r="J1479" s="106"/>
      <c r="K1479" s="229">
        <f>E1479*F1479</f>
        <v>0</v>
      </c>
      <c r="L1479" s="40"/>
      <c r="M1479" s="161"/>
      <c r="N1479" s="162"/>
    </row>
    <row r="1480" spans="2:14" s="155" customFormat="1">
      <c r="B1480" s="190"/>
      <c r="C1480" s="24"/>
      <c r="D1480" s="62"/>
      <c r="E1480" s="105">
        <v>0</v>
      </c>
      <c r="F1480" s="151">
        <v>0</v>
      </c>
      <c r="G1480" s="320"/>
      <c r="H1480" s="320"/>
      <c r="I1480" s="320"/>
      <c r="J1480" s="106"/>
      <c r="K1480" s="229">
        <f>E1480*F1480</f>
        <v>0</v>
      </c>
      <c r="L1480" s="40"/>
      <c r="M1480" s="161"/>
      <c r="N1480" s="162"/>
    </row>
    <row r="1481" spans="2:14" s="155" customFormat="1" ht="15">
      <c r="B1481" s="190"/>
      <c r="C1481" s="24"/>
      <c r="D1481" s="62"/>
      <c r="E1481" s="323"/>
      <c r="F1481" s="324"/>
      <c r="G1481" s="324"/>
      <c r="H1481" s="324"/>
      <c r="I1481" s="324"/>
      <c r="J1481" s="325"/>
      <c r="K1481" s="230"/>
      <c r="L1481" s="40"/>
      <c r="M1481" s="161"/>
      <c r="N1481" s="162"/>
    </row>
    <row r="1482" spans="2:14" s="155" customFormat="1" ht="33" customHeight="1">
      <c r="B1482" s="190"/>
      <c r="C1482" s="24" t="s">
        <v>10087</v>
      </c>
      <c r="D1482" s="62" t="s">
        <v>5168</v>
      </c>
      <c r="E1482" s="666" t="str">
        <f>IFERROR(VLOOKUP($C1482,'SINAPI MARÇO 2020'!$1:$1048576,2,0),IFERROR(VLOOKUP($C1482,'COMP. PROPRIA'!#REF!,4,0),""))</f>
        <v/>
      </c>
      <c r="F1482" s="667"/>
      <c r="G1482" s="667"/>
      <c r="H1482" s="667"/>
      <c r="I1482" s="667"/>
      <c r="J1482" s="668"/>
      <c r="K1482" s="230">
        <v>0</v>
      </c>
      <c r="L1482" s="40" t="s">
        <v>5172</v>
      </c>
      <c r="M1482" s="161"/>
      <c r="N1482" s="162"/>
    </row>
    <row r="1483" spans="2:14" s="155" customFormat="1" ht="26.25" customHeight="1">
      <c r="B1483" s="190"/>
      <c r="C1483" s="24"/>
      <c r="D1483" s="62"/>
      <c r="E1483" s="257"/>
      <c r="F1483" s="258"/>
      <c r="G1483" s="258"/>
      <c r="H1483" s="258"/>
      <c r="I1483" s="258"/>
      <c r="J1483" s="259"/>
      <c r="K1483" s="230"/>
      <c r="L1483" s="40"/>
      <c r="M1483" s="161"/>
      <c r="N1483" s="162"/>
    </row>
    <row r="1484" spans="2:14" s="155" customFormat="1" ht="15">
      <c r="B1484" s="194"/>
      <c r="C1484" s="89"/>
      <c r="D1484" s="89"/>
      <c r="E1484" s="709" t="s">
        <v>4725</v>
      </c>
      <c r="F1484" s="710"/>
      <c r="G1484" s="710"/>
      <c r="H1484" s="710"/>
      <c r="I1484" s="710"/>
      <c r="J1484" s="711"/>
      <c r="K1484" s="233"/>
      <c r="L1484" s="40"/>
      <c r="M1484" s="161"/>
      <c r="N1484" s="162"/>
    </row>
    <row r="1485" spans="2:14" s="155" customFormat="1" ht="15">
      <c r="B1485" s="194"/>
      <c r="C1485" s="89"/>
      <c r="D1485" s="89"/>
      <c r="E1485" s="700" t="s">
        <v>4907</v>
      </c>
      <c r="F1485" s="701"/>
      <c r="G1485" s="701"/>
      <c r="H1485" s="701"/>
      <c r="I1485" s="701"/>
      <c r="J1485" s="702"/>
      <c r="K1485" s="233"/>
      <c r="L1485" s="40"/>
      <c r="M1485" s="161"/>
      <c r="N1485" s="162"/>
    </row>
    <row r="1486" spans="2:14" s="155" customFormat="1">
      <c r="B1486" s="194"/>
      <c r="C1486" s="89"/>
      <c r="D1486" s="89"/>
      <c r="E1486" s="118"/>
      <c r="F1486" s="261"/>
      <c r="G1486" s="261"/>
      <c r="H1486" s="261"/>
      <c r="I1486" s="261"/>
      <c r="J1486" s="106"/>
      <c r="K1486" s="233"/>
      <c r="L1486" s="40"/>
      <c r="M1486" s="161"/>
      <c r="N1486" s="162"/>
    </row>
    <row r="1487" spans="2:14" s="155" customFormat="1" ht="30.75" customHeight="1">
      <c r="B1487" s="190"/>
      <c r="C1487" s="94" t="s">
        <v>10124</v>
      </c>
      <c r="D1487" s="24" t="s">
        <v>7</v>
      </c>
      <c r="E1487" s="666" t="str">
        <f>IFERROR(VLOOKUP($C1487,'SINAPI MARÇO 2020'!$1:$1048576,2,0),IFERROR(VLOOKUP($C1487,'COMP. PROPRIA'!#REF!,4,0),""))</f>
        <v/>
      </c>
      <c r="F1487" s="667"/>
      <c r="G1487" s="667"/>
      <c r="H1487" s="667"/>
      <c r="I1487" s="667"/>
      <c r="J1487" s="668"/>
      <c r="K1487" s="230">
        <f>SUM(K1489:K1490)</f>
        <v>0</v>
      </c>
      <c r="L1487" s="253" t="s">
        <v>24</v>
      </c>
      <c r="M1487" s="230">
        <f>SUM(M1489:M1490)</f>
        <v>0</v>
      </c>
      <c r="N1487" s="253" t="s">
        <v>24</v>
      </c>
    </row>
    <row r="1488" spans="2:14" s="155" customFormat="1">
      <c r="B1488" s="190"/>
      <c r="C1488" s="24"/>
      <c r="D1488" s="24"/>
      <c r="E1488" s="252" t="s">
        <v>10089</v>
      </c>
      <c r="F1488" s="261" t="s">
        <v>10090</v>
      </c>
      <c r="H1488" s="261"/>
      <c r="I1488" s="261"/>
      <c r="J1488" s="106"/>
      <c r="K1488" s="237"/>
      <c r="L1488" s="113"/>
      <c r="M1488" s="113"/>
      <c r="N1488" s="108"/>
    </row>
    <row r="1489" spans="2:14" s="155" customFormat="1">
      <c r="B1489" s="190"/>
      <c r="C1489" s="62"/>
      <c r="D1489" s="62"/>
      <c r="E1489" s="105">
        <v>0</v>
      </c>
      <c r="F1489" s="109">
        <v>0</v>
      </c>
      <c r="G1489" s="47"/>
      <c r="H1489" s="47"/>
      <c r="I1489" s="38"/>
      <c r="J1489" s="106"/>
      <c r="K1489" s="54">
        <f>E1489*F1489</f>
        <v>0</v>
      </c>
      <c r="L1489" s="253"/>
      <c r="M1489" s="107"/>
      <c r="N1489" s="108"/>
    </row>
    <row r="1490" spans="2:14" s="155" customFormat="1">
      <c r="B1490" s="190"/>
      <c r="C1490" s="62"/>
      <c r="D1490" s="62"/>
      <c r="E1490" s="117">
        <v>0</v>
      </c>
      <c r="F1490" s="109">
        <v>0</v>
      </c>
      <c r="G1490" s="47"/>
      <c r="H1490" s="38"/>
      <c r="I1490" s="38"/>
      <c r="J1490" s="106"/>
      <c r="K1490" s="54">
        <f>E1490*F1490</f>
        <v>0</v>
      </c>
      <c r="L1490" s="253"/>
      <c r="M1490" s="107"/>
      <c r="N1490" s="108"/>
    </row>
    <row r="1491" spans="2:14" s="155" customFormat="1">
      <c r="B1491" s="190"/>
      <c r="C1491" s="62"/>
      <c r="D1491" s="62"/>
      <c r="E1491" s="118"/>
      <c r="F1491" s="261"/>
      <c r="G1491" s="261"/>
      <c r="H1491" s="261"/>
      <c r="I1491" s="261"/>
      <c r="J1491" s="106"/>
      <c r="K1491" s="54"/>
      <c r="L1491" s="253"/>
      <c r="M1491" s="107"/>
      <c r="N1491" s="108"/>
    </row>
    <row r="1492" spans="2:14" s="155" customFormat="1" ht="34.5" customHeight="1">
      <c r="B1492" s="190"/>
      <c r="C1492" s="24">
        <v>95583</v>
      </c>
      <c r="D1492" s="24" t="s">
        <v>7</v>
      </c>
      <c r="E1492" s="666" t="str">
        <f>IFERROR(VLOOKUP($C1492,'SINAPI MARÇO 2020'!$1:$1048576,2,0),IFERROR(VLOOKUP($C1492,'COMP. PROPRIA'!#REF!,4,0),""))</f>
        <v>MONTAGEM DE ARMADURA TRANSVERSAL DE ESTACAS DE SEÇÃO CIRCULAR, DIÂMETRO = 5,0 MM. AF_11/2016</v>
      </c>
      <c r="F1492" s="667"/>
      <c r="G1492" s="667"/>
      <c r="H1492" s="667"/>
      <c r="I1492" s="667"/>
      <c r="J1492" s="668"/>
      <c r="K1492" s="230">
        <f>SUM(K1494:K1495)</f>
        <v>0</v>
      </c>
      <c r="L1492" s="253" t="s">
        <v>27</v>
      </c>
      <c r="M1492" s="107"/>
      <c r="N1492" s="108"/>
    </row>
    <row r="1493" spans="2:14" s="155" customFormat="1" ht="15" customHeight="1">
      <c r="B1493" s="190"/>
      <c r="C1493" s="24"/>
      <c r="D1493" s="24"/>
      <c r="E1493" s="252"/>
      <c r="F1493" s="261"/>
      <c r="G1493" s="261"/>
      <c r="H1493" s="261"/>
      <c r="I1493" s="38"/>
      <c r="J1493" s="106"/>
      <c r="K1493" s="229"/>
      <c r="L1493" s="253"/>
      <c r="M1493" s="107"/>
      <c r="N1493" s="108"/>
    </row>
    <row r="1494" spans="2:14" s="155" customFormat="1">
      <c r="B1494" s="190"/>
      <c r="C1494" s="24"/>
      <c r="D1494" s="24"/>
      <c r="E1494" s="68" t="s">
        <v>1024</v>
      </c>
      <c r="F1494" s="255" t="s">
        <v>937</v>
      </c>
      <c r="G1494" s="255" t="s">
        <v>1025</v>
      </c>
      <c r="H1494" s="44" t="s">
        <v>899</v>
      </c>
      <c r="I1494" s="52"/>
      <c r="J1494" s="106"/>
      <c r="K1494" s="54"/>
      <c r="L1494" s="253"/>
      <c r="M1494" s="107"/>
      <c r="N1494" s="108"/>
    </row>
    <row r="1495" spans="2:14" s="155" customFormat="1">
      <c r="B1495" s="190"/>
      <c r="C1495" s="24"/>
      <c r="D1495" s="24"/>
      <c r="E1495" s="105">
        <v>5</v>
      </c>
      <c r="F1495" s="261">
        <f>2*3.14*0.15+0.1</f>
        <v>1.042</v>
      </c>
      <c r="G1495" s="261">
        <f>K1487/0.12</f>
        <v>0</v>
      </c>
      <c r="H1495" s="261">
        <f>((E1495/1000)*(E1495/1000)*3.14*0.25)*7850</f>
        <v>0.15405625000000003</v>
      </c>
      <c r="I1495" s="261"/>
      <c r="J1495" s="106"/>
      <c r="K1495" s="54">
        <f>G1495*H1495*F1495</f>
        <v>0</v>
      </c>
      <c r="L1495" s="253"/>
      <c r="M1495" s="107"/>
      <c r="N1495" s="108"/>
    </row>
    <row r="1496" spans="2:14" s="155" customFormat="1">
      <c r="B1496" s="190"/>
      <c r="C1496" s="24"/>
      <c r="D1496" s="24"/>
      <c r="E1496" s="252"/>
      <c r="F1496" s="261"/>
      <c r="G1496" s="261"/>
      <c r="H1496" s="261"/>
      <c r="I1496" s="38"/>
      <c r="J1496" s="106"/>
      <c r="K1496" s="233"/>
      <c r="L1496" s="253"/>
      <c r="M1496" s="107"/>
      <c r="N1496" s="108"/>
    </row>
    <row r="1497" spans="2:14" s="155" customFormat="1" ht="15" customHeight="1">
      <c r="B1497" s="190"/>
      <c r="C1497" s="24"/>
      <c r="D1497" s="24"/>
      <c r="E1497" s="252"/>
      <c r="F1497" s="261"/>
      <c r="G1497" s="261"/>
      <c r="H1497" s="38"/>
      <c r="I1497" s="261"/>
      <c r="J1497" s="106"/>
      <c r="K1497" s="233"/>
      <c r="L1497" s="253"/>
      <c r="M1497" s="107"/>
      <c r="N1497" s="108"/>
    </row>
    <row r="1498" spans="2:14" s="155" customFormat="1" ht="23.25" customHeight="1">
      <c r="B1498" s="190"/>
      <c r="C1498" s="24">
        <v>95578</v>
      </c>
      <c r="D1498" s="24" t="s">
        <v>7</v>
      </c>
      <c r="E1498" s="666" t="str">
        <f>IFERROR(VLOOKUP($C1498,'SINAPI MARÇO 2020'!$1:$1048576,2,0),IFERROR(VLOOKUP($C1498,'COMP. PROPRIA'!#REF!,4,0),""))</f>
        <v>MONTAGEM DE ARMADURA LONGITUDINAL/TRANSVERSAL DE ESTACAS DE SEÇÃO CIRCULAR, DIÂMETRO = 12,5 MM. AF_11/2016</v>
      </c>
      <c r="F1498" s="667"/>
      <c r="G1498" s="667"/>
      <c r="H1498" s="667"/>
      <c r="I1498" s="667"/>
      <c r="J1498" s="668"/>
      <c r="K1498" s="230">
        <f>SUM(K1501:K1502)</f>
        <v>0</v>
      </c>
      <c r="L1498" s="253" t="s">
        <v>27</v>
      </c>
      <c r="M1498" s="107"/>
      <c r="N1498" s="108"/>
    </row>
    <row r="1499" spans="2:14" s="155" customFormat="1">
      <c r="B1499" s="190"/>
      <c r="C1499" s="24"/>
      <c r="D1499" s="24"/>
      <c r="E1499" s="252"/>
      <c r="F1499" s="261"/>
      <c r="G1499" s="261"/>
      <c r="H1499" s="261"/>
      <c r="I1499" s="38"/>
      <c r="J1499" s="106"/>
      <c r="K1499" s="229"/>
      <c r="L1499" s="253"/>
      <c r="M1499" s="107"/>
      <c r="N1499" s="108"/>
    </row>
    <row r="1500" spans="2:14" s="155" customFormat="1" ht="15" customHeight="1">
      <c r="B1500" s="190"/>
      <c r="C1500" s="24"/>
      <c r="D1500" s="24"/>
      <c r="E1500" s="68" t="s">
        <v>1024</v>
      </c>
      <c r="F1500" s="255" t="s">
        <v>937</v>
      </c>
      <c r="G1500" s="255" t="s">
        <v>1025</v>
      </c>
      <c r="H1500" s="44" t="s">
        <v>899</v>
      </c>
      <c r="I1500" s="52"/>
      <c r="J1500" s="106"/>
      <c r="K1500" s="54"/>
      <c r="L1500" s="253"/>
      <c r="M1500" s="107"/>
      <c r="N1500" s="108"/>
    </row>
    <row r="1501" spans="2:14" s="155" customFormat="1">
      <c r="B1501" s="190"/>
      <c r="C1501" s="24"/>
      <c r="D1501" s="24"/>
      <c r="E1501" s="105">
        <v>12.5</v>
      </c>
      <c r="F1501" s="261">
        <f>K1487</f>
        <v>0</v>
      </c>
      <c r="G1501" s="261">
        <f>4*K1487</f>
        <v>0</v>
      </c>
      <c r="H1501" s="261">
        <f>((E1501/1000)*(E1501/1000)*3.14*0.25)*7850</f>
        <v>0.96285156250000015</v>
      </c>
      <c r="I1501" s="261"/>
      <c r="J1501" s="106"/>
      <c r="K1501" s="54">
        <f>G1501*H1501*F1501</f>
        <v>0</v>
      </c>
      <c r="L1501" s="253"/>
      <c r="M1501" s="107"/>
      <c r="N1501" s="108"/>
    </row>
    <row r="1502" spans="2:14" s="155" customFormat="1">
      <c r="B1502" s="190"/>
      <c r="C1502" s="24"/>
      <c r="D1502" s="24"/>
      <c r="E1502" s="132"/>
      <c r="F1502" s="261"/>
      <c r="G1502" s="261"/>
      <c r="H1502" s="261"/>
      <c r="I1502" s="261"/>
      <c r="J1502" s="106"/>
      <c r="K1502" s="54"/>
      <c r="L1502" s="253"/>
      <c r="M1502" s="107"/>
      <c r="N1502" s="108"/>
    </row>
    <row r="1503" spans="2:14" s="155" customFormat="1">
      <c r="B1503" s="194"/>
      <c r="C1503" s="89"/>
      <c r="D1503" s="89"/>
      <c r="E1503" s="132"/>
      <c r="F1503" s="38"/>
      <c r="G1503" s="38"/>
      <c r="H1503" s="38"/>
      <c r="I1503" s="38"/>
      <c r="J1503" s="126"/>
      <c r="K1503" s="234"/>
      <c r="L1503" s="41"/>
      <c r="M1503" s="161"/>
      <c r="N1503" s="162"/>
    </row>
    <row r="1504" spans="2:14" s="155" customFormat="1" ht="24.75" customHeight="1">
      <c r="B1504" s="190"/>
      <c r="C1504" s="24">
        <v>95601</v>
      </c>
      <c r="D1504" s="24" t="s">
        <v>4684</v>
      </c>
      <c r="E1504" s="666" t="str">
        <f>IFERROR(VLOOKUP($C1504,'SINAPI MARÇO 2020'!$1:$1048576,2,0),IFERROR(VLOOKUP($C1504,'COMP. PROPRIA'!#REF!,4,0),""))</f>
        <v>ARRASAMENTO MECANICO DE ESTACA DE CONCRETO ARMADO, DIAMETROS DE ATÉ 40 CM. AF_11/2016</v>
      </c>
      <c r="F1504" s="667"/>
      <c r="G1504" s="667"/>
      <c r="H1504" s="667"/>
      <c r="I1504" s="667"/>
      <c r="J1504" s="668"/>
      <c r="K1504" s="230">
        <f>H1506</f>
        <v>0</v>
      </c>
      <c r="L1504" s="253" t="s">
        <v>850</v>
      </c>
      <c r="M1504" s="107"/>
      <c r="N1504" s="108"/>
    </row>
    <row r="1505" spans="2:14" s="155" customFormat="1" ht="25.5">
      <c r="B1505" s="190"/>
      <c r="C1505" s="24"/>
      <c r="D1505" s="24"/>
      <c r="E1505" s="140"/>
      <c r="F1505" s="38"/>
      <c r="G1505" s="261"/>
      <c r="H1505" s="44" t="s">
        <v>4719</v>
      </c>
      <c r="I1505" s="261"/>
      <c r="J1505" s="106"/>
      <c r="K1505" s="230"/>
      <c r="L1505" s="253"/>
      <c r="M1505" s="107"/>
      <c r="N1505" s="108"/>
    </row>
    <row r="1506" spans="2:14" s="155" customFormat="1">
      <c r="B1506" s="190"/>
      <c r="C1506" s="24"/>
      <c r="D1506" s="24"/>
      <c r="E1506" s="252"/>
      <c r="F1506" s="261"/>
      <c r="G1506" s="261"/>
      <c r="H1506" s="38">
        <f>SUM(E1489:E1490)</f>
        <v>0</v>
      </c>
      <c r="I1506" s="261"/>
      <c r="J1506" s="106"/>
      <c r="K1506" s="237"/>
      <c r="L1506" s="113"/>
      <c r="M1506" s="107"/>
      <c r="N1506" s="108"/>
    </row>
    <row r="1507" spans="2:14" s="155" customFormat="1">
      <c r="B1507" s="190"/>
      <c r="C1507" s="24"/>
      <c r="D1507" s="24"/>
      <c r="E1507" s="252"/>
      <c r="F1507" s="261"/>
      <c r="G1507" s="261"/>
      <c r="H1507" s="261"/>
      <c r="I1507" s="261"/>
      <c r="J1507" s="106"/>
      <c r="K1507" s="54"/>
      <c r="L1507" s="253"/>
      <c r="M1507" s="107"/>
      <c r="N1507" s="108"/>
    </row>
    <row r="1508" spans="2:14" s="155" customFormat="1" ht="15" customHeight="1">
      <c r="B1508" s="190"/>
      <c r="C1508" s="24">
        <v>72897</v>
      </c>
      <c r="D1508" s="24" t="s">
        <v>4684</v>
      </c>
      <c r="E1508" s="666" t="str">
        <f>IFERROR(VLOOKUP($C1508,'SINAPI MARÇO 2020'!$1:$1048576,2,0),IFERROR(VLOOKUP($C1508,'COMP. PROPRIA'!#REF!,4,0),""))</f>
        <v>CARGA MANUAL DE ENTULHO EM CAMINHAO BASCULANTE 6 M3</v>
      </c>
      <c r="F1508" s="667"/>
      <c r="G1508" s="667"/>
      <c r="H1508" s="667"/>
      <c r="I1508" s="667"/>
      <c r="J1508" s="668"/>
      <c r="K1508" s="230">
        <f>K1510</f>
        <v>0</v>
      </c>
      <c r="L1508" s="253" t="s">
        <v>58</v>
      </c>
      <c r="M1508" s="107"/>
      <c r="N1508" s="108"/>
    </row>
    <row r="1509" spans="2:14" s="155" customFormat="1" ht="38.25">
      <c r="B1509" s="190"/>
      <c r="C1509" s="24"/>
      <c r="D1509" s="24"/>
      <c r="E1509" s="68"/>
      <c r="F1509" s="321" t="s">
        <v>1034</v>
      </c>
      <c r="G1509" s="319"/>
      <c r="H1509" s="321" t="s">
        <v>1016</v>
      </c>
      <c r="I1509" s="320"/>
      <c r="J1509" s="322"/>
      <c r="K1509" s="54"/>
      <c r="L1509" s="253"/>
      <c r="M1509" s="107"/>
      <c r="N1509" s="108"/>
    </row>
    <row r="1510" spans="2:14" s="155" customFormat="1">
      <c r="B1510" s="190"/>
      <c r="C1510" s="24"/>
      <c r="D1510" s="24"/>
      <c r="E1510" s="252"/>
      <c r="F1510" s="327">
        <f>K1487*PI()*0.3^2</f>
        <v>0</v>
      </c>
      <c r="G1510" s="319"/>
      <c r="H1510" s="319">
        <v>1.3</v>
      </c>
      <c r="I1510" s="320"/>
      <c r="J1510" s="51"/>
      <c r="K1510" s="54">
        <f>H1510*F1510</f>
        <v>0</v>
      </c>
      <c r="L1510" s="253"/>
      <c r="M1510" s="107"/>
      <c r="N1510" s="108"/>
    </row>
    <row r="1511" spans="2:14" s="155" customFormat="1">
      <c r="B1511" s="190"/>
      <c r="C1511" s="24"/>
      <c r="D1511" s="24"/>
      <c r="E1511" s="252"/>
      <c r="F1511" s="319"/>
      <c r="G1511" s="319"/>
      <c r="H1511" s="319"/>
      <c r="I1511" s="320"/>
      <c r="J1511" s="51"/>
      <c r="K1511" s="54"/>
      <c r="L1511" s="253"/>
      <c r="M1511" s="107"/>
      <c r="N1511" s="108"/>
    </row>
    <row r="1512" spans="2:14" s="155" customFormat="1" ht="27" customHeight="1">
      <c r="B1512" s="190"/>
      <c r="C1512" s="24">
        <v>95302</v>
      </c>
      <c r="D1512" s="24" t="s">
        <v>4684</v>
      </c>
      <c r="E1512" s="666" t="str">
        <f>IFERROR(VLOOKUP($C1512,'SINAPI MARÇO 2020'!$1:$1048576,2,0),IFERROR(VLOOKUP($C1512,'COMP. PROPRIA'!#REF!,4,0),""))</f>
        <v/>
      </c>
      <c r="F1512" s="667"/>
      <c r="G1512" s="667"/>
      <c r="H1512" s="667"/>
      <c r="I1512" s="667"/>
      <c r="J1512" s="668"/>
      <c r="K1512" s="230">
        <f>SUM(K1514)</f>
        <v>0</v>
      </c>
      <c r="L1512" s="253" t="s">
        <v>58</v>
      </c>
      <c r="M1512" s="107"/>
      <c r="N1512" s="108"/>
    </row>
    <row r="1513" spans="2:14" s="155" customFormat="1">
      <c r="B1513" s="190"/>
      <c r="C1513" s="24"/>
      <c r="D1513" s="24"/>
      <c r="E1513" s="69" t="s">
        <v>4717</v>
      </c>
      <c r="F1513" s="261" t="s">
        <v>4718</v>
      </c>
      <c r="G1513" s="261"/>
      <c r="H1513" s="261"/>
      <c r="I1513" s="261"/>
      <c r="J1513" s="106"/>
      <c r="K1513" s="229"/>
      <c r="L1513" s="253"/>
      <c r="M1513" s="107"/>
      <c r="N1513" s="108"/>
    </row>
    <row r="1514" spans="2:14" s="155" customFormat="1">
      <c r="B1514" s="190"/>
      <c r="C1514" s="24"/>
      <c r="D1514" s="24"/>
      <c r="E1514" s="65">
        <f>15/2</f>
        <v>7.5</v>
      </c>
      <c r="F1514" s="261">
        <f>K1508</f>
        <v>0</v>
      </c>
      <c r="G1514" s="261"/>
      <c r="H1514" s="261"/>
      <c r="I1514" s="261"/>
      <c r="J1514" s="106"/>
      <c r="K1514" s="229">
        <f>E1514*F1514</f>
        <v>0</v>
      </c>
      <c r="L1514" s="253"/>
      <c r="M1514" s="107"/>
      <c r="N1514" s="108"/>
    </row>
    <row r="1515" spans="2:14" s="155" customFormat="1">
      <c r="B1515" s="194"/>
      <c r="C1515" s="89"/>
      <c r="D1515" s="89"/>
      <c r="E1515" s="118"/>
      <c r="F1515" s="261"/>
      <c r="G1515" s="261"/>
      <c r="H1515" s="261"/>
      <c r="I1515" s="261"/>
      <c r="J1515" s="106"/>
      <c r="K1515" s="233"/>
      <c r="L1515" s="40"/>
      <c r="M1515" s="161"/>
      <c r="N1515" s="162"/>
    </row>
    <row r="1516" spans="2:14" s="155" customFormat="1" ht="15">
      <c r="B1516" s="194"/>
      <c r="C1516" s="89"/>
      <c r="D1516" s="89"/>
      <c r="E1516" s="700" t="s">
        <v>4904</v>
      </c>
      <c r="F1516" s="701"/>
      <c r="G1516" s="701"/>
      <c r="H1516" s="701"/>
      <c r="I1516" s="701"/>
      <c r="J1516" s="702"/>
      <c r="K1516" s="233"/>
      <c r="L1516" s="40"/>
      <c r="M1516" s="161"/>
      <c r="N1516" s="162"/>
    </row>
    <row r="1517" spans="2:14" s="155" customFormat="1">
      <c r="B1517" s="194"/>
      <c r="C1517" s="89"/>
      <c r="D1517" s="89"/>
      <c r="E1517" s="118"/>
      <c r="F1517" s="261"/>
      <c r="G1517" s="261"/>
      <c r="H1517" s="261"/>
      <c r="I1517" s="261"/>
      <c r="J1517" s="106"/>
      <c r="K1517" s="233"/>
      <c r="L1517" s="40"/>
      <c r="M1517" s="161"/>
      <c r="N1517" s="162"/>
    </row>
    <row r="1518" spans="2:14" s="155" customFormat="1" ht="27.75" customHeight="1">
      <c r="B1518" s="190"/>
      <c r="C1518" s="24">
        <v>96523</v>
      </c>
      <c r="D1518" s="62" t="s">
        <v>7</v>
      </c>
      <c r="E1518" s="666" t="str">
        <f>IFERROR(VLOOKUP($C1518,'SINAPI MARÇO 2020'!$1:$1048576,2,0),IFERROR(VLOOKUP($C1518,'COMP. PROPRIA'!#REF!,4,0),""))</f>
        <v>ESCAVAÇÃO MANUAL PARA BLOCO DE COROAMENTO OU SAPATA, COM PREVISÃO DE FÔRMA. AF_06/2017</v>
      </c>
      <c r="F1518" s="667"/>
      <c r="G1518" s="667"/>
      <c r="H1518" s="667"/>
      <c r="I1518" s="667"/>
      <c r="J1518" s="668"/>
      <c r="K1518" s="230">
        <f>SUM(K1520:K1521)</f>
        <v>0</v>
      </c>
      <c r="L1518" s="253" t="s">
        <v>58</v>
      </c>
      <c r="M1518" s="107"/>
      <c r="N1518" s="108"/>
    </row>
    <row r="1519" spans="2:14" s="155" customFormat="1" ht="25.5">
      <c r="B1519" s="192"/>
      <c r="C1519" s="24"/>
      <c r="D1519" s="24"/>
      <c r="E1519" s="64" t="s">
        <v>995</v>
      </c>
      <c r="F1519" s="260" t="s">
        <v>994</v>
      </c>
      <c r="G1519" s="260" t="s">
        <v>997</v>
      </c>
      <c r="H1519" s="255" t="s">
        <v>998</v>
      </c>
      <c r="I1519" s="37"/>
      <c r="J1519" s="139"/>
      <c r="K1519" s="235"/>
      <c r="L1519" s="253"/>
      <c r="M1519" s="107"/>
      <c r="N1519" s="108"/>
    </row>
    <row r="1520" spans="2:14" s="155" customFormat="1">
      <c r="B1520" s="190" t="s">
        <v>1029</v>
      </c>
      <c r="C1520" s="24"/>
      <c r="D1520" s="24"/>
      <c r="E1520" s="105">
        <v>0</v>
      </c>
      <c r="F1520" s="151">
        <v>0</v>
      </c>
      <c r="G1520" s="55">
        <v>0</v>
      </c>
      <c r="H1520" s="55">
        <v>0</v>
      </c>
      <c r="I1520" s="261"/>
      <c r="J1520" s="106"/>
      <c r="K1520" s="54">
        <f>H1520*G1520*F1520*E1520</f>
        <v>0</v>
      </c>
      <c r="L1520" s="253"/>
      <c r="M1520" s="107"/>
      <c r="N1520" s="108"/>
    </row>
    <row r="1521" spans="2:14" s="155" customFormat="1">
      <c r="B1521" s="190" t="s">
        <v>1031</v>
      </c>
      <c r="C1521" s="24"/>
      <c r="D1521" s="24"/>
      <c r="E1521" s="105">
        <v>0</v>
      </c>
      <c r="F1521" s="151">
        <v>0</v>
      </c>
      <c r="G1521" s="55">
        <v>0</v>
      </c>
      <c r="H1521" s="55">
        <v>0</v>
      </c>
      <c r="I1521" s="261"/>
      <c r="J1521" s="106"/>
      <c r="K1521" s="54">
        <f>H1521*G1521*F1521*E1521</f>
        <v>0</v>
      </c>
      <c r="L1521" s="253"/>
      <c r="M1521" s="107"/>
      <c r="N1521" s="108"/>
    </row>
    <row r="1522" spans="2:14" s="155" customFormat="1">
      <c r="B1522" s="190"/>
      <c r="C1522" s="24"/>
      <c r="D1522" s="24"/>
      <c r="E1522" s="134"/>
      <c r="F1522" s="261"/>
      <c r="G1522" s="261"/>
      <c r="H1522" s="38"/>
      <c r="I1522" s="38"/>
      <c r="J1522" s="126"/>
      <c r="K1522" s="228"/>
      <c r="L1522" s="41"/>
      <c r="M1522" s="136"/>
      <c r="N1522" s="129"/>
    </row>
    <row r="1523" spans="2:14" s="155" customFormat="1" ht="27.75" customHeight="1">
      <c r="B1523" s="190"/>
      <c r="C1523" s="24">
        <v>96617</v>
      </c>
      <c r="D1523" s="62" t="s">
        <v>7</v>
      </c>
      <c r="E1523" s="666" t="str">
        <f>IFERROR(VLOOKUP($C1523,'SINAPI MARÇO 2020'!$1:$1048576,2,0),IFERROR(VLOOKUP($C1523,'COMP. PROPRIA'!#REF!,4,0),""))</f>
        <v>LASTRO DE CONCRETO MAGRO, APLICADO EM BLOCOS DE COROAMENTO OU SAPATAS, ESPESSURA DE 3 CM. AF_08/2017</v>
      </c>
      <c r="F1523" s="667"/>
      <c r="G1523" s="667"/>
      <c r="H1523" s="667"/>
      <c r="I1523" s="667"/>
      <c r="J1523" s="668"/>
      <c r="K1523" s="230">
        <f>SUM(K1525:K1526)</f>
        <v>0</v>
      </c>
      <c r="L1523" s="40" t="s">
        <v>57</v>
      </c>
      <c r="M1523" s="31">
        <f>K1523*0.03</f>
        <v>0</v>
      </c>
      <c r="N1523" s="115" t="s">
        <v>58</v>
      </c>
    </row>
    <row r="1524" spans="2:14" s="155" customFormat="1" ht="25.5" customHeight="1">
      <c r="B1524" s="190"/>
      <c r="C1524" s="24"/>
      <c r="D1524" s="24"/>
      <c r="E1524" s="64" t="s">
        <v>995</v>
      </c>
      <c r="F1524" s="260" t="s">
        <v>994</v>
      </c>
      <c r="G1524" s="261"/>
      <c r="H1524" s="255" t="s">
        <v>998</v>
      </c>
      <c r="I1524" s="261"/>
      <c r="J1524" s="106"/>
      <c r="K1524" s="229"/>
      <c r="L1524" s="253"/>
      <c r="M1524" s="107"/>
      <c r="N1524" s="108"/>
    </row>
    <row r="1525" spans="2:14" s="155" customFormat="1">
      <c r="B1525" s="190" t="s">
        <v>1029</v>
      </c>
      <c r="C1525" s="24"/>
      <c r="D1525" s="24"/>
      <c r="E1525" s="105">
        <v>0</v>
      </c>
      <c r="F1525" s="55">
        <v>0</v>
      </c>
      <c r="G1525" s="261"/>
      <c r="H1525" s="55">
        <v>0</v>
      </c>
      <c r="I1525" s="261"/>
      <c r="J1525" s="106"/>
      <c r="K1525" s="54">
        <f>H1525*F1525*E1525</f>
        <v>0</v>
      </c>
      <c r="L1525" s="253"/>
      <c r="M1525" s="107"/>
      <c r="N1525" s="108"/>
    </row>
    <row r="1526" spans="2:14" s="155" customFormat="1">
      <c r="B1526" s="190" t="s">
        <v>1031</v>
      </c>
      <c r="C1526" s="24"/>
      <c r="D1526" s="24"/>
      <c r="E1526" s="105">
        <v>0</v>
      </c>
      <c r="F1526" s="55">
        <v>0</v>
      </c>
      <c r="G1526" s="261"/>
      <c r="H1526" s="55">
        <v>0</v>
      </c>
      <c r="I1526" s="261"/>
      <c r="J1526" s="106"/>
      <c r="K1526" s="54">
        <f>H1526*F1526*E1526</f>
        <v>0</v>
      </c>
      <c r="L1526" s="253"/>
      <c r="M1526" s="107"/>
      <c r="N1526" s="108"/>
    </row>
    <row r="1527" spans="2:14" s="155" customFormat="1">
      <c r="B1527" s="190"/>
      <c r="C1527" s="24"/>
      <c r="D1527" s="24"/>
      <c r="E1527" s="252"/>
      <c r="F1527" s="261"/>
      <c r="G1527" s="261"/>
      <c r="H1527" s="261"/>
      <c r="I1527" s="261"/>
      <c r="J1527" s="106"/>
      <c r="K1527" s="229"/>
      <c r="L1527" s="253"/>
      <c r="M1527" s="107"/>
      <c r="N1527" s="108"/>
    </row>
    <row r="1528" spans="2:14" s="155" customFormat="1" ht="33" customHeight="1">
      <c r="B1528" s="190"/>
      <c r="C1528" s="24">
        <v>94965</v>
      </c>
      <c r="D1528" s="62" t="s">
        <v>7</v>
      </c>
      <c r="E1528" s="666" t="str">
        <f>IFERROR(VLOOKUP($C1528,'SINAPI MARÇO 2020'!$1:$1048576,2,0),IFERROR(VLOOKUP($C1528,'COMP. PROPRIA'!#REF!,4,0),""))</f>
        <v>CONCRETO FCK = 25MPA, TRAÇO 1:2,3:2,7 (CIMENTO/ AREIA MÉDIA/ BRITA 1)  - PREPARO MECÂNICO COM BETONEIRA 400 L. AF_07/2016</v>
      </c>
      <c r="F1528" s="667"/>
      <c r="G1528" s="667"/>
      <c r="H1528" s="667"/>
      <c r="I1528" s="667"/>
      <c r="J1528" s="668"/>
      <c r="K1528" s="230">
        <f>SUM(K1530:K1531)</f>
        <v>0</v>
      </c>
      <c r="L1528" s="253" t="s">
        <v>58</v>
      </c>
      <c r="M1528" s="107"/>
      <c r="N1528" s="108"/>
    </row>
    <row r="1529" spans="2:14" s="155" customFormat="1" ht="25.5">
      <c r="B1529" s="190"/>
      <c r="C1529" s="24"/>
      <c r="D1529" s="24"/>
      <c r="E1529" s="64" t="s">
        <v>995</v>
      </c>
      <c r="F1529" s="260" t="s">
        <v>994</v>
      </c>
      <c r="G1529" s="260" t="s">
        <v>997</v>
      </c>
      <c r="H1529" s="255" t="s">
        <v>998</v>
      </c>
      <c r="I1529" s="261"/>
      <c r="J1529" s="106"/>
      <c r="K1529" s="229"/>
      <c r="L1529" s="253"/>
      <c r="M1529" s="107"/>
      <c r="N1529" s="108"/>
    </row>
    <row r="1530" spans="2:14" s="155" customFormat="1">
      <c r="B1530" s="190" t="s">
        <v>1029</v>
      </c>
      <c r="C1530" s="24"/>
      <c r="D1530" s="24"/>
      <c r="E1530" s="105">
        <v>0</v>
      </c>
      <c r="F1530" s="55">
        <v>0</v>
      </c>
      <c r="G1530" s="55">
        <v>0</v>
      </c>
      <c r="H1530" s="55">
        <v>0</v>
      </c>
      <c r="I1530" s="261"/>
      <c r="J1530" s="106"/>
      <c r="K1530" s="54">
        <f>E1530*F1530*G1530*H1530</f>
        <v>0</v>
      </c>
      <c r="L1530" s="253"/>
      <c r="M1530" s="107"/>
      <c r="N1530" s="108"/>
    </row>
    <row r="1531" spans="2:14" s="155" customFormat="1">
      <c r="B1531" s="190" t="s">
        <v>1031</v>
      </c>
      <c r="C1531" s="24"/>
      <c r="D1531" s="24"/>
      <c r="E1531" s="105">
        <v>0</v>
      </c>
      <c r="F1531" s="55">
        <v>0</v>
      </c>
      <c r="G1531" s="55">
        <v>0</v>
      </c>
      <c r="H1531" s="55">
        <v>0</v>
      </c>
      <c r="I1531" s="261"/>
      <c r="J1531" s="106"/>
      <c r="K1531" s="54">
        <f>E1531*F1531*G1531*H1531</f>
        <v>0</v>
      </c>
      <c r="L1531" s="253"/>
      <c r="M1531" s="107"/>
      <c r="N1531" s="108"/>
    </row>
    <row r="1532" spans="2:14" s="155" customFormat="1">
      <c r="B1532" s="190"/>
      <c r="C1532" s="24"/>
      <c r="D1532" s="24"/>
      <c r="E1532" s="252"/>
      <c r="F1532" s="261"/>
      <c r="G1532" s="261"/>
      <c r="H1532" s="261"/>
      <c r="I1532" s="261"/>
      <c r="J1532" s="106"/>
      <c r="K1532" s="229"/>
      <c r="L1532" s="253"/>
      <c r="M1532" s="107"/>
      <c r="N1532" s="108"/>
    </row>
    <row r="1533" spans="2:14" s="155" customFormat="1" ht="15">
      <c r="B1533" s="190"/>
      <c r="C1533" s="24" t="s">
        <v>4645</v>
      </c>
      <c r="D1533" s="62" t="s">
        <v>7</v>
      </c>
      <c r="E1533" s="666" t="str">
        <f>IFERROR(VLOOKUP($C1533,'SINAPI MARÇO 2020'!$1:$1048576,2,0),IFERROR(VLOOKUP($C1533,'COMP. PROPRIA'!#REF!,4,0),""))</f>
        <v/>
      </c>
      <c r="F1533" s="667"/>
      <c r="G1533" s="667"/>
      <c r="H1533" s="667"/>
      <c r="I1533" s="667"/>
      <c r="J1533" s="668"/>
      <c r="K1533" s="230">
        <f>K1528</f>
        <v>0</v>
      </c>
      <c r="L1533" s="253" t="s">
        <v>58</v>
      </c>
      <c r="M1533" s="107"/>
      <c r="N1533" s="108"/>
    </row>
    <row r="1534" spans="2:14" s="155" customFormat="1">
      <c r="B1534" s="190"/>
      <c r="C1534" s="24"/>
      <c r="D1534" s="24"/>
      <c r="E1534" s="252"/>
      <c r="F1534" s="261"/>
      <c r="G1534" s="261"/>
      <c r="H1534" s="261"/>
      <c r="I1534" s="261"/>
      <c r="J1534" s="106"/>
      <c r="K1534" s="229"/>
      <c r="L1534" s="253"/>
      <c r="M1534" s="107"/>
      <c r="N1534" s="108"/>
    </row>
    <row r="1535" spans="2:14" s="155" customFormat="1" ht="27" customHeight="1">
      <c r="B1535" s="190"/>
      <c r="C1535" s="24">
        <v>96545</v>
      </c>
      <c r="D1535" s="62" t="s">
        <v>7</v>
      </c>
      <c r="E1535" s="666" t="str">
        <f>IFERROR(VLOOKUP($C1535,'SINAPI MARÇO 2020'!$1:$1048576,2,0),IFERROR(VLOOKUP($C1535,'COMP. PROPRIA'!#REF!,4,0),""))</f>
        <v>ARMAÇÃO DE BLOCO, VIGA BALDRAME OU SAPATA UTILIZANDO AÇO CA-50 DE 8 MM - MONTAGEM. AF_06/2017</v>
      </c>
      <c r="F1535" s="667"/>
      <c r="G1535" s="667"/>
      <c r="H1535" s="667"/>
      <c r="I1535" s="667"/>
      <c r="J1535" s="668"/>
      <c r="K1535" s="230">
        <f>K1538</f>
        <v>0</v>
      </c>
      <c r="L1535" s="253" t="s">
        <v>27</v>
      </c>
      <c r="M1535" s="31">
        <v>0</v>
      </c>
      <c r="N1535" s="115" t="s">
        <v>27</v>
      </c>
    </row>
    <row r="1536" spans="2:14" s="155" customFormat="1" ht="15" customHeight="1">
      <c r="B1536" s="190"/>
      <c r="C1536" s="24"/>
      <c r="D1536" s="24"/>
      <c r="E1536" s="252"/>
      <c r="F1536" s="261"/>
      <c r="G1536" s="261"/>
      <c r="H1536" s="54" t="s">
        <v>1026</v>
      </c>
      <c r="I1536" s="53" t="e">
        <f>K1535/K1528</f>
        <v>#DIV/0!</v>
      </c>
      <c r="J1536" s="106"/>
      <c r="K1536" s="54"/>
      <c r="L1536" s="253"/>
      <c r="M1536" s="107"/>
      <c r="N1536" s="108"/>
    </row>
    <row r="1537" spans="2:14" s="155" customFormat="1">
      <c r="B1537" s="190"/>
      <c r="C1537" s="24"/>
      <c r="D1537" s="24"/>
      <c r="E1537" s="68" t="s">
        <v>1024</v>
      </c>
      <c r="F1537" s="321" t="s">
        <v>937</v>
      </c>
      <c r="G1537" s="321" t="s">
        <v>1025</v>
      </c>
      <c r="H1537" s="44" t="s">
        <v>899</v>
      </c>
      <c r="I1537" s="52"/>
      <c r="J1537" s="106"/>
      <c r="K1537" s="54"/>
      <c r="L1537" s="253"/>
      <c r="M1537" s="107"/>
      <c r="N1537" s="108"/>
    </row>
    <row r="1538" spans="2:14" s="155" customFormat="1">
      <c r="B1538" s="190"/>
      <c r="C1538" s="24"/>
      <c r="D1538" s="24"/>
      <c r="E1538" s="105">
        <v>8</v>
      </c>
      <c r="F1538" s="38">
        <f>((($E$1530-0.08)*2+($G$1530-0.08)*2))*($F$1530/0.1)+((($F$1530-0.08)*2+($G$1530-0.08)*2))*($E$1530/0.1)</f>
        <v>0</v>
      </c>
      <c r="G1538" s="38">
        <f>$H$1530</f>
        <v>0</v>
      </c>
      <c r="H1538" s="320">
        <f>((E1538/1000)*(E1538/1000)*3.14*0.25)*7850</f>
        <v>0.39438400000000001</v>
      </c>
      <c r="I1538" s="320"/>
      <c r="J1538" s="106"/>
      <c r="K1538" s="54">
        <f>G1538*H1538*F1538</f>
        <v>0</v>
      </c>
      <c r="L1538" s="253"/>
      <c r="M1538" s="107"/>
      <c r="N1538" s="108"/>
    </row>
    <row r="1539" spans="2:14" s="155" customFormat="1">
      <c r="B1539" s="190"/>
      <c r="C1539" s="24"/>
      <c r="D1539" s="24"/>
      <c r="E1539" s="105">
        <v>8</v>
      </c>
      <c r="F1539" s="38">
        <f>((($E$1531-0.08)*2+($G$1531-0.08)*2))*($F$1531/0.1)+((($F$1531-0.08)*2+($G$1531-0.08)*2))*($E$1531/0.1)</f>
        <v>0</v>
      </c>
      <c r="G1539" s="38">
        <f>$H$1531</f>
        <v>0</v>
      </c>
      <c r="H1539" s="320">
        <f>((E1539/1000)*(E1539/1000)*3.14*0.25)*7850</f>
        <v>0.39438400000000001</v>
      </c>
      <c r="I1539" s="320"/>
      <c r="J1539" s="106"/>
      <c r="K1539" s="54">
        <f>G1539*H1539*F1539</f>
        <v>0</v>
      </c>
      <c r="L1539" s="253"/>
      <c r="M1539" s="107"/>
      <c r="N1539" s="108"/>
    </row>
    <row r="1540" spans="2:14" s="155" customFormat="1">
      <c r="B1540" s="190"/>
      <c r="C1540" s="24"/>
      <c r="D1540" s="24"/>
      <c r="E1540" s="252"/>
      <c r="F1540" s="261"/>
      <c r="G1540" s="261"/>
      <c r="H1540" s="261"/>
      <c r="I1540" s="261"/>
      <c r="J1540" s="106"/>
      <c r="K1540" s="229"/>
      <c r="L1540" s="253"/>
      <c r="M1540" s="107"/>
      <c r="N1540" s="108"/>
    </row>
    <row r="1541" spans="2:14" s="155" customFormat="1" ht="38.25" customHeight="1">
      <c r="B1541" s="190"/>
      <c r="C1541" s="24">
        <v>96547</v>
      </c>
      <c r="D1541" s="62" t="s">
        <v>7</v>
      </c>
      <c r="E1541" s="666" t="str">
        <f>IFERROR(VLOOKUP($C1541,'SINAPI MARÇO 2020'!$1:$1048576,2,0),IFERROR(VLOOKUP($C1541,'COMP. PROPRIA'!#REF!,4,0),""))</f>
        <v>ARMAÇÃO DE BLOCO, VIGA BALDRAME OU SAPATA UTILIZANDO AÇO CA-50 DE 12,5 MM - MONTAGEM. AF_06/2017</v>
      </c>
      <c r="F1541" s="667"/>
      <c r="G1541" s="667"/>
      <c r="H1541" s="667"/>
      <c r="I1541" s="667"/>
      <c r="J1541" s="668"/>
      <c r="K1541" s="230">
        <f>SUM(K1544:K1545)</f>
        <v>0</v>
      </c>
      <c r="L1541" s="253" t="s">
        <v>27</v>
      </c>
      <c r="M1541" s="31">
        <v>0</v>
      </c>
      <c r="N1541" s="115" t="s">
        <v>27</v>
      </c>
    </row>
    <row r="1542" spans="2:14" s="155" customFormat="1">
      <c r="B1542" s="190"/>
      <c r="C1542" s="24"/>
      <c r="D1542" s="24"/>
      <c r="E1542" s="252"/>
      <c r="F1542" s="261"/>
      <c r="G1542" s="261"/>
      <c r="H1542" s="54" t="s">
        <v>1026</v>
      </c>
      <c r="I1542" s="53" t="e">
        <f>K1541/K1533</f>
        <v>#DIV/0!</v>
      </c>
      <c r="J1542" s="106"/>
      <c r="K1542" s="54"/>
      <c r="L1542" s="253"/>
      <c r="M1542" s="107"/>
      <c r="N1542" s="108"/>
    </row>
    <row r="1543" spans="2:14" s="155" customFormat="1">
      <c r="B1543" s="190"/>
      <c r="C1543" s="24"/>
      <c r="D1543" s="24"/>
      <c r="E1543" s="68" t="s">
        <v>1024</v>
      </c>
      <c r="F1543" s="255" t="s">
        <v>937</v>
      </c>
      <c r="G1543" s="255" t="s">
        <v>1025</v>
      </c>
      <c r="H1543" s="44" t="s">
        <v>899</v>
      </c>
      <c r="I1543" s="52"/>
      <c r="J1543" s="106"/>
      <c r="K1543" s="54"/>
      <c r="L1543" s="253"/>
      <c r="M1543" s="107"/>
      <c r="N1543" s="108"/>
    </row>
    <row r="1544" spans="2:14" s="155" customFormat="1">
      <c r="B1544" s="190"/>
      <c r="C1544" s="24"/>
      <c r="D1544" s="24"/>
      <c r="E1544" s="105">
        <v>12.5</v>
      </c>
      <c r="F1544" s="38">
        <f>((($E$1530-0.08)*2+($G$1530-0.08)*2))*($F$1530/0.1)+((($F$1530-0.08)*2+($G$1530-0.08)*2))*($E$1530/0.1)</f>
        <v>0</v>
      </c>
      <c r="G1544" s="38">
        <f>$H$1530</f>
        <v>0</v>
      </c>
      <c r="H1544" s="320">
        <f>((E1544/1000)*(E1544/1000)*3.14*0.25)*7850</f>
        <v>0.96285156250000015</v>
      </c>
      <c r="I1544" s="320"/>
      <c r="J1544" s="106"/>
      <c r="K1544" s="54">
        <f>G1544*H1544*F1544</f>
        <v>0</v>
      </c>
      <c r="L1544" s="253"/>
      <c r="M1544" s="107"/>
      <c r="N1544" s="108"/>
    </row>
    <row r="1545" spans="2:14" s="155" customFormat="1">
      <c r="B1545" s="190"/>
      <c r="C1545" s="24"/>
      <c r="D1545" s="24"/>
      <c r="E1545" s="105">
        <v>12.5</v>
      </c>
      <c r="F1545" s="38">
        <f>((($E$1531-0.08)*2+($G$1531-0.08)*2))*($F$1531/0.1)+((($F$1531-0.08)*2+($G$1531-0.08)*2))*($E$1531/0.1)</f>
        <v>0</v>
      </c>
      <c r="G1545" s="38">
        <f>$H$1531</f>
        <v>0</v>
      </c>
      <c r="H1545" s="320">
        <f>((E1545/1000)*(E1545/1000)*3.14*0.25)*7850</f>
        <v>0.96285156250000015</v>
      </c>
      <c r="I1545" s="320"/>
      <c r="J1545" s="106"/>
      <c r="K1545" s="54">
        <f>G1545*H1545*F1545</f>
        <v>0</v>
      </c>
      <c r="L1545" s="253"/>
      <c r="M1545" s="107"/>
      <c r="N1545" s="108"/>
    </row>
    <row r="1546" spans="2:14" s="155" customFormat="1">
      <c r="B1546" s="190"/>
      <c r="C1546" s="24"/>
      <c r="D1546" s="24"/>
      <c r="E1546" s="252"/>
      <c r="F1546" s="261"/>
      <c r="G1546" s="261"/>
      <c r="H1546" s="261"/>
      <c r="I1546" s="261"/>
      <c r="J1546" s="106"/>
      <c r="K1546" s="229"/>
      <c r="L1546" s="253"/>
      <c r="M1546" s="107"/>
      <c r="N1546" s="108"/>
    </row>
    <row r="1547" spans="2:14" s="155" customFormat="1" ht="41.25" customHeight="1">
      <c r="B1547" s="190"/>
      <c r="C1547" s="24">
        <v>96534</v>
      </c>
      <c r="D1547" s="62" t="s">
        <v>7</v>
      </c>
      <c r="E1547" s="666" t="str">
        <f>IFERROR(VLOOKUP($C1547,'SINAPI MARÇO 2020'!$1:$1048576,2,0),IFERROR(VLOOKUP($C1547,'COMP. PROPRIA'!#REF!,4,0),""))</f>
        <v>FABRICAÇÃO, MONTAGEM E DESMONTAGEM DE FÔRMA PARA BLOCO DE COROAMENTO, EM MADEIRA SERRADA, E=25 MM, 4 UTILIZAÇÕES. AF_06/2017</v>
      </c>
      <c r="F1547" s="667"/>
      <c r="G1547" s="667"/>
      <c r="H1547" s="667"/>
      <c r="I1547" s="667"/>
      <c r="J1547" s="668"/>
      <c r="K1547" s="230">
        <f>SUM(K1549:K1550)/4</f>
        <v>0</v>
      </c>
      <c r="L1547" s="253" t="s">
        <v>57</v>
      </c>
      <c r="M1547" s="107"/>
      <c r="N1547" s="108"/>
    </row>
    <row r="1548" spans="2:14" s="155" customFormat="1" ht="38.25">
      <c r="B1548" s="192"/>
      <c r="C1548" s="24"/>
      <c r="D1548" s="24"/>
      <c r="E1548" s="119"/>
      <c r="F1548" s="255" t="s">
        <v>1032</v>
      </c>
      <c r="G1548" s="260" t="s">
        <v>997</v>
      </c>
      <c r="H1548" s="255" t="s">
        <v>998</v>
      </c>
      <c r="I1548" s="34"/>
      <c r="J1548" s="138"/>
      <c r="K1548" s="236"/>
      <c r="L1548" s="102"/>
      <c r="M1548" s="107"/>
      <c r="N1548" s="108"/>
    </row>
    <row r="1549" spans="2:14" s="155" customFormat="1">
      <c r="B1549" s="190" t="s">
        <v>1029</v>
      </c>
      <c r="C1549" s="24"/>
      <c r="D1549" s="24"/>
      <c r="E1549" s="252"/>
      <c r="F1549" s="261">
        <f>2*E1530+F1530*2</f>
        <v>0</v>
      </c>
      <c r="G1549" s="261">
        <f>G1530</f>
        <v>0</v>
      </c>
      <c r="H1549" s="261">
        <f>H1530</f>
        <v>0</v>
      </c>
      <c r="I1549" s="261"/>
      <c r="J1549" s="106"/>
      <c r="K1549" s="54">
        <f>H1549*G1549*F1549</f>
        <v>0</v>
      </c>
      <c r="L1549" s="253"/>
      <c r="M1549" s="107"/>
      <c r="N1549" s="146"/>
    </row>
    <row r="1550" spans="2:14" s="155" customFormat="1">
      <c r="B1550" s="190" t="s">
        <v>1031</v>
      </c>
      <c r="C1550" s="24"/>
      <c r="D1550" s="24"/>
      <c r="E1550" s="252"/>
      <c r="F1550" s="320">
        <f>2*E1531+F1531*2</f>
        <v>0</v>
      </c>
      <c r="G1550" s="320">
        <f>G1531</f>
        <v>0</v>
      </c>
      <c r="H1550" s="320">
        <f>H1531</f>
        <v>0</v>
      </c>
      <c r="I1550" s="261"/>
      <c r="J1550" s="106"/>
      <c r="K1550" s="54">
        <f>H1550*G1550*F1550</f>
        <v>0</v>
      </c>
      <c r="L1550" s="253"/>
      <c r="M1550" s="107"/>
      <c r="N1550" s="147"/>
    </row>
    <row r="1551" spans="2:14" s="155" customFormat="1">
      <c r="B1551" s="190"/>
      <c r="C1551" s="24"/>
      <c r="D1551" s="24"/>
      <c r="E1551" s="252"/>
      <c r="F1551" s="261"/>
      <c r="G1551" s="261"/>
      <c r="H1551" s="261"/>
      <c r="I1551" s="261"/>
      <c r="J1551" s="106"/>
      <c r="K1551" s="229"/>
      <c r="L1551" s="253"/>
      <c r="M1551" s="107"/>
      <c r="N1551" s="147"/>
    </row>
    <row r="1552" spans="2:14" s="155" customFormat="1" ht="27" customHeight="1">
      <c r="B1552" s="190"/>
      <c r="C1552" s="62">
        <v>93382</v>
      </c>
      <c r="D1552" s="62" t="s">
        <v>7</v>
      </c>
      <c r="E1552" s="666" t="str">
        <f>IFERROR(VLOOKUP($C1552,'SINAPI MARÇO 2020'!$1:$1048576,2,0),IFERROR(VLOOKUP($C1552,'COMP. PROPRIA'!#REF!,4,0),""))</f>
        <v>REATERRO MANUAL DE VALAS COM COMPACTAÇÃO MECANIZADA. AF_04/2016</v>
      </c>
      <c r="F1552" s="667"/>
      <c r="G1552" s="667"/>
      <c r="H1552" s="667"/>
      <c r="I1552" s="667"/>
      <c r="J1552" s="668"/>
      <c r="K1552" s="230">
        <f>SUM(K1554)</f>
        <v>0</v>
      </c>
      <c r="L1552" s="253" t="s">
        <v>58</v>
      </c>
      <c r="M1552" s="107"/>
      <c r="N1552" s="108"/>
    </row>
    <row r="1553" spans="2:14" s="155" customFormat="1" ht="38.25">
      <c r="B1553" s="192"/>
      <c r="C1553" s="24"/>
      <c r="D1553" s="24"/>
      <c r="E1553" s="68" t="s">
        <v>1033</v>
      </c>
      <c r="F1553" s="255" t="s">
        <v>1034</v>
      </c>
      <c r="G1553" s="261"/>
      <c r="H1553" s="261"/>
      <c r="I1553" s="261"/>
      <c r="J1553" s="106"/>
      <c r="K1553" s="230"/>
      <c r="L1553" s="253"/>
      <c r="M1553" s="107"/>
      <c r="N1553" s="108"/>
    </row>
    <row r="1554" spans="2:14" s="155" customFormat="1">
      <c r="B1554" s="190"/>
      <c r="C1554" s="24"/>
      <c r="D1554" s="24"/>
      <c r="E1554" s="118">
        <f>K1518</f>
        <v>0</v>
      </c>
      <c r="F1554" s="261">
        <f>K1528</f>
        <v>0</v>
      </c>
      <c r="G1554" s="261"/>
      <c r="H1554" s="261"/>
      <c r="I1554" s="261"/>
      <c r="J1554" s="106"/>
      <c r="K1554" s="54">
        <f>E1554-F1554</f>
        <v>0</v>
      </c>
      <c r="L1554" s="253"/>
      <c r="M1554" s="107"/>
      <c r="N1554" s="108"/>
    </row>
    <row r="1555" spans="2:14" s="155" customFormat="1">
      <c r="B1555" s="190"/>
      <c r="C1555" s="24"/>
      <c r="D1555" s="24"/>
      <c r="E1555" s="252"/>
      <c r="F1555" s="261"/>
      <c r="G1555" s="261"/>
      <c r="H1555" s="261"/>
      <c r="I1555" s="261"/>
      <c r="J1555" s="106"/>
      <c r="K1555" s="229"/>
      <c r="L1555" s="253"/>
      <c r="M1555" s="107"/>
      <c r="N1555" s="108"/>
    </row>
    <row r="1556" spans="2:14" s="155" customFormat="1" ht="23.25" customHeight="1">
      <c r="B1556" s="190"/>
      <c r="C1556" s="62" t="s">
        <v>4587</v>
      </c>
      <c r="D1556" s="62" t="s">
        <v>7</v>
      </c>
      <c r="E1556" s="666" t="str">
        <f>IFERROR(VLOOKUP($C1556,'SINAPI MARÇO 2020'!$1:$1048576,2,0),IFERROR(VLOOKUP($C1556,'COMP. PROPRIA'!#REF!,4,0),""))</f>
        <v/>
      </c>
      <c r="F1556" s="667"/>
      <c r="G1556" s="667"/>
      <c r="H1556" s="667"/>
      <c r="I1556" s="667"/>
      <c r="J1556" s="668"/>
      <c r="K1556" s="230">
        <f>K1547</f>
        <v>0</v>
      </c>
      <c r="L1556" s="40" t="s">
        <v>57</v>
      </c>
      <c r="M1556" s="107"/>
      <c r="N1556" s="108"/>
    </row>
    <row r="1557" spans="2:14" s="155" customFormat="1">
      <c r="B1557" s="192"/>
      <c r="C1557" s="24"/>
      <c r="D1557" s="24"/>
      <c r="E1557" s="252"/>
      <c r="F1557" s="261"/>
      <c r="G1557" s="261"/>
      <c r="H1557" s="261"/>
      <c r="I1557" s="261"/>
      <c r="J1557" s="106"/>
      <c r="K1557" s="229"/>
      <c r="L1557" s="253"/>
      <c r="M1557" s="107"/>
      <c r="N1557" s="108"/>
    </row>
    <row r="1558" spans="2:14" s="155" customFormat="1" ht="15">
      <c r="B1558" s="190"/>
      <c r="C1558" s="24">
        <v>72897</v>
      </c>
      <c r="D1558" s="62" t="s">
        <v>7</v>
      </c>
      <c r="E1558" s="666" t="str">
        <f>IFERROR(VLOOKUP($C1558,'SINAPI MARÇO 2020'!$1:$1048576,2,0),IFERROR(VLOOKUP($C1558,'COMP. PROPRIA'!#REF!,4,0),""))</f>
        <v>CARGA MANUAL DE ENTULHO EM CAMINHAO BASCULANTE 6 M3</v>
      </c>
      <c r="F1558" s="667"/>
      <c r="G1558" s="667"/>
      <c r="H1558" s="667"/>
      <c r="I1558" s="667"/>
      <c r="J1558" s="668"/>
      <c r="K1558" s="230">
        <f>SUM(K1560:K1560)</f>
        <v>0</v>
      </c>
      <c r="L1558" s="253" t="s">
        <v>58</v>
      </c>
      <c r="M1558" s="107"/>
      <c r="N1558" s="108"/>
    </row>
    <row r="1559" spans="2:14" s="155" customFormat="1" ht="38.25">
      <c r="B1559" s="192"/>
      <c r="C1559" s="24"/>
      <c r="D1559" s="24"/>
      <c r="E1559" s="68"/>
      <c r="F1559" s="255" t="s">
        <v>1034</v>
      </c>
      <c r="G1559" s="260"/>
      <c r="H1559" s="255" t="s">
        <v>1053</v>
      </c>
      <c r="I1559" s="261"/>
      <c r="J1559" s="256"/>
      <c r="K1559" s="54"/>
      <c r="L1559" s="253"/>
      <c r="M1559" s="107"/>
      <c r="N1559" s="108"/>
    </row>
    <row r="1560" spans="2:14" s="155" customFormat="1">
      <c r="B1560" s="190"/>
      <c r="C1560" s="24"/>
      <c r="D1560" s="24"/>
      <c r="E1560" s="252"/>
      <c r="F1560" s="260">
        <f>K1528</f>
        <v>0</v>
      </c>
      <c r="G1560" s="260"/>
      <c r="H1560" s="260">
        <v>1.3</v>
      </c>
      <c r="I1560" s="261"/>
      <c r="J1560" s="51"/>
      <c r="K1560" s="54">
        <f>H1560*F1560</f>
        <v>0</v>
      </c>
      <c r="L1560" s="253"/>
      <c r="M1560" s="107"/>
      <c r="N1560" s="108"/>
    </row>
    <row r="1561" spans="2:14" s="155" customFormat="1" ht="43.5" customHeight="1">
      <c r="B1561" s="194"/>
      <c r="C1561" s="17">
        <v>95302</v>
      </c>
      <c r="D1561" s="17" t="s">
        <v>7</v>
      </c>
      <c r="E1561" s="666" t="str">
        <f>IFERROR(VLOOKUP($C1561,'SINAPI MARÇO 2020'!$1:$1048576,2,0),IFERROR(VLOOKUP($C1561,'COMP. PROPRIA'!#REF!,4,0),""))</f>
        <v/>
      </c>
      <c r="F1561" s="667"/>
      <c r="G1561" s="667"/>
      <c r="H1561" s="667"/>
      <c r="I1561" s="667"/>
      <c r="J1561" s="668"/>
      <c r="K1561" s="230">
        <f>SUM(K1563:K1563)</f>
        <v>0</v>
      </c>
      <c r="L1561" s="40" t="s">
        <v>938</v>
      </c>
      <c r="M1561" s="107"/>
      <c r="N1561" s="108"/>
    </row>
    <row r="1562" spans="2:14" s="155" customFormat="1" ht="25.5">
      <c r="B1562" s="190"/>
      <c r="C1562" s="24"/>
      <c r="D1562" s="24"/>
      <c r="E1562" s="68" t="s">
        <v>1007</v>
      </c>
      <c r="F1562" s="261"/>
      <c r="G1562" s="261"/>
      <c r="H1562" s="255" t="s">
        <v>1008</v>
      </c>
      <c r="I1562" s="261"/>
      <c r="J1562" s="106"/>
      <c r="K1562" s="229"/>
      <c r="L1562" s="253"/>
      <c r="M1562" s="107"/>
      <c r="N1562" s="108"/>
    </row>
    <row r="1563" spans="2:14" s="155" customFormat="1">
      <c r="B1563" s="190"/>
      <c r="C1563" s="24"/>
      <c r="D1563" s="24"/>
      <c r="E1563" s="118">
        <f>K1558</f>
        <v>0</v>
      </c>
      <c r="F1563" s="40"/>
      <c r="G1563" s="40"/>
      <c r="H1563" s="109">
        <f>15/2</f>
        <v>7.5</v>
      </c>
      <c r="I1563" s="261"/>
      <c r="J1563" s="51"/>
      <c r="K1563" s="54">
        <f>H1563*E1563</f>
        <v>0</v>
      </c>
      <c r="L1563" s="253"/>
      <c r="M1563" s="107"/>
      <c r="N1563" s="108"/>
    </row>
    <row r="1564" spans="2:14" s="155" customFormat="1">
      <c r="B1564" s="194"/>
      <c r="C1564" s="89"/>
      <c r="D1564" s="89"/>
      <c r="E1564" s="118"/>
      <c r="F1564" s="261"/>
      <c r="G1564" s="261"/>
      <c r="H1564" s="261"/>
      <c r="I1564" s="261"/>
      <c r="J1564" s="106"/>
      <c r="K1564" s="233"/>
      <c r="L1564" s="40"/>
      <c r="M1564" s="161"/>
      <c r="N1564" s="162"/>
    </row>
    <row r="1565" spans="2:14" s="155" customFormat="1" ht="15">
      <c r="B1565" s="194"/>
      <c r="C1565" s="89"/>
      <c r="D1565" s="89"/>
      <c r="E1565" s="709" t="s">
        <v>4925</v>
      </c>
      <c r="F1565" s="710"/>
      <c r="G1565" s="710"/>
      <c r="H1565" s="710"/>
      <c r="I1565" s="710"/>
      <c r="J1565" s="711"/>
      <c r="K1565" s="233"/>
      <c r="L1565" s="40"/>
      <c r="M1565" s="161"/>
      <c r="N1565" s="162"/>
    </row>
    <row r="1566" spans="2:14" s="155" customFormat="1">
      <c r="B1566" s="194"/>
      <c r="C1566" s="89"/>
      <c r="D1566" s="89"/>
      <c r="E1566" s="118"/>
      <c r="F1566" s="261"/>
      <c r="G1566" s="261"/>
      <c r="H1566" s="261"/>
      <c r="I1566" s="261"/>
      <c r="J1566" s="106"/>
      <c r="K1566" s="233"/>
      <c r="L1566" s="40"/>
      <c r="M1566" s="161"/>
      <c r="N1566" s="162"/>
    </row>
    <row r="1567" spans="2:14" s="155" customFormat="1" ht="27.75" customHeight="1">
      <c r="B1567" s="190"/>
      <c r="C1567" s="24">
        <v>96523</v>
      </c>
      <c r="D1567" s="62" t="s">
        <v>7</v>
      </c>
      <c r="E1567" s="666" t="str">
        <f>IFERROR(VLOOKUP($C1567,'SINAPI MARÇO 2020'!$1:$1048576,2,0),IFERROR(VLOOKUP($C1567,'COMP. PROPRIA'!#REF!,4,0),""))</f>
        <v>ESCAVAÇÃO MANUAL PARA BLOCO DE COROAMENTO OU SAPATA, COM PREVISÃO DE FÔRMA. AF_06/2017</v>
      </c>
      <c r="F1567" s="667"/>
      <c r="G1567" s="667"/>
      <c r="H1567" s="667"/>
      <c r="I1567" s="667"/>
      <c r="J1567" s="668"/>
      <c r="K1567" s="230">
        <f>SUM(K1569:K1570)</f>
        <v>0</v>
      </c>
      <c r="L1567" s="253" t="s">
        <v>58</v>
      </c>
      <c r="M1567" s="107"/>
      <c r="N1567" s="108"/>
    </row>
    <row r="1568" spans="2:14" s="155" customFormat="1" ht="25.5">
      <c r="B1568" s="192"/>
      <c r="C1568" s="24"/>
      <c r="D1568" s="24"/>
      <c r="E1568" s="64" t="s">
        <v>995</v>
      </c>
      <c r="F1568" s="260" t="s">
        <v>994</v>
      </c>
      <c r="G1568" s="260" t="s">
        <v>997</v>
      </c>
      <c r="H1568" s="255" t="s">
        <v>998</v>
      </c>
      <c r="I1568" s="37"/>
      <c r="J1568" s="139"/>
      <c r="K1568" s="235"/>
      <c r="L1568" s="253"/>
      <c r="M1568" s="107"/>
      <c r="N1568" s="108"/>
    </row>
    <row r="1569" spans="2:14" s="155" customFormat="1">
      <c r="B1569" s="190" t="s">
        <v>1029</v>
      </c>
      <c r="C1569" s="24"/>
      <c r="D1569" s="24"/>
      <c r="E1569" s="105">
        <v>0</v>
      </c>
      <c r="F1569" s="151">
        <v>0</v>
      </c>
      <c r="G1569" s="55">
        <v>0</v>
      </c>
      <c r="H1569" s="55">
        <v>0</v>
      </c>
      <c r="I1569" s="261"/>
      <c r="J1569" s="106"/>
      <c r="K1569" s="54">
        <f>H1569*G1569*F1569*E1569</f>
        <v>0</v>
      </c>
      <c r="L1569" s="253"/>
      <c r="M1569" s="107"/>
      <c r="N1569" s="108"/>
    </row>
    <row r="1570" spans="2:14" s="155" customFormat="1">
      <c r="B1570" s="190" t="s">
        <v>1031</v>
      </c>
      <c r="C1570" s="24"/>
      <c r="D1570" s="24"/>
      <c r="E1570" s="105">
        <v>0</v>
      </c>
      <c r="F1570" s="151">
        <v>0</v>
      </c>
      <c r="G1570" s="55">
        <v>0</v>
      </c>
      <c r="H1570" s="55">
        <f>H1585</f>
        <v>0</v>
      </c>
      <c r="I1570" s="261"/>
      <c r="J1570" s="106"/>
      <c r="K1570" s="54">
        <f>H1570*G1570*F1570*E1570</f>
        <v>0</v>
      </c>
      <c r="L1570" s="253"/>
      <c r="M1570" s="107"/>
      <c r="N1570" s="108"/>
    </row>
    <row r="1571" spans="2:14" s="155" customFormat="1">
      <c r="B1571" s="190"/>
      <c r="C1571" s="24"/>
      <c r="D1571" s="24"/>
      <c r="E1571" s="134"/>
      <c r="F1571" s="261"/>
      <c r="G1571" s="261"/>
      <c r="H1571" s="38"/>
      <c r="I1571" s="38"/>
      <c r="J1571" s="126"/>
      <c r="K1571" s="228"/>
      <c r="L1571" s="41"/>
      <c r="M1571" s="136"/>
      <c r="N1571" s="129"/>
    </row>
    <row r="1572" spans="2:14" s="155" customFormat="1" ht="22.5" customHeight="1">
      <c r="B1572" s="190"/>
      <c r="C1572" s="24" t="s">
        <v>4571</v>
      </c>
      <c r="D1572" s="62" t="s">
        <v>7</v>
      </c>
      <c r="E1572" s="666" t="str">
        <f>IFERROR(VLOOKUP($C1572,'SINAPI MARÇO 2020'!$1:$1048576,2,0),IFERROR(VLOOKUP($C1572,'COMP. PROPRIA'!#REF!,4,0),""))</f>
        <v/>
      </c>
      <c r="F1572" s="667"/>
      <c r="G1572" s="667"/>
      <c r="H1572" s="667"/>
      <c r="I1572" s="667"/>
      <c r="J1572" s="668"/>
      <c r="K1572" s="230">
        <f>SUM(K1574:K1575)</f>
        <v>0</v>
      </c>
      <c r="L1572" s="253" t="s">
        <v>58</v>
      </c>
      <c r="M1572" s="136"/>
      <c r="N1572" s="129"/>
    </row>
    <row r="1573" spans="2:14" s="155" customFormat="1" ht="25.5">
      <c r="B1573" s="190"/>
      <c r="C1573" s="24"/>
      <c r="D1573" s="24"/>
      <c r="E1573" s="64" t="s">
        <v>995</v>
      </c>
      <c r="F1573" s="260" t="s">
        <v>994</v>
      </c>
      <c r="G1573" s="260" t="s">
        <v>997</v>
      </c>
      <c r="H1573" s="255" t="s">
        <v>998</v>
      </c>
      <c r="I1573" s="38"/>
      <c r="J1573" s="126"/>
      <c r="K1573" s="235"/>
      <c r="L1573" s="253"/>
      <c r="M1573" s="136"/>
      <c r="N1573" s="129"/>
    </row>
    <row r="1574" spans="2:14" s="155" customFormat="1">
      <c r="B1574" s="190"/>
      <c r="C1574" s="24"/>
      <c r="D1574" s="24"/>
      <c r="E1574" s="117">
        <v>0</v>
      </c>
      <c r="F1574" s="109">
        <v>0</v>
      </c>
      <c r="G1574" s="55">
        <v>0</v>
      </c>
      <c r="H1574" s="55">
        <v>0</v>
      </c>
      <c r="I1574" s="38"/>
      <c r="J1574" s="126"/>
      <c r="K1574" s="54">
        <f>H1574*G1574*F1574*E1574</f>
        <v>0</v>
      </c>
      <c r="L1574" s="253"/>
      <c r="M1574" s="136"/>
      <c r="N1574" s="129"/>
    </row>
    <row r="1575" spans="2:14" s="155" customFormat="1">
      <c r="B1575" s="190"/>
      <c r="C1575" s="24"/>
      <c r="D1575" s="24"/>
      <c r="E1575" s="117">
        <v>0</v>
      </c>
      <c r="F1575" s="55">
        <v>0</v>
      </c>
      <c r="G1575" s="55">
        <v>0</v>
      </c>
      <c r="H1575" s="55">
        <v>0</v>
      </c>
      <c r="I1575" s="38"/>
      <c r="J1575" s="126"/>
      <c r="K1575" s="54">
        <f>H1575*G1575*F1575*E1575</f>
        <v>0</v>
      </c>
      <c r="L1575" s="253"/>
      <c r="M1575" s="136"/>
      <c r="N1575" s="129"/>
    </row>
    <row r="1576" spans="2:14" s="155" customFormat="1">
      <c r="B1576" s="190"/>
      <c r="C1576" s="24"/>
      <c r="D1576" s="24"/>
      <c r="E1576" s="134"/>
      <c r="F1576" s="261"/>
      <c r="G1576" s="261"/>
      <c r="H1576" s="38"/>
      <c r="I1576" s="38"/>
      <c r="J1576" s="126"/>
      <c r="K1576" s="228"/>
      <c r="L1576" s="41"/>
      <c r="M1576" s="136"/>
      <c r="N1576" s="129"/>
    </row>
    <row r="1577" spans="2:14" s="155" customFormat="1" ht="29.25" customHeight="1">
      <c r="B1577" s="190"/>
      <c r="C1577" s="24">
        <v>95240</v>
      </c>
      <c r="D1577" s="62" t="s">
        <v>7</v>
      </c>
      <c r="E1577" s="666" t="str">
        <f>IFERROR(VLOOKUP($C1577,'SINAPI MARÇO 2020'!$1:$1048576,2,0),IFERROR(VLOOKUP($C1577,'COMP. PROPRIA'!#REF!,4,0),""))</f>
        <v>LASTRO DE CONCRETO MAGRO, APLICADO EM PISOS OU RADIERS, ESPESSURA DE 3 CM. AF_07/2016</v>
      </c>
      <c r="F1577" s="667"/>
      <c r="G1577" s="667"/>
      <c r="H1577" s="667"/>
      <c r="I1577" s="667"/>
      <c r="J1577" s="668"/>
      <c r="K1577" s="230">
        <f>SUM(K1579:K1580)</f>
        <v>0</v>
      </c>
      <c r="L1577" s="40" t="s">
        <v>57</v>
      </c>
      <c r="M1577" s="31"/>
      <c r="N1577" s="115"/>
    </row>
    <row r="1578" spans="2:14" s="155" customFormat="1" ht="25.5" customHeight="1">
      <c r="B1578" s="190"/>
      <c r="C1578" s="24"/>
      <c r="D1578" s="24"/>
      <c r="E1578" s="64" t="s">
        <v>995</v>
      </c>
      <c r="F1578" s="260" t="s">
        <v>994</v>
      </c>
      <c r="G1578" s="261"/>
      <c r="H1578" s="255" t="s">
        <v>998</v>
      </c>
      <c r="I1578" s="261"/>
      <c r="J1578" s="106"/>
      <c r="K1578" s="229"/>
      <c r="L1578" s="253"/>
      <c r="M1578" s="107"/>
      <c r="N1578" s="108"/>
    </row>
    <row r="1579" spans="2:14" s="155" customFormat="1">
      <c r="B1579" s="190" t="str">
        <f>B1584</f>
        <v xml:space="preserve">Radier </v>
      </c>
      <c r="C1579" s="24"/>
      <c r="D1579" s="24"/>
      <c r="E1579" s="105">
        <f>E1569</f>
        <v>0</v>
      </c>
      <c r="F1579" s="55">
        <f>F1569</f>
        <v>0</v>
      </c>
      <c r="G1579" s="261"/>
      <c r="H1579" s="55">
        <f>H1569</f>
        <v>0</v>
      </c>
      <c r="I1579" s="261"/>
      <c r="J1579" s="106"/>
      <c r="K1579" s="54">
        <f>H1579*F1579*E1579</f>
        <v>0</v>
      </c>
      <c r="L1579" s="253"/>
      <c r="M1579" s="107"/>
      <c r="N1579" s="108"/>
    </row>
    <row r="1580" spans="2:14" s="155" customFormat="1">
      <c r="B1580" s="190" t="s">
        <v>1031</v>
      </c>
      <c r="C1580" s="24"/>
      <c r="D1580" s="24"/>
      <c r="E1580" s="105">
        <f>E1570</f>
        <v>0</v>
      </c>
      <c r="F1580" s="55">
        <f>F1570</f>
        <v>0</v>
      </c>
      <c r="G1580" s="261"/>
      <c r="H1580" s="55">
        <f>H1570</f>
        <v>0</v>
      </c>
      <c r="I1580" s="261"/>
      <c r="J1580" s="106"/>
      <c r="K1580" s="54">
        <f>H1580*F1580*E1580</f>
        <v>0</v>
      </c>
      <c r="L1580" s="253"/>
      <c r="M1580" s="107"/>
      <c r="N1580" s="108"/>
    </row>
    <row r="1581" spans="2:14" s="155" customFormat="1">
      <c r="B1581" s="190"/>
      <c r="C1581" s="24"/>
      <c r="D1581" s="24"/>
      <c r="E1581" s="252"/>
      <c r="F1581" s="261"/>
      <c r="G1581" s="261"/>
      <c r="H1581" s="261"/>
      <c r="I1581" s="261"/>
      <c r="J1581" s="106"/>
      <c r="K1581" s="229"/>
      <c r="L1581" s="253"/>
      <c r="M1581" s="107"/>
      <c r="N1581" s="108"/>
    </row>
    <row r="1582" spans="2:14" s="155" customFormat="1" ht="25.5" customHeight="1">
      <c r="B1582" s="190"/>
      <c r="C1582" s="24">
        <v>94965</v>
      </c>
      <c r="D1582" s="62" t="s">
        <v>7</v>
      </c>
      <c r="E1582" s="666" t="str">
        <f>IFERROR(VLOOKUP($C1582,'SINAPI MARÇO 2020'!$1:$1048576,2,0),IFERROR(VLOOKUP($C1582,'COMP. PROPRIA'!#REF!,4,0),""))</f>
        <v>CONCRETO FCK = 25MPA, TRAÇO 1:2,3:2,7 (CIMENTO/ AREIA MÉDIA/ BRITA 1)  - PREPARO MECÂNICO COM BETONEIRA 400 L. AF_07/2016</v>
      </c>
      <c r="F1582" s="667"/>
      <c r="G1582" s="667"/>
      <c r="H1582" s="667"/>
      <c r="I1582" s="667"/>
      <c r="J1582" s="668"/>
      <c r="K1582" s="230">
        <f>SUM(K1584:K1585)</f>
        <v>0</v>
      </c>
      <c r="L1582" s="253" t="s">
        <v>58</v>
      </c>
      <c r="M1582" s="107"/>
      <c r="N1582" s="108"/>
    </row>
    <row r="1583" spans="2:14" s="155" customFormat="1" ht="25.5">
      <c r="B1583" s="190"/>
      <c r="C1583" s="24"/>
      <c r="D1583" s="24"/>
      <c r="E1583" s="64" t="s">
        <v>995</v>
      </c>
      <c r="F1583" s="260" t="s">
        <v>994</v>
      </c>
      <c r="G1583" s="260" t="s">
        <v>997</v>
      </c>
      <c r="H1583" s="255" t="s">
        <v>998</v>
      </c>
      <c r="I1583" s="261"/>
      <c r="J1583" s="106"/>
      <c r="K1583" s="229"/>
      <c r="L1583" s="253"/>
      <c r="M1583" s="107"/>
      <c r="N1583" s="108"/>
    </row>
    <row r="1584" spans="2:14" s="155" customFormat="1" ht="27" customHeight="1">
      <c r="B1584" s="190" t="s">
        <v>4928</v>
      </c>
      <c r="C1584" s="24"/>
      <c r="D1584" s="24"/>
      <c r="E1584" s="105">
        <v>0</v>
      </c>
      <c r="F1584" s="55">
        <v>0</v>
      </c>
      <c r="G1584" s="55">
        <v>0</v>
      </c>
      <c r="H1584" s="55">
        <v>0</v>
      </c>
      <c r="I1584" s="261"/>
      <c r="J1584" s="106"/>
      <c r="K1584" s="54">
        <f>E1584*F1584*G1584*H1584</f>
        <v>0</v>
      </c>
      <c r="L1584" s="253"/>
      <c r="M1584" s="107"/>
      <c r="N1584" s="108"/>
    </row>
    <row r="1585" spans="2:14" s="155" customFormat="1">
      <c r="B1585" s="190" t="s">
        <v>1031</v>
      </c>
      <c r="C1585" s="24"/>
      <c r="D1585" s="24"/>
      <c r="E1585" s="105">
        <v>0</v>
      </c>
      <c r="F1585" s="55">
        <v>0</v>
      </c>
      <c r="G1585" s="55">
        <v>0</v>
      </c>
      <c r="H1585" s="55">
        <v>0</v>
      </c>
      <c r="I1585" s="261"/>
      <c r="J1585" s="106"/>
      <c r="K1585" s="54">
        <f>E1585*F1585*G1585*H1585</f>
        <v>0</v>
      </c>
      <c r="L1585" s="253"/>
      <c r="M1585" s="107"/>
      <c r="N1585" s="108"/>
    </row>
    <row r="1586" spans="2:14" s="155" customFormat="1">
      <c r="B1586" s="190"/>
      <c r="C1586" s="24"/>
      <c r="D1586" s="24"/>
      <c r="E1586" s="252"/>
      <c r="F1586" s="261"/>
      <c r="G1586" s="261"/>
      <c r="H1586" s="261"/>
      <c r="I1586" s="261"/>
      <c r="J1586" s="106"/>
      <c r="K1586" s="229"/>
      <c r="L1586" s="253"/>
      <c r="M1586" s="107"/>
      <c r="N1586" s="108"/>
    </row>
    <row r="1587" spans="2:14" s="155" customFormat="1" ht="24.75" customHeight="1">
      <c r="B1587" s="190"/>
      <c r="C1587" s="24" t="s">
        <v>4645</v>
      </c>
      <c r="D1587" s="62" t="s">
        <v>7</v>
      </c>
      <c r="E1587" s="666" t="str">
        <f>IFERROR(VLOOKUP($C1587,'SINAPI MARÇO 2020'!$1:$1048576,2,0),IFERROR(VLOOKUP($C1587,'COMP. PROPRIA'!#REF!,4,0),""))</f>
        <v/>
      </c>
      <c r="F1587" s="667"/>
      <c r="G1587" s="667"/>
      <c r="H1587" s="667"/>
      <c r="I1587" s="667"/>
      <c r="J1587" s="668"/>
      <c r="K1587" s="230">
        <f>K1582</f>
        <v>0</v>
      </c>
      <c r="L1587" s="253" t="s">
        <v>58</v>
      </c>
      <c r="M1587" s="107"/>
      <c r="N1587" s="108"/>
    </row>
    <row r="1588" spans="2:14" s="155" customFormat="1">
      <c r="B1588" s="190"/>
      <c r="C1588" s="24"/>
      <c r="D1588" s="24"/>
      <c r="E1588" s="252"/>
      <c r="F1588" s="261"/>
      <c r="G1588" s="261"/>
      <c r="H1588" s="261"/>
      <c r="I1588" s="261"/>
      <c r="J1588" s="106"/>
      <c r="K1588" s="229"/>
      <c r="L1588" s="253"/>
      <c r="M1588" s="107"/>
      <c r="N1588" s="108"/>
    </row>
    <row r="1589" spans="2:14" s="155" customFormat="1" ht="30" customHeight="1">
      <c r="B1589" s="190"/>
      <c r="C1589" s="24">
        <v>96545</v>
      </c>
      <c r="D1589" s="62" t="s">
        <v>7</v>
      </c>
      <c r="E1589" s="666" t="str">
        <f>IFERROR(VLOOKUP($C1589,'SINAPI MARÇO 2020'!$1:$1048576,2,0),IFERROR(VLOOKUP($C1589,'COMP. PROPRIA'!#REF!,4,0),""))</f>
        <v>ARMAÇÃO DE BLOCO, VIGA BALDRAME OU SAPATA UTILIZANDO AÇO CA-50 DE 8 MM - MONTAGEM. AF_06/2017</v>
      </c>
      <c r="F1589" s="667"/>
      <c r="G1589" s="667"/>
      <c r="H1589" s="667"/>
      <c r="I1589" s="667"/>
      <c r="J1589" s="668"/>
      <c r="K1589" s="230">
        <f>K1592</f>
        <v>0</v>
      </c>
      <c r="L1589" s="253" t="s">
        <v>27</v>
      </c>
      <c r="M1589" s="31">
        <v>0</v>
      </c>
      <c r="N1589" s="115" t="s">
        <v>27</v>
      </c>
    </row>
    <row r="1590" spans="2:14" s="155" customFormat="1">
      <c r="B1590" s="190"/>
      <c r="C1590" s="24"/>
      <c r="D1590" s="24"/>
      <c r="E1590" s="252"/>
      <c r="F1590" s="261"/>
      <c r="G1590" s="261"/>
      <c r="H1590" s="54" t="s">
        <v>1026</v>
      </c>
      <c r="I1590" s="53" t="e">
        <f>K1589/K1582</f>
        <v>#DIV/0!</v>
      </c>
      <c r="J1590" s="106"/>
      <c r="K1590" s="54"/>
      <c r="L1590" s="253"/>
      <c r="M1590" s="107"/>
      <c r="N1590" s="108"/>
    </row>
    <row r="1591" spans="2:14" s="155" customFormat="1">
      <c r="B1591" s="190"/>
      <c r="C1591" s="24"/>
      <c r="D1591" s="24"/>
      <c r="E1591" s="68" t="s">
        <v>1024</v>
      </c>
      <c r="F1591" s="255" t="s">
        <v>937</v>
      </c>
      <c r="G1591" s="255" t="s">
        <v>1025</v>
      </c>
      <c r="H1591" s="44" t="s">
        <v>899</v>
      </c>
      <c r="I1591" s="52"/>
      <c r="J1591" s="106"/>
      <c r="K1591" s="54"/>
      <c r="L1591" s="253"/>
      <c r="M1591" s="107"/>
      <c r="N1591" s="108"/>
    </row>
    <row r="1592" spans="2:14" s="155" customFormat="1">
      <c r="B1592" s="190"/>
      <c r="C1592" s="24"/>
      <c r="D1592" s="24"/>
      <c r="E1592" s="105">
        <v>8</v>
      </c>
      <c r="F1592" s="320">
        <f>((($E$1584-0.08)*2+($G$1584-0.08)*2))*($F$1584/0.1)+((($F$1584-0.08)*2+($G$1584-0.08)*2))*($E$1584/0.1)</f>
        <v>0</v>
      </c>
      <c r="G1592" s="261">
        <f>E1584/0.2</f>
        <v>0</v>
      </c>
      <c r="H1592" s="261">
        <f>((E1592/1000)*(E1592/1000)*3.14*0.25)*7850</f>
        <v>0.39438400000000001</v>
      </c>
      <c r="I1592" s="261"/>
      <c r="J1592" s="106"/>
      <c r="K1592" s="54">
        <f>G1592*H1592*F1592</f>
        <v>0</v>
      </c>
      <c r="L1592" s="253"/>
      <c r="M1592" s="107"/>
      <c r="N1592" s="108"/>
    </row>
    <row r="1593" spans="2:14" s="155" customFormat="1">
      <c r="B1593" s="190"/>
      <c r="C1593" s="24"/>
      <c r="D1593" s="24"/>
      <c r="E1593" s="105">
        <v>8</v>
      </c>
      <c r="F1593" s="320">
        <f>((($E$1585-0.08)*2+($G$1585-0.08)*2))*($F$1585/0.1)+((($F$1585-0.08)*2+($G$1585-0.08)*2))*($E$1585/0.1)</f>
        <v>0</v>
      </c>
      <c r="G1593" s="261">
        <f>H1585</f>
        <v>0</v>
      </c>
      <c r="H1593" s="261">
        <f>((E1593/1000)*(E1593/1000)*3.14*0.25)*7850</f>
        <v>0.39438400000000001</v>
      </c>
      <c r="I1593" s="261"/>
      <c r="J1593" s="106"/>
      <c r="K1593" s="54">
        <f>G1593*H1593*F1593</f>
        <v>0</v>
      </c>
      <c r="L1593" s="253"/>
      <c r="M1593" s="107"/>
      <c r="N1593" s="108"/>
    </row>
    <row r="1594" spans="2:14" s="155" customFormat="1">
      <c r="B1594" s="190"/>
      <c r="C1594" s="24"/>
      <c r="D1594" s="24"/>
      <c r="E1594" s="252"/>
      <c r="F1594" s="261"/>
      <c r="G1594" s="261"/>
      <c r="H1594" s="261"/>
      <c r="I1594" s="261"/>
      <c r="J1594" s="106"/>
      <c r="K1594" s="229"/>
      <c r="L1594" s="253"/>
      <c r="M1594" s="107"/>
      <c r="N1594" s="108"/>
    </row>
    <row r="1595" spans="2:14" s="155" customFormat="1" ht="24.75" customHeight="1">
      <c r="B1595" s="190"/>
      <c r="C1595" s="24">
        <v>96547</v>
      </c>
      <c r="D1595" s="62" t="s">
        <v>7</v>
      </c>
      <c r="E1595" s="666" t="str">
        <f>IFERROR(VLOOKUP($C1595,'SINAPI MARÇO 2020'!$1:$1048576,2,0),IFERROR(VLOOKUP($C1595,'COMP. PROPRIA'!#REF!,4,0),""))</f>
        <v>ARMAÇÃO DE BLOCO, VIGA BALDRAME OU SAPATA UTILIZANDO AÇO CA-50 DE 12,5 MM - MONTAGEM. AF_06/2017</v>
      </c>
      <c r="F1595" s="667"/>
      <c r="G1595" s="667"/>
      <c r="H1595" s="667"/>
      <c r="I1595" s="667"/>
      <c r="J1595" s="668"/>
      <c r="K1595" s="230">
        <f>SUM(K1598:K1599)</f>
        <v>0</v>
      </c>
      <c r="L1595" s="253" t="s">
        <v>27</v>
      </c>
      <c r="M1595" s="31">
        <v>0</v>
      </c>
      <c r="N1595" s="115" t="s">
        <v>27</v>
      </c>
    </row>
    <row r="1596" spans="2:14" s="155" customFormat="1">
      <c r="B1596" s="190"/>
      <c r="C1596" s="24"/>
      <c r="D1596" s="24"/>
      <c r="E1596" s="252"/>
      <c r="F1596" s="261"/>
      <c r="G1596" s="261"/>
      <c r="H1596" s="54" t="s">
        <v>1026</v>
      </c>
      <c r="I1596" s="53" t="e">
        <f>K1595/K1587</f>
        <v>#DIV/0!</v>
      </c>
      <c r="J1596" s="106"/>
      <c r="K1596" s="54"/>
      <c r="L1596" s="253"/>
      <c r="M1596" s="107"/>
      <c r="N1596" s="108"/>
    </row>
    <row r="1597" spans="2:14" s="155" customFormat="1">
      <c r="B1597" s="190"/>
      <c r="C1597" s="24"/>
      <c r="D1597" s="24"/>
      <c r="E1597" s="68" t="s">
        <v>1024</v>
      </c>
      <c r="F1597" s="255" t="s">
        <v>937</v>
      </c>
      <c r="G1597" s="255" t="s">
        <v>1025</v>
      </c>
      <c r="H1597" s="44" t="s">
        <v>899</v>
      </c>
      <c r="I1597" s="52"/>
      <c r="J1597" s="106"/>
      <c r="K1597" s="54"/>
      <c r="L1597" s="253"/>
      <c r="M1597" s="107"/>
      <c r="N1597" s="108"/>
    </row>
    <row r="1598" spans="2:14" s="155" customFormat="1">
      <c r="B1598" s="190"/>
      <c r="C1598" s="24"/>
      <c r="D1598" s="24"/>
      <c r="E1598" s="105">
        <v>12.5</v>
      </c>
      <c r="F1598" s="320">
        <f>((($E$1584-0.08)*2+($G$1584-0.08)*2))*($F$1584/0.1)+((($F$1584-0.08)*2+($G$1584-0.08)*2))*($E$1584/0.1)</f>
        <v>0</v>
      </c>
      <c r="G1598" s="261">
        <f>H1584</f>
        <v>0</v>
      </c>
      <c r="H1598" s="261">
        <f>((E1598/1000)*(E1598/1000)*3.14*0.25)*7850</f>
        <v>0.96285156250000015</v>
      </c>
      <c r="I1598" s="261"/>
      <c r="J1598" s="106"/>
      <c r="K1598" s="54">
        <f>G1598*H1598*F1598</f>
        <v>0</v>
      </c>
      <c r="L1598" s="253"/>
      <c r="M1598" s="107"/>
      <c r="N1598" s="108"/>
    </row>
    <row r="1599" spans="2:14" s="155" customFormat="1">
      <c r="B1599" s="190"/>
      <c r="C1599" s="24"/>
      <c r="D1599" s="24"/>
      <c r="E1599" s="105"/>
      <c r="F1599" s="320">
        <f>((($E$1585-0.08)*2+($G$1585-0.08)*2))*($F$1585/0.1)+((($F$1585-0.08)*2+($G$1585-0.08)*2))*($E$1585/0.1)</f>
        <v>0</v>
      </c>
      <c r="G1599" s="261">
        <f>H1585</f>
        <v>0</v>
      </c>
      <c r="H1599" s="261">
        <f>((E1599/1000)*(E1599/1000)*3.14*0.25)*7850</f>
        <v>0</v>
      </c>
      <c r="I1599" s="261"/>
      <c r="J1599" s="106"/>
      <c r="K1599" s="54">
        <f>G1599*H1599*F1599</f>
        <v>0</v>
      </c>
      <c r="L1599" s="253"/>
      <c r="M1599" s="107"/>
      <c r="N1599" s="108"/>
    </row>
    <row r="1600" spans="2:14" s="155" customFormat="1">
      <c r="B1600" s="190"/>
      <c r="C1600" s="24"/>
      <c r="D1600" s="24"/>
      <c r="E1600" s="252"/>
      <c r="F1600" s="261"/>
      <c r="G1600" s="261"/>
      <c r="H1600" s="261"/>
      <c r="I1600" s="261"/>
      <c r="J1600" s="106"/>
      <c r="K1600" s="229"/>
      <c r="L1600" s="253"/>
      <c r="M1600" s="107"/>
      <c r="N1600" s="108"/>
    </row>
    <row r="1601" spans="2:14" s="155" customFormat="1" ht="24.75" customHeight="1">
      <c r="B1601" s="190"/>
      <c r="C1601" s="24">
        <v>97086</v>
      </c>
      <c r="D1601" s="62" t="s">
        <v>7</v>
      </c>
      <c r="E1601" s="666" t="str">
        <f>IFERROR(VLOOKUP($C1601,'SINAPI MARÇO 2020'!$1:$1048576,2,0),IFERROR(VLOOKUP($C1601,'COMP. PROPRIA'!#REF!,4,0),""))</f>
        <v>FABRICAÇÃO, MONTAGEM E DESMONTAGEM DE FORMA PARA RADIER, EM MADEIRA SERRADA, 4 UTILIZAÇÕES. AF_09/2017</v>
      </c>
      <c r="F1601" s="667"/>
      <c r="G1601" s="667"/>
      <c r="H1601" s="667"/>
      <c r="I1601" s="667"/>
      <c r="J1601" s="668"/>
      <c r="K1601" s="230">
        <f>SUM(K1603:K1604)/4</f>
        <v>0</v>
      </c>
      <c r="L1601" s="253" t="s">
        <v>57</v>
      </c>
      <c r="M1601" s="107"/>
      <c r="N1601" s="108"/>
    </row>
    <row r="1602" spans="2:14" s="155" customFormat="1" ht="38.25">
      <c r="B1602" s="192"/>
      <c r="C1602" s="24"/>
      <c r="D1602" s="24"/>
      <c r="E1602" s="119"/>
      <c r="F1602" s="255" t="s">
        <v>1032</v>
      </c>
      <c r="G1602" s="260" t="s">
        <v>997</v>
      </c>
      <c r="H1602" s="255" t="s">
        <v>998</v>
      </c>
      <c r="I1602" s="34"/>
      <c r="J1602" s="138"/>
      <c r="K1602" s="236"/>
      <c r="L1602" s="102"/>
      <c r="M1602" s="107"/>
      <c r="N1602" s="108"/>
    </row>
    <row r="1603" spans="2:14" s="155" customFormat="1">
      <c r="B1603" s="190" t="str">
        <f>B1584</f>
        <v xml:space="preserve">Radier </v>
      </c>
      <c r="C1603" s="24"/>
      <c r="D1603" s="24"/>
      <c r="E1603" s="252"/>
      <c r="F1603" s="261">
        <f>E1584*2+F1584*2</f>
        <v>0</v>
      </c>
      <c r="G1603" s="261">
        <f>G1584</f>
        <v>0</v>
      </c>
      <c r="H1603" s="261">
        <f>H1584</f>
        <v>0</v>
      </c>
      <c r="I1603" s="261"/>
      <c r="J1603" s="106"/>
      <c r="K1603" s="54">
        <f>H1603*G1603*F1603</f>
        <v>0</v>
      </c>
      <c r="L1603" s="253"/>
      <c r="M1603" s="107"/>
      <c r="N1603" s="146"/>
    </row>
    <row r="1604" spans="2:14" s="155" customFormat="1">
      <c r="B1604" s="190" t="s">
        <v>1031</v>
      </c>
      <c r="C1604" s="24"/>
      <c r="D1604" s="24"/>
      <c r="E1604" s="252"/>
      <c r="F1604" s="320">
        <f>E1585*2+F1585*2</f>
        <v>0</v>
      </c>
      <c r="G1604" s="261">
        <f>G1585</f>
        <v>0</v>
      </c>
      <c r="H1604" s="261">
        <f>H1585</f>
        <v>0</v>
      </c>
      <c r="I1604" s="261"/>
      <c r="J1604" s="106"/>
      <c r="K1604" s="54">
        <f>H1604*G1604*F1604</f>
        <v>0</v>
      </c>
      <c r="L1604" s="253"/>
      <c r="M1604" s="107"/>
      <c r="N1604" s="147"/>
    </row>
    <row r="1605" spans="2:14" s="155" customFormat="1">
      <c r="B1605" s="190"/>
      <c r="C1605" s="24"/>
      <c r="D1605" s="24"/>
      <c r="E1605" s="252"/>
      <c r="F1605" s="261"/>
      <c r="G1605" s="261"/>
      <c r="H1605" s="261"/>
      <c r="I1605" s="261"/>
      <c r="J1605" s="106"/>
      <c r="K1605" s="229"/>
      <c r="L1605" s="253"/>
      <c r="M1605" s="107"/>
      <c r="N1605" s="147"/>
    </row>
    <row r="1606" spans="2:14" s="155" customFormat="1" ht="38.25" customHeight="1">
      <c r="B1606" s="190"/>
      <c r="C1606" s="24" t="s">
        <v>4587</v>
      </c>
      <c r="D1606" s="24" t="s">
        <v>7</v>
      </c>
      <c r="E1606" s="666" t="str">
        <f>IFERROR(VLOOKUP($C1606,'SINAPI MARÇO 2020'!$1:$1048576,2,0),IFERROR(VLOOKUP($C1606,'COMP. PROPRIA'!#REF!,4,0),""))</f>
        <v/>
      </c>
      <c r="F1606" s="667"/>
      <c r="G1606" s="667"/>
      <c r="H1606" s="667"/>
      <c r="I1606" s="667"/>
      <c r="J1606" s="668"/>
      <c r="K1606" s="230">
        <f>K1601</f>
        <v>0</v>
      </c>
      <c r="L1606" s="40" t="s">
        <v>57</v>
      </c>
      <c r="M1606" s="107"/>
      <c r="N1606" s="108"/>
    </row>
    <row r="1607" spans="2:14" s="155" customFormat="1">
      <c r="B1607" s="192"/>
      <c r="C1607" s="24"/>
      <c r="D1607" s="24"/>
      <c r="E1607" s="252"/>
      <c r="F1607" s="261"/>
      <c r="G1607" s="261"/>
      <c r="H1607" s="261"/>
      <c r="I1607" s="261"/>
      <c r="J1607" s="106"/>
      <c r="K1607" s="229"/>
      <c r="L1607" s="253"/>
      <c r="M1607" s="107"/>
      <c r="N1607" s="108"/>
    </row>
    <row r="1608" spans="2:14" s="155" customFormat="1" ht="15">
      <c r="B1608" s="190"/>
      <c r="C1608" s="24">
        <v>72897</v>
      </c>
      <c r="D1608" s="62" t="s">
        <v>7</v>
      </c>
      <c r="E1608" s="666" t="str">
        <f>IFERROR(VLOOKUP($C1608,'SINAPI MARÇO 2020'!$1:$1048576,2,0),IFERROR(VLOOKUP($C1608,'COMP. PROPRIA'!#REF!,4,0),""))</f>
        <v>CARGA MANUAL DE ENTULHO EM CAMINHAO BASCULANTE 6 M3</v>
      </c>
      <c r="F1608" s="667"/>
      <c r="G1608" s="667"/>
      <c r="H1608" s="667"/>
      <c r="I1608" s="667"/>
      <c r="J1608" s="668"/>
      <c r="K1608" s="230">
        <f>SUM(K1610:K1610)</f>
        <v>0</v>
      </c>
      <c r="L1608" s="253" t="s">
        <v>58</v>
      </c>
      <c r="M1608" s="107"/>
      <c r="N1608" s="108"/>
    </row>
    <row r="1609" spans="2:14" s="155" customFormat="1" ht="40.5" customHeight="1">
      <c r="B1609" s="192"/>
      <c r="C1609" s="24"/>
      <c r="D1609" s="24"/>
      <c r="E1609" s="68"/>
      <c r="F1609" s="255" t="s">
        <v>1034</v>
      </c>
      <c r="G1609" s="260"/>
      <c r="H1609" s="255" t="s">
        <v>1053</v>
      </c>
      <c r="I1609" s="261"/>
      <c r="J1609" s="256"/>
      <c r="K1609" s="54"/>
      <c r="L1609" s="253"/>
      <c r="M1609" s="107"/>
      <c r="N1609" s="108"/>
    </row>
    <row r="1610" spans="2:14" s="155" customFormat="1">
      <c r="B1610" s="190"/>
      <c r="C1610" s="24"/>
      <c r="D1610" s="24"/>
      <c r="E1610" s="252"/>
      <c r="F1610" s="260">
        <f>K1582</f>
        <v>0</v>
      </c>
      <c r="G1610" s="260"/>
      <c r="H1610" s="260">
        <v>1.3</v>
      </c>
      <c r="I1610" s="261"/>
      <c r="J1610" s="51"/>
      <c r="K1610" s="54">
        <f>H1610*F1610</f>
        <v>0</v>
      </c>
      <c r="L1610" s="253"/>
      <c r="M1610" s="107"/>
      <c r="N1610" s="108"/>
    </row>
    <row r="1611" spans="2:14" s="155" customFormat="1" ht="15">
      <c r="B1611" s="194"/>
      <c r="C1611" s="17">
        <v>95302</v>
      </c>
      <c r="D1611" s="17" t="s">
        <v>7</v>
      </c>
      <c r="E1611" s="666" t="str">
        <f>IFERROR(VLOOKUP($C1611,'SINAPI MARÇO 2020'!$1:$1048576,2,0),IFERROR(VLOOKUP($C1611,'COMP. PROPRIA'!#REF!,4,0),""))</f>
        <v/>
      </c>
      <c r="F1611" s="667"/>
      <c r="G1611" s="667"/>
      <c r="H1611" s="667"/>
      <c r="I1611" s="667"/>
      <c r="J1611" s="668"/>
      <c r="K1611" s="230">
        <f>SUM(K1613:K1613)</f>
        <v>0</v>
      </c>
      <c r="L1611" s="40" t="s">
        <v>938</v>
      </c>
      <c r="M1611" s="107"/>
      <c r="N1611" s="108"/>
    </row>
    <row r="1612" spans="2:14" s="155" customFormat="1" ht="25.5">
      <c r="B1612" s="190"/>
      <c r="C1612" s="24"/>
      <c r="D1612" s="24"/>
      <c r="E1612" s="68" t="s">
        <v>1007</v>
      </c>
      <c r="F1612" s="261"/>
      <c r="G1612" s="261"/>
      <c r="H1612" s="255" t="s">
        <v>1008</v>
      </c>
      <c r="I1612" s="261"/>
      <c r="J1612" s="106"/>
      <c r="K1612" s="229"/>
      <c r="L1612" s="253"/>
      <c r="M1612" s="107"/>
      <c r="N1612" s="108"/>
    </row>
    <row r="1613" spans="2:14" s="155" customFormat="1">
      <c r="B1613" s="190"/>
      <c r="C1613" s="24"/>
      <c r="D1613" s="24"/>
      <c r="E1613" s="118">
        <f>K1608</f>
        <v>0</v>
      </c>
      <c r="F1613" s="40"/>
      <c r="G1613" s="40"/>
      <c r="H1613" s="109">
        <f>(5+10)/2</f>
        <v>7.5</v>
      </c>
      <c r="I1613" s="261"/>
      <c r="J1613" s="51"/>
      <c r="K1613" s="54">
        <f>H1613*E1613</f>
        <v>0</v>
      </c>
      <c r="L1613" s="253"/>
      <c r="M1613" s="107"/>
      <c r="N1613" s="108"/>
    </row>
    <row r="1614" spans="2:14" s="155" customFormat="1">
      <c r="B1614" s="194"/>
      <c r="C1614" s="89"/>
      <c r="D1614" s="89"/>
      <c r="E1614" s="118"/>
      <c r="F1614" s="261"/>
      <c r="G1614" s="261"/>
      <c r="H1614" s="261"/>
      <c r="I1614" s="261"/>
      <c r="J1614" s="106"/>
      <c r="K1614" s="233"/>
      <c r="L1614" s="40"/>
      <c r="M1614" s="161"/>
      <c r="N1614" s="162"/>
    </row>
    <row r="1615" spans="2:14" s="155" customFormat="1" ht="15">
      <c r="B1615" s="194"/>
      <c r="C1615" s="89"/>
      <c r="D1615" s="89"/>
      <c r="E1615" s="709" t="s">
        <v>4923</v>
      </c>
      <c r="F1615" s="710"/>
      <c r="G1615" s="710"/>
      <c r="H1615" s="710"/>
      <c r="I1615" s="710"/>
      <c r="J1615" s="711"/>
      <c r="K1615" s="233"/>
      <c r="L1615" s="40"/>
      <c r="M1615" s="161"/>
      <c r="N1615" s="162"/>
    </row>
    <row r="1616" spans="2:14" s="155" customFormat="1">
      <c r="B1616" s="194"/>
      <c r="C1616" s="89"/>
      <c r="D1616" s="89"/>
      <c r="E1616" s="118"/>
      <c r="F1616" s="261"/>
      <c r="G1616" s="261"/>
      <c r="H1616" s="261"/>
      <c r="I1616" s="261"/>
      <c r="J1616" s="106"/>
      <c r="K1616" s="233"/>
      <c r="L1616" s="40"/>
      <c r="M1616" s="161"/>
      <c r="N1616" s="162"/>
    </row>
    <row r="1617" spans="2:14" s="155" customFormat="1" ht="27.75" customHeight="1">
      <c r="B1617" s="194" t="s">
        <v>4921</v>
      </c>
      <c r="C1617" s="89">
        <v>84862</v>
      </c>
      <c r="D1617" s="17" t="s">
        <v>7</v>
      </c>
      <c r="E1617" s="666" t="str">
        <f>IFERROR(VLOOKUP($C1617,'SINAPI MARÇO 2020'!$1:$1048576,2,0),IFERROR(VLOOKUP($C1617,'COMP. PROPRIA'!#REF!,4,0),""))</f>
        <v/>
      </c>
      <c r="F1617" s="667"/>
      <c r="G1617" s="667"/>
      <c r="H1617" s="667"/>
      <c r="I1617" s="667"/>
      <c r="J1617" s="668"/>
      <c r="K1617" s="230">
        <v>0</v>
      </c>
      <c r="L1617" s="40" t="s">
        <v>18</v>
      </c>
      <c r="M1617" s="161"/>
      <c r="N1617" s="162"/>
    </row>
    <row r="1618" spans="2:14" s="155" customFormat="1" ht="12.75" customHeight="1">
      <c r="B1618" s="194"/>
      <c r="C1618" s="89"/>
      <c r="D1618" s="89"/>
      <c r="E1618" s="118"/>
      <c r="F1618" s="261"/>
      <c r="G1618" s="261"/>
      <c r="H1618" s="261"/>
      <c r="I1618" s="261"/>
      <c r="J1618" s="106"/>
      <c r="K1618" s="233"/>
      <c r="L1618" s="40"/>
      <c r="M1618" s="161"/>
      <c r="N1618" s="162"/>
    </row>
    <row r="1619" spans="2:14" s="155" customFormat="1" ht="12.75" customHeight="1">
      <c r="B1619" s="194" t="s">
        <v>4922</v>
      </c>
      <c r="C1619" s="89" t="s">
        <v>4586</v>
      </c>
      <c r="D1619" s="17" t="s">
        <v>7</v>
      </c>
      <c r="E1619" s="666" t="str">
        <f>IFERROR(VLOOKUP($C1619,'SINAPI MARÇO 2020'!$1:$1048576,2,0),IFERROR(VLOOKUP($C1619,'COMP. PROPRIA'!#REF!,4,0),""))</f>
        <v/>
      </c>
      <c r="F1619" s="667"/>
      <c r="G1619" s="667"/>
      <c r="H1619" s="667"/>
      <c r="I1619" s="667"/>
      <c r="J1619" s="668"/>
      <c r="K1619" s="230">
        <v>0</v>
      </c>
      <c r="L1619" s="40" t="s">
        <v>18</v>
      </c>
      <c r="M1619" s="161"/>
      <c r="N1619" s="162"/>
    </row>
    <row r="1620" spans="2:14" s="155" customFormat="1" ht="12.75" customHeight="1">
      <c r="B1620" s="194"/>
      <c r="C1620" s="89"/>
      <c r="D1620" s="89"/>
      <c r="E1620" s="118"/>
      <c r="F1620" s="261"/>
      <c r="G1620" s="261"/>
      <c r="H1620" s="261"/>
      <c r="I1620" s="261"/>
      <c r="J1620" s="106"/>
      <c r="K1620" s="233"/>
      <c r="L1620" s="40"/>
      <c r="M1620" s="161"/>
      <c r="N1620" s="162"/>
    </row>
    <row r="1621" spans="2:14" s="155" customFormat="1" ht="12.75" customHeight="1">
      <c r="B1621" s="194"/>
      <c r="C1621" s="89"/>
      <c r="D1621" s="89"/>
      <c r="E1621" s="709" t="s">
        <v>4927</v>
      </c>
      <c r="F1621" s="710"/>
      <c r="G1621" s="710"/>
      <c r="H1621" s="710"/>
      <c r="I1621" s="710"/>
      <c r="J1621" s="711"/>
      <c r="K1621" s="233"/>
      <c r="L1621" s="40"/>
      <c r="M1621" s="161"/>
      <c r="N1621" s="162"/>
    </row>
    <row r="1622" spans="2:14" s="155" customFormat="1" ht="24" customHeight="1">
      <c r="B1622" s="194"/>
      <c r="C1622" s="251" t="s">
        <v>10088</v>
      </c>
      <c r="D1622" s="17" t="s">
        <v>7</v>
      </c>
      <c r="E1622" s="666" t="str">
        <f>IFERROR(VLOOKUP($C1622,'SINAPI MARÇO 2020'!$1:$1048576,2,0),IFERROR(VLOOKUP($C1622,'COMP. PROPRIA'!#REF!,4,0),""))</f>
        <v/>
      </c>
      <c r="F1622" s="667"/>
      <c r="G1622" s="667"/>
      <c r="H1622" s="667"/>
      <c r="I1622" s="667"/>
      <c r="J1622" s="668"/>
      <c r="K1622" s="230">
        <v>0</v>
      </c>
      <c r="L1622" s="40" t="s">
        <v>845</v>
      </c>
      <c r="M1622" s="161"/>
      <c r="N1622" s="162"/>
    </row>
    <row r="1623" spans="2:14" s="155" customFormat="1" ht="12.75" customHeight="1">
      <c r="B1623" s="194"/>
      <c r="C1623" s="89"/>
      <c r="D1623" s="89"/>
      <c r="E1623" s="118"/>
      <c r="F1623" s="261"/>
      <c r="G1623" s="261"/>
      <c r="H1623" s="261"/>
      <c r="I1623" s="261"/>
      <c r="J1623" s="106"/>
      <c r="K1623" s="233"/>
      <c r="L1623" s="40"/>
      <c r="M1623" s="161"/>
      <c r="N1623" s="162"/>
    </row>
    <row r="1624" spans="2:14" ht="12.75" customHeight="1" thickBot="1">
      <c r="B1624" s="190"/>
      <c r="C1624" s="24"/>
      <c r="D1624" s="24"/>
      <c r="E1624" s="252"/>
      <c r="F1624" s="261"/>
      <c r="G1624" s="261"/>
      <c r="H1624" s="261"/>
      <c r="I1624" s="261"/>
      <c r="J1624" s="106"/>
      <c r="K1624" s="229"/>
      <c r="L1624" s="253"/>
      <c r="M1624" s="107"/>
      <c r="N1624" s="108"/>
    </row>
    <row r="1625" spans="2:14" ht="12.75" customHeight="1" thickBot="1">
      <c r="B1625" s="191"/>
      <c r="C1625" s="88"/>
      <c r="D1625" s="88"/>
      <c r="E1625" s="677" t="s">
        <v>1067</v>
      </c>
      <c r="F1625" s="678"/>
      <c r="G1625" s="678"/>
      <c r="H1625" s="678"/>
      <c r="I1625" s="678"/>
      <c r="J1625" s="679"/>
      <c r="K1625" s="228"/>
      <c r="L1625" s="49"/>
      <c r="M1625" s="93"/>
      <c r="N1625" s="112"/>
    </row>
    <row r="1626" spans="2:14" ht="12.75" customHeight="1">
      <c r="B1626" s="190"/>
      <c r="C1626" s="24">
        <v>9537</v>
      </c>
      <c r="D1626" s="62" t="s">
        <v>7</v>
      </c>
      <c r="E1626" s="666" t="str">
        <f>IFERROR(VLOOKUP($C1626,'SINAPI MARÇO 2020'!$1:$1048576,2,0),IFERROR(VLOOKUP($C1626,'COMP. PROPRIA'!#REF!,4,0),""))</f>
        <v/>
      </c>
      <c r="F1626" s="667"/>
      <c r="G1626" s="667"/>
      <c r="H1626" s="667"/>
      <c r="I1626" s="667"/>
      <c r="J1626" s="668"/>
      <c r="K1626" s="233">
        <v>0</v>
      </c>
      <c r="L1626" s="40" t="s">
        <v>57</v>
      </c>
      <c r="M1626" s="107"/>
      <c r="N1626" s="108"/>
    </row>
    <row r="1627" spans="2:14" ht="12.75" customHeight="1">
      <c r="B1627" s="190"/>
      <c r="C1627" s="24"/>
      <c r="D1627" s="24"/>
      <c r="E1627" s="252"/>
      <c r="F1627" s="261"/>
      <c r="G1627" s="261"/>
      <c r="H1627" s="261"/>
      <c r="I1627" s="261"/>
      <c r="J1627" s="106"/>
      <c r="K1627" s="233"/>
      <c r="L1627" s="40"/>
      <c r="M1627" s="107"/>
      <c r="N1627" s="108"/>
    </row>
    <row r="1628" spans="2:14" ht="12.75" customHeight="1">
      <c r="B1628" s="190"/>
      <c r="C1628" s="24"/>
      <c r="D1628" s="24"/>
      <c r="E1628" s="252"/>
      <c r="F1628" s="261"/>
      <c r="G1628" s="261"/>
      <c r="H1628" s="261"/>
      <c r="I1628" s="261"/>
      <c r="J1628" s="106"/>
      <c r="K1628" s="233"/>
      <c r="L1628" s="40"/>
      <c r="M1628" s="107"/>
      <c r="N1628" s="108"/>
    </row>
    <row r="1629" spans="2:14" ht="13.5" thickBot="1">
      <c r="B1629" s="203"/>
      <c r="C1629" s="27"/>
      <c r="D1629" s="27"/>
      <c r="E1629" s="166"/>
      <c r="F1629" s="50"/>
      <c r="G1629" s="50"/>
      <c r="H1629" s="50"/>
      <c r="I1629" s="50"/>
      <c r="J1629" s="167"/>
      <c r="K1629" s="241"/>
      <c r="L1629" s="104"/>
      <c r="M1629" s="168"/>
      <c r="N1629" s="169"/>
    </row>
  </sheetData>
  <mergeCells count="346">
    <mergeCell ref="E1626:J1626"/>
    <mergeCell ref="E1440:J1440"/>
    <mergeCell ref="E1441:J1441"/>
    <mergeCell ref="E1523:J1523"/>
    <mergeCell ref="E1528:J1528"/>
    <mergeCell ref="E1533:J1533"/>
    <mergeCell ref="E1552:J1552"/>
    <mergeCell ref="E1556:J1556"/>
    <mergeCell ref="E1558:J1558"/>
    <mergeCell ref="E1561:J1561"/>
    <mergeCell ref="E1615:J1615"/>
    <mergeCell ref="E1617:J1617"/>
    <mergeCell ref="E1619:J1619"/>
    <mergeCell ref="E1621:J1621"/>
    <mergeCell ref="E1625:J1625"/>
    <mergeCell ref="E1541:J1541"/>
    <mergeCell ref="E1547:J1547"/>
    <mergeCell ref="E1565:J1565"/>
    <mergeCell ref="E1567:J1567"/>
    <mergeCell ref="E1572:J1572"/>
    <mergeCell ref="E1577:J1577"/>
    <mergeCell ref="E1589:J1589"/>
    <mergeCell ref="E1595:J1595"/>
    <mergeCell ref="E1601:J1601"/>
    <mergeCell ref="E1426:J1426"/>
    <mergeCell ref="E1427:J1427"/>
    <mergeCell ref="E1432:J1432"/>
    <mergeCell ref="E1433:J1433"/>
    <mergeCell ref="E1434:J1434"/>
    <mergeCell ref="E1436:J1436"/>
    <mergeCell ref="E1437:J1437"/>
    <mergeCell ref="E1438:J1438"/>
    <mergeCell ref="E1439:J1439"/>
    <mergeCell ref="E1404:J1404"/>
    <mergeCell ref="E1405:J1405"/>
    <mergeCell ref="E1406:J1406"/>
    <mergeCell ref="E1407:J1407"/>
    <mergeCell ref="E1408:J1408"/>
    <mergeCell ref="E1410:J1410"/>
    <mergeCell ref="E1416:J1416"/>
    <mergeCell ref="E1417:J1417"/>
    <mergeCell ref="E1418:J1418"/>
    <mergeCell ref="E1395:J1395"/>
    <mergeCell ref="E1396:J1396"/>
    <mergeCell ref="E1397:J1397"/>
    <mergeCell ref="E1398:J1398"/>
    <mergeCell ref="E1399:J1399"/>
    <mergeCell ref="E1400:J1400"/>
    <mergeCell ref="E1401:J1401"/>
    <mergeCell ref="E1402:J1402"/>
    <mergeCell ref="E1403:J1403"/>
    <mergeCell ref="E1386:J1386"/>
    <mergeCell ref="E1387:J1387"/>
    <mergeCell ref="E1388:J1388"/>
    <mergeCell ref="E1389:J1389"/>
    <mergeCell ref="E1390:J1390"/>
    <mergeCell ref="E1391:J1391"/>
    <mergeCell ref="E1392:J1392"/>
    <mergeCell ref="E1393:J1393"/>
    <mergeCell ref="E1394:J1394"/>
    <mergeCell ref="E1374:J1374"/>
    <mergeCell ref="E1375:J1375"/>
    <mergeCell ref="E1377:J1377"/>
    <mergeCell ref="E1376:J1376"/>
    <mergeCell ref="E1378:J1378"/>
    <mergeCell ref="E1379:J1379"/>
    <mergeCell ref="E1380:J1380"/>
    <mergeCell ref="E1381:J1381"/>
    <mergeCell ref="E1385:J1385"/>
    <mergeCell ref="E1364:J1364"/>
    <mergeCell ref="E1365:J1365"/>
    <mergeCell ref="E1366:J1366"/>
    <mergeCell ref="E1367:J1367"/>
    <mergeCell ref="E1369:J1369"/>
    <mergeCell ref="E1370:J1370"/>
    <mergeCell ref="E1371:J1371"/>
    <mergeCell ref="E1372:J1372"/>
    <mergeCell ref="E1373:J1373"/>
    <mergeCell ref="G884:I884"/>
    <mergeCell ref="G893:I893"/>
    <mergeCell ref="E939:J939"/>
    <mergeCell ref="G940:J940"/>
    <mergeCell ref="E948:J948"/>
    <mergeCell ref="E128:J128"/>
    <mergeCell ref="E31:J31"/>
    <mergeCell ref="E54:J54"/>
    <mergeCell ref="E138:J138"/>
    <mergeCell ref="E143:J143"/>
    <mergeCell ref="E148:J148"/>
    <mergeCell ref="E153:J153"/>
    <mergeCell ref="E158:J158"/>
    <mergeCell ref="E163:J163"/>
    <mergeCell ref="E921:J921"/>
    <mergeCell ref="E850:J850"/>
    <mergeCell ref="G851:I851"/>
    <mergeCell ref="E858:J858"/>
    <mergeCell ref="E866:J866"/>
    <mergeCell ref="E875:J875"/>
    <mergeCell ref="E883:J883"/>
    <mergeCell ref="E892:J892"/>
    <mergeCell ref="E730:J730"/>
    <mergeCell ref="E49:J49"/>
    <mergeCell ref="E1582:J1582"/>
    <mergeCell ref="E1587:J1587"/>
    <mergeCell ref="E1608:J1608"/>
    <mergeCell ref="E1611:J1611"/>
    <mergeCell ref="E1622:J1622"/>
    <mergeCell ref="E1484:J1484"/>
    <mergeCell ref="E1485:J1485"/>
    <mergeCell ref="E1492:J1492"/>
    <mergeCell ref="E1498:J1498"/>
    <mergeCell ref="E1508:J1508"/>
    <mergeCell ref="E1512:J1512"/>
    <mergeCell ref="E1516:J1516"/>
    <mergeCell ref="E1518:J1518"/>
    <mergeCell ref="E1535:J1535"/>
    <mergeCell ref="E1213:J1213"/>
    <mergeCell ref="E1230:J1230"/>
    <mergeCell ref="E1359:J1359"/>
    <mergeCell ref="E1368:J1368"/>
    <mergeCell ref="E1384:J1384"/>
    <mergeCell ref="E1409:J1409"/>
    <mergeCell ref="E1415:J1415"/>
    <mergeCell ref="E1425:J1425"/>
    <mergeCell ref="E1430:J1430"/>
    <mergeCell ref="E1419:J1419"/>
    <mergeCell ref="E1420:J1420"/>
    <mergeCell ref="E1421:J1421"/>
    <mergeCell ref="E1422:J1422"/>
    <mergeCell ref="E1423:J1423"/>
    <mergeCell ref="E1424:J1424"/>
    <mergeCell ref="E1414:J1414"/>
    <mergeCell ref="E1382:J1382"/>
    <mergeCell ref="E1383:J1383"/>
    <mergeCell ref="E1411:J1411"/>
    <mergeCell ref="E1412:J1412"/>
    <mergeCell ref="E1413:J1413"/>
    <mergeCell ref="E1361:J1361"/>
    <mergeCell ref="E1362:J1362"/>
    <mergeCell ref="E1363:J1363"/>
    <mergeCell ref="E1020:J1020"/>
    <mergeCell ref="E1035:J1035"/>
    <mergeCell ref="E1208:J1208"/>
    <mergeCell ref="E1211:J1211"/>
    <mergeCell ref="G949:J949"/>
    <mergeCell ref="E1206:J1206"/>
    <mergeCell ref="E1207:J1207"/>
    <mergeCell ref="E901:J901"/>
    <mergeCell ref="E909:J909"/>
    <mergeCell ref="E915:J915"/>
    <mergeCell ref="E1030:J1030"/>
    <mergeCell ref="E842:J842"/>
    <mergeCell ref="E725:J725"/>
    <mergeCell ref="E702:J702"/>
    <mergeCell ref="E704:J704"/>
    <mergeCell ref="E708:J708"/>
    <mergeCell ref="E713:J713"/>
    <mergeCell ref="E719:J719"/>
    <mergeCell ref="E742:J742"/>
    <mergeCell ref="E748:J748"/>
    <mergeCell ref="E753:J753"/>
    <mergeCell ref="E758:J758"/>
    <mergeCell ref="E768:J768"/>
    <mergeCell ref="E776:J776"/>
    <mergeCell ref="E784:J784"/>
    <mergeCell ref="E792:J792"/>
    <mergeCell ref="E806:J806"/>
    <mergeCell ref="E814:J814"/>
    <mergeCell ref="E821:J821"/>
    <mergeCell ref="E828:J828"/>
    <mergeCell ref="E834:J834"/>
    <mergeCell ref="E498:J498"/>
    <mergeCell ref="E528:J528"/>
    <mergeCell ref="E548:J548"/>
    <mergeCell ref="E550:J550"/>
    <mergeCell ref="E539:G539"/>
    <mergeCell ref="E660:J660"/>
    <mergeCell ref="E668:J668"/>
    <mergeCell ref="E510:J510"/>
    <mergeCell ref="E676:J676"/>
    <mergeCell ref="E670:J670"/>
    <mergeCell ref="E662:J662"/>
    <mergeCell ref="E568:J568"/>
    <mergeCell ref="E570:J570"/>
    <mergeCell ref="E576:J576"/>
    <mergeCell ref="E578:J578"/>
    <mergeCell ref="E581:J581"/>
    <mergeCell ref="E585:J585"/>
    <mergeCell ref="G586:J586"/>
    <mergeCell ref="E249:J249"/>
    <mergeCell ref="E254:J254"/>
    <mergeCell ref="E168:J168"/>
    <mergeCell ref="E206:J206"/>
    <mergeCell ref="E182:J182"/>
    <mergeCell ref="E191:J191"/>
    <mergeCell ref="E333:J333"/>
    <mergeCell ref="E343:G343"/>
    <mergeCell ref="E345:J345"/>
    <mergeCell ref="E329:J329"/>
    <mergeCell ref="E285:J285"/>
    <mergeCell ref="E291:J291"/>
    <mergeCell ref="E297:J297"/>
    <mergeCell ref="E317:G317"/>
    <mergeCell ref="E323:J323"/>
    <mergeCell ref="E331:J331"/>
    <mergeCell ref="E302:J302"/>
    <mergeCell ref="E306:J306"/>
    <mergeCell ref="E309:J309"/>
    <mergeCell ref="E313:J313"/>
    <mergeCell ref="E319:J319"/>
    <mergeCell ref="E337:J337"/>
    <mergeCell ref="E196:J196"/>
    <mergeCell ref="E173:J173"/>
    <mergeCell ref="E130:J130"/>
    <mergeCell ref="E134:J134"/>
    <mergeCell ref="E223:J223"/>
    <mergeCell ref="E244:J244"/>
    <mergeCell ref="E199:J199"/>
    <mergeCell ref="E213:J213"/>
    <mergeCell ref="E218:J218"/>
    <mergeCell ref="E225:J225"/>
    <mergeCell ref="E229:J229"/>
    <mergeCell ref="E234:J234"/>
    <mergeCell ref="E239:J239"/>
    <mergeCell ref="E496:J496"/>
    <mergeCell ref="E697:J697"/>
    <mergeCell ref="E258:J258"/>
    <mergeCell ref="E260:G260"/>
    <mergeCell ref="E262:J262"/>
    <mergeCell ref="E267:J267"/>
    <mergeCell ref="E272:J272"/>
    <mergeCell ref="E277:J277"/>
    <mergeCell ref="E279:J279"/>
    <mergeCell ref="E350:J350"/>
    <mergeCell ref="E356:J356"/>
    <mergeCell ref="E362:J362"/>
    <mergeCell ref="E367:J367"/>
    <mergeCell ref="E371:J371"/>
    <mergeCell ref="E376:G376"/>
    <mergeCell ref="E377:J377"/>
    <mergeCell ref="E382:J382"/>
    <mergeCell ref="E387:J387"/>
    <mergeCell ref="E393:J393"/>
    <mergeCell ref="E401:J401"/>
    <mergeCell ref="E419:J419"/>
    <mergeCell ref="E395:J395"/>
    <mergeCell ref="E534:J534"/>
    <mergeCell ref="E540:J540"/>
    <mergeCell ref="E1472:J1472"/>
    <mergeCell ref="E1482:J1482"/>
    <mergeCell ref="E1487:J1487"/>
    <mergeCell ref="E1477:J1477"/>
    <mergeCell ref="E1504:J1504"/>
    <mergeCell ref="E1606:J1606"/>
    <mergeCell ref="E678:J678"/>
    <mergeCell ref="E732:J732"/>
    <mergeCell ref="E903:J903"/>
    <mergeCell ref="E923:J923"/>
    <mergeCell ref="E930:J930"/>
    <mergeCell ref="E937:J937"/>
    <mergeCell ref="E1435:J1435"/>
    <mergeCell ref="E1443:J1443"/>
    <mergeCell ref="E1445:J1445"/>
    <mergeCell ref="E1447:J1447"/>
    <mergeCell ref="E1452:J1452"/>
    <mergeCell ref="E1457:J1457"/>
    <mergeCell ref="E1462:J1462"/>
    <mergeCell ref="E1467:J1467"/>
    <mergeCell ref="E690:J690"/>
    <mergeCell ref="E684:J684"/>
    <mergeCell ref="E737:J737"/>
    <mergeCell ref="E840:J840"/>
    <mergeCell ref="B2:N2"/>
    <mergeCell ref="E118:J118"/>
    <mergeCell ref="E94:J94"/>
    <mergeCell ref="E99:J99"/>
    <mergeCell ref="E123:J123"/>
    <mergeCell ref="E86:J86"/>
    <mergeCell ref="E41:J41"/>
    <mergeCell ref="E59:J59"/>
    <mergeCell ref="E63:J63"/>
    <mergeCell ref="E68:J68"/>
    <mergeCell ref="E73:J73"/>
    <mergeCell ref="B3:N3"/>
    <mergeCell ref="E78:J78"/>
    <mergeCell ref="E4:J4"/>
    <mergeCell ref="E39:J39"/>
    <mergeCell ref="E6:J6"/>
    <mergeCell ref="E45:J45"/>
    <mergeCell ref="E104:J104"/>
    <mergeCell ref="E110:J110"/>
    <mergeCell ref="E8:J8"/>
    <mergeCell ref="E12:J12"/>
    <mergeCell ref="E16:J16"/>
    <mergeCell ref="E20:J20"/>
    <mergeCell ref="E25:J25"/>
    <mergeCell ref="G843:J843"/>
    <mergeCell ref="G859:I859"/>
    <mergeCell ref="G867:I867"/>
    <mergeCell ref="G876:I876"/>
    <mergeCell ref="E424:J424"/>
    <mergeCell ref="E436:J436"/>
    <mergeCell ref="E440:J440"/>
    <mergeCell ref="E407:J407"/>
    <mergeCell ref="E413:J413"/>
    <mergeCell ref="E475:J475"/>
    <mergeCell ref="E504:J504"/>
    <mergeCell ref="E516:J516"/>
    <mergeCell ref="E522:J522"/>
    <mergeCell ref="E429:J429"/>
    <mergeCell ref="E433:J433"/>
    <mergeCell ref="E447:J447"/>
    <mergeCell ref="E449:G449"/>
    <mergeCell ref="E451:J451"/>
    <mergeCell ref="E458:J458"/>
    <mergeCell ref="E468:J468"/>
    <mergeCell ref="E460:J460"/>
    <mergeCell ref="E482:J482"/>
    <mergeCell ref="E488:G488"/>
    <mergeCell ref="E490:J490"/>
    <mergeCell ref="B999:D999"/>
    <mergeCell ref="G993:J993"/>
    <mergeCell ref="B994:D994"/>
    <mergeCell ref="E1013:J1013"/>
    <mergeCell ref="B950:D950"/>
    <mergeCell ref="B955:D955"/>
    <mergeCell ref="E970:J970"/>
    <mergeCell ref="G971:J971"/>
    <mergeCell ref="B972:D972"/>
    <mergeCell ref="B977:D977"/>
    <mergeCell ref="E992:J992"/>
    <mergeCell ref="E1223:J1223"/>
    <mergeCell ref="E1224:J1224"/>
    <mergeCell ref="E1225:J1225"/>
    <mergeCell ref="E1226:J1226"/>
    <mergeCell ref="E1227:J1227"/>
    <mergeCell ref="E1228:J1228"/>
    <mergeCell ref="E1214:J1214"/>
    <mergeCell ref="E1215:J1215"/>
    <mergeCell ref="E1216:J1216"/>
    <mergeCell ref="E1217:J1217"/>
    <mergeCell ref="E1218:J1218"/>
    <mergeCell ref="E1219:J1219"/>
    <mergeCell ref="E1220:J1220"/>
    <mergeCell ref="E1221:J1221"/>
    <mergeCell ref="E1222:J122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3.xml><?xml version="1.0" encoding="utf-8"?>
<worksheet xmlns="http://schemas.openxmlformats.org/spreadsheetml/2006/main" xmlns:r="http://schemas.openxmlformats.org/officeDocument/2006/relationships">
  <dimension ref="A1:V2493"/>
  <sheetViews>
    <sheetView showZeros="0" view="pageBreakPreview" zoomScale="70" zoomScaleNormal="70" zoomScaleSheetLayoutView="70" workbookViewId="0">
      <pane ySplit="9" topLeftCell="A10" activePane="bottomLeft" state="frozen"/>
      <selection pane="bottomLeft" activeCell="R317" sqref="R317"/>
    </sheetView>
  </sheetViews>
  <sheetFormatPr defaultRowHeight="14.25"/>
  <cols>
    <col min="1" max="1" width="10.5703125" style="171" customWidth="1"/>
    <col min="2" max="2" width="16.28515625" style="181" bestFit="1" customWidth="1"/>
    <col min="3" max="3" width="15" style="181" bestFit="1" customWidth="1"/>
    <col min="4" max="4" width="12" style="182" bestFit="1" customWidth="1"/>
    <col min="5" max="5" width="66" style="585" customWidth="1"/>
    <col min="6" max="6" width="11.7109375" style="181" bestFit="1" customWidth="1"/>
    <col min="7" max="7" width="9.140625" style="424" bestFit="1" customWidth="1"/>
    <col min="8" max="8" width="15.28515625" style="626" bestFit="1" customWidth="1"/>
    <col min="9" max="9" width="21.5703125" style="418" customWidth="1"/>
    <col min="10" max="10" width="9.85546875" style="171" hidden="1" customWidth="1"/>
    <col min="11" max="11" width="6.42578125" style="171" hidden="1" customWidth="1"/>
    <col min="12" max="12" width="2.42578125" style="171" customWidth="1"/>
    <col min="13" max="13" width="9.140625" style="171"/>
    <col min="14" max="14" width="12.140625" style="171" bestFit="1" customWidth="1"/>
    <col min="15" max="15" width="16.28515625" style="171" bestFit="1" customWidth="1"/>
    <col min="16" max="16" width="15" style="171" bestFit="1" customWidth="1"/>
    <col min="17" max="17" width="12" style="171" bestFit="1" customWidth="1"/>
    <col min="18" max="18" width="66" style="171" customWidth="1"/>
    <col min="19" max="19" width="10.5703125" style="171" customWidth="1"/>
    <col min="20" max="20" width="9.140625" style="171" bestFit="1" customWidth="1"/>
    <col min="21" max="21" width="15.28515625" style="171" bestFit="1" customWidth="1"/>
    <col min="22" max="22" width="21.5703125" style="171" customWidth="1"/>
    <col min="23" max="23" width="12.140625" style="171" bestFit="1" customWidth="1"/>
    <col min="24" max="16384" width="9.140625" style="171"/>
  </cols>
  <sheetData>
    <row r="1" spans="1:9" ht="15" thickBot="1"/>
    <row r="2" spans="1:9" ht="102" customHeight="1">
      <c r="B2" s="716"/>
      <c r="C2" s="717"/>
      <c r="D2" s="717"/>
      <c r="E2" s="717"/>
      <c r="F2" s="717"/>
      <c r="G2" s="717"/>
      <c r="H2" s="717"/>
      <c r="I2" s="718"/>
    </row>
    <row r="3" spans="1:9" ht="12.75">
      <c r="B3" s="719" t="str">
        <f>'2-ORÇAMENTO'!B3:K3</f>
        <v xml:space="preserve">OBRA: FINALIZAÇÃO DO REMANESCENTE DA CONSTRUÇÃO DE CRECHE PROINFÂNCIA TIPO 1- PADRÃO FNDE,  URBANIZAÇÃO E EXECUÇÃO DE REDE DE DISTRIBUIÇÃO PRIMÁRIA 13.8KV E POSTO DE TRANSFORMAÇÃO DE 112,5KVA. </v>
      </c>
      <c r="C3" s="720"/>
      <c r="D3" s="720"/>
      <c r="E3" s="720"/>
      <c r="F3" s="720"/>
      <c r="G3" s="720"/>
      <c r="H3" s="720"/>
      <c r="I3" s="721"/>
    </row>
    <row r="4" spans="1:9" ht="12.75">
      <c r="B4" s="719" t="str">
        <f>'2-ORÇAMENTO'!B4:K4</f>
        <v>LOCAL: RESIDENCIAL ATAÍDE FERREIRA</v>
      </c>
      <c r="C4" s="720"/>
      <c r="D4" s="720"/>
      <c r="E4" s="720"/>
      <c r="F4" s="720"/>
      <c r="G4" s="720"/>
      <c r="H4" s="720"/>
      <c r="I4" s="721"/>
    </row>
    <row r="5" spans="1:9" ht="12.75">
      <c r="B5" s="719" t="str">
        <f>'2-ORÇAMENTO'!B5:K5</f>
        <v>ENDEREÇO: RUA B,  Nº 0, EQUIPAMENTO COMUNITÁRIO DO RESIDENCIAL ATAIDE FERREIRA, CEP: 78.150-467, VÁRZEA GRANDE - MT.</v>
      </c>
      <c r="C5" s="720"/>
      <c r="D5" s="720"/>
      <c r="E5" s="720"/>
      <c r="F5" s="720"/>
      <c r="G5" s="720"/>
      <c r="H5" s="720"/>
      <c r="I5" s="721"/>
    </row>
    <row r="6" spans="1:9" ht="15" customHeight="1">
      <c r="B6" s="719" t="str">
        <f>'[2]4-ORÇAMENTO'!B6:G6</f>
        <v>MUNICÍPIO: VÁRZEA GRANDE - MT</v>
      </c>
      <c r="C6" s="720"/>
      <c r="D6" s="720"/>
      <c r="E6" s="720"/>
      <c r="F6" s="720"/>
      <c r="G6" s="720"/>
      <c r="H6" s="720"/>
      <c r="I6" s="721"/>
    </row>
    <row r="7" spans="1:9" ht="12.75">
      <c r="B7" s="719" t="str">
        <f>'2-ORÇAMENTO'!B7:K7</f>
        <v>DATA BASE: SINAPI MARÇO - COM DESONERAÇÃO / 2020 - BDI - 27,70%</v>
      </c>
      <c r="C7" s="720"/>
      <c r="D7" s="720"/>
      <c r="E7" s="720"/>
      <c r="F7" s="720"/>
      <c r="G7" s="720"/>
      <c r="H7" s="720"/>
      <c r="I7" s="721"/>
    </row>
    <row r="8" spans="1:9" ht="12.75">
      <c r="B8" s="731" t="s">
        <v>885</v>
      </c>
      <c r="C8" s="724"/>
      <c r="D8" s="724"/>
      <c r="E8" s="722" t="s">
        <v>25</v>
      </c>
      <c r="F8" s="724" t="s">
        <v>882</v>
      </c>
      <c r="G8" s="726" t="s">
        <v>886</v>
      </c>
      <c r="H8" s="728" t="s">
        <v>883</v>
      </c>
      <c r="I8" s="730" t="s">
        <v>884</v>
      </c>
    </row>
    <row r="9" spans="1:9" ht="12.75">
      <c r="A9" s="175"/>
      <c r="B9" s="522" t="s">
        <v>880</v>
      </c>
      <c r="C9" s="498" t="s">
        <v>881</v>
      </c>
      <c r="D9" s="499" t="s">
        <v>2</v>
      </c>
      <c r="E9" s="723"/>
      <c r="F9" s="725"/>
      <c r="G9" s="727"/>
      <c r="H9" s="729"/>
      <c r="I9" s="730"/>
    </row>
    <row r="10" spans="1:9">
      <c r="B10" s="172"/>
      <c r="C10" s="173"/>
      <c r="D10" s="500"/>
      <c r="E10" s="586"/>
      <c r="F10" s="173"/>
      <c r="G10" s="581"/>
      <c r="H10" s="501"/>
      <c r="I10" s="523"/>
    </row>
    <row r="11" spans="1:9" ht="18">
      <c r="B11" s="712" t="s">
        <v>5258</v>
      </c>
      <c r="C11" s="713"/>
      <c r="D11" s="713"/>
      <c r="E11" s="713"/>
      <c r="F11" s="713"/>
      <c r="G11" s="713"/>
      <c r="H11" s="713"/>
      <c r="I11" s="715"/>
    </row>
    <row r="12" spans="1:9">
      <c r="B12" s="524"/>
      <c r="C12" s="173"/>
      <c r="D12" s="500"/>
      <c r="E12" s="586"/>
      <c r="F12" s="173"/>
      <c r="G12" s="581"/>
      <c r="H12" s="501"/>
      <c r="I12" s="523"/>
    </row>
    <row r="13" spans="1:9" ht="15">
      <c r="B13" s="483" t="s">
        <v>12232</v>
      </c>
      <c r="C13" s="395"/>
      <c r="D13" s="395"/>
      <c r="E13" s="358" t="s">
        <v>12236</v>
      </c>
      <c r="F13" s="359" t="s">
        <v>49</v>
      </c>
      <c r="G13" s="425">
        <v>1</v>
      </c>
      <c r="H13" s="403"/>
      <c r="I13" s="419">
        <f>TRUNC(SUM(I14:I24),2)</f>
        <v>1364.29</v>
      </c>
    </row>
    <row r="14" spans="1:9" ht="25.5">
      <c r="B14" s="361" t="s">
        <v>874</v>
      </c>
      <c r="C14" s="362" t="s">
        <v>7</v>
      </c>
      <c r="D14" s="363">
        <v>88248</v>
      </c>
      <c r="E14" s="179" t="str">
        <f>IF($D14&lt;&gt;"",VLOOKUP($D14,'SINAPI MARÇO 2020'!$A$1:G11217,2,FALSE),"")</f>
        <v>AUXILIAR DE ENCANADOR OU BOMBEIRO HIDRÁULICO COM ENCARGOS COMPLEMENTARES</v>
      </c>
      <c r="F14" s="180" t="str">
        <f>IF($D14&lt;&gt;"",VLOOKUP($D14,'SINAPI MARÇO 2020'!$1:$1048576,3,FALSE),"")</f>
        <v>H</v>
      </c>
      <c r="G14" s="426">
        <v>2.5</v>
      </c>
      <c r="H14" s="625">
        <f>IF($D14&lt;&gt;"",VLOOKUP($D14,'SINAPI MARÇO 2020'!$1:$1048576,4,FALSE),"")</f>
        <v>13.87</v>
      </c>
      <c r="I14" s="420">
        <f t="shared" ref="I14:I24" si="0">TRUNC(G14*H14,2)</f>
        <v>34.67</v>
      </c>
    </row>
    <row r="15" spans="1:9">
      <c r="B15" s="361" t="s">
        <v>874</v>
      </c>
      <c r="C15" s="362" t="s">
        <v>7</v>
      </c>
      <c r="D15" s="363">
        <v>88262</v>
      </c>
      <c r="E15" s="179" t="str">
        <f>IF($D15&lt;&gt;"",VLOOKUP($D15,'SINAPI MARÇO 2020'!$A$1:G11218,2,FALSE),"")</f>
        <v>CARPINTEIRO DE FORMAS COM ENCARGOS COMPLEMENTARES</v>
      </c>
      <c r="F15" s="180" t="str">
        <f>IF($D15&lt;&gt;"",VLOOKUP($D15,'SINAPI MARÇO 2020'!$1:$1048576,3,FALSE),"")</f>
        <v>H</v>
      </c>
      <c r="G15" s="426">
        <v>5</v>
      </c>
      <c r="H15" s="625">
        <f>IF($D15&lt;&gt;"",VLOOKUP($D15,'SINAPI MARÇO 2020'!$1:$1048576,4,FALSE),"")</f>
        <v>17.64</v>
      </c>
      <c r="I15" s="420">
        <f t="shared" si="0"/>
        <v>88.2</v>
      </c>
    </row>
    <row r="16" spans="1:9">
      <c r="B16" s="361" t="s">
        <v>874</v>
      </c>
      <c r="C16" s="362" t="s">
        <v>7</v>
      </c>
      <c r="D16" s="363">
        <v>88316</v>
      </c>
      <c r="E16" s="179" t="str">
        <f>IF($D16&lt;&gt;"",VLOOKUP($D16,'SINAPI MARÇO 2020'!$A$1:G11219,2,FALSE),"")</f>
        <v>SERVENTE COM ENCARGOS COMPLEMENTARES</v>
      </c>
      <c r="F16" s="180" t="str">
        <f>IF($D16&lt;&gt;"",VLOOKUP($D16,'SINAPI MARÇO 2020'!$1:$1048576,3,FALSE),"")</f>
        <v>H</v>
      </c>
      <c r="G16" s="426">
        <v>5</v>
      </c>
      <c r="H16" s="625">
        <f>IF($D16&lt;&gt;"",VLOOKUP($D16,'SINAPI MARÇO 2020'!$1:$1048576,4,FALSE),"")</f>
        <v>14.37</v>
      </c>
      <c r="I16" s="420">
        <f t="shared" si="0"/>
        <v>71.849999999999994</v>
      </c>
    </row>
    <row r="17" spans="2:9">
      <c r="B17" s="361" t="s">
        <v>874</v>
      </c>
      <c r="C17" s="362" t="s">
        <v>7</v>
      </c>
      <c r="D17" s="363">
        <v>88309</v>
      </c>
      <c r="E17" s="179" t="str">
        <f>IF($D17&lt;&gt;"",VLOOKUP($D17,'SINAPI MARÇO 2020'!$A$1:G11220,2,FALSE),"")</f>
        <v>PEDREIRO COM ENCARGOS COMPLEMENTARES</v>
      </c>
      <c r="F17" s="180" t="str">
        <f>IF($D17&lt;&gt;"",VLOOKUP($D17,'SINAPI MARÇO 2020'!$1:$1048576,3,FALSE),"")</f>
        <v>H</v>
      </c>
      <c r="G17" s="426">
        <v>5</v>
      </c>
      <c r="H17" s="625">
        <f>IF($D17&lt;&gt;"",VLOOKUP($D17,'SINAPI MARÇO 2020'!$1:$1048576,4,FALSE),"")</f>
        <v>17.760000000000002</v>
      </c>
      <c r="I17" s="420">
        <f t="shared" si="0"/>
        <v>88.8</v>
      </c>
    </row>
    <row r="18" spans="2:9" ht="25.5">
      <c r="B18" s="361" t="s">
        <v>874</v>
      </c>
      <c r="C18" s="362" t="s">
        <v>7</v>
      </c>
      <c r="D18" s="363">
        <v>88267</v>
      </c>
      <c r="E18" s="179" t="str">
        <f>IF($D18&lt;&gt;"",VLOOKUP($D18,'SINAPI MARÇO 2020'!$A$1:G11221,2,FALSE),"")</f>
        <v>ENCANADOR OU BOMBEIRO HIDRÁULICO COM ENCARGOS COMPLEMENTARES</v>
      </c>
      <c r="F18" s="180" t="str">
        <f>IF($D18&lt;&gt;"",VLOOKUP($D18,'SINAPI MARÇO 2020'!$1:$1048576,3,FALSE),"")</f>
        <v>H</v>
      </c>
      <c r="G18" s="426">
        <v>5</v>
      </c>
      <c r="H18" s="625">
        <f>IF($D18&lt;&gt;"",VLOOKUP($D18,'SINAPI MARÇO 2020'!$1:$1048576,4,FALSE),"")</f>
        <v>17.79</v>
      </c>
      <c r="I18" s="420">
        <f t="shared" si="0"/>
        <v>88.95</v>
      </c>
    </row>
    <row r="19" spans="2:9">
      <c r="B19" s="361" t="s">
        <v>875</v>
      </c>
      <c r="C19" s="362" t="s">
        <v>7</v>
      </c>
      <c r="D19" s="363">
        <v>5061</v>
      </c>
      <c r="E19" s="179" t="str">
        <f>IF($D19&lt;&gt;"",VLOOKUP($D19,'SINAPI MARÇO 2020'!$A$1:G11222,2,FALSE),"")</f>
        <v>PREGO DE ACO POLIDO COM CABECA 18 X 27 (2 1/2 X 10)</v>
      </c>
      <c r="F19" s="180" t="str">
        <f>IF($D19&lt;&gt;"",VLOOKUP($D19,'SINAPI MARÇO 2020'!$1:$1048576,3,FALSE),"")</f>
        <v xml:space="preserve">KG    </v>
      </c>
      <c r="G19" s="426">
        <v>1</v>
      </c>
      <c r="H19" s="625">
        <f>IF($D19&lt;&gt;"",VLOOKUP($D19,'SINAPI MARÇO 2020'!$1:$1048576,4,FALSE),"")</f>
        <v>10.99</v>
      </c>
      <c r="I19" s="420">
        <f t="shared" si="0"/>
        <v>10.99</v>
      </c>
    </row>
    <row r="20" spans="2:9">
      <c r="B20" s="361" t="s">
        <v>875</v>
      </c>
      <c r="C20" s="362" t="s">
        <v>7</v>
      </c>
      <c r="D20" s="363">
        <v>20247</v>
      </c>
      <c r="E20" s="179" t="str">
        <f>IF($D20&lt;&gt;"",VLOOKUP($D20,'SINAPI MARÇO 2020'!$A$1:G11223,2,FALSE),"")</f>
        <v>PREGO DE ACO POLIDO COM CABECA 15 X 15 (1 1/4 X 13)</v>
      </c>
      <c r="F20" s="180" t="str">
        <f>IF($D20&lt;&gt;"",VLOOKUP($D20,'SINAPI MARÇO 2020'!$1:$1048576,3,FALSE),"")</f>
        <v xml:space="preserve">KG    </v>
      </c>
      <c r="G20" s="426">
        <v>1</v>
      </c>
      <c r="H20" s="625">
        <f>IF($D20&lt;&gt;"",VLOOKUP($D20,'SINAPI MARÇO 2020'!$1:$1048576,4,FALSE),"")</f>
        <v>12.38</v>
      </c>
      <c r="I20" s="420">
        <f t="shared" si="0"/>
        <v>12.38</v>
      </c>
    </row>
    <row r="21" spans="2:9" ht="25.5">
      <c r="B21" s="361" t="s">
        <v>875</v>
      </c>
      <c r="C21" s="362" t="s">
        <v>7</v>
      </c>
      <c r="D21" s="363">
        <v>4006</v>
      </c>
      <c r="E21" s="179" t="str">
        <f>IF($D21&lt;&gt;"",VLOOKUP($D21,'SINAPI MARÇO 2020'!$A$1:G11224,2,FALSE),"")</f>
        <v>MADEIRA SERRADA NAO APARELHADA DE PINUS, MISTA OU EQUIVALENTE DA REGIAO</v>
      </c>
      <c r="F21" s="180" t="str">
        <f>IF($D21&lt;&gt;"",VLOOKUP($D21,'SINAPI MARÇO 2020'!$1:$1048576,3,FALSE),"")</f>
        <v xml:space="preserve">M3    </v>
      </c>
      <c r="G21" s="426">
        <v>0.1</v>
      </c>
      <c r="H21" s="625">
        <f>IF($D21&lt;&gt;"",VLOOKUP($D21,'SINAPI MARÇO 2020'!$1:$1048576,4,FALSE),"")</f>
        <v>1682.44</v>
      </c>
      <c r="I21" s="420">
        <f t="shared" si="0"/>
        <v>168.24</v>
      </c>
    </row>
    <row r="22" spans="2:9">
      <c r="B22" s="361" t="s">
        <v>1106</v>
      </c>
      <c r="C22" s="362" t="s">
        <v>7</v>
      </c>
      <c r="D22" s="363">
        <v>88503</v>
      </c>
      <c r="E22" s="179" t="str">
        <f>IF($D22&lt;&gt;"",VLOOKUP($D22,'SINAPI MARÇO 2020'!$A$1:G11225,2,FALSE),"")</f>
        <v>CAIXA D´ÁGUA EM POLIETILENO, 1000 LITROS, COM ACESSÓRIOS</v>
      </c>
      <c r="F22" s="180" t="str">
        <f>IF($D22&lt;&gt;"",VLOOKUP($D22,'SINAPI MARÇO 2020'!$1:$1048576,3,FALSE),"")</f>
        <v>UN</v>
      </c>
      <c r="G22" s="426">
        <v>1</v>
      </c>
      <c r="H22" s="625">
        <f>IF($D22&lt;&gt;"",VLOOKUP($D22,'SINAPI MARÇO 2020'!$1:$1048576,4,FALSE),"")</f>
        <v>629.83000000000004</v>
      </c>
      <c r="I22" s="420">
        <f t="shared" si="0"/>
        <v>629.83000000000004</v>
      </c>
    </row>
    <row r="23" spans="2:9" ht="25.5">
      <c r="B23" s="361" t="s">
        <v>875</v>
      </c>
      <c r="C23" s="362" t="s">
        <v>7</v>
      </c>
      <c r="D23" s="363">
        <v>95674</v>
      </c>
      <c r="E23" s="179" t="str">
        <f>IF($D23&lt;&gt;"",VLOOKUP($D23,'SINAPI MARÇO 2020'!$A$1:G11226,2,FALSE),"")</f>
        <v>HIDRÔMETRO DN 20 (½), 3,0 M³/H  FORNECIMENTO E INSTALAÇÃO. AF_11/2016</v>
      </c>
      <c r="F23" s="180" t="str">
        <f>IF($D23&lt;&gt;"",VLOOKUP($D23,'SINAPI MARÇO 2020'!$1:$1048576,3,FALSE),"")</f>
        <v>UN</v>
      </c>
      <c r="G23" s="426">
        <v>1</v>
      </c>
      <c r="H23" s="625">
        <f>IF($D23&lt;&gt;"",VLOOKUP($D23,'SINAPI MARÇO 2020'!$1:$1048576,4,FALSE),"")</f>
        <v>105.88</v>
      </c>
      <c r="I23" s="420">
        <f t="shared" si="0"/>
        <v>105.88</v>
      </c>
    </row>
    <row r="24" spans="2:9" ht="38.25">
      <c r="B24" s="361" t="s">
        <v>874</v>
      </c>
      <c r="C24" s="362" t="s">
        <v>7</v>
      </c>
      <c r="D24" s="363">
        <v>89402</v>
      </c>
      <c r="E24" s="179" t="str">
        <f>IF($D24&lt;&gt;"",VLOOKUP($D24,'SINAPI MARÇO 2020'!$A$1:G11227,2,FALSE),"")</f>
        <v>TUBO, PVC, SOLDÁVEL, DN 25MM, INSTALADO EM RAMAL DE DISTRIBUIÇÃO DE ÁGUA - FORNECIMENTO E INSTALAÇÃO. AF_12/2014</v>
      </c>
      <c r="F24" s="180" t="str">
        <f>IF($D24&lt;&gt;"",VLOOKUP($D24,'SINAPI MARÇO 2020'!$1:$1048576,3,FALSE),"")</f>
        <v>M</v>
      </c>
      <c r="G24" s="426">
        <v>10</v>
      </c>
      <c r="H24" s="625">
        <f>IF($D24&lt;&gt;"",VLOOKUP($D24,'SINAPI MARÇO 2020'!$1:$1048576,4,FALSE),"")</f>
        <v>6.45</v>
      </c>
      <c r="I24" s="420">
        <f t="shared" si="0"/>
        <v>64.5</v>
      </c>
    </row>
    <row r="25" spans="2:9">
      <c r="B25" s="524"/>
      <c r="C25" s="173"/>
      <c r="D25" s="500"/>
      <c r="E25" s="586"/>
      <c r="F25" s="173"/>
      <c r="G25" s="581"/>
      <c r="H25" s="501"/>
      <c r="I25" s="523"/>
    </row>
    <row r="26" spans="2:9" ht="22.5" customHeight="1">
      <c r="B26" s="483" t="s">
        <v>12233</v>
      </c>
      <c r="C26" s="395"/>
      <c r="D26" s="395"/>
      <c r="E26" s="358" t="s">
        <v>12237</v>
      </c>
      <c r="F26" s="359" t="s">
        <v>49</v>
      </c>
      <c r="G26" s="425">
        <v>1</v>
      </c>
      <c r="H26" s="403"/>
      <c r="I26" s="419">
        <f>TRUNC(SUM(I27:I37),2)</f>
        <v>1506.86</v>
      </c>
    </row>
    <row r="27" spans="2:9">
      <c r="B27" s="361" t="s">
        <v>874</v>
      </c>
      <c r="C27" s="362" t="s">
        <v>7</v>
      </c>
      <c r="D27" s="363">
        <v>88264</v>
      </c>
      <c r="E27" s="179" t="str">
        <f>IF($D27&lt;&gt;"",VLOOKUP($D27,'SINAPI MARÇO 2020'!$A$1:G11230,2,FALSE),"")</f>
        <v>ELETRICISTA COM ENCARGOS COMPLEMENTARES</v>
      </c>
      <c r="F27" s="180" t="str">
        <f>IF($D27&lt;&gt;"",VLOOKUP($D27,'SINAPI MARÇO 2020'!$1:$1048576,3,FALSE),"")</f>
        <v>H</v>
      </c>
      <c r="G27" s="426">
        <v>24</v>
      </c>
      <c r="H27" s="625">
        <f>IF($D27&lt;&gt;"",VLOOKUP($D27,'SINAPI MARÇO 2020'!$1:$1048576,4,FALSE),"")</f>
        <v>18.38</v>
      </c>
      <c r="I27" s="420">
        <f t="shared" ref="I27:I37" si="1">TRUNC(G27*H27,2)</f>
        <v>441.12</v>
      </c>
    </row>
    <row r="28" spans="2:9">
      <c r="B28" s="361" t="s">
        <v>874</v>
      </c>
      <c r="C28" s="362" t="s">
        <v>7</v>
      </c>
      <c r="D28" s="363">
        <v>88316</v>
      </c>
      <c r="E28" s="179" t="str">
        <f>IF($D28&lt;&gt;"",VLOOKUP($D28,'SINAPI MARÇO 2020'!$A$1:G11231,2,FALSE),"")</f>
        <v>SERVENTE COM ENCARGOS COMPLEMENTARES</v>
      </c>
      <c r="F28" s="180" t="str">
        <f>IF($D28&lt;&gt;"",VLOOKUP($D28,'SINAPI MARÇO 2020'!$1:$1048576,3,FALSE),"")</f>
        <v>H</v>
      </c>
      <c r="G28" s="426">
        <v>24</v>
      </c>
      <c r="H28" s="625">
        <f>IF($D28&lt;&gt;"",VLOOKUP($D28,'SINAPI MARÇO 2020'!$1:$1048576,4,FALSE),"")</f>
        <v>14.37</v>
      </c>
      <c r="I28" s="420">
        <f t="shared" si="1"/>
        <v>344.88</v>
      </c>
    </row>
    <row r="29" spans="2:9" ht="25.5">
      <c r="B29" s="361" t="s">
        <v>875</v>
      </c>
      <c r="C29" s="362" t="s">
        <v>7</v>
      </c>
      <c r="D29" s="363">
        <v>392</v>
      </c>
      <c r="E29" s="179" t="str">
        <f>IF($D29&lt;&gt;"",VLOOKUP($D29,'SINAPI MARÇO 2020'!$A$1:G11232,2,FALSE),"")</f>
        <v>ABRACADEIRA EM ACO PARA AMARRACAO DE ELETRODUTOS, TIPO D, COM 1/2" E PARAFUSO DE FIXACAO</v>
      </c>
      <c r="F29" s="180" t="str">
        <f>IF($D29&lt;&gt;"",VLOOKUP($D29,'SINAPI MARÇO 2020'!$1:$1048576,3,FALSE),"")</f>
        <v xml:space="preserve">UN    </v>
      </c>
      <c r="G29" s="426">
        <v>1</v>
      </c>
      <c r="H29" s="625">
        <f>IF($D29&lt;&gt;"",VLOOKUP($D29,'SINAPI MARÇO 2020'!$1:$1048576,4,FALSE),"")</f>
        <v>1.31</v>
      </c>
      <c r="I29" s="420">
        <f t="shared" si="1"/>
        <v>1.31</v>
      </c>
    </row>
    <row r="30" spans="2:9" ht="38.25">
      <c r="B30" s="361" t="s">
        <v>875</v>
      </c>
      <c r="C30" s="362" t="s">
        <v>7</v>
      </c>
      <c r="D30" s="363">
        <v>979</v>
      </c>
      <c r="E30" s="179" t="str">
        <f>IF($D30&lt;&gt;"",VLOOKUP($D30,'SINAPI MARÇO 2020'!$A$1:G11233,2,FALSE),"")</f>
        <v>CABO DE COBRE, FLEXIVEL, CLASSE 4 OU 5, ISOLACAO EM PVC/A, ANTICHAMA BWF-B, 1 CONDUTOR, 450/750 V, SECAO NOMINAL 16 MM2</v>
      </c>
      <c r="F30" s="180" t="str">
        <f>IF($D30&lt;&gt;"",VLOOKUP($D30,'SINAPI MARÇO 2020'!$1:$1048576,3,FALSE),"")</f>
        <v xml:space="preserve">M     </v>
      </c>
      <c r="G30" s="426">
        <v>20</v>
      </c>
      <c r="H30" s="625">
        <f>IF($D30&lt;&gt;"",VLOOKUP($D30,'SINAPI MARÇO 2020'!$1:$1048576,4,FALSE),"")</f>
        <v>9.1199999999999992</v>
      </c>
      <c r="I30" s="420">
        <f t="shared" si="1"/>
        <v>182.4</v>
      </c>
    </row>
    <row r="31" spans="2:9" ht="25.5">
      <c r="B31" s="361" t="s">
        <v>875</v>
      </c>
      <c r="C31" s="362" t="s">
        <v>7</v>
      </c>
      <c r="D31" s="363">
        <v>1875</v>
      </c>
      <c r="E31" s="179" t="str">
        <f>IF($D31&lt;&gt;"",VLOOKUP($D31,'SINAPI MARÇO 2020'!$A$1:G11234,2,FALSE),"")</f>
        <v>CURVA 90 GRAUS, LONGA, DE PVC RIGIDO ROSCAVEL, DE 1 1/2", PARA ELETRODUTO</v>
      </c>
      <c r="F31" s="180" t="str">
        <f>IF($D31&lt;&gt;"",VLOOKUP($D31,'SINAPI MARÇO 2020'!$1:$1048576,3,FALSE),"")</f>
        <v xml:space="preserve">UN    </v>
      </c>
      <c r="G31" s="426">
        <v>2</v>
      </c>
      <c r="H31" s="625">
        <f>IF($D31&lt;&gt;"",VLOOKUP($D31,'SINAPI MARÇO 2020'!$1:$1048576,4,FALSE),"")</f>
        <v>4.05</v>
      </c>
      <c r="I31" s="420">
        <f t="shared" si="1"/>
        <v>8.1</v>
      </c>
    </row>
    <row r="32" spans="2:9">
      <c r="B32" s="361" t="s">
        <v>875</v>
      </c>
      <c r="C32" s="362" t="s">
        <v>7</v>
      </c>
      <c r="D32" s="363">
        <v>2673</v>
      </c>
      <c r="E32" s="179" t="str">
        <f>IF($D32&lt;&gt;"",VLOOKUP($D32,'SINAPI MARÇO 2020'!$A$1:G11235,2,FALSE),"")</f>
        <v>ELETRODUTO DE PVC RIGIDO ROSCAVEL DE 1/2 ", SEM LUVA</v>
      </c>
      <c r="F32" s="180" t="str">
        <f>IF($D32&lt;&gt;"",VLOOKUP($D32,'SINAPI MARÇO 2020'!$1:$1048576,3,FALSE),"")</f>
        <v xml:space="preserve">M     </v>
      </c>
      <c r="G32" s="426">
        <v>12</v>
      </c>
      <c r="H32" s="625">
        <f>IF($D32&lt;&gt;"",VLOOKUP($D32,'SINAPI MARÇO 2020'!$1:$1048576,4,FALSE),"")</f>
        <v>1.96</v>
      </c>
      <c r="I32" s="420">
        <f t="shared" si="1"/>
        <v>23.52</v>
      </c>
    </row>
    <row r="33" spans="2:9" ht="25.5">
      <c r="B33" s="361" t="s">
        <v>875</v>
      </c>
      <c r="C33" s="362" t="s">
        <v>7</v>
      </c>
      <c r="D33" s="363">
        <v>3406</v>
      </c>
      <c r="E33" s="179" t="str">
        <f>IF($D33&lt;&gt;"",VLOOKUP($D33,'SINAPI MARÇO 2020'!$A$1:G11236,2,FALSE),"")</f>
        <v>ISOLADOR DE PORCELANA, TIPO PINO MONOCORPO, PARA TENSAO DE *15* KV</v>
      </c>
      <c r="F33" s="180" t="str">
        <f>IF($D33&lt;&gt;"",VLOOKUP($D33,'SINAPI MARÇO 2020'!$1:$1048576,3,FALSE),"")</f>
        <v xml:space="preserve">UN    </v>
      </c>
      <c r="G33" s="426">
        <v>4</v>
      </c>
      <c r="H33" s="625">
        <f>IF($D33&lt;&gt;"",VLOOKUP($D33,'SINAPI MARÇO 2020'!$1:$1048576,4,FALSE),"")</f>
        <v>20</v>
      </c>
      <c r="I33" s="420">
        <f t="shared" si="1"/>
        <v>80</v>
      </c>
    </row>
    <row r="34" spans="2:9" ht="25.5">
      <c r="B34" s="361" t="s">
        <v>875</v>
      </c>
      <c r="C34" s="362" t="s">
        <v>7</v>
      </c>
      <c r="D34" s="363">
        <v>12056</v>
      </c>
      <c r="E34" s="179" t="str">
        <f>IF($D34&lt;&gt;"",VLOOKUP($D34,'SINAPI MARÇO 2020'!$A$1:G11239,2,FALSE),"")</f>
        <v>ELETRODUTO FLEXIVEL, EM ACO, TIPO CONDUITE, DIAMETRO DE 1 1/2"</v>
      </c>
      <c r="F34" s="180" t="str">
        <f>IF($D34&lt;&gt;"",VLOOKUP($D34,'SINAPI MARÇO 2020'!$1:$1048576,3,FALSE),"")</f>
        <v xml:space="preserve">M     </v>
      </c>
      <c r="G34" s="426">
        <v>1</v>
      </c>
      <c r="H34" s="625">
        <f>IF($D34&lt;&gt;"",VLOOKUP($D34,'SINAPI MARÇO 2020'!$1:$1048576,4,FALSE),"")</f>
        <v>21.92</v>
      </c>
      <c r="I34" s="420">
        <f t="shared" si="1"/>
        <v>21.92</v>
      </c>
    </row>
    <row r="35" spans="2:9" ht="25.5">
      <c r="B35" s="361" t="s">
        <v>875</v>
      </c>
      <c r="C35" s="362" t="s">
        <v>7</v>
      </c>
      <c r="D35" s="363">
        <v>3302</v>
      </c>
      <c r="E35" s="179" t="str">
        <f>IF($D35&lt;&gt;"",VLOOKUP($D35,'SINAPI MARÇO 2020'!$A$1:G11241,2,FALSE),"")</f>
        <v>FUSIVEL NH 100 A TAMANHO 00, CAPACIDADE DE INTERRUPCAO DE 120 KA, TENSAO NOMIMNAL DE 500 V</v>
      </c>
      <c r="F35" s="180" t="str">
        <f>IF($D35&lt;&gt;"",VLOOKUP($D35,'SINAPI MARÇO 2020'!$1:$1048576,3,FALSE),"")</f>
        <v xml:space="preserve">UN    </v>
      </c>
      <c r="G35" s="426">
        <v>3</v>
      </c>
      <c r="H35" s="625">
        <f>IF($D35&lt;&gt;"",VLOOKUP($D35,'SINAPI MARÇO 2020'!$1:$1048576,4,FALSE),"")</f>
        <v>9.35</v>
      </c>
      <c r="I35" s="420">
        <f t="shared" si="1"/>
        <v>28.05</v>
      </c>
    </row>
    <row r="36" spans="2:9" ht="25.5">
      <c r="B36" s="361" t="s">
        <v>875</v>
      </c>
      <c r="C36" s="362" t="s">
        <v>7</v>
      </c>
      <c r="D36" s="363">
        <v>3292</v>
      </c>
      <c r="E36" s="179" t="str">
        <f>IF($D36&lt;&gt;"",VLOOKUP($D36,'SINAPI MARÇO 2020'!$A$1:G11242,2,FALSE),"")</f>
        <v>FUSIVEL NH 20 A TAMANHO 000, CAPACIDADE DE INTERRUPCAO DE 120 KA, TENSAO NOMIMNAL DE 500 V</v>
      </c>
      <c r="F36" s="180" t="str">
        <f>IF($D36&lt;&gt;"",VLOOKUP($D36,'SINAPI MARÇO 2020'!$1:$1048576,3,FALSE),"")</f>
        <v xml:space="preserve">UN    </v>
      </c>
      <c r="G36" s="426">
        <v>4</v>
      </c>
      <c r="H36" s="625">
        <f>IF($D36&lt;&gt;"",VLOOKUP($D36,'SINAPI MARÇO 2020'!$1:$1048576,4,FALSE),"")</f>
        <v>9.52</v>
      </c>
      <c r="I36" s="420">
        <f t="shared" si="1"/>
        <v>38.08</v>
      </c>
    </row>
    <row r="37" spans="2:9" ht="25.5">
      <c r="B37" s="361" t="s">
        <v>875</v>
      </c>
      <c r="C37" s="362" t="s">
        <v>7</v>
      </c>
      <c r="D37" s="366">
        <v>3395</v>
      </c>
      <c r="E37" s="179" t="str">
        <f>IF($D37&lt;&gt;"",VLOOKUP($D37,'SINAPI MARÇO 2020'!$A$1:G11243,2,FALSE),"")</f>
        <v>ISOLADOR DE PORCELANA, TIPO PINO MONOCORPO, PARA TENSAO DE *35* KV</v>
      </c>
      <c r="F37" s="180" t="str">
        <f>IF($D37&lt;&gt;"",VLOOKUP($D37,'SINAPI MARÇO 2020'!$1:$1048576,3,FALSE),"")</f>
        <v xml:space="preserve">UN    </v>
      </c>
      <c r="G37" s="426">
        <v>4</v>
      </c>
      <c r="H37" s="625">
        <f>IF($D37&lt;&gt;"",VLOOKUP($D37,'SINAPI MARÇO 2020'!$1:$1048576,4,FALSE),"")</f>
        <v>84.37</v>
      </c>
      <c r="I37" s="420">
        <f t="shared" si="1"/>
        <v>337.48</v>
      </c>
    </row>
    <row r="38" spans="2:9">
      <c r="B38" s="361"/>
      <c r="C38" s="362"/>
      <c r="D38" s="363"/>
      <c r="E38" s="502"/>
      <c r="F38" s="503"/>
      <c r="G38" s="426"/>
      <c r="H38" s="504"/>
      <c r="I38" s="525"/>
    </row>
    <row r="39" spans="2:9" ht="15">
      <c r="B39" s="483" t="s">
        <v>12234</v>
      </c>
      <c r="C39" s="447"/>
      <c r="D39" s="447"/>
      <c r="E39" s="177" t="s">
        <v>12238</v>
      </c>
      <c r="F39" s="178" t="s">
        <v>845</v>
      </c>
      <c r="G39" s="425"/>
      <c r="H39" s="403"/>
      <c r="I39" s="419">
        <f>TRUNC(SUM(I40:I45),2)</f>
        <v>1262.6600000000001</v>
      </c>
    </row>
    <row r="40" spans="2:9" ht="25.5">
      <c r="B40" s="172" t="s">
        <v>918</v>
      </c>
      <c r="C40" s="173" t="s">
        <v>7</v>
      </c>
      <c r="D40" s="367">
        <v>88248</v>
      </c>
      <c r="E40" s="179" t="str">
        <f>IF($D40&lt;&gt;"",VLOOKUP($D40,'SINAPI MARÇO 2020'!$A$1:G11246,2,FALSE),"")</f>
        <v>AUXILIAR DE ENCANADOR OU BOMBEIRO HIDRÁULICO COM ENCARGOS COMPLEMENTARES</v>
      </c>
      <c r="F40" s="180" t="str">
        <f>IF($D40&lt;&gt;"",VLOOKUP($D40,'SINAPI MARÇO 2020'!$1:$1048576,3,FALSE),"")</f>
        <v>H</v>
      </c>
      <c r="G40" s="426">
        <v>2.5</v>
      </c>
      <c r="H40" s="625">
        <f>IF($D40&lt;&gt;"",VLOOKUP($D40,'SINAPI MARÇO 2020'!$1:$1048576,4,FALSE),"")</f>
        <v>13.87</v>
      </c>
      <c r="I40" s="420">
        <f t="shared" ref="I40:I45" si="2">TRUNC(G40*H40,2)</f>
        <v>34.67</v>
      </c>
    </row>
    <row r="41" spans="2:9">
      <c r="B41" s="172" t="s">
        <v>918</v>
      </c>
      <c r="C41" s="173" t="s">
        <v>7</v>
      </c>
      <c r="D41" s="367">
        <v>88316</v>
      </c>
      <c r="E41" s="179" t="str">
        <f>IF($D41&lt;&gt;"",VLOOKUP($D41,'SINAPI MARÇO 2020'!$A$1:G11247,2,FALSE),"")</f>
        <v>SERVENTE COM ENCARGOS COMPLEMENTARES</v>
      </c>
      <c r="F41" s="180" t="str">
        <f>IF($D41&lt;&gt;"",VLOOKUP($D41,'SINAPI MARÇO 2020'!$1:$1048576,3,FALSE),"")</f>
        <v>H</v>
      </c>
      <c r="G41" s="426">
        <v>5</v>
      </c>
      <c r="H41" s="625">
        <f>IF($D41&lt;&gt;"",VLOOKUP($D41,'SINAPI MARÇO 2020'!$1:$1048576,4,FALSE),"")</f>
        <v>14.37</v>
      </c>
      <c r="I41" s="420">
        <f t="shared" si="2"/>
        <v>71.849999999999994</v>
      </c>
    </row>
    <row r="42" spans="2:9">
      <c r="B42" s="172" t="s">
        <v>918</v>
      </c>
      <c r="C42" s="173" t="s">
        <v>7</v>
      </c>
      <c r="D42" s="367">
        <v>88309</v>
      </c>
      <c r="E42" s="179" t="str">
        <f>IF($D42&lt;&gt;"",VLOOKUP($D42,'SINAPI MARÇO 2020'!$A$1:G11248,2,FALSE),"")</f>
        <v>PEDREIRO COM ENCARGOS COMPLEMENTARES</v>
      </c>
      <c r="F42" s="180" t="str">
        <f>IF($D42&lt;&gt;"",VLOOKUP($D42,'SINAPI MARÇO 2020'!$1:$1048576,3,FALSE),"")</f>
        <v>H</v>
      </c>
      <c r="G42" s="426">
        <v>5</v>
      </c>
      <c r="H42" s="625">
        <f>IF($D42&lt;&gt;"",VLOOKUP($D42,'SINAPI MARÇO 2020'!$1:$1048576,4,FALSE),"")</f>
        <v>17.760000000000002</v>
      </c>
      <c r="I42" s="420">
        <f t="shared" si="2"/>
        <v>88.8</v>
      </c>
    </row>
    <row r="43" spans="2:9" ht="25.5">
      <c r="B43" s="172" t="s">
        <v>918</v>
      </c>
      <c r="C43" s="173" t="s">
        <v>7</v>
      </c>
      <c r="D43" s="367">
        <v>88267</v>
      </c>
      <c r="E43" s="179" t="str">
        <f>IF($D43&lt;&gt;"",VLOOKUP($D43,'SINAPI MARÇO 2020'!$A$1:G11249,2,FALSE),"")</f>
        <v>ENCANADOR OU BOMBEIRO HIDRÁULICO COM ENCARGOS COMPLEMENTARES</v>
      </c>
      <c r="F43" s="180" t="str">
        <f>IF($D43&lt;&gt;"",VLOOKUP($D43,'SINAPI MARÇO 2020'!$1:$1048576,3,FALSE),"")</f>
        <v>H</v>
      </c>
      <c r="G43" s="426">
        <v>3</v>
      </c>
      <c r="H43" s="625">
        <f>IF($D43&lt;&gt;"",VLOOKUP($D43,'SINAPI MARÇO 2020'!$1:$1048576,4,FALSE),"")</f>
        <v>17.79</v>
      </c>
      <c r="I43" s="420">
        <f t="shared" si="2"/>
        <v>53.37</v>
      </c>
    </row>
    <row r="44" spans="2:9" ht="51">
      <c r="B44" s="172" t="s">
        <v>918</v>
      </c>
      <c r="C44" s="173" t="s">
        <v>7</v>
      </c>
      <c r="D44" s="367">
        <v>90694</v>
      </c>
      <c r="E44" s="179" t="str">
        <f>IF($D44&lt;&gt;"",VLOOKUP($D44,'SINAPI MARÇO 2020'!$A$1:G11250,2,FALSE),"")</f>
        <v>TUBO DE PVC PARA REDE COLETORA DE ESGOTO DE PAREDE MACIÇA, DN 100 MM, JUNTA ELÁSTICA, INSTALADO EM LOCAL COM NÍVEL BAIXO DE INTERFERÊNCIAS - FORNECIMENTO E ASSENTAMENTO. AF_06/2015</v>
      </c>
      <c r="F44" s="180" t="str">
        <f>IF($D44&lt;&gt;"",VLOOKUP($D44,'SINAPI MARÇO 2020'!$1:$1048576,3,FALSE),"")</f>
        <v>M</v>
      </c>
      <c r="G44" s="426">
        <v>10</v>
      </c>
      <c r="H44" s="625">
        <f>IF($D44&lt;&gt;"",VLOOKUP($D44,'SINAPI MARÇO 2020'!$1:$1048576,4,FALSE),"")</f>
        <v>22.58</v>
      </c>
      <c r="I44" s="420">
        <f t="shared" si="2"/>
        <v>225.8</v>
      </c>
    </row>
    <row r="45" spans="2:9" ht="38.25">
      <c r="B45" s="361" t="s">
        <v>875</v>
      </c>
      <c r="C45" s="173" t="s">
        <v>7</v>
      </c>
      <c r="D45" s="367">
        <v>39361</v>
      </c>
      <c r="E45" s="179" t="str">
        <f>IF($D45&lt;&gt;"",VLOOKUP($D45,'SINAPI MARÇO 2020'!$A$1:G11251,2,FALSE),"")</f>
        <v>FOSSA SEPTICA, SEM FILTRO, PARA 4 A 7 CONTRIBUINTES, CILINDRICA,  COM TAMPA, EM POLIETILENO DE ALTA DENSIDADE (PEAD), CAPACIDADE APROXIMADA DE 1100 LITROS (NBR 7229)</v>
      </c>
      <c r="F45" s="180" t="str">
        <f>IF($D45&lt;&gt;"",VLOOKUP($D45,'SINAPI MARÇO 2020'!$1:$1048576,3,FALSE),"")</f>
        <v xml:space="preserve">UN    </v>
      </c>
      <c r="G45" s="426">
        <v>1</v>
      </c>
      <c r="H45" s="625">
        <f>IF($D45&lt;&gt;"",VLOOKUP($D45,'SINAPI MARÇO 2020'!$1:$1048576,4,FALSE),"")</f>
        <v>788.17</v>
      </c>
      <c r="I45" s="420">
        <f t="shared" si="2"/>
        <v>788.17</v>
      </c>
    </row>
    <row r="46" spans="2:9">
      <c r="B46" s="492"/>
      <c r="C46" s="400"/>
      <c r="D46" s="400"/>
      <c r="E46" s="587"/>
      <c r="F46" s="400"/>
      <c r="G46" s="594"/>
      <c r="H46" s="406"/>
      <c r="I46" s="493"/>
    </row>
    <row r="47" spans="2:9" ht="25.5">
      <c r="B47" s="483" t="s">
        <v>12235</v>
      </c>
      <c r="C47" s="447"/>
      <c r="D47" s="447"/>
      <c r="E47" s="177" t="s">
        <v>12239</v>
      </c>
      <c r="F47" s="178" t="s">
        <v>72</v>
      </c>
      <c r="G47" s="425"/>
      <c r="H47" s="403"/>
      <c r="I47" s="419">
        <f>TRUNC(SUM(I48:I75),2)</f>
        <v>996.94</v>
      </c>
    </row>
    <row r="48" spans="2:9" ht="25.5">
      <c r="B48" s="172" t="s">
        <v>918</v>
      </c>
      <c r="C48" s="173" t="s">
        <v>7</v>
      </c>
      <c r="D48" s="368">
        <v>94963</v>
      </c>
      <c r="E48" s="179" t="str">
        <f>IF($D48&lt;&gt;"",VLOOKUP($D48,'SINAPI MARÇO 2020'!$A$1:G11254,2,FALSE),"")</f>
        <v>CONCRETO FCK = 15MPA, TRAÇO 1:3,4:3,5 (CIMENTO/ AREIA MÉDIA/ BRITA 1)  - PREPARO MECÂNICO COM BETONEIRA 400 L. AF_07/2016</v>
      </c>
      <c r="F48" s="180" t="str">
        <f>IF($D48&lt;&gt;"",VLOOKUP($D48,'SINAPI MARÇO 2020'!$1:$1048576,3,FALSE),"")</f>
        <v>M3</v>
      </c>
      <c r="G48" s="426">
        <v>1.4999999999999999E-2</v>
      </c>
      <c r="H48" s="625">
        <f>IF($D48&lt;&gt;"",VLOOKUP($D48,'SINAPI MARÇO 2020'!$1:$1048576,4,FALSE),"")</f>
        <v>284.2</v>
      </c>
      <c r="I48" s="420">
        <f t="shared" ref="I48:I75" si="3">TRUNC(G48*H48,2)</f>
        <v>4.26</v>
      </c>
    </row>
    <row r="49" spans="2:9" ht="25.5">
      <c r="B49" s="172" t="s">
        <v>918</v>
      </c>
      <c r="C49" s="173" t="s">
        <v>7</v>
      </c>
      <c r="D49" s="368">
        <v>4006</v>
      </c>
      <c r="E49" s="179" t="str">
        <f>IF($D49&lt;&gt;"",VLOOKUP($D49,'SINAPI MARÇO 2020'!$A$1:G11255,2,FALSE),"")</f>
        <v>MADEIRA SERRADA NAO APARELHADA DE PINUS, MISTA OU EQUIVALENTE DA REGIAO</v>
      </c>
      <c r="F49" s="180" t="str">
        <f>IF($D49&lt;&gt;"",VLOOKUP($D49,'SINAPI MARÇO 2020'!$1:$1048576,3,FALSE),"")</f>
        <v xml:space="preserve">M3    </v>
      </c>
      <c r="G49" s="426">
        <v>0.42</v>
      </c>
      <c r="H49" s="625">
        <f>IF($D49&lt;&gt;"",VLOOKUP($D49,'SINAPI MARÇO 2020'!$1:$1048576,4,FALSE),"")</f>
        <v>1682.44</v>
      </c>
      <c r="I49" s="420">
        <f t="shared" si="3"/>
        <v>706.62</v>
      </c>
    </row>
    <row r="50" spans="2:9" ht="38.25">
      <c r="B50" s="172" t="s">
        <v>918</v>
      </c>
      <c r="C50" s="173" t="s">
        <v>7</v>
      </c>
      <c r="D50" s="368">
        <v>98679</v>
      </c>
      <c r="E50" s="179" t="str">
        <f>IF($D50&lt;&gt;"",VLOOKUP($D50,'SINAPI MARÇO 2020'!$A$1:G11256,2,FALSE),"")</f>
        <v>PISO CIMENTADO, TRAÇO 1:3 (CIMENTO E AREIA), ACABAMENTO LISO, ESPESSURA 2,0 CM, PREPARO MECÂNICO DA ARGAMASSA. AF_06/2018</v>
      </c>
      <c r="F50" s="180" t="str">
        <f>IF($D50&lt;&gt;"",VLOOKUP($D50,'SINAPI MARÇO 2020'!$1:$1048576,3,FALSE),"")</f>
        <v>M2</v>
      </c>
      <c r="G50" s="426">
        <v>1</v>
      </c>
      <c r="H50" s="625">
        <f>IF($D50&lt;&gt;"",VLOOKUP($D50,'SINAPI MARÇO 2020'!$1:$1048576,4,FALSE),"")</f>
        <v>23.53</v>
      </c>
      <c r="I50" s="420">
        <f t="shared" si="3"/>
        <v>23.53</v>
      </c>
    </row>
    <row r="51" spans="2:9" ht="49.5" customHeight="1">
      <c r="B51" s="172" t="s">
        <v>918</v>
      </c>
      <c r="C51" s="173" t="s">
        <v>7</v>
      </c>
      <c r="D51" s="368">
        <v>92873</v>
      </c>
      <c r="E51" s="179" t="str">
        <f>IF($D51&lt;&gt;"",VLOOKUP($D51,'SINAPI MARÇO 2020'!$A$1:G11257,2,FALSE),"")</f>
        <v>LANÇAMENTO COM USO DE BALDES, ADENSAMENTO E ACABAMENTO DE CONCRETO EM ESTRUTURAS. AF_12/2015</v>
      </c>
      <c r="F51" s="180" t="str">
        <f>IF($D51&lt;&gt;"",VLOOKUP($D51,'SINAPI MARÇO 2020'!$1:$1048576,3,FALSE),"")</f>
        <v>M3</v>
      </c>
      <c r="G51" s="426">
        <v>1.4999999999999999E-2</v>
      </c>
      <c r="H51" s="625">
        <f>IF($D51&lt;&gt;"",VLOOKUP($D51,'SINAPI MARÇO 2020'!$1:$1048576,4,FALSE),"")</f>
        <v>146.37</v>
      </c>
      <c r="I51" s="420">
        <f t="shared" si="3"/>
        <v>2.19</v>
      </c>
    </row>
    <row r="52" spans="2:9">
      <c r="B52" s="172" t="s">
        <v>918</v>
      </c>
      <c r="C52" s="173" t="s">
        <v>7</v>
      </c>
      <c r="D52" s="368">
        <v>88251</v>
      </c>
      <c r="E52" s="179" t="str">
        <f>IF($D52&lt;&gt;"",VLOOKUP($D52,'SINAPI MARÇO 2020'!$A$1:G11258,2,FALSE),"")</f>
        <v>AUXILIAR DE SERRALHEIRO COM ENCARGOS COMPLEMENTARES</v>
      </c>
      <c r="F52" s="180" t="str">
        <f>IF($D52&lt;&gt;"",VLOOKUP($D52,'SINAPI MARÇO 2020'!$1:$1048576,3,FALSE),"")</f>
        <v>H</v>
      </c>
      <c r="G52" s="426">
        <v>7.0000000000000007E-2</v>
      </c>
      <c r="H52" s="625">
        <f>IF($D52&lt;&gt;"",VLOOKUP($D52,'SINAPI MARÇO 2020'!$1:$1048576,4,FALSE),"")</f>
        <v>14.43</v>
      </c>
      <c r="I52" s="420">
        <f t="shared" si="3"/>
        <v>1.01</v>
      </c>
    </row>
    <row r="53" spans="2:9">
      <c r="B53" s="172" t="s">
        <v>918</v>
      </c>
      <c r="C53" s="173" t="s">
        <v>7</v>
      </c>
      <c r="D53" s="368">
        <v>88261</v>
      </c>
      <c r="E53" s="179" t="str">
        <f>IF($D53&lt;&gt;"",VLOOKUP($D53,'SINAPI MARÇO 2020'!$A$1:G11259,2,FALSE),"")</f>
        <v>CARPINTEIRO DE ESQUADRIA COM ENCARGOS COMPLEMENTARES</v>
      </c>
      <c r="F53" s="180" t="str">
        <f>IF($D53&lt;&gt;"",VLOOKUP($D53,'SINAPI MARÇO 2020'!$1:$1048576,3,FALSE),"")</f>
        <v>H</v>
      </c>
      <c r="G53" s="426">
        <v>6.34</v>
      </c>
      <c r="H53" s="625">
        <f>IF($D53&lt;&gt;"",VLOOKUP($D53,'SINAPI MARÇO 2020'!$1:$1048576,4,FALSE),"")</f>
        <v>18.84</v>
      </c>
      <c r="I53" s="420">
        <f t="shared" si="3"/>
        <v>119.44</v>
      </c>
    </row>
    <row r="54" spans="2:9">
      <c r="B54" s="172" t="s">
        <v>918</v>
      </c>
      <c r="C54" s="173" t="s">
        <v>7</v>
      </c>
      <c r="D54" s="368">
        <v>88264</v>
      </c>
      <c r="E54" s="179" t="str">
        <f>IF($D54&lt;&gt;"",VLOOKUP($D54,'SINAPI MARÇO 2020'!$A$1:G11260,2,FALSE),"")</f>
        <v>ELETRICISTA COM ENCARGOS COMPLEMENTARES</v>
      </c>
      <c r="F54" s="180" t="str">
        <f>IF($D54&lt;&gt;"",VLOOKUP($D54,'SINAPI MARÇO 2020'!$1:$1048576,3,FALSE),"")</f>
        <v>H</v>
      </c>
      <c r="G54" s="426">
        <v>0.3</v>
      </c>
      <c r="H54" s="625">
        <f>IF($D54&lt;&gt;"",VLOOKUP($D54,'SINAPI MARÇO 2020'!$1:$1048576,4,FALSE),"")</f>
        <v>18.38</v>
      </c>
      <c r="I54" s="420">
        <f t="shared" si="3"/>
        <v>5.51</v>
      </c>
    </row>
    <row r="55" spans="2:9">
      <c r="B55" s="172" t="s">
        <v>918</v>
      </c>
      <c r="C55" s="173" t="s">
        <v>7</v>
      </c>
      <c r="D55" s="368">
        <v>88315</v>
      </c>
      <c r="E55" s="179" t="str">
        <f>IF($D55&lt;&gt;"",VLOOKUP($D55,'SINAPI MARÇO 2020'!$A$1:G11261,2,FALSE),"")</f>
        <v>SERRALHEIRO COM ENCARGOS COMPLEMENTARES</v>
      </c>
      <c r="F55" s="180" t="str">
        <f>IF($D55&lt;&gt;"",VLOOKUP($D55,'SINAPI MARÇO 2020'!$1:$1048576,3,FALSE),"")</f>
        <v>H</v>
      </c>
      <c r="G55" s="426">
        <v>7.0000000000000007E-2</v>
      </c>
      <c r="H55" s="625">
        <f>IF($D55&lt;&gt;"",VLOOKUP($D55,'SINAPI MARÇO 2020'!$1:$1048576,4,FALSE),"")</f>
        <v>17.68</v>
      </c>
      <c r="I55" s="420">
        <f t="shared" si="3"/>
        <v>1.23</v>
      </c>
    </row>
    <row r="56" spans="2:9">
      <c r="B56" s="172" t="s">
        <v>918</v>
      </c>
      <c r="C56" s="173" t="s">
        <v>7</v>
      </c>
      <c r="D56" s="368">
        <v>88316</v>
      </c>
      <c r="E56" s="179" t="str">
        <f>IF($D56&lt;&gt;"",VLOOKUP($D56,'SINAPI MARÇO 2020'!$A$1:G11262,2,FALSE),"")</f>
        <v>SERVENTE COM ENCARGOS COMPLEMENTARES</v>
      </c>
      <c r="F56" s="180" t="str">
        <f>IF($D56&lt;&gt;"",VLOOKUP($D56,'SINAPI MARÇO 2020'!$1:$1048576,3,FALSE),"")</f>
        <v>H</v>
      </c>
      <c r="G56" s="426">
        <v>7.03</v>
      </c>
      <c r="H56" s="625">
        <f>IF($D56&lt;&gt;"",VLOOKUP($D56,'SINAPI MARÇO 2020'!$1:$1048576,4,FALSE),"")</f>
        <v>14.37</v>
      </c>
      <c r="I56" s="420">
        <f t="shared" si="3"/>
        <v>101.02</v>
      </c>
    </row>
    <row r="57" spans="2:9" ht="25.5">
      <c r="B57" s="361" t="s">
        <v>875</v>
      </c>
      <c r="C57" s="173" t="s">
        <v>7</v>
      </c>
      <c r="D57" s="368">
        <v>1346</v>
      </c>
      <c r="E57" s="179" t="str">
        <f>IF($D57&lt;&gt;"",VLOOKUP($D57,'SINAPI MARÇO 2020'!$A$1:G11263,2,FALSE),"")</f>
        <v>CHAPA DE MADEIRA COMPENSADA PLASTIFICADA PARA FORMA DE CONCRETO, DE 2,20 x 1,10 M, E = 10 MM</v>
      </c>
      <c r="F57" s="180" t="str">
        <f>IF($D57&lt;&gt;"",VLOOKUP($D57,'SINAPI MARÇO 2020'!$1:$1048576,3,FALSE),"")</f>
        <v xml:space="preserve">M2    </v>
      </c>
      <c r="G57" s="426">
        <v>0.38600000000000001</v>
      </c>
      <c r="H57" s="625">
        <f>IF($D57&lt;&gt;"",VLOOKUP($D57,'SINAPI MARÇO 2020'!$1:$1048576,4,FALSE),"")</f>
        <v>26.28</v>
      </c>
      <c r="I57" s="420">
        <f t="shared" si="3"/>
        <v>10.14</v>
      </c>
    </row>
    <row r="58" spans="2:9" ht="38.25">
      <c r="B58" s="361" t="s">
        <v>875</v>
      </c>
      <c r="C58" s="173" t="s">
        <v>7</v>
      </c>
      <c r="D58" s="368">
        <v>1607</v>
      </c>
      <c r="E58" s="179" t="str">
        <f>IF($D58&lt;&gt;"",VLOOKUP($D58,'SINAPI MARÇO 2020'!$A$1:G11264,2,FALSE),"")</f>
        <v>CONJUNTO ARRUELAS DE VEDACAO 5/16" PARA TELHA FIBROCIMENTO (UMA ARRUELA METALICA E UMA ARRUELA PVC - CONICAS)</v>
      </c>
      <c r="F58" s="180" t="str">
        <f>IF($D58&lt;&gt;"",VLOOKUP($D58,'SINAPI MARÇO 2020'!$1:$1048576,3,FALSE),"")</f>
        <v xml:space="preserve">CJ    </v>
      </c>
      <c r="G58" s="426">
        <v>0.214</v>
      </c>
      <c r="H58" s="625">
        <f>IF($D58&lt;&gt;"",VLOOKUP($D58,'SINAPI MARÇO 2020'!$1:$1048576,4,FALSE),"")</f>
        <v>0.15</v>
      </c>
      <c r="I58" s="420">
        <f t="shared" si="3"/>
        <v>0.03</v>
      </c>
    </row>
    <row r="59" spans="2:9" ht="25.5">
      <c r="B59" s="361" t="s">
        <v>875</v>
      </c>
      <c r="C59" s="173" t="s">
        <v>7</v>
      </c>
      <c r="D59" s="368">
        <v>2370</v>
      </c>
      <c r="E59" s="179" t="str">
        <f>IF($D59&lt;&gt;"",VLOOKUP($D59,'SINAPI MARÇO 2020'!$A$1:G11265,2,FALSE),"")</f>
        <v>DISJUNTOR TIPO NEMA, MONOPOLAR 10 ATE 30A, TENSAO MAXIMA DE 240 V</v>
      </c>
      <c r="F59" s="180" t="str">
        <f>IF($D59&lt;&gt;"",VLOOKUP($D59,'SINAPI MARÇO 2020'!$1:$1048576,3,FALSE),"")</f>
        <v xml:space="preserve">UN    </v>
      </c>
      <c r="G59" s="426">
        <v>5.7000000000000002E-3</v>
      </c>
      <c r="H59" s="625">
        <f>IF($D59&lt;&gt;"",VLOOKUP($D59,'SINAPI MARÇO 2020'!$1:$1048576,4,FALSE),"")</f>
        <v>10.25</v>
      </c>
      <c r="I59" s="420">
        <f t="shared" si="3"/>
        <v>0.05</v>
      </c>
    </row>
    <row r="60" spans="2:9" ht="25.5">
      <c r="B60" s="361" t="s">
        <v>875</v>
      </c>
      <c r="C60" s="173" t="s">
        <v>7</v>
      </c>
      <c r="D60" s="368">
        <v>4491</v>
      </c>
      <c r="E60" s="179" t="str">
        <f>IF($D60&lt;&gt;"",VLOOKUP($D60,'SINAPI MARÇO 2020'!$A$1:G11267,2,FALSE),"")</f>
        <v>PONTALETE DE MADEIRA NAO APARELHADA *7,5 X 7,5* CM (3 X 3 ") PINUS, MISTA OU EQUIVALENTE DA REGIAO</v>
      </c>
      <c r="F60" s="180" t="str">
        <f>IF($D60&lt;&gt;"",VLOOKUP($D60,'SINAPI MARÇO 2020'!$1:$1048576,3,FALSE),"")</f>
        <v xml:space="preserve">M     </v>
      </c>
      <c r="G60" s="426">
        <v>0.9</v>
      </c>
      <c r="H60" s="625">
        <f>IF($D60&lt;&gt;"",VLOOKUP($D60,'SINAPI MARÇO 2020'!$1:$1048576,4,FALSE),"")</f>
        <v>5.58</v>
      </c>
      <c r="I60" s="420">
        <f t="shared" si="3"/>
        <v>5.0199999999999996</v>
      </c>
    </row>
    <row r="61" spans="2:9">
      <c r="B61" s="361" t="s">
        <v>875</v>
      </c>
      <c r="C61" s="173" t="s">
        <v>7</v>
      </c>
      <c r="D61" s="368">
        <v>5075</v>
      </c>
      <c r="E61" s="179" t="str">
        <f>IF($D61&lt;&gt;"",VLOOKUP($D61,'SINAPI MARÇO 2020'!$A$1:G11268,2,FALSE),"")</f>
        <v>PREGO DE ACO POLIDO COM CABECA 18 X 30 (2 3/4 X 10)</v>
      </c>
      <c r="F61" s="180" t="str">
        <f>IF($D61&lt;&gt;"",VLOOKUP($D61,'SINAPI MARÇO 2020'!$1:$1048576,3,FALSE),"")</f>
        <v xml:space="preserve">KG    </v>
      </c>
      <c r="G61" s="426">
        <v>0.1</v>
      </c>
      <c r="H61" s="625">
        <f>IF($D61&lt;&gt;"",VLOOKUP($D61,'SINAPI MARÇO 2020'!$1:$1048576,4,FALSE),"")</f>
        <v>11.18</v>
      </c>
      <c r="I61" s="420">
        <f t="shared" si="3"/>
        <v>1.1100000000000001</v>
      </c>
    </row>
    <row r="62" spans="2:9" ht="38.25">
      <c r="B62" s="361" t="s">
        <v>875</v>
      </c>
      <c r="C62" s="173" t="s">
        <v>7</v>
      </c>
      <c r="D62" s="368">
        <v>5085</v>
      </c>
      <c r="E62" s="179" t="str">
        <f>IF($D62&lt;&gt;"",VLOOKUP($D62,'SINAPI MARÇO 2020'!$A$1:G11269,2,FALSE),"")</f>
        <v>CADEADO SIMPLES, EM LATAO MACICO CROMADO, LARGURA DE 35 MM,  HASTE DE ACO TEMPERADO, CEMENTADO (NAO LONGA), INCLUI 2 CHAVES</v>
      </c>
      <c r="F62" s="180" t="str">
        <f>IF($D62&lt;&gt;"",VLOOKUP($D62,'SINAPI MARÇO 2020'!$1:$1048576,3,FALSE),"")</f>
        <v xml:space="preserve">UN    </v>
      </c>
      <c r="G62" s="426">
        <v>5.7999999999999996E-3</v>
      </c>
      <c r="H62" s="625">
        <f>IF($D62&lt;&gt;"",VLOOKUP($D62,'SINAPI MARÇO 2020'!$1:$1048576,4,FALSE),"")</f>
        <v>19.510000000000002</v>
      </c>
      <c r="I62" s="420">
        <f t="shared" si="3"/>
        <v>0.11</v>
      </c>
    </row>
    <row r="63" spans="2:9" ht="25.5">
      <c r="B63" s="361" t="s">
        <v>875</v>
      </c>
      <c r="C63" s="173" t="s">
        <v>7</v>
      </c>
      <c r="D63" s="368">
        <v>5088</v>
      </c>
      <c r="E63" s="179" t="str">
        <f>IF($D63&lt;&gt;"",VLOOKUP($D63,'SINAPI MARÇO 2020'!$A$1:G11270,2,FALSE),"")</f>
        <v>PORTA CADEADO,  3 1/2", EM ACO ZINCADO, PRETO, PARA PORTAO E JANELA</v>
      </c>
      <c r="F63" s="180" t="str">
        <f>IF($D63&lt;&gt;"",VLOOKUP($D63,'SINAPI MARÇO 2020'!$1:$1048576,3,FALSE),"")</f>
        <v xml:space="preserve">UN    </v>
      </c>
      <c r="G63" s="426">
        <v>5.7999999999999996E-3</v>
      </c>
      <c r="H63" s="625">
        <f>IF($D63&lt;&gt;"",VLOOKUP($D63,'SINAPI MARÇO 2020'!$1:$1048576,4,FALSE),"")</f>
        <v>2.77</v>
      </c>
      <c r="I63" s="420">
        <f t="shared" si="3"/>
        <v>0.01</v>
      </c>
    </row>
    <row r="64" spans="2:9" ht="25.5">
      <c r="B64" s="361" t="s">
        <v>875</v>
      </c>
      <c r="C64" s="173" t="s">
        <v>7</v>
      </c>
      <c r="D64" s="368">
        <v>7194</v>
      </c>
      <c r="E64" s="179" t="str">
        <f>IF($D64&lt;&gt;"",VLOOKUP($D64,'SINAPI MARÇO 2020'!$A$1:G11271,2,FALSE),"")</f>
        <v>TELHA DE FIBROCIMENTO ONDULADA E = 6 MM, DE 2,44 X 1,10 M (SEM AMIANTO)</v>
      </c>
      <c r="F64" s="180" t="str">
        <f>IF($D64&lt;&gt;"",VLOOKUP($D64,'SINAPI MARÇO 2020'!$1:$1048576,3,FALSE),"")</f>
        <v xml:space="preserve">M2    </v>
      </c>
      <c r="G64" s="426">
        <v>0.318</v>
      </c>
      <c r="H64" s="625">
        <f>IF($D64&lt;&gt;"",VLOOKUP($D64,'SINAPI MARÇO 2020'!$1:$1048576,4,FALSE),"")</f>
        <v>20.57</v>
      </c>
      <c r="I64" s="420">
        <f t="shared" si="3"/>
        <v>6.54</v>
      </c>
    </row>
    <row r="65" spans="2:9" ht="38.25">
      <c r="B65" s="361" t="s">
        <v>875</v>
      </c>
      <c r="C65" s="173" t="s">
        <v>7</v>
      </c>
      <c r="D65" s="368">
        <v>10555</v>
      </c>
      <c r="E65" s="179" t="str">
        <f>IF($D65&lt;&gt;"",VLOOKUP($D65,'SINAPI MARÇO 2020'!$A$1:G11273,2,FALSE),"")</f>
        <v>PORTA DE MADEIRA, FOLHA MEDIA (NBR 15930) DE 80 X 210 CM, E = 35 MM, NUCLEO SARRAFEADO, CAPA LISA EM HDF, ACABAMENTO EM PRIMER PARA PINTURA</v>
      </c>
      <c r="F65" s="180" t="str">
        <f>IF($D65&lt;&gt;"",VLOOKUP($D65,'SINAPI MARÇO 2020'!$1:$1048576,3,FALSE),"")</f>
        <v xml:space="preserve">UN    </v>
      </c>
      <c r="G65" s="426">
        <v>1.15E-2</v>
      </c>
      <c r="H65" s="625">
        <f>IF($D65&lt;&gt;"",VLOOKUP($D65,'SINAPI MARÇO 2020'!$1:$1048576,4,FALSE),"")</f>
        <v>271.66000000000003</v>
      </c>
      <c r="I65" s="420">
        <f t="shared" si="3"/>
        <v>3.12</v>
      </c>
    </row>
    <row r="66" spans="2:9" ht="25.5">
      <c r="B66" s="361" t="s">
        <v>875</v>
      </c>
      <c r="C66" s="173" t="s">
        <v>7</v>
      </c>
      <c r="D66" s="368">
        <v>10567</v>
      </c>
      <c r="E66" s="179" t="str">
        <f>IF($D66&lt;&gt;"",VLOOKUP($D66,'SINAPI MARÇO 2020'!$A$1:G11274,2,FALSE),"")</f>
        <v>TABUA DE MADEIRA NAO APARELHADA *2,5 X 23* CM (1 x 9 ") PINUS, MISTA OU EQUIVALENTE DA REGIAO</v>
      </c>
      <c r="F66" s="180" t="str">
        <f>IF($D66&lt;&gt;"",VLOOKUP($D66,'SINAPI MARÇO 2020'!$1:$1048576,3,FALSE),"")</f>
        <v xml:space="preserve">M     </v>
      </c>
      <c r="G66" s="426">
        <v>0.25</v>
      </c>
      <c r="H66" s="625">
        <f>IF($D66&lt;&gt;"",VLOOKUP($D66,'SINAPI MARÇO 2020'!$1:$1048576,4,FALSE),"")</f>
        <v>6.88</v>
      </c>
      <c r="I66" s="420">
        <f t="shared" si="3"/>
        <v>1.72</v>
      </c>
    </row>
    <row r="67" spans="2:9" ht="25.5">
      <c r="B67" s="361" t="s">
        <v>875</v>
      </c>
      <c r="C67" s="173" t="s">
        <v>7</v>
      </c>
      <c r="D67" s="368">
        <v>4777</v>
      </c>
      <c r="E67" s="179" t="str">
        <f>IF($D67&lt;&gt;"",VLOOKUP($D67,'SINAPI MARÇO 2020'!$A$1:G11275,2,FALSE),"")</f>
        <v>CANTONEIRA ACO ABAS IGUAIS (QUALQUER BITOLA), ESPESSURA ENTRE 1/8" E 1/4"</v>
      </c>
      <c r="F67" s="180" t="str">
        <f>IF($D67&lt;&gt;"",VLOOKUP($D67,'SINAPI MARÇO 2020'!$1:$1048576,3,FALSE),"")</f>
        <v xml:space="preserve">KG    </v>
      </c>
      <c r="G67" s="426">
        <v>0.30299999999999999</v>
      </c>
      <c r="H67" s="625">
        <f>IF($D67&lt;&gt;"",VLOOKUP($D67,'SINAPI MARÇO 2020'!$1:$1048576,4,FALSE),"")</f>
        <v>5.37</v>
      </c>
      <c r="I67" s="420">
        <f t="shared" si="3"/>
        <v>1.62</v>
      </c>
    </row>
    <row r="68" spans="2:9" ht="25.5">
      <c r="B68" s="361" t="s">
        <v>875</v>
      </c>
      <c r="C68" s="173" t="s">
        <v>7</v>
      </c>
      <c r="D68" s="368">
        <v>11056</v>
      </c>
      <c r="E68" s="179" t="str">
        <f>IF($D68&lt;&gt;"",VLOOKUP($D68,'SINAPI MARÇO 2020'!$A$1:G11276,2,FALSE),"")</f>
        <v>PARAFUSO ROSCA SOBERBA ZINCADO CABECA CHATA FENDA SIMPLES 3,8 X 30 MM (1.1/4 ")</v>
      </c>
      <c r="F68" s="180" t="str">
        <f>IF($D68&lt;&gt;"",VLOOKUP($D68,'SINAPI MARÇO 2020'!$1:$1048576,3,FALSE),"")</f>
        <v xml:space="preserve">UN    </v>
      </c>
      <c r="G68" s="426">
        <v>1.28</v>
      </c>
      <c r="H68" s="625">
        <f>IF($D68&lt;&gt;"",VLOOKUP($D68,'SINAPI MARÇO 2020'!$1:$1048576,4,FALSE),"")</f>
        <v>0.05</v>
      </c>
      <c r="I68" s="420">
        <f t="shared" si="3"/>
        <v>0.06</v>
      </c>
    </row>
    <row r="69" spans="2:9" ht="25.5">
      <c r="B69" s="361" t="s">
        <v>875</v>
      </c>
      <c r="C69" s="173" t="s">
        <v>7</v>
      </c>
      <c r="D69" s="368">
        <v>2420</v>
      </c>
      <c r="E69" s="179" t="str">
        <f>IF($D69&lt;&gt;"",VLOOKUP($D69,'SINAPI MARÇO 2020'!$A$1:G11277,2,FALSE),"")</f>
        <v>DOBRADICA EM ACO/FERRO, 3" X 2 1/2", E= 1,9 A 2 MM, SEM ANEL,  CROMADO OU ZINCADO, TAMPA BOLA, COM PARAFUSOS</v>
      </c>
      <c r="F69" s="180" t="str">
        <f>IF($D69&lt;&gt;"",VLOOKUP($D69,'SINAPI MARÇO 2020'!$1:$1048576,3,FALSE),"")</f>
        <v xml:space="preserve">UN    </v>
      </c>
      <c r="G69" s="426">
        <v>3.4599999999999999E-2</v>
      </c>
      <c r="H69" s="625">
        <f>IF($D69&lt;&gt;"",VLOOKUP($D69,'SINAPI MARÇO 2020'!$1:$1048576,4,FALSE),"")</f>
        <v>10.44</v>
      </c>
      <c r="I69" s="420">
        <f t="shared" si="3"/>
        <v>0.36</v>
      </c>
    </row>
    <row r="70" spans="2:9" ht="38.25">
      <c r="B70" s="361" t="s">
        <v>875</v>
      </c>
      <c r="C70" s="173" t="s">
        <v>7</v>
      </c>
      <c r="D70" s="368">
        <v>11467</v>
      </c>
      <c r="E70" s="179" t="str">
        <f>IF($D70&lt;&gt;"",VLOOKUP($D70,'SINAPI MARÇO 2020'!$A$1:G11278,2,FALSE),"")</f>
        <v>CONJUNTO DE FECHADURA DE SOBREPOR EM FERRO PINTADO, SEM MACANETA, COM CHAVE GRANDE (SEM CILINDRO) - TIPO CAIXAO - COMPLETA</v>
      </c>
      <c r="F70" s="180" t="str">
        <f>IF($D70&lt;&gt;"",VLOOKUP($D70,'SINAPI MARÇO 2020'!$1:$1048576,3,FALSE),"")</f>
        <v xml:space="preserve">UN    </v>
      </c>
      <c r="G70" s="426">
        <v>5.7999999999999996E-3</v>
      </c>
      <c r="H70" s="625">
        <f>IF($D70&lt;&gt;"",VLOOKUP($D70,'SINAPI MARÇO 2020'!$1:$1048576,4,FALSE),"")</f>
        <v>13.99</v>
      </c>
      <c r="I70" s="420">
        <f t="shared" si="3"/>
        <v>0.08</v>
      </c>
    </row>
    <row r="71" spans="2:9" ht="25.5">
      <c r="B71" s="361" t="s">
        <v>875</v>
      </c>
      <c r="C71" s="173" t="s">
        <v>7</v>
      </c>
      <c r="D71" s="368">
        <v>11891</v>
      </c>
      <c r="E71" s="179" t="str">
        <f>IF($D71&lt;&gt;"",VLOOKUP($D71,'SINAPI MARÇO 2020'!$A$1:G11279,2,FALSE),"")</f>
        <v>CORDAO DE COBRE, FLEXIVEL, TORCIDO, CLASSE 4 OU 5, ISOLACAO EM PVC/D, 300 V, 2 CONDUTORES DE 2,5 MM2</v>
      </c>
      <c r="F71" s="180" t="str">
        <f>IF($D71&lt;&gt;"",VLOOKUP($D71,'SINAPI MARÇO 2020'!$1:$1048576,3,FALSE),"")</f>
        <v xml:space="preserve">M     </v>
      </c>
      <c r="G71" s="426">
        <v>0.53600000000000003</v>
      </c>
      <c r="H71" s="625">
        <f>IF($D71&lt;&gt;"",VLOOKUP($D71,'SINAPI MARÇO 2020'!$1:$1048576,4,FALSE),"")</f>
        <v>2.97</v>
      </c>
      <c r="I71" s="420">
        <f t="shared" si="3"/>
        <v>1.59</v>
      </c>
    </row>
    <row r="72" spans="2:9" ht="25.5">
      <c r="B72" s="361" t="s">
        <v>875</v>
      </c>
      <c r="C72" s="173" t="s">
        <v>7</v>
      </c>
      <c r="D72" s="368">
        <v>12128</v>
      </c>
      <c r="E72" s="179" t="str">
        <f>IF($D72&lt;&gt;"",VLOOKUP($D72,'SINAPI MARÇO 2020'!$A$1:G11280,2,FALSE),"")</f>
        <v>INTERRUPTOR SIMPLES 10A, 250V, CONJUNTO MONTADO PARA SOBREPOR 4" X 2" (CAIXA + MODULO)</v>
      </c>
      <c r="F72" s="180" t="str">
        <f>IF($D72&lt;&gt;"",VLOOKUP($D72,'SINAPI MARÇO 2020'!$1:$1048576,3,FALSE),"")</f>
        <v xml:space="preserve">UN    </v>
      </c>
      <c r="G72" s="426">
        <v>2.3E-2</v>
      </c>
      <c r="H72" s="625">
        <f>IF($D72&lt;&gt;"",VLOOKUP($D72,'SINAPI MARÇO 2020'!$1:$1048576,4,FALSE),"")</f>
        <v>6.15</v>
      </c>
      <c r="I72" s="420">
        <f t="shared" si="3"/>
        <v>0.14000000000000001</v>
      </c>
    </row>
    <row r="73" spans="2:9" ht="25.5">
      <c r="B73" s="361" t="s">
        <v>875</v>
      </c>
      <c r="C73" s="173" t="s">
        <v>7</v>
      </c>
      <c r="D73" s="368">
        <v>12147</v>
      </c>
      <c r="E73" s="179" t="str">
        <f>IF($D73&lt;&gt;"",VLOOKUP($D73,'SINAPI MARÇO 2020'!$A$1:G11281,2,FALSE),"")</f>
        <v>TOMADA 2P+T 10A, 250V, CONJUNTO MONTADO PARA SOBREPOR 4" X 2" (CAIXA + MODULO)</v>
      </c>
      <c r="F73" s="180" t="str">
        <f>IF($D73&lt;&gt;"",VLOOKUP($D73,'SINAPI MARÇO 2020'!$1:$1048576,3,FALSE),"")</f>
        <v xml:space="preserve">UN    </v>
      </c>
      <c r="G73" s="426">
        <v>2.1999999999999999E-2</v>
      </c>
      <c r="H73" s="625">
        <f>IF($D73&lt;&gt;"",VLOOKUP($D73,'SINAPI MARÇO 2020'!$1:$1048576,4,FALSE),"")</f>
        <v>9.15</v>
      </c>
      <c r="I73" s="420">
        <f t="shared" si="3"/>
        <v>0.2</v>
      </c>
    </row>
    <row r="74" spans="2:9" ht="25.5">
      <c r="B74" s="361" t="s">
        <v>875</v>
      </c>
      <c r="C74" s="173" t="s">
        <v>7</v>
      </c>
      <c r="D74" s="368">
        <v>12296</v>
      </c>
      <c r="E74" s="179" t="str">
        <f>IF($D74&lt;&gt;"",VLOOKUP($D74,'SINAPI MARÇO 2020'!$A$1:G11282,2,FALSE),"")</f>
        <v>SOQUETE DE PORCELANA BASE E27, FIXO DE TETO, PARA LAMPADAS</v>
      </c>
      <c r="F74" s="180" t="str">
        <f>IF($D74&lt;&gt;"",VLOOKUP($D74,'SINAPI MARÇO 2020'!$1:$1048576,3,FALSE),"")</f>
        <v xml:space="preserve">UN    </v>
      </c>
      <c r="G74" s="426">
        <v>4.6100000000000002E-2</v>
      </c>
      <c r="H74" s="625">
        <f>IF($D74&lt;&gt;"",VLOOKUP($D74,'SINAPI MARÇO 2020'!$1:$1048576,4,FALSE),"")</f>
        <v>3.42</v>
      </c>
      <c r="I74" s="420">
        <f t="shared" si="3"/>
        <v>0.15</v>
      </c>
    </row>
    <row r="75" spans="2:9" ht="25.5">
      <c r="B75" s="361" t="s">
        <v>875</v>
      </c>
      <c r="C75" s="173" t="s">
        <v>7</v>
      </c>
      <c r="D75" s="368">
        <v>21127</v>
      </c>
      <c r="E75" s="179" t="str">
        <f>IF($D75&lt;&gt;"",VLOOKUP($D75,'SINAPI MARÇO 2020'!$A$1:G11283,2,FALSE),"")</f>
        <v>FITA ISOLANTE ADESIVA ANTICHAMA, USO ATE 750 V, EM ROLO DE 19 MM X 5 M</v>
      </c>
      <c r="F75" s="180" t="str">
        <f>IF($D75&lt;&gt;"",VLOOKUP($D75,'SINAPI MARÇO 2020'!$1:$1048576,3,FALSE),"")</f>
        <v xml:space="preserve">UN    </v>
      </c>
      <c r="G75" s="426">
        <v>2.4E-2</v>
      </c>
      <c r="H75" s="625">
        <f>IF($D75&lt;&gt;"",VLOOKUP($D75,'SINAPI MARÇO 2020'!$1:$1048576,4,FALSE),"")</f>
        <v>3.74</v>
      </c>
      <c r="I75" s="420">
        <f t="shared" si="3"/>
        <v>0.08</v>
      </c>
    </row>
    <row r="76" spans="2:9">
      <c r="B76" s="524"/>
      <c r="C76" s="173"/>
      <c r="D76" s="500"/>
      <c r="E76" s="586"/>
      <c r="F76" s="173"/>
      <c r="G76" s="581"/>
      <c r="H76" s="501"/>
      <c r="I76" s="523"/>
    </row>
    <row r="77" spans="2:9">
      <c r="B77" s="524"/>
      <c r="C77" s="173"/>
      <c r="D77" s="500"/>
      <c r="E77" s="586"/>
      <c r="F77" s="173"/>
      <c r="G77" s="581"/>
      <c r="H77" s="501"/>
      <c r="I77" s="523"/>
    </row>
    <row r="78" spans="2:9" ht="25.5">
      <c r="B78" s="483" t="s">
        <v>14055</v>
      </c>
      <c r="C78" s="447"/>
      <c r="D78" s="447"/>
      <c r="E78" s="177" t="s">
        <v>14056</v>
      </c>
      <c r="F78" s="178" t="s">
        <v>1136</v>
      </c>
      <c r="G78" s="425"/>
      <c r="H78" s="403"/>
      <c r="I78" s="419">
        <f>TRUNC(SUM(I79:I85),2)</f>
        <v>373.11</v>
      </c>
    </row>
    <row r="79" spans="2:9" ht="25.5">
      <c r="B79" s="172" t="s">
        <v>872</v>
      </c>
      <c r="C79" s="173" t="s">
        <v>7</v>
      </c>
      <c r="D79" s="368">
        <v>4417</v>
      </c>
      <c r="E79" s="179" t="str">
        <f>IF($D79&lt;&gt;"",VLOOKUP($D79,'SINAPI MARÇO 2020'!$A$1:G11285,2,FALSE),"")</f>
        <v>SARRAFO DE MADEIRA NAO APARELHADA *2,5 X 7* CM, MACARANDUBA, ANGELIM OU EQUIVALENTE DA REGIAO</v>
      </c>
      <c r="F79" s="180" t="str">
        <f>IF($D79&lt;&gt;"",VLOOKUP($D79,'SINAPI MARÇO 2020'!$1:$1048576,3,FALSE),"")</f>
        <v xml:space="preserve">M     </v>
      </c>
      <c r="G79" s="426">
        <v>1</v>
      </c>
      <c r="H79" s="625">
        <f>IF($D79&lt;&gt;"",VLOOKUP($D79,'SINAPI MARÇO 2020'!$1:$1048576,4,FALSE),"")</f>
        <v>3.02</v>
      </c>
      <c r="I79" s="420">
        <f t="shared" ref="I79:I84" si="4">TRUNC(G79*H79,2)</f>
        <v>3.02</v>
      </c>
    </row>
    <row r="80" spans="2:9" ht="25.5">
      <c r="B80" s="172" t="s">
        <v>872</v>
      </c>
      <c r="C80" s="173" t="s">
        <v>7</v>
      </c>
      <c r="D80" s="368">
        <v>4491</v>
      </c>
      <c r="E80" s="179" t="str">
        <f>IF($D80&lt;&gt;"",VLOOKUP($D80,'SINAPI MARÇO 2020'!$A$1:G11286,2,FALSE),"")</f>
        <v>PONTALETE DE MADEIRA NAO APARELHADA *7,5 X 7,5* CM (3 X 3 ") PINUS, MISTA OU EQUIVALENTE DA REGIAO</v>
      </c>
      <c r="F80" s="180" t="str">
        <f>IF($D80&lt;&gt;"",VLOOKUP($D80,'SINAPI MARÇO 2020'!$1:$1048576,3,FALSE),"")</f>
        <v xml:space="preserve">M     </v>
      </c>
      <c r="G80" s="426">
        <v>4</v>
      </c>
      <c r="H80" s="625">
        <f>IF($D80&lt;&gt;"",VLOOKUP($D80,'SINAPI MARÇO 2020'!$1:$1048576,4,FALSE),"")</f>
        <v>5.58</v>
      </c>
      <c r="I80" s="420">
        <f t="shared" si="4"/>
        <v>22.32</v>
      </c>
    </row>
    <row r="81" spans="2:14" ht="25.5">
      <c r="B81" s="172" t="s">
        <v>872</v>
      </c>
      <c r="C81" s="173" t="s">
        <v>7</v>
      </c>
      <c r="D81" s="368">
        <v>4813</v>
      </c>
      <c r="E81" s="179" t="str">
        <f>IF($D81&lt;&gt;"",VLOOKUP($D81,'SINAPI MARÇO 2020'!$A$1:G11287,2,FALSE),"")</f>
        <v>PLACA DE OBRA (PARA CONSTRUCAO CIVIL) EM CHAPA GALVANIZADA *N. 22*, ADESIVADA, DE *2,0 X 1,125* M</v>
      </c>
      <c r="F81" s="180" t="str">
        <f>IF($D81&lt;&gt;"",VLOOKUP($D81,'SINAPI MARÇO 2020'!$1:$1048576,3,FALSE),"")</f>
        <v xml:space="preserve">M2    </v>
      </c>
      <c r="G81" s="426">
        <v>1</v>
      </c>
      <c r="H81" s="625">
        <f>IF($D81&lt;&gt;"",VLOOKUP($D81,'SINAPI MARÇO 2020'!$1:$1048576,4,FALSE),"")</f>
        <v>300</v>
      </c>
      <c r="I81" s="420">
        <f t="shared" si="4"/>
        <v>300</v>
      </c>
    </row>
    <row r="82" spans="2:14">
      <c r="B82" s="172" t="s">
        <v>872</v>
      </c>
      <c r="C82" s="173" t="s">
        <v>7</v>
      </c>
      <c r="D82" s="368">
        <v>5075</v>
      </c>
      <c r="E82" s="179" t="str">
        <f>IF($D82&lt;&gt;"",VLOOKUP($D82,'SINAPI MARÇO 2020'!$A$1:G11288,2,FALSE),"")</f>
        <v>PREGO DE ACO POLIDO COM CABECA 18 X 30 (2 3/4 X 10)</v>
      </c>
      <c r="F82" s="180" t="str">
        <f>IF($D82&lt;&gt;"",VLOOKUP($D82,'SINAPI MARÇO 2020'!$1:$1048576,3,FALSE),"")</f>
        <v xml:space="preserve">KG    </v>
      </c>
      <c r="G82" s="426">
        <v>0.11</v>
      </c>
      <c r="H82" s="625">
        <f>IF($D82&lt;&gt;"",VLOOKUP($D82,'SINAPI MARÇO 2020'!$1:$1048576,4,FALSE),"")</f>
        <v>11.18</v>
      </c>
      <c r="I82" s="420">
        <f t="shared" si="4"/>
        <v>1.22</v>
      </c>
    </row>
    <row r="83" spans="2:14">
      <c r="B83" s="172" t="s">
        <v>918</v>
      </c>
      <c r="C83" s="173" t="s">
        <v>7</v>
      </c>
      <c r="D83" s="368">
        <v>88262</v>
      </c>
      <c r="E83" s="179" t="str">
        <f>IF($D83&lt;&gt;"",VLOOKUP($D83,'SINAPI MARÇO 2020'!$A$1:G11289,2,FALSE),"")</f>
        <v>CARPINTEIRO DE FORMAS COM ENCARGOS COMPLEMENTARES</v>
      </c>
      <c r="F83" s="180" t="str">
        <f>IF($D83&lt;&gt;"",VLOOKUP($D83,'SINAPI MARÇO 2020'!$1:$1048576,3,FALSE),"")</f>
        <v>H</v>
      </c>
      <c r="G83" s="426">
        <v>1</v>
      </c>
      <c r="H83" s="625">
        <f>IF($D83&lt;&gt;"",VLOOKUP($D83,'SINAPI MARÇO 2020'!$1:$1048576,4,FALSE),"")</f>
        <v>17.64</v>
      </c>
      <c r="I83" s="420">
        <f t="shared" si="4"/>
        <v>17.64</v>
      </c>
    </row>
    <row r="84" spans="2:14">
      <c r="B84" s="172" t="s">
        <v>918</v>
      </c>
      <c r="C84" s="173" t="s">
        <v>7</v>
      </c>
      <c r="D84" s="368">
        <v>88316</v>
      </c>
      <c r="E84" s="179" t="str">
        <f>IF($D84&lt;&gt;"",VLOOKUP($D84,'SINAPI MARÇO 2020'!$A$1:G11290,2,FALSE),"")</f>
        <v>SERVENTE COM ENCARGOS COMPLEMENTARES</v>
      </c>
      <c r="F84" s="180" t="str">
        <f>IF($D84&lt;&gt;"",VLOOKUP($D84,'SINAPI MARÇO 2020'!$1:$1048576,3,FALSE),"")</f>
        <v>H</v>
      </c>
      <c r="G84" s="426">
        <v>2</v>
      </c>
      <c r="H84" s="625">
        <f>IF($D84&lt;&gt;"",VLOOKUP($D84,'SINAPI MARÇO 2020'!$1:$1048576,4,FALSE),"")</f>
        <v>14.37</v>
      </c>
      <c r="I84" s="420">
        <f t="shared" si="4"/>
        <v>28.74</v>
      </c>
    </row>
    <row r="85" spans="2:14">
      <c r="B85" s="172" t="s">
        <v>918</v>
      </c>
      <c r="C85" s="173" t="s">
        <v>7</v>
      </c>
      <c r="D85" s="368">
        <v>88317</v>
      </c>
      <c r="E85" s="179" t="str">
        <f>IF($D85&lt;&gt;"",VLOOKUP($D85,'SINAPI MARÇO 2020'!$A$1:G11291,2,FALSE),"")</f>
        <v>SOLDADOR COM ENCARGOS COMPLEMENTARES</v>
      </c>
      <c r="F85" s="180" t="str">
        <f>IF($D85&lt;&gt;"",VLOOKUP($D85,'SINAPI MARÇO 2020'!$1:$1048576,3,FALSE),"")</f>
        <v>H</v>
      </c>
      <c r="G85" s="426">
        <v>0.01</v>
      </c>
      <c r="H85" s="625">
        <f>IF($D85&lt;&gt;"",VLOOKUP($D85,'SINAPI MARÇO 2020'!$1:$1048576,4,FALSE),"")</f>
        <v>17.98</v>
      </c>
      <c r="I85" s="420">
        <f t="shared" ref="I85" si="5">TRUNC(G85*H85,2)</f>
        <v>0.17</v>
      </c>
    </row>
    <row r="86" spans="2:14">
      <c r="B86" s="524"/>
      <c r="C86" s="173"/>
      <c r="D86" s="500"/>
      <c r="E86" s="586"/>
      <c r="F86" s="173"/>
      <c r="G86" s="581"/>
      <c r="H86" s="501"/>
      <c r="I86" s="523"/>
    </row>
    <row r="87" spans="2:14" ht="18">
      <c r="B87" s="712" t="s">
        <v>13269</v>
      </c>
      <c r="C87" s="713"/>
      <c r="D87" s="713"/>
      <c r="E87" s="713"/>
      <c r="F87" s="713"/>
      <c r="G87" s="713"/>
      <c r="H87" s="713"/>
      <c r="I87" s="715"/>
    </row>
    <row r="88" spans="2:14">
      <c r="B88" s="524"/>
      <c r="C88" s="173"/>
      <c r="D88" s="500"/>
      <c r="E88" s="586"/>
      <c r="F88" s="173"/>
      <c r="G88" s="581"/>
      <c r="H88" s="501"/>
      <c r="I88" s="523"/>
    </row>
    <row r="89" spans="2:14" ht="15">
      <c r="B89" s="483" t="s">
        <v>13270</v>
      </c>
      <c r="C89" s="447"/>
      <c r="D89" s="447"/>
      <c r="E89" s="177" t="s">
        <v>13271</v>
      </c>
      <c r="F89" s="178" t="s">
        <v>43</v>
      </c>
      <c r="G89" s="425"/>
      <c r="H89" s="403"/>
      <c r="I89" s="484">
        <f>TRUNC(SUM(I90),2)</f>
        <v>186.81</v>
      </c>
      <c r="N89" s="441"/>
    </row>
    <row r="90" spans="2:14" ht="30" customHeight="1">
      <c r="B90" s="172" t="s">
        <v>918</v>
      </c>
      <c r="C90" s="173" t="s">
        <v>7</v>
      </c>
      <c r="D90" s="368">
        <v>88316</v>
      </c>
      <c r="E90" s="179" t="str">
        <f>IF($D90&lt;&gt;"",VLOOKUP($D90,'SINAPI MARÇO 2020'!$A$1:G11289,2,FALSE),"")</f>
        <v>SERVENTE COM ENCARGOS COMPLEMENTARES</v>
      </c>
      <c r="F90" s="180" t="str">
        <f>IF($D90&lt;&gt;"",VLOOKUP($D90,'SINAPI MARÇO 2020'!$1:$1048576,3,FALSE),"")</f>
        <v>H</v>
      </c>
      <c r="G90" s="426">
        <v>13</v>
      </c>
      <c r="H90" s="625">
        <f>IF($D90&lt;&gt;"",VLOOKUP($D90,'SINAPI MARÇO 2020'!$1:$1048576,4,FALSE),"")</f>
        <v>14.37</v>
      </c>
      <c r="I90" s="420">
        <f>TRUNC(G90*H90,2)</f>
        <v>186.81</v>
      </c>
    </row>
    <row r="91" spans="2:14">
      <c r="B91" s="524"/>
      <c r="C91" s="173"/>
      <c r="D91" s="500"/>
      <c r="E91" s="586"/>
      <c r="F91" s="173"/>
      <c r="G91" s="581"/>
      <c r="H91" s="501"/>
      <c r="I91" s="523"/>
    </row>
    <row r="92" spans="2:14" ht="30">
      <c r="B92" s="485" t="s">
        <v>13273</v>
      </c>
      <c r="C92" s="448"/>
      <c r="D92" s="448"/>
      <c r="E92" s="442" t="s">
        <v>13274</v>
      </c>
      <c r="F92" s="444" t="s">
        <v>1131</v>
      </c>
      <c r="G92" s="592"/>
      <c r="H92" s="443"/>
      <c r="I92" s="484">
        <f>TRUNC(SUM(I93:I95),2)</f>
        <v>2187.13</v>
      </c>
    </row>
    <row r="93" spans="2:14" ht="16.5">
      <c r="B93" s="486" t="s">
        <v>874</v>
      </c>
      <c r="C93" s="173" t="s">
        <v>7</v>
      </c>
      <c r="D93" s="445">
        <v>88316</v>
      </c>
      <c r="E93" s="179" t="str">
        <f>IF($D93&lt;&gt;"",VLOOKUP($D93,'SINAPI MARÇO 2020'!$A$1:G11292,2,FALSE),"")</f>
        <v>SERVENTE COM ENCARGOS COMPLEMENTARES</v>
      </c>
      <c r="F93" s="180" t="str">
        <f>IF($D93&lt;&gt;"",VLOOKUP($D93,'SINAPI MARÇO 2020'!$1:$1048576,3,FALSE),"")</f>
        <v>H</v>
      </c>
      <c r="G93" s="593">
        <v>1</v>
      </c>
      <c r="H93" s="625">
        <f>IF($D93&lt;&gt;"",VLOOKUP($D93,'SINAPI MARÇO 2020'!$1:$1048576,4,FALSE),"")</f>
        <v>14.37</v>
      </c>
      <c r="I93" s="420">
        <f>TRUNC(G93*H93,2)</f>
        <v>14.37</v>
      </c>
    </row>
    <row r="94" spans="2:14" ht="16.5">
      <c r="B94" s="486" t="s">
        <v>874</v>
      </c>
      <c r="C94" s="173" t="s">
        <v>7</v>
      </c>
      <c r="D94" s="445">
        <v>88309</v>
      </c>
      <c r="E94" s="179" t="str">
        <f>IF($D94&lt;&gt;"",VLOOKUP($D94,'SINAPI MARÇO 2020'!$A$1:G11293,2,FALSE),"")</f>
        <v>PEDREIRO COM ENCARGOS COMPLEMENTARES</v>
      </c>
      <c r="F94" s="180" t="str">
        <f>IF($D94&lt;&gt;"",VLOOKUP($D94,'SINAPI MARÇO 2020'!$1:$1048576,3,FALSE),"")</f>
        <v>H</v>
      </c>
      <c r="G94" s="593">
        <v>1</v>
      </c>
      <c r="H94" s="625">
        <f>IF($D94&lt;&gt;"",VLOOKUP($D94,'SINAPI MARÇO 2020'!$1:$1048576,4,FALSE),"")</f>
        <v>17.760000000000002</v>
      </c>
      <c r="I94" s="420">
        <f>TRUNC(G94*H94,2)</f>
        <v>17.760000000000002</v>
      </c>
    </row>
    <row r="95" spans="2:14" ht="25.5">
      <c r="B95" s="486" t="s">
        <v>874</v>
      </c>
      <c r="C95" s="431" t="s">
        <v>1108</v>
      </c>
      <c r="D95" s="445"/>
      <c r="E95" s="446" t="s">
        <v>13274</v>
      </c>
      <c r="F95" s="431" t="s">
        <v>13275</v>
      </c>
      <c r="G95" s="593">
        <v>1</v>
      </c>
      <c r="H95" s="625">
        <v>2155</v>
      </c>
      <c r="I95" s="420">
        <f>TRUNC(G95*H95,2)</f>
        <v>2155</v>
      </c>
    </row>
    <row r="96" spans="2:14">
      <c r="B96" s="524"/>
      <c r="C96" s="173"/>
      <c r="D96" s="500"/>
      <c r="E96" s="586"/>
      <c r="F96" s="173"/>
      <c r="G96" s="581"/>
      <c r="H96" s="501"/>
      <c r="I96" s="523"/>
    </row>
    <row r="97" spans="2:9" ht="30">
      <c r="B97" s="485" t="s">
        <v>13276</v>
      </c>
      <c r="C97" s="448"/>
      <c r="D97" s="448"/>
      <c r="E97" s="442" t="s">
        <v>13277</v>
      </c>
      <c r="F97" s="444" t="s">
        <v>1131</v>
      </c>
      <c r="G97" s="592"/>
      <c r="H97" s="443"/>
      <c r="I97" s="484">
        <f>TRUNC(SUM(I98:I100),2)</f>
        <v>599.89</v>
      </c>
    </row>
    <row r="98" spans="2:9" ht="16.5">
      <c r="B98" s="486" t="s">
        <v>874</v>
      </c>
      <c r="C98" s="173" t="s">
        <v>7</v>
      </c>
      <c r="D98" s="445">
        <v>88316</v>
      </c>
      <c r="E98" s="179" t="str">
        <f>IF($D98&lt;&gt;"",VLOOKUP($D98,'SINAPI MARÇO 2020'!$A$1:G11297,2,FALSE),"")</f>
        <v>SERVENTE COM ENCARGOS COMPLEMENTARES</v>
      </c>
      <c r="F98" s="180" t="str">
        <f>IF($D98&lt;&gt;"",VLOOKUP($D98,'SINAPI MARÇO 2020'!$1:$1048576,3,FALSE),"")</f>
        <v>H</v>
      </c>
      <c r="G98" s="593">
        <v>1</v>
      </c>
      <c r="H98" s="625">
        <f>IF($D98&lt;&gt;"",VLOOKUP($D98,'SINAPI MARÇO 2020'!$1:$1048576,4,FALSE),"")</f>
        <v>14.37</v>
      </c>
      <c r="I98" s="420">
        <f>TRUNC(G98*H98,2)</f>
        <v>14.37</v>
      </c>
    </row>
    <row r="99" spans="2:9" ht="16.5">
      <c r="B99" s="486" t="s">
        <v>874</v>
      </c>
      <c r="C99" s="173" t="s">
        <v>7</v>
      </c>
      <c r="D99" s="445">
        <v>88309</v>
      </c>
      <c r="E99" s="179" t="str">
        <f>IF($D99&lt;&gt;"",VLOOKUP($D99,'SINAPI MARÇO 2020'!$A$1:G11298,2,FALSE),"")</f>
        <v>PEDREIRO COM ENCARGOS COMPLEMENTARES</v>
      </c>
      <c r="F99" s="180" t="str">
        <f>IF($D99&lt;&gt;"",VLOOKUP($D99,'SINAPI MARÇO 2020'!$1:$1048576,3,FALSE),"")</f>
        <v>H</v>
      </c>
      <c r="G99" s="593">
        <v>2</v>
      </c>
      <c r="H99" s="625">
        <f>IF($D99&lt;&gt;"",VLOOKUP($D99,'SINAPI MARÇO 2020'!$1:$1048576,4,FALSE),"")</f>
        <v>17.760000000000002</v>
      </c>
      <c r="I99" s="420">
        <f>TRUNC(G99*H99,2)</f>
        <v>35.520000000000003</v>
      </c>
    </row>
    <row r="100" spans="2:9" ht="25.5">
      <c r="B100" s="486" t="s">
        <v>874</v>
      </c>
      <c r="C100" s="431" t="s">
        <v>1108</v>
      </c>
      <c r="D100" s="445"/>
      <c r="E100" s="446" t="str">
        <f>E97</f>
        <v>Confecção e Instalação de Brasão da Prefeitura de Várzea Grande em relevo em aço galvanizado com altura de 30cm.</v>
      </c>
      <c r="F100" s="431" t="s">
        <v>13275</v>
      </c>
      <c r="G100" s="593">
        <v>1</v>
      </c>
      <c r="H100" s="625">
        <v>550</v>
      </c>
      <c r="I100" s="487">
        <f>G100*H100</f>
        <v>550</v>
      </c>
    </row>
    <row r="101" spans="2:9">
      <c r="B101" s="524"/>
      <c r="C101" s="173"/>
      <c r="D101" s="500"/>
      <c r="E101" s="586"/>
      <c r="F101" s="173"/>
      <c r="G101" s="581"/>
      <c r="H101" s="501"/>
      <c r="I101" s="523"/>
    </row>
    <row r="102" spans="2:9" ht="15">
      <c r="B102" s="485" t="s">
        <v>13278</v>
      </c>
      <c r="C102" s="448"/>
      <c r="D102" s="448"/>
      <c r="E102" s="442" t="s">
        <v>13279</v>
      </c>
      <c r="F102" s="444" t="s">
        <v>1131</v>
      </c>
      <c r="G102" s="592"/>
      <c r="H102" s="443"/>
      <c r="I102" s="484">
        <f>TRUNC(SUM(I103:I105),2)</f>
        <v>558.55999999999995</v>
      </c>
    </row>
    <row r="103" spans="2:9" ht="16.5">
      <c r="B103" s="486" t="s">
        <v>874</v>
      </c>
      <c r="C103" s="173" t="s">
        <v>7</v>
      </c>
      <c r="D103" s="445">
        <v>88316</v>
      </c>
      <c r="E103" s="179" t="str">
        <f>IF($D103&lt;&gt;"",VLOOKUP($D103,'SINAPI MARÇO 2020'!$A$1:G11302,2,FALSE),"")</f>
        <v>SERVENTE COM ENCARGOS COMPLEMENTARES</v>
      </c>
      <c r="F103" s="180" t="str">
        <f>IF($D103&lt;&gt;"",VLOOKUP($D103,'SINAPI MARÇO 2020'!$1:$1048576,3,FALSE),"")</f>
        <v>H</v>
      </c>
      <c r="G103" s="593">
        <v>0.5</v>
      </c>
      <c r="H103" s="625">
        <f>IF($D103&lt;&gt;"",VLOOKUP($D103,'SINAPI MARÇO 2020'!$1:$1048576,4,FALSE),"")</f>
        <v>14.37</v>
      </c>
      <c r="I103" s="420">
        <f>TRUNC(G103*H103,2)</f>
        <v>7.18</v>
      </c>
    </row>
    <row r="104" spans="2:9" ht="16.5">
      <c r="B104" s="486" t="s">
        <v>874</v>
      </c>
      <c r="C104" s="173" t="s">
        <v>7</v>
      </c>
      <c r="D104" s="445">
        <v>88309</v>
      </c>
      <c r="E104" s="179" t="str">
        <f>IF($D104&lt;&gt;"",VLOOKUP($D104,'SINAPI MARÇO 2020'!$A$1:G11303,2,FALSE),"")</f>
        <v>PEDREIRO COM ENCARGOS COMPLEMENTARES</v>
      </c>
      <c r="F104" s="180" t="str">
        <f>IF($D104&lt;&gt;"",VLOOKUP($D104,'SINAPI MARÇO 2020'!$1:$1048576,3,FALSE),"")</f>
        <v>H</v>
      </c>
      <c r="G104" s="593">
        <v>0.5</v>
      </c>
      <c r="H104" s="625">
        <f>IF($D104&lt;&gt;"",VLOOKUP($D104,'SINAPI MARÇO 2020'!$1:$1048576,4,FALSE),"")</f>
        <v>17.760000000000002</v>
      </c>
      <c r="I104" s="420">
        <f>TRUNC(G104*H104,2)</f>
        <v>8.8800000000000008</v>
      </c>
    </row>
    <row r="105" spans="2:9" ht="16.5">
      <c r="B105" s="486" t="s">
        <v>874</v>
      </c>
      <c r="C105" s="431" t="s">
        <v>1108</v>
      </c>
      <c r="D105" s="445"/>
      <c r="E105" s="446" t="s">
        <v>13279</v>
      </c>
      <c r="F105" s="431" t="s">
        <v>72</v>
      </c>
      <c r="G105" s="593">
        <v>0.35</v>
      </c>
      <c r="H105" s="625">
        <v>1550</v>
      </c>
      <c r="I105" s="420">
        <f>TRUNC(G105*H105,2)</f>
        <v>542.5</v>
      </c>
    </row>
    <row r="106" spans="2:9">
      <c r="B106" s="524"/>
      <c r="C106" s="173"/>
      <c r="D106" s="500"/>
      <c r="E106" s="586"/>
      <c r="F106" s="173"/>
      <c r="G106" s="581"/>
      <c r="H106" s="501"/>
      <c r="I106" s="523"/>
    </row>
    <row r="107" spans="2:9" ht="18">
      <c r="B107" s="712" t="s">
        <v>12240</v>
      </c>
      <c r="C107" s="713" t="s">
        <v>12240</v>
      </c>
      <c r="D107" s="713" t="s">
        <v>12240</v>
      </c>
      <c r="E107" s="713" t="s">
        <v>12240</v>
      </c>
      <c r="F107" s="713" t="s">
        <v>12240</v>
      </c>
      <c r="G107" s="713" t="s">
        <v>12240</v>
      </c>
      <c r="H107" s="714" t="s">
        <v>12240</v>
      </c>
      <c r="I107" s="715" t="s">
        <v>12240</v>
      </c>
    </row>
    <row r="108" spans="2:9">
      <c r="B108" s="524"/>
      <c r="C108" s="173"/>
      <c r="D108" s="500"/>
      <c r="E108" s="586"/>
      <c r="F108" s="173"/>
      <c r="G108" s="581"/>
      <c r="H108" s="501"/>
      <c r="I108" s="523"/>
    </row>
    <row r="109" spans="2:9" ht="32.25" customHeight="1">
      <c r="B109" s="488" t="s">
        <v>12549</v>
      </c>
      <c r="C109" s="391"/>
      <c r="D109" s="391"/>
      <c r="E109" s="588" t="s">
        <v>12550</v>
      </c>
      <c r="F109" s="392" t="s">
        <v>72</v>
      </c>
      <c r="G109" s="427">
        <v>1</v>
      </c>
      <c r="H109" s="405"/>
      <c r="I109" s="484">
        <f>TRUNC(SUM(I110:I113),2)</f>
        <v>109.91</v>
      </c>
    </row>
    <row r="110" spans="2:9" ht="30" customHeight="1">
      <c r="B110" s="489" t="s">
        <v>874</v>
      </c>
      <c r="C110" s="173" t="s">
        <v>7</v>
      </c>
      <c r="D110" s="173">
        <v>87375</v>
      </c>
      <c r="E110" s="179" t="str">
        <f>IF($D110&lt;&gt;"",VLOOKUP($D110,'SINAPI MARÇO 2020'!$A$1:G11288,2,FALSE),"")</f>
        <v>ARGAMASSA TRAÇO 1:6 (EM VOLUME DE CIMENTO E AREIA MÉDIA ÚMIDA) PARA CONTRAPISO, PREPARO MANUAL. AF_08/2019</v>
      </c>
      <c r="F110" s="180" t="str">
        <f>IF($D110&lt;&gt;"",VLOOKUP($D110,'SINAPI MARÇO 2020'!$1:$1048576,3,FALSE),"")</f>
        <v>M3</v>
      </c>
      <c r="G110" s="595">
        <v>8.8000000000000005E-3</v>
      </c>
      <c r="H110" s="625">
        <f>IF($D110&lt;&gt;"",VLOOKUP($D110,'SINAPI MARÇO 2020'!$1:$1048576,4,FALSE),"")</f>
        <v>414.38</v>
      </c>
      <c r="I110" s="420">
        <f>TRUNC(G110*H110,2)</f>
        <v>3.64</v>
      </c>
    </row>
    <row r="111" spans="2:9" ht="23.25" customHeight="1">
      <c r="B111" s="489" t="s">
        <v>874</v>
      </c>
      <c r="C111" s="173" t="s">
        <v>7</v>
      </c>
      <c r="D111" s="173">
        <v>88309</v>
      </c>
      <c r="E111" s="179" t="str">
        <f>IF($D111&lt;&gt;"",VLOOKUP($D111,'SINAPI MARÇO 2020'!$A$1:G11289,2,FALSE),"")</f>
        <v>PEDREIRO COM ENCARGOS COMPLEMENTARES</v>
      </c>
      <c r="F111" s="180" t="str">
        <f>IF($D111&lt;&gt;"",VLOOKUP($D111,'SINAPI MARÇO 2020'!$1:$1048576,3,FALSE),"")</f>
        <v>H</v>
      </c>
      <c r="G111" s="595">
        <v>1</v>
      </c>
      <c r="H111" s="625">
        <f>IF($D111&lt;&gt;"",VLOOKUP($D111,'SINAPI MARÇO 2020'!$1:$1048576,4,FALSE),"")</f>
        <v>17.760000000000002</v>
      </c>
      <c r="I111" s="420">
        <f>TRUNC(G111*H111,2)</f>
        <v>17.760000000000002</v>
      </c>
    </row>
    <row r="112" spans="2:9" ht="23.25" customHeight="1">
      <c r="B112" s="489" t="s">
        <v>874</v>
      </c>
      <c r="C112" s="173" t="s">
        <v>7</v>
      </c>
      <c r="D112" s="173">
        <v>88316</v>
      </c>
      <c r="E112" s="179" t="str">
        <f>IF($D112&lt;&gt;"",VLOOKUP($D112,'SINAPI MARÇO 2020'!$A$1:G11290,2,FALSE),"")</f>
        <v>SERVENTE COM ENCARGOS COMPLEMENTARES</v>
      </c>
      <c r="F112" s="180" t="str">
        <f>IF($D112&lt;&gt;"",VLOOKUP($D112,'SINAPI MARÇO 2020'!$1:$1048576,3,FALSE),"")</f>
        <v>H</v>
      </c>
      <c r="G112" s="595">
        <v>1</v>
      </c>
      <c r="H112" s="625">
        <f>IF($D112&lt;&gt;"",VLOOKUP($D112,'SINAPI MARÇO 2020'!$1:$1048576,4,FALSE),"")</f>
        <v>14.37</v>
      </c>
      <c r="I112" s="420">
        <f>TRUNC(G112*H112,2)</f>
        <v>14.37</v>
      </c>
    </row>
    <row r="113" spans="2:9" ht="35.25" customHeight="1">
      <c r="B113" s="489" t="s">
        <v>872</v>
      </c>
      <c r="C113" s="173" t="s">
        <v>7</v>
      </c>
      <c r="D113" s="173">
        <v>668</v>
      </c>
      <c r="E113" s="179" t="str">
        <f>IF($D113&lt;&gt;"",VLOOKUP($D113,'SINAPI MARÇO 2020'!$A$1:G11291,2,FALSE),"")</f>
        <v>ELEMENTO VAZADO DE CONCRETO, QUADRICULADO, 16 FUROS *29 X 29 X 6* CM</v>
      </c>
      <c r="F113" s="180" t="str">
        <f>IF($D113&lt;&gt;"",VLOOKUP($D113,'SINAPI MARÇO 2020'!$1:$1048576,3,FALSE),"")</f>
        <v xml:space="preserve">UN    </v>
      </c>
      <c r="G113" s="595">
        <v>11</v>
      </c>
      <c r="H113" s="625">
        <f>IF($D113&lt;&gt;"",VLOOKUP($D113,'SINAPI MARÇO 2020'!$1:$1048576,4,FALSE),"")</f>
        <v>6.74</v>
      </c>
      <c r="I113" s="420">
        <f>TRUNC(G113*H113,2)</f>
        <v>74.14</v>
      </c>
    </row>
    <row r="114" spans="2:9">
      <c r="B114" s="524"/>
      <c r="C114" s="173"/>
      <c r="D114" s="500"/>
      <c r="E114" s="586"/>
      <c r="F114" s="173"/>
      <c r="G114" s="581"/>
      <c r="H114" s="501"/>
      <c r="I114" s="523"/>
    </row>
    <row r="115" spans="2:9" ht="38.25">
      <c r="B115" s="488" t="s">
        <v>12551</v>
      </c>
      <c r="C115" s="391"/>
      <c r="D115" s="391"/>
      <c r="E115" s="358" t="s">
        <v>12552</v>
      </c>
      <c r="F115" s="392" t="s">
        <v>72</v>
      </c>
      <c r="G115" s="427">
        <v>1</v>
      </c>
      <c r="H115" s="405"/>
      <c r="I115" s="484">
        <f>TRUNC(SUM(I116:I119),2)</f>
        <v>70.62</v>
      </c>
    </row>
    <row r="116" spans="2:9" ht="25.5">
      <c r="B116" s="489" t="s">
        <v>874</v>
      </c>
      <c r="C116" s="173" t="s">
        <v>7</v>
      </c>
      <c r="D116" s="393">
        <v>87373</v>
      </c>
      <c r="E116" s="179" t="str">
        <f>IF($D116&lt;&gt;"",VLOOKUP($D116,'SINAPI MARÇO 2020'!$A$1:G11294,2,FALSE),"")</f>
        <v>ARGAMASSA TRAÇO 1:4 (EM VOLUME DE CIMENTO E AREIA MÉDIA ÚMIDA) PARA CONTRAPISO, PREPARO MANUAL. AF_08/2019</v>
      </c>
      <c r="F116" s="180" t="str">
        <f>IF($D116&lt;&gt;"",VLOOKUP($D116,'SINAPI MARÇO 2020'!$1:$1048576,3,FALSE),"")</f>
        <v>M3</v>
      </c>
      <c r="G116" s="426">
        <v>1.38E-2</v>
      </c>
      <c r="H116" s="625">
        <f>IF($D116&lt;&gt;"",VLOOKUP($D116,'SINAPI MARÇO 2020'!$1:$1048576,4,FALSE),"")</f>
        <v>465.46</v>
      </c>
      <c r="I116" s="420">
        <f>TRUNC(G116*H116,2)</f>
        <v>6.42</v>
      </c>
    </row>
    <row r="117" spans="2:9">
      <c r="B117" s="489" t="s">
        <v>874</v>
      </c>
      <c r="C117" s="173" t="s">
        <v>7</v>
      </c>
      <c r="D117" s="393">
        <v>88309</v>
      </c>
      <c r="E117" s="179" t="str">
        <f>IF($D117&lt;&gt;"",VLOOKUP($D117,'SINAPI MARÇO 2020'!$A$1:G11295,2,FALSE),"")</f>
        <v>PEDREIRO COM ENCARGOS COMPLEMENTARES</v>
      </c>
      <c r="F117" s="180" t="str">
        <f>IF($D117&lt;&gt;"",VLOOKUP($D117,'SINAPI MARÇO 2020'!$1:$1048576,3,FALSE),"")</f>
        <v>H</v>
      </c>
      <c r="G117" s="426">
        <v>1.1399999999999999</v>
      </c>
      <c r="H117" s="625">
        <f>IF($D117&lt;&gt;"",VLOOKUP($D117,'SINAPI MARÇO 2020'!$1:$1048576,4,FALSE),"")</f>
        <v>17.760000000000002</v>
      </c>
      <c r="I117" s="420">
        <f>TRUNC(G117*H117,2)</f>
        <v>20.239999999999998</v>
      </c>
    </row>
    <row r="118" spans="2:9">
      <c r="B118" s="489" t="s">
        <v>874</v>
      </c>
      <c r="C118" s="173" t="s">
        <v>7</v>
      </c>
      <c r="D118" s="393">
        <v>88316</v>
      </c>
      <c r="E118" s="179" t="str">
        <f>IF($D118&lt;&gt;"",VLOOKUP($D118,'SINAPI MARÇO 2020'!$A$1:G11296,2,FALSE),"")</f>
        <v>SERVENTE COM ENCARGOS COMPLEMENTARES</v>
      </c>
      <c r="F118" s="180" t="str">
        <f>IF($D118&lt;&gt;"",VLOOKUP($D118,'SINAPI MARÇO 2020'!$1:$1048576,3,FALSE),"")</f>
        <v>H</v>
      </c>
      <c r="G118" s="426">
        <v>0.88</v>
      </c>
      <c r="H118" s="625">
        <f>IF($D118&lt;&gt;"",VLOOKUP($D118,'SINAPI MARÇO 2020'!$1:$1048576,4,FALSE),"")</f>
        <v>14.37</v>
      </c>
      <c r="I118" s="420">
        <f>TRUNC(G118*H118,2)</f>
        <v>12.64</v>
      </c>
    </row>
    <row r="119" spans="2:9" ht="25.5">
      <c r="B119" s="489" t="s">
        <v>872</v>
      </c>
      <c r="C119" s="173" t="s">
        <v>7</v>
      </c>
      <c r="D119" s="393">
        <v>7271</v>
      </c>
      <c r="E119" s="179" t="str">
        <f>IF($D119&lt;&gt;"",VLOOKUP($D119,'SINAPI MARÇO 2020'!$A$1:G11297,2,FALSE),"")</f>
        <v>BLOCO CERAMICO (ALVENARIA DE VEDACAO), 8 FUROS, DE 9 X 19 X 19 CM</v>
      </c>
      <c r="F119" s="180" t="str">
        <f>IF($D119&lt;&gt;"",VLOOKUP($D119,'SINAPI MARÇO 2020'!$1:$1048576,3,FALSE),"")</f>
        <v xml:space="preserve">UN    </v>
      </c>
      <c r="G119" s="426">
        <v>54</v>
      </c>
      <c r="H119" s="625">
        <f>IF($D119&lt;&gt;"",VLOOKUP($D119,'SINAPI MARÇO 2020'!$1:$1048576,4,FALSE),"")</f>
        <v>0.57999999999999996</v>
      </c>
      <c r="I119" s="420">
        <f>TRUNC(G119*H119,2)</f>
        <v>31.32</v>
      </c>
    </row>
    <row r="120" spans="2:9">
      <c r="B120" s="524"/>
      <c r="C120" s="173"/>
      <c r="D120" s="500"/>
      <c r="E120" s="586"/>
      <c r="F120" s="173"/>
      <c r="G120" s="581"/>
      <c r="H120" s="501"/>
      <c r="I120" s="523"/>
    </row>
    <row r="121" spans="2:9" ht="38.25">
      <c r="B121" s="488" t="s">
        <v>13191</v>
      </c>
      <c r="C121" s="391"/>
      <c r="D121" s="391"/>
      <c r="E121" s="358" t="s">
        <v>13190</v>
      </c>
      <c r="F121" s="392" t="s">
        <v>72</v>
      </c>
      <c r="G121" s="427">
        <v>1</v>
      </c>
      <c r="H121" s="405"/>
      <c r="I121" s="484">
        <f>TRUNC(SUM(I122:I127),2)</f>
        <v>39.92</v>
      </c>
    </row>
    <row r="122" spans="2:9" ht="25.5">
      <c r="B122" s="489" t="s">
        <v>874</v>
      </c>
      <c r="C122" s="173" t="s">
        <v>7</v>
      </c>
      <c r="D122" s="393">
        <v>34557</v>
      </c>
      <c r="E122" s="179" t="str">
        <f>IF($D122&lt;&gt;"",VLOOKUP($D122,'SINAPI MARÇO 2020'!$A$1:G11300,2,FALSE),"")</f>
        <v>TELA DE ACO SOLDADA GALVANIZADA/ZINCADA PARA ALVENARIA, FIO D = *1,20 A 1,70* MM, MALHA 15 X 15 MM, (C X L) *50 X 7,5* CM</v>
      </c>
      <c r="F122" s="180" t="str">
        <f>IF($D122&lt;&gt;"",VLOOKUP($D122,'SINAPI MARÇO 2020'!$1:$1048576,3,FALSE),"")</f>
        <v xml:space="preserve">M     </v>
      </c>
      <c r="G122" s="426">
        <v>0.78500000000000003</v>
      </c>
      <c r="H122" s="625">
        <f>IF($D122&lt;&gt;"",VLOOKUP($D122,'SINAPI MARÇO 2020'!$1:$1048576,4,FALSE),"")</f>
        <v>1.83</v>
      </c>
      <c r="I122" s="420">
        <f t="shared" ref="I122:I127" si="6">TRUNC(G122*H122,2)</f>
        <v>1.43</v>
      </c>
    </row>
    <row r="123" spans="2:9">
      <c r="B123" s="489" t="s">
        <v>874</v>
      </c>
      <c r="C123" s="173" t="s">
        <v>7</v>
      </c>
      <c r="D123" s="393">
        <v>37395</v>
      </c>
      <c r="E123" s="179" t="str">
        <f>IF($D123&lt;&gt;"",VLOOKUP($D123,'SINAPI MARÇO 2020'!$A$1:G11301,2,FALSE),"")</f>
        <v>PINO DE ACO COM FURO, HASTE = 27 MM (ACAO DIRETA)</v>
      </c>
      <c r="F123" s="180" t="str">
        <f>IF($D123&lt;&gt;"",VLOOKUP($D123,'SINAPI MARÇO 2020'!$1:$1048576,3,FALSE),"")</f>
        <v xml:space="preserve">CENTO </v>
      </c>
      <c r="G123" s="426">
        <v>9.4000000000000004E-3</v>
      </c>
      <c r="H123" s="625">
        <f>IF($D123&lt;&gt;"",VLOOKUP($D123,'SINAPI MARÇO 2020'!$1:$1048576,4,FALSE),"")</f>
        <v>28.05</v>
      </c>
      <c r="I123" s="420">
        <f t="shared" si="6"/>
        <v>0.26</v>
      </c>
    </row>
    <row r="124" spans="2:9" ht="25.5">
      <c r="B124" s="489" t="s">
        <v>874</v>
      </c>
      <c r="C124" s="173" t="s">
        <v>7</v>
      </c>
      <c r="D124" s="393">
        <v>37592</v>
      </c>
      <c r="E124" s="179" t="str">
        <f>IF($D124&lt;&gt;"",VLOOKUP($D124,'SINAPI MARÇO 2020'!$A$1:G11302,2,FALSE),"")</f>
        <v>BLOCO CERAMICO DE VEDACAO COM FUROS NA VERTICAL, 9 X 19 X 39 CM - 4,5 MPA (NBR 15270)</v>
      </c>
      <c r="F124" s="180" t="str">
        <f>IF($D124&lt;&gt;"",VLOOKUP($D124,'SINAPI MARÇO 2020'!$1:$1048576,3,FALSE),"")</f>
        <v xml:space="preserve">UN    </v>
      </c>
      <c r="G124" s="426">
        <v>13.35</v>
      </c>
      <c r="H124" s="625">
        <f>IF($D124&lt;&gt;"",VLOOKUP($D124,'SINAPI MARÇO 2020'!$1:$1048576,4,FALSE),"")</f>
        <v>1.43</v>
      </c>
      <c r="I124" s="420">
        <f t="shared" si="6"/>
        <v>19.09</v>
      </c>
    </row>
    <row r="125" spans="2:9" ht="38.25">
      <c r="B125" s="489" t="s">
        <v>872</v>
      </c>
      <c r="C125" s="173" t="s">
        <v>7</v>
      </c>
      <c r="D125" s="393">
        <v>87369</v>
      </c>
      <c r="E125" s="179" t="str">
        <f>IF($D125&lt;&gt;"",VLOOKUP($D125,'SINAPI MARÇO 2020'!$A$1:G11303,2,FALSE),"")</f>
        <v>ARGAMASSA TRAÇO 1:2:8 (EM VOLUME DE CIMENTO, CAL E AREIA MÉDIA ÚMIDA) PARA EMBOÇO/MASSA ÚNICA/ASSENTAMENTO DE ALVENARIA DE VEDAÇÃO, PREPARO MANUAL. AF_08/2019</v>
      </c>
      <c r="F125" s="180" t="str">
        <f>IF($D125&lt;&gt;"",VLOOKUP($D125,'SINAPI MARÇO 2020'!$1:$1048576,3,FALSE),"")</f>
        <v>M3</v>
      </c>
      <c r="G125" s="426">
        <v>1.04E-2</v>
      </c>
      <c r="H125" s="625">
        <f>IF($D125&lt;&gt;"",VLOOKUP($D125,'SINAPI MARÇO 2020'!$1:$1048576,4,FALSE),"")</f>
        <v>427.75</v>
      </c>
      <c r="I125" s="420">
        <f t="shared" si="6"/>
        <v>4.4400000000000004</v>
      </c>
    </row>
    <row r="126" spans="2:9">
      <c r="B126" s="489" t="s">
        <v>872</v>
      </c>
      <c r="C126" s="173" t="s">
        <v>7</v>
      </c>
      <c r="D126" s="393">
        <v>88309</v>
      </c>
      <c r="E126" s="179" t="str">
        <f>IF($D126&lt;&gt;"",VLOOKUP($D126,'SINAPI MARÇO 2020'!$A$1:G11304,2,FALSE),"")</f>
        <v>PEDREIRO COM ENCARGOS COMPLEMENTARES</v>
      </c>
      <c r="F126" s="180" t="str">
        <f>IF($D126&lt;&gt;"",VLOOKUP($D126,'SINAPI MARÇO 2020'!$1:$1048576,3,FALSE),"")</f>
        <v>H</v>
      </c>
      <c r="G126" s="426">
        <v>0.59</v>
      </c>
      <c r="H126" s="625">
        <f>IF($D126&lt;&gt;"",VLOOKUP($D126,'SINAPI MARÇO 2020'!$1:$1048576,4,FALSE),"")</f>
        <v>17.760000000000002</v>
      </c>
      <c r="I126" s="420">
        <f t="shared" si="6"/>
        <v>10.47</v>
      </c>
    </row>
    <row r="127" spans="2:9">
      <c r="B127" s="489" t="s">
        <v>872</v>
      </c>
      <c r="C127" s="173" t="s">
        <v>7</v>
      </c>
      <c r="D127" s="393">
        <v>88316</v>
      </c>
      <c r="E127" s="179" t="str">
        <f>IF($D127&lt;&gt;"",VLOOKUP($D127,'SINAPI MARÇO 2020'!$A$1:G11305,2,FALSE),"")</f>
        <v>SERVENTE COM ENCARGOS COMPLEMENTARES</v>
      </c>
      <c r="F127" s="180" t="str">
        <f>IF($D127&lt;&gt;"",VLOOKUP($D127,'SINAPI MARÇO 2020'!$1:$1048576,3,FALSE),"")</f>
        <v>H</v>
      </c>
      <c r="G127" s="426">
        <v>0.29499999999999998</v>
      </c>
      <c r="H127" s="625">
        <f>IF($D127&lt;&gt;"",VLOOKUP($D127,'SINAPI MARÇO 2020'!$1:$1048576,4,FALSE),"")</f>
        <v>14.37</v>
      </c>
      <c r="I127" s="420">
        <f t="shared" si="6"/>
        <v>4.2300000000000004</v>
      </c>
    </row>
    <row r="128" spans="2:9">
      <c r="B128" s="524"/>
      <c r="C128" s="173"/>
      <c r="D128" s="500"/>
      <c r="E128" s="586"/>
      <c r="F128" s="173"/>
      <c r="G128" s="581"/>
      <c r="H128" s="501"/>
      <c r="I128" s="523"/>
    </row>
    <row r="129" spans="2:9" ht="25.5">
      <c r="B129" s="488" t="s">
        <v>13189</v>
      </c>
      <c r="C129" s="391"/>
      <c r="D129" s="391"/>
      <c r="E129" s="358" t="s">
        <v>13192</v>
      </c>
      <c r="F129" s="392" t="s">
        <v>72</v>
      </c>
      <c r="G129" s="427">
        <v>1</v>
      </c>
      <c r="H129" s="405"/>
      <c r="I129" s="484">
        <f>TRUNC(SUM(I130:I134),2)</f>
        <v>591.07000000000005</v>
      </c>
    </row>
    <row r="130" spans="2:9">
      <c r="B130" s="489" t="s">
        <v>874</v>
      </c>
      <c r="C130" s="173" t="s">
        <v>7</v>
      </c>
      <c r="D130" s="393">
        <v>1380</v>
      </c>
      <c r="E130" s="179" t="str">
        <f>IF($D130&lt;&gt;"",VLOOKUP($D130,'SINAPI MARÇO 2020'!$A$1:G11308,2,FALSE),"")</f>
        <v>CIMENTO BRANCO</v>
      </c>
      <c r="F130" s="180" t="str">
        <f>IF($D130&lt;&gt;"",VLOOKUP($D130,'SINAPI MARÇO 2020'!$1:$1048576,3,FALSE),"")</f>
        <v xml:space="preserve">KG    </v>
      </c>
      <c r="G130" s="426">
        <v>0.7</v>
      </c>
      <c r="H130" s="625">
        <f>IF($D130&lt;&gt;"",VLOOKUP($D130,'SINAPI MARÇO 2020'!$1:$1048576,4,FALSE),"")</f>
        <v>2.92</v>
      </c>
      <c r="I130" s="420">
        <f>TRUNC(G130*H130,2)</f>
        <v>2.04</v>
      </c>
    </row>
    <row r="131" spans="2:9" ht="38.25">
      <c r="B131" s="489" t="s">
        <v>874</v>
      </c>
      <c r="C131" s="173" t="s">
        <v>7</v>
      </c>
      <c r="D131" s="393">
        <v>25976</v>
      </c>
      <c r="E131" s="179" t="str">
        <f>IF($D131&lt;&gt;"",VLOOKUP($D131,'SINAPI MARÇO 2020'!$A$1:G11309,2,FALSE),"")</f>
        <v>DIVISORIA EM GRANITO, COM DUAS FACES POLIDAS, TIPO ANDORINHA/ QUARTZ/ CASTELO/ CORUMBA OU OUTROS EQUIVALENTES DA REGIAO, E=  *3,0* CM</v>
      </c>
      <c r="F131" s="180" t="str">
        <f>IF($D131&lt;&gt;"",VLOOKUP($D131,'SINAPI MARÇO 2020'!$1:$1048576,3,FALSE),"")</f>
        <v xml:space="preserve">M2    </v>
      </c>
      <c r="G131" s="426">
        <v>1</v>
      </c>
      <c r="H131" s="625">
        <f>IF($D131&lt;&gt;"",VLOOKUP($D131,'SINAPI MARÇO 2020'!$1:$1048576,4,FALSE),"")</f>
        <v>468.42</v>
      </c>
      <c r="I131" s="420">
        <f>TRUNC(G131*H131,2)</f>
        <v>468.42</v>
      </c>
    </row>
    <row r="132" spans="2:9">
      <c r="B132" s="489" t="s">
        <v>874</v>
      </c>
      <c r="C132" s="173" t="s">
        <v>7</v>
      </c>
      <c r="D132" s="393">
        <v>88274</v>
      </c>
      <c r="E132" s="179" t="str">
        <f>IF($D132&lt;&gt;"",VLOOKUP($D132,'SINAPI MARÇO 2020'!$A$1:G11310,2,FALSE),"")</f>
        <v>MARMORISTA/GRANITEIRO COM ENCARGOS COMPLEMENTARES</v>
      </c>
      <c r="F132" s="180" t="str">
        <f>IF($D132&lt;&gt;"",VLOOKUP($D132,'SINAPI MARÇO 2020'!$1:$1048576,3,FALSE),"")</f>
        <v>H</v>
      </c>
      <c r="G132" s="426">
        <v>4.8</v>
      </c>
      <c r="H132" s="625">
        <f>IF($D132&lt;&gt;"",VLOOKUP($D132,'SINAPI MARÇO 2020'!$1:$1048576,4,FALSE),"")</f>
        <v>17.98</v>
      </c>
      <c r="I132" s="420">
        <f>TRUNC(G132*H132,2)</f>
        <v>86.3</v>
      </c>
    </row>
    <row r="133" spans="2:9">
      <c r="B133" s="489" t="s">
        <v>872</v>
      </c>
      <c r="C133" s="173" t="s">
        <v>7</v>
      </c>
      <c r="D133" s="393">
        <v>88316</v>
      </c>
      <c r="E133" s="179" t="str">
        <f>IF($D133&lt;&gt;"",VLOOKUP($D133,'SINAPI MARÇO 2020'!$A$1:G11311,2,FALSE),"")</f>
        <v>SERVENTE COM ENCARGOS COMPLEMENTARES</v>
      </c>
      <c r="F133" s="180" t="str">
        <f>IF($D133&lt;&gt;"",VLOOKUP($D133,'SINAPI MARÇO 2020'!$1:$1048576,3,FALSE),"")</f>
        <v>H</v>
      </c>
      <c r="G133" s="426">
        <v>2.2999999999999998</v>
      </c>
      <c r="H133" s="625">
        <f>IF($D133&lt;&gt;"",VLOOKUP($D133,'SINAPI MARÇO 2020'!$1:$1048576,4,FALSE),"")</f>
        <v>14.37</v>
      </c>
      <c r="I133" s="420">
        <f>TRUNC(G133*H133,2)</f>
        <v>33.049999999999997</v>
      </c>
    </row>
    <row r="134" spans="2:9" ht="25.5">
      <c r="B134" s="489" t="s">
        <v>872</v>
      </c>
      <c r="C134" s="173" t="s">
        <v>7</v>
      </c>
      <c r="D134" s="393">
        <v>88631</v>
      </c>
      <c r="E134" s="179" t="str">
        <f>IF($D134&lt;&gt;"",VLOOKUP($D134,'SINAPI MARÇO 2020'!$A$1:G11312,2,FALSE),"")</f>
        <v>ARGAMASSA TRAÇO 1:4 (EM VOLUME DE CIMENTO E AREIA MÉDIA ÚMIDA), PREPARO MANUAL. AF_08/2019</v>
      </c>
      <c r="F134" s="180" t="str">
        <f>IF($D134&lt;&gt;"",VLOOKUP($D134,'SINAPI MARÇO 2020'!$1:$1048576,3,FALSE),"")</f>
        <v>M3</v>
      </c>
      <c r="G134" s="426">
        <v>3.3E-3</v>
      </c>
      <c r="H134" s="625">
        <f>IF($D134&lt;&gt;"",VLOOKUP($D134,'SINAPI MARÇO 2020'!$1:$1048576,4,FALSE),"")</f>
        <v>381.86</v>
      </c>
      <c r="I134" s="420">
        <f>TRUNC(G134*H134,2)</f>
        <v>1.26</v>
      </c>
    </row>
    <row r="135" spans="2:9">
      <c r="B135" s="524"/>
      <c r="C135" s="173"/>
      <c r="D135" s="500"/>
      <c r="E135" s="586"/>
      <c r="F135" s="173"/>
      <c r="G135" s="581"/>
      <c r="H135" s="501"/>
      <c r="I135" s="523"/>
    </row>
    <row r="136" spans="2:9" ht="18">
      <c r="B136" s="712" t="s">
        <v>4739</v>
      </c>
      <c r="C136" s="713"/>
      <c r="D136" s="713"/>
      <c r="E136" s="713"/>
      <c r="F136" s="713"/>
      <c r="G136" s="713"/>
      <c r="H136" s="713"/>
      <c r="I136" s="715"/>
    </row>
    <row r="137" spans="2:9">
      <c r="B137" s="492"/>
      <c r="C137" s="400"/>
      <c r="D137" s="400"/>
      <c r="E137" s="587"/>
      <c r="F137" s="400"/>
      <c r="G137" s="594"/>
      <c r="H137" s="406"/>
      <c r="I137" s="493"/>
    </row>
    <row r="138" spans="2:9" ht="25.5">
      <c r="B138" s="483" t="s">
        <v>12553</v>
      </c>
      <c r="C138" s="395"/>
      <c r="D138" s="395"/>
      <c r="E138" s="358" t="s">
        <v>12246</v>
      </c>
      <c r="F138" s="359" t="s">
        <v>1131</v>
      </c>
      <c r="G138" s="425">
        <v>1</v>
      </c>
      <c r="H138" s="403"/>
      <c r="I138" s="419">
        <f>TRUNC(SUM(I139:I149),2)</f>
        <v>541.04</v>
      </c>
    </row>
    <row r="139" spans="2:9">
      <c r="B139" s="361" t="s">
        <v>874</v>
      </c>
      <c r="C139" s="362" t="s">
        <v>7</v>
      </c>
      <c r="D139" s="366">
        <v>88261</v>
      </c>
      <c r="E139" s="179" t="str">
        <f>IF($D139&lt;&gt;"",VLOOKUP($D139,'SINAPI MARÇO 2020'!$A$1:G11302,2,FALSE),"")</f>
        <v>CARPINTEIRO DE ESQUADRIA COM ENCARGOS COMPLEMENTARES</v>
      </c>
      <c r="F139" s="180" t="str">
        <f>IF($D139&lt;&gt;"",VLOOKUP($D139,'SINAPI MARÇO 2020'!$1:$1048576,3,FALSE),"")</f>
        <v>H</v>
      </c>
      <c r="G139" s="426">
        <v>2.0150000000000001</v>
      </c>
      <c r="H139" s="625">
        <f>IF($D139&lt;&gt;"",VLOOKUP($D139,'SINAPI MARÇO 2020'!$1:$1048576,4,FALSE),"")</f>
        <v>18.84</v>
      </c>
      <c r="I139" s="420">
        <f t="shared" ref="I139:I149" si="7">TRUNC(G139*H139,2)</f>
        <v>37.96</v>
      </c>
    </row>
    <row r="140" spans="2:9">
      <c r="B140" s="361" t="s">
        <v>874</v>
      </c>
      <c r="C140" s="362" t="s">
        <v>7</v>
      </c>
      <c r="D140" s="366">
        <v>88309</v>
      </c>
      <c r="E140" s="179" t="str">
        <f>IF($D140&lt;&gt;"",VLOOKUP($D140,'SINAPI MARÇO 2020'!$A$1:G11303,2,FALSE),"")</f>
        <v>PEDREIRO COM ENCARGOS COMPLEMENTARES</v>
      </c>
      <c r="F140" s="180" t="str">
        <f>IF($D140&lt;&gt;"",VLOOKUP($D140,'SINAPI MARÇO 2020'!$1:$1048576,3,FALSE),"")</f>
        <v>H</v>
      </c>
      <c r="G140" s="426">
        <v>1.3720000000000001</v>
      </c>
      <c r="H140" s="625">
        <f>IF($D140&lt;&gt;"",VLOOKUP($D140,'SINAPI MARÇO 2020'!$1:$1048576,4,FALSE),"")</f>
        <v>17.760000000000002</v>
      </c>
      <c r="I140" s="420">
        <f t="shared" si="7"/>
        <v>24.36</v>
      </c>
    </row>
    <row r="141" spans="2:9">
      <c r="B141" s="361" t="s">
        <v>874</v>
      </c>
      <c r="C141" s="362" t="s">
        <v>7</v>
      </c>
      <c r="D141" s="366">
        <v>88316</v>
      </c>
      <c r="E141" s="179" t="str">
        <f>IF($D141&lt;&gt;"",VLOOKUP($D141,'SINAPI MARÇO 2020'!$A$1:G11304,2,FALSE),"")</f>
        <v>SERVENTE COM ENCARGOS COMPLEMENTARES</v>
      </c>
      <c r="F141" s="180" t="str">
        <f>IF($D141&lt;&gt;"",VLOOKUP($D141,'SINAPI MARÇO 2020'!$1:$1048576,3,FALSE),"")</f>
        <v>H</v>
      </c>
      <c r="G141" s="596">
        <v>3.387</v>
      </c>
      <c r="H141" s="625">
        <f>IF($D141&lt;&gt;"",VLOOKUP($D141,'SINAPI MARÇO 2020'!$1:$1048576,4,FALSE),"")</f>
        <v>14.37</v>
      </c>
      <c r="I141" s="420">
        <f t="shared" si="7"/>
        <v>48.67</v>
      </c>
    </row>
    <row r="142" spans="2:9" ht="38.25">
      <c r="B142" s="361" t="s">
        <v>874</v>
      </c>
      <c r="C142" s="362" t="s">
        <v>7</v>
      </c>
      <c r="D142" s="366">
        <v>88627</v>
      </c>
      <c r="E142" s="179" t="str">
        <f>IF($D142&lt;&gt;"",VLOOKUP($D142,'SINAPI MARÇO 2020'!$A$1:G11305,2,FALSE),"")</f>
        <v>ARGAMASSA TRAÇO 1:0,5:4,5 (EM VOLUME DE CIMENTO, CAL E AREIA MÉDIA ÚMIDA) PARA ASSENTAMENTO DE ALVENARIA, PREPARO MANUAL. AF_08/2019</v>
      </c>
      <c r="F142" s="180" t="str">
        <f>IF($D142&lt;&gt;"",VLOOKUP($D142,'SINAPI MARÇO 2020'!$1:$1048576,3,FALSE),"")</f>
        <v>M3</v>
      </c>
      <c r="G142" s="426">
        <v>9.7999999999999997E-3</v>
      </c>
      <c r="H142" s="625">
        <f>IF($D142&lt;&gt;"",VLOOKUP($D142,'SINAPI MARÇO 2020'!$1:$1048576,4,FALSE),"")</f>
        <v>408.47</v>
      </c>
      <c r="I142" s="420">
        <f t="shared" si="7"/>
        <v>4</v>
      </c>
    </row>
    <row r="143" spans="2:9" ht="38.25">
      <c r="B143" s="361" t="s">
        <v>872</v>
      </c>
      <c r="C143" s="362" t="s">
        <v>7</v>
      </c>
      <c r="D143" s="366">
        <v>184</v>
      </c>
      <c r="E143" s="179" t="str">
        <f>IF($D143&lt;&gt;"",VLOOKUP($D143,'SINAPI MARÇO 2020'!$A$1:G11306,2,FALSE),"")</f>
        <v>BATENTE/ PORTAL/ ADUELA/ MARCO MACICO, E= *3* CM, L= *13* CM, *60 CM A 120* CM X *210* CM, EM PINUS/ TAUARI/ VIROLA OU EQUIVALENTE DA REGIAO (NAO INCLUI ALIZARES)</v>
      </c>
      <c r="F143" s="180" t="str">
        <f>IF($D143&lt;&gt;"",VLOOKUP($D143,'SINAPI MARÇO 2020'!$1:$1048576,3,FALSE),"")</f>
        <v xml:space="preserve">JG    </v>
      </c>
      <c r="G143" s="426">
        <v>1</v>
      </c>
      <c r="H143" s="625">
        <f>IF($D143&lt;&gt;"",VLOOKUP($D143,'SINAPI MARÇO 2020'!$1:$1048576,4,FALSE),"")</f>
        <v>73.88</v>
      </c>
      <c r="I143" s="420">
        <f t="shared" si="7"/>
        <v>73.88</v>
      </c>
    </row>
    <row r="144" spans="2:9" ht="25.5">
      <c r="B144" s="361" t="s">
        <v>872</v>
      </c>
      <c r="C144" s="362" t="s">
        <v>7</v>
      </c>
      <c r="D144" s="366">
        <v>2433</v>
      </c>
      <c r="E144" s="179" t="str">
        <f>IF($D144&lt;&gt;"",VLOOKUP($D144,'SINAPI MARÇO 2020'!$A$1:G11307,2,FALSE),"")</f>
        <v>DOBRADICA EM ACO/FERRO, 3" X 2 1/2", E= 1,2 A 1,8 MM, SEM ANEL,  CROMADO OU ZINCADO, TAMPA CHATA, COM PARAFUSOS</v>
      </c>
      <c r="F144" s="180" t="str">
        <f>IF($D144&lt;&gt;"",VLOOKUP($D144,'SINAPI MARÇO 2020'!$1:$1048576,3,FALSE),"")</f>
        <v xml:space="preserve">UN    </v>
      </c>
      <c r="G144" s="426">
        <v>3</v>
      </c>
      <c r="H144" s="625">
        <f>IF($D144&lt;&gt;"",VLOOKUP($D144,'SINAPI MARÇO 2020'!$1:$1048576,4,FALSE),"")</f>
        <v>6.08</v>
      </c>
      <c r="I144" s="420">
        <f t="shared" si="7"/>
        <v>18.239999999999998</v>
      </c>
    </row>
    <row r="145" spans="2:9" ht="25.5">
      <c r="B145" s="361" t="s">
        <v>872</v>
      </c>
      <c r="C145" s="362" t="s">
        <v>7</v>
      </c>
      <c r="D145" s="366">
        <v>11058</v>
      </c>
      <c r="E145" s="179" t="str">
        <f>IF($D145&lt;&gt;"",VLOOKUP($D145,'SINAPI MARÇO 2020'!$A$1:G11308,2,FALSE),"")</f>
        <v>PARAFUSO ROSCA SOBERBA ZINCADO CABECA CHATA FENDA SIMPLES 5,5 X 65 MM (2.1/2 ")</v>
      </c>
      <c r="F145" s="180" t="str">
        <f>IF($D145&lt;&gt;"",VLOOKUP($D145,'SINAPI MARÇO 2020'!$1:$1048576,3,FALSE),"")</f>
        <v xml:space="preserve">UN    </v>
      </c>
      <c r="G145" s="426">
        <v>6</v>
      </c>
      <c r="H145" s="625">
        <f>IF($D145&lt;&gt;"",VLOOKUP($D145,'SINAPI MARÇO 2020'!$1:$1048576,4,FALSE),"")</f>
        <v>0.25</v>
      </c>
      <c r="I145" s="420">
        <f t="shared" si="7"/>
        <v>1.5</v>
      </c>
    </row>
    <row r="146" spans="2:9" ht="25.5">
      <c r="B146" s="361" t="s">
        <v>872</v>
      </c>
      <c r="C146" s="362" t="s">
        <v>7</v>
      </c>
      <c r="D146" s="366">
        <v>4509</v>
      </c>
      <c r="E146" s="179" t="str">
        <f>IF($D146&lt;&gt;"",VLOOKUP($D146,'SINAPI MARÇO 2020'!$A$1:G11309,2,FALSE),"")</f>
        <v>TABUA DE MADEIRA NAO APARELHADA *2,5 X 10 CM (1 X 4 ") PINUS, MISTA OU EQUIVALENTE DA REGIAO</v>
      </c>
      <c r="F146" s="180" t="str">
        <f>IF($D146&lt;&gt;"",VLOOKUP($D146,'SINAPI MARÇO 2020'!$1:$1048576,3,FALSE),"")</f>
        <v xml:space="preserve">M     </v>
      </c>
      <c r="G146" s="426">
        <v>6</v>
      </c>
      <c r="H146" s="625">
        <f>IF($D146&lt;&gt;"",VLOOKUP($D146,'SINAPI MARÇO 2020'!$1:$1048576,4,FALSE),"")</f>
        <v>3.05</v>
      </c>
      <c r="I146" s="420">
        <f t="shared" si="7"/>
        <v>18.3</v>
      </c>
    </row>
    <row r="147" spans="2:9" ht="38.25">
      <c r="B147" s="361" t="s">
        <v>872</v>
      </c>
      <c r="C147" s="362" t="s">
        <v>7</v>
      </c>
      <c r="D147" s="366">
        <v>10554</v>
      </c>
      <c r="E147" s="179" t="str">
        <f>IF($D147&lt;&gt;"",VLOOKUP($D147,'SINAPI MARÇO 2020'!$A$1:G11310,2,FALSE),"")</f>
        <v>PORTA DE MADEIRA, FOLHA MEDIA (NBR 15930) DE 70 X 210 CM, E = 35 MM, NUCLEO SARRAFEADO, CAPA LISA EM HDF, ACABAMENTO EM PRIMER PARA PINTURA</v>
      </c>
      <c r="F147" s="180" t="str">
        <f>IF($D147&lt;&gt;"",VLOOKUP($D147,'SINAPI MARÇO 2020'!$1:$1048576,3,FALSE),"")</f>
        <v xml:space="preserve">UN    </v>
      </c>
      <c r="G147" s="426">
        <v>1</v>
      </c>
      <c r="H147" s="625">
        <f>IF($D147&lt;&gt;"",VLOOKUP($D147,'SINAPI MARÇO 2020'!$1:$1048576,4,FALSE),"")</f>
        <v>281.48</v>
      </c>
      <c r="I147" s="420">
        <f t="shared" si="7"/>
        <v>281.48</v>
      </c>
    </row>
    <row r="148" spans="2:9" ht="25.5">
      <c r="B148" s="361" t="s">
        <v>872</v>
      </c>
      <c r="C148" s="362" t="s">
        <v>7</v>
      </c>
      <c r="D148" s="366">
        <v>20007</v>
      </c>
      <c r="E148" s="179" t="str">
        <f>IF($D148&lt;&gt;"",VLOOKUP($D148,'SINAPI MARÇO 2020'!$A$1:G11311,2,FALSE),"")</f>
        <v>GUARNICAO/ ALIZAR/ VISTA MACICA, E= *1* CM, L= *4,5* CM, EM PINUS/ TAUARI/ VIROLA OU EQUIVALENTE DA REGIAO</v>
      </c>
      <c r="F148" s="180" t="str">
        <f>IF($D148&lt;&gt;"",VLOOKUP($D148,'SINAPI MARÇO 2020'!$1:$1048576,3,FALSE),"")</f>
        <v xml:space="preserve">M     </v>
      </c>
      <c r="G148" s="426">
        <v>9.8000000000000007</v>
      </c>
      <c r="H148" s="625">
        <f>IF($D148&lt;&gt;"",VLOOKUP($D148,'SINAPI MARÇO 2020'!$1:$1048576,4,FALSE),"")</f>
        <v>2.59</v>
      </c>
      <c r="I148" s="420">
        <f t="shared" si="7"/>
        <v>25.38</v>
      </c>
    </row>
    <row r="149" spans="2:9">
      <c r="B149" s="361" t="s">
        <v>872</v>
      </c>
      <c r="C149" s="362" t="s">
        <v>7</v>
      </c>
      <c r="D149" s="366">
        <v>20247</v>
      </c>
      <c r="E149" s="179" t="str">
        <f>IF($D149&lt;&gt;"",VLOOKUP($D149,'SINAPI MARÇO 2020'!$A$1:G11312,2,FALSE),"")</f>
        <v>PREGO DE ACO POLIDO COM CABECA 15 X 15 (1 1/4 X 13)</v>
      </c>
      <c r="F149" s="180" t="str">
        <f>IF($D149&lt;&gt;"",VLOOKUP($D149,'SINAPI MARÇO 2020'!$1:$1048576,3,FALSE),"")</f>
        <v xml:space="preserve">KG    </v>
      </c>
      <c r="G149" s="426">
        <v>0.58799999999999997</v>
      </c>
      <c r="H149" s="625">
        <f>IF($D149&lt;&gt;"",VLOOKUP($D149,'SINAPI MARÇO 2020'!$1:$1048576,4,FALSE),"")</f>
        <v>12.38</v>
      </c>
      <c r="I149" s="420">
        <f t="shared" si="7"/>
        <v>7.27</v>
      </c>
    </row>
    <row r="150" spans="2:9">
      <c r="B150" s="492"/>
      <c r="C150" s="400"/>
      <c r="D150" s="400"/>
      <c r="E150" s="587"/>
      <c r="F150" s="400"/>
      <c r="G150" s="594"/>
      <c r="H150" s="406"/>
      <c r="I150" s="493"/>
    </row>
    <row r="151" spans="2:9" ht="25.5">
      <c r="B151" s="483" t="s">
        <v>12554</v>
      </c>
      <c r="C151" s="395"/>
      <c r="D151" s="395"/>
      <c r="E151" s="358" t="s">
        <v>12247</v>
      </c>
      <c r="F151" s="359" t="s">
        <v>1131</v>
      </c>
      <c r="G151" s="425">
        <v>1</v>
      </c>
      <c r="H151" s="403"/>
      <c r="I151" s="419">
        <f>TRUNC(SUM(I152:I162),2)</f>
        <v>1031.26</v>
      </c>
    </row>
    <row r="152" spans="2:9">
      <c r="B152" s="361" t="s">
        <v>874</v>
      </c>
      <c r="C152" s="362" t="s">
        <v>7</v>
      </c>
      <c r="D152" s="366">
        <v>88261</v>
      </c>
      <c r="E152" s="179" t="str">
        <f>IF($D152&lt;&gt;"",VLOOKUP($D152,'SINAPI MARÇO 2020'!$A$1:G11315,2,FALSE),"")</f>
        <v>CARPINTEIRO DE ESQUADRIA COM ENCARGOS COMPLEMENTARES</v>
      </c>
      <c r="F152" s="180" t="str">
        <f>IF($D152&lt;&gt;"",VLOOKUP($D152,'SINAPI MARÇO 2020'!$1:$1048576,3,FALSE),"")</f>
        <v>H</v>
      </c>
      <c r="G152" s="426">
        <v>3.5</v>
      </c>
      <c r="H152" s="625">
        <f>IF($D152&lt;&gt;"",VLOOKUP($D152,'SINAPI MARÇO 2020'!$1:$1048576,4,FALSE),"")</f>
        <v>18.84</v>
      </c>
      <c r="I152" s="420">
        <f t="shared" ref="I152:I162" si="8">TRUNC(G152*H152,2)</f>
        <v>65.94</v>
      </c>
    </row>
    <row r="153" spans="2:9">
      <c r="B153" s="361" t="s">
        <v>874</v>
      </c>
      <c r="C153" s="362" t="s">
        <v>7</v>
      </c>
      <c r="D153" s="366">
        <v>88309</v>
      </c>
      <c r="E153" s="179" t="str">
        <f>IF($D153&lt;&gt;"",VLOOKUP($D153,'SINAPI MARÇO 2020'!$A$1:G11316,2,FALSE),"")</f>
        <v>PEDREIRO COM ENCARGOS COMPLEMENTARES</v>
      </c>
      <c r="F153" s="180" t="str">
        <f>IF($D153&lt;&gt;"",VLOOKUP($D153,'SINAPI MARÇO 2020'!$1:$1048576,3,FALSE),"")</f>
        <v>H</v>
      </c>
      <c r="G153" s="426">
        <v>1.85</v>
      </c>
      <c r="H153" s="625">
        <f>IF($D153&lt;&gt;"",VLOOKUP($D153,'SINAPI MARÇO 2020'!$1:$1048576,4,FALSE),"")</f>
        <v>17.760000000000002</v>
      </c>
      <c r="I153" s="420">
        <f t="shared" si="8"/>
        <v>32.85</v>
      </c>
    </row>
    <row r="154" spans="2:9">
      <c r="B154" s="361" t="s">
        <v>874</v>
      </c>
      <c r="C154" s="362" t="s">
        <v>7</v>
      </c>
      <c r="D154" s="366">
        <v>88316</v>
      </c>
      <c r="E154" s="179" t="str">
        <f>IF($D154&lt;&gt;"",VLOOKUP($D154,'SINAPI MARÇO 2020'!$A$1:G11317,2,FALSE),"")</f>
        <v>SERVENTE COM ENCARGOS COMPLEMENTARES</v>
      </c>
      <c r="F154" s="180" t="str">
        <f>IF($D154&lt;&gt;"",VLOOKUP($D154,'SINAPI MARÇO 2020'!$1:$1048576,3,FALSE),"")</f>
        <v>H</v>
      </c>
      <c r="G154" s="596">
        <v>4</v>
      </c>
      <c r="H154" s="625">
        <f>IF($D154&lt;&gt;"",VLOOKUP($D154,'SINAPI MARÇO 2020'!$1:$1048576,4,FALSE),"")</f>
        <v>14.37</v>
      </c>
      <c r="I154" s="420">
        <f t="shared" si="8"/>
        <v>57.48</v>
      </c>
    </row>
    <row r="155" spans="2:9" ht="38.25">
      <c r="B155" s="361" t="s">
        <v>874</v>
      </c>
      <c r="C155" s="362" t="s">
        <v>7</v>
      </c>
      <c r="D155" s="366">
        <v>88627</v>
      </c>
      <c r="E155" s="179" t="str">
        <f>IF($D155&lt;&gt;"",VLOOKUP($D155,'SINAPI MARÇO 2020'!$A$1:G11318,2,FALSE),"")</f>
        <v>ARGAMASSA TRAÇO 1:0,5:4,5 (EM VOLUME DE CIMENTO, CAL E AREIA MÉDIA ÚMIDA) PARA ASSENTAMENTO DE ALVENARIA, PREPARO MANUAL. AF_08/2019</v>
      </c>
      <c r="F155" s="180" t="str">
        <f>IF($D155&lt;&gt;"",VLOOKUP($D155,'SINAPI MARÇO 2020'!$1:$1048576,3,FALSE),"")</f>
        <v>M3</v>
      </c>
      <c r="G155" s="426">
        <v>0.01</v>
      </c>
      <c r="H155" s="625">
        <f>IF($D155&lt;&gt;"",VLOOKUP($D155,'SINAPI MARÇO 2020'!$1:$1048576,4,FALSE),"")</f>
        <v>408.47</v>
      </c>
      <c r="I155" s="420">
        <f t="shared" si="8"/>
        <v>4.08</v>
      </c>
    </row>
    <row r="156" spans="2:9" ht="51">
      <c r="B156" s="361" t="s">
        <v>872</v>
      </c>
      <c r="C156" s="362" t="s">
        <v>7</v>
      </c>
      <c r="D156" s="366">
        <v>183</v>
      </c>
      <c r="E156" s="179" t="str">
        <f>IF($D156&lt;&gt;"",VLOOKUP($D156,'SINAPI MARÇO 2020'!$A$1:G11319,2,FALSE),"")</f>
        <v>BATENTE/ PORTAL/ ADUELA/ MARCO MACICO, E= *3 CM, L= *13 CM, *60 CM A 120* CM X *210 CM,  EM CEDRINHO/ ANGELIM COMERCIAL/ EUCALIPTO/ CURUPIXA/ PEROBA/ CUMARU OU EQUIVALENTE DA REGIAO (NAO INCLUI ALIZARES)</v>
      </c>
      <c r="F156" s="180" t="str">
        <f>IF($D156&lt;&gt;"",VLOOKUP($D156,'SINAPI MARÇO 2020'!$1:$1048576,3,FALSE),"")</f>
        <v xml:space="preserve">JG    </v>
      </c>
      <c r="G156" s="426">
        <v>1</v>
      </c>
      <c r="H156" s="625">
        <f>IF($D156&lt;&gt;"",VLOOKUP($D156,'SINAPI MARÇO 2020'!$1:$1048576,4,FALSE),"")</f>
        <v>111.79</v>
      </c>
      <c r="I156" s="420">
        <f t="shared" si="8"/>
        <v>111.79</v>
      </c>
    </row>
    <row r="157" spans="2:9" ht="25.5">
      <c r="B157" s="361" t="s">
        <v>872</v>
      </c>
      <c r="C157" s="362" t="s">
        <v>7</v>
      </c>
      <c r="D157" s="366">
        <v>20007</v>
      </c>
      <c r="E157" s="179" t="str">
        <f>IF($D157&lt;&gt;"",VLOOKUP($D157,'SINAPI MARÇO 2020'!$A$1:G11320,2,FALSE),"")</f>
        <v>GUARNICAO/ ALIZAR/ VISTA MACICA, E= *1* CM, L= *4,5* CM, EM PINUS/ TAUARI/ VIROLA OU EQUIVALENTE DA REGIAO</v>
      </c>
      <c r="F157" s="180" t="str">
        <f>IF($D157&lt;&gt;"",VLOOKUP($D157,'SINAPI MARÇO 2020'!$1:$1048576,3,FALSE),"")</f>
        <v xml:space="preserve">M     </v>
      </c>
      <c r="G157" s="426">
        <v>10</v>
      </c>
      <c r="H157" s="625">
        <f>IF($D157&lt;&gt;"",VLOOKUP($D157,'SINAPI MARÇO 2020'!$1:$1048576,4,FALSE),"")</f>
        <v>2.59</v>
      </c>
      <c r="I157" s="420">
        <f t="shared" si="8"/>
        <v>25.9</v>
      </c>
    </row>
    <row r="158" spans="2:9" ht="25.5">
      <c r="B158" s="361" t="s">
        <v>872</v>
      </c>
      <c r="C158" s="362" t="s">
        <v>7</v>
      </c>
      <c r="D158" s="366">
        <v>11058</v>
      </c>
      <c r="E158" s="179" t="str">
        <f>IF($D158&lt;&gt;"",VLOOKUP($D158,'SINAPI MARÇO 2020'!$A$1:G11321,2,FALSE),"")</f>
        <v>PARAFUSO ROSCA SOBERBA ZINCADO CABECA CHATA FENDA SIMPLES 5,5 X 65 MM (2.1/2 ")</v>
      </c>
      <c r="F158" s="180" t="str">
        <f>IF($D158&lt;&gt;"",VLOOKUP($D158,'SINAPI MARÇO 2020'!$1:$1048576,3,FALSE),"")</f>
        <v xml:space="preserve">UN    </v>
      </c>
      <c r="G158" s="426">
        <v>6</v>
      </c>
      <c r="H158" s="625">
        <f>IF($D158&lt;&gt;"",VLOOKUP($D158,'SINAPI MARÇO 2020'!$1:$1048576,4,FALSE),"")</f>
        <v>0.25</v>
      </c>
      <c r="I158" s="420">
        <f t="shared" si="8"/>
        <v>1.5</v>
      </c>
    </row>
    <row r="159" spans="2:9" ht="25.5">
      <c r="B159" s="361" t="s">
        <v>872</v>
      </c>
      <c r="C159" s="362" t="s">
        <v>7</v>
      </c>
      <c r="D159" s="366">
        <v>4509</v>
      </c>
      <c r="E159" s="179" t="str">
        <f>IF($D159&lt;&gt;"",VLOOKUP($D159,'SINAPI MARÇO 2020'!$A$1:G11322,2,FALSE),"")</f>
        <v>TABUA DE MADEIRA NAO APARELHADA *2,5 X 10 CM (1 X 4 ") PINUS, MISTA OU EQUIVALENTE DA REGIAO</v>
      </c>
      <c r="F159" s="180" t="str">
        <f>IF($D159&lt;&gt;"",VLOOKUP($D159,'SINAPI MARÇO 2020'!$1:$1048576,3,FALSE),"")</f>
        <v xml:space="preserve">M     </v>
      </c>
      <c r="G159" s="426">
        <v>6</v>
      </c>
      <c r="H159" s="625">
        <f>IF($D159&lt;&gt;"",VLOOKUP($D159,'SINAPI MARÇO 2020'!$1:$1048576,4,FALSE),"")</f>
        <v>3.05</v>
      </c>
      <c r="I159" s="420">
        <f t="shared" si="8"/>
        <v>18.3</v>
      </c>
    </row>
    <row r="160" spans="2:9" ht="25.5">
      <c r="B160" s="361" t="s">
        <v>872</v>
      </c>
      <c r="C160" s="362" t="s">
        <v>7</v>
      </c>
      <c r="D160" s="366">
        <v>4969</v>
      </c>
      <c r="E160" s="179" t="str">
        <f>IF($D160&lt;&gt;"",VLOOKUP($D160,'SINAPI MARÇO 2020'!$A$1:G11323,2,FALSE),"")</f>
        <v>PORTA DE MADEIRA-DE-LEI TIPO VENEZIANA (ANGELIM OU EQUIVALENTE REGIONAL), E = *3,5* CM</v>
      </c>
      <c r="F160" s="180" t="str">
        <f>IF($D160&lt;&gt;"",VLOOKUP($D160,'SINAPI MARÇO 2020'!$1:$1048576,3,FALSE),"")</f>
        <v xml:space="preserve">M2    </v>
      </c>
      <c r="G160" s="426">
        <f>2.1*0.8*1.3</f>
        <v>2.1840000000000002</v>
      </c>
      <c r="H160" s="625">
        <f>IF($D160&lt;&gt;"",VLOOKUP($D160,'SINAPI MARÇO 2020'!$1:$1048576,4,FALSE),"")</f>
        <v>294.91000000000003</v>
      </c>
      <c r="I160" s="420">
        <f t="shared" si="8"/>
        <v>644.08000000000004</v>
      </c>
    </row>
    <row r="161" spans="2:9" ht="25.5">
      <c r="B161" s="361" t="s">
        <v>872</v>
      </c>
      <c r="C161" s="362" t="s">
        <v>7</v>
      </c>
      <c r="D161" s="366">
        <v>11447</v>
      </c>
      <c r="E161" s="179" t="str">
        <f>IF($D161&lt;&gt;"",VLOOKUP($D161,'SINAPI MARÇO 2020'!$A$1:G11324,2,FALSE),"")</f>
        <v>DOBRADICA EM LATAO, 3 " X 2 1/2 ", E= 1,9 A 2 MM, COM ANEL, CROMADO, TAMPA BOLA, COM PARAFUSOS</v>
      </c>
      <c r="F161" s="180" t="str">
        <f>IF($D161&lt;&gt;"",VLOOKUP($D161,'SINAPI MARÇO 2020'!$1:$1048576,3,FALSE),"")</f>
        <v xml:space="preserve">UN    </v>
      </c>
      <c r="G161" s="426">
        <v>3</v>
      </c>
      <c r="H161" s="625">
        <f>IF($D161&lt;&gt;"",VLOOKUP($D161,'SINAPI MARÇO 2020'!$1:$1048576,4,FALSE),"")</f>
        <v>20.64</v>
      </c>
      <c r="I161" s="420">
        <f t="shared" si="8"/>
        <v>61.92</v>
      </c>
    </row>
    <row r="162" spans="2:9">
      <c r="B162" s="361" t="s">
        <v>872</v>
      </c>
      <c r="C162" s="362" t="s">
        <v>7</v>
      </c>
      <c r="D162" s="366">
        <v>20247</v>
      </c>
      <c r="E162" s="179" t="str">
        <f>IF($D162&lt;&gt;"",VLOOKUP($D162,'SINAPI MARÇO 2020'!$A$1:G11325,2,FALSE),"")</f>
        <v>PREGO DE ACO POLIDO COM CABECA 15 X 15 (1 1/4 X 13)</v>
      </c>
      <c r="F162" s="180" t="str">
        <f>IF($D162&lt;&gt;"",VLOOKUP($D162,'SINAPI MARÇO 2020'!$1:$1048576,3,FALSE),"")</f>
        <v xml:space="preserve">KG    </v>
      </c>
      <c r="G162" s="426">
        <v>0.6</v>
      </c>
      <c r="H162" s="625">
        <f>IF($D162&lt;&gt;"",VLOOKUP($D162,'SINAPI MARÇO 2020'!$1:$1048576,4,FALSE),"")</f>
        <v>12.38</v>
      </c>
      <c r="I162" s="420">
        <f t="shared" si="8"/>
        <v>7.42</v>
      </c>
    </row>
    <row r="163" spans="2:9">
      <c r="B163" s="492"/>
      <c r="C163" s="400"/>
      <c r="D163" s="400"/>
      <c r="E163" s="587"/>
      <c r="F163" s="400"/>
      <c r="G163" s="594"/>
      <c r="H163" s="406"/>
      <c r="I163" s="493"/>
    </row>
    <row r="164" spans="2:9" ht="25.5">
      <c r="B164" s="483" t="s">
        <v>12555</v>
      </c>
      <c r="C164" s="395"/>
      <c r="D164" s="395"/>
      <c r="E164" s="358" t="s">
        <v>12248</v>
      </c>
      <c r="F164" s="359" t="s">
        <v>1131</v>
      </c>
      <c r="G164" s="425">
        <v>1</v>
      </c>
      <c r="H164" s="403"/>
      <c r="I164" s="419">
        <f>TRUNC(SUM(I165:I175),2)</f>
        <v>534.03</v>
      </c>
    </row>
    <row r="165" spans="2:9">
      <c r="B165" s="361" t="s">
        <v>874</v>
      </c>
      <c r="C165" s="362" t="s">
        <v>7</v>
      </c>
      <c r="D165" s="366">
        <v>88261</v>
      </c>
      <c r="E165" s="179" t="str">
        <f>IF($D165&lt;&gt;"",VLOOKUP($D165,'SINAPI MARÇO 2020'!$A$1:G11328,2,FALSE),"")</f>
        <v>CARPINTEIRO DE ESQUADRIA COM ENCARGOS COMPLEMENTARES</v>
      </c>
      <c r="F165" s="180" t="str">
        <f>IF($D165&lt;&gt;"",VLOOKUP($D165,'SINAPI MARÇO 2020'!$1:$1048576,3,FALSE),"")</f>
        <v>H</v>
      </c>
      <c r="G165" s="426">
        <v>2.0499999999999998</v>
      </c>
      <c r="H165" s="625">
        <f>IF($D165&lt;&gt;"",VLOOKUP($D165,'SINAPI MARÇO 2020'!$1:$1048576,4,FALSE),"")</f>
        <v>18.84</v>
      </c>
      <c r="I165" s="420">
        <f t="shared" ref="I165:I175" si="9">TRUNC(G165*H165,2)</f>
        <v>38.619999999999997</v>
      </c>
    </row>
    <row r="166" spans="2:9">
      <c r="B166" s="361" t="s">
        <v>874</v>
      </c>
      <c r="C166" s="362" t="s">
        <v>7</v>
      </c>
      <c r="D166" s="366">
        <v>88309</v>
      </c>
      <c r="E166" s="179" t="str">
        <f>IF($D166&lt;&gt;"",VLOOKUP($D166,'SINAPI MARÇO 2020'!$A$1:G11329,2,FALSE),"")</f>
        <v>PEDREIRO COM ENCARGOS COMPLEMENTARES</v>
      </c>
      <c r="F166" s="180" t="str">
        <f>IF($D166&lt;&gt;"",VLOOKUP($D166,'SINAPI MARÇO 2020'!$1:$1048576,3,FALSE),"")</f>
        <v>H</v>
      </c>
      <c r="G166" s="426">
        <v>1.4</v>
      </c>
      <c r="H166" s="625">
        <f>IF($D166&lt;&gt;"",VLOOKUP($D166,'SINAPI MARÇO 2020'!$1:$1048576,4,FALSE),"")</f>
        <v>17.760000000000002</v>
      </c>
      <c r="I166" s="420">
        <f t="shared" si="9"/>
        <v>24.86</v>
      </c>
    </row>
    <row r="167" spans="2:9">
      <c r="B167" s="361" t="s">
        <v>874</v>
      </c>
      <c r="C167" s="362" t="s">
        <v>7</v>
      </c>
      <c r="D167" s="366">
        <v>88316</v>
      </c>
      <c r="E167" s="179" t="str">
        <f>IF($D167&lt;&gt;"",VLOOKUP($D167,'SINAPI MARÇO 2020'!$A$1:G11330,2,FALSE),"")</f>
        <v>SERVENTE COM ENCARGOS COMPLEMENTARES</v>
      </c>
      <c r="F167" s="180" t="str">
        <f>IF($D167&lt;&gt;"",VLOOKUP($D167,'SINAPI MARÇO 2020'!$1:$1048576,3,FALSE),"")</f>
        <v>H</v>
      </c>
      <c r="G167" s="426">
        <v>3.45</v>
      </c>
      <c r="H167" s="625">
        <f>IF($D167&lt;&gt;"",VLOOKUP($D167,'SINAPI MARÇO 2020'!$1:$1048576,4,FALSE),"")</f>
        <v>14.37</v>
      </c>
      <c r="I167" s="420">
        <f t="shared" si="9"/>
        <v>49.57</v>
      </c>
    </row>
    <row r="168" spans="2:9" ht="38.25">
      <c r="B168" s="361" t="s">
        <v>874</v>
      </c>
      <c r="C168" s="362" t="s">
        <v>7</v>
      </c>
      <c r="D168" s="366">
        <v>88627</v>
      </c>
      <c r="E168" s="179" t="str">
        <f>IF($D168&lt;&gt;"",VLOOKUP($D168,'SINAPI MARÇO 2020'!$A$1:G11331,2,FALSE),"")</f>
        <v>ARGAMASSA TRAÇO 1:0,5:4,5 (EM VOLUME DE CIMENTO, CAL E AREIA MÉDIA ÚMIDA) PARA ASSENTAMENTO DE ALVENARIA, PREPARO MANUAL. AF_08/2019</v>
      </c>
      <c r="F168" s="180" t="str">
        <f>IF($D168&lt;&gt;"",VLOOKUP($D168,'SINAPI MARÇO 2020'!$1:$1048576,3,FALSE),"")</f>
        <v>M3</v>
      </c>
      <c r="G168" s="426">
        <v>0.01</v>
      </c>
      <c r="H168" s="625">
        <f>IF($D168&lt;&gt;"",VLOOKUP($D168,'SINAPI MARÇO 2020'!$1:$1048576,4,FALSE),"")</f>
        <v>408.47</v>
      </c>
      <c r="I168" s="420">
        <f t="shared" si="9"/>
        <v>4.08</v>
      </c>
    </row>
    <row r="169" spans="2:9" ht="38.25">
      <c r="B169" s="361" t="s">
        <v>872</v>
      </c>
      <c r="C169" s="362" t="s">
        <v>7</v>
      </c>
      <c r="D169" s="366">
        <v>184</v>
      </c>
      <c r="E169" s="179" t="str">
        <f>IF($D169&lt;&gt;"",VLOOKUP($D169,'SINAPI MARÇO 2020'!$A$1:G11332,2,FALSE),"")</f>
        <v>BATENTE/ PORTAL/ ADUELA/ MARCO MACICO, E= *3* CM, L= *13* CM, *60 CM A 120* CM X *210* CM, EM PINUS/ TAUARI/ VIROLA OU EQUIVALENTE DA REGIAO (NAO INCLUI ALIZARES)</v>
      </c>
      <c r="F169" s="180" t="str">
        <f>IF($D169&lt;&gt;"",VLOOKUP($D169,'SINAPI MARÇO 2020'!$1:$1048576,3,FALSE),"")</f>
        <v xml:space="preserve">JG    </v>
      </c>
      <c r="G169" s="426">
        <v>1</v>
      </c>
      <c r="H169" s="625">
        <f>IF($D169&lt;&gt;"",VLOOKUP($D169,'SINAPI MARÇO 2020'!$1:$1048576,4,FALSE),"")</f>
        <v>73.88</v>
      </c>
      <c r="I169" s="420">
        <f t="shared" si="9"/>
        <v>73.88</v>
      </c>
    </row>
    <row r="170" spans="2:9" ht="25.5">
      <c r="B170" s="361" t="s">
        <v>872</v>
      </c>
      <c r="C170" s="362" t="s">
        <v>7</v>
      </c>
      <c r="D170" s="366">
        <v>2433</v>
      </c>
      <c r="E170" s="179" t="str">
        <f>IF($D170&lt;&gt;"",VLOOKUP($D170,'SINAPI MARÇO 2020'!$A$1:G11333,2,FALSE),"")</f>
        <v>DOBRADICA EM ACO/FERRO, 3" X 2 1/2", E= 1,2 A 1,8 MM, SEM ANEL,  CROMADO OU ZINCADO, TAMPA CHATA, COM PARAFUSOS</v>
      </c>
      <c r="F170" s="180" t="str">
        <f>IF($D170&lt;&gt;"",VLOOKUP($D170,'SINAPI MARÇO 2020'!$1:$1048576,3,FALSE),"")</f>
        <v xml:space="preserve">UN    </v>
      </c>
      <c r="G170" s="426">
        <v>3</v>
      </c>
      <c r="H170" s="625">
        <f>IF($D170&lt;&gt;"",VLOOKUP($D170,'SINAPI MARÇO 2020'!$1:$1048576,4,FALSE),"")</f>
        <v>6.08</v>
      </c>
      <c r="I170" s="420">
        <f t="shared" si="9"/>
        <v>18.239999999999998</v>
      </c>
    </row>
    <row r="171" spans="2:9" ht="25.5">
      <c r="B171" s="361" t="s">
        <v>872</v>
      </c>
      <c r="C171" s="362" t="s">
        <v>7</v>
      </c>
      <c r="D171" s="366">
        <v>11058</v>
      </c>
      <c r="E171" s="179" t="str">
        <f>IF($D171&lt;&gt;"",VLOOKUP($D171,'SINAPI MARÇO 2020'!$A$1:G11334,2,FALSE),"")</f>
        <v>PARAFUSO ROSCA SOBERBA ZINCADO CABECA CHATA FENDA SIMPLES 5,5 X 65 MM (2.1/2 ")</v>
      </c>
      <c r="F171" s="180" t="str">
        <f>IF($D171&lt;&gt;"",VLOOKUP($D171,'SINAPI MARÇO 2020'!$1:$1048576,3,FALSE),"")</f>
        <v xml:space="preserve">UN    </v>
      </c>
      <c r="G171" s="426">
        <v>6</v>
      </c>
      <c r="H171" s="625">
        <f>IF($D171&lt;&gt;"",VLOOKUP($D171,'SINAPI MARÇO 2020'!$1:$1048576,4,FALSE),"")</f>
        <v>0.25</v>
      </c>
      <c r="I171" s="420">
        <f t="shared" si="9"/>
        <v>1.5</v>
      </c>
    </row>
    <row r="172" spans="2:9" ht="25.5">
      <c r="B172" s="361" t="s">
        <v>872</v>
      </c>
      <c r="C172" s="362" t="s">
        <v>7</v>
      </c>
      <c r="D172" s="366">
        <v>4509</v>
      </c>
      <c r="E172" s="179" t="str">
        <f>IF($D172&lt;&gt;"",VLOOKUP($D172,'SINAPI MARÇO 2020'!$A$1:G11335,2,FALSE),"")</f>
        <v>TABUA DE MADEIRA NAO APARELHADA *2,5 X 10 CM (1 X 4 ") PINUS, MISTA OU EQUIVALENTE DA REGIAO</v>
      </c>
      <c r="F172" s="180" t="str">
        <f>IF($D172&lt;&gt;"",VLOOKUP($D172,'SINAPI MARÇO 2020'!$1:$1048576,3,FALSE),"")</f>
        <v xml:space="preserve">M     </v>
      </c>
      <c r="G172" s="426">
        <v>6</v>
      </c>
      <c r="H172" s="625">
        <f>IF($D172&lt;&gt;"",VLOOKUP($D172,'SINAPI MARÇO 2020'!$1:$1048576,4,FALSE),"")</f>
        <v>3.05</v>
      </c>
      <c r="I172" s="420">
        <f t="shared" si="9"/>
        <v>18.3</v>
      </c>
    </row>
    <row r="173" spans="2:9" ht="38.25">
      <c r="B173" s="361" t="s">
        <v>872</v>
      </c>
      <c r="C173" s="362" t="s">
        <v>7</v>
      </c>
      <c r="D173" s="366">
        <v>10555</v>
      </c>
      <c r="E173" s="179" t="str">
        <f>IF($D173&lt;&gt;"",VLOOKUP($D173,'SINAPI MARÇO 2020'!$A$1:G11336,2,FALSE),"")</f>
        <v>PORTA DE MADEIRA, FOLHA MEDIA (NBR 15930) DE 80 X 210 CM, E = 35 MM, NUCLEO SARRAFEADO, CAPA LISA EM HDF, ACABAMENTO EM PRIMER PARA PINTURA</v>
      </c>
      <c r="F173" s="180" t="str">
        <f>IF($D173&lt;&gt;"",VLOOKUP($D173,'SINAPI MARÇO 2020'!$1:$1048576,3,FALSE),"")</f>
        <v xml:space="preserve">UN    </v>
      </c>
      <c r="G173" s="426">
        <v>1</v>
      </c>
      <c r="H173" s="625">
        <f>IF($D173&lt;&gt;"",VLOOKUP($D173,'SINAPI MARÇO 2020'!$1:$1048576,4,FALSE),"")</f>
        <v>271.66000000000003</v>
      </c>
      <c r="I173" s="420">
        <f t="shared" si="9"/>
        <v>271.66000000000003</v>
      </c>
    </row>
    <row r="174" spans="2:9" ht="25.5">
      <c r="B174" s="361" t="s">
        <v>872</v>
      </c>
      <c r="C174" s="362" t="s">
        <v>7</v>
      </c>
      <c r="D174" s="366">
        <v>20007</v>
      </c>
      <c r="E174" s="179" t="str">
        <f>IF($D174&lt;&gt;"",VLOOKUP($D174,'SINAPI MARÇO 2020'!$A$1:G11337,2,FALSE),"")</f>
        <v>GUARNICAO/ ALIZAR/ VISTA MACICA, E= *1* CM, L= *4,5* CM, EM PINUS/ TAUARI/ VIROLA OU EQUIVALENTE DA REGIAO</v>
      </c>
      <c r="F174" s="180" t="str">
        <f>IF($D174&lt;&gt;"",VLOOKUP($D174,'SINAPI MARÇO 2020'!$1:$1048576,3,FALSE),"")</f>
        <v xml:space="preserve">M     </v>
      </c>
      <c r="G174" s="426">
        <v>10</v>
      </c>
      <c r="H174" s="625">
        <f>IF($D174&lt;&gt;"",VLOOKUP($D174,'SINAPI MARÇO 2020'!$1:$1048576,4,FALSE),"")</f>
        <v>2.59</v>
      </c>
      <c r="I174" s="420">
        <f t="shared" si="9"/>
        <v>25.9</v>
      </c>
    </row>
    <row r="175" spans="2:9">
      <c r="B175" s="361" t="s">
        <v>872</v>
      </c>
      <c r="C175" s="362" t="s">
        <v>7</v>
      </c>
      <c r="D175" s="366">
        <v>20247</v>
      </c>
      <c r="E175" s="179" t="str">
        <f>IF($D175&lt;&gt;"",VLOOKUP($D175,'SINAPI MARÇO 2020'!$A$1:G11338,2,FALSE),"")</f>
        <v>PREGO DE ACO POLIDO COM CABECA 15 X 15 (1 1/4 X 13)</v>
      </c>
      <c r="F175" s="180" t="str">
        <f>IF($D175&lt;&gt;"",VLOOKUP($D175,'SINAPI MARÇO 2020'!$1:$1048576,3,FALSE),"")</f>
        <v xml:space="preserve">KG    </v>
      </c>
      <c r="G175" s="426">
        <v>0.6</v>
      </c>
      <c r="H175" s="625">
        <f>IF($D175&lt;&gt;"",VLOOKUP($D175,'SINAPI MARÇO 2020'!$1:$1048576,4,FALSE),"")</f>
        <v>12.38</v>
      </c>
      <c r="I175" s="420">
        <f t="shared" si="9"/>
        <v>7.42</v>
      </c>
    </row>
    <row r="176" spans="2:9">
      <c r="B176" s="492"/>
      <c r="C176" s="400"/>
      <c r="D176" s="400"/>
      <c r="E176" s="587"/>
      <c r="F176" s="400"/>
      <c r="G176" s="594"/>
      <c r="H176" s="406"/>
      <c r="I176" s="493"/>
    </row>
    <row r="177" spans="2:9" ht="25.5">
      <c r="B177" s="483" t="s">
        <v>12556</v>
      </c>
      <c r="C177" s="395"/>
      <c r="D177" s="395"/>
      <c r="E177" s="358" t="s">
        <v>12249</v>
      </c>
      <c r="F177" s="359" t="s">
        <v>1131</v>
      </c>
      <c r="G177" s="425">
        <v>1</v>
      </c>
      <c r="H177" s="403"/>
      <c r="I177" s="419">
        <f>TRUNC(SUM(I178:I188),2)</f>
        <v>534.03</v>
      </c>
    </row>
    <row r="178" spans="2:9">
      <c r="B178" s="361" t="s">
        <v>874</v>
      </c>
      <c r="C178" s="362" t="s">
        <v>7</v>
      </c>
      <c r="D178" s="366">
        <v>88261</v>
      </c>
      <c r="E178" s="179" t="str">
        <f>IF($D178&lt;&gt;"",VLOOKUP($D178,'SINAPI MARÇO 2020'!$A$1:G11341,2,FALSE),"")</f>
        <v>CARPINTEIRO DE ESQUADRIA COM ENCARGOS COMPLEMENTARES</v>
      </c>
      <c r="F178" s="180" t="str">
        <f>IF($D178&lt;&gt;"",VLOOKUP($D178,'SINAPI MARÇO 2020'!$1:$1048576,3,FALSE),"")</f>
        <v>H</v>
      </c>
      <c r="G178" s="426">
        <v>2.0499999999999998</v>
      </c>
      <c r="H178" s="625">
        <f>IF($D178&lt;&gt;"",VLOOKUP($D178,'SINAPI MARÇO 2020'!$1:$1048576,4,FALSE),"")</f>
        <v>18.84</v>
      </c>
      <c r="I178" s="420">
        <f t="shared" ref="I178:I188" si="10">TRUNC(G178*H178,2)</f>
        <v>38.619999999999997</v>
      </c>
    </row>
    <row r="179" spans="2:9">
      <c r="B179" s="361" t="s">
        <v>874</v>
      </c>
      <c r="C179" s="362" t="s">
        <v>7</v>
      </c>
      <c r="D179" s="366">
        <v>88309</v>
      </c>
      <c r="E179" s="179" t="str">
        <f>IF($D179&lt;&gt;"",VLOOKUP($D179,'SINAPI MARÇO 2020'!$A$1:G11342,2,FALSE),"")</f>
        <v>PEDREIRO COM ENCARGOS COMPLEMENTARES</v>
      </c>
      <c r="F179" s="180" t="str">
        <f>IF($D179&lt;&gt;"",VLOOKUP($D179,'SINAPI MARÇO 2020'!$1:$1048576,3,FALSE),"")</f>
        <v>H</v>
      </c>
      <c r="G179" s="426">
        <v>1.4</v>
      </c>
      <c r="H179" s="625">
        <f>IF($D179&lt;&gt;"",VLOOKUP($D179,'SINAPI MARÇO 2020'!$1:$1048576,4,FALSE),"")</f>
        <v>17.760000000000002</v>
      </c>
      <c r="I179" s="420">
        <f t="shared" si="10"/>
        <v>24.86</v>
      </c>
    </row>
    <row r="180" spans="2:9">
      <c r="B180" s="361" t="s">
        <v>874</v>
      </c>
      <c r="C180" s="362" t="s">
        <v>7</v>
      </c>
      <c r="D180" s="366">
        <v>88316</v>
      </c>
      <c r="E180" s="179" t="str">
        <f>IF($D180&lt;&gt;"",VLOOKUP($D180,'SINAPI MARÇO 2020'!$A$1:G11343,2,FALSE),"")</f>
        <v>SERVENTE COM ENCARGOS COMPLEMENTARES</v>
      </c>
      <c r="F180" s="180" t="str">
        <f>IF($D180&lt;&gt;"",VLOOKUP($D180,'SINAPI MARÇO 2020'!$1:$1048576,3,FALSE),"")</f>
        <v>H</v>
      </c>
      <c r="G180" s="426">
        <v>3.45</v>
      </c>
      <c r="H180" s="625">
        <f>IF($D180&lt;&gt;"",VLOOKUP($D180,'SINAPI MARÇO 2020'!$1:$1048576,4,FALSE),"")</f>
        <v>14.37</v>
      </c>
      <c r="I180" s="420">
        <f t="shared" si="10"/>
        <v>49.57</v>
      </c>
    </row>
    <row r="181" spans="2:9" ht="38.25">
      <c r="B181" s="361" t="s">
        <v>874</v>
      </c>
      <c r="C181" s="362" t="s">
        <v>7</v>
      </c>
      <c r="D181" s="366">
        <v>88627</v>
      </c>
      <c r="E181" s="179" t="str">
        <f>IF($D181&lt;&gt;"",VLOOKUP($D181,'SINAPI MARÇO 2020'!$A$1:G11344,2,FALSE),"")</f>
        <v>ARGAMASSA TRAÇO 1:0,5:4,5 (EM VOLUME DE CIMENTO, CAL E AREIA MÉDIA ÚMIDA) PARA ASSENTAMENTO DE ALVENARIA, PREPARO MANUAL. AF_08/2019</v>
      </c>
      <c r="F181" s="180" t="str">
        <f>IF($D181&lt;&gt;"",VLOOKUP($D181,'SINAPI MARÇO 2020'!$1:$1048576,3,FALSE),"")</f>
        <v>M3</v>
      </c>
      <c r="G181" s="426">
        <v>0.01</v>
      </c>
      <c r="H181" s="625">
        <f>IF($D181&lt;&gt;"",VLOOKUP($D181,'SINAPI MARÇO 2020'!$1:$1048576,4,FALSE),"")</f>
        <v>408.47</v>
      </c>
      <c r="I181" s="420">
        <f t="shared" si="10"/>
        <v>4.08</v>
      </c>
    </row>
    <row r="182" spans="2:9" ht="38.25">
      <c r="B182" s="361" t="s">
        <v>872</v>
      </c>
      <c r="C182" s="362" t="s">
        <v>7</v>
      </c>
      <c r="D182" s="366">
        <v>184</v>
      </c>
      <c r="E182" s="179" t="str">
        <f>IF($D182&lt;&gt;"",VLOOKUP($D182,'SINAPI MARÇO 2020'!$A$1:G11345,2,FALSE),"")</f>
        <v>BATENTE/ PORTAL/ ADUELA/ MARCO MACICO, E= *3* CM, L= *13* CM, *60 CM A 120* CM X *210* CM, EM PINUS/ TAUARI/ VIROLA OU EQUIVALENTE DA REGIAO (NAO INCLUI ALIZARES)</v>
      </c>
      <c r="F182" s="180" t="str">
        <f>IF($D182&lt;&gt;"",VLOOKUP($D182,'SINAPI MARÇO 2020'!$1:$1048576,3,FALSE),"")</f>
        <v xml:space="preserve">JG    </v>
      </c>
      <c r="G182" s="426">
        <v>1</v>
      </c>
      <c r="H182" s="625">
        <f>IF($D182&lt;&gt;"",VLOOKUP($D182,'SINAPI MARÇO 2020'!$1:$1048576,4,FALSE),"")</f>
        <v>73.88</v>
      </c>
      <c r="I182" s="420">
        <f t="shared" si="10"/>
        <v>73.88</v>
      </c>
    </row>
    <row r="183" spans="2:9" ht="25.5">
      <c r="B183" s="361" t="s">
        <v>872</v>
      </c>
      <c r="C183" s="362" t="s">
        <v>7</v>
      </c>
      <c r="D183" s="366">
        <v>2433</v>
      </c>
      <c r="E183" s="179" t="str">
        <f>IF($D183&lt;&gt;"",VLOOKUP($D183,'SINAPI MARÇO 2020'!$A$1:G11346,2,FALSE),"")</f>
        <v>DOBRADICA EM ACO/FERRO, 3" X 2 1/2", E= 1,2 A 1,8 MM, SEM ANEL,  CROMADO OU ZINCADO, TAMPA CHATA, COM PARAFUSOS</v>
      </c>
      <c r="F183" s="180" t="str">
        <f>IF($D183&lt;&gt;"",VLOOKUP($D183,'SINAPI MARÇO 2020'!$1:$1048576,3,FALSE),"")</f>
        <v xml:space="preserve">UN    </v>
      </c>
      <c r="G183" s="426">
        <v>3</v>
      </c>
      <c r="H183" s="625">
        <f>IF($D183&lt;&gt;"",VLOOKUP($D183,'SINAPI MARÇO 2020'!$1:$1048576,4,FALSE),"")</f>
        <v>6.08</v>
      </c>
      <c r="I183" s="420">
        <f t="shared" si="10"/>
        <v>18.239999999999998</v>
      </c>
    </row>
    <row r="184" spans="2:9" ht="25.5">
      <c r="B184" s="361" t="s">
        <v>872</v>
      </c>
      <c r="C184" s="362" t="s">
        <v>7</v>
      </c>
      <c r="D184" s="366">
        <v>11058</v>
      </c>
      <c r="E184" s="179" t="str">
        <f>IF($D184&lt;&gt;"",VLOOKUP($D184,'SINAPI MARÇO 2020'!$A$1:G11347,2,FALSE),"")</f>
        <v>PARAFUSO ROSCA SOBERBA ZINCADO CABECA CHATA FENDA SIMPLES 5,5 X 65 MM (2.1/2 ")</v>
      </c>
      <c r="F184" s="180" t="str">
        <f>IF($D184&lt;&gt;"",VLOOKUP($D184,'SINAPI MARÇO 2020'!$1:$1048576,3,FALSE),"")</f>
        <v xml:space="preserve">UN    </v>
      </c>
      <c r="G184" s="426">
        <v>6</v>
      </c>
      <c r="H184" s="625">
        <f>IF($D184&lt;&gt;"",VLOOKUP($D184,'SINAPI MARÇO 2020'!$1:$1048576,4,FALSE),"")</f>
        <v>0.25</v>
      </c>
      <c r="I184" s="420">
        <f t="shared" si="10"/>
        <v>1.5</v>
      </c>
    </row>
    <row r="185" spans="2:9" ht="25.5">
      <c r="B185" s="361" t="s">
        <v>872</v>
      </c>
      <c r="C185" s="362" t="s">
        <v>7</v>
      </c>
      <c r="D185" s="366">
        <v>4509</v>
      </c>
      <c r="E185" s="179" t="str">
        <f>IF($D185&lt;&gt;"",VLOOKUP($D185,'SINAPI MARÇO 2020'!$A$1:G11348,2,FALSE),"")</f>
        <v>TABUA DE MADEIRA NAO APARELHADA *2,5 X 10 CM (1 X 4 ") PINUS, MISTA OU EQUIVALENTE DA REGIAO</v>
      </c>
      <c r="F185" s="180" t="str">
        <f>IF($D185&lt;&gt;"",VLOOKUP($D185,'SINAPI MARÇO 2020'!$1:$1048576,3,FALSE),"")</f>
        <v xml:space="preserve">M     </v>
      </c>
      <c r="G185" s="426">
        <v>6</v>
      </c>
      <c r="H185" s="625">
        <f>IF($D185&lt;&gt;"",VLOOKUP($D185,'SINAPI MARÇO 2020'!$1:$1048576,4,FALSE),"")</f>
        <v>3.05</v>
      </c>
      <c r="I185" s="420">
        <f t="shared" si="10"/>
        <v>18.3</v>
      </c>
    </row>
    <row r="186" spans="2:9" ht="38.25">
      <c r="B186" s="361" t="s">
        <v>872</v>
      </c>
      <c r="C186" s="362" t="s">
        <v>7</v>
      </c>
      <c r="D186" s="366">
        <v>10555</v>
      </c>
      <c r="E186" s="179" t="str">
        <f>IF($D186&lt;&gt;"",VLOOKUP($D186,'SINAPI MARÇO 2020'!$A$1:G11349,2,FALSE),"")</f>
        <v>PORTA DE MADEIRA, FOLHA MEDIA (NBR 15930) DE 80 X 210 CM, E = 35 MM, NUCLEO SARRAFEADO, CAPA LISA EM HDF, ACABAMENTO EM PRIMER PARA PINTURA</v>
      </c>
      <c r="F186" s="180" t="str">
        <f>IF($D186&lt;&gt;"",VLOOKUP($D186,'SINAPI MARÇO 2020'!$1:$1048576,3,FALSE),"")</f>
        <v xml:space="preserve">UN    </v>
      </c>
      <c r="G186" s="426">
        <v>1</v>
      </c>
      <c r="H186" s="625">
        <f>IF($D186&lt;&gt;"",VLOOKUP($D186,'SINAPI MARÇO 2020'!$1:$1048576,4,FALSE),"")</f>
        <v>271.66000000000003</v>
      </c>
      <c r="I186" s="420">
        <f t="shared" si="10"/>
        <v>271.66000000000003</v>
      </c>
    </row>
    <row r="187" spans="2:9" ht="25.5">
      <c r="B187" s="361" t="s">
        <v>872</v>
      </c>
      <c r="C187" s="362" t="s">
        <v>7</v>
      </c>
      <c r="D187" s="366">
        <v>20007</v>
      </c>
      <c r="E187" s="179" t="str">
        <f>IF($D187&lt;&gt;"",VLOOKUP($D187,'SINAPI MARÇO 2020'!$A$1:G11350,2,FALSE),"")</f>
        <v>GUARNICAO/ ALIZAR/ VISTA MACICA, E= *1* CM, L= *4,5* CM, EM PINUS/ TAUARI/ VIROLA OU EQUIVALENTE DA REGIAO</v>
      </c>
      <c r="F187" s="180" t="str">
        <f>IF($D187&lt;&gt;"",VLOOKUP($D187,'SINAPI MARÇO 2020'!$1:$1048576,3,FALSE),"")</f>
        <v xml:space="preserve">M     </v>
      </c>
      <c r="G187" s="426">
        <v>10</v>
      </c>
      <c r="H187" s="625">
        <f>IF($D187&lt;&gt;"",VLOOKUP($D187,'SINAPI MARÇO 2020'!$1:$1048576,4,FALSE),"")</f>
        <v>2.59</v>
      </c>
      <c r="I187" s="420">
        <f t="shared" si="10"/>
        <v>25.9</v>
      </c>
    </row>
    <row r="188" spans="2:9">
      <c r="B188" s="361" t="s">
        <v>872</v>
      </c>
      <c r="C188" s="362" t="s">
        <v>7</v>
      </c>
      <c r="D188" s="366">
        <v>20247</v>
      </c>
      <c r="E188" s="179" t="str">
        <f>IF($D188&lt;&gt;"",VLOOKUP($D188,'SINAPI MARÇO 2020'!$A$1:G11351,2,FALSE),"")</f>
        <v>PREGO DE ACO POLIDO COM CABECA 15 X 15 (1 1/4 X 13)</v>
      </c>
      <c r="F188" s="180" t="str">
        <f>IF($D188&lt;&gt;"",VLOOKUP($D188,'SINAPI MARÇO 2020'!$1:$1048576,3,FALSE),"")</f>
        <v xml:space="preserve">KG    </v>
      </c>
      <c r="G188" s="426">
        <v>0.6</v>
      </c>
      <c r="H188" s="625">
        <f>IF($D188&lt;&gt;"",VLOOKUP($D188,'SINAPI MARÇO 2020'!$1:$1048576,4,FALSE),"")</f>
        <v>12.38</v>
      </c>
      <c r="I188" s="420">
        <f t="shared" si="10"/>
        <v>7.42</v>
      </c>
    </row>
    <row r="189" spans="2:9">
      <c r="B189" s="492"/>
      <c r="C189" s="400"/>
      <c r="D189" s="400"/>
      <c r="E189" s="587"/>
      <c r="F189" s="400"/>
      <c r="G189" s="594"/>
      <c r="H189" s="406"/>
      <c r="I189" s="493"/>
    </row>
    <row r="190" spans="2:9" ht="25.5">
      <c r="B190" s="483" t="s">
        <v>12557</v>
      </c>
      <c r="C190" s="395"/>
      <c r="D190" s="395"/>
      <c r="E190" s="358" t="s">
        <v>12250</v>
      </c>
      <c r="F190" s="359" t="s">
        <v>1131</v>
      </c>
      <c r="G190" s="425">
        <v>1</v>
      </c>
      <c r="H190" s="403"/>
      <c r="I190" s="419">
        <f>TRUNC(SUM(I191:I201),2)</f>
        <v>534.03</v>
      </c>
    </row>
    <row r="191" spans="2:9">
      <c r="B191" s="361" t="s">
        <v>874</v>
      </c>
      <c r="C191" s="362" t="s">
        <v>7</v>
      </c>
      <c r="D191" s="366">
        <v>88261</v>
      </c>
      <c r="E191" s="179" t="str">
        <f>IF($D191&lt;&gt;"",VLOOKUP($D191,'SINAPI MARÇO 2020'!$A$1:G11354,2,FALSE),"")</f>
        <v>CARPINTEIRO DE ESQUADRIA COM ENCARGOS COMPLEMENTARES</v>
      </c>
      <c r="F191" s="180" t="str">
        <f>IF($D191&lt;&gt;"",VLOOKUP($D191,'SINAPI MARÇO 2020'!$1:$1048576,3,FALSE),"")</f>
        <v>H</v>
      </c>
      <c r="G191" s="426">
        <v>2.0499999999999998</v>
      </c>
      <c r="H191" s="625">
        <f>IF($D191&lt;&gt;"",VLOOKUP($D191,'SINAPI MARÇO 2020'!$1:$1048576,4,FALSE),"")</f>
        <v>18.84</v>
      </c>
      <c r="I191" s="420">
        <f t="shared" ref="I191:I201" si="11">TRUNC(G191*H191,2)</f>
        <v>38.619999999999997</v>
      </c>
    </row>
    <row r="192" spans="2:9">
      <c r="B192" s="361" t="s">
        <v>874</v>
      </c>
      <c r="C192" s="362" t="s">
        <v>7</v>
      </c>
      <c r="D192" s="366">
        <v>88309</v>
      </c>
      <c r="E192" s="179" t="str">
        <f>IF($D192&lt;&gt;"",VLOOKUP($D192,'SINAPI MARÇO 2020'!$A$1:G11355,2,FALSE),"")</f>
        <v>PEDREIRO COM ENCARGOS COMPLEMENTARES</v>
      </c>
      <c r="F192" s="180" t="str">
        <f>IF($D192&lt;&gt;"",VLOOKUP($D192,'SINAPI MARÇO 2020'!$1:$1048576,3,FALSE),"")</f>
        <v>H</v>
      </c>
      <c r="G192" s="426">
        <v>1.4</v>
      </c>
      <c r="H192" s="625">
        <f>IF($D192&lt;&gt;"",VLOOKUP($D192,'SINAPI MARÇO 2020'!$1:$1048576,4,FALSE),"")</f>
        <v>17.760000000000002</v>
      </c>
      <c r="I192" s="420">
        <f t="shared" si="11"/>
        <v>24.86</v>
      </c>
    </row>
    <row r="193" spans="2:9">
      <c r="B193" s="361" t="s">
        <v>874</v>
      </c>
      <c r="C193" s="362" t="s">
        <v>7</v>
      </c>
      <c r="D193" s="366">
        <v>88316</v>
      </c>
      <c r="E193" s="179" t="str">
        <f>IF($D193&lt;&gt;"",VLOOKUP($D193,'SINAPI MARÇO 2020'!$A$1:G11356,2,FALSE),"")</f>
        <v>SERVENTE COM ENCARGOS COMPLEMENTARES</v>
      </c>
      <c r="F193" s="180" t="str">
        <f>IF($D193&lt;&gt;"",VLOOKUP($D193,'SINAPI MARÇO 2020'!$1:$1048576,3,FALSE),"")</f>
        <v>H</v>
      </c>
      <c r="G193" s="426">
        <v>3.45</v>
      </c>
      <c r="H193" s="625">
        <f>IF($D193&lt;&gt;"",VLOOKUP($D193,'SINAPI MARÇO 2020'!$1:$1048576,4,FALSE),"")</f>
        <v>14.37</v>
      </c>
      <c r="I193" s="420">
        <f t="shared" si="11"/>
        <v>49.57</v>
      </c>
    </row>
    <row r="194" spans="2:9" ht="38.25">
      <c r="B194" s="361" t="s">
        <v>874</v>
      </c>
      <c r="C194" s="362" t="s">
        <v>7</v>
      </c>
      <c r="D194" s="366">
        <v>88627</v>
      </c>
      <c r="E194" s="179" t="str">
        <f>IF($D194&lt;&gt;"",VLOOKUP($D194,'SINAPI MARÇO 2020'!$A$1:G11357,2,FALSE),"")</f>
        <v>ARGAMASSA TRAÇO 1:0,5:4,5 (EM VOLUME DE CIMENTO, CAL E AREIA MÉDIA ÚMIDA) PARA ASSENTAMENTO DE ALVENARIA, PREPARO MANUAL. AF_08/2019</v>
      </c>
      <c r="F194" s="180" t="str">
        <f>IF($D194&lt;&gt;"",VLOOKUP($D194,'SINAPI MARÇO 2020'!$1:$1048576,3,FALSE),"")</f>
        <v>M3</v>
      </c>
      <c r="G194" s="426">
        <v>0.01</v>
      </c>
      <c r="H194" s="625">
        <f>IF($D194&lt;&gt;"",VLOOKUP($D194,'SINAPI MARÇO 2020'!$1:$1048576,4,FALSE),"")</f>
        <v>408.47</v>
      </c>
      <c r="I194" s="420">
        <f t="shared" si="11"/>
        <v>4.08</v>
      </c>
    </row>
    <row r="195" spans="2:9" ht="38.25">
      <c r="B195" s="361" t="s">
        <v>872</v>
      </c>
      <c r="C195" s="362" t="s">
        <v>7</v>
      </c>
      <c r="D195" s="366">
        <v>184</v>
      </c>
      <c r="E195" s="179" t="str">
        <f>IF($D195&lt;&gt;"",VLOOKUP($D195,'SINAPI MARÇO 2020'!$A$1:G11358,2,FALSE),"")</f>
        <v>BATENTE/ PORTAL/ ADUELA/ MARCO MACICO, E= *3* CM, L= *13* CM, *60 CM A 120* CM X *210* CM, EM PINUS/ TAUARI/ VIROLA OU EQUIVALENTE DA REGIAO (NAO INCLUI ALIZARES)</v>
      </c>
      <c r="F195" s="180" t="str">
        <f>IF($D195&lt;&gt;"",VLOOKUP($D195,'SINAPI MARÇO 2020'!$1:$1048576,3,FALSE),"")</f>
        <v xml:space="preserve">JG    </v>
      </c>
      <c r="G195" s="426">
        <v>1</v>
      </c>
      <c r="H195" s="625">
        <f>IF($D195&lt;&gt;"",VLOOKUP($D195,'SINAPI MARÇO 2020'!$1:$1048576,4,FALSE),"")</f>
        <v>73.88</v>
      </c>
      <c r="I195" s="420">
        <f t="shared" si="11"/>
        <v>73.88</v>
      </c>
    </row>
    <row r="196" spans="2:9" ht="25.5">
      <c r="B196" s="361" t="s">
        <v>872</v>
      </c>
      <c r="C196" s="362" t="s">
        <v>7</v>
      </c>
      <c r="D196" s="366">
        <v>2433</v>
      </c>
      <c r="E196" s="179" t="str">
        <f>IF($D196&lt;&gt;"",VLOOKUP($D196,'SINAPI MARÇO 2020'!$A$1:G11359,2,FALSE),"")</f>
        <v>DOBRADICA EM ACO/FERRO, 3" X 2 1/2", E= 1,2 A 1,8 MM, SEM ANEL,  CROMADO OU ZINCADO, TAMPA CHATA, COM PARAFUSOS</v>
      </c>
      <c r="F196" s="180" t="str">
        <f>IF($D196&lt;&gt;"",VLOOKUP($D196,'SINAPI MARÇO 2020'!$1:$1048576,3,FALSE),"")</f>
        <v xml:space="preserve">UN    </v>
      </c>
      <c r="G196" s="426">
        <v>3</v>
      </c>
      <c r="H196" s="625">
        <f>IF($D196&lt;&gt;"",VLOOKUP($D196,'SINAPI MARÇO 2020'!$1:$1048576,4,FALSE),"")</f>
        <v>6.08</v>
      </c>
      <c r="I196" s="420">
        <f t="shared" si="11"/>
        <v>18.239999999999998</v>
      </c>
    </row>
    <row r="197" spans="2:9" ht="25.5">
      <c r="B197" s="361" t="s">
        <v>872</v>
      </c>
      <c r="C197" s="362" t="s">
        <v>7</v>
      </c>
      <c r="D197" s="366">
        <v>11058</v>
      </c>
      <c r="E197" s="179" t="str">
        <f>IF($D197&lt;&gt;"",VLOOKUP($D197,'SINAPI MARÇO 2020'!$A$1:G11360,2,FALSE),"")</f>
        <v>PARAFUSO ROSCA SOBERBA ZINCADO CABECA CHATA FENDA SIMPLES 5,5 X 65 MM (2.1/2 ")</v>
      </c>
      <c r="F197" s="180" t="str">
        <f>IF($D197&lt;&gt;"",VLOOKUP($D197,'SINAPI MARÇO 2020'!$1:$1048576,3,FALSE),"")</f>
        <v xml:space="preserve">UN    </v>
      </c>
      <c r="G197" s="426">
        <v>6</v>
      </c>
      <c r="H197" s="625">
        <f>IF($D197&lt;&gt;"",VLOOKUP($D197,'SINAPI MARÇO 2020'!$1:$1048576,4,FALSE),"")</f>
        <v>0.25</v>
      </c>
      <c r="I197" s="420">
        <f t="shared" si="11"/>
        <v>1.5</v>
      </c>
    </row>
    <row r="198" spans="2:9" ht="25.5">
      <c r="B198" s="361" t="s">
        <v>872</v>
      </c>
      <c r="C198" s="362" t="s">
        <v>7</v>
      </c>
      <c r="D198" s="366">
        <v>4509</v>
      </c>
      <c r="E198" s="179" t="str">
        <f>IF($D198&lt;&gt;"",VLOOKUP($D198,'SINAPI MARÇO 2020'!$A$1:G11361,2,FALSE),"")</f>
        <v>TABUA DE MADEIRA NAO APARELHADA *2,5 X 10 CM (1 X 4 ") PINUS, MISTA OU EQUIVALENTE DA REGIAO</v>
      </c>
      <c r="F198" s="180" t="str">
        <f>IF($D198&lt;&gt;"",VLOOKUP($D198,'SINAPI MARÇO 2020'!$1:$1048576,3,FALSE),"")</f>
        <v xml:space="preserve">M     </v>
      </c>
      <c r="G198" s="426">
        <v>6</v>
      </c>
      <c r="H198" s="625">
        <f>IF($D198&lt;&gt;"",VLOOKUP($D198,'SINAPI MARÇO 2020'!$1:$1048576,4,FALSE),"")</f>
        <v>3.05</v>
      </c>
      <c r="I198" s="420">
        <f t="shared" si="11"/>
        <v>18.3</v>
      </c>
    </row>
    <row r="199" spans="2:9" ht="38.25">
      <c r="B199" s="361" t="s">
        <v>872</v>
      </c>
      <c r="C199" s="362" t="s">
        <v>7</v>
      </c>
      <c r="D199" s="366">
        <v>10555</v>
      </c>
      <c r="E199" s="179" t="str">
        <f>IF($D199&lt;&gt;"",VLOOKUP($D199,'SINAPI MARÇO 2020'!$A$1:G11362,2,FALSE),"")</f>
        <v>PORTA DE MADEIRA, FOLHA MEDIA (NBR 15930) DE 80 X 210 CM, E = 35 MM, NUCLEO SARRAFEADO, CAPA LISA EM HDF, ACABAMENTO EM PRIMER PARA PINTURA</v>
      </c>
      <c r="F199" s="180" t="str">
        <f>IF($D199&lt;&gt;"",VLOOKUP($D199,'SINAPI MARÇO 2020'!$1:$1048576,3,FALSE),"")</f>
        <v xml:space="preserve">UN    </v>
      </c>
      <c r="G199" s="426">
        <v>1</v>
      </c>
      <c r="H199" s="625">
        <f>IF($D199&lt;&gt;"",VLOOKUP($D199,'SINAPI MARÇO 2020'!$1:$1048576,4,FALSE),"")</f>
        <v>271.66000000000003</v>
      </c>
      <c r="I199" s="420">
        <f t="shared" si="11"/>
        <v>271.66000000000003</v>
      </c>
    </row>
    <row r="200" spans="2:9" ht="25.5">
      <c r="B200" s="361" t="s">
        <v>872</v>
      </c>
      <c r="C200" s="362" t="s">
        <v>7</v>
      </c>
      <c r="D200" s="366">
        <v>20007</v>
      </c>
      <c r="E200" s="179" t="str">
        <f>IF($D200&lt;&gt;"",VLOOKUP($D200,'SINAPI MARÇO 2020'!$A$1:G11363,2,FALSE),"")</f>
        <v>GUARNICAO/ ALIZAR/ VISTA MACICA, E= *1* CM, L= *4,5* CM, EM PINUS/ TAUARI/ VIROLA OU EQUIVALENTE DA REGIAO</v>
      </c>
      <c r="F200" s="180" t="str">
        <f>IF($D200&lt;&gt;"",VLOOKUP($D200,'SINAPI MARÇO 2020'!$1:$1048576,3,FALSE),"")</f>
        <v xml:space="preserve">M     </v>
      </c>
      <c r="G200" s="426">
        <v>10</v>
      </c>
      <c r="H200" s="625">
        <f>IF($D200&lt;&gt;"",VLOOKUP($D200,'SINAPI MARÇO 2020'!$1:$1048576,4,FALSE),"")</f>
        <v>2.59</v>
      </c>
      <c r="I200" s="420">
        <f t="shared" si="11"/>
        <v>25.9</v>
      </c>
    </row>
    <row r="201" spans="2:9">
      <c r="B201" s="361" t="s">
        <v>872</v>
      </c>
      <c r="C201" s="362" t="s">
        <v>7</v>
      </c>
      <c r="D201" s="366">
        <v>20247</v>
      </c>
      <c r="E201" s="179" t="str">
        <f>IF($D201&lt;&gt;"",VLOOKUP($D201,'SINAPI MARÇO 2020'!$A$1:G11364,2,FALSE),"")</f>
        <v>PREGO DE ACO POLIDO COM CABECA 15 X 15 (1 1/4 X 13)</v>
      </c>
      <c r="F201" s="180" t="str">
        <f>IF($D201&lt;&gt;"",VLOOKUP($D201,'SINAPI MARÇO 2020'!$1:$1048576,3,FALSE),"")</f>
        <v xml:space="preserve">KG    </v>
      </c>
      <c r="G201" s="426">
        <v>0.6</v>
      </c>
      <c r="H201" s="625">
        <f>IF($D201&lt;&gt;"",VLOOKUP($D201,'SINAPI MARÇO 2020'!$1:$1048576,4,FALSE),"")</f>
        <v>12.38</v>
      </c>
      <c r="I201" s="420">
        <f t="shared" si="11"/>
        <v>7.42</v>
      </c>
    </row>
    <row r="202" spans="2:9">
      <c r="B202" s="361"/>
      <c r="C202" s="362"/>
      <c r="D202" s="366"/>
      <c r="E202" s="179"/>
      <c r="F202" s="180"/>
      <c r="G202" s="426"/>
      <c r="H202" s="404"/>
      <c r="I202" s="420"/>
    </row>
    <row r="203" spans="2:9" ht="38.25">
      <c r="B203" s="483" t="s">
        <v>12563</v>
      </c>
      <c r="C203" s="395"/>
      <c r="D203" s="395"/>
      <c r="E203" s="358" t="s">
        <v>12251</v>
      </c>
      <c r="F203" s="359" t="s">
        <v>1131</v>
      </c>
      <c r="G203" s="425">
        <v>1</v>
      </c>
      <c r="H203" s="403"/>
      <c r="I203" s="419">
        <f>TRUNC(SUM(I204:I208),2)</f>
        <v>372.88</v>
      </c>
    </row>
    <row r="204" spans="2:9">
      <c r="B204" s="172" t="s">
        <v>874</v>
      </c>
      <c r="C204" s="173" t="s">
        <v>7</v>
      </c>
      <c r="D204" s="368">
        <v>88261</v>
      </c>
      <c r="E204" s="179" t="str">
        <f>IF($D204&lt;&gt;"",VLOOKUP($D204,'SINAPI MARÇO 2020'!$A$1:G11367,2,FALSE),"")</f>
        <v>CARPINTEIRO DE ESQUADRIA COM ENCARGOS COMPLEMENTARES</v>
      </c>
      <c r="F204" s="180" t="str">
        <f>IF($D204&lt;&gt;"",VLOOKUP($D204,'SINAPI MARÇO 2020'!$1:$1048576,3,FALSE),"")</f>
        <v>H</v>
      </c>
      <c r="G204" s="408">
        <v>1.2</v>
      </c>
      <c r="H204" s="625">
        <f>IF($D204&lt;&gt;"",VLOOKUP($D204,'SINAPI MARÇO 2020'!$1:$1048576,4,FALSE),"")</f>
        <v>18.84</v>
      </c>
      <c r="I204" s="420">
        <f>TRUNC(G204*H204,2)</f>
        <v>22.6</v>
      </c>
    </row>
    <row r="205" spans="2:9">
      <c r="B205" s="172" t="s">
        <v>874</v>
      </c>
      <c r="C205" s="173" t="s">
        <v>7</v>
      </c>
      <c r="D205" s="368">
        <v>88309</v>
      </c>
      <c r="E205" s="179" t="str">
        <f>IF($D205&lt;&gt;"",VLOOKUP($D205,'SINAPI MARÇO 2020'!$A$1:G11368,2,FALSE),"")</f>
        <v>PEDREIRO COM ENCARGOS COMPLEMENTARES</v>
      </c>
      <c r="F205" s="180" t="str">
        <f>IF($D205&lt;&gt;"",VLOOKUP($D205,'SINAPI MARÇO 2020'!$1:$1048576,3,FALSE),"")</f>
        <v>H</v>
      </c>
      <c r="G205" s="408">
        <v>2</v>
      </c>
      <c r="H205" s="625">
        <f>IF($D205&lt;&gt;"",VLOOKUP($D205,'SINAPI MARÇO 2020'!$1:$1048576,4,FALSE),"")</f>
        <v>17.760000000000002</v>
      </c>
      <c r="I205" s="420">
        <f>TRUNC(G205*H205,2)</f>
        <v>35.520000000000003</v>
      </c>
    </row>
    <row r="206" spans="2:9" ht="38.25">
      <c r="B206" s="172" t="s">
        <v>874</v>
      </c>
      <c r="C206" s="173" t="s">
        <v>7</v>
      </c>
      <c r="D206" s="368">
        <v>88627</v>
      </c>
      <c r="E206" s="179" t="str">
        <f>IF($D206&lt;&gt;"",VLOOKUP($D206,'SINAPI MARÇO 2020'!$A$1:G11369,2,FALSE),"")</f>
        <v>ARGAMASSA TRAÇO 1:0,5:4,5 (EM VOLUME DE CIMENTO, CAL E AREIA MÉDIA ÚMIDA) PARA ASSENTAMENTO DE ALVENARIA, PREPARO MANUAL. AF_08/2019</v>
      </c>
      <c r="F206" s="180" t="str">
        <f>IF($D206&lt;&gt;"",VLOOKUP($D206,'SINAPI MARÇO 2020'!$1:$1048576,3,FALSE),"")</f>
        <v>M3</v>
      </c>
      <c r="G206" s="408">
        <v>0.01</v>
      </c>
      <c r="H206" s="625">
        <f>IF($D206&lt;&gt;"",VLOOKUP($D206,'SINAPI MARÇO 2020'!$1:$1048576,4,FALSE),"")</f>
        <v>408.47</v>
      </c>
      <c r="I206" s="420">
        <f>TRUNC(G206*H206,2)</f>
        <v>4.08</v>
      </c>
    </row>
    <row r="207" spans="2:9" ht="25.5">
      <c r="B207" s="172" t="s">
        <v>872</v>
      </c>
      <c r="C207" s="173" t="s">
        <v>7</v>
      </c>
      <c r="D207" s="368">
        <v>2433</v>
      </c>
      <c r="E207" s="179" t="str">
        <f>IF($D207&lt;&gt;"",VLOOKUP($D207,'SINAPI MARÇO 2020'!$A$1:G11370,2,FALSE),"")</f>
        <v>DOBRADICA EM ACO/FERRO, 3" X 2 1/2", E= 1,2 A 1,8 MM, SEM ANEL,  CROMADO OU ZINCADO, TAMPA CHATA, COM PARAFUSOS</v>
      </c>
      <c r="F207" s="180" t="str">
        <f>IF($D207&lt;&gt;"",VLOOKUP($D207,'SINAPI MARÇO 2020'!$1:$1048576,3,FALSE),"")</f>
        <v xml:space="preserve">UN    </v>
      </c>
      <c r="G207" s="408">
        <v>2</v>
      </c>
      <c r="H207" s="625">
        <f>IF($D207&lt;&gt;"",VLOOKUP($D207,'SINAPI MARÇO 2020'!$1:$1048576,4,FALSE),"")</f>
        <v>6.08</v>
      </c>
      <c r="I207" s="420">
        <f>TRUNC(G207*H207,2)</f>
        <v>12.16</v>
      </c>
    </row>
    <row r="208" spans="2:9" ht="63.75">
      <c r="B208" s="172" t="s">
        <v>872</v>
      </c>
      <c r="C208" s="173"/>
      <c r="D208" s="368" t="s">
        <v>873</v>
      </c>
      <c r="E208" s="394" t="s">
        <v>12564</v>
      </c>
      <c r="F208" s="364" t="s">
        <v>1131</v>
      </c>
      <c r="G208" s="408">
        <v>1</v>
      </c>
      <c r="H208" s="627">
        <v>298.52</v>
      </c>
      <c r="I208" s="420">
        <f>TRUNC(G208*H208,2)</f>
        <v>298.52</v>
      </c>
    </row>
    <row r="209" spans="2:9">
      <c r="B209" s="492"/>
      <c r="C209" s="400"/>
      <c r="D209" s="400"/>
      <c r="E209" s="587"/>
      <c r="F209" s="400"/>
      <c r="G209" s="594"/>
      <c r="H209" s="406"/>
      <c r="I209" s="493"/>
    </row>
    <row r="210" spans="2:9" ht="25.5">
      <c r="B210" s="483" t="s">
        <v>12565</v>
      </c>
      <c r="C210" s="395"/>
      <c r="D210" s="395"/>
      <c r="E210" s="358" t="s">
        <v>12252</v>
      </c>
      <c r="F210" s="359" t="s">
        <v>72</v>
      </c>
      <c r="G210" s="425">
        <v>1</v>
      </c>
      <c r="H210" s="403"/>
      <c r="I210" s="419">
        <f>TRUNC(SUM(I211:I213),2)</f>
        <v>42.02</v>
      </c>
    </row>
    <row r="211" spans="2:9">
      <c r="B211" s="172" t="s">
        <v>874</v>
      </c>
      <c r="C211" s="173" t="s">
        <v>7</v>
      </c>
      <c r="D211" s="368">
        <v>88309</v>
      </c>
      <c r="E211" s="179" t="str">
        <f>IF($D211&lt;&gt;"",VLOOKUP($D211,'SINAPI MARÇO 2020'!$A$1:G11374,2,FALSE),"")</f>
        <v>PEDREIRO COM ENCARGOS COMPLEMENTARES</v>
      </c>
      <c r="F211" s="180" t="str">
        <f>IF($D211&lt;&gt;"",VLOOKUP($D211,'SINAPI MARÇO 2020'!$1:$1048576,3,FALSE),"")</f>
        <v>H</v>
      </c>
      <c r="G211" s="408">
        <v>0.6</v>
      </c>
      <c r="H211" s="625">
        <f>IF($D211&lt;&gt;"",VLOOKUP($D211,'SINAPI MARÇO 2020'!$1:$1048576,4,FALSE),"")</f>
        <v>17.760000000000002</v>
      </c>
      <c r="I211" s="420">
        <f>TRUNC(G211*H211,2)</f>
        <v>10.65</v>
      </c>
    </row>
    <row r="212" spans="2:9">
      <c r="B212" s="172" t="s">
        <v>874</v>
      </c>
      <c r="C212" s="173" t="s">
        <v>7</v>
      </c>
      <c r="D212" s="368">
        <v>88316</v>
      </c>
      <c r="E212" s="179" t="str">
        <f>IF($D212&lt;&gt;"",VLOOKUP($D212,'SINAPI MARÇO 2020'!$A$1:G11375,2,FALSE),"")</f>
        <v>SERVENTE COM ENCARGOS COMPLEMENTARES</v>
      </c>
      <c r="F212" s="180" t="str">
        <f>IF($D212&lt;&gt;"",VLOOKUP($D212,'SINAPI MARÇO 2020'!$1:$1048576,3,FALSE),"")</f>
        <v>H</v>
      </c>
      <c r="G212" s="408">
        <v>1</v>
      </c>
      <c r="H212" s="625">
        <f>IF($D212&lt;&gt;"",VLOOKUP($D212,'SINAPI MARÇO 2020'!$1:$1048576,4,FALSE),"")</f>
        <v>14.37</v>
      </c>
      <c r="I212" s="420">
        <f>TRUNC(G212*H212,2)</f>
        <v>14.37</v>
      </c>
    </row>
    <row r="213" spans="2:9">
      <c r="B213" s="172" t="s">
        <v>872</v>
      </c>
      <c r="C213" s="173" t="s">
        <v>873</v>
      </c>
      <c r="D213" s="368"/>
      <c r="E213" s="394" t="s">
        <v>12566</v>
      </c>
      <c r="F213" s="364" t="s">
        <v>72</v>
      </c>
      <c r="G213" s="426">
        <v>0.4</v>
      </c>
      <c r="H213" s="627">
        <v>42.5</v>
      </c>
      <c r="I213" s="420">
        <f>TRUNC(G213*H213,2)</f>
        <v>17</v>
      </c>
    </row>
    <row r="214" spans="2:9">
      <c r="B214" s="361"/>
      <c r="C214" s="362"/>
      <c r="D214" s="366"/>
      <c r="E214" s="179"/>
      <c r="F214" s="180"/>
      <c r="G214" s="426"/>
      <c r="H214" s="404"/>
      <c r="I214" s="420"/>
    </row>
    <row r="215" spans="2:9" ht="15">
      <c r="B215" s="483" t="s">
        <v>12558</v>
      </c>
      <c r="C215" s="395"/>
      <c r="D215" s="395"/>
      <c r="E215" s="358" t="s">
        <v>12255</v>
      </c>
      <c r="F215" s="359" t="s">
        <v>1131</v>
      </c>
      <c r="G215" s="425">
        <v>1</v>
      </c>
      <c r="H215" s="403"/>
      <c r="I215" s="419">
        <f>TRUNC(SUM(I216:I218),2)</f>
        <v>78.55</v>
      </c>
    </row>
    <row r="216" spans="2:9">
      <c r="B216" s="361" t="s">
        <v>874</v>
      </c>
      <c r="C216" s="362" t="s">
        <v>7</v>
      </c>
      <c r="D216" s="366">
        <v>88239</v>
      </c>
      <c r="E216" s="179" t="str">
        <f>IF($D216&lt;&gt;"",VLOOKUP($D216,'SINAPI MARÇO 2020'!$A$1:G11367,2,FALSE),"")</f>
        <v>AJUDANTE DE CARPINTEIRO COM ENCARGOS COMPLEMENTARES</v>
      </c>
      <c r="F216" s="180" t="str">
        <f>IF($D216&lt;&gt;"",VLOOKUP($D216,'SINAPI MARÇO 2020'!$1:$1048576,3,FALSE),"")</f>
        <v>H</v>
      </c>
      <c r="G216" s="426">
        <v>1.3</v>
      </c>
      <c r="H216" s="625">
        <f>IF($D216&lt;&gt;"",VLOOKUP($D216,'SINAPI MARÇO 2020'!$1:$1048576,4,FALSE),"")</f>
        <v>14.91</v>
      </c>
      <c r="I216" s="420">
        <f>TRUNC(G216*H216,2)</f>
        <v>19.38</v>
      </c>
    </row>
    <row r="217" spans="2:9">
      <c r="B217" s="361" t="s">
        <v>874</v>
      </c>
      <c r="C217" s="362" t="s">
        <v>7</v>
      </c>
      <c r="D217" s="366">
        <v>88261</v>
      </c>
      <c r="E217" s="179" t="str">
        <f>IF($D217&lt;&gt;"",VLOOKUP($D217,'SINAPI MARÇO 2020'!$A$1:G11368,2,FALSE),"")</f>
        <v>CARPINTEIRO DE ESQUADRIA COM ENCARGOS COMPLEMENTARES</v>
      </c>
      <c r="F217" s="180" t="str">
        <f>IF($D217&lt;&gt;"",VLOOKUP($D217,'SINAPI MARÇO 2020'!$1:$1048576,3,FALSE),"")</f>
        <v>H</v>
      </c>
      <c r="G217" s="426">
        <v>1.3</v>
      </c>
      <c r="H217" s="625">
        <f>IF($D217&lt;&gt;"",VLOOKUP($D217,'SINAPI MARÇO 2020'!$1:$1048576,4,FALSE),"")</f>
        <v>18.84</v>
      </c>
      <c r="I217" s="420">
        <f>TRUNC(G217*H217,2)</f>
        <v>24.49</v>
      </c>
    </row>
    <row r="218" spans="2:9" ht="51">
      <c r="B218" s="361" t="s">
        <v>872</v>
      </c>
      <c r="C218" s="362" t="s">
        <v>7</v>
      </c>
      <c r="D218" s="366">
        <v>3090</v>
      </c>
      <c r="E218" s="179" t="str">
        <f>IF($D218&lt;&gt;"",VLOOKUP($D218,'SINAPI MARÇO 2020'!$A$1:G11369,2,FALSE),"")</f>
        <v>FECHADURA DE EMBUTIR PARA PORTA INTERNA, TIPO GORGES (CHAVE GRANDE), MAQUINA 40 MM, MACANETA ALAVANCA E ESPELHO EM METAL CROMADO - NIVEL SEGURANCA MEDIO - COMPLETA</v>
      </c>
      <c r="F218" s="180" t="str">
        <f>IF($D218&lt;&gt;"",VLOOKUP($D218,'SINAPI MARÇO 2020'!$1:$1048576,3,FALSE),"")</f>
        <v xml:space="preserve">CJ    </v>
      </c>
      <c r="G218" s="426">
        <v>1</v>
      </c>
      <c r="H218" s="625">
        <f>IF($D218&lt;&gt;"",VLOOKUP($D218,'SINAPI MARÇO 2020'!$1:$1048576,4,FALSE),"")</f>
        <v>34.68</v>
      </c>
      <c r="I218" s="420">
        <f>TRUNC(G218*H218,2)</f>
        <v>34.68</v>
      </c>
    </row>
    <row r="219" spans="2:9">
      <c r="B219" s="492"/>
      <c r="C219" s="400"/>
      <c r="D219" s="400"/>
      <c r="E219" s="587"/>
      <c r="F219" s="400"/>
      <c r="G219" s="594"/>
      <c r="H219" s="406"/>
      <c r="I219" s="493"/>
    </row>
    <row r="220" spans="2:9" ht="25.5">
      <c r="B220" s="483" t="s">
        <v>12559</v>
      </c>
      <c r="C220" s="395"/>
      <c r="D220" s="395"/>
      <c r="E220" s="358" t="s">
        <v>12258</v>
      </c>
      <c r="F220" s="359" t="s">
        <v>72</v>
      </c>
      <c r="G220" s="425">
        <v>1</v>
      </c>
      <c r="H220" s="403"/>
      <c r="I220" s="419">
        <f>TRUNC(SUM(I221:I225),2)</f>
        <v>1371.33</v>
      </c>
    </row>
    <row r="221" spans="2:9">
      <c r="B221" s="361" t="s">
        <v>874</v>
      </c>
      <c r="C221" s="362" t="s">
        <v>7</v>
      </c>
      <c r="D221" s="366">
        <v>88309</v>
      </c>
      <c r="E221" s="179" t="str">
        <f>IF($D221&lt;&gt;"",VLOOKUP($D221,'SINAPI MARÇO 2020'!$A$1:G11372,2,FALSE),"")</f>
        <v>PEDREIRO COM ENCARGOS COMPLEMENTARES</v>
      </c>
      <c r="F221" s="180" t="str">
        <f>IF($D221&lt;&gt;"",VLOOKUP($D221,'SINAPI MARÇO 2020'!$1:$1048576,3,FALSE),"")</f>
        <v>H</v>
      </c>
      <c r="G221" s="426">
        <v>1.8</v>
      </c>
      <c r="H221" s="625">
        <f>IF($D221&lt;&gt;"",VLOOKUP($D221,'SINAPI MARÇO 2020'!$1:$1048576,4,FALSE),"")</f>
        <v>17.760000000000002</v>
      </c>
      <c r="I221" s="420">
        <f>TRUNC(G221*H221,2)</f>
        <v>31.96</v>
      </c>
    </row>
    <row r="222" spans="2:9">
      <c r="B222" s="361" t="s">
        <v>874</v>
      </c>
      <c r="C222" s="362" t="s">
        <v>7</v>
      </c>
      <c r="D222" s="366">
        <v>88315</v>
      </c>
      <c r="E222" s="179" t="str">
        <f>IF($D222&lt;&gt;"",VLOOKUP($D222,'SINAPI MARÇO 2020'!$A$1:G11373,2,FALSE),"")</f>
        <v>SERRALHEIRO COM ENCARGOS COMPLEMENTARES</v>
      </c>
      <c r="F222" s="180" t="str">
        <f>IF($D222&lt;&gt;"",VLOOKUP($D222,'SINAPI MARÇO 2020'!$1:$1048576,3,FALSE),"")</f>
        <v>H</v>
      </c>
      <c r="G222" s="426">
        <v>2</v>
      </c>
      <c r="H222" s="625">
        <f>IF($D222&lt;&gt;"",VLOOKUP($D222,'SINAPI MARÇO 2020'!$1:$1048576,4,FALSE),"")</f>
        <v>17.68</v>
      </c>
      <c r="I222" s="420">
        <f>TRUNC(G222*H222,2)</f>
        <v>35.36</v>
      </c>
    </row>
    <row r="223" spans="2:9">
      <c r="B223" s="361" t="s">
        <v>874</v>
      </c>
      <c r="C223" s="362" t="s">
        <v>7</v>
      </c>
      <c r="D223" s="366">
        <v>88316</v>
      </c>
      <c r="E223" s="179" t="str">
        <f>IF($D223&lt;&gt;"",VLOOKUP($D223,'SINAPI MARÇO 2020'!$A$1:G11374,2,FALSE),"")</f>
        <v>SERVENTE COM ENCARGOS COMPLEMENTARES</v>
      </c>
      <c r="F223" s="180" t="str">
        <f>IF($D223&lt;&gt;"",VLOOKUP($D223,'SINAPI MARÇO 2020'!$1:$1048576,3,FALSE),"")</f>
        <v>H</v>
      </c>
      <c r="G223" s="426">
        <v>4.5</v>
      </c>
      <c r="H223" s="625">
        <f>IF($D223&lt;&gt;"",VLOOKUP($D223,'SINAPI MARÇO 2020'!$1:$1048576,4,FALSE),"")</f>
        <v>14.37</v>
      </c>
      <c r="I223" s="420">
        <f>TRUNC(G223*H223,2)</f>
        <v>64.66</v>
      </c>
    </row>
    <row r="224" spans="2:9" ht="38.25">
      <c r="B224" s="361" t="s">
        <v>874</v>
      </c>
      <c r="C224" s="362" t="s">
        <v>7</v>
      </c>
      <c r="D224" s="366">
        <v>88627</v>
      </c>
      <c r="E224" s="179" t="str">
        <f>IF($D224&lt;&gt;"",VLOOKUP($D224,'SINAPI MARÇO 2020'!$A$1:G11375,2,FALSE),"")</f>
        <v>ARGAMASSA TRAÇO 1:0,5:4,5 (EM VOLUME DE CIMENTO, CAL E AREIA MÉDIA ÚMIDA) PARA ASSENTAMENTO DE ALVENARIA, PREPARO MANUAL. AF_08/2019</v>
      </c>
      <c r="F224" s="180" t="str">
        <f>IF($D224&lt;&gt;"",VLOOKUP($D224,'SINAPI MARÇO 2020'!$1:$1048576,3,FALSE),"")</f>
        <v>M3</v>
      </c>
      <c r="G224" s="426">
        <v>6.0000000000000001E-3</v>
      </c>
      <c r="H224" s="625">
        <f>IF($D224&lt;&gt;"",VLOOKUP($D224,'SINAPI MARÇO 2020'!$1:$1048576,4,FALSE),"")</f>
        <v>408.47</v>
      </c>
      <c r="I224" s="420">
        <f>TRUNC(G224*H224,2)</f>
        <v>2.4500000000000002</v>
      </c>
    </row>
    <row r="225" spans="2:9" ht="25.5">
      <c r="B225" s="361" t="s">
        <v>872</v>
      </c>
      <c r="C225" s="362" t="s">
        <v>873</v>
      </c>
      <c r="D225" s="366"/>
      <c r="E225" s="394" t="s">
        <v>6851</v>
      </c>
      <c r="F225" s="364" t="s">
        <v>1136</v>
      </c>
      <c r="G225" s="426">
        <v>1.5</v>
      </c>
      <c r="H225" s="628">
        <v>824.6</v>
      </c>
      <c r="I225" s="420">
        <f>TRUNC(G225*H225,2)</f>
        <v>1236.9000000000001</v>
      </c>
    </row>
    <row r="226" spans="2:9">
      <c r="B226" s="492"/>
      <c r="C226" s="400"/>
      <c r="D226" s="400"/>
      <c r="E226" s="587"/>
      <c r="F226" s="400"/>
      <c r="G226" s="594"/>
      <c r="H226" s="406"/>
      <c r="I226" s="493"/>
    </row>
    <row r="227" spans="2:9" ht="25.5">
      <c r="B227" s="483" t="s">
        <v>12560</v>
      </c>
      <c r="C227" s="395"/>
      <c r="D227" s="395"/>
      <c r="E227" s="358" t="s">
        <v>12259</v>
      </c>
      <c r="F227" s="359" t="s">
        <v>72</v>
      </c>
      <c r="G227" s="425">
        <v>1</v>
      </c>
      <c r="H227" s="403"/>
      <c r="I227" s="419">
        <f>TRUNC(SUM(I228:I232),2)</f>
        <v>1371.33</v>
      </c>
    </row>
    <row r="228" spans="2:9">
      <c r="B228" s="361" t="s">
        <v>874</v>
      </c>
      <c r="C228" s="362" t="s">
        <v>7</v>
      </c>
      <c r="D228" s="366">
        <v>88309</v>
      </c>
      <c r="E228" s="179" t="str">
        <f>IF($D228&lt;&gt;"",VLOOKUP($D228,'SINAPI MARÇO 2020'!$A$1:G11379,2,FALSE),"")</f>
        <v>PEDREIRO COM ENCARGOS COMPLEMENTARES</v>
      </c>
      <c r="F228" s="180" t="str">
        <f>IF($D228&lt;&gt;"",VLOOKUP($D228,'SINAPI MARÇO 2020'!$1:$1048576,3,FALSE),"")</f>
        <v>H</v>
      </c>
      <c r="G228" s="426">
        <v>1.8</v>
      </c>
      <c r="H228" s="625">
        <f>IF($D228&lt;&gt;"",VLOOKUP($D228,'SINAPI MARÇO 2020'!$1:$1048576,4,FALSE),"")</f>
        <v>17.760000000000002</v>
      </c>
      <c r="I228" s="420">
        <f>TRUNC(G228*H228,2)</f>
        <v>31.96</v>
      </c>
    </row>
    <row r="229" spans="2:9">
      <c r="B229" s="361" t="s">
        <v>874</v>
      </c>
      <c r="C229" s="362" t="s">
        <v>7</v>
      </c>
      <c r="D229" s="366">
        <v>88315</v>
      </c>
      <c r="E229" s="179" t="str">
        <f>IF($D229&lt;&gt;"",VLOOKUP($D229,'SINAPI MARÇO 2020'!$A$1:G11380,2,FALSE),"")</f>
        <v>SERRALHEIRO COM ENCARGOS COMPLEMENTARES</v>
      </c>
      <c r="F229" s="180" t="str">
        <f>IF($D229&lt;&gt;"",VLOOKUP($D229,'SINAPI MARÇO 2020'!$1:$1048576,3,FALSE),"")</f>
        <v>H</v>
      </c>
      <c r="G229" s="426">
        <v>2</v>
      </c>
      <c r="H229" s="625">
        <f>IF($D229&lt;&gt;"",VLOOKUP($D229,'SINAPI MARÇO 2020'!$1:$1048576,4,FALSE),"")</f>
        <v>17.68</v>
      </c>
      <c r="I229" s="420">
        <f>TRUNC(G229*H229,2)</f>
        <v>35.36</v>
      </c>
    </row>
    <row r="230" spans="2:9">
      <c r="B230" s="361" t="s">
        <v>874</v>
      </c>
      <c r="C230" s="362" t="s">
        <v>7</v>
      </c>
      <c r="D230" s="366">
        <v>88316</v>
      </c>
      <c r="E230" s="179" t="str">
        <f>IF($D230&lt;&gt;"",VLOOKUP($D230,'SINAPI MARÇO 2020'!$A$1:G11381,2,FALSE),"")</f>
        <v>SERVENTE COM ENCARGOS COMPLEMENTARES</v>
      </c>
      <c r="F230" s="180" t="str">
        <f>IF($D230&lt;&gt;"",VLOOKUP($D230,'SINAPI MARÇO 2020'!$1:$1048576,3,FALSE),"")</f>
        <v>H</v>
      </c>
      <c r="G230" s="426">
        <v>4.5</v>
      </c>
      <c r="H230" s="625">
        <f>IF($D230&lt;&gt;"",VLOOKUP($D230,'SINAPI MARÇO 2020'!$1:$1048576,4,FALSE),"")</f>
        <v>14.37</v>
      </c>
      <c r="I230" s="420">
        <f>TRUNC(G230*H230,2)</f>
        <v>64.66</v>
      </c>
    </row>
    <row r="231" spans="2:9" ht="38.25">
      <c r="B231" s="361" t="s">
        <v>874</v>
      </c>
      <c r="C231" s="362" t="s">
        <v>7</v>
      </c>
      <c r="D231" s="366">
        <v>88627</v>
      </c>
      <c r="E231" s="179" t="str">
        <f>IF($D231&lt;&gt;"",VLOOKUP($D231,'SINAPI MARÇO 2020'!$A$1:G11382,2,FALSE),"")</f>
        <v>ARGAMASSA TRAÇO 1:0,5:4,5 (EM VOLUME DE CIMENTO, CAL E AREIA MÉDIA ÚMIDA) PARA ASSENTAMENTO DE ALVENARIA, PREPARO MANUAL. AF_08/2019</v>
      </c>
      <c r="F231" s="180" t="str">
        <f>IF($D231&lt;&gt;"",VLOOKUP($D231,'SINAPI MARÇO 2020'!$1:$1048576,3,FALSE),"")</f>
        <v>M3</v>
      </c>
      <c r="G231" s="426">
        <v>6.0000000000000001E-3</v>
      </c>
      <c r="H231" s="625">
        <f>IF($D231&lt;&gt;"",VLOOKUP($D231,'SINAPI MARÇO 2020'!$1:$1048576,4,FALSE),"")</f>
        <v>408.47</v>
      </c>
      <c r="I231" s="420">
        <f>TRUNC(G231*H231,2)</f>
        <v>2.4500000000000002</v>
      </c>
    </row>
    <row r="232" spans="2:9" ht="25.5">
      <c r="B232" s="361" t="s">
        <v>872</v>
      </c>
      <c r="C232" s="362" t="s">
        <v>873</v>
      </c>
      <c r="D232" s="366"/>
      <c r="E232" s="394" t="s">
        <v>6851</v>
      </c>
      <c r="F232" s="364" t="s">
        <v>1136</v>
      </c>
      <c r="G232" s="426">
        <v>1.5</v>
      </c>
      <c r="H232" s="628">
        <v>824.6</v>
      </c>
      <c r="I232" s="420">
        <f>TRUNC(G232*H232,2)</f>
        <v>1236.9000000000001</v>
      </c>
    </row>
    <row r="233" spans="2:9">
      <c r="B233" s="492"/>
      <c r="C233" s="400"/>
      <c r="D233" s="400"/>
      <c r="E233" s="587"/>
      <c r="F233" s="400"/>
      <c r="G233" s="594"/>
      <c r="H233" s="406"/>
      <c r="I233" s="493"/>
    </row>
    <row r="234" spans="2:9" ht="25.5">
      <c r="B234" s="483" t="s">
        <v>12561</v>
      </c>
      <c r="C234" s="395"/>
      <c r="D234" s="395"/>
      <c r="E234" s="358" t="s">
        <v>12260</v>
      </c>
      <c r="F234" s="359" t="s">
        <v>72</v>
      </c>
      <c r="G234" s="425">
        <v>1</v>
      </c>
      <c r="H234" s="403"/>
      <c r="I234" s="419">
        <f>TRUNC(SUM(I235:I239),2)</f>
        <v>1333.43</v>
      </c>
    </row>
    <row r="235" spans="2:9">
      <c r="B235" s="361" t="s">
        <v>874</v>
      </c>
      <c r="C235" s="362" t="s">
        <v>7</v>
      </c>
      <c r="D235" s="366">
        <v>88309</v>
      </c>
      <c r="E235" s="179" t="str">
        <f>IF($D235&lt;&gt;"",VLOOKUP($D235,'SINAPI MARÇO 2020'!$A$1:G11386,2,FALSE),"")</f>
        <v>PEDREIRO COM ENCARGOS COMPLEMENTARES</v>
      </c>
      <c r="F235" s="180" t="str">
        <f>IF($D235&lt;&gt;"",VLOOKUP($D235,'SINAPI MARÇO 2020'!$1:$1048576,3,FALSE),"")</f>
        <v>H</v>
      </c>
      <c r="G235" s="426">
        <v>1.2</v>
      </c>
      <c r="H235" s="625">
        <f>IF($D235&lt;&gt;"",VLOOKUP($D235,'SINAPI MARÇO 2020'!$1:$1048576,4,FALSE),"")</f>
        <v>17.760000000000002</v>
      </c>
      <c r="I235" s="420">
        <f>TRUNC(G235*H235,2)</f>
        <v>21.31</v>
      </c>
    </row>
    <row r="236" spans="2:9">
      <c r="B236" s="361" t="s">
        <v>874</v>
      </c>
      <c r="C236" s="362" t="s">
        <v>7</v>
      </c>
      <c r="D236" s="366">
        <v>88315</v>
      </c>
      <c r="E236" s="179" t="str">
        <f>IF($D236&lt;&gt;"",VLOOKUP($D236,'SINAPI MARÇO 2020'!$A$1:G11387,2,FALSE),"")</f>
        <v>SERRALHEIRO COM ENCARGOS COMPLEMENTARES</v>
      </c>
      <c r="F236" s="180" t="str">
        <f>IF($D236&lt;&gt;"",VLOOKUP($D236,'SINAPI MARÇO 2020'!$1:$1048576,3,FALSE),"")</f>
        <v>H</v>
      </c>
      <c r="G236" s="426">
        <v>1.8</v>
      </c>
      <c r="H236" s="625">
        <f>IF($D236&lt;&gt;"",VLOOKUP($D236,'SINAPI MARÇO 2020'!$1:$1048576,4,FALSE),"")</f>
        <v>17.68</v>
      </c>
      <c r="I236" s="420">
        <f>TRUNC(G236*H236,2)</f>
        <v>31.82</v>
      </c>
    </row>
    <row r="237" spans="2:9">
      <c r="B237" s="361" t="s">
        <v>874</v>
      </c>
      <c r="C237" s="362" t="s">
        <v>7</v>
      </c>
      <c r="D237" s="366">
        <v>88316</v>
      </c>
      <c r="E237" s="179" t="str">
        <f>IF($D237&lt;&gt;"",VLOOKUP($D237,'SINAPI MARÇO 2020'!$A$1:G11388,2,FALSE),"")</f>
        <v>SERVENTE COM ENCARGOS COMPLEMENTARES</v>
      </c>
      <c r="F237" s="180" t="str">
        <f>IF($D237&lt;&gt;"",VLOOKUP($D237,'SINAPI MARÇO 2020'!$1:$1048576,3,FALSE),"")</f>
        <v>H</v>
      </c>
      <c r="G237" s="426">
        <v>2.85</v>
      </c>
      <c r="H237" s="625">
        <f>IF($D237&lt;&gt;"",VLOOKUP($D237,'SINAPI MARÇO 2020'!$1:$1048576,4,FALSE),"")</f>
        <v>14.37</v>
      </c>
      <c r="I237" s="420">
        <f>TRUNC(G237*H237,2)</f>
        <v>40.950000000000003</v>
      </c>
    </row>
    <row r="238" spans="2:9" ht="38.25">
      <c r="B238" s="361" t="s">
        <v>874</v>
      </c>
      <c r="C238" s="362" t="s">
        <v>7</v>
      </c>
      <c r="D238" s="366">
        <v>88627</v>
      </c>
      <c r="E238" s="179" t="str">
        <f>IF($D238&lt;&gt;"",VLOOKUP($D238,'SINAPI MARÇO 2020'!$A$1:G11389,2,FALSE),"")</f>
        <v>ARGAMASSA TRAÇO 1:0,5:4,5 (EM VOLUME DE CIMENTO, CAL E AREIA MÉDIA ÚMIDA) PARA ASSENTAMENTO DE ALVENARIA, PREPARO MANUAL. AF_08/2019</v>
      </c>
      <c r="F238" s="180" t="str">
        <f>IF($D238&lt;&gt;"",VLOOKUP($D238,'SINAPI MARÇO 2020'!$1:$1048576,3,FALSE),"")</f>
        <v>M3</v>
      </c>
      <c r="G238" s="426">
        <v>6.0000000000000001E-3</v>
      </c>
      <c r="H238" s="625">
        <f>IF($D238&lt;&gt;"",VLOOKUP($D238,'SINAPI MARÇO 2020'!$1:$1048576,4,FALSE),"")</f>
        <v>408.47</v>
      </c>
      <c r="I238" s="420">
        <f>TRUNC(G238*H238,2)</f>
        <v>2.4500000000000002</v>
      </c>
    </row>
    <row r="239" spans="2:9" ht="25.5">
      <c r="B239" s="361" t="s">
        <v>872</v>
      </c>
      <c r="C239" s="362" t="s">
        <v>873</v>
      </c>
      <c r="D239" s="366"/>
      <c r="E239" s="394" t="s">
        <v>6851</v>
      </c>
      <c r="F239" s="364" t="s">
        <v>1136</v>
      </c>
      <c r="G239" s="426">
        <v>1.5</v>
      </c>
      <c r="H239" s="628">
        <v>824.6</v>
      </c>
      <c r="I239" s="420">
        <f>TRUNC(G239*H239,2)</f>
        <v>1236.9000000000001</v>
      </c>
    </row>
    <row r="240" spans="2:9">
      <c r="B240" s="492"/>
      <c r="C240" s="400"/>
      <c r="D240" s="400"/>
      <c r="E240" s="587"/>
      <c r="F240" s="400"/>
      <c r="G240" s="594"/>
      <c r="H240" s="406"/>
      <c r="I240" s="493"/>
    </row>
    <row r="241" spans="2:9" ht="25.5">
      <c r="B241" s="483" t="s">
        <v>12562</v>
      </c>
      <c r="C241" s="395"/>
      <c r="D241" s="395"/>
      <c r="E241" s="358" t="s">
        <v>12261</v>
      </c>
      <c r="F241" s="359" t="s">
        <v>72</v>
      </c>
      <c r="G241" s="425">
        <v>1</v>
      </c>
      <c r="H241" s="403"/>
      <c r="I241" s="419">
        <f>TRUNC(SUM(I242:I246),2)</f>
        <v>1123.95</v>
      </c>
    </row>
    <row r="242" spans="2:9">
      <c r="B242" s="361" t="s">
        <v>874</v>
      </c>
      <c r="C242" s="362" t="s">
        <v>7</v>
      </c>
      <c r="D242" s="366">
        <v>88309</v>
      </c>
      <c r="E242" s="179" t="str">
        <f>IF($D242&lt;&gt;"",VLOOKUP($D242,'SINAPI MARÇO 2020'!$A$1:G11393,2,FALSE),"")</f>
        <v>PEDREIRO COM ENCARGOS COMPLEMENTARES</v>
      </c>
      <c r="F242" s="180" t="str">
        <f>IF($D242&lt;&gt;"",VLOOKUP($D242,'SINAPI MARÇO 2020'!$1:$1048576,3,FALSE),"")</f>
        <v>H</v>
      </c>
      <c r="G242" s="426">
        <v>1.8</v>
      </c>
      <c r="H242" s="625">
        <f>IF($D242&lt;&gt;"",VLOOKUP($D242,'SINAPI MARÇO 2020'!$1:$1048576,4,FALSE),"")</f>
        <v>17.760000000000002</v>
      </c>
      <c r="I242" s="420">
        <f>TRUNC(G242*H242,2)</f>
        <v>31.96</v>
      </c>
    </row>
    <row r="243" spans="2:9">
      <c r="B243" s="361" t="s">
        <v>874</v>
      </c>
      <c r="C243" s="362" t="s">
        <v>7</v>
      </c>
      <c r="D243" s="366">
        <v>88315</v>
      </c>
      <c r="E243" s="179" t="str">
        <f>IF($D243&lt;&gt;"",VLOOKUP($D243,'SINAPI MARÇO 2020'!$A$1:G11394,2,FALSE),"")</f>
        <v>SERRALHEIRO COM ENCARGOS COMPLEMENTARES</v>
      </c>
      <c r="F243" s="180" t="str">
        <f>IF($D243&lt;&gt;"",VLOOKUP($D243,'SINAPI MARÇO 2020'!$1:$1048576,3,FALSE),"")</f>
        <v>H</v>
      </c>
      <c r="G243" s="426">
        <v>2</v>
      </c>
      <c r="H243" s="625">
        <f>IF($D243&lt;&gt;"",VLOOKUP($D243,'SINAPI MARÇO 2020'!$1:$1048576,4,FALSE),"")</f>
        <v>17.68</v>
      </c>
      <c r="I243" s="420">
        <f>TRUNC(G243*H243,2)</f>
        <v>35.36</v>
      </c>
    </row>
    <row r="244" spans="2:9">
      <c r="B244" s="361" t="s">
        <v>874</v>
      </c>
      <c r="C244" s="362" t="s">
        <v>7</v>
      </c>
      <c r="D244" s="366">
        <v>88316</v>
      </c>
      <c r="E244" s="179" t="str">
        <f>IF($D244&lt;&gt;"",VLOOKUP($D244,'SINAPI MARÇO 2020'!$A$1:G11395,2,FALSE),"")</f>
        <v>SERVENTE COM ENCARGOS COMPLEMENTARES</v>
      </c>
      <c r="F244" s="180" t="str">
        <f>IF($D244&lt;&gt;"",VLOOKUP($D244,'SINAPI MARÇO 2020'!$1:$1048576,3,FALSE),"")</f>
        <v>H</v>
      </c>
      <c r="G244" s="426">
        <v>4.5</v>
      </c>
      <c r="H244" s="625">
        <f>IF($D244&lt;&gt;"",VLOOKUP($D244,'SINAPI MARÇO 2020'!$1:$1048576,4,FALSE),"")</f>
        <v>14.37</v>
      </c>
      <c r="I244" s="420">
        <f>TRUNC(G244*H244,2)</f>
        <v>64.66</v>
      </c>
    </row>
    <row r="245" spans="2:9" ht="38.25">
      <c r="B245" s="361" t="s">
        <v>874</v>
      </c>
      <c r="C245" s="362" t="s">
        <v>7</v>
      </c>
      <c r="D245" s="366">
        <v>88627</v>
      </c>
      <c r="E245" s="179" t="str">
        <f>IF($D245&lt;&gt;"",VLOOKUP($D245,'SINAPI MARÇO 2020'!$A$1:G11396,2,FALSE),"")</f>
        <v>ARGAMASSA TRAÇO 1:0,5:4,5 (EM VOLUME DE CIMENTO, CAL E AREIA MÉDIA ÚMIDA) PARA ASSENTAMENTO DE ALVENARIA, PREPARO MANUAL. AF_08/2019</v>
      </c>
      <c r="F245" s="180" t="str">
        <f>IF($D245&lt;&gt;"",VLOOKUP($D245,'SINAPI MARÇO 2020'!$1:$1048576,3,FALSE),"")</f>
        <v>M3</v>
      </c>
      <c r="G245" s="426">
        <v>6.0000000000000001E-3</v>
      </c>
      <c r="H245" s="625">
        <f>IF($D245&lt;&gt;"",VLOOKUP($D245,'SINAPI MARÇO 2020'!$1:$1048576,4,FALSE),"")</f>
        <v>408.47</v>
      </c>
      <c r="I245" s="420">
        <f>TRUNC(G245*H245,2)</f>
        <v>2.4500000000000002</v>
      </c>
    </row>
    <row r="246" spans="2:9" ht="25.5">
      <c r="B246" s="361" t="s">
        <v>872</v>
      </c>
      <c r="C246" s="362" t="s">
        <v>873</v>
      </c>
      <c r="D246" s="366"/>
      <c r="E246" s="394" t="s">
        <v>6851</v>
      </c>
      <c r="F246" s="364" t="s">
        <v>1136</v>
      </c>
      <c r="G246" s="426">
        <v>1.2</v>
      </c>
      <c r="H246" s="628">
        <v>824.6</v>
      </c>
      <c r="I246" s="420">
        <f>TRUNC(G246*H246,2)</f>
        <v>989.52</v>
      </c>
    </row>
    <row r="247" spans="2:9">
      <c r="B247" s="524"/>
      <c r="C247" s="173"/>
      <c r="D247" s="500"/>
      <c r="E247" s="586"/>
      <c r="F247" s="173"/>
      <c r="G247" s="581"/>
      <c r="H247" s="501"/>
      <c r="I247" s="523"/>
    </row>
    <row r="248" spans="2:9" ht="25.5">
      <c r="B248" s="483" t="s">
        <v>12567</v>
      </c>
      <c r="C248" s="395"/>
      <c r="D248" s="395"/>
      <c r="E248" s="358" t="s">
        <v>12262</v>
      </c>
      <c r="F248" s="359" t="s">
        <v>72</v>
      </c>
      <c r="G248" s="425">
        <v>1</v>
      </c>
      <c r="H248" s="403"/>
      <c r="I248" s="419">
        <f>TRUNC(SUM(I249:I253),2)</f>
        <v>1123.95</v>
      </c>
    </row>
    <row r="249" spans="2:9">
      <c r="B249" s="361" t="s">
        <v>874</v>
      </c>
      <c r="C249" s="362" t="s">
        <v>7</v>
      </c>
      <c r="D249" s="366">
        <v>88309</v>
      </c>
      <c r="E249" s="179" t="str">
        <f>IF($D249&lt;&gt;"",VLOOKUP($D249,'SINAPI MARÇO 2020'!$A$1:G11400,2,FALSE),"")</f>
        <v>PEDREIRO COM ENCARGOS COMPLEMENTARES</v>
      </c>
      <c r="F249" s="180" t="str">
        <f>IF($D249&lt;&gt;"",VLOOKUP($D249,'SINAPI MARÇO 2020'!$1:$1048576,3,FALSE),"")</f>
        <v>H</v>
      </c>
      <c r="G249" s="426">
        <v>1.8</v>
      </c>
      <c r="H249" s="625">
        <f>IF($D249&lt;&gt;"",VLOOKUP($D249,'SINAPI MARÇO 2020'!$1:$1048576,4,FALSE),"")</f>
        <v>17.760000000000002</v>
      </c>
      <c r="I249" s="420">
        <f>TRUNC(G249*H249,2)</f>
        <v>31.96</v>
      </c>
    </row>
    <row r="250" spans="2:9">
      <c r="B250" s="361" t="s">
        <v>874</v>
      </c>
      <c r="C250" s="362" t="s">
        <v>7</v>
      </c>
      <c r="D250" s="366">
        <v>88315</v>
      </c>
      <c r="E250" s="179" t="str">
        <f>IF($D250&lt;&gt;"",VLOOKUP($D250,'SINAPI MARÇO 2020'!$A$1:G11401,2,FALSE),"")</f>
        <v>SERRALHEIRO COM ENCARGOS COMPLEMENTARES</v>
      </c>
      <c r="F250" s="180" t="str">
        <f>IF($D250&lt;&gt;"",VLOOKUP($D250,'SINAPI MARÇO 2020'!$1:$1048576,3,FALSE),"")</f>
        <v>H</v>
      </c>
      <c r="G250" s="426">
        <v>2</v>
      </c>
      <c r="H250" s="625">
        <f>IF($D250&lt;&gt;"",VLOOKUP($D250,'SINAPI MARÇO 2020'!$1:$1048576,4,FALSE),"")</f>
        <v>17.68</v>
      </c>
      <c r="I250" s="420">
        <f>TRUNC(G250*H250,2)</f>
        <v>35.36</v>
      </c>
    </row>
    <row r="251" spans="2:9">
      <c r="B251" s="361" t="s">
        <v>874</v>
      </c>
      <c r="C251" s="362" t="s">
        <v>7</v>
      </c>
      <c r="D251" s="366">
        <v>88316</v>
      </c>
      <c r="E251" s="179" t="str">
        <f>IF($D251&lt;&gt;"",VLOOKUP($D251,'SINAPI MARÇO 2020'!$A$1:G11402,2,FALSE),"")</f>
        <v>SERVENTE COM ENCARGOS COMPLEMENTARES</v>
      </c>
      <c r="F251" s="180" t="str">
        <f>IF($D251&lt;&gt;"",VLOOKUP($D251,'SINAPI MARÇO 2020'!$1:$1048576,3,FALSE),"")</f>
        <v>H</v>
      </c>
      <c r="G251" s="426">
        <v>4.5</v>
      </c>
      <c r="H251" s="625">
        <f>IF($D251&lt;&gt;"",VLOOKUP($D251,'SINAPI MARÇO 2020'!$1:$1048576,4,FALSE),"")</f>
        <v>14.37</v>
      </c>
      <c r="I251" s="420">
        <f>TRUNC(G251*H251,2)</f>
        <v>64.66</v>
      </c>
    </row>
    <row r="252" spans="2:9" ht="38.25">
      <c r="B252" s="361" t="s">
        <v>874</v>
      </c>
      <c r="C252" s="362" t="s">
        <v>7</v>
      </c>
      <c r="D252" s="366">
        <v>88627</v>
      </c>
      <c r="E252" s="179" t="str">
        <f>IF($D252&lt;&gt;"",VLOOKUP($D252,'SINAPI MARÇO 2020'!$A$1:G11403,2,FALSE),"")</f>
        <v>ARGAMASSA TRAÇO 1:0,5:4,5 (EM VOLUME DE CIMENTO, CAL E AREIA MÉDIA ÚMIDA) PARA ASSENTAMENTO DE ALVENARIA, PREPARO MANUAL. AF_08/2019</v>
      </c>
      <c r="F252" s="180" t="str">
        <f>IF($D252&lt;&gt;"",VLOOKUP($D252,'SINAPI MARÇO 2020'!$1:$1048576,3,FALSE),"")</f>
        <v>M3</v>
      </c>
      <c r="G252" s="426">
        <v>6.0000000000000001E-3</v>
      </c>
      <c r="H252" s="625">
        <f>IF($D252&lt;&gt;"",VLOOKUP($D252,'SINAPI MARÇO 2020'!$1:$1048576,4,FALSE),"")</f>
        <v>408.47</v>
      </c>
      <c r="I252" s="420">
        <f>TRUNC(G252*H252,2)</f>
        <v>2.4500000000000002</v>
      </c>
    </row>
    <row r="253" spans="2:9" ht="25.5">
      <c r="B253" s="361" t="s">
        <v>872</v>
      </c>
      <c r="C253" s="362" t="s">
        <v>873</v>
      </c>
      <c r="D253" s="366"/>
      <c r="E253" s="394" t="s">
        <v>6851</v>
      </c>
      <c r="F253" s="364" t="s">
        <v>1136</v>
      </c>
      <c r="G253" s="426">
        <v>1.2</v>
      </c>
      <c r="H253" s="628">
        <v>824.6</v>
      </c>
      <c r="I253" s="420">
        <f>TRUNC(G253*H253,2)</f>
        <v>989.52</v>
      </c>
    </row>
    <row r="254" spans="2:9">
      <c r="B254" s="492"/>
      <c r="C254" s="400"/>
      <c r="D254" s="400"/>
      <c r="E254" s="587"/>
      <c r="F254" s="400"/>
      <c r="G254" s="594"/>
      <c r="H254" s="406"/>
      <c r="I254" s="493"/>
    </row>
    <row r="255" spans="2:9" ht="25.5">
      <c r="B255" s="483" t="s">
        <v>12568</v>
      </c>
      <c r="C255" s="395"/>
      <c r="D255" s="395"/>
      <c r="E255" s="358" t="s">
        <v>12263</v>
      </c>
      <c r="F255" s="359" t="s">
        <v>72</v>
      </c>
      <c r="G255" s="425">
        <v>1</v>
      </c>
      <c r="H255" s="403"/>
      <c r="I255" s="419">
        <f>TRUNC(SUM(I256:I260),2)</f>
        <v>1371.33</v>
      </c>
    </row>
    <row r="256" spans="2:9">
      <c r="B256" s="361" t="s">
        <v>874</v>
      </c>
      <c r="C256" s="362" t="s">
        <v>7</v>
      </c>
      <c r="D256" s="366">
        <v>88309</v>
      </c>
      <c r="E256" s="179" t="str">
        <f>IF($D256&lt;&gt;"",VLOOKUP($D256,'SINAPI MARÇO 2020'!$A$1:G11407,2,FALSE),"")</f>
        <v>PEDREIRO COM ENCARGOS COMPLEMENTARES</v>
      </c>
      <c r="F256" s="180" t="str">
        <f>IF($D256&lt;&gt;"",VLOOKUP($D256,'SINAPI MARÇO 2020'!$1:$1048576,3,FALSE),"")</f>
        <v>H</v>
      </c>
      <c r="G256" s="426">
        <v>1.8</v>
      </c>
      <c r="H256" s="625">
        <f>IF($D256&lt;&gt;"",VLOOKUP($D256,'SINAPI MARÇO 2020'!$1:$1048576,4,FALSE),"")</f>
        <v>17.760000000000002</v>
      </c>
      <c r="I256" s="420">
        <f>TRUNC(G256*H256,2)</f>
        <v>31.96</v>
      </c>
    </row>
    <row r="257" spans="2:9">
      <c r="B257" s="361" t="s">
        <v>874</v>
      </c>
      <c r="C257" s="362" t="s">
        <v>7</v>
      </c>
      <c r="D257" s="366">
        <v>88315</v>
      </c>
      <c r="E257" s="179" t="str">
        <f>IF($D257&lt;&gt;"",VLOOKUP($D257,'SINAPI MARÇO 2020'!$A$1:G11408,2,FALSE),"")</f>
        <v>SERRALHEIRO COM ENCARGOS COMPLEMENTARES</v>
      </c>
      <c r="F257" s="180" t="str">
        <f>IF($D257&lt;&gt;"",VLOOKUP($D257,'SINAPI MARÇO 2020'!$1:$1048576,3,FALSE),"")</f>
        <v>H</v>
      </c>
      <c r="G257" s="426">
        <v>2</v>
      </c>
      <c r="H257" s="625">
        <f>IF($D257&lt;&gt;"",VLOOKUP($D257,'SINAPI MARÇO 2020'!$1:$1048576,4,FALSE),"")</f>
        <v>17.68</v>
      </c>
      <c r="I257" s="420">
        <f>TRUNC(G257*H257,2)</f>
        <v>35.36</v>
      </c>
    </row>
    <row r="258" spans="2:9">
      <c r="B258" s="361" t="s">
        <v>874</v>
      </c>
      <c r="C258" s="362" t="s">
        <v>7</v>
      </c>
      <c r="D258" s="366">
        <v>88316</v>
      </c>
      <c r="E258" s="179" t="str">
        <f>IF($D258&lt;&gt;"",VLOOKUP($D258,'SINAPI MARÇO 2020'!$A$1:G11409,2,FALSE),"")</f>
        <v>SERVENTE COM ENCARGOS COMPLEMENTARES</v>
      </c>
      <c r="F258" s="180" t="str">
        <f>IF($D258&lt;&gt;"",VLOOKUP($D258,'SINAPI MARÇO 2020'!$1:$1048576,3,FALSE),"")</f>
        <v>H</v>
      </c>
      <c r="G258" s="426">
        <v>4.5</v>
      </c>
      <c r="H258" s="625">
        <f>IF($D258&lt;&gt;"",VLOOKUP($D258,'SINAPI MARÇO 2020'!$1:$1048576,4,FALSE),"")</f>
        <v>14.37</v>
      </c>
      <c r="I258" s="420">
        <f>TRUNC(G258*H258,2)</f>
        <v>64.66</v>
      </c>
    </row>
    <row r="259" spans="2:9" ht="38.25">
      <c r="B259" s="361" t="s">
        <v>874</v>
      </c>
      <c r="C259" s="362" t="s">
        <v>7</v>
      </c>
      <c r="D259" s="366">
        <v>88627</v>
      </c>
      <c r="E259" s="179" t="str">
        <f>IF($D259&lt;&gt;"",VLOOKUP($D259,'SINAPI MARÇO 2020'!$A$1:G11410,2,FALSE),"")</f>
        <v>ARGAMASSA TRAÇO 1:0,5:4,5 (EM VOLUME DE CIMENTO, CAL E AREIA MÉDIA ÚMIDA) PARA ASSENTAMENTO DE ALVENARIA, PREPARO MANUAL. AF_08/2019</v>
      </c>
      <c r="F259" s="180" t="str">
        <f>IF($D259&lt;&gt;"",VLOOKUP($D259,'SINAPI MARÇO 2020'!$1:$1048576,3,FALSE),"")</f>
        <v>M3</v>
      </c>
      <c r="G259" s="426">
        <v>6.0000000000000001E-3</v>
      </c>
      <c r="H259" s="625">
        <f>IF($D259&lt;&gt;"",VLOOKUP($D259,'SINAPI MARÇO 2020'!$1:$1048576,4,FALSE),"")</f>
        <v>408.47</v>
      </c>
      <c r="I259" s="420">
        <f>TRUNC(G259*H259,2)</f>
        <v>2.4500000000000002</v>
      </c>
    </row>
    <row r="260" spans="2:9" ht="25.5">
      <c r="B260" s="361" t="s">
        <v>872</v>
      </c>
      <c r="C260" s="362" t="s">
        <v>873</v>
      </c>
      <c r="D260" s="366"/>
      <c r="E260" s="394" t="s">
        <v>6851</v>
      </c>
      <c r="F260" s="364" t="s">
        <v>1136</v>
      </c>
      <c r="G260" s="426">
        <v>1.5</v>
      </c>
      <c r="H260" s="628">
        <v>824.6</v>
      </c>
      <c r="I260" s="420">
        <f>TRUNC(G260*H260,2)</f>
        <v>1236.9000000000001</v>
      </c>
    </row>
    <row r="261" spans="2:9">
      <c r="B261" s="492"/>
      <c r="C261" s="400"/>
      <c r="D261" s="400"/>
      <c r="E261" s="587"/>
      <c r="F261" s="400"/>
      <c r="G261" s="594"/>
      <c r="H261" s="406"/>
      <c r="I261" s="493"/>
    </row>
    <row r="262" spans="2:9" ht="25.5">
      <c r="B262" s="483" t="s">
        <v>12569</v>
      </c>
      <c r="C262" s="395"/>
      <c r="D262" s="395"/>
      <c r="E262" s="358" t="s">
        <v>12264</v>
      </c>
      <c r="F262" s="359" t="s">
        <v>72</v>
      </c>
      <c r="G262" s="425">
        <v>1</v>
      </c>
      <c r="H262" s="403"/>
      <c r="I262" s="419">
        <f>TRUNC(SUM(I263:I267),2)</f>
        <v>1333.43</v>
      </c>
    </row>
    <row r="263" spans="2:9">
      <c r="B263" s="361" t="s">
        <v>874</v>
      </c>
      <c r="C263" s="362" t="s">
        <v>7</v>
      </c>
      <c r="D263" s="366">
        <v>88309</v>
      </c>
      <c r="E263" s="179" t="str">
        <f>IF($D263&lt;&gt;"",VLOOKUP($D263,'SINAPI MARÇO 2020'!$A$1:G11414,2,FALSE),"")</f>
        <v>PEDREIRO COM ENCARGOS COMPLEMENTARES</v>
      </c>
      <c r="F263" s="180" t="str">
        <f>IF($D263&lt;&gt;"",VLOOKUP($D263,'SINAPI MARÇO 2020'!$1:$1048576,3,FALSE),"")</f>
        <v>H</v>
      </c>
      <c r="G263" s="426">
        <v>1.2</v>
      </c>
      <c r="H263" s="625">
        <f>IF($D263&lt;&gt;"",VLOOKUP($D263,'SINAPI MARÇO 2020'!$1:$1048576,4,FALSE),"")</f>
        <v>17.760000000000002</v>
      </c>
      <c r="I263" s="420">
        <f>TRUNC(G263*H263,2)</f>
        <v>21.31</v>
      </c>
    </row>
    <row r="264" spans="2:9">
      <c r="B264" s="361" t="s">
        <v>874</v>
      </c>
      <c r="C264" s="362" t="s">
        <v>7</v>
      </c>
      <c r="D264" s="366">
        <v>88315</v>
      </c>
      <c r="E264" s="179" t="str">
        <f>IF($D264&lt;&gt;"",VLOOKUP($D264,'SINAPI MARÇO 2020'!$A$1:G11415,2,FALSE),"")</f>
        <v>SERRALHEIRO COM ENCARGOS COMPLEMENTARES</v>
      </c>
      <c r="F264" s="180" t="str">
        <f>IF($D264&lt;&gt;"",VLOOKUP($D264,'SINAPI MARÇO 2020'!$1:$1048576,3,FALSE),"")</f>
        <v>H</v>
      </c>
      <c r="G264" s="426">
        <v>1.8</v>
      </c>
      <c r="H264" s="625">
        <f>IF($D264&lt;&gt;"",VLOOKUP($D264,'SINAPI MARÇO 2020'!$1:$1048576,4,FALSE),"")</f>
        <v>17.68</v>
      </c>
      <c r="I264" s="420">
        <f>TRUNC(G264*H264,2)</f>
        <v>31.82</v>
      </c>
    </row>
    <row r="265" spans="2:9">
      <c r="B265" s="361" t="s">
        <v>874</v>
      </c>
      <c r="C265" s="362" t="s">
        <v>7</v>
      </c>
      <c r="D265" s="366">
        <v>88316</v>
      </c>
      <c r="E265" s="179" t="str">
        <f>IF($D265&lt;&gt;"",VLOOKUP($D265,'SINAPI MARÇO 2020'!$A$1:G11416,2,FALSE),"")</f>
        <v>SERVENTE COM ENCARGOS COMPLEMENTARES</v>
      </c>
      <c r="F265" s="180" t="str">
        <f>IF($D265&lt;&gt;"",VLOOKUP($D265,'SINAPI MARÇO 2020'!$1:$1048576,3,FALSE),"")</f>
        <v>H</v>
      </c>
      <c r="G265" s="426">
        <v>2.85</v>
      </c>
      <c r="H265" s="625">
        <f>IF($D265&lt;&gt;"",VLOOKUP($D265,'SINAPI MARÇO 2020'!$1:$1048576,4,FALSE),"")</f>
        <v>14.37</v>
      </c>
      <c r="I265" s="420">
        <f>TRUNC(G265*H265,2)</f>
        <v>40.950000000000003</v>
      </c>
    </row>
    <row r="266" spans="2:9" ht="38.25">
      <c r="B266" s="361" t="s">
        <v>874</v>
      </c>
      <c r="C266" s="362" t="s">
        <v>7</v>
      </c>
      <c r="D266" s="366">
        <v>88627</v>
      </c>
      <c r="E266" s="179" t="str">
        <f>IF($D266&lt;&gt;"",VLOOKUP($D266,'SINAPI MARÇO 2020'!$A$1:G11417,2,FALSE),"")</f>
        <v>ARGAMASSA TRAÇO 1:0,5:4,5 (EM VOLUME DE CIMENTO, CAL E AREIA MÉDIA ÚMIDA) PARA ASSENTAMENTO DE ALVENARIA, PREPARO MANUAL. AF_08/2019</v>
      </c>
      <c r="F266" s="180" t="str">
        <f>IF($D266&lt;&gt;"",VLOOKUP($D266,'SINAPI MARÇO 2020'!$1:$1048576,3,FALSE),"")</f>
        <v>M3</v>
      </c>
      <c r="G266" s="426">
        <v>6.0000000000000001E-3</v>
      </c>
      <c r="H266" s="625">
        <f>IF($D266&lt;&gt;"",VLOOKUP($D266,'SINAPI MARÇO 2020'!$1:$1048576,4,FALSE),"")</f>
        <v>408.47</v>
      </c>
      <c r="I266" s="420">
        <f>TRUNC(G266*H266,2)</f>
        <v>2.4500000000000002</v>
      </c>
    </row>
    <row r="267" spans="2:9" ht="25.5">
      <c r="B267" s="361" t="s">
        <v>872</v>
      </c>
      <c r="C267" s="362" t="s">
        <v>873</v>
      </c>
      <c r="D267" s="366"/>
      <c r="E267" s="394" t="s">
        <v>6851</v>
      </c>
      <c r="F267" s="364" t="s">
        <v>1136</v>
      </c>
      <c r="G267" s="426">
        <v>1.5</v>
      </c>
      <c r="H267" s="628">
        <v>824.6</v>
      </c>
      <c r="I267" s="420">
        <f>TRUNC(G267*H267,2)</f>
        <v>1236.9000000000001</v>
      </c>
    </row>
    <row r="268" spans="2:9">
      <c r="B268" s="361"/>
      <c r="C268" s="362"/>
      <c r="D268" s="366"/>
      <c r="E268" s="394"/>
      <c r="F268" s="364"/>
      <c r="G268" s="426"/>
      <c r="H268" s="402"/>
      <c r="I268" s="420"/>
    </row>
    <row r="269" spans="2:9" ht="25.5">
      <c r="B269" s="483" t="s">
        <v>13194</v>
      </c>
      <c r="C269" s="395"/>
      <c r="D269" s="395"/>
      <c r="E269" s="358" t="s">
        <v>13193</v>
      </c>
      <c r="F269" s="359" t="s">
        <v>1131</v>
      </c>
      <c r="G269" s="425">
        <v>1</v>
      </c>
      <c r="H269" s="403"/>
      <c r="I269" s="419">
        <f>TRUNC(SUM(I270:I272),2)</f>
        <v>2385.83</v>
      </c>
    </row>
    <row r="270" spans="2:9" ht="63.75" customHeight="1">
      <c r="B270" s="172" t="s">
        <v>872</v>
      </c>
      <c r="C270" s="173" t="s">
        <v>7</v>
      </c>
      <c r="D270" s="368">
        <v>3104</v>
      </c>
      <c r="E270" s="179" t="str">
        <f>IF($D270&lt;&gt;"",VLOOKUP($D270,'SINAPI MARÇO 2020'!$A$1:G11421,2,FALSE),"")</f>
        <v>JOGO DE FERRAGENS CROMADAS P/ PORTA DE VIDRO TEMPERADO, UMA FOLHA COMPOSTA: DOBRADICA SUPERIOR (101) E INFERIOR (103),TRINCO (502), FECHADURA (520),CONTRA FECHADURA (531),COM CAPUCHINHO</v>
      </c>
      <c r="F270" s="180" t="str">
        <f>IF($D270&lt;&gt;"",VLOOKUP($D270,'SINAPI MARÇO 2020'!$1:$1048576,3,FALSE),"")</f>
        <v xml:space="preserve">CJ    </v>
      </c>
      <c r="G270" s="408">
        <v>2</v>
      </c>
      <c r="H270" s="625">
        <f>IF($D270&lt;&gt;"",VLOOKUP($D270,'SINAPI MARÇO 2020'!$1:$1048576,4,FALSE),"")</f>
        <v>362.53</v>
      </c>
      <c r="I270" s="420">
        <f>TRUNC(G270*H270,2)</f>
        <v>725.06</v>
      </c>
    </row>
    <row r="271" spans="2:9" ht="32.25" customHeight="1">
      <c r="B271" s="172" t="s">
        <v>918</v>
      </c>
      <c r="C271" s="173" t="s">
        <v>7</v>
      </c>
      <c r="D271" s="368">
        <v>72120</v>
      </c>
      <c r="E271" s="179" t="str">
        <f>IF($D271&lt;&gt;"",VLOOKUP($D271,'SINAPI MARÇO 2020'!$A$1:G11422,2,FALSE),"")</f>
        <v>VIDRO TEMPERADO INCOLOR, ESPESSURA 10MM, FORNECIMENTO E INSTALACAO, INCLUSIVE MASSA PARA VEDACAO</v>
      </c>
      <c r="F271" s="180" t="str">
        <f>IF($D271&lt;&gt;"",VLOOKUP($D271,'SINAPI MARÇO 2020'!$1:$1048576,3,FALSE),"")</f>
        <v>M2</v>
      </c>
      <c r="G271" s="408">
        <f>1.75*2.3</f>
        <v>4.0249999999999995</v>
      </c>
      <c r="H271" s="625">
        <f>IF($D271&lt;&gt;"",VLOOKUP($D271,'SINAPI MARÇO 2020'!$1:$1048576,4,FALSE),"")</f>
        <v>341.49</v>
      </c>
      <c r="I271" s="420">
        <f>TRUNC(G271*H271,2)</f>
        <v>1374.49</v>
      </c>
    </row>
    <row r="272" spans="2:9" ht="38.25">
      <c r="B272" s="172" t="s">
        <v>872</v>
      </c>
      <c r="C272" s="173" t="s">
        <v>7</v>
      </c>
      <c r="D272" s="368">
        <v>38168</v>
      </c>
      <c r="E272" s="179" t="str">
        <f>IF($D272&lt;&gt;"",VLOOKUP($D272,'SINAPI MARÇO 2020'!$A$1:G11423,2,FALSE),"")</f>
        <v>PUXADOR TUBULAR RETO, DUPLO, EM ALUMINIO POLIDO, DIAMETRO APROX.DE 1", COMPRIMENTO APROX. DE 400 MM, PARA PORTAS DE MADEIRA OU VIDRO</v>
      </c>
      <c r="F272" s="180" t="str">
        <f>IF($D272&lt;&gt;"",VLOOKUP($D272,'SINAPI MARÇO 2020'!$1:$1048576,3,FALSE),"")</f>
        <v xml:space="preserve">UN    </v>
      </c>
      <c r="G272" s="408">
        <v>2</v>
      </c>
      <c r="H272" s="625">
        <f>IF($D272&lt;&gt;"",VLOOKUP($D272,'SINAPI MARÇO 2020'!$1:$1048576,4,FALSE),"")</f>
        <v>143.13999999999999</v>
      </c>
      <c r="I272" s="420">
        <f>TRUNC(G272*H272,2)</f>
        <v>286.27999999999997</v>
      </c>
    </row>
    <row r="273" spans="2:9">
      <c r="B273" s="361"/>
      <c r="C273" s="362"/>
      <c r="D273" s="366"/>
      <c r="E273" s="394"/>
      <c r="F273" s="364"/>
      <c r="G273" s="426"/>
      <c r="H273" s="402"/>
      <c r="I273" s="420"/>
    </row>
    <row r="274" spans="2:9" ht="28.5" customHeight="1">
      <c r="B274" s="483" t="s">
        <v>13196</v>
      </c>
      <c r="C274" s="395"/>
      <c r="D274" s="395"/>
      <c r="E274" s="358" t="s">
        <v>13195</v>
      </c>
      <c r="F274" s="359" t="s">
        <v>1136</v>
      </c>
      <c r="G274" s="425">
        <v>1</v>
      </c>
      <c r="H274" s="403"/>
      <c r="I274" s="419">
        <f>TRUNC(SUM(I275:I275),2)</f>
        <v>315.14</v>
      </c>
    </row>
    <row r="275" spans="2:9">
      <c r="B275" s="172" t="s">
        <v>872</v>
      </c>
      <c r="C275" s="173" t="s">
        <v>7</v>
      </c>
      <c r="D275" s="368">
        <v>10507</v>
      </c>
      <c r="E275" s="179" t="s">
        <v>7355</v>
      </c>
      <c r="F275" s="180" t="str">
        <f>IF($D275&lt;&gt;"",VLOOKUP($D275,'SINAPI MARÇO 2020'!$1:$1048576,3,FALSE),"")</f>
        <v xml:space="preserve">M2    </v>
      </c>
      <c r="G275" s="408">
        <v>1</v>
      </c>
      <c r="H275" s="625">
        <f>IF($D275&lt;&gt;"",VLOOKUP($D275,'SINAPI MARÇO 2020'!$1:$1048576,4,FALSE),"")</f>
        <v>315.14</v>
      </c>
      <c r="I275" s="420">
        <f>TRUNC(G275*H275,2)</f>
        <v>315.14</v>
      </c>
    </row>
    <row r="276" spans="2:9">
      <c r="B276" s="361"/>
      <c r="C276" s="362"/>
      <c r="D276" s="366"/>
      <c r="E276" s="394"/>
      <c r="F276" s="364"/>
      <c r="G276" s="426"/>
      <c r="H276" s="402"/>
      <c r="I276" s="420"/>
    </row>
    <row r="277" spans="2:9" ht="25.5">
      <c r="B277" s="483" t="s">
        <v>12570</v>
      </c>
      <c r="C277" s="395"/>
      <c r="D277" s="395"/>
      <c r="E277" s="358" t="s">
        <v>12267</v>
      </c>
      <c r="F277" s="359" t="s">
        <v>72</v>
      </c>
      <c r="G277" s="425">
        <v>1</v>
      </c>
      <c r="H277" s="403"/>
      <c r="I277" s="419">
        <f>TRUNC(SUM(I278:I282),2)</f>
        <v>828.44</v>
      </c>
    </row>
    <row r="278" spans="2:9">
      <c r="B278" s="361" t="s">
        <v>874</v>
      </c>
      <c r="C278" s="362" t="s">
        <v>7</v>
      </c>
      <c r="D278" s="366">
        <v>88309</v>
      </c>
      <c r="E278" s="179" t="str">
        <f>IF($D278&lt;&gt;"",VLOOKUP($D278,'SINAPI MARÇO 2020'!$A$1:G11421,2,FALSE),"")</f>
        <v>PEDREIRO COM ENCARGOS COMPLEMENTARES</v>
      </c>
      <c r="F278" s="180" t="str">
        <f>IF($D278&lt;&gt;"",VLOOKUP($D278,'SINAPI MARÇO 2020'!$1:$1048576,3,FALSE),"")</f>
        <v>H</v>
      </c>
      <c r="G278" s="426">
        <v>1.8</v>
      </c>
      <c r="H278" s="625">
        <f>IF($D278&lt;&gt;"",VLOOKUP($D278,'SINAPI MARÇO 2020'!$1:$1048576,4,FALSE),"")</f>
        <v>17.760000000000002</v>
      </c>
      <c r="I278" s="420">
        <f>TRUNC(G278*H278,2)</f>
        <v>31.96</v>
      </c>
    </row>
    <row r="279" spans="2:9">
      <c r="B279" s="361" t="s">
        <v>874</v>
      </c>
      <c r="C279" s="362" t="s">
        <v>7</v>
      </c>
      <c r="D279" s="366">
        <v>88315</v>
      </c>
      <c r="E279" s="179" t="str">
        <f>IF($D279&lt;&gt;"",VLOOKUP($D279,'SINAPI MARÇO 2020'!$A$1:G11422,2,FALSE),"")</f>
        <v>SERRALHEIRO COM ENCARGOS COMPLEMENTARES</v>
      </c>
      <c r="F279" s="180" t="str">
        <f>IF($D279&lt;&gt;"",VLOOKUP($D279,'SINAPI MARÇO 2020'!$1:$1048576,3,FALSE),"")</f>
        <v>H</v>
      </c>
      <c r="G279" s="426">
        <v>2</v>
      </c>
      <c r="H279" s="625">
        <f>IF($D279&lt;&gt;"",VLOOKUP($D279,'SINAPI MARÇO 2020'!$1:$1048576,4,FALSE),"")</f>
        <v>17.68</v>
      </c>
      <c r="I279" s="420">
        <f>TRUNC(G279*H279,2)</f>
        <v>35.36</v>
      </c>
    </row>
    <row r="280" spans="2:9">
      <c r="B280" s="361" t="s">
        <v>874</v>
      </c>
      <c r="C280" s="362" t="s">
        <v>7</v>
      </c>
      <c r="D280" s="366">
        <v>88316</v>
      </c>
      <c r="E280" s="179" t="str">
        <f>IF($D280&lt;&gt;"",VLOOKUP($D280,'SINAPI MARÇO 2020'!$A$1:G11423,2,FALSE),"")</f>
        <v>SERVENTE COM ENCARGOS COMPLEMENTARES</v>
      </c>
      <c r="F280" s="180" t="str">
        <f>IF($D280&lt;&gt;"",VLOOKUP($D280,'SINAPI MARÇO 2020'!$1:$1048576,3,FALSE),"")</f>
        <v>H</v>
      </c>
      <c r="G280" s="426">
        <v>4.5</v>
      </c>
      <c r="H280" s="625">
        <f>IF($D280&lt;&gt;"",VLOOKUP($D280,'SINAPI MARÇO 2020'!$1:$1048576,4,FALSE),"")</f>
        <v>14.37</v>
      </c>
      <c r="I280" s="420">
        <f>TRUNC(G280*H280,2)</f>
        <v>64.66</v>
      </c>
    </row>
    <row r="281" spans="2:9" ht="38.25">
      <c r="B281" s="361" t="s">
        <v>874</v>
      </c>
      <c r="C281" s="362" t="s">
        <v>7</v>
      </c>
      <c r="D281" s="366">
        <v>88627</v>
      </c>
      <c r="E281" s="179" t="str">
        <f>IF($D281&lt;&gt;"",VLOOKUP($D281,'SINAPI MARÇO 2020'!$A$1:G11424,2,FALSE),"")</f>
        <v>ARGAMASSA TRAÇO 1:0,5:4,5 (EM VOLUME DE CIMENTO, CAL E AREIA MÉDIA ÚMIDA) PARA ASSENTAMENTO DE ALVENARIA, PREPARO MANUAL. AF_08/2019</v>
      </c>
      <c r="F281" s="180" t="str">
        <f>IF($D281&lt;&gt;"",VLOOKUP($D281,'SINAPI MARÇO 2020'!$1:$1048576,3,FALSE),"")</f>
        <v>M3</v>
      </c>
      <c r="G281" s="426">
        <v>6.0000000000000001E-3</v>
      </c>
      <c r="H281" s="625">
        <f>IF($D281&lt;&gt;"",VLOOKUP($D281,'SINAPI MARÇO 2020'!$1:$1048576,4,FALSE),"")</f>
        <v>408.47</v>
      </c>
      <c r="I281" s="420">
        <f>TRUNC(G281*H281,2)</f>
        <v>2.4500000000000002</v>
      </c>
    </row>
    <row r="282" spans="2:9" ht="44.25" customHeight="1">
      <c r="B282" s="361" t="s">
        <v>872</v>
      </c>
      <c r="C282" s="362" t="s">
        <v>7</v>
      </c>
      <c r="D282" s="366">
        <v>581</v>
      </c>
      <c r="E282" s="179" t="str">
        <f>IF($D282&lt;&gt;"",VLOOKUP($D282,'SINAPI MARÇO 2020'!$A$1:G11425,2,FALSE),"")</f>
        <v>JANELA BASCULANTE EM ALUMINIO, 80 X 60 CM (A X L), BATENTE/REQUADRO DE 3 A 14 CM, COM VIDRO, SEM GUARNICAO/ALIZAR</v>
      </c>
      <c r="F282" s="180" t="str">
        <f>IF($D282&lt;&gt;"",VLOOKUP($D282,'SINAPI MARÇO 2020'!$1:$1048576,3,FALSE),"")</f>
        <v xml:space="preserve">M2    </v>
      </c>
      <c r="G282" s="426">
        <f>0.7*1.25*1.3</f>
        <v>1.1375</v>
      </c>
      <c r="H282" s="628">
        <v>610.12</v>
      </c>
      <c r="I282" s="420">
        <f>TRUNC(G282*H282,2)</f>
        <v>694.01</v>
      </c>
    </row>
    <row r="283" spans="2:9">
      <c r="B283" s="492"/>
      <c r="C283" s="400"/>
      <c r="D283" s="400"/>
      <c r="E283" s="587"/>
      <c r="F283" s="400"/>
      <c r="G283" s="594"/>
      <c r="H283" s="406"/>
      <c r="I283" s="493"/>
    </row>
    <row r="284" spans="2:9" ht="25.5">
      <c r="B284" s="483" t="s">
        <v>12571</v>
      </c>
      <c r="C284" s="395"/>
      <c r="D284" s="395"/>
      <c r="E284" s="358" t="s">
        <v>12268</v>
      </c>
      <c r="F284" s="359" t="s">
        <v>72</v>
      </c>
      <c r="G284" s="425">
        <v>1</v>
      </c>
      <c r="H284" s="403"/>
      <c r="I284" s="419">
        <f>TRUNC(SUM(I285:I289),2)</f>
        <v>615.01</v>
      </c>
    </row>
    <row r="285" spans="2:9">
      <c r="B285" s="361" t="s">
        <v>874</v>
      </c>
      <c r="C285" s="362" t="s">
        <v>7</v>
      </c>
      <c r="D285" s="366">
        <v>88309</v>
      </c>
      <c r="E285" s="179" t="str">
        <f>IF($D285&lt;&gt;"",VLOOKUP($D285,'SINAPI MARÇO 2020'!$A$1:G11428,2,FALSE),"")</f>
        <v>PEDREIRO COM ENCARGOS COMPLEMENTARES</v>
      </c>
      <c r="F285" s="180" t="str">
        <f>IF($D285&lt;&gt;"",VLOOKUP($D285,'SINAPI MARÇO 2020'!$1:$1048576,3,FALSE),"")</f>
        <v>H</v>
      </c>
      <c r="G285" s="426">
        <v>1.2</v>
      </c>
      <c r="H285" s="625">
        <f>IF($D285&lt;&gt;"",VLOOKUP($D285,'SINAPI MARÇO 2020'!$1:$1048576,4,FALSE),"")</f>
        <v>17.760000000000002</v>
      </c>
      <c r="I285" s="420">
        <f>TRUNC(G285*H285,2)</f>
        <v>21.31</v>
      </c>
    </row>
    <row r="286" spans="2:9">
      <c r="B286" s="361" t="s">
        <v>874</v>
      </c>
      <c r="C286" s="362" t="s">
        <v>7</v>
      </c>
      <c r="D286" s="366">
        <v>88315</v>
      </c>
      <c r="E286" s="179" t="str">
        <f>IF($D286&lt;&gt;"",VLOOKUP($D286,'SINAPI MARÇO 2020'!$A$1:G11429,2,FALSE),"")</f>
        <v>SERRALHEIRO COM ENCARGOS COMPLEMENTARES</v>
      </c>
      <c r="F286" s="180" t="str">
        <f>IF($D286&lt;&gt;"",VLOOKUP($D286,'SINAPI MARÇO 2020'!$1:$1048576,3,FALSE),"")</f>
        <v>H</v>
      </c>
      <c r="G286" s="426">
        <v>1.5</v>
      </c>
      <c r="H286" s="625">
        <f>IF($D286&lt;&gt;"",VLOOKUP($D286,'SINAPI MARÇO 2020'!$1:$1048576,4,FALSE),"")</f>
        <v>17.68</v>
      </c>
      <c r="I286" s="420">
        <f>TRUNC(G286*H286,2)</f>
        <v>26.52</v>
      </c>
    </row>
    <row r="287" spans="2:9">
      <c r="B287" s="361" t="s">
        <v>874</v>
      </c>
      <c r="C287" s="362" t="s">
        <v>7</v>
      </c>
      <c r="D287" s="366">
        <v>88316</v>
      </c>
      <c r="E287" s="179" t="str">
        <f>IF($D287&lt;&gt;"",VLOOKUP($D287,'SINAPI MARÇO 2020'!$A$1:G11430,2,FALSE),"")</f>
        <v>SERVENTE COM ENCARGOS COMPLEMENTARES</v>
      </c>
      <c r="F287" s="180" t="str">
        <f>IF($D287&lt;&gt;"",VLOOKUP($D287,'SINAPI MARÇO 2020'!$1:$1048576,3,FALSE),"")</f>
        <v>H</v>
      </c>
      <c r="G287" s="426">
        <v>3</v>
      </c>
      <c r="H287" s="625">
        <f>IF($D287&lt;&gt;"",VLOOKUP($D287,'SINAPI MARÇO 2020'!$1:$1048576,4,FALSE),"")</f>
        <v>14.37</v>
      </c>
      <c r="I287" s="420">
        <f>TRUNC(G287*H287,2)</f>
        <v>43.11</v>
      </c>
    </row>
    <row r="288" spans="2:9" ht="38.25">
      <c r="B288" s="361" t="s">
        <v>874</v>
      </c>
      <c r="C288" s="362" t="s">
        <v>7</v>
      </c>
      <c r="D288" s="366">
        <v>88627</v>
      </c>
      <c r="E288" s="179" t="str">
        <f>IF($D288&lt;&gt;"",VLOOKUP($D288,'SINAPI MARÇO 2020'!$A$1:G11431,2,FALSE),"")</f>
        <v>ARGAMASSA TRAÇO 1:0,5:4,5 (EM VOLUME DE CIMENTO, CAL E AREIA MÉDIA ÚMIDA) PARA ASSENTAMENTO DE ALVENARIA, PREPARO MANUAL. AF_08/2019</v>
      </c>
      <c r="F288" s="180" t="str">
        <f>IF($D288&lt;&gt;"",VLOOKUP($D288,'SINAPI MARÇO 2020'!$1:$1048576,3,FALSE),"")</f>
        <v>M3</v>
      </c>
      <c r="G288" s="426">
        <v>6.0000000000000001E-3</v>
      </c>
      <c r="H288" s="625">
        <f>IF($D288&lt;&gt;"",VLOOKUP($D288,'SINAPI MARÇO 2020'!$1:$1048576,4,FALSE),"")</f>
        <v>408.47</v>
      </c>
      <c r="I288" s="420">
        <f>TRUNC(G288*H288,2)</f>
        <v>2.4500000000000002</v>
      </c>
    </row>
    <row r="289" spans="2:9" ht="38.25">
      <c r="B289" s="361" t="s">
        <v>872</v>
      </c>
      <c r="C289" s="362" t="s">
        <v>7</v>
      </c>
      <c r="D289" s="366">
        <v>581</v>
      </c>
      <c r="E289" s="179" t="str">
        <f>IF($D289&lt;&gt;"",VLOOKUP($D289,'SINAPI MARÇO 2020'!$A$1:G11432,2,FALSE),"")</f>
        <v>JANELA BASCULANTE EM ALUMINIO, 80 X 60 CM (A X L), BATENTE/REQUADRO DE 3 A 14 CM, COM VIDRO, SEM GUARNICAO/ALIZAR</v>
      </c>
      <c r="F289" s="180" t="str">
        <f>IF($D289&lt;&gt;"",VLOOKUP($D289,'SINAPI MARÇO 2020'!$1:$1048576,3,FALSE),"")</f>
        <v xml:space="preserve">M2    </v>
      </c>
      <c r="G289" s="426">
        <f>1.1*1.45</f>
        <v>1.595</v>
      </c>
      <c r="H289" s="625">
        <f>IF($D289&lt;&gt;"",VLOOKUP($D289,'SINAPI MARÇO 2020'!$1:$1048576,4,FALSE),"")</f>
        <v>327.04000000000002</v>
      </c>
      <c r="I289" s="420">
        <f>TRUNC(G289*H289,2)</f>
        <v>521.62</v>
      </c>
    </row>
    <row r="290" spans="2:9">
      <c r="B290" s="492"/>
      <c r="C290" s="400"/>
      <c r="D290" s="400"/>
      <c r="E290" s="587"/>
      <c r="F290" s="400"/>
      <c r="G290" s="594"/>
      <c r="H290" s="406"/>
      <c r="I290" s="493"/>
    </row>
    <row r="291" spans="2:9" ht="15">
      <c r="B291" s="483" t="s">
        <v>12572</v>
      </c>
      <c r="C291" s="395"/>
      <c r="D291" s="395"/>
      <c r="E291" s="358" t="s">
        <v>12269</v>
      </c>
      <c r="F291" s="359" t="s">
        <v>72</v>
      </c>
      <c r="G291" s="425">
        <v>1</v>
      </c>
      <c r="H291" s="403"/>
      <c r="I291" s="419">
        <f>TRUNC(SUM(I292:I296),2)</f>
        <v>660.96</v>
      </c>
    </row>
    <row r="292" spans="2:9">
      <c r="B292" s="361" t="s">
        <v>874</v>
      </c>
      <c r="C292" s="362" t="s">
        <v>7</v>
      </c>
      <c r="D292" s="366">
        <v>88309</v>
      </c>
      <c r="E292" s="179" t="str">
        <f>IF($D292&lt;&gt;"",VLOOKUP($D292,'SINAPI MARÇO 2020'!$A$1:G11435,2,FALSE),"")</f>
        <v>PEDREIRO COM ENCARGOS COMPLEMENTARES</v>
      </c>
      <c r="F292" s="180" t="str">
        <f>IF($D292&lt;&gt;"",VLOOKUP($D292,'SINAPI MARÇO 2020'!$1:$1048576,3,FALSE),"")</f>
        <v>H</v>
      </c>
      <c r="G292" s="426">
        <v>1.8</v>
      </c>
      <c r="H292" s="625">
        <f>IF($D292&lt;&gt;"",VLOOKUP($D292,'SINAPI MARÇO 2020'!$1:$1048576,4,FALSE),"")</f>
        <v>17.760000000000002</v>
      </c>
      <c r="I292" s="420">
        <f>TRUNC(G292*H292,2)</f>
        <v>31.96</v>
      </c>
    </row>
    <row r="293" spans="2:9">
      <c r="B293" s="361" t="s">
        <v>874</v>
      </c>
      <c r="C293" s="362" t="s">
        <v>7</v>
      </c>
      <c r="D293" s="366">
        <v>88315</v>
      </c>
      <c r="E293" s="179" t="str">
        <f>IF($D293&lt;&gt;"",VLOOKUP($D293,'SINAPI MARÇO 2020'!$A$1:G11436,2,FALSE),"")</f>
        <v>SERRALHEIRO COM ENCARGOS COMPLEMENTARES</v>
      </c>
      <c r="F293" s="180" t="str">
        <f>IF($D293&lt;&gt;"",VLOOKUP($D293,'SINAPI MARÇO 2020'!$1:$1048576,3,FALSE),"")</f>
        <v>H</v>
      </c>
      <c r="G293" s="426">
        <v>2</v>
      </c>
      <c r="H293" s="625">
        <f>IF($D293&lt;&gt;"",VLOOKUP($D293,'SINAPI MARÇO 2020'!$1:$1048576,4,FALSE),"")</f>
        <v>17.68</v>
      </c>
      <c r="I293" s="420">
        <f>TRUNC(G293*H293,2)</f>
        <v>35.36</v>
      </c>
    </row>
    <row r="294" spans="2:9">
      <c r="B294" s="361" t="s">
        <v>874</v>
      </c>
      <c r="C294" s="362" t="s">
        <v>7</v>
      </c>
      <c r="D294" s="366">
        <v>88316</v>
      </c>
      <c r="E294" s="179" t="str">
        <f>IF($D294&lt;&gt;"",VLOOKUP($D294,'SINAPI MARÇO 2020'!$A$1:G11437,2,FALSE),"")</f>
        <v>SERVENTE COM ENCARGOS COMPLEMENTARES</v>
      </c>
      <c r="F294" s="180" t="str">
        <f>IF($D294&lt;&gt;"",VLOOKUP($D294,'SINAPI MARÇO 2020'!$1:$1048576,3,FALSE),"")</f>
        <v>H</v>
      </c>
      <c r="G294" s="426">
        <v>4.5</v>
      </c>
      <c r="H294" s="625">
        <f>IF($D294&lt;&gt;"",VLOOKUP($D294,'SINAPI MARÇO 2020'!$1:$1048576,4,FALSE),"")</f>
        <v>14.37</v>
      </c>
      <c r="I294" s="420">
        <f>TRUNC(G294*H294,2)</f>
        <v>64.66</v>
      </c>
    </row>
    <row r="295" spans="2:9" ht="38.25">
      <c r="B295" s="361" t="s">
        <v>874</v>
      </c>
      <c r="C295" s="362" t="s">
        <v>7</v>
      </c>
      <c r="D295" s="366">
        <v>88627</v>
      </c>
      <c r="E295" s="179" t="str">
        <f>IF($D295&lt;&gt;"",VLOOKUP($D295,'SINAPI MARÇO 2020'!$A$1:G11438,2,FALSE),"")</f>
        <v>ARGAMASSA TRAÇO 1:0,5:4,5 (EM VOLUME DE CIMENTO, CAL E AREIA MÉDIA ÚMIDA) PARA ASSENTAMENTO DE ALVENARIA, PREPARO MANUAL. AF_08/2019</v>
      </c>
      <c r="F295" s="180" t="str">
        <f>IF($D295&lt;&gt;"",VLOOKUP($D295,'SINAPI MARÇO 2020'!$1:$1048576,3,FALSE),"")</f>
        <v>M3</v>
      </c>
      <c r="G295" s="426">
        <v>6.0000000000000001E-3</v>
      </c>
      <c r="H295" s="625">
        <f>IF($D295&lt;&gt;"",VLOOKUP($D295,'SINAPI MARÇO 2020'!$1:$1048576,4,FALSE),"")</f>
        <v>408.47</v>
      </c>
      <c r="I295" s="420">
        <f>TRUNC(G295*H295,2)</f>
        <v>2.4500000000000002</v>
      </c>
    </row>
    <row r="296" spans="2:9" ht="38.25">
      <c r="B296" s="361" t="s">
        <v>872</v>
      </c>
      <c r="C296" s="362" t="s">
        <v>7</v>
      </c>
      <c r="D296" s="366">
        <v>581</v>
      </c>
      <c r="E296" s="179" t="str">
        <f>IF($D296&lt;&gt;"",VLOOKUP($D296,'SINAPI MARÇO 2020'!$A$1:G11439,2,FALSE),"")</f>
        <v>JANELA BASCULANTE EM ALUMINIO, 80 X 60 CM (A X L), BATENTE/REQUADRO DE 3 A 14 CM, COM VIDRO, SEM GUARNICAO/ALIZAR</v>
      </c>
      <c r="F296" s="180" t="str">
        <f>IF($D296&lt;&gt;"",VLOOKUP($D296,'SINAPI MARÇO 2020'!$1:$1048576,3,FALSE),"")</f>
        <v xml:space="preserve">M2    </v>
      </c>
      <c r="G296" s="426">
        <v>1.61</v>
      </c>
      <c r="H296" s="625">
        <f>IF($D296&lt;&gt;"",VLOOKUP($D296,'SINAPI MARÇO 2020'!$1:$1048576,4,FALSE),"")</f>
        <v>327.04000000000002</v>
      </c>
      <c r="I296" s="420">
        <f>TRUNC(G296*H296,2)</f>
        <v>526.53</v>
      </c>
    </row>
    <row r="297" spans="2:9">
      <c r="B297" s="526"/>
      <c r="C297" s="505"/>
      <c r="D297" s="505"/>
      <c r="E297" s="589"/>
      <c r="F297" s="505"/>
      <c r="G297" s="594"/>
      <c r="H297" s="506"/>
      <c r="I297" s="527"/>
    </row>
    <row r="298" spans="2:9" ht="25.5">
      <c r="B298" s="483" t="s">
        <v>12573</v>
      </c>
      <c r="C298" s="395"/>
      <c r="D298" s="395"/>
      <c r="E298" s="358" t="s">
        <v>12270</v>
      </c>
      <c r="F298" s="359" t="s">
        <v>72</v>
      </c>
      <c r="G298" s="425">
        <v>1</v>
      </c>
      <c r="H298" s="403"/>
      <c r="I298" s="419">
        <f>TRUNC(SUM(I299:I303),2)</f>
        <v>757.28</v>
      </c>
    </row>
    <row r="299" spans="2:9">
      <c r="B299" s="361" t="s">
        <v>874</v>
      </c>
      <c r="C299" s="362" t="s">
        <v>7</v>
      </c>
      <c r="D299" s="366">
        <v>88309</v>
      </c>
      <c r="E299" s="179" t="str">
        <f>IF($D299&lt;&gt;"",VLOOKUP($D299,'SINAPI MARÇO 2020'!$A$1:G11442,2,FALSE),"")</f>
        <v>PEDREIRO COM ENCARGOS COMPLEMENTARES</v>
      </c>
      <c r="F299" s="180" t="str">
        <f>IF($D299&lt;&gt;"",VLOOKUP($D299,'SINAPI MARÇO 2020'!$1:$1048576,3,FALSE),"")</f>
        <v>H</v>
      </c>
      <c r="G299" s="426">
        <v>1.2</v>
      </c>
      <c r="H299" s="625">
        <f>IF($D299&lt;&gt;"",VLOOKUP($D299,'SINAPI MARÇO 2020'!$1:$1048576,4,FALSE),"")</f>
        <v>17.760000000000002</v>
      </c>
      <c r="I299" s="420">
        <f>TRUNC(G299*H299,2)</f>
        <v>21.31</v>
      </c>
    </row>
    <row r="300" spans="2:9">
      <c r="B300" s="361" t="s">
        <v>874</v>
      </c>
      <c r="C300" s="362" t="s">
        <v>7</v>
      </c>
      <c r="D300" s="366">
        <v>88315</v>
      </c>
      <c r="E300" s="179" t="str">
        <f>IF($D300&lt;&gt;"",VLOOKUP($D300,'SINAPI MARÇO 2020'!$A$1:G11443,2,FALSE),"")</f>
        <v>SERRALHEIRO COM ENCARGOS COMPLEMENTARES</v>
      </c>
      <c r="F300" s="180" t="str">
        <f>IF($D300&lt;&gt;"",VLOOKUP($D300,'SINAPI MARÇO 2020'!$1:$1048576,3,FALSE),"")</f>
        <v>H</v>
      </c>
      <c r="G300" s="426">
        <v>1.5</v>
      </c>
      <c r="H300" s="625">
        <f>IF($D300&lt;&gt;"",VLOOKUP($D300,'SINAPI MARÇO 2020'!$1:$1048576,4,FALSE),"")</f>
        <v>17.68</v>
      </c>
      <c r="I300" s="420">
        <f>TRUNC(G300*H300,2)</f>
        <v>26.52</v>
      </c>
    </row>
    <row r="301" spans="2:9">
      <c r="B301" s="361" t="s">
        <v>874</v>
      </c>
      <c r="C301" s="362" t="s">
        <v>7</v>
      </c>
      <c r="D301" s="366">
        <v>88316</v>
      </c>
      <c r="E301" s="179" t="str">
        <f>IF($D301&lt;&gt;"",VLOOKUP($D301,'SINAPI MARÇO 2020'!$A$1:G11444,2,FALSE),"")</f>
        <v>SERVENTE COM ENCARGOS COMPLEMENTARES</v>
      </c>
      <c r="F301" s="180" t="str">
        <f>IF($D301&lt;&gt;"",VLOOKUP($D301,'SINAPI MARÇO 2020'!$1:$1048576,3,FALSE),"")</f>
        <v>H</v>
      </c>
      <c r="G301" s="426">
        <v>3</v>
      </c>
      <c r="H301" s="625">
        <f>IF($D301&lt;&gt;"",VLOOKUP($D301,'SINAPI MARÇO 2020'!$1:$1048576,4,FALSE),"")</f>
        <v>14.37</v>
      </c>
      <c r="I301" s="420">
        <f>TRUNC(G301*H301,2)</f>
        <v>43.11</v>
      </c>
    </row>
    <row r="302" spans="2:9" ht="38.25">
      <c r="B302" s="361" t="s">
        <v>874</v>
      </c>
      <c r="C302" s="362" t="s">
        <v>7</v>
      </c>
      <c r="D302" s="366">
        <v>88627</v>
      </c>
      <c r="E302" s="179" t="str">
        <f>IF($D302&lt;&gt;"",VLOOKUP($D302,'SINAPI MARÇO 2020'!$A$1:G11445,2,FALSE),"")</f>
        <v>ARGAMASSA TRAÇO 1:0,5:4,5 (EM VOLUME DE CIMENTO, CAL E AREIA MÉDIA ÚMIDA) PARA ASSENTAMENTO DE ALVENARIA, PREPARO MANUAL. AF_08/2019</v>
      </c>
      <c r="F302" s="180" t="str">
        <f>IF($D302&lt;&gt;"",VLOOKUP($D302,'SINAPI MARÇO 2020'!$1:$1048576,3,FALSE),"")</f>
        <v>M3</v>
      </c>
      <c r="G302" s="426">
        <v>6.0000000000000001E-3</v>
      </c>
      <c r="H302" s="625">
        <f>IF($D302&lt;&gt;"",VLOOKUP($D302,'SINAPI MARÇO 2020'!$1:$1048576,4,FALSE),"")</f>
        <v>408.47</v>
      </c>
      <c r="I302" s="420">
        <f>TRUNC(G302*H302,2)</f>
        <v>2.4500000000000002</v>
      </c>
    </row>
    <row r="303" spans="2:9" ht="38.25">
      <c r="B303" s="361" t="s">
        <v>872</v>
      </c>
      <c r="C303" s="362" t="s">
        <v>7</v>
      </c>
      <c r="D303" s="366">
        <v>581</v>
      </c>
      <c r="E303" s="179" t="str">
        <f>IF($D303&lt;&gt;"",VLOOKUP($D303,'SINAPI MARÇO 2020'!$A$1:G11446,2,FALSE),"")</f>
        <v>JANELA BASCULANTE EM ALUMINIO, 80 X 60 CM (A X L), BATENTE/REQUADRO DE 3 A 14 CM, COM VIDRO, SEM GUARNICAO/ALIZAR</v>
      </c>
      <c r="F303" s="180" t="str">
        <f>IF($D303&lt;&gt;"",VLOOKUP($D303,'SINAPI MARÇO 2020'!$1:$1048576,3,FALSE),"")</f>
        <v xml:space="preserve">M2    </v>
      </c>
      <c r="G303" s="426">
        <v>2.0299999999999998</v>
      </c>
      <c r="H303" s="625">
        <f>IF($D303&lt;&gt;"",VLOOKUP($D303,'SINAPI MARÇO 2020'!$1:$1048576,4,FALSE),"")</f>
        <v>327.04000000000002</v>
      </c>
      <c r="I303" s="420">
        <f>TRUNC(G303*H303,2)</f>
        <v>663.89</v>
      </c>
    </row>
    <row r="304" spans="2:9">
      <c r="B304" s="526"/>
      <c r="C304" s="505"/>
      <c r="D304" s="505"/>
      <c r="E304" s="589"/>
      <c r="F304" s="505"/>
      <c r="G304" s="594"/>
      <c r="H304" s="506"/>
      <c r="I304" s="527"/>
    </row>
    <row r="305" spans="2:9" ht="25.5">
      <c r="B305" s="483" t="s">
        <v>12574</v>
      </c>
      <c r="C305" s="395"/>
      <c r="D305" s="395"/>
      <c r="E305" s="358" t="s">
        <v>12271</v>
      </c>
      <c r="F305" s="359" t="s">
        <v>72</v>
      </c>
      <c r="G305" s="425">
        <v>1</v>
      </c>
      <c r="H305" s="403"/>
      <c r="I305" s="419">
        <f>TRUNC(SUM(I306:I310),2)</f>
        <v>821.21</v>
      </c>
    </row>
    <row r="306" spans="2:9">
      <c r="B306" s="361" t="s">
        <v>874</v>
      </c>
      <c r="C306" s="362" t="s">
        <v>7</v>
      </c>
      <c r="D306" s="366">
        <v>88309</v>
      </c>
      <c r="E306" s="179" t="str">
        <f>IF($D306&lt;&gt;"",VLOOKUP($D306,'SINAPI MARÇO 2020'!$A$1:G11449,2,FALSE),"")</f>
        <v>PEDREIRO COM ENCARGOS COMPLEMENTARES</v>
      </c>
      <c r="F306" s="180" t="str">
        <f>IF($D306&lt;&gt;"",VLOOKUP($D306,'SINAPI MARÇO 2020'!$1:$1048576,3,FALSE),"")</f>
        <v>H</v>
      </c>
      <c r="G306" s="426">
        <v>1.8</v>
      </c>
      <c r="H306" s="625">
        <f>IF($D306&lt;&gt;"",VLOOKUP($D306,'SINAPI MARÇO 2020'!$1:$1048576,4,FALSE),"")</f>
        <v>17.760000000000002</v>
      </c>
      <c r="I306" s="420">
        <f>TRUNC(G306*H306,2)</f>
        <v>31.96</v>
      </c>
    </row>
    <row r="307" spans="2:9">
      <c r="B307" s="361" t="s">
        <v>874</v>
      </c>
      <c r="C307" s="362" t="s">
        <v>7</v>
      </c>
      <c r="D307" s="366">
        <v>88315</v>
      </c>
      <c r="E307" s="179" t="str">
        <f>IF($D307&lt;&gt;"",VLOOKUP($D307,'SINAPI MARÇO 2020'!$A$1:G11450,2,FALSE),"")</f>
        <v>SERRALHEIRO COM ENCARGOS COMPLEMENTARES</v>
      </c>
      <c r="F307" s="180" t="str">
        <f>IF($D307&lt;&gt;"",VLOOKUP($D307,'SINAPI MARÇO 2020'!$1:$1048576,3,FALSE),"")</f>
        <v>H</v>
      </c>
      <c r="G307" s="426">
        <v>2</v>
      </c>
      <c r="H307" s="625">
        <f>IF($D307&lt;&gt;"",VLOOKUP($D307,'SINAPI MARÇO 2020'!$1:$1048576,4,FALSE),"")</f>
        <v>17.68</v>
      </c>
      <c r="I307" s="420">
        <f>TRUNC(G307*H307,2)</f>
        <v>35.36</v>
      </c>
    </row>
    <row r="308" spans="2:9">
      <c r="B308" s="361" t="s">
        <v>874</v>
      </c>
      <c r="C308" s="362" t="s">
        <v>7</v>
      </c>
      <c r="D308" s="366">
        <v>88316</v>
      </c>
      <c r="E308" s="179" t="str">
        <f>IF($D308&lt;&gt;"",VLOOKUP($D308,'SINAPI MARÇO 2020'!$A$1:G11451,2,FALSE),"")</f>
        <v>SERVENTE COM ENCARGOS COMPLEMENTARES</v>
      </c>
      <c r="F308" s="180" t="str">
        <f>IF($D308&lt;&gt;"",VLOOKUP($D308,'SINAPI MARÇO 2020'!$1:$1048576,3,FALSE),"")</f>
        <v>H</v>
      </c>
      <c r="G308" s="426">
        <v>4.5</v>
      </c>
      <c r="H308" s="625">
        <f>IF($D308&lt;&gt;"",VLOOKUP($D308,'SINAPI MARÇO 2020'!$1:$1048576,4,FALSE),"")</f>
        <v>14.37</v>
      </c>
      <c r="I308" s="420">
        <f>TRUNC(G308*H308,2)</f>
        <v>64.66</v>
      </c>
    </row>
    <row r="309" spans="2:9" ht="38.25">
      <c r="B309" s="361" t="s">
        <v>874</v>
      </c>
      <c r="C309" s="362" t="s">
        <v>7</v>
      </c>
      <c r="D309" s="366">
        <v>88627</v>
      </c>
      <c r="E309" s="179" t="str">
        <f>IF($D309&lt;&gt;"",VLOOKUP($D309,'SINAPI MARÇO 2020'!$A$1:G11452,2,FALSE),"")</f>
        <v>ARGAMASSA TRAÇO 1:0,5:4,5 (EM VOLUME DE CIMENTO, CAL E AREIA MÉDIA ÚMIDA) PARA ASSENTAMENTO DE ALVENARIA, PREPARO MANUAL. AF_08/2019</v>
      </c>
      <c r="F309" s="180" t="str">
        <f>IF($D309&lt;&gt;"",VLOOKUP($D309,'SINAPI MARÇO 2020'!$1:$1048576,3,FALSE),"")</f>
        <v>M3</v>
      </c>
      <c r="G309" s="426">
        <v>6.0000000000000001E-3</v>
      </c>
      <c r="H309" s="625">
        <f>IF($D309&lt;&gt;"",VLOOKUP($D309,'SINAPI MARÇO 2020'!$1:$1048576,4,FALSE),"")</f>
        <v>408.47</v>
      </c>
      <c r="I309" s="420">
        <f>TRUNC(G309*H309,2)</f>
        <v>2.4500000000000002</v>
      </c>
    </row>
    <row r="310" spans="2:9" ht="38.25">
      <c r="B310" s="361" t="s">
        <v>872</v>
      </c>
      <c r="C310" s="362" t="s">
        <v>7</v>
      </c>
      <c r="D310" s="366">
        <v>581</v>
      </c>
      <c r="E310" s="179" t="str">
        <f>IF($D310&lt;&gt;"",VLOOKUP($D310,'SINAPI MARÇO 2020'!$A$1:G11453,2,FALSE),"")</f>
        <v>JANELA BASCULANTE EM ALUMINIO, 80 X 60 CM (A X L), BATENTE/REQUADRO DE 3 A 14 CM, COM VIDRO, SEM GUARNICAO/ALIZAR</v>
      </c>
      <c r="F310" s="180" t="str">
        <f>IF($D310&lt;&gt;"",VLOOKUP($D310,'SINAPI MARÇO 2020'!$1:$1048576,3,FALSE),"")</f>
        <v xml:space="preserve">M2    </v>
      </c>
      <c r="G310" s="426">
        <v>2.1</v>
      </c>
      <c r="H310" s="625">
        <f>IF($D310&lt;&gt;"",VLOOKUP($D310,'SINAPI MARÇO 2020'!$1:$1048576,4,FALSE),"")</f>
        <v>327.04000000000002</v>
      </c>
      <c r="I310" s="420">
        <f>TRUNC(G310*H310,2)</f>
        <v>686.78</v>
      </c>
    </row>
    <row r="311" spans="2:9">
      <c r="B311" s="492"/>
      <c r="C311" s="400"/>
      <c r="D311" s="400"/>
      <c r="E311" s="587"/>
      <c r="F311" s="400"/>
      <c r="G311" s="594"/>
      <c r="H311" s="406"/>
      <c r="I311" s="493"/>
    </row>
    <row r="312" spans="2:9" ht="25.5">
      <c r="B312" s="483" t="s">
        <v>12575</v>
      </c>
      <c r="C312" s="395"/>
      <c r="D312" s="395"/>
      <c r="E312" s="358" t="s">
        <v>12272</v>
      </c>
      <c r="F312" s="359" t="s">
        <v>72</v>
      </c>
      <c r="G312" s="425">
        <v>1</v>
      </c>
      <c r="H312" s="403"/>
      <c r="I312" s="419">
        <f>TRUNC(SUM(I313:I317),2)</f>
        <v>419.76</v>
      </c>
    </row>
    <row r="313" spans="2:9">
      <c r="B313" s="361" t="s">
        <v>874</v>
      </c>
      <c r="C313" s="362" t="s">
        <v>7</v>
      </c>
      <c r="D313" s="366">
        <v>88309</v>
      </c>
      <c r="E313" s="179" t="str">
        <f>IF($D313&lt;&gt;"",VLOOKUP($D313,'SINAPI MARÇO 2020'!$A$1:G11456,2,FALSE),"")</f>
        <v>PEDREIRO COM ENCARGOS COMPLEMENTARES</v>
      </c>
      <c r="F313" s="180" t="str">
        <f>IF($D313&lt;&gt;"",VLOOKUP($D313,'SINAPI MARÇO 2020'!$1:$1048576,3,FALSE),"")</f>
        <v>H</v>
      </c>
      <c r="G313" s="426">
        <v>1.2</v>
      </c>
      <c r="H313" s="625">
        <f>IF($D313&lt;&gt;"",VLOOKUP($D313,'SINAPI MARÇO 2020'!$1:$1048576,4,FALSE),"")</f>
        <v>17.760000000000002</v>
      </c>
      <c r="I313" s="420">
        <f>TRUNC(G313*H313,2)</f>
        <v>21.31</v>
      </c>
    </row>
    <row r="314" spans="2:9">
      <c r="B314" s="361" t="s">
        <v>874</v>
      </c>
      <c r="C314" s="362" t="s">
        <v>7</v>
      </c>
      <c r="D314" s="366">
        <v>88316</v>
      </c>
      <c r="E314" s="179" t="str">
        <f>IF($D314&lt;&gt;"",VLOOKUP($D314,'SINAPI MARÇO 2020'!$A$1:G11457,2,FALSE),"")</f>
        <v>SERVENTE COM ENCARGOS COMPLEMENTARES</v>
      </c>
      <c r="F314" s="180" t="str">
        <f>IF($D314&lt;&gt;"",VLOOKUP($D314,'SINAPI MARÇO 2020'!$1:$1048576,3,FALSE),"")</f>
        <v>H</v>
      </c>
      <c r="G314" s="426">
        <v>2</v>
      </c>
      <c r="H314" s="625">
        <f>IF($D314&lt;&gt;"",VLOOKUP($D314,'SINAPI MARÇO 2020'!$1:$1048576,4,FALSE),"")</f>
        <v>14.37</v>
      </c>
      <c r="I314" s="420">
        <f>TRUNC(G314*H314,2)</f>
        <v>28.74</v>
      </c>
    </row>
    <row r="315" spans="2:9" ht="25.5">
      <c r="B315" s="361" t="s">
        <v>872</v>
      </c>
      <c r="C315" s="362" t="s">
        <v>7</v>
      </c>
      <c r="D315" s="366">
        <v>367</v>
      </c>
      <c r="E315" s="179" t="str">
        <f>IF($D315&lt;&gt;"",VLOOKUP($D315,'SINAPI MARÇO 2020'!$A$1:G11458,2,FALSE),"")</f>
        <v>AREIA GROSSA - POSTO JAZIDA/FORNECEDOR (RETIRADO NA JAZIDA, SEM TRANSPORTE)</v>
      </c>
      <c r="F315" s="180" t="str">
        <f>IF($D315&lt;&gt;"",VLOOKUP($D315,'SINAPI MARÇO 2020'!$1:$1048576,3,FALSE),"")</f>
        <v xml:space="preserve">M3    </v>
      </c>
      <c r="G315" s="426">
        <v>5.0000000000000001E-3</v>
      </c>
      <c r="H315" s="625">
        <f>IF($D315&lt;&gt;"",VLOOKUP($D315,'SINAPI MARÇO 2020'!$1:$1048576,4,FALSE),"")</f>
        <v>61.5</v>
      </c>
      <c r="I315" s="420">
        <f>TRUNC(G315*H315,2)</f>
        <v>0.3</v>
      </c>
    </row>
    <row r="316" spans="2:9" ht="38.25">
      <c r="B316" s="361" t="s">
        <v>872</v>
      </c>
      <c r="C316" s="362" t="s">
        <v>7</v>
      </c>
      <c r="D316" s="366">
        <v>601</v>
      </c>
      <c r="E316" s="179" t="str">
        <f>IF($D316&lt;&gt;"",VLOOKUP($D316,'SINAPI MARÇO 2020'!$A$1:G11459,2,FALSE),"")</f>
        <v>JANELA MAXIM AR EM ALUMINIO, 80 X 60 CM (A X L), BATENTE/REQUADRO DE 4 A 14 CM, COM VIDRO, SEM GUARNICAO/ALIZAR</v>
      </c>
      <c r="F316" s="180" t="str">
        <f>IF($D316&lt;&gt;"",VLOOKUP($D316,'SINAPI MARÇO 2020'!$1:$1048576,3,FALSE),"")</f>
        <v xml:space="preserve">M2    </v>
      </c>
      <c r="G316" s="426">
        <v>1.05</v>
      </c>
      <c r="H316" s="625">
        <f>IF($D316&lt;&gt;"",VLOOKUP($D316,'SINAPI MARÇO 2020'!$1:$1048576,4,FALSE),"")</f>
        <v>350.84</v>
      </c>
      <c r="I316" s="420">
        <f>TRUNC(G316*H316,2)</f>
        <v>368.38</v>
      </c>
    </row>
    <row r="317" spans="2:9">
      <c r="B317" s="361" t="s">
        <v>872</v>
      </c>
      <c r="C317" s="362" t="s">
        <v>7</v>
      </c>
      <c r="D317" s="366">
        <v>1379</v>
      </c>
      <c r="E317" s="179" t="str">
        <f>IF($D317&lt;&gt;"",VLOOKUP($D317,'SINAPI MARÇO 2020'!$A$1:G11460,2,FALSE),"")</f>
        <v>CIMENTO PORTLAND COMPOSTO CP II-32</v>
      </c>
      <c r="F317" s="180" t="str">
        <f>IF($D317&lt;&gt;"",VLOOKUP($D317,'SINAPI MARÇO 2020'!$1:$1048576,3,FALSE),"")</f>
        <v xml:space="preserve">KG    </v>
      </c>
      <c r="G317" s="426">
        <v>2.12</v>
      </c>
      <c r="H317" s="625">
        <f>IF($D317&lt;&gt;"",VLOOKUP($D317,'SINAPI MARÇO 2020'!$1:$1048576,4,FALSE),"")</f>
        <v>0.49</v>
      </c>
      <c r="I317" s="420">
        <f>TRUNC(G317*H317,2)</f>
        <v>1.03</v>
      </c>
    </row>
    <row r="318" spans="2:9">
      <c r="B318" s="492"/>
      <c r="C318" s="400"/>
      <c r="D318" s="400"/>
      <c r="E318" s="587"/>
      <c r="F318" s="400"/>
      <c r="G318" s="594"/>
      <c r="H318" s="406"/>
      <c r="I318" s="493"/>
    </row>
    <row r="319" spans="2:9" ht="45" customHeight="1">
      <c r="B319" s="483" t="s">
        <v>12576</v>
      </c>
      <c r="C319" s="395"/>
      <c r="D319" s="395"/>
      <c r="E319" s="358" t="s">
        <v>12273</v>
      </c>
      <c r="F319" s="359" t="s">
        <v>72</v>
      </c>
      <c r="G319" s="425">
        <v>1</v>
      </c>
      <c r="H319" s="403"/>
      <c r="I319" s="419">
        <f>TRUNC(SUM(I320:I324),2)</f>
        <v>587.46</v>
      </c>
    </row>
    <row r="320" spans="2:9">
      <c r="B320" s="361" t="s">
        <v>874</v>
      </c>
      <c r="C320" s="362" t="s">
        <v>7</v>
      </c>
      <c r="D320" s="366">
        <v>88309</v>
      </c>
      <c r="E320" s="179" t="str">
        <f>IF($D320&lt;&gt;"",VLOOKUP($D320,'SINAPI MARÇO 2020'!$A$1:G11463,2,FALSE),"")</f>
        <v>PEDREIRO COM ENCARGOS COMPLEMENTARES</v>
      </c>
      <c r="F320" s="180" t="str">
        <f>IF($D320&lt;&gt;"",VLOOKUP($D320,'SINAPI MARÇO 2020'!$1:$1048576,3,FALSE),"")</f>
        <v>H</v>
      </c>
      <c r="G320" s="426">
        <v>1</v>
      </c>
      <c r="H320" s="625">
        <f>IF($D320&lt;&gt;"",VLOOKUP($D320,'SINAPI MARÇO 2020'!$1:$1048576,4,FALSE),"")</f>
        <v>17.760000000000002</v>
      </c>
      <c r="I320" s="420">
        <f>TRUNC(G320*H320,2)</f>
        <v>17.760000000000002</v>
      </c>
    </row>
    <row r="321" spans="2:9">
      <c r="B321" s="361" t="s">
        <v>874</v>
      </c>
      <c r="C321" s="362" t="s">
        <v>7</v>
      </c>
      <c r="D321" s="366">
        <v>88316</v>
      </c>
      <c r="E321" s="179" t="str">
        <f>IF($D321&lt;&gt;"",VLOOKUP($D321,'SINAPI MARÇO 2020'!$A$1:G11464,2,FALSE),"")</f>
        <v>SERVENTE COM ENCARGOS COMPLEMENTARES</v>
      </c>
      <c r="F321" s="180" t="str">
        <f>IF($D321&lt;&gt;"",VLOOKUP($D321,'SINAPI MARÇO 2020'!$1:$1048576,3,FALSE),"")</f>
        <v>H</v>
      </c>
      <c r="G321" s="426">
        <v>1.1000000000000001</v>
      </c>
      <c r="H321" s="625">
        <f>IF($D321&lt;&gt;"",VLOOKUP($D321,'SINAPI MARÇO 2020'!$1:$1048576,4,FALSE),"")</f>
        <v>14.37</v>
      </c>
      <c r="I321" s="420">
        <f>TRUNC(G321*H321,2)</f>
        <v>15.8</v>
      </c>
    </row>
    <row r="322" spans="2:9" ht="25.5">
      <c r="B322" s="361" t="s">
        <v>872</v>
      </c>
      <c r="C322" s="362" t="s">
        <v>7</v>
      </c>
      <c r="D322" s="366">
        <v>367</v>
      </c>
      <c r="E322" s="179" t="str">
        <f>IF($D322&lt;&gt;"",VLOOKUP($D322,'SINAPI MARÇO 2020'!$A$1:G11465,2,FALSE),"")</f>
        <v>AREIA GROSSA - POSTO JAZIDA/FORNECEDOR (RETIRADO NA JAZIDA, SEM TRANSPORTE)</v>
      </c>
      <c r="F322" s="180" t="str">
        <f>IF($D322&lt;&gt;"",VLOOKUP($D322,'SINAPI MARÇO 2020'!$1:$1048576,3,FALSE),"")</f>
        <v xml:space="preserve">M3    </v>
      </c>
      <c r="G322" s="426">
        <v>5.0000000000000001E-3</v>
      </c>
      <c r="H322" s="625">
        <f>IF($D322&lt;&gt;"",VLOOKUP($D322,'SINAPI MARÇO 2020'!$1:$1048576,4,FALSE),"")</f>
        <v>61.5</v>
      </c>
      <c r="I322" s="420">
        <f>TRUNC(G322*H322,2)</f>
        <v>0.3</v>
      </c>
    </row>
    <row r="323" spans="2:9" ht="38.25">
      <c r="B323" s="361" t="s">
        <v>872</v>
      </c>
      <c r="C323" s="362" t="s">
        <v>7</v>
      </c>
      <c r="D323" s="366">
        <v>601</v>
      </c>
      <c r="E323" s="179" t="str">
        <f>IF($D323&lt;&gt;"",VLOOKUP($D323,'SINAPI MARÇO 2020'!$A$1:G11466,2,FALSE),"")</f>
        <v>JANELA MAXIM AR EM ALUMINIO, 80 X 60 CM (A X L), BATENTE/REQUADRO DE 4 A 14 CM, COM VIDRO, SEM GUARNICAO/ALIZAR</v>
      </c>
      <c r="F323" s="180" t="str">
        <f>IF($D323&lt;&gt;"",VLOOKUP($D323,'SINAPI MARÇO 2020'!$1:$1048576,3,FALSE),"")</f>
        <v xml:space="preserve">M2    </v>
      </c>
      <c r="G323" s="426">
        <v>1.575</v>
      </c>
      <c r="H323" s="625">
        <f>IF($D323&lt;&gt;"",VLOOKUP($D323,'SINAPI MARÇO 2020'!$1:$1048576,4,FALSE),"")</f>
        <v>350.84</v>
      </c>
      <c r="I323" s="420">
        <f>TRUNC(G323*H323,2)</f>
        <v>552.57000000000005</v>
      </c>
    </row>
    <row r="324" spans="2:9">
      <c r="B324" s="361" t="s">
        <v>872</v>
      </c>
      <c r="C324" s="362" t="s">
        <v>7</v>
      </c>
      <c r="D324" s="366">
        <v>1379</v>
      </c>
      <c r="E324" s="179" t="str">
        <f>IF($D324&lt;&gt;"",VLOOKUP($D324,'SINAPI MARÇO 2020'!$A$1:G11467,2,FALSE),"")</f>
        <v>CIMENTO PORTLAND COMPOSTO CP II-32</v>
      </c>
      <c r="F324" s="180" t="str">
        <f>IF($D324&lt;&gt;"",VLOOKUP($D324,'SINAPI MARÇO 2020'!$1:$1048576,3,FALSE),"")</f>
        <v xml:space="preserve">KG    </v>
      </c>
      <c r="G324" s="426">
        <v>2.12</v>
      </c>
      <c r="H324" s="625">
        <f>IF($D324&lt;&gt;"",VLOOKUP($D324,'SINAPI MARÇO 2020'!$1:$1048576,4,FALSE),"")</f>
        <v>0.49</v>
      </c>
      <c r="I324" s="420">
        <f>TRUNC(G324*H324,2)</f>
        <v>1.03</v>
      </c>
    </row>
    <row r="325" spans="2:9">
      <c r="B325" s="492"/>
      <c r="C325" s="400"/>
      <c r="D325" s="400"/>
      <c r="E325" s="587"/>
      <c r="F325" s="400"/>
      <c r="G325" s="594"/>
      <c r="H325" s="406"/>
      <c r="I325" s="493"/>
    </row>
    <row r="326" spans="2:9" ht="25.5">
      <c r="B326" s="483" t="s">
        <v>12577</v>
      </c>
      <c r="C326" s="395"/>
      <c r="D326" s="395"/>
      <c r="E326" s="358" t="s">
        <v>12274</v>
      </c>
      <c r="F326" s="359" t="s">
        <v>72</v>
      </c>
      <c r="G326" s="425">
        <v>1</v>
      </c>
      <c r="H326" s="403"/>
      <c r="I326" s="419">
        <f>TRUNC(SUM(I327:I331),2)</f>
        <v>736.57</v>
      </c>
    </row>
    <row r="327" spans="2:9">
      <c r="B327" s="361" t="s">
        <v>874</v>
      </c>
      <c r="C327" s="362" t="s">
        <v>7</v>
      </c>
      <c r="D327" s="366">
        <v>88309</v>
      </c>
      <c r="E327" s="179" t="str">
        <f>IF($D327&lt;&gt;"",VLOOKUP($D327,'SINAPI MARÇO 2020'!$A$1:G11470,2,FALSE),"")</f>
        <v>PEDREIRO COM ENCARGOS COMPLEMENTARES</v>
      </c>
      <c r="F327" s="180" t="str">
        <f>IF($D327&lt;&gt;"",VLOOKUP($D327,'SINAPI MARÇO 2020'!$1:$1048576,3,FALSE),"")</f>
        <v>H</v>
      </c>
      <c r="G327" s="426">
        <v>1</v>
      </c>
      <c r="H327" s="625">
        <f>IF($D327&lt;&gt;"",VLOOKUP($D327,'SINAPI MARÇO 2020'!$1:$1048576,4,FALSE),"")</f>
        <v>17.760000000000002</v>
      </c>
      <c r="I327" s="420">
        <f>TRUNC(G327*H327,2)</f>
        <v>17.760000000000002</v>
      </c>
    </row>
    <row r="328" spans="2:9">
      <c r="B328" s="361" t="s">
        <v>874</v>
      </c>
      <c r="C328" s="362" t="s">
        <v>7</v>
      </c>
      <c r="D328" s="366">
        <v>88316</v>
      </c>
      <c r="E328" s="179" t="str">
        <f>IF($D328&lt;&gt;"",VLOOKUP($D328,'SINAPI MARÇO 2020'!$A$1:G11471,2,FALSE),"")</f>
        <v>SERVENTE COM ENCARGOS COMPLEMENTARES</v>
      </c>
      <c r="F328" s="180" t="str">
        <f>IF($D328&lt;&gt;"",VLOOKUP($D328,'SINAPI MARÇO 2020'!$1:$1048576,3,FALSE),"")</f>
        <v>H</v>
      </c>
      <c r="G328" s="426">
        <v>1.1000000000000001</v>
      </c>
      <c r="H328" s="625">
        <f>IF($D328&lt;&gt;"",VLOOKUP($D328,'SINAPI MARÇO 2020'!$1:$1048576,4,FALSE),"")</f>
        <v>14.37</v>
      </c>
      <c r="I328" s="420">
        <f>TRUNC(G328*H328,2)</f>
        <v>15.8</v>
      </c>
    </row>
    <row r="329" spans="2:9" ht="25.5">
      <c r="B329" s="361" t="s">
        <v>872</v>
      </c>
      <c r="C329" s="362" t="s">
        <v>7</v>
      </c>
      <c r="D329" s="366">
        <v>367</v>
      </c>
      <c r="E329" s="179" t="str">
        <f>IF($D329&lt;&gt;"",VLOOKUP($D329,'SINAPI MARÇO 2020'!$A$1:G11472,2,FALSE),"")</f>
        <v>AREIA GROSSA - POSTO JAZIDA/FORNECEDOR (RETIRADO NA JAZIDA, SEM TRANSPORTE)</v>
      </c>
      <c r="F329" s="180" t="str">
        <f>IF($D329&lt;&gt;"",VLOOKUP($D329,'SINAPI MARÇO 2020'!$1:$1048576,3,FALSE),"")</f>
        <v xml:space="preserve">M3    </v>
      </c>
      <c r="G329" s="426">
        <v>5.0000000000000001E-3</v>
      </c>
      <c r="H329" s="625">
        <f>IF($D329&lt;&gt;"",VLOOKUP($D329,'SINAPI MARÇO 2020'!$1:$1048576,4,FALSE),"")</f>
        <v>61.5</v>
      </c>
      <c r="I329" s="420">
        <f>TRUNC(G329*H329,2)</f>
        <v>0.3</v>
      </c>
    </row>
    <row r="330" spans="2:9" ht="38.25">
      <c r="B330" s="361" t="s">
        <v>872</v>
      </c>
      <c r="C330" s="362" t="s">
        <v>7</v>
      </c>
      <c r="D330" s="366">
        <v>601</v>
      </c>
      <c r="E330" s="179" t="str">
        <f>IF($D330&lt;&gt;"",VLOOKUP($D330,'SINAPI MARÇO 2020'!$A$1:G11473,2,FALSE),"")</f>
        <v>JANELA MAXIM AR EM ALUMINIO, 80 X 60 CM (A X L), BATENTE/REQUADRO DE 4 A 14 CM, COM VIDRO, SEM GUARNICAO/ALIZAR</v>
      </c>
      <c r="F330" s="180" t="str">
        <f>IF($D330&lt;&gt;"",VLOOKUP($D330,'SINAPI MARÇO 2020'!$1:$1048576,3,FALSE),"")</f>
        <v xml:space="preserve">M2    </v>
      </c>
      <c r="G330" s="426">
        <f>2*1</f>
        <v>2</v>
      </c>
      <c r="H330" s="625">
        <f>IF($D330&lt;&gt;"",VLOOKUP($D330,'SINAPI MARÇO 2020'!$1:$1048576,4,FALSE),"")</f>
        <v>350.84</v>
      </c>
      <c r="I330" s="420">
        <f>TRUNC(G330*H330,2)</f>
        <v>701.68</v>
      </c>
    </row>
    <row r="331" spans="2:9">
      <c r="B331" s="361" t="s">
        <v>872</v>
      </c>
      <c r="C331" s="362" t="s">
        <v>7</v>
      </c>
      <c r="D331" s="366">
        <v>1379</v>
      </c>
      <c r="E331" s="179" t="str">
        <f>IF($D331&lt;&gt;"",VLOOKUP($D331,'SINAPI MARÇO 2020'!$A$1:G11474,2,FALSE),"")</f>
        <v>CIMENTO PORTLAND COMPOSTO CP II-32</v>
      </c>
      <c r="F331" s="180" t="str">
        <f>IF($D331&lt;&gt;"",VLOOKUP($D331,'SINAPI MARÇO 2020'!$1:$1048576,3,FALSE),"")</f>
        <v xml:space="preserve">KG    </v>
      </c>
      <c r="G331" s="426">
        <v>2.12</v>
      </c>
      <c r="H331" s="625">
        <f>IF($D331&lt;&gt;"",VLOOKUP($D331,'SINAPI MARÇO 2020'!$1:$1048576,4,FALSE),"")</f>
        <v>0.49</v>
      </c>
      <c r="I331" s="420">
        <f>TRUNC(G331*H331,2)</f>
        <v>1.03</v>
      </c>
    </row>
    <row r="332" spans="2:9">
      <c r="B332" s="492"/>
      <c r="C332" s="400"/>
      <c r="D332" s="400"/>
      <c r="E332" s="587"/>
      <c r="F332" s="400"/>
      <c r="G332" s="594"/>
      <c r="H332" s="406"/>
      <c r="I332" s="493"/>
    </row>
    <row r="333" spans="2:9" ht="25.5">
      <c r="B333" s="483" t="s">
        <v>12578</v>
      </c>
      <c r="C333" s="395"/>
      <c r="D333" s="395"/>
      <c r="E333" s="358" t="s">
        <v>12275</v>
      </c>
      <c r="F333" s="359" t="s">
        <v>72</v>
      </c>
      <c r="G333" s="425">
        <v>1</v>
      </c>
      <c r="H333" s="403"/>
      <c r="I333" s="419">
        <f>TRUNC(SUM(I334:I338),2)</f>
        <v>1140.03</v>
      </c>
    </row>
    <row r="334" spans="2:9">
      <c r="B334" s="361" t="s">
        <v>874</v>
      </c>
      <c r="C334" s="362" t="s">
        <v>7</v>
      </c>
      <c r="D334" s="366">
        <v>88309</v>
      </c>
      <c r="E334" s="179" t="str">
        <f>IF($D334&lt;&gt;"",VLOOKUP($D334,'SINAPI MARÇO 2020'!$A$1:G11477,2,FALSE),"")</f>
        <v>PEDREIRO COM ENCARGOS COMPLEMENTARES</v>
      </c>
      <c r="F334" s="180" t="str">
        <f>IF($D334&lt;&gt;"",VLOOKUP($D334,'SINAPI MARÇO 2020'!$1:$1048576,3,FALSE),"")</f>
        <v>H</v>
      </c>
      <c r="G334" s="426">
        <v>1</v>
      </c>
      <c r="H334" s="625">
        <f>IF($D334&lt;&gt;"",VLOOKUP($D334,'SINAPI MARÇO 2020'!$1:$1048576,4,FALSE),"")</f>
        <v>17.760000000000002</v>
      </c>
      <c r="I334" s="420">
        <f>TRUNC(G334*H334,2)</f>
        <v>17.760000000000002</v>
      </c>
    </row>
    <row r="335" spans="2:9">
      <c r="B335" s="361" t="s">
        <v>874</v>
      </c>
      <c r="C335" s="362" t="s">
        <v>7</v>
      </c>
      <c r="D335" s="366">
        <v>88316</v>
      </c>
      <c r="E335" s="179" t="str">
        <f>IF($D335&lt;&gt;"",VLOOKUP($D335,'SINAPI MARÇO 2020'!$A$1:G11478,2,FALSE),"")</f>
        <v>SERVENTE COM ENCARGOS COMPLEMENTARES</v>
      </c>
      <c r="F335" s="180" t="str">
        <f>IF($D335&lt;&gt;"",VLOOKUP($D335,'SINAPI MARÇO 2020'!$1:$1048576,3,FALSE),"")</f>
        <v>H</v>
      </c>
      <c r="G335" s="426">
        <v>1.1000000000000001</v>
      </c>
      <c r="H335" s="625">
        <f>IF($D335&lt;&gt;"",VLOOKUP($D335,'SINAPI MARÇO 2020'!$1:$1048576,4,FALSE),"")</f>
        <v>14.37</v>
      </c>
      <c r="I335" s="420">
        <f>TRUNC(G335*H335,2)</f>
        <v>15.8</v>
      </c>
    </row>
    <row r="336" spans="2:9" ht="25.5">
      <c r="B336" s="361" t="s">
        <v>872</v>
      </c>
      <c r="C336" s="362" t="s">
        <v>7</v>
      </c>
      <c r="D336" s="366">
        <v>367</v>
      </c>
      <c r="E336" s="179" t="str">
        <f>IF($D336&lt;&gt;"",VLOOKUP($D336,'SINAPI MARÇO 2020'!$A$1:G11479,2,FALSE),"")</f>
        <v>AREIA GROSSA - POSTO JAZIDA/FORNECEDOR (RETIRADO NA JAZIDA, SEM TRANSPORTE)</v>
      </c>
      <c r="F336" s="180" t="str">
        <f>IF($D336&lt;&gt;"",VLOOKUP($D336,'SINAPI MARÇO 2020'!$1:$1048576,3,FALSE),"")</f>
        <v xml:space="preserve">M3    </v>
      </c>
      <c r="G336" s="426">
        <v>5.0000000000000001E-3</v>
      </c>
      <c r="H336" s="625">
        <f>IF($D336&lt;&gt;"",VLOOKUP($D336,'SINAPI MARÇO 2020'!$1:$1048576,4,FALSE),"")</f>
        <v>61.5</v>
      </c>
      <c r="I336" s="420">
        <f>TRUNC(G336*H336,2)</f>
        <v>0.3</v>
      </c>
    </row>
    <row r="337" spans="2:9" ht="38.25">
      <c r="B337" s="361" t="s">
        <v>872</v>
      </c>
      <c r="C337" s="362" t="s">
        <v>7</v>
      </c>
      <c r="D337" s="366">
        <v>601</v>
      </c>
      <c r="E337" s="179" t="str">
        <f>IF($D337&lt;&gt;"",VLOOKUP($D337,'SINAPI MARÇO 2020'!$A$1:G11480,2,FALSE),"")</f>
        <v>JANELA MAXIM AR EM ALUMINIO, 80 X 60 CM (A X L), BATENTE/REQUADRO DE 4 A 14 CM, COM VIDRO, SEM GUARNICAO/ALIZAR</v>
      </c>
      <c r="F337" s="180" t="str">
        <f>IF($D337&lt;&gt;"",VLOOKUP($D337,'SINAPI MARÇO 2020'!$1:$1048576,3,FALSE),"")</f>
        <v xml:space="preserve">M2    </v>
      </c>
      <c r="G337" s="426">
        <v>3.15</v>
      </c>
      <c r="H337" s="625">
        <f>IF($D337&lt;&gt;"",VLOOKUP($D337,'SINAPI MARÇO 2020'!$1:$1048576,4,FALSE),"")</f>
        <v>350.84</v>
      </c>
      <c r="I337" s="420">
        <f>TRUNC(G337*H337,2)</f>
        <v>1105.1400000000001</v>
      </c>
    </row>
    <row r="338" spans="2:9">
      <c r="B338" s="361" t="s">
        <v>872</v>
      </c>
      <c r="C338" s="362" t="s">
        <v>7</v>
      </c>
      <c r="D338" s="366">
        <v>1379</v>
      </c>
      <c r="E338" s="179" t="str">
        <f>IF($D338&lt;&gt;"",VLOOKUP($D338,'SINAPI MARÇO 2020'!$A$1:G11481,2,FALSE),"")</f>
        <v>CIMENTO PORTLAND COMPOSTO CP II-32</v>
      </c>
      <c r="F338" s="180" t="str">
        <f>IF($D338&lt;&gt;"",VLOOKUP($D338,'SINAPI MARÇO 2020'!$1:$1048576,3,FALSE),"")</f>
        <v xml:space="preserve">KG    </v>
      </c>
      <c r="G338" s="426">
        <v>2.12</v>
      </c>
      <c r="H338" s="625">
        <f>IF($D338&lt;&gt;"",VLOOKUP($D338,'SINAPI MARÇO 2020'!$1:$1048576,4,FALSE),"")</f>
        <v>0.49</v>
      </c>
      <c r="I338" s="420">
        <f>TRUNC(G338*H338,2)</f>
        <v>1.03</v>
      </c>
    </row>
    <row r="339" spans="2:9">
      <c r="B339" s="492"/>
      <c r="C339" s="400"/>
      <c r="D339" s="400"/>
      <c r="E339" s="587"/>
      <c r="F339" s="400"/>
      <c r="G339" s="594"/>
      <c r="H339" s="406"/>
      <c r="I339" s="493"/>
    </row>
    <row r="340" spans="2:9" ht="25.5">
      <c r="B340" s="483" t="s">
        <v>12579</v>
      </c>
      <c r="C340" s="395"/>
      <c r="D340" s="395"/>
      <c r="E340" s="358" t="s">
        <v>12276</v>
      </c>
      <c r="F340" s="359" t="s">
        <v>72</v>
      </c>
      <c r="G340" s="425">
        <v>1</v>
      </c>
      <c r="H340" s="403"/>
      <c r="I340" s="419">
        <f>TRUNC(SUM(I341:I345),2)</f>
        <v>771.65</v>
      </c>
    </row>
    <row r="341" spans="2:9">
      <c r="B341" s="361" t="s">
        <v>874</v>
      </c>
      <c r="C341" s="362" t="s">
        <v>7</v>
      </c>
      <c r="D341" s="366">
        <v>88309</v>
      </c>
      <c r="E341" s="179" t="str">
        <f>IF($D341&lt;&gt;"",VLOOKUP($D341,'SINAPI MARÇO 2020'!$A$1:G11484,2,FALSE),"")</f>
        <v>PEDREIRO COM ENCARGOS COMPLEMENTARES</v>
      </c>
      <c r="F341" s="180" t="str">
        <f>IF($D341&lt;&gt;"",VLOOKUP($D341,'SINAPI MARÇO 2020'!$1:$1048576,3,FALSE),"")</f>
        <v>H</v>
      </c>
      <c r="G341" s="426">
        <v>1</v>
      </c>
      <c r="H341" s="625">
        <f>IF($D341&lt;&gt;"",VLOOKUP($D341,'SINAPI MARÇO 2020'!$1:$1048576,4,FALSE),"")</f>
        <v>17.760000000000002</v>
      </c>
      <c r="I341" s="420">
        <f>TRUNC(G341*H341,2)</f>
        <v>17.760000000000002</v>
      </c>
    </row>
    <row r="342" spans="2:9">
      <c r="B342" s="361" t="s">
        <v>874</v>
      </c>
      <c r="C342" s="362" t="s">
        <v>7</v>
      </c>
      <c r="D342" s="366">
        <v>88316</v>
      </c>
      <c r="E342" s="179" t="str">
        <f>IF($D342&lt;&gt;"",VLOOKUP($D342,'SINAPI MARÇO 2020'!$A$1:G11485,2,FALSE),"")</f>
        <v>SERVENTE COM ENCARGOS COMPLEMENTARES</v>
      </c>
      <c r="F342" s="180" t="str">
        <f>IF($D342&lt;&gt;"",VLOOKUP($D342,'SINAPI MARÇO 2020'!$1:$1048576,3,FALSE),"")</f>
        <v>H</v>
      </c>
      <c r="G342" s="426">
        <v>1.1000000000000001</v>
      </c>
      <c r="H342" s="625">
        <f>IF($D342&lt;&gt;"",VLOOKUP($D342,'SINAPI MARÇO 2020'!$1:$1048576,4,FALSE),"")</f>
        <v>14.37</v>
      </c>
      <c r="I342" s="420">
        <f>TRUNC(G342*H342,2)</f>
        <v>15.8</v>
      </c>
    </row>
    <row r="343" spans="2:9" ht="25.5">
      <c r="B343" s="361" t="s">
        <v>872</v>
      </c>
      <c r="C343" s="362" t="s">
        <v>7</v>
      </c>
      <c r="D343" s="366">
        <v>367</v>
      </c>
      <c r="E343" s="179" t="str">
        <f>IF($D343&lt;&gt;"",VLOOKUP($D343,'SINAPI MARÇO 2020'!$A$1:G11486,2,FALSE),"")</f>
        <v>AREIA GROSSA - POSTO JAZIDA/FORNECEDOR (RETIRADO NA JAZIDA, SEM TRANSPORTE)</v>
      </c>
      <c r="F343" s="180" t="str">
        <f>IF($D343&lt;&gt;"",VLOOKUP($D343,'SINAPI MARÇO 2020'!$1:$1048576,3,FALSE),"")</f>
        <v xml:space="preserve">M3    </v>
      </c>
      <c r="G343" s="426">
        <v>5.0000000000000001E-3</v>
      </c>
      <c r="H343" s="625">
        <f>IF($D343&lt;&gt;"",VLOOKUP($D343,'SINAPI MARÇO 2020'!$1:$1048576,4,FALSE),"")</f>
        <v>61.5</v>
      </c>
      <c r="I343" s="420">
        <f>TRUNC(G343*H343,2)</f>
        <v>0.3</v>
      </c>
    </row>
    <row r="344" spans="2:9" ht="38.25">
      <c r="B344" s="361" t="s">
        <v>872</v>
      </c>
      <c r="C344" s="362" t="s">
        <v>7</v>
      </c>
      <c r="D344" s="366">
        <v>601</v>
      </c>
      <c r="E344" s="179" t="str">
        <f>IF($D344&lt;&gt;"",VLOOKUP($D344,'SINAPI MARÇO 2020'!$A$1:G11487,2,FALSE),"")</f>
        <v>JANELA MAXIM AR EM ALUMINIO, 80 X 60 CM (A X L), BATENTE/REQUADRO DE 4 A 14 CM, COM VIDRO, SEM GUARNICAO/ALIZAR</v>
      </c>
      <c r="F344" s="180" t="str">
        <f>IF($D344&lt;&gt;"",VLOOKUP($D344,'SINAPI MARÇO 2020'!$1:$1048576,3,FALSE),"")</f>
        <v xml:space="preserve">M2    </v>
      </c>
      <c r="G344" s="426">
        <v>2.1</v>
      </c>
      <c r="H344" s="625">
        <f>IF($D344&lt;&gt;"",VLOOKUP($D344,'SINAPI MARÇO 2020'!$1:$1048576,4,FALSE),"")</f>
        <v>350.84</v>
      </c>
      <c r="I344" s="420">
        <f>TRUNC(G344*H344,2)</f>
        <v>736.76</v>
      </c>
    </row>
    <row r="345" spans="2:9">
      <c r="B345" s="361" t="s">
        <v>872</v>
      </c>
      <c r="C345" s="362" t="s">
        <v>7</v>
      </c>
      <c r="D345" s="366">
        <v>1379</v>
      </c>
      <c r="E345" s="179" t="str">
        <f>IF($D345&lt;&gt;"",VLOOKUP($D345,'SINAPI MARÇO 2020'!$A$1:G11488,2,FALSE),"")</f>
        <v>CIMENTO PORTLAND COMPOSTO CP II-32</v>
      </c>
      <c r="F345" s="180" t="str">
        <f>IF($D345&lt;&gt;"",VLOOKUP($D345,'SINAPI MARÇO 2020'!$1:$1048576,3,FALSE),"")</f>
        <v xml:space="preserve">KG    </v>
      </c>
      <c r="G345" s="426">
        <v>2.12</v>
      </c>
      <c r="H345" s="625">
        <f>IF($D345&lt;&gt;"",VLOOKUP($D345,'SINAPI MARÇO 2020'!$1:$1048576,4,FALSE),"")</f>
        <v>0.49</v>
      </c>
      <c r="I345" s="420">
        <f>TRUNC(G345*H345,2)</f>
        <v>1.03</v>
      </c>
    </row>
    <row r="346" spans="2:9">
      <c r="B346" s="492"/>
      <c r="C346" s="400"/>
      <c r="D346" s="400"/>
      <c r="E346" s="587"/>
      <c r="F346" s="400"/>
      <c r="G346" s="594"/>
      <c r="H346" s="406"/>
      <c r="I346" s="493"/>
    </row>
    <row r="347" spans="2:9" ht="25.5">
      <c r="B347" s="483" t="s">
        <v>12580</v>
      </c>
      <c r="C347" s="395"/>
      <c r="D347" s="395"/>
      <c r="E347" s="358" t="s">
        <v>12277</v>
      </c>
      <c r="F347" s="359" t="s">
        <v>72</v>
      </c>
      <c r="G347" s="425">
        <v>1</v>
      </c>
      <c r="H347" s="403"/>
      <c r="I347" s="419">
        <f>TRUNC(SUM(I348:I352),2)</f>
        <v>403.27</v>
      </c>
    </row>
    <row r="348" spans="2:9">
      <c r="B348" s="361" t="s">
        <v>874</v>
      </c>
      <c r="C348" s="362" t="s">
        <v>7</v>
      </c>
      <c r="D348" s="366">
        <v>88309</v>
      </c>
      <c r="E348" s="179" t="str">
        <f>IF($D348&lt;&gt;"",VLOOKUP($D348,'SINAPI MARÇO 2020'!$A$1:G11491,2,FALSE),"")</f>
        <v>PEDREIRO COM ENCARGOS COMPLEMENTARES</v>
      </c>
      <c r="F348" s="180" t="str">
        <f>IF($D348&lt;&gt;"",VLOOKUP($D348,'SINAPI MARÇO 2020'!$1:$1048576,3,FALSE),"")</f>
        <v>H</v>
      </c>
      <c r="G348" s="426">
        <v>1</v>
      </c>
      <c r="H348" s="625">
        <f>IF($D348&lt;&gt;"",VLOOKUP($D348,'SINAPI MARÇO 2020'!$1:$1048576,4,FALSE),"")</f>
        <v>17.760000000000002</v>
      </c>
      <c r="I348" s="420">
        <f>TRUNC(G348*H348,2)</f>
        <v>17.760000000000002</v>
      </c>
    </row>
    <row r="349" spans="2:9">
      <c r="B349" s="361" t="s">
        <v>874</v>
      </c>
      <c r="C349" s="362" t="s">
        <v>7</v>
      </c>
      <c r="D349" s="366">
        <v>88316</v>
      </c>
      <c r="E349" s="179" t="str">
        <f>IF($D349&lt;&gt;"",VLOOKUP($D349,'SINAPI MARÇO 2020'!$A$1:G11492,2,FALSE),"")</f>
        <v>SERVENTE COM ENCARGOS COMPLEMENTARES</v>
      </c>
      <c r="F349" s="180" t="str">
        <f>IF($D349&lt;&gt;"",VLOOKUP($D349,'SINAPI MARÇO 2020'!$1:$1048576,3,FALSE),"")</f>
        <v>H</v>
      </c>
      <c r="G349" s="426">
        <v>1.1000000000000001</v>
      </c>
      <c r="H349" s="625">
        <f>IF($D349&lt;&gt;"",VLOOKUP($D349,'SINAPI MARÇO 2020'!$1:$1048576,4,FALSE),"")</f>
        <v>14.37</v>
      </c>
      <c r="I349" s="420">
        <f>TRUNC(G349*H349,2)</f>
        <v>15.8</v>
      </c>
    </row>
    <row r="350" spans="2:9" ht="25.5">
      <c r="B350" s="361" t="s">
        <v>872</v>
      </c>
      <c r="C350" s="362" t="s">
        <v>7</v>
      </c>
      <c r="D350" s="366">
        <v>367</v>
      </c>
      <c r="E350" s="179" t="str">
        <f>IF($D350&lt;&gt;"",VLOOKUP($D350,'SINAPI MARÇO 2020'!$A$1:G11493,2,FALSE),"")</f>
        <v>AREIA GROSSA - POSTO JAZIDA/FORNECEDOR (RETIRADO NA JAZIDA, SEM TRANSPORTE)</v>
      </c>
      <c r="F350" s="180" t="str">
        <f>IF($D350&lt;&gt;"",VLOOKUP($D350,'SINAPI MARÇO 2020'!$1:$1048576,3,FALSE),"")</f>
        <v xml:space="preserve">M3    </v>
      </c>
      <c r="G350" s="426">
        <v>5.0000000000000001E-3</v>
      </c>
      <c r="H350" s="625">
        <f>IF($D350&lt;&gt;"",VLOOKUP($D350,'SINAPI MARÇO 2020'!$1:$1048576,4,FALSE),"")</f>
        <v>61.5</v>
      </c>
      <c r="I350" s="420">
        <f>TRUNC(G350*H350,2)</f>
        <v>0.3</v>
      </c>
    </row>
    <row r="351" spans="2:9" ht="38.25">
      <c r="B351" s="361" t="s">
        <v>872</v>
      </c>
      <c r="C351" s="362" t="s">
        <v>7</v>
      </c>
      <c r="D351" s="366">
        <v>601</v>
      </c>
      <c r="E351" s="179" t="str">
        <f>IF($D351&lt;&gt;"",VLOOKUP($D351,'SINAPI MARÇO 2020'!$A$1:G11494,2,FALSE),"")</f>
        <v>JANELA MAXIM AR EM ALUMINIO, 80 X 60 CM (A X L), BATENTE/REQUADRO DE 4 A 14 CM, COM VIDRO, SEM GUARNICAO/ALIZAR</v>
      </c>
      <c r="F351" s="180" t="str">
        <f>IF($D351&lt;&gt;"",VLOOKUP($D351,'SINAPI MARÇO 2020'!$1:$1048576,3,FALSE),"")</f>
        <v xml:space="preserve">M2    </v>
      </c>
      <c r="G351" s="426">
        <v>1.05</v>
      </c>
      <c r="H351" s="625">
        <f>IF($D351&lt;&gt;"",VLOOKUP($D351,'SINAPI MARÇO 2020'!$1:$1048576,4,FALSE),"")</f>
        <v>350.84</v>
      </c>
      <c r="I351" s="420">
        <f>TRUNC(G351*H351,2)</f>
        <v>368.38</v>
      </c>
    </row>
    <row r="352" spans="2:9">
      <c r="B352" s="361" t="s">
        <v>872</v>
      </c>
      <c r="C352" s="362" t="s">
        <v>7</v>
      </c>
      <c r="D352" s="366">
        <v>1379</v>
      </c>
      <c r="E352" s="179" t="str">
        <f>IF($D352&lt;&gt;"",VLOOKUP($D352,'SINAPI MARÇO 2020'!$A$1:G11495,2,FALSE),"")</f>
        <v>CIMENTO PORTLAND COMPOSTO CP II-32</v>
      </c>
      <c r="F352" s="180" t="str">
        <f>IF($D352&lt;&gt;"",VLOOKUP($D352,'SINAPI MARÇO 2020'!$1:$1048576,3,FALSE),"")</f>
        <v xml:space="preserve">KG    </v>
      </c>
      <c r="G352" s="426">
        <v>2.12</v>
      </c>
      <c r="H352" s="625">
        <f>IF($D352&lt;&gt;"",VLOOKUP($D352,'SINAPI MARÇO 2020'!$1:$1048576,4,FALSE),"")</f>
        <v>0.49</v>
      </c>
      <c r="I352" s="420">
        <f>TRUNC(G352*H352,2)</f>
        <v>1.03</v>
      </c>
    </row>
    <row r="353" spans="2:9">
      <c r="B353" s="492"/>
      <c r="C353" s="400"/>
      <c r="D353" s="400"/>
      <c r="E353" s="587"/>
      <c r="F353" s="400"/>
      <c r="G353" s="594"/>
      <c r="H353" s="406"/>
      <c r="I353" s="493"/>
    </row>
    <row r="354" spans="2:9" ht="25.5">
      <c r="B354" s="483" t="s">
        <v>12581</v>
      </c>
      <c r="C354" s="395"/>
      <c r="D354" s="395"/>
      <c r="E354" s="358" t="s">
        <v>12278</v>
      </c>
      <c r="F354" s="359" t="s">
        <v>72</v>
      </c>
      <c r="G354" s="425">
        <v>1</v>
      </c>
      <c r="H354" s="403"/>
      <c r="I354" s="419">
        <f>TRUNC(SUM(I355:I359),2)</f>
        <v>771.65</v>
      </c>
    </row>
    <row r="355" spans="2:9">
      <c r="B355" s="361" t="s">
        <v>874</v>
      </c>
      <c r="C355" s="362" t="s">
        <v>7</v>
      </c>
      <c r="D355" s="366">
        <v>88309</v>
      </c>
      <c r="E355" s="179" t="str">
        <f>IF($D355&lt;&gt;"",VLOOKUP($D355,'SINAPI MARÇO 2020'!$A$1:G11498,2,FALSE),"")</f>
        <v>PEDREIRO COM ENCARGOS COMPLEMENTARES</v>
      </c>
      <c r="F355" s="180" t="str">
        <f>IF($D355&lt;&gt;"",VLOOKUP($D355,'SINAPI MARÇO 2020'!$1:$1048576,3,FALSE),"")</f>
        <v>H</v>
      </c>
      <c r="G355" s="426">
        <v>1</v>
      </c>
      <c r="H355" s="625">
        <f>IF($D355&lt;&gt;"",VLOOKUP($D355,'SINAPI MARÇO 2020'!$1:$1048576,4,FALSE),"")</f>
        <v>17.760000000000002</v>
      </c>
      <c r="I355" s="420">
        <f>TRUNC(G355*H355,2)</f>
        <v>17.760000000000002</v>
      </c>
    </row>
    <row r="356" spans="2:9" ht="25.5" customHeight="1">
      <c r="B356" s="361" t="s">
        <v>874</v>
      </c>
      <c r="C356" s="362" t="s">
        <v>7</v>
      </c>
      <c r="D356" s="366">
        <v>88316</v>
      </c>
      <c r="E356" s="179" t="str">
        <f>IF($D356&lt;&gt;"",VLOOKUP($D356,'SINAPI MARÇO 2020'!$A$1:G11499,2,FALSE),"")</f>
        <v>SERVENTE COM ENCARGOS COMPLEMENTARES</v>
      </c>
      <c r="F356" s="180" t="str">
        <f>IF($D356&lt;&gt;"",VLOOKUP($D356,'SINAPI MARÇO 2020'!$1:$1048576,3,FALSE),"")</f>
        <v>H</v>
      </c>
      <c r="G356" s="426">
        <v>1.1000000000000001</v>
      </c>
      <c r="H356" s="625">
        <f>IF($D356&lt;&gt;"",VLOOKUP($D356,'SINAPI MARÇO 2020'!$1:$1048576,4,FALSE),"")</f>
        <v>14.37</v>
      </c>
      <c r="I356" s="420">
        <f>TRUNC(G356*H356,2)</f>
        <v>15.8</v>
      </c>
    </row>
    <row r="357" spans="2:9" ht="36" customHeight="1">
      <c r="B357" s="361" t="s">
        <v>872</v>
      </c>
      <c r="C357" s="362" t="s">
        <v>7</v>
      </c>
      <c r="D357" s="366">
        <v>367</v>
      </c>
      <c r="E357" s="179" t="str">
        <f>IF($D357&lt;&gt;"",VLOOKUP($D357,'SINAPI MARÇO 2020'!$A$1:G11500,2,FALSE),"")</f>
        <v>AREIA GROSSA - POSTO JAZIDA/FORNECEDOR (RETIRADO NA JAZIDA, SEM TRANSPORTE)</v>
      </c>
      <c r="F357" s="180" t="str">
        <f>IF($D357&lt;&gt;"",VLOOKUP($D357,'SINAPI MARÇO 2020'!$1:$1048576,3,FALSE),"")</f>
        <v xml:space="preserve">M3    </v>
      </c>
      <c r="G357" s="426">
        <v>5.0000000000000001E-3</v>
      </c>
      <c r="H357" s="625">
        <f>IF($D357&lt;&gt;"",VLOOKUP($D357,'SINAPI MARÇO 2020'!$1:$1048576,4,FALSE),"")</f>
        <v>61.5</v>
      </c>
      <c r="I357" s="420">
        <f>TRUNC(G357*H357,2)</f>
        <v>0.3</v>
      </c>
    </row>
    <row r="358" spans="2:9" ht="38.25">
      <c r="B358" s="361" t="s">
        <v>872</v>
      </c>
      <c r="C358" s="362" t="s">
        <v>7</v>
      </c>
      <c r="D358" s="366">
        <v>601</v>
      </c>
      <c r="E358" s="179" t="str">
        <f>IF($D358&lt;&gt;"",VLOOKUP($D358,'SINAPI MARÇO 2020'!$A$1:G11501,2,FALSE),"")</f>
        <v>JANELA MAXIM AR EM ALUMINIO, 80 X 60 CM (A X L), BATENTE/REQUADRO DE 4 A 14 CM, COM VIDRO, SEM GUARNICAO/ALIZAR</v>
      </c>
      <c r="F358" s="180" t="str">
        <f>IF($D358&lt;&gt;"",VLOOKUP($D358,'SINAPI MARÇO 2020'!$1:$1048576,3,FALSE),"")</f>
        <v xml:space="preserve">M2    </v>
      </c>
      <c r="G358" s="426">
        <v>2.1</v>
      </c>
      <c r="H358" s="625">
        <f>IF($D358&lt;&gt;"",VLOOKUP($D358,'SINAPI MARÇO 2020'!$1:$1048576,4,FALSE),"")</f>
        <v>350.84</v>
      </c>
      <c r="I358" s="420">
        <f>TRUNC(G358*H358,2)</f>
        <v>736.76</v>
      </c>
    </row>
    <row r="359" spans="2:9" ht="19.5" customHeight="1">
      <c r="B359" s="361" t="s">
        <v>872</v>
      </c>
      <c r="C359" s="362" t="s">
        <v>7</v>
      </c>
      <c r="D359" s="366">
        <v>1379</v>
      </c>
      <c r="E359" s="179" t="str">
        <f>IF($D359&lt;&gt;"",VLOOKUP($D359,'SINAPI MARÇO 2020'!$A$1:G11502,2,FALSE),"")</f>
        <v>CIMENTO PORTLAND COMPOSTO CP II-32</v>
      </c>
      <c r="F359" s="180" t="str">
        <f>IF($D359&lt;&gt;"",VLOOKUP($D359,'SINAPI MARÇO 2020'!$1:$1048576,3,FALSE),"")</f>
        <v xml:space="preserve">KG    </v>
      </c>
      <c r="G359" s="426">
        <v>2.12</v>
      </c>
      <c r="H359" s="625">
        <f>IF($D359&lt;&gt;"",VLOOKUP($D359,'SINAPI MARÇO 2020'!$1:$1048576,4,FALSE),"")</f>
        <v>0.49</v>
      </c>
      <c r="I359" s="420">
        <f>TRUNC(G359*H359,2)</f>
        <v>1.03</v>
      </c>
    </row>
    <row r="360" spans="2:9">
      <c r="B360" s="492"/>
      <c r="C360" s="400"/>
      <c r="D360" s="400"/>
      <c r="E360" s="587"/>
      <c r="F360" s="400"/>
      <c r="G360" s="594"/>
      <c r="H360" s="406"/>
      <c r="I360" s="493"/>
    </row>
    <row r="361" spans="2:9" ht="25.5">
      <c r="B361" s="483" t="s">
        <v>12582</v>
      </c>
      <c r="C361" s="395"/>
      <c r="D361" s="395"/>
      <c r="E361" s="358" t="s">
        <v>12280</v>
      </c>
      <c r="F361" s="359" t="s">
        <v>72</v>
      </c>
      <c r="G361" s="425">
        <v>1</v>
      </c>
      <c r="H361" s="403"/>
      <c r="I361" s="419">
        <f>TRUNC(SUM(I362:I366),2)</f>
        <v>561.15</v>
      </c>
    </row>
    <row r="362" spans="2:9">
      <c r="B362" s="361" t="s">
        <v>874</v>
      </c>
      <c r="C362" s="362" t="s">
        <v>7</v>
      </c>
      <c r="D362" s="366">
        <v>88309</v>
      </c>
      <c r="E362" s="179" t="str">
        <f>IF($D362&lt;&gt;"",VLOOKUP($D362,'SINAPI MARÇO 2020'!$A$1:G11505,2,FALSE),"")</f>
        <v>PEDREIRO COM ENCARGOS COMPLEMENTARES</v>
      </c>
      <c r="F362" s="180" t="str">
        <f>IF($D362&lt;&gt;"",VLOOKUP($D362,'SINAPI MARÇO 2020'!$1:$1048576,3,FALSE),"")</f>
        <v>H</v>
      </c>
      <c r="G362" s="426">
        <v>1</v>
      </c>
      <c r="H362" s="625">
        <f>IF($D362&lt;&gt;"",VLOOKUP($D362,'SINAPI MARÇO 2020'!$1:$1048576,4,FALSE),"")</f>
        <v>17.760000000000002</v>
      </c>
      <c r="I362" s="420">
        <f>TRUNC(G362*H362,2)</f>
        <v>17.760000000000002</v>
      </c>
    </row>
    <row r="363" spans="2:9">
      <c r="B363" s="361" t="s">
        <v>874</v>
      </c>
      <c r="C363" s="362" t="s">
        <v>7</v>
      </c>
      <c r="D363" s="366">
        <v>88316</v>
      </c>
      <c r="E363" s="179" t="str">
        <f>IF($D363&lt;&gt;"",VLOOKUP($D363,'SINAPI MARÇO 2020'!$A$1:G11506,2,FALSE),"")</f>
        <v>SERVENTE COM ENCARGOS COMPLEMENTARES</v>
      </c>
      <c r="F363" s="180" t="str">
        <f>IF($D363&lt;&gt;"",VLOOKUP($D363,'SINAPI MARÇO 2020'!$1:$1048576,3,FALSE),"")</f>
        <v>H</v>
      </c>
      <c r="G363" s="426">
        <v>1.1000000000000001</v>
      </c>
      <c r="H363" s="625">
        <f>IF($D363&lt;&gt;"",VLOOKUP($D363,'SINAPI MARÇO 2020'!$1:$1048576,4,FALSE),"")</f>
        <v>14.37</v>
      </c>
      <c r="I363" s="420">
        <f>TRUNC(G363*H363,2)</f>
        <v>15.8</v>
      </c>
    </row>
    <row r="364" spans="2:9" ht="25.5">
      <c r="B364" s="361" t="s">
        <v>872</v>
      </c>
      <c r="C364" s="362" t="s">
        <v>7</v>
      </c>
      <c r="D364" s="366">
        <v>367</v>
      </c>
      <c r="E364" s="179" t="str">
        <f>IF($D364&lt;&gt;"",VLOOKUP($D364,'SINAPI MARÇO 2020'!$A$1:G11507,2,FALSE),"")</f>
        <v>AREIA GROSSA - POSTO JAZIDA/FORNECEDOR (RETIRADO NA JAZIDA, SEM TRANSPORTE)</v>
      </c>
      <c r="F364" s="180" t="str">
        <f>IF($D364&lt;&gt;"",VLOOKUP($D364,'SINAPI MARÇO 2020'!$1:$1048576,3,FALSE),"")</f>
        <v xml:space="preserve">M3    </v>
      </c>
      <c r="G364" s="426">
        <v>5.0000000000000001E-3</v>
      </c>
      <c r="H364" s="625">
        <f>IF($D364&lt;&gt;"",VLOOKUP($D364,'SINAPI MARÇO 2020'!$1:$1048576,4,FALSE),"")</f>
        <v>61.5</v>
      </c>
      <c r="I364" s="420">
        <f>TRUNC(G364*H364,2)</f>
        <v>0.3</v>
      </c>
    </row>
    <row r="365" spans="2:9" ht="38.25">
      <c r="B365" s="361" t="s">
        <v>872</v>
      </c>
      <c r="C365" s="362" t="s">
        <v>7</v>
      </c>
      <c r="D365" s="366">
        <v>601</v>
      </c>
      <c r="E365" s="179" t="str">
        <f>IF($D365&lt;&gt;"",VLOOKUP($D365,'SINAPI MARÇO 2020'!$A$1:G11508,2,FALSE),"")</f>
        <v>JANELA MAXIM AR EM ALUMINIO, 80 X 60 CM (A X L), BATENTE/REQUADRO DE 4 A 14 CM, COM VIDRO, SEM GUARNICAO/ALIZAR</v>
      </c>
      <c r="F365" s="180" t="str">
        <f>IF($D365&lt;&gt;"",VLOOKUP($D365,'SINAPI MARÇO 2020'!$1:$1048576,3,FALSE),"")</f>
        <v xml:space="preserve">M2    </v>
      </c>
      <c r="G365" s="426">
        <v>1.5</v>
      </c>
      <c r="H365" s="625">
        <f>IF($D365&lt;&gt;"",VLOOKUP($D365,'SINAPI MARÇO 2020'!$1:$1048576,4,FALSE),"")</f>
        <v>350.84</v>
      </c>
      <c r="I365" s="420">
        <f>TRUNC(G365*H365,2)</f>
        <v>526.26</v>
      </c>
    </row>
    <row r="366" spans="2:9">
      <c r="B366" s="361" t="s">
        <v>872</v>
      </c>
      <c r="C366" s="362" t="s">
        <v>7</v>
      </c>
      <c r="D366" s="366">
        <v>1379</v>
      </c>
      <c r="E366" s="179" t="str">
        <f>IF($D366&lt;&gt;"",VLOOKUP($D366,'SINAPI MARÇO 2020'!$A$1:G11509,2,FALSE),"")</f>
        <v>CIMENTO PORTLAND COMPOSTO CP II-32</v>
      </c>
      <c r="F366" s="180" t="str">
        <f>IF($D366&lt;&gt;"",VLOOKUP($D366,'SINAPI MARÇO 2020'!$1:$1048576,3,FALSE),"")</f>
        <v xml:space="preserve">KG    </v>
      </c>
      <c r="G366" s="426">
        <v>2.12</v>
      </c>
      <c r="H366" s="625">
        <f>IF($D366&lt;&gt;"",VLOOKUP($D366,'SINAPI MARÇO 2020'!$1:$1048576,4,FALSE),"")</f>
        <v>0.49</v>
      </c>
      <c r="I366" s="420">
        <f>TRUNC(G366*H366,2)</f>
        <v>1.03</v>
      </c>
    </row>
    <row r="367" spans="2:9">
      <c r="B367" s="492"/>
      <c r="C367" s="400"/>
      <c r="D367" s="400"/>
      <c r="E367" s="587"/>
      <c r="F367" s="400"/>
      <c r="G367" s="594"/>
      <c r="H367" s="406"/>
      <c r="I367" s="493"/>
    </row>
    <row r="368" spans="2:9" ht="25.5">
      <c r="B368" s="483" t="s">
        <v>12583</v>
      </c>
      <c r="C368" s="395"/>
      <c r="D368" s="395"/>
      <c r="E368" s="358" t="s">
        <v>12281</v>
      </c>
      <c r="F368" s="359" t="s">
        <v>72</v>
      </c>
      <c r="G368" s="425">
        <v>1</v>
      </c>
      <c r="H368" s="403"/>
      <c r="I368" s="419">
        <f>TRUNC(SUM(I369:I373),2)</f>
        <v>561.15</v>
      </c>
    </row>
    <row r="369" spans="2:9">
      <c r="B369" s="361" t="s">
        <v>874</v>
      </c>
      <c r="C369" s="362" t="s">
        <v>7</v>
      </c>
      <c r="D369" s="366">
        <v>88309</v>
      </c>
      <c r="E369" s="179" t="str">
        <f>IF($D369&lt;&gt;"",VLOOKUP($D369,'SINAPI MARÇO 2020'!$A$1:G11512,2,FALSE),"")</f>
        <v>PEDREIRO COM ENCARGOS COMPLEMENTARES</v>
      </c>
      <c r="F369" s="180" t="str">
        <f>IF($D369&lt;&gt;"",VLOOKUP($D369,'SINAPI MARÇO 2020'!$1:$1048576,3,FALSE),"")</f>
        <v>H</v>
      </c>
      <c r="G369" s="426">
        <v>1</v>
      </c>
      <c r="H369" s="625">
        <f>IF($D369&lt;&gt;"",VLOOKUP($D369,'SINAPI MARÇO 2020'!$1:$1048576,4,FALSE),"")</f>
        <v>17.760000000000002</v>
      </c>
      <c r="I369" s="420">
        <f>TRUNC(G369*H369,2)</f>
        <v>17.760000000000002</v>
      </c>
    </row>
    <row r="370" spans="2:9">
      <c r="B370" s="361" t="s">
        <v>874</v>
      </c>
      <c r="C370" s="362" t="s">
        <v>7</v>
      </c>
      <c r="D370" s="366">
        <v>88316</v>
      </c>
      <c r="E370" s="179" t="str">
        <f>IF($D370&lt;&gt;"",VLOOKUP($D370,'SINAPI MARÇO 2020'!$A$1:G11513,2,FALSE),"")</f>
        <v>SERVENTE COM ENCARGOS COMPLEMENTARES</v>
      </c>
      <c r="F370" s="180" t="str">
        <f>IF($D370&lt;&gt;"",VLOOKUP($D370,'SINAPI MARÇO 2020'!$1:$1048576,3,FALSE),"")</f>
        <v>H</v>
      </c>
      <c r="G370" s="426">
        <v>1.1000000000000001</v>
      </c>
      <c r="H370" s="625">
        <f>IF($D370&lt;&gt;"",VLOOKUP($D370,'SINAPI MARÇO 2020'!$1:$1048576,4,FALSE),"")</f>
        <v>14.37</v>
      </c>
      <c r="I370" s="420">
        <f>TRUNC(G370*H370,2)</f>
        <v>15.8</v>
      </c>
    </row>
    <row r="371" spans="2:9" ht="25.5">
      <c r="B371" s="361" t="s">
        <v>872</v>
      </c>
      <c r="C371" s="362" t="s">
        <v>7</v>
      </c>
      <c r="D371" s="366">
        <v>367</v>
      </c>
      <c r="E371" s="179" t="str">
        <f>IF($D371&lt;&gt;"",VLOOKUP($D371,'SINAPI MARÇO 2020'!$A$1:G11514,2,FALSE),"")</f>
        <v>AREIA GROSSA - POSTO JAZIDA/FORNECEDOR (RETIRADO NA JAZIDA, SEM TRANSPORTE)</v>
      </c>
      <c r="F371" s="180" t="str">
        <f>IF($D371&lt;&gt;"",VLOOKUP($D371,'SINAPI MARÇO 2020'!$1:$1048576,3,FALSE),"")</f>
        <v xml:space="preserve">M3    </v>
      </c>
      <c r="G371" s="426">
        <v>5.0000000000000001E-3</v>
      </c>
      <c r="H371" s="625">
        <f>IF($D371&lt;&gt;"",VLOOKUP($D371,'SINAPI MARÇO 2020'!$1:$1048576,4,FALSE),"")</f>
        <v>61.5</v>
      </c>
      <c r="I371" s="420">
        <f>TRUNC(G371*H371,2)</f>
        <v>0.3</v>
      </c>
    </row>
    <row r="372" spans="2:9" ht="38.25">
      <c r="B372" s="361" t="s">
        <v>872</v>
      </c>
      <c r="C372" s="362" t="s">
        <v>7</v>
      </c>
      <c r="D372" s="366">
        <v>601</v>
      </c>
      <c r="E372" s="179" t="str">
        <f>IF($D372&lt;&gt;"",VLOOKUP($D372,'SINAPI MARÇO 2020'!$A$1:G11515,2,FALSE),"")</f>
        <v>JANELA MAXIM AR EM ALUMINIO, 80 X 60 CM (A X L), BATENTE/REQUADRO DE 4 A 14 CM, COM VIDRO, SEM GUARNICAO/ALIZAR</v>
      </c>
      <c r="F372" s="180" t="str">
        <f>IF($D372&lt;&gt;"",VLOOKUP($D372,'SINAPI MARÇO 2020'!$1:$1048576,3,FALSE),"")</f>
        <v xml:space="preserve">M2    </v>
      </c>
      <c r="G372" s="426">
        <v>1.5</v>
      </c>
      <c r="H372" s="625">
        <f>IF($D372&lt;&gt;"",VLOOKUP($D372,'SINAPI MARÇO 2020'!$1:$1048576,4,FALSE),"")</f>
        <v>350.84</v>
      </c>
      <c r="I372" s="420">
        <f>TRUNC(G372*H372,2)</f>
        <v>526.26</v>
      </c>
    </row>
    <row r="373" spans="2:9">
      <c r="B373" s="361" t="s">
        <v>872</v>
      </c>
      <c r="C373" s="362" t="s">
        <v>7</v>
      </c>
      <c r="D373" s="366">
        <v>1379</v>
      </c>
      <c r="E373" s="179" t="str">
        <f>IF($D373&lt;&gt;"",VLOOKUP($D373,'SINAPI MARÇO 2020'!$A$1:G11516,2,FALSE),"")</f>
        <v>CIMENTO PORTLAND COMPOSTO CP II-32</v>
      </c>
      <c r="F373" s="180" t="str">
        <f>IF($D373&lt;&gt;"",VLOOKUP($D373,'SINAPI MARÇO 2020'!$1:$1048576,3,FALSE),"")</f>
        <v xml:space="preserve">KG    </v>
      </c>
      <c r="G373" s="426">
        <v>2.12</v>
      </c>
      <c r="H373" s="625">
        <f>IF($D373&lt;&gt;"",VLOOKUP($D373,'SINAPI MARÇO 2020'!$1:$1048576,4,FALSE),"")</f>
        <v>0.49</v>
      </c>
      <c r="I373" s="420">
        <f>TRUNC(G373*H373,2)</f>
        <v>1.03</v>
      </c>
    </row>
    <row r="374" spans="2:9">
      <c r="B374" s="492"/>
      <c r="C374" s="400"/>
      <c r="D374" s="400"/>
      <c r="E374" s="587"/>
      <c r="F374" s="400"/>
      <c r="G374" s="594"/>
      <c r="H374" s="406"/>
      <c r="I374" s="493"/>
    </row>
    <row r="375" spans="2:9" ht="25.5">
      <c r="B375" s="483" t="s">
        <v>12584</v>
      </c>
      <c r="C375" s="395"/>
      <c r="D375" s="395"/>
      <c r="E375" s="358" t="s">
        <v>12282</v>
      </c>
      <c r="F375" s="359" t="s">
        <v>72</v>
      </c>
      <c r="G375" s="425">
        <v>1</v>
      </c>
      <c r="H375" s="403"/>
      <c r="I375" s="419">
        <f>TRUNC(SUM(I376:I380),2)</f>
        <v>2981.94</v>
      </c>
    </row>
    <row r="376" spans="2:9">
      <c r="B376" s="361" t="s">
        <v>874</v>
      </c>
      <c r="C376" s="362" t="s">
        <v>7</v>
      </c>
      <c r="D376" s="366">
        <v>88309</v>
      </c>
      <c r="E376" s="179" t="str">
        <f>IF($D376&lt;&gt;"",VLOOKUP($D376,'SINAPI MARÇO 2020'!$A$1:G11519,2,FALSE),"")</f>
        <v>PEDREIRO COM ENCARGOS COMPLEMENTARES</v>
      </c>
      <c r="F376" s="180" t="str">
        <f>IF($D376&lt;&gt;"",VLOOKUP($D376,'SINAPI MARÇO 2020'!$1:$1048576,3,FALSE),"")</f>
        <v>H</v>
      </c>
      <c r="G376" s="426">
        <v>1</v>
      </c>
      <c r="H376" s="625">
        <f>IF($D376&lt;&gt;"",VLOOKUP($D376,'SINAPI MARÇO 2020'!$1:$1048576,4,FALSE),"")</f>
        <v>17.760000000000002</v>
      </c>
      <c r="I376" s="420">
        <f>TRUNC(G376*H376,2)</f>
        <v>17.760000000000002</v>
      </c>
    </row>
    <row r="377" spans="2:9">
      <c r="B377" s="361" t="s">
        <v>874</v>
      </c>
      <c r="C377" s="362" t="s">
        <v>7</v>
      </c>
      <c r="D377" s="366">
        <v>88316</v>
      </c>
      <c r="E377" s="179" t="str">
        <f>IF($D377&lt;&gt;"",VLOOKUP($D377,'SINAPI MARÇO 2020'!$A$1:G11520,2,FALSE),"")</f>
        <v>SERVENTE COM ENCARGOS COMPLEMENTARES</v>
      </c>
      <c r="F377" s="180" t="str">
        <f>IF($D377&lt;&gt;"",VLOOKUP($D377,'SINAPI MARÇO 2020'!$1:$1048576,3,FALSE),"")</f>
        <v>H</v>
      </c>
      <c r="G377" s="426">
        <v>1.1000000000000001</v>
      </c>
      <c r="H377" s="625">
        <f>IF($D377&lt;&gt;"",VLOOKUP($D377,'SINAPI MARÇO 2020'!$1:$1048576,4,FALSE),"")</f>
        <v>14.37</v>
      </c>
      <c r="I377" s="420">
        <f>TRUNC(G377*H377,2)</f>
        <v>15.8</v>
      </c>
    </row>
    <row r="378" spans="2:9" ht="25.5">
      <c r="B378" s="361" t="s">
        <v>872</v>
      </c>
      <c r="C378" s="362" t="s">
        <v>7</v>
      </c>
      <c r="D378" s="366">
        <v>367</v>
      </c>
      <c r="E378" s="179" t="str">
        <f>IF($D378&lt;&gt;"",VLOOKUP($D378,'SINAPI MARÇO 2020'!$A$1:G11521,2,FALSE),"")</f>
        <v>AREIA GROSSA - POSTO JAZIDA/FORNECEDOR (RETIRADO NA JAZIDA, SEM TRANSPORTE)</v>
      </c>
      <c r="F378" s="180" t="str">
        <f>IF($D378&lt;&gt;"",VLOOKUP($D378,'SINAPI MARÇO 2020'!$1:$1048576,3,FALSE),"")</f>
        <v xml:space="preserve">M3    </v>
      </c>
      <c r="G378" s="426">
        <v>5.0000000000000001E-3</v>
      </c>
      <c r="H378" s="625">
        <f>IF($D378&lt;&gt;"",VLOOKUP($D378,'SINAPI MARÇO 2020'!$1:$1048576,4,FALSE),"")</f>
        <v>61.5</v>
      </c>
      <c r="I378" s="420">
        <f>TRUNC(G378*H378,2)</f>
        <v>0.3</v>
      </c>
    </row>
    <row r="379" spans="2:9" ht="38.25">
      <c r="B379" s="361" t="s">
        <v>872</v>
      </c>
      <c r="C379" s="362" t="s">
        <v>7</v>
      </c>
      <c r="D379" s="366">
        <v>601</v>
      </c>
      <c r="E379" s="179" t="str">
        <f>IF($D379&lt;&gt;"",VLOOKUP($D379,'SINAPI MARÇO 2020'!$A$1:G11522,2,FALSE),"")</f>
        <v>JANELA MAXIM AR EM ALUMINIO, 80 X 60 CM (A X L), BATENTE/REQUADRO DE 4 A 14 CM, COM VIDRO, SEM GUARNICAO/ALIZAR</v>
      </c>
      <c r="F379" s="180" t="str">
        <f>IF($D379&lt;&gt;"",VLOOKUP($D379,'SINAPI MARÇO 2020'!$1:$1048576,3,FALSE),"")</f>
        <v xml:space="preserve">M2    </v>
      </c>
      <c r="G379" s="426">
        <v>8.4</v>
      </c>
      <c r="H379" s="625">
        <f>IF($D379&lt;&gt;"",VLOOKUP($D379,'SINAPI MARÇO 2020'!$1:$1048576,4,FALSE),"")</f>
        <v>350.84</v>
      </c>
      <c r="I379" s="420">
        <f>TRUNC(G379*H379,2)</f>
        <v>2947.05</v>
      </c>
    </row>
    <row r="380" spans="2:9">
      <c r="B380" s="361" t="s">
        <v>872</v>
      </c>
      <c r="C380" s="362" t="s">
        <v>7</v>
      </c>
      <c r="D380" s="366">
        <v>1379</v>
      </c>
      <c r="E380" s="179" t="str">
        <f>IF($D380&lt;&gt;"",VLOOKUP($D380,'SINAPI MARÇO 2020'!$A$1:G11523,2,FALSE),"")</f>
        <v>CIMENTO PORTLAND COMPOSTO CP II-32</v>
      </c>
      <c r="F380" s="180" t="str">
        <f>IF($D380&lt;&gt;"",VLOOKUP($D380,'SINAPI MARÇO 2020'!$1:$1048576,3,FALSE),"")</f>
        <v xml:space="preserve">KG    </v>
      </c>
      <c r="G380" s="426">
        <v>2.12</v>
      </c>
      <c r="H380" s="625">
        <f>IF($D380&lt;&gt;"",VLOOKUP($D380,'SINAPI MARÇO 2020'!$1:$1048576,4,FALSE),"")</f>
        <v>0.49</v>
      </c>
      <c r="I380" s="420">
        <f>TRUNC(G380*H380,2)</f>
        <v>1.03</v>
      </c>
    </row>
    <row r="381" spans="2:9">
      <c r="B381" s="492"/>
      <c r="C381" s="400"/>
      <c r="D381" s="400"/>
      <c r="E381" s="587"/>
      <c r="F381" s="400"/>
      <c r="G381" s="594"/>
      <c r="H381" s="406"/>
      <c r="I381" s="493"/>
    </row>
    <row r="382" spans="2:9" ht="15">
      <c r="B382" s="483" t="s">
        <v>12588</v>
      </c>
      <c r="C382" s="395"/>
      <c r="D382" s="395"/>
      <c r="E382" s="358" t="s">
        <v>12279</v>
      </c>
      <c r="F382" s="359" t="s">
        <v>72</v>
      </c>
      <c r="G382" s="425">
        <v>1</v>
      </c>
      <c r="H382" s="403"/>
      <c r="I382" s="419">
        <f>TRUNC(SUM(I383:I385),2)</f>
        <v>81.81</v>
      </c>
    </row>
    <row r="383" spans="2:9">
      <c r="B383" s="172" t="s">
        <v>874</v>
      </c>
      <c r="C383" s="173" t="s">
        <v>7</v>
      </c>
      <c r="D383" s="368">
        <v>88309</v>
      </c>
      <c r="E383" s="179" t="str">
        <f>IF($D383&lt;&gt;"",VLOOKUP($D383,'SINAPI MARÇO 2020'!$A$1:G11526,2,FALSE),"")</f>
        <v>PEDREIRO COM ENCARGOS COMPLEMENTARES</v>
      </c>
      <c r="F383" s="180" t="str">
        <f>IF($D383&lt;&gt;"",VLOOKUP($D383,'SINAPI MARÇO 2020'!$1:$1048576,3,FALSE),"")</f>
        <v>H</v>
      </c>
      <c r="G383" s="408">
        <v>1</v>
      </c>
      <c r="H383" s="625">
        <f>IF($D383&lt;&gt;"",VLOOKUP($D383,'SINAPI MARÇO 2020'!$1:$1048576,4,FALSE),"")</f>
        <v>17.760000000000002</v>
      </c>
      <c r="I383" s="420">
        <f>TRUNC(G383*H383,2)</f>
        <v>17.760000000000002</v>
      </c>
    </row>
    <row r="384" spans="2:9">
      <c r="B384" s="172" t="s">
        <v>874</v>
      </c>
      <c r="C384" s="173" t="s">
        <v>7</v>
      </c>
      <c r="D384" s="368">
        <v>88316</v>
      </c>
      <c r="E384" s="179" t="str">
        <f>IF($D384&lt;&gt;"",VLOOKUP($D384,'SINAPI MARÇO 2020'!$A$1:G11527,2,FALSE),"")</f>
        <v>SERVENTE COM ENCARGOS COMPLEMENTARES</v>
      </c>
      <c r="F384" s="180" t="str">
        <f>IF($D384&lt;&gt;"",VLOOKUP($D384,'SINAPI MARÇO 2020'!$1:$1048576,3,FALSE),"")</f>
        <v>H</v>
      </c>
      <c r="G384" s="408">
        <v>1.5</v>
      </c>
      <c r="H384" s="625">
        <f>IF($D384&lt;&gt;"",VLOOKUP($D384,'SINAPI MARÇO 2020'!$1:$1048576,4,FALSE),"")</f>
        <v>14.37</v>
      </c>
      <c r="I384" s="420">
        <f>TRUNC(G384*H384,2)</f>
        <v>21.55</v>
      </c>
    </row>
    <row r="385" spans="2:9" ht="25.5">
      <c r="B385" s="172" t="s">
        <v>872</v>
      </c>
      <c r="C385" s="173" t="s">
        <v>873</v>
      </c>
      <c r="D385" s="368"/>
      <c r="E385" s="394" t="s">
        <v>12589</v>
      </c>
      <c r="F385" s="364" t="s">
        <v>72</v>
      </c>
      <c r="G385" s="408">
        <v>1</v>
      </c>
      <c r="H385" s="625">
        <v>42.5</v>
      </c>
      <c r="I385" s="420">
        <f>TRUNC(G385*H385,2)</f>
        <v>42.5</v>
      </c>
    </row>
    <row r="386" spans="2:9">
      <c r="B386" s="492"/>
      <c r="C386" s="400"/>
      <c r="D386" s="400"/>
      <c r="E386" s="587"/>
      <c r="F386" s="400"/>
      <c r="G386" s="594"/>
      <c r="H386" s="406"/>
      <c r="I386" s="493"/>
    </row>
    <row r="387" spans="2:9" ht="25.5">
      <c r="B387" s="483" t="s">
        <v>12585</v>
      </c>
      <c r="C387" s="395"/>
      <c r="D387" s="395"/>
      <c r="E387" s="358" t="s">
        <v>12285</v>
      </c>
      <c r="F387" s="359" t="s">
        <v>72</v>
      </c>
      <c r="G387" s="425"/>
      <c r="H387" s="403"/>
      <c r="I387" s="419">
        <f>TRUNC(SUM(I388:I398),2)</f>
        <v>224.48</v>
      </c>
    </row>
    <row r="388" spans="2:9" ht="25.5">
      <c r="B388" s="361" t="s">
        <v>874</v>
      </c>
      <c r="C388" s="362" t="s">
        <v>7</v>
      </c>
      <c r="D388" s="366">
        <v>94963</v>
      </c>
      <c r="E388" s="179" t="str">
        <f>IF($D388&lt;&gt;"",VLOOKUP($D388,'SINAPI MARÇO 2020'!$A$1:G11526,2,FALSE),"")</f>
        <v>CONCRETO FCK = 15MPA, TRAÇO 1:3,4:3,5 (CIMENTO/ AREIA MÉDIA/ BRITA 1)  - PREPARO MECÂNICO COM BETONEIRA 400 L. AF_07/2016</v>
      </c>
      <c r="F388" s="180" t="str">
        <f>IF($D388&lt;&gt;"",VLOOKUP($D388,'SINAPI MARÇO 2020'!$1:$1048576,3,FALSE),"")</f>
        <v>M3</v>
      </c>
      <c r="G388" s="426">
        <v>1.7000000000000001E-2</v>
      </c>
      <c r="H388" s="625">
        <f>IF($D388&lt;&gt;"",VLOOKUP($D388,'SINAPI MARÇO 2020'!$1:$1048576,4,FALSE),"")</f>
        <v>284.2</v>
      </c>
      <c r="I388" s="420">
        <f t="shared" ref="I388:I398" si="12">TRUNC(G388*H388,2)</f>
        <v>4.83</v>
      </c>
    </row>
    <row r="389" spans="2:9" ht="25.5">
      <c r="B389" s="361" t="s">
        <v>872</v>
      </c>
      <c r="C389" s="362" t="s">
        <v>873</v>
      </c>
      <c r="D389" s="366"/>
      <c r="E389" s="396" t="s">
        <v>12586</v>
      </c>
      <c r="F389" s="364" t="s">
        <v>43</v>
      </c>
      <c r="G389" s="426">
        <v>1.7000000000000001E-2</v>
      </c>
      <c r="H389" s="625">
        <v>2.97</v>
      </c>
      <c r="I389" s="420">
        <f t="shared" si="12"/>
        <v>0.05</v>
      </c>
    </row>
    <row r="390" spans="2:9" ht="46.5" customHeight="1">
      <c r="B390" s="361" t="s">
        <v>874</v>
      </c>
      <c r="C390" s="362" t="s">
        <v>7</v>
      </c>
      <c r="D390" s="366">
        <v>100757</v>
      </c>
      <c r="E390" s="179" t="str">
        <f>IF($D390&lt;&gt;"",VLOOKUP($D390,'SINAPI MARÇO 2020'!$A$1:G11528,2,FALSE),"")</f>
        <v>PINTURA COM TINTA ALQUÍDICA DE ACABAMENTO (ESMALTE SINTÉTICO ACETINADO) PULVERIZADA SOBRE SUPERFÍCIES METÁLICAS (EXCETO PERFIL) EXECUTADO EM OBRA (02 DEMÃOS). AF_01/2020</v>
      </c>
      <c r="F390" s="180" t="str">
        <f>IF($D390&lt;&gt;"",VLOOKUP($D390,'SINAPI MARÇO 2020'!$1:$1048576,3,FALSE),"")</f>
        <v>M2</v>
      </c>
      <c r="G390" s="426">
        <v>2</v>
      </c>
      <c r="H390" s="625">
        <f>IF($D390&lt;&gt;"",VLOOKUP($D390,'SINAPI MARÇO 2020'!$1:$1048576,4,FALSE),"")</f>
        <v>31.68</v>
      </c>
      <c r="I390" s="420">
        <f t="shared" si="12"/>
        <v>63.36</v>
      </c>
    </row>
    <row r="391" spans="2:9" ht="51">
      <c r="B391" s="361" t="s">
        <v>874</v>
      </c>
      <c r="C391" s="362" t="s">
        <v>7</v>
      </c>
      <c r="D391" s="366">
        <v>100757</v>
      </c>
      <c r="E391" s="179" t="str">
        <f>IF($D391&lt;&gt;"",VLOOKUP($D391,'SINAPI MARÇO 2020'!$A$1:G11529,2,FALSE),"")</f>
        <v>PINTURA COM TINTA ALQUÍDICA DE ACABAMENTO (ESMALTE SINTÉTICO ACETINADO) PULVERIZADA SOBRE SUPERFÍCIES METÁLICAS (EXCETO PERFIL) EXECUTADO EM OBRA (02 DEMÃOS). AF_01/2020</v>
      </c>
      <c r="F391" s="180" t="str">
        <f>IF($D391&lt;&gt;"",VLOOKUP($D391,'SINAPI MARÇO 2020'!$1:$1048576,3,FALSE),"")</f>
        <v>M2</v>
      </c>
      <c r="G391" s="426">
        <v>0.3</v>
      </c>
      <c r="H391" s="625">
        <f>IF($D391&lt;&gt;"",VLOOKUP($D391,'SINAPI MARÇO 2020'!$1:$1048576,4,FALSE),"")</f>
        <v>31.68</v>
      </c>
      <c r="I391" s="420">
        <f t="shared" si="12"/>
        <v>9.5</v>
      </c>
    </row>
    <row r="392" spans="2:9" ht="51">
      <c r="B392" s="361" t="s">
        <v>874</v>
      </c>
      <c r="C392" s="362" t="s">
        <v>7</v>
      </c>
      <c r="D392" s="366">
        <v>100757</v>
      </c>
      <c r="E392" s="179" t="str">
        <f>IF($D392&lt;&gt;"",VLOOKUP($D392,'SINAPI MARÇO 2020'!$A$1:G11530,2,FALSE),"")</f>
        <v>PINTURA COM TINTA ALQUÍDICA DE ACABAMENTO (ESMALTE SINTÉTICO ACETINADO) PULVERIZADA SOBRE SUPERFÍCIES METÁLICAS (EXCETO PERFIL) EXECUTADO EM OBRA (02 DEMÃOS). AF_01/2020</v>
      </c>
      <c r="F392" s="180" t="str">
        <f>IF($D392&lt;&gt;"",VLOOKUP($D392,'SINAPI MARÇO 2020'!$1:$1048576,3,FALSE),"")</f>
        <v>M2</v>
      </c>
      <c r="G392" s="426">
        <v>0.3</v>
      </c>
      <c r="H392" s="625">
        <f>IF($D392&lt;&gt;"",VLOOKUP($D392,'SINAPI MARÇO 2020'!$1:$1048576,4,FALSE),"")</f>
        <v>31.68</v>
      </c>
      <c r="I392" s="420">
        <f t="shared" si="12"/>
        <v>9.5</v>
      </c>
    </row>
    <row r="393" spans="2:9" ht="51">
      <c r="B393" s="361" t="s">
        <v>874</v>
      </c>
      <c r="C393" s="362" t="s">
        <v>7</v>
      </c>
      <c r="D393" s="366">
        <v>100757</v>
      </c>
      <c r="E393" s="179" t="str">
        <f>IF($D393&lt;&gt;"",VLOOKUP($D393,'SINAPI MARÇO 2020'!$A$1:G11531,2,FALSE),"")</f>
        <v>PINTURA COM TINTA ALQUÍDICA DE ACABAMENTO (ESMALTE SINTÉTICO ACETINADO) PULVERIZADA SOBRE SUPERFÍCIES METÁLICAS (EXCETO PERFIL) EXECUTADO EM OBRA (02 DEMÃOS). AF_01/2020</v>
      </c>
      <c r="F393" s="180" t="str">
        <f>IF($D393&lt;&gt;"",VLOOKUP($D393,'SINAPI MARÇO 2020'!$1:$1048576,3,FALSE),"")</f>
        <v>M2</v>
      </c>
      <c r="G393" s="426">
        <v>0.45329999999999998</v>
      </c>
      <c r="H393" s="625">
        <f>IF($D393&lt;&gt;"",VLOOKUP($D393,'SINAPI MARÇO 2020'!$1:$1048576,4,FALSE),"")</f>
        <v>31.68</v>
      </c>
      <c r="I393" s="420">
        <f t="shared" si="12"/>
        <v>14.36</v>
      </c>
    </row>
    <row r="394" spans="2:9" ht="51">
      <c r="B394" s="361" t="s">
        <v>874</v>
      </c>
      <c r="C394" s="362" t="s">
        <v>7</v>
      </c>
      <c r="D394" s="366">
        <v>100757</v>
      </c>
      <c r="E394" s="179" t="str">
        <f>IF($D394&lt;&gt;"",VLOOKUP($D394,'SINAPI MARÇO 2020'!$A$1:G11532,2,FALSE),"")</f>
        <v>PINTURA COM TINTA ALQUÍDICA DE ACABAMENTO (ESMALTE SINTÉTICO ACETINADO) PULVERIZADA SOBRE SUPERFÍCIES METÁLICAS (EXCETO PERFIL) EXECUTADO EM OBRA (02 DEMÃOS). AF_01/2020</v>
      </c>
      <c r="F394" s="180" t="str">
        <f>IF($D394&lt;&gt;"",VLOOKUP($D394,'SINAPI MARÇO 2020'!$1:$1048576,3,FALSE),"")</f>
        <v>M2</v>
      </c>
      <c r="G394" s="426">
        <v>0.5</v>
      </c>
      <c r="H394" s="625">
        <f>IF($D394&lt;&gt;"",VLOOKUP($D394,'SINAPI MARÇO 2020'!$1:$1048576,4,FALSE),"")</f>
        <v>31.68</v>
      </c>
      <c r="I394" s="420">
        <f t="shared" si="12"/>
        <v>15.84</v>
      </c>
    </row>
    <row r="395" spans="2:9" ht="51">
      <c r="B395" s="361" t="s">
        <v>872</v>
      </c>
      <c r="C395" s="362" t="s">
        <v>7</v>
      </c>
      <c r="D395" s="366">
        <v>100757</v>
      </c>
      <c r="E395" s="179" t="str">
        <f>IF($D395&lt;&gt;"",VLOOKUP($D395,'SINAPI MARÇO 2020'!$A$1:G11533,2,FALSE),"")</f>
        <v>PINTURA COM TINTA ALQUÍDICA DE ACABAMENTO (ESMALTE SINTÉTICO ACETINADO) PULVERIZADA SOBRE SUPERFÍCIES METÁLICAS (EXCETO PERFIL) EXECUTADO EM OBRA (02 DEMÃOS). AF_01/2020</v>
      </c>
      <c r="F395" s="180" t="str">
        <f>IF($D395&lt;&gt;"",VLOOKUP($D395,'SINAPI MARÇO 2020'!$1:$1048576,3,FALSE),"")</f>
        <v>M2</v>
      </c>
      <c r="G395" s="426">
        <v>7.9000000000000001E-2</v>
      </c>
      <c r="H395" s="625">
        <f>IF($D395&lt;&gt;"",VLOOKUP($D395,'SINAPI MARÇO 2020'!$1:$1048576,4,FALSE),"")</f>
        <v>31.68</v>
      </c>
      <c r="I395" s="420">
        <f t="shared" si="12"/>
        <v>2.5</v>
      </c>
    </row>
    <row r="396" spans="2:9" ht="51">
      <c r="B396" s="361" t="s">
        <v>872</v>
      </c>
      <c r="C396" s="362" t="s">
        <v>7</v>
      </c>
      <c r="D396" s="366">
        <v>100757</v>
      </c>
      <c r="E396" s="179" t="str">
        <f>IF($D396&lt;&gt;"",VLOOKUP($D396,'SINAPI MARÇO 2020'!$A$1:G11534,2,FALSE),"")</f>
        <v>PINTURA COM TINTA ALQUÍDICA DE ACABAMENTO (ESMALTE SINTÉTICO ACETINADO) PULVERIZADA SOBRE SUPERFÍCIES METÁLICAS (EXCETO PERFIL) EXECUTADO EM OBRA (02 DEMÃOS). AF_01/2020</v>
      </c>
      <c r="F396" s="180" t="str">
        <f>IF($D396&lt;&gt;"",VLOOKUP($D396,'SINAPI MARÇO 2020'!$1:$1048576,3,FALSE),"")</f>
        <v>M2</v>
      </c>
      <c r="G396" s="426">
        <v>0.25</v>
      </c>
      <c r="H396" s="625">
        <f>IF($D396&lt;&gt;"",VLOOKUP($D396,'SINAPI MARÇO 2020'!$1:$1048576,4,FALSE),"")</f>
        <v>31.68</v>
      </c>
      <c r="I396" s="420">
        <f t="shared" si="12"/>
        <v>7.92</v>
      </c>
    </row>
    <row r="397" spans="2:9" ht="51">
      <c r="B397" s="361" t="s">
        <v>872</v>
      </c>
      <c r="C397" s="362" t="s">
        <v>7</v>
      </c>
      <c r="D397" s="366">
        <v>100757</v>
      </c>
      <c r="E397" s="179" t="str">
        <f>IF($D397&lt;&gt;"",VLOOKUP($D397,'SINAPI MARÇO 2020'!$A$1:G11535,2,FALSE),"")</f>
        <v>PINTURA COM TINTA ALQUÍDICA DE ACABAMENTO (ESMALTE SINTÉTICO ACETINADO) PULVERIZADA SOBRE SUPERFÍCIES METÁLICAS (EXCETO PERFIL) EXECUTADO EM OBRA (02 DEMÃOS). AF_01/2020</v>
      </c>
      <c r="F397" s="180" t="str">
        <f>IF($D397&lt;&gt;"",VLOOKUP($D397,'SINAPI MARÇO 2020'!$1:$1048576,3,FALSE),"")</f>
        <v>M2</v>
      </c>
      <c r="G397" s="426">
        <v>1.05</v>
      </c>
      <c r="H397" s="625">
        <f>IF($D397&lt;&gt;"",VLOOKUP($D397,'SINAPI MARÇO 2020'!$1:$1048576,4,FALSE),"")</f>
        <v>31.68</v>
      </c>
      <c r="I397" s="420">
        <f t="shared" si="12"/>
        <v>33.26</v>
      </c>
    </row>
    <row r="398" spans="2:9" ht="51">
      <c r="B398" s="361" t="s">
        <v>872</v>
      </c>
      <c r="C398" s="362" t="s">
        <v>7</v>
      </c>
      <c r="D398" s="366">
        <v>100757</v>
      </c>
      <c r="E398" s="179" t="str">
        <f>IF($D398&lt;&gt;"",VLOOKUP($D398,'SINAPI MARÇO 2020'!$A$1:G11536,2,FALSE),"")</f>
        <v>PINTURA COM TINTA ALQUÍDICA DE ACABAMENTO (ESMALTE SINTÉTICO ACETINADO) PULVERIZADA SOBRE SUPERFÍCIES METÁLICAS (EXCETO PERFIL) EXECUTADO EM OBRA (02 DEMÃOS). AF_01/2020</v>
      </c>
      <c r="F398" s="180" t="str">
        <f>IF($D398&lt;&gt;"",VLOOKUP($D398,'SINAPI MARÇO 2020'!$1:$1048576,3,FALSE),"")</f>
        <v>M2</v>
      </c>
      <c r="G398" s="426">
        <v>2</v>
      </c>
      <c r="H398" s="625">
        <f>IF($D398&lt;&gt;"",VLOOKUP($D398,'SINAPI MARÇO 2020'!$1:$1048576,4,FALSE),"")</f>
        <v>31.68</v>
      </c>
      <c r="I398" s="420">
        <f t="shared" si="12"/>
        <v>63.36</v>
      </c>
    </row>
    <row r="399" spans="2:9">
      <c r="B399" s="492"/>
      <c r="C399" s="400"/>
      <c r="D399" s="400"/>
      <c r="E399" s="587"/>
      <c r="F399" s="400"/>
      <c r="G399" s="594"/>
      <c r="H399" s="406"/>
      <c r="I399" s="493"/>
    </row>
    <row r="400" spans="2:9" ht="25.5">
      <c r="B400" s="483" t="s">
        <v>12590</v>
      </c>
      <c r="C400" s="395"/>
      <c r="D400" s="359">
        <v>100757</v>
      </c>
      <c r="E400" s="358" t="s">
        <v>12286</v>
      </c>
      <c r="F400" s="359" t="s">
        <v>72</v>
      </c>
      <c r="G400" s="425">
        <v>1</v>
      </c>
      <c r="H400" s="403"/>
      <c r="I400" s="419">
        <f>TRUNC(SUM(I401:I406),2)</f>
        <v>339.15</v>
      </c>
    </row>
    <row r="401" spans="2:9" ht="51">
      <c r="B401" s="172" t="s">
        <v>874</v>
      </c>
      <c r="C401" s="173" t="s">
        <v>7</v>
      </c>
      <c r="D401" s="368">
        <v>100757</v>
      </c>
      <c r="E401" s="179" t="str">
        <f>IF($D401&lt;&gt;"",VLOOKUP($D401,'SINAPI MARÇO 2020'!$A$1:G11539,2,FALSE),"")</f>
        <v>PINTURA COM TINTA ALQUÍDICA DE ACABAMENTO (ESMALTE SINTÉTICO ACETINADO) PULVERIZADA SOBRE SUPERFÍCIES METÁLICAS (EXCETO PERFIL) EXECUTADO EM OBRA (02 DEMÃOS). AF_01/2020</v>
      </c>
      <c r="F401" s="180" t="str">
        <f>IF($D401&lt;&gt;"",VLOOKUP($D401,'SINAPI MARÇO 2020'!$1:$1048576,3,FALSE),"")</f>
        <v>M2</v>
      </c>
      <c r="G401" s="408">
        <v>0.7</v>
      </c>
      <c r="H401" s="625">
        <f>IF($D401&lt;&gt;"",VLOOKUP($D401,'SINAPI MARÇO 2020'!$1:$1048576,4,FALSE),"")</f>
        <v>31.68</v>
      </c>
      <c r="I401" s="420">
        <f t="shared" ref="I401:I406" si="13">TRUNC(G401*H401,2)</f>
        <v>22.17</v>
      </c>
    </row>
    <row r="402" spans="2:9" ht="51">
      <c r="B402" s="172" t="s">
        <v>874</v>
      </c>
      <c r="C402" s="173" t="s">
        <v>7</v>
      </c>
      <c r="D402" s="368">
        <v>100757</v>
      </c>
      <c r="E402" s="179" t="str">
        <f>IF($D402&lt;&gt;"",VLOOKUP($D402,'SINAPI MARÇO 2020'!$A$1:G11540,2,FALSE),"")</f>
        <v>PINTURA COM TINTA ALQUÍDICA DE ACABAMENTO (ESMALTE SINTÉTICO ACETINADO) PULVERIZADA SOBRE SUPERFÍCIES METÁLICAS (EXCETO PERFIL) EXECUTADO EM OBRA (02 DEMÃOS). AF_01/2020</v>
      </c>
      <c r="F402" s="180" t="str">
        <f>IF($D402&lt;&gt;"",VLOOKUP($D402,'SINAPI MARÇO 2020'!$1:$1048576,3,FALSE),"")</f>
        <v>M2</v>
      </c>
      <c r="G402" s="408">
        <v>0.9</v>
      </c>
      <c r="H402" s="625">
        <f>IF($D402&lt;&gt;"",VLOOKUP($D402,'SINAPI MARÇO 2020'!$1:$1048576,4,FALSE),"")</f>
        <v>31.68</v>
      </c>
      <c r="I402" s="420">
        <f t="shared" si="13"/>
        <v>28.51</v>
      </c>
    </row>
    <row r="403" spans="2:9" ht="51" customHeight="1">
      <c r="B403" s="172" t="s">
        <v>874</v>
      </c>
      <c r="C403" s="173" t="s">
        <v>7</v>
      </c>
      <c r="D403" s="368">
        <v>100757</v>
      </c>
      <c r="E403" s="179" t="str">
        <f>IF($D403&lt;&gt;"",VLOOKUP($D403,'SINAPI MARÇO 2020'!$A$1:G11541,2,FALSE),"")</f>
        <v>PINTURA COM TINTA ALQUÍDICA DE ACABAMENTO (ESMALTE SINTÉTICO ACETINADO) PULVERIZADA SOBRE SUPERFÍCIES METÁLICAS (EXCETO PERFIL) EXECUTADO EM OBRA (02 DEMÃOS). AF_01/2020</v>
      </c>
      <c r="F403" s="180" t="str">
        <f>IF($D403&lt;&gt;"",VLOOKUP($D403,'SINAPI MARÇO 2020'!$1:$1048576,3,FALSE),"")</f>
        <v>M2</v>
      </c>
      <c r="G403" s="408">
        <v>2.2000000000000002</v>
      </c>
      <c r="H403" s="625">
        <f>IF($D403&lt;&gt;"",VLOOKUP($D403,'SINAPI MARÇO 2020'!$1:$1048576,4,FALSE),"")</f>
        <v>31.68</v>
      </c>
      <c r="I403" s="420">
        <f t="shared" si="13"/>
        <v>69.69</v>
      </c>
    </row>
    <row r="404" spans="2:9" ht="55.5" customHeight="1">
      <c r="B404" s="172" t="s">
        <v>872</v>
      </c>
      <c r="C404" s="173" t="s">
        <v>7</v>
      </c>
      <c r="D404" s="368">
        <v>100757</v>
      </c>
      <c r="E404" s="179" t="str">
        <f>IF($D404&lt;&gt;"",VLOOKUP($D404,'SINAPI MARÇO 2020'!$A$1:G11542,2,FALSE),"")</f>
        <v>PINTURA COM TINTA ALQUÍDICA DE ACABAMENTO (ESMALTE SINTÉTICO ACETINADO) PULVERIZADA SOBRE SUPERFÍCIES METÁLICAS (EXCETO PERFIL) EXECUTADO EM OBRA (02 DEMÃOS). AF_01/2020</v>
      </c>
      <c r="F404" s="180" t="str">
        <f>IF($D404&lt;&gt;"",VLOOKUP($D404,'SINAPI MARÇO 2020'!$1:$1048576,3,FALSE),"")</f>
        <v>M2</v>
      </c>
      <c r="G404" s="408">
        <v>2</v>
      </c>
      <c r="H404" s="625">
        <f>IF($D404&lt;&gt;"",VLOOKUP($D404,'SINAPI MARÇO 2020'!$1:$1048576,4,FALSE),"")</f>
        <v>31.68</v>
      </c>
      <c r="I404" s="420">
        <f t="shared" si="13"/>
        <v>63.36</v>
      </c>
    </row>
    <row r="405" spans="2:9" ht="25.5">
      <c r="B405" s="172" t="s">
        <v>872</v>
      </c>
      <c r="C405" s="173" t="s">
        <v>873</v>
      </c>
      <c r="D405" s="368">
        <v>100757</v>
      </c>
      <c r="E405" s="394" t="s">
        <v>12591</v>
      </c>
      <c r="F405" s="364" t="s">
        <v>1131</v>
      </c>
      <c r="G405" s="408">
        <v>0.8</v>
      </c>
      <c r="H405" s="629">
        <v>62.4</v>
      </c>
      <c r="I405" s="420">
        <f t="shared" si="13"/>
        <v>49.92</v>
      </c>
    </row>
    <row r="406" spans="2:9" ht="38.25">
      <c r="B406" s="172" t="s">
        <v>872</v>
      </c>
      <c r="C406" s="173" t="s">
        <v>873</v>
      </c>
      <c r="D406" s="368">
        <v>100757</v>
      </c>
      <c r="E406" s="394" t="s">
        <v>12592</v>
      </c>
      <c r="F406" s="364" t="s">
        <v>72</v>
      </c>
      <c r="G406" s="408">
        <v>1</v>
      </c>
      <c r="H406" s="629">
        <v>105.5</v>
      </c>
      <c r="I406" s="420">
        <f t="shared" si="13"/>
        <v>105.5</v>
      </c>
    </row>
    <row r="407" spans="2:9">
      <c r="B407" s="526"/>
      <c r="C407" s="505"/>
      <c r="D407" s="505"/>
      <c r="E407" s="589"/>
      <c r="F407" s="505"/>
      <c r="G407" s="594"/>
      <c r="H407" s="506"/>
      <c r="I407" s="527"/>
    </row>
    <row r="408" spans="2:9" ht="25.5">
      <c r="B408" s="483" t="s">
        <v>12593</v>
      </c>
      <c r="C408" s="395"/>
      <c r="D408" s="359">
        <v>100757</v>
      </c>
      <c r="E408" s="358" t="s">
        <v>12287</v>
      </c>
      <c r="F408" s="359" t="s">
        <v>72</v>
      </c>
      <c r="G408" s="425">
        <v>1</v>
      </c>
      <c r="H408" s="403"/>
      <c r="I408" s="419">
        <f>TRUNC(SUM(I409:I412),2)</f>
        <v>317.08999999999997</v>
      </c>
    </row>
    <row r="409" spans="2:9" ht="51">
      <c r="B409" s="172" t="s">
        <v>874</v>
      </c>
      <c r="C409" s="173" t="s">
        <v>7</v>
      </c>
      <c r="D409" s="368">
        <v>100757</v>
      </c>
      <c r="E409" s="179" t="str">
        <f>IF($D409&lt;&gt;"",VLOOKUP($D409,'SINAPI MARÇO 2020'!$A$1:G11547,2,FALSE),"")</f>
        <v>PINTURA COM TINTA ALQUÍDICA DE ACABAMENTO (ESMALTE SINTÉTICO ACETINADO) PULVERIZADA SOBRE SUPERFÍCIES METÁLICAS (EXCETO PERFIL) EXECUTADO EM OBRA (02 DEMÃOS). AF_01/2020</v>
      </c>
      <c r="F409" s="180" t="str">
        <f>IF($D409&lt;&gt;"",VLOOKUP($D409,'SINAPI MARÇO 2020'!$1:$1048576,3,FALSE),"")</f>
        <v>M2</v>
      </c>
      <c r="G409" s="408">
        <v>1.2</v>
      </c>
      <c r="H409" s="625">
        <f>IF($D409&lt;&gt;"",VLOOKUP($D409,'SINAPI MARÇO 2020'!$1:$1048576,4,FALSE),"")</f>
        <v>31.68</v>
      </c>
      <c r="I409" s="420">
        <f>TRUNC(G409*H409,2)</f>
        <v>38.01</v>
      </c>
    </row>
    <row r="410" spans="2:9" ht="51">
      <c r="B410" s="172" t="s">
        <v>874</v>
      </c>
      <c r="C410" s="173" t="s">
        <v>7</v>
      </c>
      <c r="D410" s="368">
        <v>100757</v>
      </c>
      <c r="E410" s="179" t="str">
        <f>IF($D410&lt;&gt;"",VLOOKUP($D410,'SINAPI MARÇO 2020'!$A$1:G11548,2,FALSE),"")</f>
        <v>PINTURA COM TINTA ALQUÍDICA DE ACABAMENTO (ESMALTE SINTÉTICO ACETINADO) PULVERIZADA SOBRE SUPERFÍCIES METÁLICAS (EXCETO PERFIL) EXECUTADO EM OBRA (02 DEMÃOS). AF_01/2020</v>
      </c>
      <c r="F410" s="180" t="str">
        <f>IF($D410&lt;&gt;"",VLOOKUP($D410,'SINAPI MARÇO 2020'!$1:$1048576,3,FALSE),"")</f>
        <v>M2</v>
      </c>
      <c r="G410" s="408">
        <v>1.5</v>
      </c>
      <c r="H410" s="625">
        <f>IF($D410&lt;&gt;"",VLOOKUP($D410,'SINAPI MARÇO 2020'!$1:$1048576,4,FALSE),"")</f>
        <v>31.68</v>
      </c>
      <c r="I410" s="420">
        <f>TRUNC(G410*H410,2)</f>
        <v>47.52</v>
      </c>
    </row>
    <row r="411" spans="2:9" ht="34.5" customHeight="1">
      <c r="B411" s="172" t="s">
        <v>874</v>
      </c>
      <c r="C411" s="173" t="s">
        <v>7</v>
      </c>
      <c r="D411" s="368">
        <v>100757</v>
      </c>
      <c r="E411" s="179" t="str">
        <f>IF($D411&lt;&gt;"",VLOOKUP($D411,'SINAPI MARÇO 2020'!$A$1:G11549,2,FALSE),"")</f>
        <v>PINTURA COM TINTA ALQUÍDICA DE ACABAMENTO (ESMALTE SINTÉTICO ACETINADO) PULVERIZADA SOBRE SUPERFÍCIES METÁLICAS (EXCETO PERFIL) EXECUTADO EM OBRA (02 DEMÃOS). AF_01/2020</v>
      </c>
      <c r="F411" s="180" t="str">
        <f>IF($D411&lt;&gt;"",VLOOKUP($D411,'SINAPI MARÇO 2020'!$1:$1048576,3,FALSE),"")</f>
        <v>M2</v>
      </c>
      <c r="G411" s="408">
        <v>2</v>
      </c>
      <c r="H411" s="625">
        <f>IF($D411&lt;&gt;"",VLOOKUP($D411,'SINAPI MARÇO 2020'!$1:$1048576,4,FALSE),"")</f>
        <v>31.68</v>
      </c>
      <c r="I411" s="420">
        <f>TRUNC(G411*H411,2)</f>
        <v>63.36</v>
      </c>
    </row>
    <row r="412" spans="2:9" ht="38.25">
      <c r="B412" s="172" t="s">
        <v>872</v>
      </c>
      <c r="C412" s="173" t="s">
        <v>873</v>
      </c>
      <c r="D412" s="368">
        <v>100757</v>
      </c>
      <c r="E412" s="394" t="s">
        <v>12594</v>
      </c>
      <c r="F412" s="364" t="s">
        <v>72</v>
      </c>
      <c r="G412" s="408">
        <v>1</v>
      </c>
      <c r="H412" s="629">
        <v>168.2</v>
      </c>
      <c r="I412" s="420">
        <f>TRUNC(G412*H412,2)</f>
        <v>168.2</v>
      </c>
    </row>
    <row r="413" spans="2:9">
      <c r="B413" s="492"/>
      <c r="C413" s="400"/>
      <c r="D413" s="400"/>
      <c r="E413" s="587"/>
      <c r="F413" s="400"/>
      <c r="G413" s="594"/>
      <c r="H413" s="406"/>
      <c r="I413" s="493"/>
    </row>
    <row r="414" spans="2:9" ht="25.5">
      <c r="B414" s="483" t="s">
        <v>12587</v>
      </c>
      <c r="C414" s="395"/>
      <c r="D414" s="359">
        <v>100757</v>
      </c>
      <c r="E414" s="358" t="s">
        <v>12288</v>
      </c>
      <c r="F414" s="359" t="s">
        <v>72</v>
      </c>
      <c r="G414" s="425"/>
      <c r="H414" s="403"/>
      <c r="I414" s="419">
        <f>TRUNC(SUM(I415:I425),2)</f>
        <v>252.15</v>
      </c>
    </row>
    <row r="415" spans="2:9" ht="51">
      <c r="B415" s="361" t="s">
        <v>874</v>
      </c>
      <c r="C415" s="362" t="s">
        <v>7</v>
      </c>
      <c r="D415" s="366">
        <v>100757</v>
      </c>
      <c r="E415" s="179" t="str">
        <f>IF($D415&lt;&gt;"",VLOOKUP($D415,'SINAPI MARÇO 2020'!$A$1:G11539,2,FALSE),"")</f>
        <v>PINTURA COM TINTA ALQUÍDICA DE ACABAMENTO (ESMALTE SINTÉTICO ACETINADO) PULVERIZADA SOBRE SUPERFÍCIES METÁLICAS (EXCETO PERFIL) EXECUTADO EM OBRA (02 DEMÃOS). AF_01/2020</v>
      </c>
      <c r="F415" s="180" t="str">
        <f>IF($D415&lt;&gt;"",VLOOKUP($D415,'SINAPI MARÇO 2020'!$1:$1048576,3,FALSE),"")</f>
        <v>M2</v>
      </c>
      <c r="G415" s="426">
        <v>1.7000000000000001E-2</v>
      </c>
      <c r="H415" s="625">
        <f>IF($D415&lt;&gt;"",VLOOKUP($D415,'SINAPI MARÇO 2020'!$1:$1048576,4,FALSE),"")</f>
        <v>31.68</v>
      </c>
      <c r="I415" s="420">
        <f t="shared" ref="I415:I425" si="14">TRUNC(G415*H415,2)</f>
        <v>0.53</v>
      </c>
    </row>
    <row r="416" spans="2:9" ht="25.5">
      <c r="B416" s="361" t="s">
        <v>872</v>
      </c>
      <c r="C416" s="362" t="s">
        <v>873</v>
      </c>
      <c r="D416" s="366">
        <v>100757</v>
      </c>
      <c r="E416" s="396" t="s">
        <v>12586</v>
      </c>
      <c r="F416" s="364" t="s">
        <v>43</v>
      </c>
      <c r="G416" s="426">
        <v>1.7000000000000001E-2</v>
      </c>
      <c r="H416" s="628">
        <v>2.97</v>
      </c>
      <c r="I416" s="420">
        <f t="shared" si="14"/>
        <v>0.05</v>
      </c>
    </row>
    <row r="417" spans="2:9" ht="36.75" customHeight="1">
      <c r="B417" s="361" t="s">
        <v>874</v>
      </c>
      <c r="C417" s="362" t="s">
        <v>7</v>
      </c>
      <c r="D417" s="366">
        <v>100757</v>
      </c>
      <c r="E417" s="179" t="str">
        <f>IF($D417&lt;&gt;"",VLOOKUP($D417,'SINAPI MARÇO 2020'!$A$1:G11541,2,FALSE),"")</f>
        <v>PINTURA COM TINTA ALQUÍDICA DE ACABAMENTO (ESMALTE SINTÉTICO ACETINADO) PULVERIZADA SOBRE SUPERFÍCIES METÁLICAS (EXCETO PERFIL) EXECUTADO EM OBRA (02 DEMÃOS). AF_01/2020</v>
      </c>
      <c r="F417" s="180" t="str">
        <f>IF($D417&lt;&gt;"",VLOOKUP($D417,'SINAPI MARÇO 2020'!$1:$1048576,3,FALSE),"")</f>
        <v>M2</v>
      </c>
      <c r="G417" s="426">
        <v>2</v>
      </c>
      <c r="H417" s="625">
        <f>IF($D417&lt;&gt;"",VLOOKUP($D417,'SINAPI MARÇO 2020'!$1:$1048576,4,FALSE),"")</f>
        <v>31.68</v>
      </c>
      <c r="I417" s="420">
        <f t="shared" si="14"/>
        <v>63.36</v>
      </c>
    </row>
    <row r="418" spans="2:9">
      <c r="B418" s="361" t="s">
        <v>874</v>
      </c>
      <c r="C418" s="362" t="s">
        <v>7</v>
      </c>
      <c r="D418" s="366">
        <v>88309</v>
      </c>
      <c r="E418" s="179" t="str">
        <f>IF($D418&lt;&gt;"",VLOOKUP($D418,'SINAPI MARÇO 2020'!$A$1:G11542,2,FALSE),"")</f>
        <v>PEDREIRO COM ENCARGOS COMPLEMENTARES</v>
      </c>
      <c r="F418" s="180" t="str">
        <f>IF($D418&lt;&gt;"",VLOOKUP($D418,'SINAPI MARÇO 2020'!$1:$1048576,3,FALSE),"")</f>
        <v>H</v>
      </c>
      <c r="G418" s="426">
        <v>0.3</v>
      </c>
      <c r="H418" s="625">
        <f>IF($D418&lt;&gt;"",VLOOKUP($D418,'SINAPI MARÇO 2020'!$1:$1048576,4,FALSE),"")</f>
        <v>17.760000000000002</v>
      </c>
      <c r="I418" s="420">
        <f t="shared" si="14"/>
        <v>5.32</v>
      </c>
    </row>
    <row r="419" spans="2:9">
      <c r="B419" s="361" t="s">
        <v>874</v>
      </c>
      <c r="C419" s="362" t="s">
        <v>7</v>
      </c>
      <c r="D419" s="366">
        <v>88315</v>
      </c>
      <c r="E419" s="179" t="str">
        <f>IF($D419&lt;&gt;"",VLOOKUP($D419,'SINAPI MARÇO 2020'!$A$1:G11543,2,FALSE),"")</f>
        <v>SERRALHEIRO COM ENCARGOS COMPLEMENTARES</v>
      </c>
      <c r="F419" s="180" t="str">
        <f>IF($D419&lt;&gt;"",VLOOKUP($D419,'SINAPI MARÇO 2020'!$1:$1048576,3,FALSE),"")</f>
        <v>H</v>
      </c>
      <c r="G419" s="426">
        <v>0.3</v>
      </c>
      <c r="H419" s="625">
        <f>IF($D419&lt;&gt;"",VLOOKUP($D419,'SINAPI MARÇO 2020'!$1:$1048576,4,FALSE),"")</f>
        <v>17.68</v>
      </c>
      <c r="I419" s="420">
        <f t="shared" si="14"/>
        <v>5.3</v>
      </c>
    </row>
    <row r="420" spans="2:9">
      <c r="B420" s="361" t="s">
        <v>874</v>
      </c>
      <c r="C420" s="362" t="s">
        <v>7</v>
      </c>
      <c r="D420" s="366">
        <v>88317</v>
      </c>
      <c r="E420" s="179" t="str">
        <f>IF($D420&lt;&gt;"",VLOOKUP($D420,'SINAPI MARÇO 2020'!$A$1:G11544,2,FALSE),"")</f>
        <v>SOLDADOR COM ENCARGOS COMPLEMENTARES</v>
      </c>
      <c r="F420" s="180" t="str">
        <f>IF($D420&lt;&gt;"",VLOOKUP($D420,'SINAPI MARÇO 2020'!$1:$1048576,3,FALSE),"")</f>
        <v>H</v>
      </c>
      <c r="G420" s="426">
        <v>0.45329999999999998</v>
      </c>
      <c r="H420" s="625">
        <f>IF($D420&lt;&gt;"",VLOOKUP($D420,'SINAPI MARÇO 2020'!$1:$1048576,4,FALSE),"")</f>
        <v>17.98</v>
      </c>
      <c r="I420" s="420">
        <f t="shared" si="14"/>
        <v>8.15</v>
      </c>
    </row>
    <row r="421" spans="2:9">
      <c r="B421" s="361" t="s">
        <v>874</v>
      </c>
      <c r="C421" s="362" t="s">
        <v>7</v>
      </c>
      <c r="D421" s="366">
        <v>88316</v>
      </c>
      <c r="E421" s="179" t="str">
        <f>IF($D421&lt;&gt;"",VLOOKUP($D421,'SINAPI MARÇO 2020'!$A$1:G11545,2,FALSE),"")</f>
        <v>SERVENTE COM ENCARGOS COMPLEMENTARES</v>
      </c>
      <c r="F421" s="180" t="str">
        <f>IF($D421&lt;&gt;"",VLOOKUP($D421,'SINAPI MARÇO 2020'!$1:$1048576,3,FALSE),"")</f>
        <v>H</v>
      </c>
      <c r="G421" s="426">
        <v>0.5</v>
      </c>
      <c r="H421" s="625">
        <f>IF($D421&lt;&gt;"",VLOOKUP($D421,'SINAPI MARÇO 2020'!$1:$1048576,4,FALSE),"")</f>
        <v>14.37</v>
      </c>
      <c r="I421" s="420">
        <f t="shared" si="14"/>
        <v>7.18</v>
      </c>
    </row>
    <row r="422" spans="2:9">
      <c r="B422" s="361" t="s">
        <v>872</v>
      </c>
      <c r="C422" s="362" t="s">
        <v>7</v>
      </c>
      <c r="D422" s="366">
        <v>333</v>
      </c>
      <c r="E422" s="179" t="str">
        <f>IF($D422&lt;&gt;"",VLOOKUP($D422,'SINAPI MARÇO 2020'!$A$1:G11546,2,FALSE),"")</f>
        <v>ARAME GALVANIZADO 14 BWG, D = 2,11 MM (0,026 KG/M)</v>
      </c>
      <c r="F422" s="180" t="str">
        <f>IF($D422&lt;&gt;"",VLOOKUP($D422,'SINAPI MARÇO 2020'!$1:$1048576,3,FALSE),"")</f>
        <v xml:space="preserve">KG    </v>
      </c>
      <c r="G422" s="426">
        <v>7.9000000000000001E-2</v>
      </c>
      <c r="H422" s="625">
        <f>IF($D422&lt;&gt;"",VLOOKUP($D422,'SINAPI MARÇO 2020'!$1:$1048576,4,FALSE),"")</f>
        <v>13</v>
      </c>
      <c r="I422" s="420">
        <f t="shared" si="14"/>
        <v>1.02</v>
      </c>
    </row>
    <row r="423" spans="2:9">
      <c r="B423" s="361" t="s">
        <v>872</v>
      </c>
      <c r="C423" s="362" t="s">
        <v>7</v>
      </c>
      <c r="D423" s="366">
        <v>10997</v>
      </c>
      <c r="E423" s="179" t="str">
        <f>IF($D423&lt;&gt;"",VLOOKUP($D423,'SINAPI MARÇO 2020'!$A$1:G11547,2,FALSE),"")</f>
        <v>ELETRODO REVESTIDO AWS - E7018, DIAMETRO IGUAL A 4,00 MM</v>
      </c>
      <c r="F423" s="180" t="str">
        <f>IF($D423&lt;&gt;"",VLOOKUP($D423,'SINAPI MARÇO 2020'!$1:$1048576,3,FALSE),"")</f>
        <v xml:space="preserve">KG    </v>
      </c>
      <c r="G423" s="426">
        <v>0.25</v>
      </c>
      <c r="H423" s="625">
        <f>IF($D423&lt;&gt;"",VLOOKUP($D423,'SINAPI MARÇO 2020'!$1:$1048576,4,FALSE),"")</f>
        <v>13.77</v>
      </c>
      <c r="I423" s="420">
        <f t="shared" si="14"/>
        <v>3.44</v>
      </c>
    </row>
    <row r="424" spans="2:9" ht="38.25">
      <c r="B424" s="361" t="s">
        <v>872</v>
      </c>
      <c r="C424" s="362" t="s">
        <v>7</v>
      </c>
      <c r="D424" s="366">
        <v>10935</v>
      </c>
      <c r="E424" s="179" t="str">
        <f>IF($D424&lt;&gt;"",VLOOKUP($D424,'SINAPI MARÇO 2020'!$A$1:G11548,2,FALSE),"")</f>
        <v>TELA DE ARAME GALVANIZADA REVESTIDA EM PVC, QUADRANGULAR / LOSANGULAR, FIO 2,77 MM (12 BWG), BITOLA FINAL = *3,8* MM, MALHA 7,5 X 7,5 CM, H = 2 M</v>
      </c>
      <c r="F424" s="180" t="str">
        <f>IF($D424&lt;&gt;"",VLOOKUP($D424,'SINAPI MARÇO 2020'!$1:$1048576,3,FALSE),"")</f>
        <v xml:space="preserve">M2    </v>
      </c>
      <c r="G424" s="426">
        <v>1.05</v>
      </c>
      <c r="H424" s="625">
        <f>IF($D424&lt;&gt;"",VLOOKUP($D424,'SINAPI MARÇO 2020'!$1:$1048576,4,FALSE),"")</f>
        <v>30.33</v>
      </c>
      <c r="I424" s="420">
        <f t="shared" si="14"/>
        <v>31.84</v>
      </c>
    </row>
    <row r="425" spans="2:9" ht="25.5">
      <c r="B425" s="361" t="s">
        <v>872</v>
      </c>
      <c r="C425" s="362" t="s">
        <v>7</v>
      </c>
      <c r="D425" s="366">
        <v>21015</v>
      </c>
      <c r="E425" s="179" t="str">
        <f>IF($D425&lt;&gt;"",VLOOKUP($D425,'SINAPI MARÇO 2020'!$A$1:G11549,2,FALSE),"")</f>
        <v>TUBO ACO GALVANIZADO COM COSTURA, CLASSE LEVE, DN 80 MM ( 3"),  E = 3,35 MM, *7,32* KG/M (NBR 5580)</v>
      </c>
      <c r="F425" s="180" t="str">
        <f>IF($D425&lt;&gt;"",VLOOKUP($D425,'SINAPI MARÇO 2020'!$1:$1048576,3,FALSE),"")</f>
        <v xml:space="preserve">M     </v>
      </c>
      <c r="G425" s="426">
        <v>2</v>
      </c>
      <c r="H425" s="625">
        <f>IF($D425&lt;&gt;"",VLOOKUP($D425,'SINAPI MARÇO 2020'!$1:$1048576,4,FALSE),"")</f>
        <v>62.98</v>
      </c>
      <c r="I425" s="420">
        <f t="shared" si="14"/>
        <v>125.96</v>
      </c>
    </row>
    <row r="426" spans="2:9">
      <c r="B426" s="524"/>
      <c r="C426" s="173"/>
      <c r="D426" s="500"/>
      <c r="E426" s="586"/>
      <c r="F426" s="173"/>
      <c r="G426" s="581"/>
      <c r="H426" s="501"/>
      <c r="I426" s="523"/>
    </row>
    <row r="427" spans="2:9" ht="18">
      <c r="B427" s="712" t="s">
        <v>12289</v>
      </c>
      <c r="C427" s="713" t="s">
        <v>12289</v>
      </c>
      <c r="D427" s="713" t="s">
        <v>12289</v>
      </c>
      <c r="E427" s="713" t="s">
        <v>12289</v>
      </c>
      <c r="F427" s="713" t="s">
        <v>12289</v>
      </c>
      <c r="G427" s="713" t="s">
        <v>12289</v>
      </c>
      <c r="H427" s="714" t="s">
        <v>12289</v>
      </c>
      <c r="I427" s="715" t="s">
        <v>12289</v>
      </c>
    </row>
    <row r="428" spans="2:9">
      <c r="B428" s="524"/>
      <c r="C428" s="173"/>
      <c r="D428" s="500"/>
      <c r="E428" s="586"/>
      <c r="F428" s="173"/>
      <c r="G428" s="581"/>
      <c r="H428" s="501"/>
      <c r="I428" s="523"/>
    </row>
    <row r="429" spans="2:9" ht="30" customHeight="1">
      <c r="B429" s="483" t="s">
        <v>14057</v>
      </c>
      <c r="C429" s="395"/>
      <c r="D429" s="395"/>
      <c r="E429" s="452" t="s">
        <v>14058</v>
      </c>
      <c r="F429" s="359" t="s">
        <v>18</v>
      </c>
      <c r="G429" s="425"/>
      <c r="H429" s="403"/>
      <c r="I429" s="419">
        <f>TRUNC(SUM(I430:I438),2)</f>
        <v>25.95</v>
      </c>
    </row>
    <row r="430" spans="2:9" ht="25.5">
      <c r="B430" s="490" t="s">
        <v>872</v>
      </c>
      <c r="C430" s="362" t="s">
        <v>7</v>
      </c>
      <c r="D430" s="366">
        <v>1346</v>
      </c>
      <c r="E430" s="179" t="str">
        <f>IF($D430&lt;&gt;"",VLOOKUP($D430,'SINAPI MARÇO 2020'!$A$1:G11541,2,FALSE),"")</f>
        <v>CHAPA DE MADEIRA COMPENSADA PLASTIFICADA PARA FORMA DE CONCRETO, DE 2,20 x 1,10 M, E = 10 MM</v>
      </c>
      <c r="F430" s="180" t="str">
        <f>IF($D430&lt;&gt;"",VLOOKUP($D430,'SINAPI MARÇO 2020'!$1:$1048576,3,FALSE),"")</f>
        <v xml:space="preserve">M2    </v>
      </c>
      <c r="G430" s="426">
        <v>0.2</v>
      </c>
      <c r="H430" s="625">
        <f>IF($D430&lt;&gt;"",VLOOKUP($D430,'SINAPI MARÇO 2020'!$1:$1048576,4,FALSE),"")</f>
        <v>26.28</v>
      </c>
      <c r="I430" s="420">
        <f>TRUNC(G430*H430,2)</f>
        <v>5.25</v>
      </c>
    </row>
    <row r="431" spans="2:9">
      <c r="B431" s="490" t="s">
        <v>872</v>
      </c>
      <c r="C431" s="362" t="s">
        <v>7</v>
      </c>
      <c r="D431" s="366">
        <v>5075</v>
      </c>
      <c r="E431" s="179" t="str">
        <f>IF($D431&lt;&gt;"",VLOOKUP($D431,'SINAPI MARÇO 2020'!$A$1:G11542,2,FALSE),"")</f>
        <v>PREGO DE ACO POLIDO COM CABECA 18 X 30 (2 3/4 X 10)</v>
      </c>
      <c r="F431" s="180" t="str">
        <f>IF($D431&lt;&gt;"",VLOOKUP($D431,'SINAPI MARÇO 2020'!$1:$1048576,3,FALSE),"")</f>
        <v xml:space="preserve">KG    </v>
      </c>
      <c r="G431" s="426">
        <v>0.02</v>
      </c>
      <c r="H431" s="625">
        <f>IF($D431&lt;&gt;"",VLOOKUP($D431,'SINAPI MARÇO 2020'!$1:$1048576,4,FALSE),"")</f>
        <v>11.18</v>
      </c>
      <c r="I431" s="420">
        <f t="shared" ref="I431:I438" si="15">TRUNC(G431*H431,2)</f>
        <v>0.22</v>
      </c>
    </row>
    <row r="432" spans="2:9" ht="25.5">
      <c r="B432" s="490" t="s">
        <v>872</v>
      </c>
      <c r="C432" s="362" t="s">
        <v>7</v>
      </c>
      <c r="D432" s="366">
        <v>6189</v>
      </c>
      <c r="E432" s="179" t="str">
        <f>IF($D432&lt;&gt;"",VLOOKUP($D432,'SINAPI MARÇO 2020'!$A$1:G11543,2,FALSE),"")</f>
        <v>TABUA DE MADEIRA NAO APARELHADA *2,5 X 30* CM, CEDRINHO OU EQUIVALENTE DA REGIAO</v>
      </c>
      <c r="F432" s="180" t="str">
        <f>IF($D432&lt;&gt;"",VLOOKUP($D432,'SINAPI MARÇO 2020'!$1:$1048576,3,FALSE),"")</f>
        <v xml:space="preserve">M     </v>
      </c>
      <c r="G432" s="426">
        <v>0.13</v>
      </c>
      <c r="H432" s="625">
        <f>IF($D432&lt;&gt;"",VLOOKUP($D432,'SINAPI MARÇO 2020'!$1:$1048576,4,FALSE),"")</f>
        <v>8.76</v>
      </c>
      <c r="I432" s="420">
        <f t="shared" si="15"/>
        <v>1.1299999999999999</v>
      </c>
    </row>
    <row r="433" spans="2:9" ht="25.5">
      <c r="B433" s="490" t="s">
        <v>872</v>
      </c>
      <c r="C433" s="362" t="s">
        <v>7</v>
      </c>
      <c r="D433" s="366">
        <v>10567</v>
      </c>
      <c r="E433" s="179" t="str">
        <f>IF($D433&lt;&gt;"",VLOOKUP($D433,'SINAPI MARÇO 2020'!$A$1:G11544,2,FALSE),"")</f>
        <v>TABUA DE MADEIRA NAO APARELHADA *2,5 X 23* CM (1 x 9 ") PINUS, MISTA OU EQUIVALENTE DA REGIAO</v>
      </c>
      <c r="F433" s="180" t="str">
        <f>IF($D433&lt;&gt;"",VLOOKUP($D433,'SINAPI MARÇO 2020'!$1:$1048576,3,FALSE),"")</f>
        <v xml:space="preserve">M     </v>
      </c>
      <c r="G433" s="426">
        <v>0.18</v>
      </c>
      <c r="H433" s="625">
        <f>IF($D433&lt;&gt;"",VLOOKUP($D433,'SINAPI MARÇO 2020'!$1:$1048576,4,FALSE),"")</f>
        <v>6.88</v>
      </c>
      <c r="I433" s="420">
        <f t="shared" si="15"/>
        <v>1.23</v>
      </c>
    </row>
    <row r="434" spans="2:9" ht="25.5">
      <c r="B434" s="490" t="s">
        <v>872</v>
      </c>
      <c r="C434" s="362" t="s">
        <v>7</v>
      </c>
      <c r="D434" s="366">
        <v>43132</v>
      </c>
      <c r="E434" s="179" t="str">
        <f>IF($D434&lt;&gt;"",VLOOKUP($D434,'SINAPI MARÇO 2020'!$A$1:G11545,2,FALSE),"")</f>
        <v>ARAME RECOZIDO 16 BWG, D = 1,60 MM (0,016 KG/M) OU 18 BWG, D = 1,25 MM (0,01 KG/M)</v>
      </c>
      <c r="F434" s="180" t="str">
        <f>IF($D434&lt;&gt;"",VLOOKUP($D434,'SINAPI MARÇO 2020'!$1:$1048576,3,FALSE),"")</f>
        <v xml:space="preserve">KG    </v>
      </c>
      <c r="G434" s="426">
        <v>1.0999999999999999E-2</v>
      </c>
      <c r="H434" s="625">
        <f>IF($D434&lt;&gt;"",VLOOKUP($D434,'SINAPI MARÇO 2020'!$1:$1048576,4,FALSE),"")</f>
        <v>12.23</v>
      </c>
      <c r="I434" s="420">
        <f t="shared" si="15"/>
        <v>0.13</v>
      </c>
    </row>
    <row r="435" spans="2:9">
      <c r="B435" s="490" t="s">
        <v>918</v>
      </c>
      <c r="C435" s="362" t="s">
        <v>7</v>
      </c>
      <c r="D435" s="366">
        <v>88262</v>
      </c>
      <c r="E435" s="179" t="str">
        <f>IF($D435&lt;&gt;"",VLOOKUP($D435,'SINAPI MARÇO 2020'!$A$1:G11546,2,FALSE),"")</f>
        <v>CARPINTEIRO DE FORMAS COM ENCARGOS COMPLEMENTARES</v>
      </c>
      <c r="F435" s="180" t="str">
        <f>IF($D435&lt;&gt;"",VLOOKUP($D435,'SINAPI MARÇO 2020'!$1:$1048576,3,FALSE),"")</f>
        <v>H</v>
      </c>
      <c r="G435" s="426">
        <v>0.13</v>
      </c>
      <c r="H435" s="625">
        <f>IF($D435&lt;&gt;"",VLOOKUP($D435,'SINAPI MARÇO 2020'!$1:$1048576,4,FALSE),"")</f>
        <v>17.64</v>
      </c>
      <c r="I435" s="420">
        <f t="shared" si="15"/>
        <v>2.29</v>
      </c>
    </row>
    <row r="436" spans="2:9">
      <c r="B436" s="490" t="s">
        <v>918</v>
      </c>
      <c r="C436" s="362" t="s">
        <v>7</v>
      </c>
      <c r="D436" s="366">
        <v>88309</v>
      </c>
      <c r="E436" s="179" t="str">
        <f>IF($D436&lt;&gt;"",VLOOKUP($D436,'SINAPI MARÇO 2020'!$A$1:G11547,2,FALSE),"")</f>
        <v>PEDREIRO COM ENCARGOS COMPLEMENTARES</v>
      </c>
      <c r="F436" s="180" t="str">
        <f>IF($D436&lt;&gt;"",VLOOKUP($D436,'SINAPI MARÇO 2020'!$1:$1048576,3,FALSE),"")</f>
        <v>H</v>
      </c>
      <c r="G436" s="426">
        <v>0.3</v>
      </c>
      <c r="H436" s="625">
        <f>IF($D436&lt;&gt;"",VLOOKUP($D436,'SINAPI MARÇO 2020'!$1:$1048576,4,FALSE),"")</f>
        <v>17.760000000000002</v>
      </c>
      <c r="I436" s="420">
        <f t="shared" si="15"/>
        <v>5.32</v>
      </c>
    </row>
    <row r="437" spans="2:9">
      <c r="B437" s="490" t="s">
        <v>918</v>
      </c>
      <c r="C437" s="362" t="s">
        <v>7</v>
      </c>
      <c r="D437" s="366">
        <v>88316</v>
      </c>
      <c r="E437" s="179" t="str">
        <f>IF($D437&lt;&gt;"",VLOOKUP($D437,'SINAPI MARÇO 2020'!$A$1:G11548,2,FALSE),"")</f>
        <v>SERVENTE COM ENCARGOS COMPLEMENTARES</v>
      </c>
      <c r="F437" s="180" t="str">
        <f>IF($D437&lt;&gt;"",VLOOKUP($D437,'SINAPI MARÇO 2020'!$1:$1048576,3,FALSE),"")</f>
        <v>H</v>
      </c>
      <c r="G437" s="426">
        <v>0.45</v>
      </c>
      <c r="H437" s="625">
        <f>IF($D437&lt;&gt;"",VLOOKUP($D437,'SINAPI MARÇO 2020'!$1:$1048576,4,FALSE),"")</f>
        <v>14.37</v>
      </c>
      <c r="I437" s="420">
        <f t="shared" si="15"/>
        <v>6.46</v>
      </c>
    </row>
    <row r="438" spans="2:9" ht="25.5">
      <c r="B438" s="490" t="s">
        <v>918</v>
      </c>
      <c r="C438" s="362" t="s">
        <v>7</v>
      </c>
      <c r="D438" s="366">
        <v>94969</v>
      </c>
      <c r="E438" s="179" t="str">
        <f>IF($D438&lt;&gt;"",VLOOKUP($D438,'SINAPI MARÇO 2020'!$A$1:G11549,2,FALSE),"")</f>
        <v>CONCRETO FCK = 15MPA, TRAÇO 1:3,4:3,5 (CIMENTO/ AREIA MÉDIA/ BRITA 1)  - PREPARO MECÂNICO COM BETONEIRA 600 L. AF_07/2016</v>
      </c>
      <c r="F438" s="180" t="str">
        <f>IF($D438&lt;&gt;"",VLOOKUP($D438,'SINAPI MARÇO 2020'!$1:$1048576,3,FALSE),"")</f>
        <v>M3</v>
      </c>
      <c r="G438" s="426">
        <v>1.4E-2</v>
      </c>
      <c r="H438" s="625">
        <f>IF($D438&lt;&gt;"",VLOOKUP($D438,'SINAPI MARÇO 2020'!$1:$1048576,4,FALSE),"")</f>
        <v>280.41000000000003</v>
      </c>
      <c r="I438" s="420">
        <f t="shared" si="15"/>
        <v>3.92</v>
      </c>
    </row>
    <row r="439" spans="2:9">
      <c r="B439" s="524"/>
      <c r="C439" s="173"/>
      <c r="D439" s="500"/>
      <c r="E439" s="586"/>
      <c r="F439" s="173"/>
      <c r="G439" s="581"/>
      <c r="H439" s="501"/>
      <c r="I439" s="523"/>
    </row>
    <row r="440" spans="2:9" ht="18">
      <c r="B440" s="712" t="s">
        <v>12290</v>
      </c>
      <c r="C440" s="713"/>
      <c r="D440" s="713"/>
      <c r="E440" s="713"/>
      <c r="F440" s="713"/>
      <c r="G440" s="713"/>
      <c r="H440" s="713"/>
      <c r="I440" s="715"/>
    </row>
    <row r="441" spans="2:9">
      <c r="B441" s="492"/>
      <c r="C441" s="400"/>
      <c r="D441" s="400"/>
      <c r="E441" s="587"/>
      <c r="F441" s="400"/>
      <c r="G441" s="594"/>
      <c r="H441" s="406"/>
      <c r="I441" s="493"/>
    </row>
    <row r="442" spans="2:9" ht="25.5">
      <c r="B442" s="483" t="s">
        <v>12595</v>
      </c>
      <c r="C442" s="395"/>
      <c r="D442" s="395"/>
      <c r="E442" s="358" t="s">
        <v>12291</v>
      </c>
      <c r="F442" s="359" t="s">
        <v>72</v>
      </c>
      <c r="G442" s="425">
        <v>1</v>
      </c>
      <c r="H442" s="403"/>
      <c r="I442" s="419">
        <f>TRUNC(SUM(I443:I446),2)</f>
        <v>33.08</v>
      </c>
    </row>
    <row r="443" spans="2:9" ht="51">
      <c r="B443" s="361" t="s">
        <v>874</v>
      </c>
      <c r="C443" s="362" t="s">
        <v>7</v>
      </c>
      <c r="D443" s="366">
        <v>87335</v>
      </c>
      <c r="E443" s="179" t="str">
        <f>IF($D443&lt;&gt;"",VLOOKUP($D443,'SINAPI MARÇO 2020'!$A$1:G11554,2,FALSE),"")</f>
        <v>ARGAMASSA TRAÇO 1:2:8 (EM VOLUME DE CIMENTO, CAL E AREIA MÉDIA ÚMIDA) PARA EMBOÇO/MASSA ÚNICA/ASSENTAMENTO DE ALVENARIA DE VEDAÇÃO, PREPARO MECÂNICO COM MISTURADOR DE EIXO HORIZONTAL DE 300 KG. AF_08/2019</v>
      </c>
      <c r="F443" s="180" t="str">
        <f>IF($D443&lt;&gt;"",VLOOKUP($D443,'SINAPI MARÇO 2020'!$1:$1048576,3,FALSE),"")</f>
        <v>M3</v>
      </c>
      <c r="G443" s="426">
        <v>3.1399999999999997E-2</v>
      </c>
      <c r="H443" s="625">
        <f>IF($D443&lt;&gt;"",VLOOKUP($D443,'SINAPI MARÇO 2020'!$1:$1048576,4,FALSE),"")</f>
        <v>327.2</v>
      </c>
      <c r="I443" s="420">
        <f>TRUNC(G443*H443,2)</f>
        <v>10.27</v>
      </c>
    </row>
    <row r="444" spans="2:9">
      <c r="B444" s="361" t="s">
        <v>874</v>
      </c>
      <c r="C444" s="362" t="s">
        <v>7</v>
      </c>
      <c r="D444" s="366">
        <v>88309</v>
      </c>
      <c r="E444" s="179" t="str">
        <f>IF($D444&lt;&gt;"",VLOOKUP($D444,'SINAPI MARÇO 2020'!$A$1:G11555,2,FALSE),"")</f>
        <v>PEDREIRO COM ENCARGOS COMPLEMENTARES</v>
      </c>
      <c r="F444" s="180" t="str">
        <f>IF($D444&lt;&gt;"",VLOOKUP($D444,'SINAPI MARÇO 2020'!$1:$1048576,3,FALSE),"")</f>
        <v>H</v>
      </c>
      <c r="G444" s="426">
        <v>0.55000000000000004</v>
      </c>
      <c r="H444" s="625">
        <f>IF($D444&lt;&gt;"",VLOOKUP($D444,'SINAPI MARÇO 2020'!$1:$1048576,4,FALSE),"")</f>
        <v>17.760000000000002</v>
      </c>
      <c r="I444" s="420">
        <f>TRUNC(G444*H444,2)</f>
        <v>9.76</v>
      </c>
    </row>
    <row r="445" spans="2:9">
      <c r="B445" s="361" t="s">
        <v>874</v>
      </c>
      <c r="C445" s="362" t="s">
        <v>7</v>
      </c>
      <c r="D445" s="366">
        <v>88316</v>
      </c>
      <c r="E445" s="179" t="str">
        <f>IF($D445&lt;&gt;"",VLOOKUP($D445,'SINAPI MARÇO 2020'!$A$1:G11556,2,FALSE),"")</f>
        <v>SERVENTE COM ENCARGOS COMPLEMENTARES</v>
      </c>
      <c r="F445" s="180" t="str">
        <f>IF($D445&lt;&gt;"",VLOOKUP($D445,'SINAPI MARÇO 2020'!$1:$1048576,3,FALSE),"")</f>
        <v>H</v>
      </c>
      <c r="G445" s="426">
        <v>0.78</v>
      </c>
      <c r="H445" s="625">
        <f>IF($D445&lt;&gt;"",VLOOKUP($D445,'SINAPI MARÇO 2020'!$1:$1048576,4,FALSE),"")</f>
        <v>14.37</v>
      </c>
      <c r="I445" s="420">
        <f>TRUNC(G445*H445,2)</f>
        <v>11.2</v>
      </c>
    </row>
    <row r="446" spans="2:9" ht="25.5">
      <c r="B446" s="361" t="s">
        <v>872</v>
      </c>
      <c r="C446" s="362" t="s">
        <v>7</v>
      </c>
      <c r="D446" s="366">
        <v>37411</v>
      </c>
      <c r="E446" s="179" t="str">
        <f>IF($D446&lt;&gt;"",VLOOKUP($D446,'SINAPI MARÇO 2020'!$A$1:G11557,2,FALSE),"")</f>
        <v>TELA DE ACO SOLDADA GALVANIZADA/ZINCADA PARA ALVENARIA, FIO D = *1,24 MM, MALHA 25 X 25 MM</v>
      </c>
      <c r="F446" s="180" t="str">
        <f>IF($D446&lt;&gt;"",VLOOKUP($D446,'SINAPI MARÇO 2020'!$1:$1048576,3,FALSE),"")</f>
        <v xml:space="preserve">M2    </v>
      </c>
      <c r="G446" s="426">
        <v>0.13880000000000001</v>
      </c>
      <c r="H446" s="625">
        <f>IF($D446&lt;&gt;"",VLOOKUP($D446,'SINAPI MARÇO 2020'!$1:$1048576,4,FALSE),"")</f>
        <v>13.38</v>
      </c>
      <c r="I446" s="420">
        <f>TRUNC(G446*H446,2)</f>
        <v>1.85</v>
      </c>
    </row>
    <row r="447" spans="2:9">
      <c r="B447" s="492"/>
      <c r="C447" s="400"/>
      <c r="D447" s="400"/>
      <c r="E447" s="587"/>
      <c r="F447" s="400"/>
      <c r="G447" s="594"/>
      <c r="H447" s="406"/>
      <c r="I447" s="493"/>
    </row>
    <row r="448" spans="2:9" ht="25.5">
      <c r="B448" s="483" t="s">
        <v>12596</v>
      </c>
      <c r="C448" s="395"/>
      <c r="D448" s="395"/>
      <c r="E448" s="358" t="s">
        <v>12292</v>
      </c>
      <c r="F448" s="359" t="s">
        <v>72</v>
      </c>
      <c r="G448" s="425">
        <v>1</v>
      </c>
      <c r="H448" s="403"/>
      <c r="I448" s="419">
        <f>TRUNC(SUM(I449:I451),2)</f>
        <v>13.08</v>
      </c>
    </row>
    <row r="449" spans="2:9" ht="38.25">
      <c r="B449" s="361" t="s">
        <v>874</v>
      </c>
      <c r="C449" s="362" t="s">
        <v>7</v>
      </c>
      <c r="D449" s="366">
        <v>87369</v>
      </c>
      <c r="E449" s="179" t="str">
        <f>IF($D449&lt;&gt;"",VLOOKUP($D449,'SINAPI MARÇO 2020'!$A$1:G11560,2,FALSE),"")</f>
        <v>ARGAMASSA TRAÇO 1:2:8 (EM VOLUME DE CIMENTO, CAL E AREIA MÉDIA ÚMIDA) PARA EMBOÇO/MASSA ÚNICA/ASSENTAMENTO DE ALVENARIA DE VEDAÇÃO, PREPARO MANUAL. AF_08/2019</v>
      </c>
      <c r="F449" s="180" t="str">
        <f>IF($D449&lt;&gt;"",VLOOKUP($D449,'SINAPI MARÇO 2020'!$1:$1048576,3,FALSE),"")</f>
        <v>M3</v>
      </c>
      <c r="G449" s="426">
        <v>5.0000000000000001E-3</v>
      </c>
      <c r="H449" s="625">
        <f>IF($D449&lt;&gt;"",VLOOKUP($D449,'SINAPI MARÇO 2020'!$1:$1048576,4,FALSE),"")</f>
        <v>427.75</v>
      </c>
      <c r="I449" s="420">
        <f>TRUNC(G449*H449,2)</f>
        <v>2.13</v>
      </c>
    </row>
    <row r="450" spans="2:9">
      <c r="B450" s="361" t="s">
        <v>874</v>
      </c>
      <c r="C450" s="362" t="s">
        <v>7</v>
      </c>
      <c r="D450" s="366">
        <v>88242</v>
      </c>
      <c r="E450" s="179" t="str">
        <f>IF($D450&lt;&gt;"",VLOOKUP($D450,'SINAPI MARÇO 2020'!$A$1:G11561,2,FALSE),"")</f>
        <v>AJUDANTE DE PEDREIRO COM ENCARGOS COMPLEMENTARES</v>
      </c>
      <c r="F450" s="180" t="str">
        <f>IF($D450&lt;&gt;"",VLOOKUP($D450,'SINAPI MARÇO 2020'!$1:$1048576,3,FALSE),"")</f>
        <v>H</v>
      </c>
      <c r="G450" s="426">
        <v>0.33</v>
      </c>
      <c r="H450" s="625">
        <f>IF($D450&lt;&gt;"",VLOOKUP($D450,'SINAPI MARÇO 2020'!$1:$1048576,4,FALSE),"")</f>
        <v>14.37</v>
      </c>
      <c r="I450" s="420">
        <f>TRUNC(G450*H450,2)</f>
        <v>4.74</v>
      </c>
    </row>
    <row r="451" spans="2:9">
      <c r="B451" s="361" t="s">
        <v>874</v>
      </c>
      <c r="C451" s="362" t="s">
        <v>7</v>
      </c>
      <c r="D451" s="366">
        <v>88309</v>
      </c>
      <c r="E451" s="179" t="str">
        <f>IF($D451&lt;&gt;"",VLOOKUP($D451,'SINAPI MARÇO 2020'!$A$1:G11562,2,FALSE),"")</f>
        <v>PEDREIRO COM ENCARGOS COMPLEMENTARES</v>
      </c>
      <c r="F451" s="180" t="str">
        <f>IF($D451&lt;&gt;"",VLOOKUP($D451,'SINAPI MARÇO 2020'!$1:$1048576,3,FALSE),"")</f>
        <v>H</v>
      </c>
      <c r="G451" s="426">
        <v>0.35</v>
      </c>
      <c r="H451" s="625">
        <f>IF($D451&lt;&gt;"",VLOOKUP($D451,'SINAPI MARÇO 2020'!$1:$1048576,4,FALSE),"")</f>
        <v>17.760000000000002</v>
      </c>
      <c r="I451" s="420">
        <f>TRUNC(G451*H451,2)</f>
        <v>6.21</v>
      </c>
    </row>
    <row r="452" spans="2:9">
      <c r="B452" s="492"/>
      <c r="C452" s="400"/>
      <c r="D452" s="400"/>
      <c r="E452" s="587"/>
      <c r="F452" s="400"/>
      <c r="G452" s="594"/>
      <c r="H452" s="406"/>
      <c r="I452" s="493"/>
    </row>
    <row r="453" spans="2:9" ht="15">
      <c r="B453" s="483" t="s">
        <v>12597</v>
      </c>
      <c r="C453" s="395"/>
      <c r="D453" s="395"/>
      <c r="E453" s="358" t="s">
        <v>12293</v>
      </c>
      <c r="F453" s="359" t="s">
        <v>72</v>
      </c>
      <c r="G453" s="425"/>
      <c r="H453" s="403"/>
      <c r="I453" s="419">
        <f>TRUNC(SUM(I454:I463),2)</f>
        <v>72.73</v>
      </c>
    </row>
    <row r="454" spans="2:9">
      <c r="B454" s="491" t="s">
        <v>872</v>
      </c>
      <c r="C454" s="398" t="s">
        <v>7</v>
      </c>
      <c r="D454" s="399">
        <v>345</v>
      </c>
      <c r="E454" s="179" t="str">
        <f>IF($D454&lt;&gt;"",VLOOKUP($D454,'SINAPI MARÇO 2020'!$A$1:G11564,2,FALSE),"")</f>
        <v>ARAME GALVANIZADO 18 BWG, D = 1,24MM (0,009 KG/M)</v>
      </c>
      <c r="F454" s="180" t="str">
        <f>IF($D454&lt;&gt;"",VLOOKUP($D454,'SINAPI MARÇO 2020'!$1:$1048576,3,FALSE),"")</f>
        <v xml:space="preserve">KG    </v>
      </c>
      <c r="G454" s="426">
        <v>0.05</v>
      </c>
      <c r="H454" s="625">
        <f>IF($D454&lt;&gt;"",VLOOKUP($D454,'SINAPI MARÇO 2020'!$1:$1048576,4,FALSE),"")</f>
        <v>18.54</v>
      </c>
      <c r="I454" s="420">
        <f t="shared" ref="I454:I463" si="16">TRUNC(G454*H454,2)</f>
        <v>0.92</v>
      </c>
    </row>
    <row r="455" spans="2:9">
      <c r="B455" s="491" t="s">
        <v>872</v>
      </c>
      <c r="C455" s="398" t="s">
        <v>7</v>
      </c>
      <c r="D455" s="399">
        <v>3315</v>
      </c>
      <c r="E455" s="179" t="str">
        <f>IF($D455&lt;&gt;"",VLOOKUP($D455,'SINAPI MARÇO 2020'!$A$1:G11564,2,FALSE),"")</f>
        <v>GESSO EM PO PARA REVESTIMENTOS/MOLDURAS/SANCAS</v>
      </c>
      <c r="F455" s="180" t="str">
        <f>IF($D455&lt;&gt;"",VLOOKUP($D455,'SINAPI MARÇO 2020'!$1:$1048576,3,FALSE),"")</f>
        <v xml:space="preserve">KG    </v>
      </c>
      <c r="G455" s="426">
        <v>1.1000000000000001</v>
      </c>
      <c r="H455" s="625">
        <f>IF($D455&lt;&gt;"",VLOOKUP($D455,'SINAPI MARÇO 2020'!$1:$1048576,4,FALSE),"")</f>
        <v>0.62</v>
      </c>
      <c r="I455" s="420">
        <f t="shared" si="16"/>
        <v>0.68</v>
      </c>
    </row>
    <row r="456" spans="2:9" ht="25.5">
      <c r="B456" s="491" t="s">
        <v>872</v>
      </c>
      <c r="C456" s="398" t="s">
        <v>7</v>
      </c>
      <c r="D456" s="399">
        <v>4812</v>
      </c>
      <c r="E456" s="179" t="str">
        <f>IF($D456&lt;&gt;"",VLOOKUP($D456,'SINAPI MARÇO 2020'!$A$1:G11564,2,FALSE),"")</f>
        <v>PLACA DE GESSO PARA FORRO, DE  *60 X 60* CM E ESPESSURA DE 12 MM (30 MM NAS BORDAS) SEM COLOCACAO</v>
      </c>
      <c r="F456" s="180" t="str">
        <f>IF($D456&lt;&gt;"",VLOOKUP($D456,'SINAPI MARÇO 2020'!$1:$1048576,3,FALSE),"")</f>
        <v xml:space="preserve">M2    </v>
      </c>
      <c r="G456" s="426">
        <v>2</v>
      </c>
      <c r="H456" s="625">
        <f>IF($D456&lt;&gt;"",VLOOKUP($D456,'SINAPI MARÇO 2020'!$1:$1048576,4,FALSE),"")</f>
        <v>13.99</v>
      </c>
      <c r="I456" s="420">
        <f t="shared" si="16"/>
        <v>27.98</v>
      </c>
    </row>
    <row r="457" spans="2:9">
      <c r="B457" s="491" t="s">
        <v>872</v>
      </c>
      <c r="C457" s="398" t="s">
        <v>7</v>
      </c>
      <c r="D457" s="399">
        <v>20250</v>
      </c>
      <c r="E457" s="179" t="str">
        <f>IF($D457&lt;&gt;"",VLOOKUP($D457,'SINAPI MARÇO 2020'!$A$1:G11564,2,FALSE),"")</f>
        <v>SISAL EM FIBRA</v>
      </c>
      <c r="F457" s="180" t="str">
        <f>IF($D457&lt;&gt;"",VLOOKUP($D457,'SINAPI MARÇO 2020'!$1:$1048576,3,FALSE),"")</f>
        <v xml:space="preserve">KG    </v>
      </c>
      <c r="G457" s="426">
        <v>0.1</v>
      </c>
      <c r="H457" s="625">
        <f>IF($D457&lt;&gt;"",VLOOKUP($D457,'SINAPI MARÇO 2020'!$1:$1048576,4,FALSE),"")</f>
        <v>10.84</v>
      </c>
      <c r="I457" s="420">
        <f t="shared" si="16"/>
        <v>1.08</v>
      </c>
    </row>
    <row r="458" spans="2:9">
      <c r="B458" s="491" t="s">
        <v>872</v>
      </c>
      <c r="C458" s="398" t="s">
        <v>7</v>
      </c>
      <c r="D458" s="399">
        <v>40547</v>
      </c>
      <c r="E458" s="179" t="str">
        <f>IF($D458&lt;&gt;"",VLOOKUP($D458,'SINAPI MARÇO 2020'!$A$1:G11564,2,FALSE),"")</f>
        <v>PARAFUSO ZINCADO, AUTOBROCANTE, FLANGEADO, 4,2 MM X 19 MM</v>
      </c>
      <c r="F458" s="180" t="str">
        <f>IF($D458&lt;&gt;"",VLOOKUP($D458,'SINAPI MARÇO 2020'!$1:$1048576,3,FALSE),"")</f>
        <v xml:space="preserve">CENTO </v>
      </c>
      <c r="G458" s="426">
        <v>0.5</v>
      </c>
      <c r="H458" s="625">
        <f>IF($D458&lt;&gt;"",VLOOKUP($D458,'SINAPI MARÇO 2020'!$1:$1048576,4,FALSE),"")</f>
        <v>18.93</v>
      </c>
      <c r="I458" s="420">
        <f t="shared" si="16"/>
        <v>9.4600000000000009</v>
      </c>
    </row>
    <row r="459" spans="2:9">
      <c r="B459" s="491" t="s">
        <v>918</v>
      </c>
      <c r="C459" s="398" t="s">
        <v>7</v>
      </c>
      <c r="D459" s="399">
        <v>88269</v>
      </c>
      <c r="E459" s="179" t="str">
        <f>IF($D459&lt;&gt;"",VLOOKUP($D459,'SINAPI MARÇO 2020'!$A$1:G11564,2,FALSE),"")</f>
        <v>GESSEIRO COM ENCARGOS COMPLEMENTARES</v>
      </c>
      <c r="F459" s="180" t="str">
        <f>IF($D459&lt;&gt;"",VLOOKUP($D459,'SINAPI MARÇO 2020'!$1:$1048576,3,FALSE),"")</f>
        <v>H</v>
      </c>
      <c r="G459" s="426">
        <v>0.45</v>
      </c>
      <c r="H459" s="625">
        <f>IF($D459&lt;&gt;"",VLOOKUP($D459,'SINAPI MARÇO 2020'!$1:$1048576,4,FALSE),"")</f>
        <v>17.68</v>
      </c>
      <c r="I459" s="420">
        <f t="shared" si="16"/>
        <v>7.95</v>
      </c>
    </row>
    <row r="460" spans="2:9">
      <c r="B460" s="491" t="s">
        <v>918</v>
      </c>
      <c r="C460" s="398" t="s">
        <v>7</v>
      </c>
      <c r="D460" s="399">
        <v>88316</v>
      </c>
      <c r="E460" s="179" t="str">
        <f>IF($D460&lt;&gt;"",VLOOKUP($D460,'SINAPI MARÇO 2020'!$A$1:G11564,2,FALSE),"")</f>
        <v>SERVENTE COM ENCARGOS COMPLEMENTARES</v>
      </c>
      <c r="F460" s="180" t="str">
        <f>IF($D460&lt;&gt;"",VLOOKUP($D460,'SINAPI MARÇO 2020'!$1:$1048576,3,FALSE),"")</f>
        <v>H</v>
      </c>
      <c r="G460" s="426">
        <v>0.35</v>
      </c>
      <c r="H460" s="625">
        <f>IF($D460&lt;&gt;"",VLOOKUP($D460,'SINAPI MARÇO 2020'!$1:$1048576,4,FALSE),"")</f>
        <v>14.37</v>
      </c>
      <c r="I460" s="420">
        <f t="shared" si="16"/>
        <v>5.0199999999999996</v>
      </c>
    </row>
    <row r="461" spans="2:9" ht="38.25">
      <c r="B461" s="491" t="s">
        <v>872</v>
      </c>
      <c r="C461" s="398" t="s">
        <v>7</v>
      </c>
      <c r="D461" s="399">
        <v>39427</v>
      </c>
      <c r="E461" s="179" t="str">
        <f>IF($D461&lt;&gt;"",VLOOKUP($D461,'SINAPI MARÇO 2020'!$A$1:G11564,2,FALSE),"")</f>
        <v>PERFIL CANALETA, FORMATO C, EM ACO ZINCADO, PARA ESTRUTURA FORRO DRYWALL, E = 0,5 MM, *46 X 18* (L X H), COMPRIMENTO 3 M</v>
      </c>
      <c r="F461" s="180" t="str">
        <f>IF($D461&lt;&gt;"",VLOOKUP($D461,'SINAPI MARÇO 2020'!$1:$1048576,3,FALSE),"")</f>
        <v xml:space="preserve">M     </v>
      </c>
      <c r="G461" s="426">
        <v>2.4</v>
      </c>
      <c r="H461" s="625">
        <f>IF($D461&lt;&gt;"",VLOOKUP($D461,'SINAPI MARÇO 2020'!$1:$1048576,4,FALSE),"")</f>
        <v>3.77</v>
      </c>
      <c r="I461" s="420">
        <f t="shared" si="16"/>
        <v>9.0399999999999991</v>
      </c>
    </row>
    <row r="462" spans="2:9" ht="38.25">
      <c r="B462" s="491" t="s">
        <v>872</v>
      </c>
      <c r="C462" s="398" t="s">
        <v>7</v>
      </c>
      <c r="D462" s="399">
        <v>39430</v>
      </c>
      <c r="E462" s="179" t="str">
        <f>IF($D462&lt;&gt;"",VLOOKUP($D462,'SINAPI MARÇO 2020'!$A$1:G11564,2,FALSE),"")</f>
        <v>PENDURAL OU PRESILHA REGULADORA, EM ACO GALVANIZADO, COM CORPO, MOLA E REBITE, PARA PERFIL TIPO CANALETA DE ESTRUTURA EM FORROS DRYWALL</v>
      </c>
      <c r="F462" s="180" t="str">
        <f>IF($D462&lt;&gt;"",VLOOKUP($D462,'SINAPI MARÇO 2020'!$1:$1048576,3,FALSE),"")</f>
        <v xml:space="preserve">UN    </v>
      </c>
      <c r="G462" s="426">
        <v>2.5</v>
      </c>
      <c r="H462" s="625">
        <f>IF($D462&lt;&gt;"",VLOOKUP($D462,'SINAPI MARÇO 2020'!$1:$1048576,4,FALSE),"")</f>
        <v>1.42</v>
      </c>
      <c r="I462" s="420">
        <f t="shared" si="16"/>
        <v>3.55</v>
      </c>
    </row>
    <row r="463" spans="2:9" ht="25.5">
      <c r="B463" s="491" t="s">
        <v>918</v>
      </c>
      <c r="C463" s="398" t="s">
        <v>7</v>
      </c>
      <c r="D463" s="399">
        <v>88278</v>
      </c>
      <c r="E463" s="179" t="str">
        <f>IF($D463&lt;&gt;"",VLOOKUP($D463,'SINAPI MARÇO 2020'!$A$1:G11564,2,FALSE),"")</f>
        <v>MONTADOR DE ESTRUTURA METÁLICA COM ENCARGOS COMPLEMENTARES</v>
      </c>
      <c r="F463" s="180" t="str">
        <f>IF($D463&lt;&gt;"",VLOOKUP($D463,'SINAPI MARÇO 2020'!$1:$1048576,3,FALSE),"")</f>
        <v>H</v>
      </c>
      <c r="G463" s="426">
        <v>0.55000000000000004</v>
      </c>
      <c r="H463" s="625">
        <f>IF($D463&lt;&gt;"",VLOOKUP($D463,'SINAPI MARÇO 2020'!$1:$1048576,4,FALSE),"")</f>
        <v>12.82</v>
      </c>
      <c r="I463" s="420">
        <f t="shared" si="16"/>
        <v>7.05</v>
      </c>
    </row>
    <row r="464" spans="2:9">
      <c r="B464" s="524"/>
      <c r="C464" s="173"/>
      <c r="D464" s="500"/>
      <c r="E464" s="586"/>
      <c r="F464" s="173"/>
      <c r="G464" s="581"/>
      <c r="H464" s="501"/>
      <c r="I464" s="523"/>
    </row>
    <row r="465" spans="2:9" ht="25.5">
      <c r="B465" s="483" t="s">
        <v>12598</v>
      </c>
      <c r="C465" s="395"/>
      <c r="D465" s="395"/>
      <c r="E465" s="358" t="s">
        <v>12294</v>
      </c>
      <c r="F465" s="359" t="s">
        <v>72</v>
      </c>
      <c r="G465" s="425">
        <v>1</v>
      </c>
      <c r="H465" s="403"/>
      <c r="I465" s="419">
        <f>TRUNC(SUM(I466:I469),2)</f>
        <v>68.42</v>
      </c>
    </row>
    <row r="466" spans="2:9" ht="25.5">
      <c r="B466" s="172" t="s">
        <v>872</v>
      </c>
      <c r="C466" s="173" t="s">
        <v>7</v>
      </c>
      <c r="D466" s="368">
        <v>88278</v>
      </c>
      <c r="E466" s="179" t="str">
        <f>IF($D466&lt;&gt;"",VLOOKUP($D466,'SINAPI MARÇO 2020'!$A$1:G11564,2,FALSE),"")</f>
        <v>MONTADOR DE ESTRUTURA METÁLICA COM ENCARGOS COMPLEMENTARES</v>
      </c>
      <c r="F466" s="180" t="str">
        <f>IF($D466&lt;&gt;"",VLOOKUP($D466,'SINAPI MARÇO 2020'!$1:$1048576,3,FALSE),"")</f>
        <v>H</v>
      </c>
      <c r="G466" s="408">
        <v>0.5</v>
      </c>
      <c r="H466" s="625">
        <f>IF($D466&lt;&gt;"",VLOOKUP($D466,'SINAPI MARÇO 2020'!$1:$1048576,4,FALSE),"")</f>
        <v>12.82</v>
      </c>
      <c r="I466" s="420">
        <f>TRUNC(G466*H466,2)</f>
        <v>6.41</v>
      </c>
    </row>
    <row r="467" spans="2:9" ht="25.5">
      <c r="B467" s="172" t="s">
        <v>872</v>
      </c>
      <c r="C467" s="173" t="s">
        <v>7</v>
      </c>
      <c r="D467" s="368">
        <v>88252</v>
      </c>
      <c r="E467" s="179" t="str">
        <f>IF($D467&lt;&gt;"",VLOOKUP($D467,'SINAPI MARÇO 2020'!$A$1:G11564,2,FALSE),"")</f>
        <v>AUXILIAR DE SERVIÇOS GERAIS COM ENCARGOS COMPLEMENTARES</v>
      </c>
      <c r="F467" s="180" t="str">
        <f>IF($D467&lt;&gt;"",VLOOKUP($D467,'SINAPI MARÇO 2020'!$1:$1048576,3,FALSE),"")</f>
        <v>H</v>
      </c>
      <c r="G467" s="408">
        <v>0.4</v>
      </c>
      <c r="H467" s="625">
        <f>IF($D467&lt;&gt;"",VLOOKUP($D467,'SINAPI MARÇO 2020'!$1:$1048576,4,FALSE),"")</f>
        <v>15.04</v>
      </c>
      <c r="I467" s="420">
        <f>TRUNC(G467*H467,2)</f>
        <v>6.01</v>
      </c>
    </row>
    <row r="468" spans="2:9">
      <c r="B468" s="172" t="s">
        <v>872</v>
      </c>
      <c r="C468" s="173" t="s">
        <v>873</v>
      </c>
      <c r="D468" s="368"/>
      <c r="E468" s="394" t="s">
        <v>12599</v>
      </c>
      <c r="F468" s="364" t="s">
        <v>72</v>
      </c>
      <c r="G468" s="408">
        <v>1</v>
      </c>
      <c r="H468" s="625">
        <v>42.5</v>
      </c>
      <c r="I468" s="420">
        <f>TRUNC(G468*H468,2)</f>
        <v>42.5</v>
      </c>
    </row>
    <row r="469" spans="2:9">
      <c r="B469" s="172" t="s">
        <v>872</v>
      </c>
      <c r="C469" s="173" t="s">
        <v>873</v>
      </c>
      <c r="D469" s="368"/>
      <c r="E469" s="394" t="s">
        <v>12600</v>
      </c>
      <c r="F469" s="364" t="s">
        <v>72</v>
      </c>
      <c r="G469" s="408">
        <v>1</v>
      </c>
      <c r="H469" s="625">
        <v>13.5</v>
      </c>
      <c r="I469" s="420">
        <f>TRUNC(G469*H469,2)</f>
        <v>13.5</v>
      </c>
    </row>
    <row r="470" spans="2:9">
      <c r="B470" s="524"/>
      <c r="C470" s="173"/>
      <c r="D470" s="500"/>
      <c r="E470" s="586"/>
      <c r="F470" s="173"/>
      <c r="G470" s="581"/>
      <c r="H470" s="501"/>
      <c r="I470" s="523"/>
    </row>
    <row r="471" spans="2:9" ht="18">
      <c r="B471" s="712" t="s">
        <v>12295</v>
      </c>
      <c r="C471" s="713"/>
      <c r="D471" s="713"/>
      <c r="E471" s="713"/>
      <c r="F471" s="713"/>
      <c r="G471" s="713"/>
      <c r="H471" s="713"/>
      <c r="I471" s="715"/>
    </row>
    <row r="472" spans="2:9">
      <c r="B472" s="492"/>
      <c r="C472" s="400"/>
      <c r="D472" s="400"/>
      <c r="E472" s="587"/>
      <c r="F472" s="400"/>
      <c r="G472" s="594"/>
      <c r="H472" s="406"/>
      <c r="I472" s="493"/>
    </row>
    <row r="473" spans="2:9" ht="15">
      <c r="B473" s="483" t="s">
        <v>12601</v>
      </c>
      <c r="C473" s="395"/>
      <c r="D473" s="395"/>
      <c r="E473" s="358" t="s">
        <v>12297</v>
      </c>
      <c r="F473" s="359" t="s">
        <v>72</v>
      </c>
      <c r="G473" s="425">
        <v>1</v>
      </c>
      <c r="H473" s="403"/>
      <c r="I473" s="419">
        <f>TRUNC(SUM(I474:I476),2)</f>
        <v>35.44</v>
      </c>
    </row>
    <row r="474" spans="2:9" ht="38.25">
      <c r="B474" s="361" t="s">
        <v>874</v>
      </c>
      <c r="C474" s="362" t="s">
        <v>7</v>
      </c>
      <c r="D474" s="366">
        <v>11146</v>
      </c>
      <c r="E474" s="179" t="str">
        <f>IF($D474&lt;&gt;"",VLOOKUP($D474,'SINAPI MARÇO 2020'!$A$1:G11564,2,FALSE),"")</f>
        <v>CONCRETO AUTOADENSAVEL (CAA) CLASSE DE RESISTENCIA C15, ESPALHAMENTO SF2, INCLUI SERVICO DE BOMBEAMENTO (NBR 15823)</v>
      </c>
      <c r="F474" s="180" t="str">
        <f>IF($D474&lt;&gt;"",VLOOKUP($D474,'SINAPI MARÇO 2020'!$1:$1048576,3,FALSE),"")</f>
        <v xml:space="preserve">M3    </v>
      </c>
      <c r="G474" s="426">
        <v>0.05</v>
      </c>
      <c r="H474" s="625">
        <f>IF($D474&lt;&gt;"",VLOOKUP($D474,'SINAPI MARÇO 2020'!$1:$1048576,4,FALSE),"")</f>
        <v>383.68</v>
      </c>
      <c r="I474" s="420">
        <f>TRUNC(G474*H474,2)</f>
        <v>19.18</v>
      </c>
    </row>
    <row r="475" spans="2:9">
      <c r="B475" s="361" t="s">
        <v>874</v>
      </c>
      <c r="C475" s="362" t="s">
        <v>7</v>
      </c>
      <c r="D475" s="366">
        <v>88309</v>
      </c>
      <c r="E475" s="179" t="str">
        <f>IF($D475&lt;&gt;"",VLOOKUP($D475,'SINAPI MARÇO 2020'!$A$1:G11564,2,FALSE),"")</f>
        <v>PEDREIRO COM ENCARGOS COMPLEMENTARES</v>
      </c>
      <c r="F475" s="180" t="str">
        <f>IF($D475&lt;&gt;"",VLOOKUP($D475,'SINAPI MARÇO 2020'!$1:$1048576,3,FALSE),"")</f>
        <v>H</v>
      </c>
      <c r="G475" s="426">
        <v>0.35</v>
      </c>
      <c r="H475" s="625">
        <f>IF($D475&lt;&gt;"",VLOOKUP($D475,'SINAPI MARÇO 2020'!$1:$1048576,4,FALSE),"")</f>
        <v>17.760000000000002</v>
      </c>
      <c r="I475" s="420">
        <f>TRUNC(G475*H475,2)</f>
        <v>6.21</v>
      </c>
    </row>
    <row r="476" spans="2:9">
      <c r="B476" s="361" t="s">
        <v>874</v>
      </c>
      <c r="C476" s="362" t="s">
        <v>7</v>
      </c>
      <c r="D476" s="366">
        <v>88316</v>
      </c>
      <c r="E476" s="179" t="str">
        <f>IF($D476&lt;&gt;"",VLOOKUP($D476,'SINAPI MARÇO 2020'!$A$1:G11564,2,FALSE),"")</f>
        <v>SERVENTE COM ENCARGOS COMPLEMENTARES</v>
      </c>
      <c r="F476" s="180" t="str">
        <f>IF($D476&lt;&gt;"",VLOOKUP($D476,'SINAPI MARÇO 2020'!$1:$1048576,3,FALSE),"")</f>
        <v>H</v>
      </c>
      <c r="G476" s="426">
        <v>0.7</v>
      </c>
      <c r="H476" s="625">
        <f>IF($D476&lt;&gt;"",VLOOKUP($D476,'SINAPI MARÇO 2020'!$1:$1048576,4,FALSE),"")</f>
        <v>14.37</v>
      </c>
      <c r="I476" s="420">
        <f>TRUNC(G476*H476,2)</f>
        <v>10.050000000000001</v>
      </c>
    </row>
    <row r="477" spans="2:9">
      <c r="B477" s="492"/>
      <c r="C477" s="400"/>
      <c r="D477" s="400"/>
      <c r="E477" s="587"/>
      <c r="F477" s="400"/>
      <c r="G477" s="594"/>
      <c r="H477" s="406"/>
      <c r="I477" s="493"/>
    </row>
    <row r="478" spans="2:9" ht="15">
      <c r="B478" s="483" t="s">
        <v>12602</v>
      </c>
      <c r="C478" s="395"/>
      <c r="D478" s="395"/>
      <c r="E478" s="358" t="s">
        <v>12298</v>
      </c>
      <c r="F478" s="359" t="s">
        <v>72</v>
      </c>
      <c r="G478" s="425">
        <v>1</v>
      </c>
      <c r="H478" s="403"/>
      <c r="I478" s="419">
        <f>TRUNC(SUM(I479:I483),2)</f>
        <v>23.12</v>
      </c>
    </row>
    <row r="479" spans="2:9" ht="38.25">
      <c r="B479" s="361" t="s">
        <v>874</v>
      </c>
      <c r="C479" s="362" t="s">
        <v>7</v>
      </c>
      <c r="D479" s="366">
        <v>87301</v>
      </c>
      <c r="E479" s="179" t="str">
        <f>IF($D479&lt;&gt;"",VLOOKUP($D479,'SINAPI MARÇO 2020'!$A$1:G11564,2,FALSE),"")</f>
        <v>ARGAMASSA TRAÇO 1:4 (EM VOLUME DE CIMENTO E AREIA MÉDIA ÚMIDA) PARA CONTRAPISO, PREPARO MECÂNICO COM BETONEIRA 400 L. AF_08/2019</v>
      </c>
      <c r="F479" s="180" t="str">
        <f>IF($D479&lt;&gt;"",VLOOKUP($D479,'SINAPI MARÇO 2020'!$1:$1048576,3,FALSE),"")</f>
        <v>M3</v>
      </c>
      <c r="G479" s="426">
        <v>3.1E-2</v>
      </c>
      <c r="H479" s="625">
        <f>IF($D479&lt;&gt;"",VLOOKUP($D479,'SINAPI MARÇO 2020'!$1:$1048576,4,FALSE),"")</f>
        <v>375.59</v>
      </c>
      <c r="I479" s="420">
        <f>TRUNC(G479*H479,2)</f>
        <v>11.64</v>
      </c>
    </row>
    <row r="480" spans="2:9">
      <c r="B480" s="361" t="s">
        <v>874</v>
      </c>
      <c r="C480" s="362" t="s">
        <v>7</v>
      </c>
      <c r="D480" s="366">
        <v>88309</v>
      </c>
      <c r="E480" s="179" t="str">
        <f>IF($D480&lt;&gt;"",VLOOKUP($D480,'SINAPI MARÇO 2020'!$A$1:G11564,2,FALSE),"")</f>
        <v>PEDREIRO COM ENCARGOS COMPLEMENTARES</v>
      </c>
      <c r="F480" s="180" t="str">
        <f>IF($D480&lt;&gt;"",VLOOKUP($D480,'SINAPI MARÇO 2020'!$1:$1048576,3,FALSE),"")</f>
        <v>H</v>
      </c>
      <c r="G480" s="426">
        <v>0.24</v>
      </c>
      <c r="H480" s="625">
        <f>IF($D480&lt;&gt;"",VLOOKUP($D480,'SINAPI MARÇO 2020'!$1:$1048576,4,FALSE),"")</f>
        <v>17.760000000000002</v>
      </c>
      <c r="I480" s="420">
        <f>TRUNC(G480*H480,2)</f>
        <v>4.26</v>
      </c>
    </row>
    <row r="481" spans="2:9">
      <c r="B481" s="361" t="s">
        <v>874</v>
      </c>
      <c r="C481" s="362" t="s">
        <v>7</v>
      </c>
      <c r="D481" s="366">
        <v>88316</v>
      </c>
      <c r="E481" s="179" t="str">
        <f>IF($D481&lt;&gt;"",VLOOKUP($D481,'SINAPI MARÇO 2020'!$A$1:G11564,2,FALSE),"")</f>
        <v>SERVENTE COM ENCARGOS COMPLEMENTARES</v>
      </c>
      <c r="F481" s="180" t="str">
        <f>IF($D481&lt;&gt;"",VLOOKUP($D481,'SINAPI MARÇO 2020'!$1:$1048576,3,FALSE),"")</f>
        <v>H</v>
      </c>
      <c r="G481" s="426">
        <v>0.12</v>
      </c>
      <c r="H481" s="625">
        <f>IF($D481&lt;&gt;"",VLOOKUP($D481,'SINAPI MARÇO 2020'!$1:$1048576,4,FALSE),"")</f>
        <v>14.37</v>
      </c>
      <c r="I481" s="420">
        <f>TRUNC(G481*H481,2)</f>
        <v>1.72</v>
      </c>
    </row>
    <row r="482" spans="2:9">
      <c r="B482" s="361" t="s">
        <v>872</v>
      </c>
      <c r="C482" s="362" t="s">
        <v>7</v>
      </c>
      <c r="D482" s="366">
        <v>1379</v>
      </c>
      <c r="E482" s="179" t="str">
        <f>IF($D482&lt;&gt;"",VLOOKUP($D482,'SINAPI MARÇO 2020'!$A$1:G11564,2,FALSE),"")</f>
        <v>CIMENTO PORTLAND COMPOSTO CP II-32</v>
      </c>
      <c r="F482" s="180" t="str">
        <f>IF($D482&lt;&gt;"",VLOOKUP($D482,'SINAPI MARÇO 2020'!$1:$1048576,3,FALSE),"")</f>
        <v xml:space="preserve">KG    </v>
      </c>
      <c r="G482" s="426">
        <v>0.5</v>
      </c>
      <c r="H482" s="625">
        <f>IF($D482&lt;&gt;"",VLOOKUP($D482,'SINAPI MARÇO 2020'!$1:$1048576,4,FALSE),"")</f>
        <v>0.49</v>
      </c>
      <c r="I482" s="420">
        <f>TRUNC(G482*H482,2)</f>
        <v>0.24</v>
      </c>
    </row>
    <row r="483" spans="2:9" ht="25.5">
      <c r="B483" s="361" t="s">
        <v>872</v>
      </c>
      <c r="C483" s="362" t="s">
        <v>7</v>
      </c>
      <c r="D483" s="366">
        <v>7334</v>
      </c>
      <c r="E483" s="179" t="str">
        <f>IF($D483&lt;&gt;"",VLOOKUP($D483,'SINAPI MARÇO 2020'!$A$1:G11564,2,FALSE),"")</f>
        <v>ADITIVO ADESIVO LIQUIDO PARA ARGAMASSAS DE REVESTIMENTOS CIMENTICIOS</v>
      </c>
      <c r="F483" s="180" t="str">
        <f>IF($D483&lt;&gt;"",VLOOKUP($D483,'SINAPI MARÇO 2020'!$1:$1048576,3,FALSE),"")</f>
        <v xml:space="preserve">L     </v>
      </c>
      <c r="G483" s="426">
        <v>0.435</v>
      </c>
      <c r="H483" s="625">
        <f>IF($D483&lt;&gt;"",VLOOKUP($D483,'SINAPI MARÇO 2020'!$1:$1048576,4,FALSE),"")</f>
        <v>12.11</v>
      </c>
      <c r="I483" s="420">
        <f>TRUNC(G483*H483,2)</f>
        <v>5.26</v>
      </c>
    </row>
    <row r="484" spans="2:9">
      <c r="B484" s="492"/>
      <c r="C484" s="400"/>
      <c r="D484" s="400"/>
      <c r="E484" s="587"/>
      <c r="F484" s="400"/>
      <c r="G484" s="594"/>
      <c r="H484" s="406"/>
      <c r="I484" s="493"/>
    </row>
    <row r="485" spans="2:9" ht="25.5">
      <c r="B485" s="483" t="s">
        <v>12603</v>
      </c>
      <c r="C485" s="395"/>
      <c r="D485" s="395"/>
      <c r="E485" s="358" t="s">
        <v>12299</v>
      </c>
      <c r="F485" s="359" t="s">
        <v>72</v>
      </c>
      <c r="G485" s="425">
        <v>1</v>
      </c>
      <c r="H485" s="403"/>
      <c r="I485" s="419">
        <f>TRUNC(SUM(I486:I488),2)</f>
        <v>44.93</v>
      </c>
    </row>
    <row r="486" spans="2:9">
      <c r="B486" s="361" t="s">
        <v>874</v>
      </c>
      <c r="C486" s="362" t="s">
        <v>7</v>
      </c>
      <c r="D486" s="366">
        <v>88309</v>
      </c>
      <c r="E486" s="179" t="str">
        <f>IF($D486&lt;&gt;"",VLOOKUP($D486,'SINAPI MARÇO 2020'!$A$1:G11564,2,FALSE),"")</f>
        <v>PEDREIRO COM ENCARGOS COMPLEMENTARES</v>
      </c>
      <c r="F486" s="180" t="str">
        <f>IF($D486&lt;&gt;"",VLOOKUP($D486,'SINAPI MARÇO 2020'!$1:$1048576,3,FALSE),"")</f>
        <v>H</v>
      </c>
      <c r="G486" s="426">
        <v>1</v>
      </c>
      <c r="H486" s="625">
        <f>IF($D486&lt;&gt;"",VLOOKUP($D486,'SINAPI MARÇO 2020'!$1:$1048576,4,FALSE),"")</f>
        <v>17.760000000000002</v>
      </c>
      <c r="I486" s="420">
        <f>TRUNC(G486*H486,2)</f>
        <v>17.760000000000002</v>
      </c>
    </row>
    <row r="487" spans="2:9">
      <c r="B487" s="361" t="s">
        <v>874</v>
      </c>
      <c r="C487" s="362" t="s">
        <v>7</v>
      </c>
      <c r="D487" s="366">
        <v>88316</v>
      </c>
      <c r="E487" s="179" t="str">
        <f>IF($D487&lt;&gt;"",VLOOKUP($D487,'SINAPI MARÇO 2020'!$A$1:G11564,2,FALSE),"")</f>
        <v>SERVENTE COM ENCARGOS COMPLEMENTARES</v>
      </c>
      <c r="F487" s="180" t="str">
        <f>IF($D487&lt;&gt;"",VLOOKUP($D487,'SINAPI MARÇO 2020'!$1:$1048576,3,FALSE),"")</f>
        <v>H</v>
      </c>
      <c r="G487" s="426">
        <v>1</v>
      </c>
      <c r="H487" s="625">
        <f>IF($D487&lt;&gt;"",VLOOKUP($D487,'SINAPI MARÇO 2020'!$1:$1048576,4,FALSE),"")</f>
        <v>14.37</v>
      </c>
      <c r="I487" s="420">
        <f>TRUNC(G487*H487,2)</f>
        <v>14.37</v>
      </c>
    </row>
    <row r="488" spans="2:9" ht="25.5">
      <c r="B488" s="361" t="s">
        <v>874</v>
      </c>
      <c r="C488" s="362" t="s">
        <v>7</v>
      </c>
      <c r="D488" s="366">
        <v>88629</v>
      </c>
      <c r="E488" s="179" t="str">
        <f>IF($D488&lt;&gt;"",VLOOKUP($D488,'SINAPI MARÇO 2020'!$A$1:G11564,2,FALSE),"")</f>
        <v>ARGAMASSA TRAÇO 1:3 (EM VOLUME DE CIMENTO E AREIA MÉDIA ÚMIDA), PREPARO MANUAL. AF_08/2019</v>
      </c>
      <c r="F488" s="180" t="str">
        <f>IF($D488&lt;&gt;"",VLOOKUP($D488,'SINAPI MARÇO 2020'!$1:$1048576,3,FALSE),"")</f>
        <v>M3</v>
      </c>
      <c r="G488" s="426">
        <v>0.03</v>
      </c>
      <c r="H488" s="625">
        <f>IF($D488&lt;&gt;"",VLOOKUP($D488,'SINAPI MARÇO 2020'!$1:$1048576,4,FALSE),"")</f>
        <v>426.67</v>
      </c>
      <c r="I488" s="420">
        <f>TRUNC(G488*H488,2)</f>
        <v>12.8</v>
      </c>
    </row>
    <row r="489" spans="2:9">
      <c r="B489" s="492"/>
      <c r="C489" s="400"/>
      <c r="D489" s="400"/>
      <c r="E489" s="587"/>
      <c r="F489" s="400"/>
      <c r="G489" s="594"/>
      <c r="H489" s="406"/>
      <c r="I489" s="493"/>
    </row>
    <row r="490" spans="2:9" ht="25.5">
      <c r="B490" s="483" t="s">
        <v>12604</v>
      </c>
      <c r="C490" s="395"/>
      <c r="D490" s="395"/>
      <c r="E490" s="358" t="s">
        <v>12300</v>
      </c>
      <c r="F490" s="359" t="s">
        <v>72</v>
      </c>
      <c r="G490" s="425">
        <v>1</v>
      </c>
      <c r="H490" s="403"/>
      <c r="I490" s="419">
        <f>TRUNC(SUM(I491:I495),2)</f>
        <v>51.88</v>
      </c>
    </row>
    <row r="491" spans="2:9" ht="25.5">
      <c r="B491" s="361" t="s">
        <v>872</v>
      </c>
      <c r="C491" s="362" t="s">
        <v>7</v>
      </c>
      <c r="D491" s="366">
        <v>1292</v>
      </c>
      <c r="E491" s="179" t="str">
        <f>IF($D491&lt;&gt;"",VLOOKUP($D491,'SINAPI MARÇO 2020'!$A$1:G11564,2,FALSE),"")</f>
        <v>PISO EM CERAMICA ESMALTADA EXTRA, PEI MAIOR OU IGUAL A 4, FORMATO MAIOR QUE 2025 CM2</v>
      </c>
      <c r="F491" s="180" t="str">
        <f>IF($D491&lt;&gt;"",VLOOKUP($D491,'SINAPI MARÇO 2020'!$1:$1048576,3,FALSE),"")</f>
        <v xml:space="preserve">M2    </v>
      </c>
      <c r="G491" s="428">
        <v>1.07</v>
      </c>
      <c r="H491" s="625">
        <f>IF($D491&lt;&gt;"",VLOOKUP($D491,'SINAPI MARÇO 2020'!$1:$1048576,4,FALSE),"")</f>
        <v>33.630000000000003</v>
      </c>
      <c r="I491" s="420">
        <f>TRUNC(G491*H491,2)</f>
        <v>35.979999999999997</v>
      </c>
    </row>
    <row r="492" spans="2:9">
      <c r="B492" s="361" t="s">
        <v>872</v>
      </c>
      <c r="C492" s="362" t="s">
        <v>7</v>
      </c>
      <c r="D492" s="366">
        <v>1381</v>
      </c>
      <c r="E492" s="179" t="str">
        <f>IF($D492&lt;&gt;"",VLOOKUP($D492,'SINAPI MARÇO 2020'!$A$1:G11564,2,FALSE),"")</f>
        <v>ARGAMASSA COLANTE AC I PARA CERAMICAS</v>
      </c>
      <c r="F492" s="180" t="str">
        <f>IF($D492&lt;&gt;"",VLOOKUP($D492,'SINAPI MARÇO 2020'!$1:$1048576,3,FALSE),"")</f>
        <v xml:space="preserve">KG    </v>
      </c>
      <c r="G492" s="426">
        <v>8.6199999999999992</v>
      </c>
      <c r="H492" s="625">
        <f>IF($D492&lt;&gt;"",VLOOKUP($D492,'SINAPI MARÇO 2020'!$1:$1048576,4,FALSE),"")</f>
        <v>0.65</v>
      </c>
      <c r="I492" s="420">
        <f>TRUNC(G492*H492,2)</f>
        <v>5.6</v>
      </c>
    </row>
    <row r="493" spans="2:9">
      <c r="B493" s="361" t="s">
        <v>872</v>
      </c>
      <c r="C493" s="362" t="s">
        <v>7</v>
      </c>
      <c r="D493" s="366">
        <v>34357</v>
      </c>
      <c r="E493" s="179" t="str">
        <f>IF($D493&lt;&gt;"",VLOOKUP($D493,'SINAPI MARÇO 2020'!$A$1:G11564,2,FALSE),"")</f>
        <v>REJUNTE COLORIDO, CIMENTICIO</v>
      </c>
      <c r="F493" s="180" t="str">
        <f>IF($D493&lt;&gt;"",VLOOKUP($D493,'SINAPI MARÇO 2020'!$1:$1048576,3,FALSE),"")</f>
        <v xml:space="preserve">KG    </v>
      </c>
      <c r="G493" s="426">
        <v>0.14000000000000001</v>
      </c>
      <c r="H493" s="625">
        <f>IF($D493&lt;&gt;"",VLOOKUP($D493,'SINAPI MARÇO 2020'!$1:$1048576,4,FALSE),"")</f>
        <v>4.13</v>
      </c>
      <c r="I493" s="420">
        <f>TRUNC(G493*H493,2)</f>
        <v>0.56999999999999995</v>
      </c>
    </row>
    <row r="494" spans="2:9">
      <c r="B494" s="361" t="s">
        <v>918</v>
      </c>
      <c r="C494" s="362" t="s">
        <v>7</v>
      </c>
      <c r="D494" s="366">
        <v>88256</v>
      </c>
      <c r="E494" s="179" t="str">
        <f>IF($D494&lt;&gt;"",VLOOKUP($D494,'SINAPI MARÇO 2020'!$A$1:G11564,2,FALSE),"")</f>
        <v>AZULEJISTA OU LADRILHISTA COM ENCARGOS COMPLEMENTARES</v>
      </c>
      <c r="F494" s="180" t="str">
        <f>IF($D494&lt;&gt;"",VLOOKUP($D494,'SINAPI MARÇO 2020'!$1:$1048576,3,FALSE),"")</f>
        <v>H</v>
      </c>
      <c r="G494" s="426">
        <v>0.38</v>
      </c>
      <c r="H494" s="625">
        <f>IF($D494&lt;&gt;"",VLOOKUP($D494,'SINAPI MARÇO 2020'!$1:$1048576,4,FALSE),"")</f>
        <v>17.71</v>
      </c>
      <c r="I494" s="420">
        <f>TRUNC(G494*H494,2)</f>
        <v>6.72</v>
      </c>
    </row>
    <row r="495" spans="2:9">
      <c r="B495" s="361" t="s">
        <v>918</v>
      </c>
      <c r="C495" s="362" t="s">
        <v>7</v>
      </c>
      <c r="D495" s="366">
        <v>88316</v>
      </c>
      <c r="E495" s="179" t="str">
        <f>IF($D495&lt;&gt;"",VLOOKUP($D495,'SINAPI MARÇO 2020'!$A$1:G11564,2,FALSE),"")</f>
        <v>SERVENTE COM ENCARGOS COMPLEMENTARES</v>
      </c>
      <c r="F495" s="180" t="str">
        <f>IF($D495&lt;&gt;"",VLOOKUP($D495,'SINAPI MARÇO 2020'!$1:$1048576,3,FALSE),"")</f>
        <v>H</v>
      </c>
      <c r="G495" s="426">
        <v>0.21</v>
      </c>
      <c r="H495" s="625">
        <f>IF($D495&lt;&gt;"",VLOOKUP($D495,'SINAPI MARÇO 2020'!$1:$1048576,4,FALSE),"")</f>
        <v>14.37</v>
      </c>
      <c r="I495" s="420">
        <f>TRUNC(G495*H495,2)</f>
        <v>3.01</v>
      </c>
    </row>
    <row r="496" spans="2:9">
      <c r="B496" s="492"/>
      <c r="C496" s="400"/>
      <c r="D496" s="400"/>
      <c r="E496" s="587"/>
      <c r="F496" s="400"/>
      <c r="G496" s="594"/>
      <c r="H496" s="406"/>
      <c r="I496" s="493"/>
    </row>
    <row r="497" spans="2:9" ht="15">
      <c r="B497" s="483" t="s">
        <v>12605</v>
      </c>
      <c r="C497" s="395"/>
      <c r="D497" s="395"/>
      <c r="E497" s="358" t="s">
        <v>12301</v>
      </c>
      <c r="F497" s="359" t="s">
        <v>72</v>
      </c>
      <c r="G497" s="425">
        <v>1</v>
      </c>
      <c r="H497" s="403"/>
      <c r="I497" s="419">
        <f>TRUNC(SUM(I498:I501),2)</f>
        <v>99.95</v>
      </c>
    </row>
    <row r="498" spans="2:9">
      <c r="B498" s="361" t="s">
        <v>874</v>
      </c>
      <c r="C498" s="362" t="s">
        <v>7</v>
      </c>
      <c r="D498" s="366">
        <v>88309</v>
      </c>
      <c r="E498" s="179" t="str">
        <f>IF($D498&lt;&gt;"",VLOOKUP($D498,'SINAPI MARÇO 2020'!$A$1:G11564,2,FALSE),"")</f>
        <v>PEDREIRO COM ENCARGOS COMPLEMENTARES</v>
      </c>
      <c r="F498" s="180" t="str">
        <f>IF($D498&lt;&gt;"",VLOOKUP($D498,'SINAPI MARÇO 2020'!$1:$1048576,3,FALSE),"")</f>
        <v>H</v>
      </c>
      <c r="G498" s="426">
        <v>0.38</v>
      </c>
      <c r="H498" s="625">
        <f>IF($D498&lt;&gt;"",VLOOKUP($D498,'SINAPI MARÇO 2020'!$1:$1048576,4,FALSE),"")</f>
        <v>17.760000000000002</v>
      </c>
      <c r="I498" s="420">
        <f>TRUNC(G498*H498,2)</f>
        <v>6.74</v>
      </c>
    </row>
    <row r="499" spans="2:9">
      <c r="B499" s="361" t="s">
        <v>874</v>
      </c>
      <c r="C499" s="362" t="s">
        <v>7</v>
      </c>
      <c r="D499" s="366">
        <v>88316</v>
      </c>
      <c r="E499" s="179" t="str">
        <f>IF($D499&lt;&gt;"",VLOOKUP($D499,'SINAPI MARÇO 2020'!$A$1:G11564,2,FALSE),"")</f>
        <v>SERVENTE COM ENCARGOS COMPLEMENTARES</v>
      </c>
      <c r="F499" s="180" t="str">
        <f>IF($D499&lt;&gt;"",VLOOKUP($D499,'SINAPI MARÇO 2020'!$1:$1048576,3,FALSE),"")</f>
        <v>H</v>
      </c>
      <c r="G499" s="426">
        <v>0.42</v>
      </c>
      <c r="H499" s="625">
        <f>IF($D499&lt;&gt;"",VLOOKUP($D499,'SINAPI MARÇO 2020'!$1:$1048576,4,FALSE),"")</f>
        <v>14.37</v>
      </c>
      <c r="I499" s="420">
        <f>TRUNC(G499*H499,2)</f>
        <v>6.03</v>
      </c>
    </row>
    <row r="500" spans="2:9" ht="25.5">
      <c r="B500" s="361" t="s">
        <v>872</v>
      </c>
      <c r="C500" s="362" t="s">
        <v>7</v>
      </c>
      <c r="D500" s="366">
        <v>4790</v>
      </c>
      <c r="E500" s="179" t="str">
        <f>IF($D500&lt;&gt;"",VLOOKUP($D500,'SINAPI MARÇO 2020'!$A$1:G11564,2,FALSE),"")</f>
        <v>PLACA VINILICA SEMIFLEXIVEL PARA REVESTIMENTO DE PISOS E PAREDES, E = 2 MM (SEM COLOCACAO)</v>
      </c>
      <c r="F500" s="180" t="str">
        <f>IF($D500&lt;&gt;"",VLOOKUP($D500,'SINAPI MARÇO 2020'!$1:$1048576,3,FALSE),"")</f>
        <v xml:space="preserve">M2    </v>
      </c>
      <c r="G500" s="426">
        <v>1.07</v>
      </c>
      <c r="H500" s="625">
        <f>IF($D500&lt;&gt;"",VLOOKUP($D500,'SINAPI MARÇO 2020'!$1:$1048576,4,FALSE),"")</f>
        <v>79.23</v>
      </c>
      <c r="I500" s="420">
        <f>TRUNC(G500*H500,2)</f>
        <v>84.77</v>
      </c>
    </row>
    <row r="501" spans="2:9">
      <c r="B501" s="361" t="s">
        <v>872</v>
      </c>
      <c r="C501" s="362" t="s">
        <v>7</v>
      </c>
      <c r="D501" s="366">
        <v>4791</v>
      </c>
      <c r="E501" s="179" t="str">
        <f>IF($D501&lt;&gt;"",VLOOKUP($D501,'SINAPI MARÇO 2020'!$A$1:G11564,2,FALSE),"")</f>
        <v>ADESIVO ACRILICO/COLA DE CONTATO</v>
      </c>
      <c r="F501" s="180" t="str">
        <f>IF($D501&lt;&gt;"",VLOOKUP($D501,'SINAPI MARÇO 2020'!$1:$1048576,3,FALSE),"")</f>
        <v xml:space="preserve">KG    </v>
      </c>
      <c r="G501" s="426">
        <v>0.18</v>
      </c>
      <c r="H501" s="625">
        <f>IF($D501&lt;&gt;"",VLOOKUP($D501,'SINAPI MARÇO 2020'!$1:$1048576,4,FALSE),"")</f>
        <v>13.42</v>
      </c>
      <c r="I501" s="420">
        <f>TRUNC(G501*H501,2)</f>
        <v>2.41</v>
      </c>
    </row>
    <row r="502" spans="2:9">
      <c r="B502" s="492"/>
      <c r="C502" s="400"/>
      <c r="D502" s="400"/>
      <c r="E502" s="587"/>
      <c r="F502" s="400"/>
      <c r="G502" s="594"/>
      <c r="H502" s="406"/>
      <c r="I502" s="493"/>
    </row>
    <row r="503" spans="2:9" ht="25.5">
      <c r="B503" s="483" t="s">
        <v>12606</v>
      </c>
      <c r="C503" s="395"/>
      <c r="D503" s="395"/>
      <c r="E503" s="358" t="s">
        <v>12302</v>
      </c>
      <c r="F503" s="359" t="s">
        <v>1136</v>
      </c>
      <c r="G503" s="425"/>
      <c r="H503" s="403"/>
      <c r="I503" s="419">
        <f>TRUNC(SUM(I504:I509),2)</f>
        <v>124.89</v>
      </c>
    </row>
    <row r="504" spans="2:9">
      <c r="B504" s="361" t="s">
        <v>874</v>
      </c>
      <c r="C504" s="362" t="s">
        <v>7</v>
      </c>
      <c r="D504" s="366">
        <v>88309</v>
      </c>
      <c r="E504" s="179" t="str">
        <f>IF($D504&lt;&gt;"",VLOOKUP($D504,'SINAPI MARÇO 2020'!$A$1:G11564,2,FALSE),"")</f>
        <v>PEDREIRO COM ENCARGOS COMPLEMENTARES</v>
      </c>
      <c r="F504" s="180" t="str">
        <f>IF($D504&lt;&gt;"",VLOOKUP($D504,'SINAPI MARÇO 2020'!$1:$1048576,3,FALSE),"")</f>
        <v>H</v>
      </c>
      <c r="G504" s="426">
        <v>0.6</v>
      </c>
      <c r="H504" s="625">
        <f>IF($D504&lt;&gt;"",VLOOKUP($D504,'SINAPI MARÇO 2020'!$1:$1048576,4,FALSE),"")</f>
        <v>17.760000000000002</v>
      </c>
      <c r="I504" s="420">
        <f t="shared" ref="I504:I509" si="17">TRUNC(G504*H504,2)</f>
        <v>10.65</v>
      </c>
    </row>
    <row r="505" spans="2:9">
      <c r="B505" s="361" t="s">
        <v>874</v>
      </c>
      <c r="C505" s="362" t="s">
        <v>7</v>
      </c>
      <c r="D505" s="366">
        <v>88316</v>
      </c>
      <c r="E505" s="179" t="str">
        <f>IF($D505&lt;&gt;"",VLOOKUP($D505,'SINAPI MARÇO 2020'!$A$1:G11564,2,FALSE),"")</f>
        <v>SERVENTE COM ENCARGOS COMPLEMENTARES</v>
      </c>
      <c r="F505" s="180" t="str">
        <f>IF($D505&lt;&gt;"",VLOOKUP($D505,'SINAPI MARÇO 2020'!$1:$1048576,3,FALSE),"")</f>
        <v>H</v>
      </c>
      <c r="G505" s="426">
        <v>0.5</v>
      </c>
      <c r="H505" s="625">
        <f>IF($D505&lt;&gt;"",VLOOKUP($D505,'SINAPI MARÇO 2020'!$1:$1048576,4,FALSE),"")</f>
        <v>14.37</v>
      </c>
      <c r="I505" s="420">
        <f t="shared" si="17"/>
        <v>7.18</v>
      </c>
    </row>
    <row r="506" spans="2:9" ht="25.5">
      <c r="B506" s="361" t="s">
        <v>872</v>
      </c>
      <c r="C506" s="362" t="s">
        <v>7</v>
      </c>
      <c r="D506" s="366">
        <v>370</v>
      </c>
      <c r="E506" s="179" t="str">
        <f>IF($D506&lt;&gt;"",VLOOKUP($D506,'SINAPI MARÇO 2020'!$A$1:G11564,2,FALSE),"")</f>
        <v>AREIA MEDIA - POSTO JAZIDA/FORNECEDOR (RETIRADO NA JAZIDA, SEM TRANSPORTE)</v>
      </c>
      <c r="F506" s="180" t="str">
        <f>IF($D506&lt;&gt;"",VLOOKUP($D506,'SINAPI MARÇO 2020'!$1:$1048576,3,FALSE),"")</f>
        <v xml:space="preserve">M3    </v>
      </c>
      <c r="G506" s="426">
        <v>0.01</v>
      </c>
      <c r="H506" s="625">
        <f>IF($D506&lt;&gt;"",VLOOKUP($D506,'SINAPI MARÇO 2020'!$1:$1048576,4,FALSE),"")</f>
        <v>62.5</v>
      </c>
      <c r="I506" s="420">
        <f t="shared" si="17"/>
        <v>0.62</v>
      </c>
    </row>
    <row r="507" spans="2:9">
      <c r="B507" s="361" t="s">
        <v>872</v>
      </c>
      <c r="C507" s="362" t="s">
        <v>7</v>
      </c>
      <c r="D507" s="366">
        <v>1379</v>
      </c>
      <c r="E507" s="179" t="str">
        <f>IF($D507&lt;&gt;"",VLOOKUP($D507,'SINAPI MARÇO 2020'!$A$1:G11564,2,FALSE),"")</f>
        <v>CIMENTO PORTLAND COMPOSTO CP II-32</v>
      </c>
      <c r="F507" s="180" t="str">
        <f>IF($D507&lt;&gt;"",VLOOKUP($D507,'SINAPI MARÇO 2020'!$1:$1048576,3,FALSE),"")</f>
        <v xml:space="preserve">KG    </v>
      </c>
      <c r="G507" s="426">
        <v>7.5</v>
      </c>
      <c r="H507" s="625">
        <f>IF($D507&lt;&gt;"",VLOOKUP($D507,'SINAPI MARÇO 2020'!$1:$1048576,4,FALSE),"")</f>
        <v>0.49</v>
      </c>
      <c r="I507" s="420">
        <f t="shared" si="17"/>
        <v>3.67</v>
      </c>
    </row>
    <row r="508" spans="2:9">
      <c r="B508" s="361" t="s">
        <v>872</v>
      </c>
      <c r="C508" s="362" t="s">
        <v>7</v>
      </c>
      <c r="D508" s="366">
        <v>4791</v>
      </c>
      <c r="E508" s="179" t="str">
        <f>IF($D508&lt;&gt;"",VLOOKUP($D508,'SINAPI MARÇO 2020'!$A$1:G11564,2,FALSE),"")</f>
        <v>ADESIVO ACRILICO/COLA DE CONTATO</v>
      </c>
      <c r="F508" s="180" t="str">
        <f>IF($D508&lt;&gt;"",VLOOKUP($D508,'SINAPI MARÇO 2020'!$1:$1048576,3,FALSE),"")</f>
        <v xml:space="preserve">KG    </v>
      </c>
      <c r="G508" s="426">
        <v>0.05</v>
      </c>
      <c r="H508" s="625">
        <f>IF($D508&lt;&gt;"",VLOOKUP($D508,'SINAPI MARÇO 2020'!$1:$1048576,4,FALSE),"")</f>
        <v>13.42</v>
      </c>
      <c r="I508" s="420">
        <f t="shared" si="17"/>
        <v>0.67</v>
      </c>
    </row>
    <row r="509" spans="2:9">
      <c r="B509" s="172" t="s">
        <v>872</v>
      </c>
      <c r="C509" s="362" t="s">
        <v>873</v>
      </c>
      <c r="D509" s="366"/>
      <c r="E509" s="396" t="s">
        <v>12607</v>
      </c>
      <c r="F509" s="397" t="s">
        <v>1136</v>
      </c>
      <c r="G509" s="426">
        <v>1</v>
      </c>
      <c r="H509" s="625">
        <v>102.1</v>
      </c>
      <c r="I509" s="420">
        <f t="shared" si="17"/>
        <v>102.1</v>
      </c>
    </row>
    <row r="510" spans="2:9">
      <c r="B510" s="492"/>
      <c r="C510" s="400"/>
      <c r="D510" s="400"/>
      <c r="E510" s="587"/>
      <c r="F510" s="400"/>
      <c r="G510" s="594"/>
      <c r="H510" s="406"/>
      <c r="I510" s="493"/>
    </row>
    <row r="511" spans="2:9" ht="25.5">
      <c r="B511" s="483" t="s">
        <v>12608</v>
      </c>
      <c r="C511" s="395"/>
      <c r="D511" s="395"/>
      <c r="E511" s="358" t="s">
        <v>12303</v>
      </c>
      <c r="F511" s="359" t="s">
        <v>1136</v>
      </c>
      <c r="G511" s="425"/>
      <c r="H511" s="403"/>
      <c r="I511" s="419">
        <f>TRUNC(SUM(I512:I517),2)</f>
        <v>124.89</v>
      </c>
    </row>
    <row r="512" spans="2:9">
      <c r="B512" s="361" t="s">
        <v>874</v>
      </c>
      <c r="C512" s="362" t="s">
        <v>7</v>
      </c>
      <c r="D512" s="366">
        <v>88309</v>
      </c>
      <c r="E512" s="179" t="str">
        <f>IF($D512&lt;&gt;"",VLOOKUP($D512,'SINAPI MARÇO 2020'!$A$1:G11564,2,FALSE),"")</f>
        <v>PEDREIRO COM ENCARGOS COMPLEMENTARES</v>
      </c>
      <c r="F512" s="180" t="str">
        <f>IF($D512&lt;&gt;"",VLOOKUP($D512,'SINAPI MARÇO 2020'!$1:$1048576,3,FALSE),"")</f>
        <v>H</v>
      </c>
      <c r="G512" s="426">
        <v>0.6</v>
      </c>
      <c r="H512" s="625">
        <f>IF($D512&lt;&gt;"",VLOOKUP($D512,'SINAPI MARÇO 2020'!$1:$1048576,4,FALSE),"")</f>
        <v>17.760000000000002</v>
      </c>
      <c r="I512" s="420">
        <f t="shared" ref="I512:I517" si="18">TRUNC(G512*H512,2)</f>
        <v>10.65</v>
      </c>
    </row>
    <row r="513" spans="2:9">
      <c r="B513" s="361" t="s">
        <v>874</v>
      </c>
      <c r="C513" s="362" t="s">
        <v>7</v>
      </c>
      <c r="D513" s="366">
        <v>88316</v>
      </c>
      <c r="E513" s="179" t="str">
        <f>IF($D513&lt;&gt;"",VLOOKUP($D513,'SINAPI MARÇO 2020'!$A$1:G11564,2,FALSE),"")</f>
        <v>SERVENTE COM ENCARGOS COMPLEMENTARES</v>
      </c>
      <c r="F513" s="180" t="str">
        <f>IF($D513&lt;&gt;"",VLOOKUP($D513,'SINAPI MARÇO 2020'!$1:$1048576,3,FALSE),"")</f>
        <v>H</v>
      </c>
      <c r="G513" s="426">
        <v>0.5</v>
      </c>
      <c r="H513" s="625">
        <f>IF($D513&lt;&gt;"",VLOOKUP($D513,'SINAPI MARÇO 2020'!$1:$1048576,4,FALSE),"")</f>
        <v>14.37</v>
      </c>
      <c r="I513" s="420">
        <f t="shared" si="18"/>
        <v>7.18</v>
      </c>
    </row>
    <row r="514" spans="2:9" ht="25.5">
      <c r="B514" s="361" t="s">
        <v>872</v>
      </c>
      <c r="C514" s="362" t="s">
        <v>7</v>
      </c>
      <c r="D514" s="366">
        <v>370</v>
      </c>
      <c r="E514" s="179" t="str">
        <f>IF($D514&lt;&gt;"",VLOOKUP($D514,'SINAPI MARÇO 2020'!$A$1:G11564,2,FALSE),"")</f>
        <v>AREIA MEDIA - POSTO JAZIDA/FORNECEDOR (RETIRADO NA JAZIDA, SEM TRANSPORTE)</v>
      </c>
      <c r="F514" s="180" t="str">
        <f>IF($D514&lt;&gt;"",VLOOKUP($D514,'SINAPI MARÇO 2020'!$1:$1048576,3,FALSE),"")</f>
        <v xml:space="preserve">M3    </v>
      </c>
      <c r="G514" s="426">
        <v>0.01</v>
      </c>
      <c r="H514" s="625">
        <f>IF($D514&lt;&gt;"",VLOOKUP($D514,'SINAPI MARÇO 2020'!$1:$1048576,4,FALSE),"")</f>
        <v>62.5</v>
      </c>
      <c r="I514" s="420">
        <f t="shared" si="18"/>
        <v>0.62</v>
      </c>
    </row>
    <row r="515" spans="2:9">
      <c r="B515" s="361" t="s">
        <v>872</v>
      </c>
      <c r="C515" s="362" t="s">
        <v>7</v>
      </c>
      <c r="D515" s="366">
        <v>1379</v>
      </c>
      <c r="E515" s="179" t="str">
        <f>IF($D515&lt;&gt;"",VLOOKUP($D515,'SINAPI MARÇO 2020'!$A$1:G11564,2,FALSE),"")</f>
        <v>CIMENTO PORTLAND COMPOSTO CP II-32</v>
      </c>
      <c r="F515" s="180" t="str">
        <f>IF($D515&lt;&gt;"",VLOOKUP($D515,'SINAPI MARÇO 2020'!$1:$1048576,3,FALSE),"")</f>
        <v xml:space="preserve">KG    </v>
      </c>
      <c r="G515" s="426">
        <v>7.5</v>
      </c>
      <c r="H515" s="625">
        <f>IF($D515&lt;&gt;"",VLOOKUP($D515,'SINAPI MARÇO 2020'!$1:$1048576,4,FALSE),"")</f>
        <v>0.49</v>
      </c>
      <c r="I515" s="420">
        <f t="shared" si="18"/>
        <v>3.67</v>
      </c>
    </row>
    <row r="516" spans="2:9">
      <c r="B516" s="361" t="s">
        <v>872</v>
      </c>
      <c r="C516" s="362" t="s">
        <v>7</v>
      </c>
      <c r="D516" s="366">
        <v>4791</v>
      </c>
      <c r="E516" s="179" t="str">
        <f>IF($D516&lt;&gt;"",VLOOKUP($D516,'SINAPI MARÇO 2020'!$A$1:G11564,2,FALSE),"")</f>
        <v>ADESIVO ACRILICO/COLA DE CONTATO</v>
      </c>
      <c r="F516" s="180" t="str">
        <f>IF($D516&lt;&gt;"",VLOOKUP($D516,'SINAPI MARÇO 2020'!$1:$1048576,3,FALSE),"")</f>
        <v xml:space="preserve">KG    </v>
      </c>
      <c r="G516" s="426">
        <v>0.05</v>
      </c>
      <c r="H516" s="625">
        <f>IF($D516&lt;&gt;"",VLOOKUP($D516,'SINAPI MARÇO 2020'!$1:$1048576,4,FALSE),"")</f>
        <v>13.42</v>
      </c>
      <c r="I516" s="420">
        <f t="shared" si="18"/>
        <v>0.67</v>
      </c>
    </row>
    <row r="517" spans="2:9">
      <c r="B517" s="172" t="s">
        <v>872</v>
      </c>
      <c r="C517" s="362" t="s">
        <v>873</v>
      </c>
      <c r="D517" s="366"/>
      <c r="E517" s="396" t="s">
        <v>12607</v>
      </c>
      <c r="F517" s="397" t="s">
        <v>1136</v>
      </c>
      <c r="G517" s="426">
        <v>1</v>
      </c>
      <c r="H517" s="628">
        <v>102.1</v>
      </c>
      <c r="I517" s="420">
        <f t="shared" si="18"/>
        <v>102.1</v>
      </c>
    </row>
    <row r="518" spans="2:9">
      <c r="B518" s="492"/>
      <c r="C518" s="400"/>
      <c r="D518" s="400"/>
      <c r="E518" s="587"/>
      <c r="F518" s="400"/>
      <c r="G518" s="594"/>
      <c r="H518" s="406"/>
      <c r="I518" s="493"/>
    </row>
    <row r="519" spans="2:9" ht="15">
      <c r="B519" s="483" t="s">
        <v>12609</v>
      </c>
      <c r="C519" s="395"/>
      <c r="D519" s="395"/>
      <c r="E519" s="358" t="s">
        <v>12610</v>
      </c>
      <c r="F519" s="359" t="s">
        <v>1136</v>
      </c>
      <c r="G519" s="425"/>
      <c r="H519" s="403"/>
      <c r="I519" s="419">
        <f>TRUNC(SUM(I520:I523),2)</f>
        <v>27.21</v>
      </c>
    </row>
    <row r="520" spans="2:9">
      <c r="B520" s="361" t="s">
        <v>872</v>
      </c>
      <c r="C520" s="362" t="s">
        <v>7</v>
      </c>
      <c r="D520" s="366">
        <v>4791</v>
      </c>
      <c r="E520" s="179" t="str">
        <f>IF($D520&lt;&gt;"",VLOOKUP($D520,'SINAPI MARÇO 2020'!$A$1:G11564,2,FALSE),"")</f>
        <v>ADESIVO ACRILICO/COLA DE CONTATO</v>
      </c>
      <c r="F520" s="180" t="str">
        <f>IF($D520&lt;&gt;"",VLOOKUP($D520,'SINAPI MARÇO 2020'!$1:$1048576,3,FALSE),"")</f>
        <v xml:space="preserve">KG    </v>
      </c>
      <c r="G520" s="426">
        <v>7.0000000000000007E-2</v>
      </c>
      <c r="H520" s="625">
        <f>IF($D520&lt;&gt;"",VLOOKUP($D520,'SINAPI MARÇO 2020'!$1:$1048576,4,FALSE),"")</f>
        <v>13.42</v>
      </c>
      <c r="I520" s="420">
        <f>TRUNC(G520*H520,2)</f>
        <v>0.93</v>
      </c>
    </row>
    <row r="521" spans="2:9">
      <c r="B521" s="361" t="s">
        <v>872</v>
      </c>
      <c r="C521" s="362" t="s">
        <v>7</v>
      </c>
      <c r="D521" s="366">
        <v>4804</v>
      </c>
      <c r="E521" s="179" t="str">
        <f>IF($D521&lt;&gt;"",VLOOKUP($D521,'SINAPI MARÇO 2020'!$A$1:G11564,2,FALSE),"")</f>
        <v>RODAPE PLANO PARA PISO VINILICO, H = 5 CM</v>
      </c>
      <c r="F521" s="180" t="str">
        <f>IF($D521&lt;&gt;"",VLOOKUP($D521,'SINAPI MARÇO 2020'!$1:$1048576,3,FALSE),"")</f>
        <v xml:space="preserve">M     </v>
      </c>
      <c r="G521" s="426">
        <v>1.05</v>
      </c>
      <c r="H521" s="625">
        <f>IF($D521&lt;&gt;"",VLOOKUP($D521,'SINAPI MARÇO 2020'!$1:$1048576,4,FALSE),"")</f>
        <v>19.239999999999998</v>
      </c>
      <c r="I521" s="420">
        <f>TRUNC(G521*H521,2)</f>
        <v>20.2</v>
      </c>
    </row>
    <row r="522" spans="2:9">
      <c r="B522" s="361" t="s">
        <v>874</v>
      </c>
      <c r="C522" s="362" t="s">
        <v>7</v>
      </c>
      <c r="D522" s="366">
        <v>88309</v>
      </c>
      <c r="E522" s="179" t="str">
        <f>IF($D522&lt;&gt;"",VLOOKUP($D522,'SINAPI MARÇO 2020'!$A$1:G11564,2,FALSE),"")</f>
        <v>PEDREIRO COM ENCARGOS COMPLEMENTARES</v>
      </c>
      <c r="F522" s="180" t="str">
        <f>IF($D522&lt;&gt;"",VLOOKUP($D522,'SINAPI MARÇO 2020'!$1:$1048576,3,FALSE),"")</f>
        <v>H</v>
      </c>
      <c r="G522" s="426">
        <v>0.1</v>
      </c>
      <c r="H522" s="625">
        <f>IF($D522&lt;&gt;"",VLOOKUP($D522,'SINAPI MARÇO 2020'!$1:$1048576,4,FALSE),"")</f>
        <v>17.760000000000002</v>
      </c>
      <c r="I522" s="420">
        <f>TRUNC(G522*H522,2)</f>
        <v>1.77</v>
      </c>
    </row>
    <row r="523" spans="2:9">
      <c r="B523" s="361" t="s">
        <v>874</v>
      </c>
      <c r="C523" s="362" t="s">
        <v>7</v>
      </c>
      <c r="D523" s="366">
        <v>88316</v>
      </c>
      <c r="E523" s="179" t="str">
        <f>IF($D523&lt;&gt;"",VLOOKUP($D523,'SINAPI MARÇO 2020'!$A$1:G11564,2,FALSE),"")</f>
        <v>SERVENTE COM ENCARGOS COMPLEMENTARES</v>
      </c>
      <c r="F523" s="180" t="str">
        <f>IF($D523&lt;&gt;"",VLOOKUP($D523,'SINAPI MARÇO 2020'!$1:$1048576,3,FALSE),"")</f>
        <v>H</v>
      </c>
      <c r="G523" s="426">
        <v>0.3</v>
      </c>
      <c r="H523" s="625">
        <f>IF($D523&lt;&gt;"",VLOOKUP($D523,'SINAPI MARÇO 2020'!$1:$1048576,4,FALSE),"")</f>
        <v>14.37</v>
      </c>
      <c r="I523" s="420">
        <f>TRUNC(G523*H523,2)</f>
        <v>4.3099999999999996</v>
      </c>
    </row>
    <row r="524" spans="2:9">
      <c r="B524" s="492"/>
      <c r="C524" s="400"/>
      <c r="D524" s="400"/>
      <c r="E524" s="587"/>
      <c r="F524" s="400"/>
      <c r="G524" s="594"/>
      <c r="H524" s="406"/>
      <c r="I524" s="493"/>
    </row>
    <row r="525" spans="2:9" ht="15">
      <c r="B525" s="483" t="s">
        <v>12611</v>
      </c>
      <c r="C525" s="395"/>
      <c r="D525" s="395"/>
      <c r="E525" s="358" t="s">
        <v>12304</v>
      </c>
      <c r="F525" s="359" t="s">
        <v>18</v>
      </c>
      <c r="G525" s="425"/>
      <c r="H525" s="403"/>
      <c r="I525" s="419">
        <f>TRUNC(SUM(I526:I529),2)</f>
        <v>89.18</v>
      </c>
    </row>
    <row r="526" spans="2:9">
      <c r="B526" s="361" t="s">
        <v>874</v>
      </c>
      <c r="C526" s="362" t="s">
        <v>7</v>
      </c>
      <c r="D526" s="366">
        <v>88309</v>
      </c>
      <c r="E526" s="179" t="str">
        <f>IF($D526&lt;&gt;"",VLOOKUP($D526,'SINAPI MARÇO 2020'!$A$1:G11564,2,FALSE),"")</f>
        <v>PEDREIRO COM ENCARGOS COMPLEMENTARES</v>
      </c>
      <c r="F526" s="180" t="str">
        <f>IF($D526&lt;&gt;"",VLOOKUP($D526,'SINAPI MARÇO 2020'!$1:$1048576,3,FALSE),"")</f>
        <v>H</v>
      </c>
      <c r="G526" s="426">
        <v>0.5</v>
      </c>
      <c r="H526" s="625">
        <f>IF($D526&lt;&gt;"",VLOOKUP($D526,'SINAPI MARÇO 2020'!$1:$1048576,4,FALSE),"")</f>
        <v>17.760000000000002</v>
      </c>
      <c r="I526" s="420">
        <f>TRUNC(G526*H526,2)</f>
        <v>8.8800000000000008</v>
      </c>
    </row>
    <row r="527" spans="2:9">
      <c r="B527" s="361" t="s">
        <v>874</v>
      </c>
      <c r="C527" s="362" t="s">
        <v>7</v>
      </c>
      <c r="D527" s="366">
        <v>88316</v>
      </c>
      <c r="E527" s="179" t="str">
        <f>IF($D527&lt;&gt;"",VLOOKUP($D527,'SINAPI MARÇO 2020'!$A$1:G11564,2,FALSE),"")</f>
        <v>SERVENTE COM ENCARGOS COMPLEMENTARES</v>
      </c>
      <c r="F527" s="180" t="str">
        <f>IF($D527&lt;&gt;"",VLOOKUP($D527,'SINAPI MARÇO 2020'!$1:$1048576,3,FALSE),"")</f>
        <v>H</v>
      </c>
      <c r="G527" s="426">
        <v>0.25</v>
      </c>
      <c r="H527" s="625">
        <f>IF($D527&lt;&gt;"",VLOOKUP($D527,'SINAPI MARÇO 2020'!$1:$1048576,4,FALSE),"")</f>
        <v>14.37</v>
      </c>
      <c r="I527" s="420">
        <f>TRUNC(G527*H527,2)</f>
        <v>3.59</v>
      </c>
    </row>
    <row r="528" spans="2:9" ht="42" customHeight="1">
      <c r="B528" s="361" t="s">
        <v>872</v>
      </c>
      <c r="C528" s="362" t="s">
        <v>7</v>
      </c>
      <c r="D528" s="366">
        <v>87301</v>
      </c>
      <c r="E528" s="179" t="str">
        <f>IF($D528&lt;&gt;"",VLOOKUP($D528,'SINAPI MARÇO 2020'!$A$1:G11564,2,FALSE),"")</f>
        <v>ARGAMASSA TRAÇO 1:4 (EM VOLUME DE CIMENTO E AREIA MÉDIA ÚMIDA) PARA CONTRAPISO, PREPARO MECÂNICO COM BETONEIRA 400 L. AF_08/2019</v>
      </c>
      <c r="F528" s="180" t="str">
        <f>IF($D528&lt;&gt;"",VLOOKUP($D528,'SINAPI MARÇO 2020'!$1:$1048576,3,FALSE),"")</f>
        <v>M3</v>
      </c>
      <c r="G528" s="426">
        <v>3.8E-3</v>
      </c>
      <c r="H528" s="625">
        <f>IF($D528&lt;&gt;"",VLOOKUP($D528,'SINAPI MARÇO 2020'!$1:$1048576,4,FALSE),"")</f>
        <v>375.59</v>
      </c>
      <c r="I528" s="420">
        <f>TRUNC(G528*H528,2)</f>
        <v>1.42</v>
      </c>
    </row>
    <row r="529" spans="2:9" ht="25.5">
      <c r="B529" s="361" t="s">
        <v>872</v>
      </c>
      <c r="C529" s="362" t="s">
        <v>7</v>
      </c>
      <c r="D529" s="366">
        <v>98689</v>
      </c>
      <c r="E529" s="179" t="str">
        <f>IF($D529&lt;&gt;"",VLOOKUP($D529,'SINAPI MARÇO 2020'!$A$1:G11564,2,FALSE),"")</f>
        <v>SOLEIRA EM GRANITO, LARGURA 15 CM, ESPESSURA 2,0 CM. AF_06/2018</v>
      </c>
      <c r="F529" s="180" t="str">
        <f>IF($D529&lt;&gt;"",VLOOKUP($D529,'SINAPI MARÇO 2020'!$1:$1048576,3,FALSE),"")</f>
        <v>M</v>
      </c>
      <c r="G529" s="426">
        <v>1</v>
      </c>
      <c r="H529" s="625">
        <f>IF($D529&lt;&gt;"",VLOOKUP($D529,'SINAPI MARÇO 2020'!$1:$1048576,4,FALSE),"")</f>
        <v>75.290000000000006</v>
      </c>
      <c r="I529" s="420">
        <f>TRUNC(G529*H529,2)</f>
        <v>75.290000000000006</v>
      </c>
    </row>
    <row r="530" spans="2:9">
      <c r="B530" s="492"/>
      <c r="C530" s="400"/>
      <c r="D530" s="400"/>
      <c r="E530" s="587"/>
      <c r="F530" s="400"/>
      <c r="G530" s="594"/>
      <c r="H530" s="406"/>
      <c r="I530" s="493"/>
    </row>
    <row r="531" spans="2:9" ht="15">
      <c r="B531" s="483" t="s">
        <v>12612</v>
      </c>
      <c r="C531" s="395"/>
      <c r="D531" s="395"/>
      <c r="E531" s="358" t="s">
        <v>12305</v>
      </c>
      <c r="F531" s="359" t="s">
        <v>18</v>
      </c>
      <c r="G531" s="425"/>
      <c r="H531" s="403"/>
      <c r="I531" s="419">
        <f>TRUNC(SUM(I532:I535),2)</f>
        <v>93.09</v>
      </c>
    </row>
    <row r="532" spans="2:9">
      <c r="B532" s="361" t="s">
        <v>874</v>
      </c>
      <c r="C532" s="362" t="s">
        <v>7</v>
      </c>
      <c r="D532" s="366">
        <v>88309</v>
      </c>
      <c r="E532" s="179" t="str">
        <f>IF($D532&lt;&gt;"",VLOOKUP($D532,'SINAPI MARÇO 2020'!$A$1:G11564,2,FALSE),"")</f>
        <v>PEDREIRO COM ENCARGOS COMPLEMENTARES</v>
      </c>
      <c r="F532" s="180" t="str">
        <f>IF($D532&lt;&gt;"",VLOOKUP($D532,'SINAPI MARÇO 2020'!$1:$1048576,3,FALSE),"")</f>
        <v>H</v>
      </c>
      <c r="G532" s="426">
        <v>0.5</v>
      </c>
      <c r="H532" s="625">
        <f>IF($D532&lt;&gt;"",VLOOKUP($D532,'SINAPI MARÇO 2020'!$1:$1048576,4,FALSE),"")</f>
        <v>17.760000000000002</v>
      </c>
      <c r="I532" s="420">
        <f>TRUNC(G532*H532,2)</f>
        <v>8.8800000000000008</v>
      </c>
    </row>
    <row r="533" spans="2:9">
      <c r="B533" s="361" t="s">
        <v>874</v>
      </c>
      <c r="C533" s="362" t="s">
        <v>7</v>
      </c>
      <c r="D533" s="366">
        <v>88316</v>
      </c>
      <c r="E533" s="179" t="str">
        <f>IF($D533&lt;&gt;"",VLOOKUP($D533,'SINAPI MARÇO 2020'!$A$1:G11564,2,FALSE),"")</f>
        <v>SERVENTE COM ENCARGOS COMPLEMENTARES</v>
      </c>
      <c r="F533" s="180" t="str">
        <f>IF($D533&lt;&gt;"",VLOOKUP($D533,'SINAPI MARÇO 2020'!$1:$1048576,3,FALSE),"")</f>
        <v>H</v>
      </c>
      <c r="G533" s="426">
        <v>0.25</v>
      </c>
      <c r="H533" s="625">
        <f>IF($D533&lt;&gt;"",VLOOKUP($D533,'SINAPI MARÇO 2020'!$1:$1048576,4,FALSE),"")</f>
        <v>14.37</v>
      </c>
      <c r="I533" s="420">
        <f>TRUNC(G533*H533,2)</f>
        <v>3.59</v>
      </c>
    </row>
    <row r="534" spans="2:9" ht="39" customHeight="1">
      <c r="B534" s="361" t="s">
        <v>872</v>
      </c>
      <c r="C534" s="362" t="s">
        <v>7</v>
      </c>
      <c r="D534" s="366">
        <v>87301</v>
      </c>
      <c r="E534" s="179" t="str">
        <f>IF($D534&lt;&gt;"",VLOOKUP($D534,'SINAPI MARÇO 2020'!$A$1:G11564,2,FALSE),"")</f>
        <v>ARGAMASSA TRAÇO 1:4 (EM VOLUME DE CIMENTO E AREIA MÉDIA ÚMIDA) PARA CONTRAPISO, PREPARO MECÂNICO COM BETONEIRA 400 L. AF_08/2019</v>
      </c>
      <c r="F534" s="180" t="str">
        <f>IF($D534&lt;&gt;"",VLOOKUP($D534,'SINAPI MARÇO 2020'!$1:$1048576,3,FALSE),"")</f>
        <v>M3</v>
      </c>
      <c r="G534" s="426">
        <v>6.1999999999999998E-3</v>
      </c>
      <c r="H534" s="625">
        <f>IF($D534&lt;&gt;"",VLOOKUP($D534,'SINAPI MARÇO 2020'!$1:$1048576,4,FALSE),"")</f>
        <v>375.59</v>
      </c>
      <c r="I534" s="420">
        <f>TRUNC(G534*H534,2)</f>
        <v>2.3199999999999998</v>
      </c>
    </row>
    <row r="535" spans="2:9">
      <c r="B535" s="361" t="s">
        <v>872</v>
      </c>
      <c r="C535" s="362" t="s">
        <v>873</v>
      </c>
      <c r="D535" s="366"/>
      <c r="E535" s="396" t="s">
        <v>12613</v>
      </c>
      <c r="F535" s="364" t="s">
        <v>1135</v>
      </c>
      <c r="G535" s="426">
        <v>1</v>
      </c>
      <c r="H535" s="625">
        <v>78.3</v>
      </c>
      <c r="I535" s="420">
        <f>TRUNC(G535*H535,2)</f>
        <v>78.3</v>
      </c>
    </row>
    <row r="536" spans="2:9">
      <c r="B536" s="492"/>
      <c r="C536" s="400"/>
      <c r="D536" s="400"/>
      <c r="E536" s="587"/>
      <c r="F536" s="400"/>
      <c r="G536" s="594"/>
      <c r="H536" s="406"/>
      <c r="I536" s="493"/>
    </row>
    <row r="537" spans="2:9" ht="25.5">
      <c r="B537" s="483" t="s">
        <v>12614</v>
      </c>
      <c r="C537" s="395"/>
      <c r="D537" s="395"/>
      <c r="E537" s="358" t="s">
        <v>12307</v>
      </c>
      <c r="F537" s="359" t="s">
        <v>72</v>
      </c>
      <c r="G537" s="425">
        <v>1</v>
      </c>
      <c r="H537" s="403"/>
      <c r="I537" s="419">
        <f>TRUNC(SUM(I538:I547),2)</f>
        <v>36.409999999999997</v>
      </c>
    </row>
    <row r="538" spans="2:9">
      <c r="B538" s="361" t="s">
        <v>874</v>
      </c>
      <c r="C538" s="362" t="s">
        <v>7</v>
      </c>
      <c r="D538" s="366">
        <v>88262</v>
      </c>
      <c r="E538" s="179" t="str">
        <f>IF($D538&lt;&gt;"",VLOOKUP($D538,'SINAPI MARÇO 2020'!$A$1:G11564,2,FALSE),"")</f>
        <v>CARPINTEIRO DE FORMAS COM ENCARGOS COMPLEMENTARES</v>
      </c>
      <c r="F538" s="180" t="str">
        <f>IF($D538&lt;&gt;"",VLOOKUP($D538,'SINAPI MARÇO 2020'!$1:$1048576,3,FALSE),"")</f>
        <v>H</v>
      </c>
      <c r="G538" s="426">
        <v>0.1</v>
      </c>
      <c r="H538" s="625">
        <f>IF($D538&lt;&gt;"",VLOOKUP($D538,'SINAPI MARÇO 2020'!$1:$1048576,4,FALSE),"")</f>
        <v>17.64</v>
      </c>
      <c r="I538" s="420">
        <f t="shared" ref="I538:I547" si="19">TRUNC(G538*H538,2)</f>
        <v>1.76</v>
      </c>
    </row>
    <row r="539" spans="2:9">
      <c r="B539" s="361" t="s">
        <v>874</v>
      </c>
      <c r="C539" s="362" t="s">
        <v>7</v>
      </c>
      <c r="D539" s="366">
        <v>88309</v>
      </c>
      <c r="E539" s="179" t="str">
        <f>IF($D539&lt;&gt;"",VLOOKUP($D539,'SINAPI MARÇO 2020'!$A$1:G11564,2,FALSE),"")</f>
        <v>PEDREIRO COM ENCARGOS COMPLEMENTARES</v>
      </c>
      <c r="F539" s="180" t="str">
        <f>IF($D539&lt;&gt;"",VLOOKUP($D539,'SINAPI MARÇO 2020'!$1:$1048576,3,FALSE),"")</f>
        <v>H</v>
      </c>
      <c r="G539" s="426">
        <v>0.2</v>
      </c>
      <c r="H539" s="625">
        <f>IF($D539&lt;&gt;"",VLOOKUP($D539,'SINAPI MARÇO 2020'!$1:$1048576,4,FALSE),"")</f>
        <v>17.760000000000002</v>
      </c>
      <c r="I539" s="420">
        <f t="shared" si="19"/>
        <v>3.55</v>
      </c>
    </row>
    <row r="540" spans="2:9">
      <c r="B540" s="361" t="s">
        <v>874</v>
      </c>
      <c r="C540" s="362" t="s">
        <v>7</v>
      </c>
      <c r="D540" s="366">
        <v>88316</v>
      </c>
      <c r="E540" s="179" t="str">
        <f>IF($D540&lt;&gt;"",VLOOKUP($D540,'SINAPI MARÇO 2020'!$A$1:G11564,2,FALSE),"")</f>
        <v>SERVENTE COM ENCARGOS COMPLEMENTARES</v>
      </c>
      <c r="F540" s="180" t="str">
        <f>IF($D540&lt;&gt;"",VLOOKUP($D540,'SINAPI MARÇO 2020'!$1:$1048576,3,FALSE),"")</f>
        <v>H</v>
      </c>
      <c r="G540" s="426">
        <v>0.76</v>
      </c>
      <c r="H540" s="625">
        <f>IF($D540&lt;&gt;"",VLOOKUP($D540,'SINAPI MARÇO 2020'!$1:$1048576,4,FALSE),"")</f>
        <v>14.37</v>
      </c>
      <c r="I540" s="420">
        <f t="shared" si="19"/>
        <v>10.92</v>
      </c>
    </row>
    <row r="541" spans="2:9" ht="38.25">
      <c r="B541" s="361" t="s">
        <v>874</v>
      </c>
      <c r="C541" s="362" t="s">
        <v>7</v>
      </c>
      <c r="D541" s="366">
        <v>88830</v>
      </c>
      <c r="E541" s="179" t="str">
        <f>IF($D541&lt;&gt;"",VLOOKUP($D541,'SINAPI MARÇO 2020'!$A$1:G11564,2,FALSE),"")</f>
        <v>BETONEIRA CAPACIDADE NOMINAL DE 400 L, CAPACIDADE DE MISTURA 280 L, MOTOR ELÉTRICO TRIFÁSICO POTÊNCIA DE 2 CV, SEM CARREGADOR - CHP DIURNO. AF_10/2014</v>
      </c>
      <c r="F541" s="180" t="str">
        <f>IF($D541&lt;&gt;"",VLOOKUP($D541,'SINAPI MARÇO 2020'!$1:$1048576,3,FALSE),"")</f>
        <v>CHP</v>
      </c>
      <c r="G541" s="426">
        <v>0.05</v>
      </c>
      <c r="H541" s="625">
        <f>IF($D541&lt;&gt;"",VLOOKUP($D541,'SINAPI MARÇO 2020'!$1:$1048576,4,FALSE),"")</f>
        <v>1.54</v>
      </c>
      <c r="I541" s="420">
        <f t="shared" si="19"/>
        <v>7.0000000000000007E-2</v>
      </c>
    </row>
    <row r="542" spans="2:9" ht="38.25">
      <c r="B542" s="361" t="s">
        <v>874</v>
      </c>
      <c r="C542" s="362" t="s">
        <v>7</v>
      </c>
      <c r="D542" s="366">
        <v>88831</v>
      </c>
      <c r="E542" s="179" t="str">
        <f>IF($D542&lt;&gt;"",VLOOKUP($D542,'SINAPI MARÇO 2020'!$A$1:G11564,2,FALSE),"")</f>
        <v>BETONEIRA CAPACIDADE NOMINAL DE 400 L, CAPACIDADE DE MISTURA 280 L, MOTOR ELÉTRICO TRIFÁSICO POTÊNCIA DE 2 CV, SEM CARREGADOR - CHI DIURNO. AF_10/2014</v>
      </c>
      <c r="F542" s="180" t="str">
        <f>IF($D542&lt;&gt;"",VLOOKUP($D542,'SINAPI MARÇO 2020'!$1:$1048576,3,FALSE),"")</f>
        <v>CHI</v>
      </c>
      <c r="G542" s="426">
        <v>0.05</v>
      </c>
      <c r="H542" s="625">
        <f>IF($D542&lt;&gt;"",VLOOKUP($D542,'SINAPI MARÇO 2020'!$1:$1048576,4,FALSE),"")</f>
        <v>0.28999999999999998</v>
      </c>
      <c r="I542" s="420">
        <f t="shared" si="19"/>
        <v>0.01</v>
      </c>
    </row>
    <row r="543" spans="2:9" ht="25.5">
      <c r="B543" s="361" t="s">
        <v>872</v>
      </c>
      <c r="C543" s="362" t="s">
        <v>7</v>
      </c>
      <c r="D543" s="366">
        <v>370</v>
      </c>
      <c r="E543" s="179" t="str">
        <f>IF($D543&lt;&gt;"",VLOOKUP($D543,'SINAPI MARÇO 2020'!$A$1:G11564,2,FALSE),"")</f>
        <v>AREIA MEDIA - POSTO JAZIDA/FORNECEDOR (RETIRADO NA JAZIDA, SEM TRANSPORTE)</v>
      </c>
      <c r="F543" s="180" t="str">
        <f>IF($D543&lt;&gt;"",VLOOKUP($D543,'SINAPI MARÇO 2020'!$1:$1048576,3,FALSE),"")</f>
        <v xml:space="preserve">M3    </v>
      </c>
      <c r="G543" s="426">
        <v>4.3499999999999997E-2</v>
      </c>
      <c r="H543" s="625">
        <f>IF($D543&lt;&gt;"",VLOOKUP($D543,'SINAPI MARÇO 2020'!$1:$1048576,4,FALSE),"")</f>
        <v>62.5</v>
      </c>
      <c r="I543" s="420">
        <f t="shared" si="19"/>
        <v>2.71</v>
      </c>
    </row>
    <row r="544" spans="2:9">
      <c r="B544" s="361" t="s">
        <v>872</v>
      </c>
      <c r="C544" s="362" t="s">
        <v>7</v>
      </c>
      <c r="D544" s="366">
        <v>1379</v>
      </c>
      <c r="E544" s="179" t="str">
        <f>IF($D544&lt;&gt;"",VLOOKUP($D544,'SINAPI MARÇO 2020'!$A$1:G11564,2,FALSE),"")</f>
        <v>CIMENTO PORTLAND COMPOSTO CP II-32</v>
      </c>
      <c r="F544" s="180" t="str">
        <f>IF($D544&lt;&gt;"",VLOOKUP($D544,'SINAPI MARÇO 2020'!$1:$1048576,3,FALSE),"")</f>
        <v xml:space="preserve">KG    </v>
      </c>
      <c r="G544" s="426">
        <v>16.03</v>
      </c>
      <c r="H544" s="625">
        <f>IF($D544&lt;&gt;"",VLOOKUP($D544,'SINAPI MARÇO 2020'!$1:$1048576,4,FALSE),"")</f>
        <v>0.49</v>
      </c>
      <c r="I544" s="420">
        <f t="shared" si="19"/>
        <v>7.85</v>
      </c>
    </row>
    <row r="545" spans="2:9" ht="25.5">
      <c r="B545" s="361" t="s">
        <v>872</v>
      </c>
      <c r="C545" s="362" t="s">
        <v>7</v>
      </c>
      <c r="D545" s="366">
        <v>4505</v>
      </c>
      <c r="E545" s="179" t="str">
        <f>IF($D545&lt;&gt;"",VLOOKUP($D545,'SINAPI MARÇO 2020'!$A$1:G11564,2,FALSE),"")</f>
        <v>RIPA DE MADEIRA NAO APARELHADA *2 X 7* CM, PINUS, MISTA OU EQUIVALENTE DA REGIAO</v>
      </c>
      <c r="F545" s="180" t="str">
        <f>IF($D545&lt;&gt;"",VLOOKUP($D545,'SINAPI MARÇO 2020'!$1:$1048576,3,FALSE),"")</f>
        <v xml:space="preserve">M     </v>
      </c>
      <c r="G545" s="426">
        <v>2</v>
      </c>
      <c r="H545" s="625">
        <f>IF($D545&lt;&gt;"",VLOOKUP($D545,'SINAPI MARÇO 2020'!$1:$1048576,4,FALSE),"")</f>
        <v>2.4900000000000002</v>
      </c>
      <c r="I545" s="420">
        <f t="shared" si="19"/>
        <v>4.9800000000000004</v>
      </c>
    </row>
    <row r="546" spans="2:9" ht="25.5">
      <c r="B546" s="361" t="s">
        <v>872</v>
      </c>
      <c r="C546" s="362" t="s">
        <v>7</v>
      </c>
      <c r="D546" s="366">
        <v>4718</v>
      </c>
      <c r="E546" s="179" t="str">
        <f>IF($D546&lt;&gt;"",VLOOKUP($D546,'SINAPI MARÇO 2020'!$A$1:G11564,2,FALSE),"")</f>
        <v>PEDRA BRITADA N. 2 (19 A 38 MM) POSTO PEDREIRA/FORNECEDOR, SEM FRETE</v>
      </c>
      <c r="F546" s="180" t="str">
        <f>IF($D546&lt;&gt;"",VLOOKUP($D546,'SINAPI MARÇO 2020'!$1:$1048576,3,FALSE),"")</f>
        <v xml:space="preserve">M3    </v>
      </c>
      <c r="G546" s="426">
        <v>2.8500000000000001E-2</v>
      </c>
      <c r="H546" s="625">
        <f>IF($D546&lt;&gt;"",VLOOKUP($D546,'SINAPI MARÇO 2020'!$1:$1048576,4,FALSE),"")</f>
        <v>80</v>
      </c>
      <c r="I546" s="420">
        <f t="shared" si="19"/>
        <v>2.2799999999999998</v>
      </c>
    </row>
    <row r="547" spans="2:9" ht="25.5">
      <c r="B547" s="361" t="s">
        <v>872</v>
      </c>
      <c r="C547" s="362" t="s">
        <v>7</v>
      </c>
      <c r="D547" s="366">
        <v>4721</v>
      </c>
      <c r="E547" s="179" t="str">
        <f>IF($D547&lt;&gt;"",VLOOKUP($D547,'SINAPI MARÇO 2020'!$A$1:G11564,2,FALSE),"")</f>
        <v>PEDRA BRITADA N. 1 (9,5 a 19 MM) POSTO PEDREIRA/FORNECEDOR, SEM FRETE</v>
      </c>
      <c r="F547" s="180" t="str">
        <f>IF($D547&lt;&gt;"",VLOOKUP($D547,'SINAPI MARÇO 2020'!$1:$1048576,3,FALSE),"")</f>
        <v xml:space="preserve">M3    </v>
      </c>
      <c r="G547" s="426">
        <v>2.8500000000000001E-2</v>
      </c>
      <c r="H547" s="625">
        <f>IF($D547&lt;&gt;"",VLOOKUP($D547,'SINAPI MARÇO 2020'!$1:$1048576,4,FALSE),"")</f>
        <v>80</v>
      </c>
      <c r="I547" s="420">
        <f t="shared" si="19"/>
        <v>2.2799999999999998</v>
      </c>
    </row>
    <row r="548" spans="2:9">
      <c r="B548" s="492"/>
      <c r="C548" s="400"/>
      <c r="D548" s="400"/>
      <c r="E548" s="587"/>
      <c r="F548" s="400"/>
      <c r="G548" s="594"/>
      <c r="H548" s="406"/>
      <c r="I548" s="493"/>
    </row>
    <row r="549" spans="2:9" ht="15">
      <c r="B549" s="483" t="s">
        <v>12615</v>
      </c>
      <c r="C549" s="395"/>
      <c r="D549" s="395"/>
      <c r="E549" s="358" t="s">
        <v>12308</v>
      </c>
      <c r="F549" s="359" t="s">
        <v>72</v>
      </c>
      <c r="G549" s="425">
        <v>1</v>
      </c>
      <c r="H549" s="403"/>
      <c r="I549" s="419">
        <f>TRUNC(SUM(I550:I552),2)</f>
        <v>35.44</v>
      </c>
    </row>
    <row r="550" spans="2:9" ht="38.25">
      <c r="B550" s="361" t="s">
        <v>874</v>
      </c>
      <c r="C550" s="362" t="s">
        <v>7</v>
      </c>
      <c r="D550" s="366">
        <v>11146</v>
      </c>
      <c r="E550" s="179" t="str">
        <f>IF($D550&lt;&gt;"",VLOOKUP($D550,'SINAPI MARÇO 2020'!$A$1:G11564,2,FALSE),"")</f>
        <v>CONCRETO AUTOADENSAVEL (CAA) CLASSE DE RESISTENCIA C15, ESPALHAMENTO SF2, INCLUI SERVICO DE BOMBEAMENTO (NBR 15823)</v>
      </c>
      <c r="F550" s="180" t="str">
        <f>IF($D550&lt;&gt;"",VLOOKUP($D550,'SINAPI MARÇO 2020'!$1:$1048576,3,FALSE),"")</f>
        <v xml:space="preserve">M3    </v>
      </c>
      <c r="G550" s="426">
        <v>0.05</v>
      </c>
      <c r="H550" s="625">
        <f>IF($D550&lt;&gt;"",VLOOKUP($D550,'SINAPI MARÇO 2020'!$1:$1048576,4,FALSE),"")</f>
        <v>383.68</v>
      </c>
      <c r="I550" s="420">
        <f>TRUNC(G550*H550,2)</f>
        <v>19.18</v>
      </c>
    </row>
    <row r="551" spans="2:9">
      <c r="B551" s="361" t="s">
        <v>874</v>
      </c>
      <c r="C551" s="362" t="s">
        <v>7</v>
      </c>
      <c r="D551" s="366">
        <v>88309</v>
      </c>
      <c r="E551" s="179" t="str">
        <f>IF($D551&lt;&gt;"",VLOOKUP($D551,'SINAPI MARÇO 2020'!$A$1:G11564,2,FALSE),"")</f>
        <v>PEDREIRO COM ENCARGOS COMPLEMENTARES</v>
      </c>
      <c r="F551" s="180" t="str">
        <f>IF($D551&lt;&gt;"",VLOOKUP($D551,'SINAPI MARÇO 2020'!$1:$1048576,3,FALSE),"")</f>
        <v>H</v>
      </c>
      <c r="G551" s="426">
        <v>0.35</v>
      </c>
      <c r="H551" s="625">
        <f>IF($D551&lt;&gt;"",VLOOKUP($D551,'SINAPI MARÇO 2020'!$1:$1048576,4,FALSE),"")</f>
        <v>17.760000000000002</v>
      </c>
      <c r="I551" s="420">
        <f>TRUNC(G551*H551,2)</f>
        <v>6.21</v>
      </c>
    </row>
    <row r="552" spans="2:9">
      <c r="B552" s="361" t="s">
        <v>874</v>
      </c>
      <c r="C552" s="362" t="s">
        <v>7</v>
      </c>
      <c r="D552" s="366">
        <v>88316</v>
      </c>
      <c r="E552" s="179" t="str">
        <f>IF($D552&lt;&gt;"",VLOOKUP($D552,'SINAPI MARÇO 2020'!$A$1:G11564,2,FALSE),"")</f>
        <v>SERVENTE COM ENCARGOS COMPLEMENTARES</v>
      </c>
      <c r="F552" s="180" t="str">
        <f>IF($D552&lt;&gt;"",VLOOKUP($D552,'SINAPI MARÇO 2020'!$1:$1048576,3,FALSE),"")</f>
        <v>H</v>
      </c>
      <c r="G552" s="426">
        <v>0.7</v>
      </c>
      <c r="H552" s="625">
        <f>IF($D552&lt;&gt;"",VLOOKUP($D552,'SINAPI MARÇO 2020'!$1:$1048576,4,FALSE),"")</f>
        <v>14.37</v>
      </c>
      <c r="I552" s="420">
        <f>TRUNC(G552*H552,2)</f>
        <v>10.050000000000001</v>
      </c>
    </row>
    <row r="553" spans="2:9">
      <c r="B553" s="492"/>
      <c r="C553" s="400"/>
      <c r="D553" s="400"/>
      <c r="E553" s="587"/>
      <c r="F553" s="400"/>
      <c r="G553" s="594"/>
      <c r="H553" s="406"/>
      <c r="I553" s="493"/>
    </row>
    <row r="554" spans="2:9" ht="25.5">
      <c r="B554" s="483" t="s">
        <v>12616</v>
      </c>
      <c r="C554" s="395"/>
      <c r="D554" s="395"/>
      <c r="E554" s="358" t="s">
        <v>12309</v>
      </c>
      <c r="F554" s="359" t="s">
        <v>72</v>
      </c>
      <c r="G554" s="425">
        <v>1</v>
      </c>
      <c r="H554" s="403"/>
      <c r="I554" s="419">
        <f>TRUNC(SUM(I555:I559),2)</f>
        <v>58</v>
      </c>
    </row>
    <row r="555" spans="2:9">
      <c r="B555" s="361" t="s">
        <v>874</v>
      </c>
      <c r="C555" s="362" t="s">
        <v>7</v>
      </c>
      <c r="D555" s="393">
        <v>88260</v>
      </c>
      <c r="E555" s="179" t="str">
        <f>IF($D555&lt;&gt;"",VLOOKUP($D555,'SINAPI MARÇO 2020'!$A$1:G11564,2,FALSE),"")</f>
        <v>CALCETEIRO COM ENCARGOS COMPLEMENTARES</v>
      </c>
      <c r="F555" s="180" t="str">
        <f>IF($D555&lt;&gt;"",VLOOKUP($D555,'SINAPI MARÇO 2020'!$1:$1048576,3,FALSE),"")</f>
        <v>H</v>
      </c>
      <c r="G555" s="432">
        <v>0.16</v>
      </c>
      <c r="H555" s="625">
        <f>IF($D555&lt;&gt;"",VLOOKUP($D555,'SINAPI MARÇO 2020'!$1:$1048576,4,FALSE),"")</f>
        <v>17.52</v>
      </c>
      <c r="I555" s="420">
        <f>TRUNC(G555*H555,2)</f>
        <v>2.8</v>
      </c>
    </row>
    <row r="556" spans="2:9">
      <c r="B556" s="361" t="s">
        <v>874</v>
      </c>
      <c r="C556" s="362" t="s">
        <v>7</v>
      </c>
      <c r="D556" s="393">
        <v>88316</v>
      </c>
      <c r="E556" s="179" t="str">
        <f>IF($D556&lt;&gt;"",VLOOKUP($D556,'SINAPI MARÇO 2020'!$A$1:G11564,2,FALSE),"")</f>
        <v>SERVENTE COM ENCARGOS COMPLEMENTARES</v>
      </c>
      <c r="F556" s="180" t="str">
        <f>IF($D556&lt;&gt;"",VLOOKUP($D556,'SINAPI MARÇO 2020'!$1:$1048576,3,FALSE),"")</f>
        <v>H</v>
      </c>
      <c r="G556" s="432">
        <v>0.32</v>
      </c>
      <c r="H556" s="625">
        <f>IF($D556&lt;&gt;"",VLOOKUP($D556,'SINAPI MARÇO 2020'!$1:$1048576,4,FALSE),"")</f>
        <v>14.37</v>
      </c>
      <c r="I556" s="420">
        <f>TRUNC(G556*H556,2)</f>
        <v>4.59</v>
      </c>
    </row>
    <row r="557" spans="2:9" ht="25.5">
      <c r="B557" s="361" t="s">
        <v>872</v>
      </c>
      <c r="C557" s="362" t="s">
        <v>7</v>
      </c>
      <c r="D557" s="393">
        <v>367</v>
      </c>
      <c r="E557" s="179" t="str">
        <f>IF($D557&lt;&gt;"",VLOOKUP($D557,'SINAPI MARÇO 2020'!$A$1:G11564,2,FALSE),"")</f>
        <v>AREIA GROSSA - POSTO JAZIDA/FORNECEDOR (RETIRADO NA JAZIDA, SEM TRANSPORTE)</v>
      </c>
      <c r="F557" s="180" t="str">
        <f>IF($D557&lt;&gt;"",VLOOKUP($D557,'SINAPI MARÇO 2020'!$1:$1048576,3,FALSE),"")</f>
        <v xml:space="preserve">M3    </v>
      </c>
      <c r="G557" s="432">
        <v>0.06</v>
      </c>
      <c r="H557" s="625">
        <f>IF($D557&lt;&gt;"",VLOOKUP($D557,'SINAPI MARÇO 2020'!$1:$1048576,4,FALSE),"")</f>
        <v>61.5</v>
      </c>
      <c r="I557" s="420">
        <f>TRUNC(G557*H557,2)</f>
        <v>3.69</v>
      </c>
    </row>
    <row r="558" spans="2:9" ht="38.25">
      <c r="B558" s="361" t="s">
        <v>872</v>
      </c>
      <c r="C558" s="362" t="s">
        <v>7</v>
      </c>
      <c r="D558" s="393">
        <v>711</v>
      </c>
      <c r="E558" s="179" t="str">
        <f>IF($D558&lt;&gt;"",VLOOKUP($D558,'SINAPI MARÇO 2020'!$A$1:G11564,2,FALSE),"")</f>
        <v>BLOQUETE/PISO INTERTRAVADO DE CONCRETO - MODELO SEXTAVADO, 25 CM X 25 CM, E = 6 CM, RESISTENCIA DE 35 MPA (NBR 9781), COR NATURAL</v>
      </c>
      <c r="F558" s="180" t="str">
        <f>IF($D558&lt;&gt;"",VLOOKUP($D558,'SINAPI MARÇO 2020'!$1:$1048576,3,FALSE),"")</f>
        <v xml:space="preserve">M2    </v>
      </c>
      <c r="G558" s="432">
        <v>1</v>
      </c>
      <c r="H558" s="625">
        <f>IF($D558&lt;&gt;"",VLOOKUP($D558,'SINAPI MARÇO 2020'!$1:$1048576,4,FALSE),"")</f>
        <v>46.33</v>
      </c>
      <c r="I558" s="420">
        <f>TRUNC(G558*H558,2)</f>
        <v>46.33</v>
      </c>
    </row>
    <row r="559" spans="2:9" ht="25.5">
      <c r="B559" s="361" t="s">
        <v>872</v>
      </c>
      <c r="C559" s="362" t="s">
        <v>7</v>
      </c>
      <c r="D559" s="393">
        <v>95264</v>
      </c>
      <c r="E559" s="179" t="str">
        <f>IF($D559&lt;&gt;"",VLOOKUP($D559,'SINAPI MARÇO 2020'!$A$1:G11564,2,FALSE),"")</f>
        <v>COMPACTADOR DE SOLOS DE PERCUSÃO (SOQUETE) COM MOTOR A GASOLINA, POTÊNCIA 3 CV - CHP DIURNO. AF_09/2016</v>
      </c>
      <c r="F559" s="180" t="str">
        <f>IF($D559&lt;&gt;"",VLOOKUP($D559,'SINAPI MARÇO 2020'!$1:$1048576,3,FALSE),"")</f>
        <v>CHP</v>
      </c>
      <c r="G559" s="432">
        <v>0.11</v>
      </c>
      <c r="H559" s="625">
        <f>IF($D559&lt;&gt;"",VLOOKUP($D559,'SINAPI MARÇO 2020'!$1:$1048576,4,FALSE),"")</f>
        <v>5.43</v>
      </c>
      <c r="I559" s="420">
        <f>TRUNC(G559*H559,2)</f>
        <v>0.59</v>
      </c>
    </row>
    <row r="560" spans="2:9">
      <c r="B560" s="492"/>
      <c r="C560" s="400"/>
      <c r="D560" s="400"/>
      <c r="E560" s="587"/>
      <c r="F560" s="400"/>
      <c r="G560" s="594"/>
      <c r="H560" s="406"/>
      <c r="I560" s="493"/>
    </row>
    <row r="561" spans="2:9" ht="25.5" customHeight="1">
      <c r="B561" s="483" t="s">
        <v>12617</v>
      </c>
      <c r="C561" s="395"/>
      <c r="D561" s="395"/>
      <c r="E561" s="358" t="s">
        <v>12310</v>
      </c>
      <c r="F561" s="359" t="s">
        <v>1136</v>
      </c>
      <c r="G561" s="425"/>
      <c r="H561" s="403"/>
      <c r="I561" s="419">
        <f>TRUNC(SUM(I562:I567),2)</f>
        <v>78.39</v>
      </c>
    </row>
    <row r="562" spans="2:9">
      <c r="B562" s="361" t="s">
        <v>874</v>
      </c>
      <c r="C562" s="362" t="s">
        <v>7</v>
      </c>
      <c r="D562" s="366">
        <v>88256</v>
      </c>
      <c r="E562" s="179" t="str">
        <f>IF($D562&lt;&gt;"",VLOOKUP($D562,'SINAPI MARÇO 2020'!$A$1:G11564,2,FALSE),"")</f>
        <v>AZULEJISTA OU LADRILHISTA COM ENCARGOS COMPLEMENTARES</v>
      </c>
      <c r="F562" s="180" t="str">
        <f>IF($D562&lt;&gt;"",VLOOKUP($D562,'SINAPI MARÇO 2020'!$1:$1048576,3,FALSE),"")</f>
        <v>H</v>
      </c>
      <c r="G562" s="426">
        <v>1.6</v>
      </c>
      <c r="H562" s="625">
        <f>IF($D562&lt;&gt;"",VLOOKUP($D562,'SINAPI MARÇO 2020'!$1:$1048576,4,FALSE),"")</f>
        <v>17.71</v>
      </c>
      <c r="I562" s="420">
        <f t="shared" ref="I562:I567" si="20">TRUNC(G562*H562,2)</f>
        <v>28.33</v>
      </c>
    </row>
    <row r="563" spans="2:9">
      <c r="B563" s="361" t="s">
        <v>874</v>
      </c>
      <c r="C563" s="362" t="s">
        <v>7</v>
      </c>
      <c r="D563" s="366">
        <v>88316</v>
      </c>
      <c r="E563" s="179" t="str">
        <f>IF($D563&lt;&gt;"",VLOOKUP($D563,'SINAPI MARÇO 2020'!$A$1:G11564,2,FALSE),"")</f>
        <v>SERVENTE COM ENCARGOS COMPLEMENTARES</v>
      </c>
      <c r="F563" s="180" t="str">
        <f>IF($D563&lt;&gt;"",VLOOKUP($D563,'SINAPI MARÇO 2020'!$1:$1048576,3,FALSE),"")</f>
        <v>H</v>
      </c>
      <c r="G563" s="426">
        <v>1.25</v>
      </c>
      <c r="H563" s="625">
        <f>IF($D563&lt;&gt;"",VLOOKUP($D563,'SINAPI MARÇO 2020'!$1:$1048576,4,FALSE),"")</f>
        <v>14.37</v>
      </c>
      <c r="I563" s="420">
        <f t="shared" si="20"/>
        <v>17.96</v>
      </c>
    </row>
    <row r="564" spans="2:9" ht="25.5">
      <c r="B564" s="361" t="s">
        <v>872</v>
      </c>
      <c r="C564" s="362" t="s">
        <v>7</v>
      </c>
      <c r="D564" s="366">
        <v>370</v>
      </c>
      <c r="E564" s="179" t="str">
        <f>IF($D564&lt;&gt;"",VLOOKUP($D564,'SINAPI MARÇO 2020'!$A$1:G11564,2,FALSE),"")</f>
        <v>AREIA MEDIA - POSTO JAZIDA/FORNECEDOR (RETIRADO NA JAZIDA, SEM TRANSPORTE)</v>
      </c>
      <c r="F564" s="180" t="str">
        <f>IF($D564&lt;&gt;"",VLOOKUP($D564,'SINAPI MARÇO 2020'!$1:$1048576,3,FALSE),"")</f>
        <v xml:space="preserve">M3    </v>
      </c>
      <c r="G564" s="426">
        <v>1.8200000000000001E-2</v>
      </c>
      <c r="H564" s="625">
        <f>IF($D564&lt;&gt;"",VLOOKUP($D564,'SINAPI MARÇO 2020'!$1:$1048576,4,FALSE),"")</f>
        <v>62.5</v>
      </c>
      <c r="I564" s="420">
        <f t="shared" si="20"/>
        <v>1.1299999999999999</v>
      </c>
    </row>
    <row r="565" spans="2:9">
      <c r="B565" s="361" t="s">
        <v>872</v>
      </c>
      <c r="C565" s="362" t="s">
        <v>7</v>
      </c>
      <c r="D565" s="366">
        <v>1106</v>
      </c>
      <c r="E565" s="179" t="str">
        <f>IF($D565&lt;&gt;"",VLOOKUP($D565,'SINAPI MARÇO 2020'!$A$1:G11564,2,FALSE),"")</f>
        <v>CAL HIDRATADA CH-I PARA ARGAMASSAS</v>
      </c>
      <c r="F565" s="180" t="str">
        <f>IF($D565&lt;&gt;"",VLOOKUP($D565,'SINAPI MARÇO 2020'!$1:$1048576,3,FALSE),"")</f>
        <v xml:space="preserve">KG    </v>
      </c>
      <c r="G565" s="426">
        <v>2.73</v>
      </c>
      <c r="H565" s="625">
        <f>IF($D565&lt;&gt;"",VLOOKUP($D565,'SINAPI MARÇO 2020'!$1:$1048576,4,FALSE),"")</f>
        <v>0.6</v>
      </c>
      <c r="I565" s="420">
        <f t="shared" si="20"/>
        <v>1.63</v>
      </c>
    </row>
    <row r="566" spans="2:9">
      <c r="B566" s="361" t="s">
        <v>872</v>
      </c>
      <c r="C566" s="362" t="s">
        <v>7</v>
      </c>
      <c r="D566" s="366">
        <v>1379</v>
      </c>
      <c r="E566" s="179" t="str">
        <f>IF($D566&lt;&gt;"",VLOOKUP($D566,'SINAPI MARÇO 2020'!$A$1:G11564,2,FALSE),"")</f>
        <v>CIMENTO PORTLAND COMPOSTO CP II-32</v>
      </c>
      <c r="F566" s="180" t="str">
        <f>IF($D566&lt;&gt;"",VLOOKUP($D566,'SINAPI MARÇO 2020'!$1:$1048576,3,FALSE),"")</f>
        <v xml:space="preserve">KG    </v>
      </c>
      <c r="G566" s="426">
        <v>2.8</v>
      </c>
      <c r="H566" s="625">
        <f>IF($D566&lt;&gt;"",VLOOKUP($D566,'SINAPI MARÇO 2020'!$1:$1048576,4,FALSE),"")</f>
        <v>0.49</v>
      </c>
      <c r="I566" s="420">
        <f t="shared" si="20"/>
        <v>1.37</v>
      </c>
    </row>
    <row r="567" spans="2:9">
      <c r="B567" s="361" t="s">
        <v>872</v>
      </c>
      <c r="C567" s="366" t="s">
        <v>873</v>
      </c>
      <c r="D567" s="366"/>
      <c r="E567" s="394" t="s">
        <v>12618</v>
      </c>
      <c r="F567" s="364" t="s">
        <v>1136</v>
      </c>
      <c r="G567" s="426">
        <v>1</v>
      </c>
      <c r="H567" s="625">
        <v>27.97</v>
      </c>
      <c r="I567" s="420">
        <f t="shared" si="20"/>
        <v>27.97</v>
      </c>
    </row>
    <row r="568" spans="2:9">
      <c r="B568" s="492"/>
      <c r="C568" s="400"/>
      <c r="D568" s="400"/>
      <c r="E568" s="587"/>
      <c r="F568" s="400"/>
      <c r="G568" s="594"/>
      <c r="H568" s="406"/>
      <c r="I568" s="493"/>
    </row>
    <row r="569" spans="2:9" ht="21" customHeight="1">
      <c r="B569" s="483" t="s">
        <v>12619</v>
      </c>
      <c r="C569" s="395"/>
      <c r="D569" s="395"/>
      <c r="E569" s="358" t="s">
        <v>12311</v>
      </c>
      <c r="F569" s="359" t="s">
        <v>1136</v>
      </c>
      <c r="G569" s="425"/>
      <c r="H569" s="403"/>
      <c r="I569" s="419">
        <f>TRUNC(SUM(I570:I575),2)</f>
        <v>78.39</v>
      </c>
    </row>
    <row r="570" spans="2:9">
      <c r="B570" s="361" t="s">
        <v>874</v>
      </c>
      <c r="C570" s="362" t="s">
        <v>7</v>
      </c>
      <c r="D570" s="366">
        <v>88256</v>
      </c>
      <c r="E570" s="179" t="str">
        <f>IF($D570&lt;&gt;"",VLOOKUP($D570,'SINAPI MARÇO 2020'!$A$1:G11564,2,FALSE),"")</f>
        <v>AZULEJISTA OU LADRILHISTA COM ENCARGOS COMPLEMENTARES</v>
      </c>
      <c r="F570" s="180" t="str">
        <f>IF($D570&lt;&gt;"",VLOOKUP($D570,'SINAPI MARÇO 2020'!$1:$1048576,3,FALSE),"")</f>
        <v>H</v>
      </c>
      <c r="G570" s="426">
        <v>1.6</v>
      </c>
      <c r="H570" s="625">
        <f>IF($D570&lt;&gt;"",VLOOKUP($D570,'SINAPI MARÇO 2020'!$1:$1048576,4,FALSE),"")</f>
        <v>17.71</v>
      </c>
      <c r="I570" s="420">
        <f t="shared" ref="I570:I575" si="21">TRUNC(G570*H570,2)</f>
        <v>28.33</v>
      </c>
    </row>
    <row r="571" spans="2:9">
      <c r="B571" s="361" t="s">
        <v>874</v>
      </c>
      <c r="C571" s="362" t="s">
        <v>7</v>
      </c>
      <c r="D571" s="366">
        <v>88316</v>
      </c>
      <c r="E571" s="179" t="str">
        <f>IF($D571&lt;&gt;"",VLOOKUP($D571,'SINAPI MARÇO 2020'!$A$1:G11564,2,FALSE),"")</f>
        <v>SERVENTE COM ENCARGOS COMPLEMENTARES</v>
      </c>
      <c r="F571" s="180" t="str">
        <f>IF($D571&lt;&gt;"",VLOOKUP($D571,'SINAPI MARÇO 2020'!$1:$1048576,3,FALSE),"")</f>
        <v>H</v>
      </c>
      <c r="G571" s="426">
        <v>1.25</v>
      </c>
      <c r="H571" s="625">
        <f>IF($D571&lt;&gt;"",VLOOKUP($D571,'SINAPI MARÇO 2020'!$1:$1048576,4,FALSE),"")</f>
        <v>14.37</v>
      </c>
      <c r="I571" s="420">
        <f t="shared" si="21"/>
        <v>17.96</v>
      </c>
    </row>
    <row r="572" spans="2:9" ht="38.25" customHeight="1">
      <c r="B572" s="361" t="s">
        <v>872</v>
      </c>
      <c r="C572" s="362" t="s">
        <v>7</v>
      </c>
      <c r="D572" s="366">
        <v>370</v>
      </c>
      <c r="E572" s="179" t="str">
        <f>IF($D572&lt;&gt;"",VLOOKUP($D572,'SINAPI MARÇO 2020'!$A$1:G11564,2,FALSE),"")</f>
        <v>AREIA MEDIA - POSTO JAZIDA/FORNECEDOR (RETIRADO NA JAZIDA, SEM TRANSPORTE)</v>
      </c>
      <c r="F572" s="180" t="str">
        <f>IF($D572&lt;&gt;"",VLOOKUP($D572,'SINAPI MARÇO 2020'!$1:$1048576,3,FALSE),"")</f>
        <v xml:space="preserve">M3    </v>
      </c>
      <c r="G572" s="426">
        <v>1.8200000000000001E-2</v>
      </c>
      <c r="H572" s="625">
        <f>IF($D572&lt;&gt;"",VLOOKUP($D572,'SINAPI MARÇO 2020'!$1:$1048576,4,FALSE),"")</f>
        <v>62.5</v>
      </c>
      <c r="I572" s="420">
        <f t="shared" si="21"/>
        <v>1.1299999999999999</v>
      </c>
    </row>
    <row r="573" spans="2:9">
      <c r="B573" s="361" t="s">
        <v>872</v>
      </c>
      <c r="C573" s="362" t="s">
        <v>7</v>
      </c>
      <c r="D573" s="366">
        <v>1106</v>
      </c>
      <c r="E573" s="179" t="str">
        <f>IF($D573&lt;&gt;"",VLOOKUP($D573,'SINAPI MARÇO 2020'!$A$1:G11564,2,FALSE),"")</f>
        <v>CAL HIDRATADA CH-I PARA ARGAMASSAS</v>
      </c>
      <c r="F573" s="180" t="str">
        <f>IF($D573&lt;&gt;"",VLOOKUP($D573,'SINAPI MARÇO 2020'!$1:$1048576,3,FALSE),"")</f>
        <v xml:space="preserve">KG    </v>
      </c>
      <c r="G573" s="426">
        <v>2.73</v>
      </c>
      <c r="H573" s="625">
        <f>IF($D573&lt;&gt;"",VLOOKUP($D573,'SINAPI MARÇO 2020'!$1:$1048576,4,FALSE),"")</f>
        <v>0.6</v>
      </c>
      <c r="I573" s="420">
        <f t="shared" si="21"/>
        <v>1.63</v>
      </c>
    </row>
    <row r="574" spans="2:9">
      <c r="B574" s="361" t="s">
        <v>872</v>
      </c>
      <c r="C574" s="362" t="s">
        <v>7</v>
      </c>
      <c r="D574" s="366">
        <v>1379</v>
      </c>
      <c r="E574" s="179" t="str">
        <f>IF($D574&lt;&gt;"",VLOOKUP($D574,'SINAPI MARÇO 2020'!$A$1:G11564,2,FALSE),"")</f>
        <v>CIMENTO PORTLAND COMPOSTO CP II-32</v>
      </c>
      <c r="F574" s="180" t="str">
        <f>IF($D574&lt;&gt;"",VLOOKUP($D574,'SINAPI MARÇO 2020'!$1:$1048576,3,FALSE),"")</f>
        <v xml:space="preserve">KG    </v>
      </c>
      <c r="G574" s="426">
        <v>2.8</v>
      </c>
      <c r="H574" s="625">
        <f>IF($D574&lt;&gt;"",VLOOKUP($D574,'SINAPI MARÇO 2020'!$1:$1048576,4,FALSE),"")</f>
        <v>0.49</v>
      </c>
      <c r="I574" s="420">
        <f t="shared" si="21"/>
        <v>1.37</v>
      </c>
    </row>
    <row r="575" spans="2:9">
      <c r="B575" s="361" t="s">
        <v>872</v>
      </c>
      <c r="C575" s="366" t="s">
        <v>873</v>
      </c>
      <c r="D575" s="366"/>
      <c r="E575" s="394" t="s">
        <v>12618</v>
      </c>
      <c r="F575" s="365" t="s">
        <v>1136</v>
      </c>
      <c r="G575" s="426">
        <v>1</v>
      </c>
      <c r="H575" s="628">
        <v>27.97</v>
      </c>
      <c r="I575" s="420">
        <f t="shared" si="21"/>
        <v>27.97</v>
      </c>
    </row>
    <row r="576" spans="2:9">
      <c r="B576" s="492"/>
      <c r="C576" s="400"/>
      <c r="D576" s="400"/>
      <c r="E576" s="587"/>
      <c r="F576" s="400"/>
      <c r="G576" s="594"/>
      <c r="H576" s="406"/>
      <c r="I576" s="493"/>
    </row>
    <row r="577" spans="2:9" ht="25.5">
      <c r="B577" s="483" t="s">
        <v>12620</v>
      </c>
      <c r="C577" s="395"/>
      <c r="D577" s="395"/>
      <c r="E577" s="358" t="s">
        <v>12312</v>
      </c>
      <c r="F577" s="359" t="s">
        <v>18</v>
      </c>
      <c r="G577" s="425">
        <v>1</v>
      </c>
      <c r="H577" s="403"/>
      <c r="I577" s="419">
        <f>TRUNC(SUM(I578:I582),2)</f>
        <v>47.1</v>
      </c>
    </row>
    <row r="578" spans="2:9">
      <c r="B578" s="361" t="s">
        <v>874</v>
      </c>
      <c r="C578" s="362" t="s">
        <v>7</v>
      </c>
      <c r="D578" s="393">
        <v>96995</v>
      </c>
      <c r="E578" s="179" t="str">
        <f>IF($D578&lt;&gt;"",VLOOKUP($D578,'SINAPI MARÇO 2020'!$A$1:G11564,2,FALSE),"")</f>
        <v>REATERRO MANUAL APILOADO COM SOQUETE. AF_10/2017</v>
      </c>
      <c r="F578" s="180" t="str">
        <f>IF($D578&lt;&gt;"",VLOOKUP($D578,'SINAPI MARÇO 2020'!$1:$1048576,3,FALSE),"")</f>
        <v>M3</v>
      </c>
      <c r="G578" s="432">
        <v>1.9E-2</v>
      </c>
      <c r="H578" s="625">
        <f>IF($D578&lt;&gt;"",VLOOKUP($D578,'SINAPI MARÇO 2020'!$1:$1048576,4,FALSE),"")</f>
        <v>34.46</v>
      </c>
      <c r="I578" s="420">
        <f>TRUNC(G578*H578,2)</f>
        <v>0.65</v>
      </c>
    </row>
    <row r="579" spans="2:9">
      <c r="B579" s="361" t="s">
        <v>874</v>
      </c>
      <c r="C579" s="362" t="s">
        <v>7</v>
      </c>
      <c r="D579" s="393">
        <v>88309</v>
      </c>
      <c r="E579" s="179" t="str">
        <f>IF($D579&lt;&gt;"",VLOOKUP($D579,'SINAPI MARÇO 2020'!$A$1:G11564,2,FALSE),"")</f>
        <v>PEDREIRO COM ENCARGOS COMPLEMENTARES</v>
      </c>
      <c r="F579" s="180" t="str">
        <f>IF($D579&lt;&gt;"",VLOOKUP($D579,'SINAPI MARÇO 2020'!$1:$1048576,3,FALSE),"")</f>
        <v>H</v>
      </c>
      <c r="G579" s="432">
        <v>0.25</v>
      </c>
      <c r="H579" s="625">
        <f>IF($D579&lt;&gt;"",VLOOKUP($D579,'SINAPI MARÇO 2020'!$1:$1048576,4,FALSE),"")</f>
        <v>17.760000000000002</v>
      </c>
      <c r="I579" s="420">
        <f>TRUNC(G579*H579,2)</f>
        <v>4.4400000000000004</v>
      </c>
    </row>
    <row r="580" spans="2:9">
      <c r="B580" s="361" t="s">
        <v>874</v>
      </c>
      <c r="C580" s="362" t="s">
        <v>7</v>
      </c>
      <c r="D580" s="393">
        <v>88316</v>
      </c>
      <c r="E580" s="179" t="str">
        <f>IF($D580&lt;&gt;"",VLOOKUP($D580,'SINAPI MARÇO 2020'!$A$1:G11564,2,FALSE),"")</f>
        <v>SERVENTE COM ENCARGOS COMPLEMENTARES</v>
      </c>
      <c r="F580" s="180" t="str">
        <f>IF($D580&lt;&gt;"",VLOOKUP($D580,'SINAPI MARÇO 2020'!$1:$1048576,3,FALSE),"")</f>
        <v>H</v>
      </c>
      <c r="G580" s="432">
        <v>1.1499999999999999</v>
      </c>
      <c r="H580" s="625">
        <f>IF($D580&lt;&gt;"",VLOOKUP($D580,'SINAPI MARÇO 2020'!$1:$1048576,4,FALSE),"")</f>
        <v>14.37</v>
      </c>
      <c r="I580" s="420">
        <f>TRUNC(G580*H580,2)</f>
        <v>16.52</v>
      </c>
    </row>
    <row r="581" spans="2:9" ht="25.5">
      <c r="B581" s="361" t="s">
        <v>874</v>
      </c>
      <c r="C581" s="362" t="s">
        <v>7</v>
      </c>
      <c r="D581" s="393">
        <v>88631</v>
      </c>
      <c r="E581" s="179" t="str">
        <f>IF($D581&lt;&gt;"",VLOOKUP($D581,'SINAPI MARÇO 2020'!$A$1:G11564,2,FALSE),"")</f>
        <v>ARGAMASSA TRAÇO 1:4 (EM VOLUME DE CIMENTO E AREIA MÉDIA ÚMIDA), PREPARO MANUAL. AF_08/2019</v>
      </c>
      <c r="F581" s="180" t="str">
        <f>IF($D581&lt;&gt;"",VLOOKUP($D581,'SINAPI MARÇO 2020'!$1:$1048576,3,FALSE),"")</f>
        <v>M3</v>
      </c>
      <c r="G581" s="432">
        <v>1.2999999999999999E-3</v>
      </c>
      <c r="H581" s="625">
        <f>IF($D581&lt;&gt;"",VLOOKUP($D581,'SINAPI MARÇO 2020'!$1:$1048576,4,FALSE),"")</f>
        <v>381.86</v>
      </c>
      <c r="I581" s="420">
        <f>TRUNC(G581*H581,2)</f>
        <v>0.49</v>
      </c>
    </row>
    <row r="582" spans="2:9" ht="25.5">
      <c r="B582" s="361" t="s">
        <v>872</v>
      </c>
      <c r="C582" s="362" t="s">
        <v>7</v>
      </c>
      <c r="D582" s="393">
        <v>4059</v>
      </c>
      <c r="E582" s="179" t="str">
        <f>IF($D582&lt;&gt;"",VLOOKUP($D582,'SINAPI MARÇO 2020'!$A$1:G11564,2,FALSE),"")</f>
        <v>MEIO-FIO OU GUIA DE CONCRETO, PRE-MOLDADO, COMP 1 M, *30 X 15/ 12* CM (H X L1/L2)</v>
      </c>
      <c r="F582" s="180" t="str">
        <f>IF($D582&lt;&gt;"",VLOOKUP($D582,'SINAPI MARÇO 2020'!$1:$1048576,3,FALSE),"")</f>
        <v xml:space="preserve">M     </v>
      </c>
      <c r="G582" s="432">
        <v>1</v>
      </c>
      <c r="H582" s="625">
        <f>IF($D582&lt;&gt;"",VLOOKUP($D582,'SINAPI MARÇO 2020'!$1:$1048576,4,FALSE),"")</f>
        <v>25</v>
      </c>
      <c r="I582" s="420">
        <f>TRUNC(G582*H582,2)</f>
        <v>25</v>
      </c>
    </row>
    <row r="583" spans="2:9">
      <c r="B583" s="492"/>
      <c r="C583" s="400"/>
      <c r="D583" s="400"/>
      <c r="E583" s="587"/>
      <c r="F583" s="400"/>
      <c r="G583" s="594"/>
      <c r="H583" s="406"/>
      <c r="I583" s="493"/>
    </row>
    <row r="584" spans="2:9" ht="15">
      <c r="B584" s="483" t="s">
        <v>12621</v>
      </c>
      <c r="C584" s="395"/>
      <c r="D584" s="395"/>
      <c r="E584" s="358" t="s">
        <v>12313</v>
      </c>
      <c r="F584" s="359" t="s">
        <v>43</v>
      </c>
      <c r="G584" s="425">
        <v>1</v>
      </c>
      <c r="H584" s="403"/>
      <c r="I584" s="419">
        <f>TRUNC(SUM(I585:I586),2)</f>
        <v>100.61</v>
      </c>
    </row>
    <row r="585" spans="2:9">
      <c r="B585" s="361" t="s">
        <v>874</v>
      </c>
      <c r="C585" s="362" t="s">
        <v>7</v>
      </c>
      <c r="D585" s="393">
        <v>88316</v>
      </c>
      <c r="E585" s="179" t="str">
        <f>IF($D585&lt;&gt;"",VLOOKUP($D585,'SINAPI MARÇO 2020'!$A$1:G11564,2,FALSE),"")</f>
        <v>SERVENTE COM ENCARGOS COMPLEMENTARES</v>
      </c>
      <c r="F585" s="180" t="str">
        <f>IF($D585&lt;&gt;"",VLOOKUP($D585,'SINAPI MARÇO 2020'!$1:$1048576,3,FALSE),"")</f>
        <v>H</v>
      </c>
      <c r="G585" s="426">
        <v>2</v>
      </c>
      <c r="H585" s="625">
        <f>IF($D585&lt;&gt;"",VLOOKUP($D585,'SINAPI MARÇO 2020'!$1:$1048576,4,FALSE),"")</f>
        <v>14.37</v>
      </c>
      <c r="I585" s="420">
        <f>TRUNC(G585*H585,2)</f>
        <v>28.74</v>
      </c>
    </row>
    <row r="586" spans="2:9" ht="25.5">
      <c r="B586" s="361" t="s">
        <v>872</v>
      </c>
      <c r="C586" s="362" t="s">
        <v>7</v>
      </c>
      <c r="D586" s="393">
        <v>370</v>
      </c>
      <c r="E586" s="179" t="str">
        <f>IF($D586&lt;&gt;"",VLOOKUP($D586,'SINAPI MARÇO 2020'!$A$1:G11564,2,FALSE),"")</f>
        <v>AREIA MEDIA - POSTO JAZIDA/FORNECEDOR (RETIRADO NA JAZIDA, SEM TRANSPORTE)</v>
      </c>
      <c r="F586" s="180" t="str">
        <f>IF($D586&lt;&gt;"",VLOOKUP($D586,'SINAPI MARÇO 2020'!$1:$1048576,3,FALSE),"")</f>
        <v xml:space="preserve">M3    </v>
      </c>
      <c r="G586" s="426">
        <v>1.1499999999999999</v>
      </c>
      <c r="H586" s="625">
        <f>IF($D586&lt;&gt;"",VLOOKUP($D586,'SINAPI MARÇO 2020'!$1:$1048576,4,FALSE),"")</f>
        <v>62.5</v>
      </c>
      <c r="I586" s="420">
        <f>TRUNC(G586*H586,2)</f>
        <v>71.87</v>
      </c>
    </row>
    <row r="587" spans="2:9">
      <c r="B587" s="361"/>
      <c r="C587" s="362"/>
      <c r="D587" s="366"/>
      <c r="E587" s="394"/>
      <c r="F587" s="364"/>
      <c r="G587" s="426"/>
      <c r="H587" s="402"/>
      <c r="I587" s="420"/>
    </row>
    <row r="588" spans="2:9" ht="15">
      <c r="B588" s="483" t="s">
        <v>12622</v>
      </c>
      <c r="C588" s="395"/>
      <c r="D588" s="395"/>
      <c r="E588" s="358" t="s">
        <v>12314</v>
      </c>
      <c r="F588" s="359" t="s">
        <v>72</v>
      </c>
      <c r="G588" s="425">
        <v>1</v>
      </c>
      <c r="H588" s="403"/>
      <c r="I588" s="419">
        <f>TRUNC(SUM(I589:I594),2)</f>
        <v>9.0299999999999994</v>
      </c>
    </row>
    <row r="589" spans="2:9">
      <c r="B589" s="361" t="s">
        <v>874</v>
      </c>
      <c r="C589" s="362" t="s">
        <v>7</v>
      </c>
      <c r="D589" s="393">
        <v>88316</v>
      </c>
      <c r="E589" s="179" t="str">
        <f>IF($D589&lt;&gt;"",VLOOKUP($D589,'SINAPI MARÇO 2020'!$A$1:G11564,2,FALSE),"")</f>
        <v>SERVENTE COM ENCARGOS COMPLEMENTARES</v>
      </c>
      <c r="F589" s="180" t="str">
        <f>IF($D589&lt;&gt;"",VLOOKUP($D589,'SINAPI MARÇO 2020'!$1:$1048576,3,FALSE),"")</f>
        <v>H</v>
      </c>
      <c r="G589" s="432">
        <v>0.1</v>
      </c>
      <c r="H589" s="625">
        <f>IF($D589&lt;&gt;"",VLOOKUP($D589,'SINAPI MARÇO 2020'!$1:$1048576,4,FALSE),"")</f>
        <v>14.37</v>
      </c>
      <c r="I589" s="420">
        <f t="shared" ref="I589:I594" si="22">TRUNC(G589*H589,2)</f>
        <v>1.43</v>
      </c>
    </row>
    <row r="590" spans="2:9">
      <c r="B590" s="361" t="s">
        <v>874</v>
      </c>
      <c r="C590" s="362" t="s">
        <v>7</v>
      </c>
      <c r="D590" s="393">
        <v>88441</v>
      </c>
      <c r="E590" s="179" t="str">
        <f>IF($D590&lt;&gt;"",VLOOKUP($D590,'SINAPI MARÇO 2020'!$A$1:G11564,2,FALSE),"")</f>
        <v>JARDINEIRO COM ENCARGOS COMPLEMENTARES</v>
      </c>
      <c r="F590" s="180" t="str">
        <f>IF($D590&lt;&gt;"",VLOOKUP($D590,'SINAPI MARÇO 2020'!$1:$1048576,3,FALSE),"")</f>
        <v>H</v>
      </c>
      <c r="G590" s="432">
        <v>0.1</v>
      </c>
      <c r="H590" s="625">
        <f>IF($D590&lt;&gt;"",VLOOKUP($D590,'SINAPI MARÇO 2020'!$1:$1048576,4,FALSE),"")</f>
        <v>17.190000000000001</v>
      </c>
      <c r="I590" s="420">
        <f t="shared" si="22"/>
        <v>1.71</v>
      </c>
    </row>
    <row r="591" spans="2:9">
      <c r="B591" s="361" t="s">
        <v>872</v>
      </c>
      <c r="C591" s="362" t="s">
        <v>7</v>
      </c>
      <c r="D591" s="393">
        <v>98520</v>
      </c>
      <c r="E591" s="179" t="str">
        <f>IF($D591&lt;&gt;"",VLOOKUP($D591,'SINAPI MARÇO 2020'!$A$1:G11564,2,FALSE),"")</f>
        <v>APLICAÇÃO DE ADUBO EM SOLO. AF_05/2018</v>
      </c>
      <c r="F591" s="180" t="str">
        <f>IF($D591&lt;&gt;"",VLOOKUP($D591,'SINAPI MARÇO 2020'!$1:$1048576,3,FALSE),"")</f>
        <v>M2</v>
      </c>
      <c r="G591" s="432">
        <v>5.0000000000000001E-3</v>
      </c>
      <c r="H591" s="625">
        <f>IF($D591&lt;&gt;"",VLOOKUP($D591,'SINAPI MARÇO 2020'!$1:$1048576,4,FALSE),"")</f>
        <v>3.49</v>
      </c>
      <c r="I591" s="420">
        <f t="shared" si="22"/>
        <v>0.01</v>
      </c>
    </row>
    <row r="592" spans="2:9">
      <c r="B592" s="361" t="s">
        <v>872</v>
      </c>
      <c r="C592" s="362" t="s">
        <v>7</v>
      </c>
      <c r="D592" s="393">
        <v>3324</v>
      </c>
      <c r="E592" s="179" t="str">
        <f>IF($D592&lt;&gt;"",VLOOKUP($D592,'SINAPI MARÇO 2020'!$A$1:G11564,2,FALSE),"")</f>
        <v>GRAMA BATATAIS EM PLACAS, SEM PLANTIO</v>
      </c>
      <c r="F592" s="180" t="str">
        <f>IF($D592&lt;&gt;"",VLOOKUP($D592,'SINAPI MARÇO 2020'!$1:$1048576,3,FALSE),"")</f>
        <v xml:space="preserve">M2    </v>
      </c>
      <c r="G592" s="432">
        <v>1</v>
      </c>
      <c r="H592" s="625">
        <f>IF($D592&lt;&gt;"",VLOOKUP($D592,'SINAPI MARÇO 2020'!$1:$1048576,4,FALSE),"")</f>
        <v>5.71</v>
      </c>
      <c r="I592" s="420">
        <f t="shared" si="22"/>
        <v>5.71</v>
      </c>
    </row>
    <row r="593" spans="2:9">
      <c r="B593" s="361" t="s">
        <v>872</v>
      </c>
      <c r="C593" s="362" t="s">
        <v>7</v>
      </c>
      <c r="D593" s="393">
        <v>25951</v>
      </c>
      <c r="E593" s="179" t="str">
        <f>IF($D593&lt;&gt;"",VLOOKUP($D593,'SINAPI MARÇO 2020'!$A$1:G11564,2,FALSE),"")</f>
        <v>FERTILIZANTE NPK - 10:10:10</v>
      </c>
      <c r="F593" s="180" t="str">
        <f>IF($D593&lt;&gt;"",VLOOKUP($D593,'SINAPI MARÇO 2020'!$1:$1048576,3,FALSE),"")</f>
        <v xml:space="preserve">KG    </v>
      </c>
      <c r="G593" s="432">
        <v>0.1</v>
      </c>
      <c r="H593" s="625">
        <f>IF($D593&lt;&gt;"",VLOOKUP($D593,'SINAPI MARÇO 2020'!$1:$1048576,4,FALSE),"")</f>
        <v>1.61</v>
      </c>
      <c r="I593" s="420">
        <f t="shared" si="22"/>
        <v>0.16</v>
      </c>
    </row>
    <row r="594" spans="2:9" ht="25.5">
      <c r="B594" s="361" t="s">
        <v>872</v>
      </c>
      <c r="C594" s="362" t="s">
        <v>7</v>
      </c>
      <c r="D594" s="393">
        <v>25963</v>
      </c>
      <c r="E594" s="179" t="str">
        <f>IF($D594&lt;&gt;"",VLOOKUP($D594,'SINAPI MARÇO 2020'!$A$1:G11564,2,FALSE),"")</f>
        <v>CALCARIO DOLOMITICO A (POSTO PEDREIRA/FORNECEDOR, SEM FRETE)</v>
      </c>
      <c r="F594" s="180" t="str">
        <f>IF($D594&lt;&gt;"",VLOOKUP($D594,'SINAPI MARÇO 2020'!$1:$1048576,3,FALSE),"")</f>
        <v xml:space="preserve">KG    </v>
      </c>
      <c r="G594" s="432">
        <v>0.15</v>
      </c>
      <c r="H594" s="625">
        <f>IF($D594&lt;&gt;"",VLOOKUP($D594,'SINAPI MARÇO 2020'!$1:$1048576,4,FALSE),"")</f>
        <v>0.11</v>
      </c>
      <c r="I594" s="420">
        <f t="shared" si="22"/>
        <v>0.01</v>
      </c>
    </row>
    <row r="595" spans="2:9">
      <c r="B595" s="524"/>
      <c r="C595" s="173"/>
      <c r="D595" s="500"/>
      <c r="E595" s="586"/>
      <c r="F595" s="173"/>
      <c r="G595" s="581"/>
      <c r="H595" s="501"/>
      <c r="I595" s="523"/>
    </row>
    <row r="596" spans="2:9" ht="25.5">
      <c r="B596" s="483" t="s">
        <v>13224</v>
      </c>
      <c r="C596" s="395"/>
      <c r="D596" s="395"/>
      <c r="E596" s="358" t="s">
        <v>13226</v>
      </c>
      <c r="F596" s="359" t="s">
        <v>72</v>
      </c>
      <c r="G596" s="425">
        <v>1</v>
      </c>
      <c r="H596" s="403"/>
      <c r="I596" s="419">
        <f>TRUNC(SUM(I597:I601),2)</f>
        <v>80.790000000000006</v>
      </c>
    </row>
    <row r="597" spans="2:9" ht="25.5">
      <c r="B597" s="361" t="s">
        <v>872</v>
      </c>
      <c r="C597" s="362" t="s">
        <v>873</v>
      </c>
      <c r="D597" s="366"/>
      <c r="E597" s="179" t="s">
        <v>13227</v>
      </c>
      <c r="F597" s="180" t="s">
        <v>72</v>
      </c>
      <c r="G597" s="428">
        <v>1.33</v>
      </c>
      <c r="H597" s="625">
        <v>52.76</v>
      </c>
      <c r="I597" s="420">
        <f>TRUNC(G597*H597,2)</f>
        <v>70.17</v>
      </c>
    </row>
    <row r="598" spans="2:9">
      <c r="B598" s="361" t="s">
        <v>872</v>
      </c>
      <c r="C598" s="362" t="s">
        <v>7</v>
      </c>
      <c r="D598" s="366">
        <v>1381</v>
      </c>
      <c r="E598" s="179" t="str">
        <f>IF($D598&lt;&gt;"",VLOOKUP($D598,'SINAPI MARÇO 2020'!$A$1:G11564,2,FALSE),"")</f>
        <v>ARGAMASSA COLANTE AC I PARA CERAMICAS</v>
      </c>
      <c r="F598" s="180" t="str">
        <f>IF($D598&lt;&gt;"",VLOOKUP($D598,'SINAPI MARÇO 2020'!$1:$1048576,3,FALSE),"")</f>
        <v xml:space="preserve">KG    </v>
      </c>
      <c r="G598" s="426">
        <v>0.5</v>
      </c>
      <c r="H598" s="625">
        <f>IF($D598&lt;&gt;"",VLOOKUP($D598,'SINAPI MARÇO 2020'!$1:$1048576,4,FALSE),"")</f>
        <v>0.65</v>
      </c>
      <c r="I598" s="420">
        <f>TRUNC(G598*H598,2)</f>
        <v>0.32</v>
      </c>
    </row>
    <row r="599" spans="2:9">
      <c r="B599" s="361" t="s">
        <v>872</v>
      </c>
      <c r="C599" s="362" t="s">
        <v>7</v>
      </c>
      <c r="D599" s="366">
        <v>34357</v>
      </c>
      <c r="E599" s="179" t="str">
        <f>IF($D599&lt;&gt;"",VLOOKUP($D599,'SINAPI MARÇO 2020'!$A$1:G11564,2,FALSE),"")</f>
        <v>REJUNTE COLORIDO, CIMENTICIO</v>
      </c>
      <c r="F599" s="180" t="str">
        <f>IF($D599&lt;&gt;"",VLOOKUP($D599,'SINAPI MARÇO 2020'!$1:$1048576,3,FALSE),"")</f>
        <v xml:space="preserve">KG    </v>
      </c>
      <c r="G599" s="426">
        <v>0.14000000000000001</v>
      </c>
      <c r="H599" s="625">
        <f>IF($D599&lt;&gt;"",VLOOKUP($D599,'SINAPI MARÇO 2020'!$1:$1048576,4,FALSE),"")</f>
        <v>4.13</v>
      </c>
      <c r="I599" s="420">
        <f>TRUNC(G599*H599,2)</f>
        <v>0.56999999999999995</v>
      </c>
    </row>
    <row r="600" spans="2:9">
      <c r="B600" s="361" t="s">
        <v>918</v>
      </c>
      <c r="C600" s="362" t="s">
        <v>7</v>
      </c>
      <c r="D600" s="366">
        <v>88256</v>
      </c>
      <c r="E600" s="179" t="str">
        <f>IF($D600&lt;&gt;"",VLOOKUP($D600,'SINAPI MARÇO 2020'!$A$1:G11564,2,FALSE),"")</f>
        <v>AZULEJISTA OU LADRILHISTA COM ENCARGOS COMPLEMENTARES</v>
      </c>
      <c r="F600" s="180" t="str">
        <f>IF($D600&lt;&gt;"",VLOOKUP($D600,'SINAPI MARÇO 2020'!$1:$1048576,3,FALSE),"")</f>
        <v>H</v>
      </c>
      <c r="G600" s="426">
        <v>0.38</v>
      </c>
      <c r="H600" s="625">
        <f>IF($D600&lt;&gt;"",VLOOKUP($D600,'SINAPI MARÇO 2020'!$1:$1048576,4,FALSE),"")</f>
        <v>17.71</v>
      </c>
      <c r="I600" s="420">
        <f>TRUNC(G600*H600,2)</f>
        <v>6.72</v>
      </c>
    </row>
    <row r="601" spans="2:9">
      <c r="B601" s="361" t="s">
        <v>918</v>
      </c>
      <c r="C601" s="362" t="s">
        <v>7</v>
      </c>
      <c r="D601" s="366">
        <v>88316</v>
      </c>
      <c r="E601" s="179" t="str">
        <f>IF($D601&lt;&gt;"",VLOOKUP($D601,'SINAPI MARÇO 2020'!$A$1:G11564,2,FALSE),"")</f>
        <v>SERVENTE COM ENCARGOS COMPLEMENTARES</v>
      </c>
      <c r="F601" s="180" t="str">
        <f>IF($D601&lt;&gt;"",VLOOKUP($D601,'SINAPI MARÇO 2020'!$1:$1048576,3,FALSE),"")</f>
        <v>H</v>
      </c>
      <c r="G601" s="426">
        <v>0.21</v>
      </c>
      <c r="H601" s="625">
        <f>IF($D601&lt;&gt;"",VLOOKUP($D601,'SINAPI MARÇO 2020'!$1:$1048576,4,FALSE),"")</f>
        <v>14.37</v>
      </c>
      <c r="I601" s="420">
        <f>TRUNC(G601*H601,2)</f>
        <v>3.01</v>
      </c>
    </row>
    <row r="602" spans="2:9">
      <c r="B602" s="524"/>
      <c r="C602" s="173"/>
      <c r="D602" s="500"/>
      <c r="E602" s="586"/>
      <c r="F602" s="173"/>
      <c r="G602" s="581"/>
      <c r="H602" s="501"/>
      <c r="I602" s="523"/>
    </row>
    <row r="603" spans="2:9" ht="25.5">
      <c r="B603" s="483" t="s">
        <v>13228</v>
      </c>
      <c r="C603" s="395"/>
      <c r="D603" s="395"/>
      <c r="E603" s="358" t="s">
        <v>13225</v>
      </c>
      <c r="F603" s="359" t="s">
        <v>72</v>
      </c>
      <c r="G603" s="425">
        <v>1</v>
      </c>
      <c r="H603" s="403"/>
      <c r="I603" s="419">
        <f>TRUNC(SUM(I604:I608),2)</f>
        <v>80.790000000000006</v>
      </c>
    </row>
    <row r="604" spans="2:9" ht="25.5">
      <c r="B604" s="361" t="s">
        <v>872</v>
      </c>
      <c r="C604" s="362" t="s">
        <v>873</v>
      </c>
      <c r="D604" s="366"/>
      <c r="E604" s="179" t="s">
        <v>13227</v>
      </c>
      <c r="F604" s="180" t="s">
        <v>72</v>
      </c>
      <c r="G604" s="428">
        <v>1.33</v>
      </c>
      <c r="H604" s="625">
        <v>52.76</v>
      </c>
      <c r="I604" s="420">
        <f>TRUNC(G604*H604,2)</f>
        <v>70.17</v>
      </c>
    </row>
    <row r="605" spans="2:9">
      <c r="B605" s="361" t="s">
        <v>872</v>
      </c>
      <c r="C605" s="362" t="s">
        <v>7</v>
      </c>
      <c r="D605" s="366">
        <v>1381</v>
      </c>
      <c r="E605" s="179" t="str">
        <f>IF($D605&lt;&gt;"",VLOOKUP($D605,'SINAPI MARÇO 2020'!$A$1:G11564,2,FALSE),"")</f>
        <v>ARGAMASSA COLANTE AC I PARA CERAMICAS</v>
      </c>
      <c r="F605" s="180" t="str">
        <f>IF($D605&lt;&gt;"",VLOOKUP($D605,'SINAPI MARÇO 2020'!$1:$1048576,3,FALSE),"")</f>
        <v xml:space="preserve">KG    </v>
      </c>
      <c r="G605" s="426">
        <v>0.5</v>
      </c>
      <c r="H605" s="625">
        <f>IF($D605&lt;&gt;"",VLOOKUP($D605,'SINAPI MARÇO 2020'!$1:$1048576,4,FALSE),"")</f>
        <v>0.65</v>
      </c>
      <c r="I605" s="420">
        <f>TRUNC(G605*H605,2)</f>
        <v>0.32</v>
      </c>
    </row>
    <row r="606" spans="2:9">
      <c r="B606" s="361" t="s">
        <v>872</v>
      </c>
      <c r="C606" s="362" t="s">
        <v>7</v>
      </c>
      <c r="D606" s="366">
        <v>34357</v>
      </c>
      <c r="E606" s="179" t="str">
        <f>IF($D606&lt;&gt;"",VLOOKUP($D606,'SINAPI MARÇO 2020'!$A$1:G11564,2,FALSE),"")</f>
        <v>REJUNTE COLORIDO, CIMENTICIO</v>
      </c>
      <c r="F606" s="180" t="str">
        <f>IF($D606&lt;&gt;"",VLOOKUP($D606,'SINAPI MARÇO 2020'!$1:$1048576,3,FALSE),"")</f>
        <v xml:space="preserve">KG    </v>
      </c>
      <c r="G606" s="426">
        <v>0.14000000000000001</v>
      </c>
      <c r="H606" s="625">
        <f>IF($D606&lt;&gt;"",VLOOKUP($D606,'SINAPI MARÇO 2020'!$1:$1048576,4,FALSE),"")</f>
        <v>4.13</v>
      </c>
      <c r="I606" s="420">
        <f>TRUNC(G606*H606,2)</f>
        <v>0.56999999999999995</v>
      </c>
    </row>
    <row r="607" spans="2:9">
      <c r="B607" s="361" t="s">
        <v>918</v>
      </c>
      <c r="C607" s="362" t="s">
        <v>7</v>
      </c>
      <c r="D607" s="366">
        <v>88256</v>
      </c>
      <c r="E607" s="179" t="str">
        <f>IF($D607&lt;&gt;"",VLOOKUP($D607,'SINAPI MARÇO 2020'!$A$1:G11564,2,FALSE),"")</f>
        <v>AZULEJISTA OU LADRILHISTA COM ENCARGOS COMPLEMENTARES</v>
      </c>
      <c r="F607" s="180" t="str">
        <f>IF($D607&lt;&gt;"",VLOOKUP($D607,'SINAPI MARÇO 2020'!$1:$1048576,3,FALSE),"")</f>
        <v>H</v>
      </c>
      <c r="G607" s="426">
        <v>0.38</v>
      </c>
      <c r="H607" s="625">
        <f>IF($D607&lt;&gt;"",VLOOKUP($D607,'SINAPI MARÇO 2020'!$1:$1048576,4,FALSE),"")</f>
        <v>17.71</v>
      </c>
      <c r="I607" s="420">
        <f>TRUNC(G607*H607,2)</f>
        <v>6.72</v>
      </c>
    </row>
    <row r="608" spans="2:9">
      <c r="B608" s="361" t="s">
        <v>918</v>
      </c>
      <c r="C608" s="362" t="s">
        <v>7</v>
      </c>
      <c r="D608" s="366">
        <v>88316</v>
      </c>
      <c r="E608" s="179" t="str">
        <f>IF($D608&lt;&gt;"",VLOOKUP($D608,'SINAPI MARÇO 2020'!$A$1:G11564,2,FALSE),"")</f>
        <v>SERVENTE COM ENCARGOS COMPLEMENTARES</v>
      </c>
      <c r="F608" s="180" t="str">
        <f>IF($D608&lt;&gt;"",VLOOKUP($D608,'SINAPI MARÇO 2020'!$1:$1048576,3,FALSE),"")</f>
        <v>H</v>
      </c>
      <c r="G608" s="426">
        <v>0.21</v>
      </c>
      <c r="H608" s="625">
        <f>IF($D608&lt;&gt;"",VLOOKUP($D608,'SINAPI MARÇO 2020'!$1:$1048576,4,FALSE),"")</f>
        <v>14.37</v>
      </c>
      <c r="I608" s="420">
        <f>TRUNC(G608*H608,2)</f>
        <v>3.01</v>
      </c>
    </row>
    <row r="609" spans="2:9">
      <c r="B609" s="524"/>
      <c r="C609" s="173"/>
      <c r="D609" s="500"/>
      <c r="E609" s="586"/>
      <c r="F609" s="173"/>
      <c r="G609" s="581"/>
      <c r="H609" s="501"/>
      <c r="I609" s="523"/>
    </row>
    <row r="610" spans="2:9" ht="25.5">
      <c r="B610" s="483" t="s">
        <v>13229</v>
      </c>
      <c r="C610" s="395"/>
      <c r="D610" s="395"/>
      <c r="E610" s="358" t="s">
        <v>13230</v>
      </c>
      <c r="F610" s="359" t="s">
        <v>72</v>
      </c>
      <c r="G610" s="425">
        <v>1</v>
      </c>
      <c r="H610" s="403"/>
      <c r="I610" s="419">
        <f>TRUNC(SUM(I611:I615),2)</f>
        <v>80.790000000000006</v>
      </c>
    </row>
    <row r="611" spans="2:9" ht="25.5">
      <c r="B611" s="361" t="s">
        <v>872</v>
      </c>
      <c r="C611" s="362" t="s">
        <v>873</v>
      </c>
      <c r="D611" s="366"/>
      <c r="E611" s="179" t="s">
        <v>13227</v>
      </c>
      <c r="F611" s="180" t="s">
        <v>72</v>
      </c>
      <c r="G611" s="428">
        <v>1.33</v>
      </c>
      <c r="H611" s="625">
        <v>52.76</v>
      </c>
      <c r="I611" s="420">
        <f>TRUNC(G611*H611,2)</f>
        <v>70.17</v>
      </c>
    </row>
    <row r="612" spans="2:9">
      <c r="B612" s="361" t="s">
        <v>872</v>
      </c>
      <c r="C612" s="362" t="s">
        <v>7</v>
      </c>
      <c r="D612" s="366">
        <v>1381</v>
      </c>
      <c r="E612" s="179" t="str">
        <f>IF($D612&lt;&gt;"",VLOOKUP($D612,'SINAPI MARÇO 2020'!$A$1:G11564,2,FALSE),"")</f>
        <v>ARGAMASSA COLANTE AC I PARA CERAMICAS</v>
      </c>
      <c r="F612" s="180" t="str">
        <f>IF($D612&lt;&gt;"",VLOOKUP($D612,'SINAPI MARÇO 2020'!$1:$1048576,3,FALSE),"")</f>
        <v xml:space="preserve">KG    </v>
      </c>
      <c r="G612" s="426">
        <v>0.5</v>
      </c>
      <c r="H612" s="625">
        <f>IF($D612&lt;&gt;"",VLOOKUP($D612,'SINAPI MARÇO 2020'!$1:$1048576,4,FALSE),"")</f>
        <v>0.65</v>
      </c>
      <c r="I612" s="420">
        <f>TRUNC(G612*H612,2)</f>
        <v>0.32</v>
      </c>
    </row>
    <row r="613" spans="2:9">
      <c r="B613" s="361" t="s">
        <v>872</v>
      </c>
      <c r="C613" s="362" t="s">
        <v>7</v>
      </c>
      <c r="D613" s="366">
        <v>34357</v>
      </c>
      <c r="E613" s="179" t="str">
        <f>IF($D613&lt;&gt;"",VLOOKUP($D613,'SINAPI MARÇO 2020'!$A$1:G11564,2,FALSE),"")</f>
        <v>REJUNTE COLORIDO, CIMENTICIO</v>
      </c>
      <c r="F613" s="180" t="str">
        <f>IF($D613&lt;&gt;"",VLOOKUP($D613,'SINAPI MARÇO 2020'!$1:$1048576,3,FALSE),"")</f>
        <v xml:space="preserve">KG    </v>
      </c>
      <c r="G613" s="426">
        <v>0.14000000000000001</v>
      </c>
      <c r="H613" s="625">
        <f>IF($D613&lt;&gt;"",VLOOKUP($D613,'SINAPI MARÇO 2020'!$1:$1048576,4,FALSE),"")</f>
        <v>4.13</v>
      </c>
      <c r="I613" s="420">
        <f>TRUNC(G613*H613,2)</f>
        <v>0.56999999999999995</v>
      </c>
    </row>
    <row r="614" spans="2:9">
      <c r="B614" s="361" t="s">
        <v>918</v>
      </c>
      <c r="C614" s="362" t="s">
        <v>7</v>
      </c>
      <c r="D614" s="366">
        <v>88256</v>
      </c>
      <c r="E614" s="179" t="str">
        <f>IF($D614&lt;&gt;"",VLOOKUP($D614,'SINAPI MARÇO 2020'!$A$1:G11564,2,FALSE),"")</f>
        <v>AZULEJISTA OU LADRILHISTA COM ENCARGOS COMPLEMENTARES</v>
      </c>
      <c r="F614" s="180" t="str">
        <f>IF($D614&lt;&gt;"",VLOOKUP($D614,'SINAPI MARÇO 2020'!$1:$1048576,3,FALSE),"")</f>
        <v>H</v>
      </c>
      <c r="G614" s="426">
        <v>0.38</v>
      </c>
      <c r="H614" s="625">
        <f>IF($D614&lt;&gt;"",VLOOKUP($D614,'SINAPI MARÇO 2020'!$1:$1048576,4,FALSE),"")</f>
        <v>17.71</v>
      </c>
      <c r="I614" s="420">
        <f>TRUNC(G614*H614,2)</f>
        <v>6.72</v>
      </c>
    </row>
    <row r="615" spans="2:9">
      <c r="B615" s="361" t="s">
        <v>918</v>
      </c>
      <c r="C615" s="362" t="s">
        <v>7</v>
      </c>
      <c r="D615" s="366">
        <v>88316</v>
      </c>
      <c r="E615" s="179" t="str">
        <f>IF($D615&lt;&gt;"",VLOOKUP($D615,'SINAPI MARÇO 2020'!$A$1:G11564,2,FALSE),"")</f>
        <v>SERVENTE COM ENCARGOS COMPLEMENTARES</v>
      </c>
      <c r="F615" s="180" t="str">
        <f>IF($D615&lt;&gt;"",VLOOKUP($D615,'SINAPI MARÇO 2020'!$1:$1048576,3,FALSE),"")</f>
        <v>H</v>
      </c>
      <c r="G615" s="426">
        <v>0.21</v>
      </c>
      <c r="H615" s="625">
        <f>IF($D615&lt;&gt;"",VLOOKUP($D615,'SINAPI MARÇO 2020'!$1:$1048576,4,FALSE),"")</f>
        <v>14.37</v>
      </c>
      <c r="I615" s="420">
        <f>TRUNC(G615*H615,2)</f>
        <v>3.01</v>
      </c>
    </row>
    <row r="616" spans="2:9">
      <c r="B616" s="524"/>
      <c r="C616" s="173"/>
      <c r="D616" s="500"/>
      <c r="E616" s="586"/>
      <c r="F616" s="173"/>
      <c r="G616" s="581"/>
      <c r="H616" s="501"/>
      <c r="I616" s="523"/>
    </row>
    <row r="617" spans="2:9" ht="25.5">
      <c r="B617" s="483" t="s">
        <v>13231</v>
      </c>
      <c r="C617" s="395"/>
      <c r="D617" s="395"/>
      <c r="E617" s="358" t="s">
        <v>13232</v>
      </c>
      <c r="F617" s="359" t="s">
        <v>72</v>
      </c>
      <c r="G617" s="425">
        <v>1</v>
      </c>
      <c r="H617" s="403"/>
      <c r="I617" s="419">
        <f>TRUNC(SUM(I618:I622),2)</f>
        <v>80.790000000000006</v>
      </c>
    </row>
    <row r="618" spans="2:9" ht="25.5">
      <c r="B618" s="361" t="s">
        <v>872</v>
      </c>
      <c r="C618" s="362" t="s">
        <v>873</v>
      </c>
      <c r="D618" s="366"/>
      <c r="E618" s="179" t="s">
        <v>13227</v>
      </c>
      <c r="F618" s="180" t="s">
        <v>72</v>
      </c>
      <c r="G618" s="428">
        <v>1.33</v>
      </c>
      <c r="H618" s="625">
        <v>52.76</v>
      </c>
      <c r="I618" s="420">
        <f>TRUNC(G618*H618,2)</f>
        <v>70.17</v>
      </c>
    </row>
    <row r="619" spans="2:9">
      <c r="B619" s="361" t="s">
        <v>872</v>
      </c>
      <c r="C619" s="362" t="s">
        <v>7</v>
      </c>
      <c r="D619" s="366">
        <v>1381</v>
      </c>
      <c r="E619" s="179" t="str">
        <f>IF($D619&lt;&gt;"",VLOOKUP($D619,'SINAPI MARÇO 2020'!$A$1:G11564,2,FALSE),"")</f>
        <v>ARGAMASSA COLANTE AC I PARA CERAMICAS</v>
      </c>
      <c r="F619" s="180" t="str">
        <f>IF($D619&lt;&gt;"",VLOOKUP($D619,'SINAPI MARÇO 2020'!$1:$1048576,3,FALSE),"")</f>
        <v xml:space="preserve">KG    </v>
      </c>
      <c r="G619" s="426">
        <v>0.5</v>
      </c>
      <c r="H619" s="625">
        <f>IF($D619&lt;&gt;"",VLOOKUP($D619,'SINAPI MARÇO 2020'!$1:$1048576,4,FALSE),"")</f>
        <v>0.65</v>
      </c>
      <c r="I619" s="420">
        <f>TRUNC(G619*H619,2)</f>
        <v>0.32</v>
      </c>
    </row>
    <row r="620" spans="2:9">
      <c r="B620" s="361" t="s">
        <v>872</v>
      </c>
      <c r="C620" s="362" t="s">
        <v>7</v>
      </c>
      <c r="D620" s="366">
        <v>34357</v>
      </c>
      <c r="E620" s="179" t="str">
        <f>IF($D620&lt;&gt;"",VLOOKUP($D620,'SINAPI MARÇO 2020'!$A$1:G11564,2,FALSE),"")</f>
        <v>REJUNTE COLORIDO, CIMENTICIO</v>
      </c>
      <c r="F620" s="180" t="str">
        <f>IF($D620&lt;&gt;"",VLOOKUP($D620,'SINAPI MARÇO 2020'!$1:$1048576,3,FALSE),"")</f>
        <v xml:space="preserve">KG    </v>
      </c>
      <c r="G620" s="426">
        <v>0.14000000000000001</v>
      </c>
      <c r="H620" s="625">
        <f>IF($D620&lt;&gt;"",VLOOKUP($D620,'SINAPI MARÇO 2020'!$1:$1048576,4,FALSE),"")</f>
        <v>4.13</v>
      </c>
      <c r="I620" s="420">
        <f>TRUNC(G620*H620,2)</f>
        <v>0.56999999999999995</v>
      </c>
    </row>
    <row r="621" spans="2:9">
      <c r="B621" s="361" t="s">
        <v>918</v>
      </c>
      <c r="C621" s="362" t="s">
        <v>7</v>
      </c>
      <c r="D621" s="366">
        <v>88256</v>
      </c>
      <c r="E621" s="179" t="str">
        <f>IF($D621&lt;&gt;"",VLOOKUP($D621,'SINAPI MARÇO 2020'!$A$1:G11564,2,FALSE),"")</f>
        <v>AZULEJISTA OU LADRILHISTA COM ENCARGOS COMPLEMENTARES</v>
      </c>
      <c r="F621" s="180" t="str">
        <f>IF($D621&lt;&gt;"",VLOOKUP($D621,'SINAPI MARÇO 2020'!$1:$1048576,3,FALSE),"")</f>
        <v>H</v>
      </c>
      <c r="G621" s="426">
        <v>0.38</v>
      </c>
      <c r="H621" s="625">
        <f>IF($D621&lt;&gt;"",VLOOKUP($D621,'SINAPI MARÇO 2020'!$1:$1048576,4,FALSE),"")</f>
        <v>17.71</v>
      </c>
      <c r="I621" s="420">
        <f>TRUNC(G621*H621,2)</f>
        <v>6.72</v>
      </c>
    </row>
    <row r="622" spans="2:9">
      <c r="B622" s="361" t="s">
        <v>918</v>
      </c>
      <c r="C622" s="362" t="s">
        <v>7</v>
      </c>
      <c r="D622" s="366">
        <v>88316</v>
      </c>
      <c r="E622" s="179" t="str">
        <f>IF($D622&lt;&gt;"",VLOOKUP($D622,'SINAPI MARÇO 2020'!$A$1:G11564,2,FALSE),"")</f>
        <v>SERVENTE COM ENCARGOS COMPLEMENTARES</v>
      </c>
      <c r="F622" s="180" t="str">
        <f>IF($D622&lt;&gt;"",VLOOKUP($D622,'SINAPI MARÇO 2020'!$1:$1048576,3,FALSE),"")</f>
        <v>H</v>
      </c>
      <c r="G622" s="426">
        <v>0.21</v>
      </c>
      <c r="H622" s="625">
        <f>IF($D622&lt;&gt;"",VLOOKUP($D622,'SINAPI MARÇO 2020'!$1:$1048576,4,FALSE),"")</f>
        <v>14.37</v>
      </c>
      <c r="I622" s="420">
        <f>TRUNC(G622*H622,2)</f>
        <v>3.01</v>
      </c>
    </row>
    <row r="623" spans="2:9">
      <c r="B623" s="524"/>
      <c r="C623" s="173"/>
      <c r="D623" s="500"/>
      <c r="E623" s="586"/>
      <c r="F623" s="173"/>
      <c r="G623" s="581"/>
      <c r="H623" s="501"/>
      <c r="I623" s="523"/>
    </row>
    <row r="624" spans="2:9" ht="25.5">
      <c r="B624" s="483" t="s">
        <v>13233</v>
      </c>
      <c r="C624" s="395"/>
      <c r="D624" s="395"/>
      <c r="E624" s="358" t="s">
        <v>13234</v>
      </c>
      <c r="F624" s="359" t="s">
        <v>72</v>
      </c>
      <c r="G624" s="425">
        <v>1</v>
      </c>
      <c r="H624" s="403"/>
      <c r="I624" s="419">
        <f>TRUNC(SUM(I625:I628),2)</f>
        <v>28.63</v>
      </c>
    </row>
    <row r="625" spans="2:9" ht="42.75" customHeight="1">
      <c r="B625" s="361" t="s">
        <v>872</v>
      </c>
      <c r="C625" s="362" t="s">
        <v>7</v>
      </c>
      <c r="D625" s="366">
        <v>7568</v>
      </c>
      <c r="E625" s="179" t="str">
        <f>IF($D625&lt;&gt;"",VLOOKUP($D625,'SINAPI MARÇO 2020'!$A$1:G11564,2,FALSE),"")</f>
        <v>BUCHA DE NYLON SEM ABA S10, COM PARAFUSO DE 6,10 X 65 MM EM ACO ZINCADO COM ROSCA SOBERBA, CABECA CHATA E FENDA PHILLIPS</v>
      </c>
      <c r="F625" s="180" t="str">
        <f>IF($D625&lt;&gt;"",VLOOKUP($D625,'SINAPI MARÇO 2020'!$1:$1048576,3,FALSE),"")</f>
        <v xml:space="preserve">UN    </v>
      </c>
      <c r="G625" s="426">
        <v>3</v>
      </c>
      <c r="H625" s="625">
        <f>IF($D625&lt;&gt;"",VLOOKUP($D625,'SINAPI MARÇO 2020'!$1:$1048576,4,FALSE),"")</f>
        <v>0.43</v>
      </c>
      <c r="I625" s="420">
        <f>TRUNC(G625*H625,2)</f>
        <v>1.29</v>
      </c>
    </row>
    <row r="626" spans="2:9" ht="27" customHeight="1">
      <c r="B626" s="361" t="s">
        <v>872</v>
      </c>
      <c r="C626" s="362" t="s">
        <v>7</v>
      </c>
      <c r="D626" s="366">
        <v>6178</v>
      </c>
      <c r="E626" s="179" t="str">
        <f>IF($D626&lt;&gt;"",VLOOKUP($D626,'SINAPI MARÇO 2020'!$A$1:G11564,2,FALSE),"")</f>
        <v>TABUA DE  MADEIRA PARA PISO, CUMARU/IPE CHAMPANHE OU EQUIVALENTE DA REGIAO, ENCAIXE MACHO/FEMEA, *10 X 2* CM</v>
      </c>
      <c r="F626" s="180" t="str">
        <f>IF($D626&lt;&gt;"",VLOOKUP($D626,'SINAPI MARÇO 2020'!$1:$1048576,3,FALSE),"")</f>
        <v xml:space="preserve">M2    </v>
      </c>
      <c r="G626" s="426">
        <f>0.1*1</f>
        <v>0.1</v>
      </c>
      <c r="H626" s="625">
        <f>IF($D626&lt;&gt;"",VLOOKUP($D626,'SINAPI MARÇO 2020'!$1:$1048576,4,FALSE),"")</f>
        <v>168.84</v>
      </c>
      <c r="I626" s="420">
        <f>TRUNC(G626*H626,2)</f>
        <v>16.88</v>
      </c>
    </row>
    <row r="627" spans="2:9" ht="24" customHeight="1">
      <c r="B627" s="361" t="s">
        <v>918</v>
      </c>
      <c r="C627" s="362" t="s">
        <v>7</v>
      </c>
      <c r="D627" s="366">
        <v>88243</v>
      </c>
      <c r="E627" s="179" t="str">
        <f>IF($D627&lt;&gt;"",VLOOKUP($D627,'SINAPI MARÇO 2020'!$A$1:G11564,2,FALSE),"")</f>
        <v>AJUDANTE ESPECIALIZADO COM ENCARGOS COMPLEMENTARES</v>
      </c>
      <c r="F627" s="180" t="str">
        <f>IF($D627&lt;&gt;"",VLOOKUP($D627,'SINAPI MARÇO 2020'!$1:$1048576,3,FALSE),"")</f>
        <v>H</v>
      </c>
      <c r="G627" s="426">
        <v>0.38</v>
      </c>
      <c r="H627" s="625">
        <f>IF($D627&lt;&gt;"",VLOOKUP($D627,'SINAPI MARÇO 2020'!$1:$1048576,4,FALSE),"")</f>
        <v>17.149999999999999</v>
      </c>
      <c r="I627" s="420">
        <f>TRUNC(G627*H627,2)</f>
        <v>6.51</v>
      </c>
    </row>
    <row r="628" spans="2:9">
      <c r="B628" s="361" t="s">
        <v>918</v>
      </c>
      <c r="C628" s="362" t="s">
        <v>7</v>
      </c>
      <c r="D628" s="366">
        <v>88261</v>
      </c>
      <c r="E628" s="179" t="str">
        <f>IF($D628&lt;&gt;"",VLOOKUP($D628,'SINAPI MARÇO 2020'!$A$1:G11564,2,FALSE),"")</f>
        <v>CARPINTEIRO DE ESQUADRIA COM ENCARGOS COMPLEMENTARES</v>
      </c>
      <c r="F628" s="180" t="str">
        <f>IF($D628&lt;&gt;"",VLOOKUP($D628,'SINAPI MARÇO 2020'!$1:$1048576,3,FALSE),"")</f>
        <v>H</v>
      </c>
      <c r="G628" s="426">
        <v>0.21</v>
      </c>
      <c r="H628" s="625">
        <f>IF($D628&lt;&gt;"",VLOOKUP($D628,'SINAPI MARÇO 2020'!$1:$1048576,4,FALSE),"")</f>
        <v>18.84</v>
      </c>
      <c r="I628" s="420">
        <f>TRUNC(G628*H628,2)</f>
        <v>3.95</v>
      </c>
    </row>
    <row r="629" spans="2:9">
      <c r="B629" s="524"/>
      <c r="C629" s="173"/>
      <c r="D629" s="500"/>
      <c r="E629" s="586"/>
      <c r="F629" s="173"/>
      <c r="G629" s="581"/>
      <c r="H629" s="501"/>
      <c r="I629" s="523"/>
    </row>
    <row r="630" spans="2:9" ht="25.5">
      <c r="B630" s="483" t="s">
        <v>14911</v>
      </c>
      <c r="C630" s="395"/>
      <c r="D630" s="395"/>
      <c r="E630" s="358" t="s">
        <v>14912</v>
      </c>
      <c r="F630" s="359" t="s">
        <v>72</v>
      </c>
      <c r="G630" s="425">
        <v>1</v>
      </c>
      <c r="H630" s="403"/>
      <c r="I630" s="419">
        <f>TRUNC(SUM(I631:I635),2)</f>
        <v>55.52</v>
      </c>
    </row>
    <row r="631" spans="2:9" ht="25.5">
      <c r="B631" s="361" t="s">
        <v>872</v>
      </c>
      <c r="C631" s="362" t="s">
        <v>7</v>
      </c>
      <c r="D631" s="366">
        <v>1292</v>
      </c>
      <c r="E631" s="572" t="str">
        <f>IF($D631&lt;&gt;"",VLOOKUP($D631,'SINAPI MARÇO 2020'!$A$1:G11972,2,FALSE),"")</f>
        <v>PISO EM CERAMICA ESMALTADA EXTRA, PEI MAIOR OU IGUAL A 4, FORMATO MAIOR QUE 2025 CM2</v>
      </c>
      <c r="F631" s="573" t="str">
        <f>IF($D631&lt;&gt;"",VLOOKUP($D631,'SINAPI MARÇO 2020'!$1:$1048576,3,FALSE),"")</f>
        <v xml:space="preserve">M2    </v>
      </c>
      <c r="G631" s="426">
        <v>1.08</v>
      </c>
      <c r="H631" s="625">
        <f>IF($D631&lt;&gt;"",VLOOKUP($D631,'SINAPI MARÇO 2020'!$1:$1048576,4,FALSE),"")</f>
        <v>33.630000000000003</v>
      </c>
      <c r="I631" s="575">
        <f>TRUNC(G631*H631,2)</f>
        <v>36.32</v>
      </c>
    </row>
    <row r="632" spans="2:9">
      <c r="B632" s="361" t="s">
        <v>872</v>
      </c>
      <c r="C632" s="362" t="s">
        <v>7</v>
      </c>
      <c r="D632" s="366">
        <v>1381</v>
      </c>
      <c r="E632" s="572" t="str">
        <f>IF($D632&lt;&gt;"",VLOOKUP($D632,'SINAPI MARÇO 2020'!$A$1:G11973,2,FALSE),"")</f>
        <v>ARGAMASSA COLANTE AC I PARA CERAMICAS</v>
      </c>
      <c r="F632" s="573" t="str">
        <f>IF($D632&lt;&gt;"",VLOOKUP($D632,'SINAPI MARÇO 2020'!$1:$1048576,3,FALSE),"")</f>
        <v xml:space="preserve">KG    </v>
      </c>
      <c r="G632" s="426">
        <v>4.8600000000000003</v>
      </c>
      <c r="H632" s="625">
        <f>IF($D632&lt;&gt;"",VLOOKUP($D632,'SINAPI MARÇO 2020'!$1:$1048576,4,FALSE),"")</f>
        <v>0.65</v>
      </c>
      <c r="I632" s="575">
        <f>TRUNC(G632*H632,2)</f>
        <v>3.15</v>
      </c>
    </row>
    <row r="633" spans="2:9">
      <c r="B633" s="361" t="s">
        <v>872</v>
      </c>
      <c r="C633" s="362" t="s">
        <v>7</v>
      </c>
      <c r="D633" s="366">
        <v>34357</v>
      </c>
      <c r="E633" s="572" t="str">
        <f>IF($D633&lt;&gt;"",VLOOKUP($D633,'SINAPI MARÇO 2020'!$A$1:G11974,2,FALSE),"")</f>
        <v>REJUNTE COLORIDO, CIMENTICIO</v>
      </c>
      <c r="F633" s="573" t="str">
        <f>IF($D633&lt;&gt;"",VLOOKUP($D633,'SINAPI MARÇO 2020'!$1:$1048576,3,FALSE),"")</f>
        <v xml:space="preserve">KG    </v>
      </c>
      <c r="G633" s="426">
        <v>0.24</v>
      </c>
      <c r="H633" s="625">
        <f>IF($D633&lt;&gt;"",VLOOKUP($D633,'SINAPI MARÇO 2020'!$1:$1048576,4,FALSE),"")</f>
        <v>4.13</v>
      </c>
      <c r="I633" s="575">
        <f>TRUNC(G633*H633,2)</f>
        <v>0.99</v>
      </c>
    </row>
    <row r="634" spans="2:9">
      <c r="B634" s="361" t="s">
        <v>918</v>
      </c>
      <c r="C634" s="362" t="s">
        <v>7</v>
      </c>
      <c r="D634" s="366">
        <v>88256</v>
      </c>
      <c r="E634" s="572" t="str">
        <f>IF($D634&lt;&gt;"",VLOOKUP($D634,'SINAPI MARÇO 2020'!$A$1:G11975,2,FALSE),"")</f>
        <v>AZULEJISTA OU LADRILHISTA COM ENCARGOS COMPLEMENTARES</v>
      </c>
      <c r="F634" s="573" t="str">
        <f>IF($D634&lt;&gt;"",VLOOKUP($D634,'SINAPI MARÇO 2020'!$1:$1048576,3,FALSE),"")</f>
        <v>H</v>
      </c>
      <c r="G634" s="426">
        <v>0.64</v>
      </c>
      <c r="H634" s="625">
        <f>IF($D634&lt;&gt;"",VLOOKUP($D634,'SINAPI MARÇO 2020'!$1:$1048576,4,FALSE),"")</f>
        <v>17.71</v>
      </c>
      <c r="I634" s="575">
        <f>TRUNC(G634*H634,2)</f>
        <v>11.33</v>
      </c>
    </row>
    <row r="635" spans="2:9">
      <c r="B635" s="361" t="s">
        <v>918</v>
      </c>
      <c r="C635" s="362" t="s">
        <v>7</v>
      </c>
      <c r="D635" s="576">
        <v>88316</v>
      </c>
      <c r="E635" s="572" t="str">
        <f>IF($D635&lt;&gt;"",VLOOKUP($D635,'SINAPI MARÇO 2020'!$A$1:G11976,2,FALSE),"")</f>
        <v>SERVENTE COM ENCARGOS COMPLEMENTARES</v>
      </c>
      <c r="F635" s="573" t="str">
        <f>IF($D635&lt;&gt;"",VLOOKUP($D635,'SINAPI MARÇO 2020'!$1:$1048576,3,FALSE),"")</f>
        <v>H</v>
      </c>
      <c r="G635" s="426">
        <v>0.26</v>
      </c>
      <c r="H635" s="625">
        <f>IF($D635&lt;&gt;"",VLOOKUP($D635,'SINAPI MARÇO 2020'!$1:$1048576,4,FALSE),"")</f>
        <v>14.37</v>
      </c>
      <c r="I635" s="575">
        <f>TRUNC(G635*H635,2)</f>
        <v>3.73</v>
      </c>
    </row>
    <row r="636" spans="2:9">
      <c r="B636" s="524"/>
      <c r="C636" s="570"/>
      <c r="D636" s="500"/>
      <c r="E636" s="586"/>
      <c r="F636" s="570"/>
      <c r="G636" s="581"/>
      <c r="H636" s="501"/>
      <c r="I636" s="523"/>
    </row>
    <row r="637" spans="2:9" ht="25.5">
      <c r="B637" s="483" t="s">
        <v>14913</v>
      </c>
      <c r="C637" s="395"/>
      <c r="D637" s="395"/>
      <c r="E637" s="358" t="s">
        <v>14914</v>
      </c>
      <c r="F637" s="359" t="s">
        <v>72</v>
      </c>
      <c r="G637" s="425"/>
      <c r="H637" s="403"/>
      <c r="I637" s="419">
        <f>TRUNC(SUM(I638:I642),2)</f>
        <v>46.32</v>
      </c>
    </row>
    <row r="638" spans="2:9" ht="25.5">
      <c r="B638" s="361" t="s">
        <v>872</v>
      </c>
      <c r="C638" s="362" t="s">
        <v>7</v>
      </c>
      <c r="D638" s="366">
        <v>1292</v>
      </c>
      <c r="E638" s="572" t="str">
        <f>IF($D638&lt;&gt;"",VLOOKUP($D638,'SINAPI MARÇO 2020'!$A$1:G11564,2,FALSE),"")</f>
        <v>PISO EM CERAMICA ESMALTADA EXTRA, PEI MAIOR OU IGUAL A 4, FORMATO MAIOR QUE 2025 CM2</v>
      </c>
      <c r="F638" s="573" t="str">
        <f>IF($D638&lt;&gt;"",VLOOKUP($D638,'SINAPI MARÇO 2020'!$1:$1048576,3,FALSE),"")</f>
        <v xml:space="preserve">M2    </v>
      </c>
      <c r="G638" s="426">
        <v>1.06</v>
      </c>
      <c r="H638" s="625">
        <f>IF($D638&lt;&gt;"",VLOOKUP($D638,'SINAPI MARÇO 2020'!$1:$1048576,4,FALSE),"")</f>
        <v>33.630000000000003</v>
      </c>
      <c r="I638" s="575">
        <f>TRUNC(G638*H638,2)</f>
        <v>35.64</v>
      </c>
    </row>
    <row r="639" spans="2:9">
      <c r="B639" s="361" t="s">
        <v>872</v>
      </c>
      <c r="C639" s="362" t="s">
        <v>7</v>
      </c>
      <c r="D639" s="366">
        <v>1381</v>
      </c>
      <c r="E639" s="572" t="str">
        <f>IF($D639&lt;&gt;"",VLOOKUP($D639,'SINAPI MARÇO 2020'!$A$1:G11564,2,FALSE),"")</f>
        <v>ARGAMASSA COLANTE AC I PARA CERAMICAS</v>
      </c>
      <c r="F639" s="573" t="str">
        <f>IF($D639&lt;&gt;"",VLOOKUP($D639,'SINAPI MARÇO 2020'!$1:$1048576,3,FALSE),"")</f>
        <v xml:space="preserve">KG    </v>
      </c>
      <c r="G639" s="426">
        <v>4.8600000000000003</v>
      </c>
      <c r="H639" s="625">
        <f>IF($D639&lt;&gt;"",VLOOKUP($D639,'SINAPI MARÇO 2020'!$1:$1048576,4,FALSE),"")</f>
        <v>0.65</v>
      </c>
      <c r="I639" s="575">
        <f>TRUNC(G639*H639,2)</f>
        <v>3.15</v>
      </c>
    </row>
    <row r="640" spans="2:9">
      <c r="B640" s="361" t="s">
        <v>872</v>
      </c>
      <c r="C640" s="362" t="s">
        <v>7</v>
      </c>
      <c r="D640" s="366">
        <v>34357</v>
      </c>
      <c r="E640" s="572" t="str">
        <f>IF($D640&lt;&gt;"",VLOOKUP($D640,'SINAPI MARÇO 2020'!$A$1:G11564,2,FALSE),"")</f>
        <v>REJUNTE COLORIDO, CIMENTICIO</v>
      </c>
      <c r="F640" s="573" t="str">
        <f>IF($D640&lt;&gt;"",VLOOKUP($D640,'SINAPI MARÇO 2020'!$1:$1048576,3,FALSE),"")</f>
        <v xml:space="preserve">KG    </v>
      </c>
      <c r="G640" s="426">
        <v>0.19</v>
      </c>
      <c r="H640" s="625">
        <f>IF($D640&lt;&gt;"",VLOOKUP($D640,'SINAPI MARÇO 2020'!$1:$1048576,4,FALSE),"")</f>
        <v>4.13</v>
      </c>
      <c r="I640" s="575">
        <f>TRUNC(G640*H640,2)</f>
        <v>0.78</v>
      </c>
    </row>
    <row r="641" spans="2:9">
      <c r="B641" s="361" t="s">
        <v>918</v>
      </c>
      <c r="C641" s="362" t="s">
        <v>7</v>
      </c>
      <c r="D641" s="366">
        <v>88256</v>
      </c>
      <c r="E641" s="572" t="str">
        <f>IF($D641&lt;&gt;"",VLOOKUP($D641,'SINAPI MARÇO 2020'!$A$1:G11564,2,FALSE),"")</f>
        <v>AZULEJISTA OU LADRILHISTA COM ENCARGOS COMPLEMENTARES</v>
      </c>
      <c r="F641" s="573" t="str">
        <f>IF($D641&lt;&gt;"",VLOOKUP($D641,'SINAPI MARÇO 2020'!$1:$1048576,3,FALSE),"")</f>
        <v>H</v>
      </c>
      <c r="G641" s="426">
        <v>0.26</v>
      </c>
      <c r="H641" s="625">
        <f>IF($D641&lt;&gt;"",VLOOKUP($D641,'SINAPI MARÇO 2020'!$1:$1048576,4,FALSE),"")</f>
        <v>17.71</v>
      </c>
      <c r="I641" s="575">
        <f>TRUNC(G641*H641,2)</f>
        <v>4.5999999999999996</v>
      </c>
    </row>
    <row r="642" spans="2:9">
      <c r="B642" s="361" t="s">
        <v>918</v>
      </c>
      <c r="C642" s="362" t="s">
        <v>7</v>
      </c>
      <c r="D642" s="576">
        <v>88316</v>
      </c>
      <c r="E642" s="572" t="str">
        <f>IF($D642&lt;&gt;"",VLOOKUP($D642,'SINAPI MARÇO 2020'!$A$1:G11564,2,FALSE),"")</f>
        <v>SERVENTE COM ENCARGOS COMPLEMENTARES</v>
      </c>
      <c r="F642" s="573" t="str">
        <f>IF($D642&lt;&gt;"",VLOOKUP($D642,'SINAPI MARÇO 2020'!$1:$1048576,3,FALSE),"")</f>
        <v>H</v>
      </c>
      <c r="G642" s="426">
        <v>0.15</v>
      </c>
      <c r="H642" s="625">
        <f>IF($D642&lt;&gt;"",VLOOKUP($D642,'SINAPI MARÇO 2020'!$1:$1048576,4,FALSE),"")</f>
        <v>14.37</v>
      </c>
      <c r="I642" s="575">
        <f>TRUNC(G642*H642,2)</f>
        <v>2.15</v>
      </c>
    </row>
    <row r="643" spans="2:9">
      <c r="B643" s="524"/>
      <c r="C643" s="570"/>
      <c r="D643" s="500"/>
      <c r="E643" s="586"/>
      <c r="F643" s="570"/>
      <c r="G643" s="581"/>
      <c r="H643" s="501"/>
      <c r="I643" s="523"/>
    </row>
    <row r="644" spans="2:9">
      <c r="B644" s="524"/>
      <c r="C644" s="570"/>
      <c r="D644" s="500"/>
      <c r="E644" s="586"/>
      <c r="F644" s="570"/>
      <c r="G644" s="581"/>
      <c r="H644" s="501"/>
      <c r="I644" s="523"/>
    </row>
    <row r="645" spans="2:9">
      <c r="B645" s="524"/>
      <c r="C645" s="570"/>
      <c r="D645" s="500"/>
      <c r="E645" s="586"/>
      <c r="F645" s="570"/>
      <c r="G645" s="581"/>
      <c r="H645" s="501"/>
      <c r="I645" s="523"/>
    </row>
    <row r="646" spans="2:9">
      <c r="B646" s="524"/>
      <c r="C646" s="570"/>
      <c r="D646" s="500"/>
      <c r="E646" s="586"/>
      <c r="F646" s="570"/>
      <c r="G646" s="581"/>
      <c r="H646" s="501"/>
      <c r="I646" s="523"/>
    </row>
    <row r="647" spans="2:9">
      <c r="B647" s="524"/>
      <c r="C647" s="570"/>
      <c r="D647" s="500"/>
      <c r="E647" s="586"/>
      <c r="F647" s="570"/>
      <c r="G647" s="581"/>
      <c r="H647" s="501"/>
      <c r="I647" s="523"/>
    </row>
    <row r="648" spans="2:9">
      <c r="B648" s="524"/>
      <c r="C648" s="570"/>
      <c r="D648" s="500"/>
      <c r="E648" s="586"/>
      <c r="F648" s="570"/>
      <c r="G648" s="581"/>
      <c r="H648" s="501"/>
      <c r="I648" s="523"/>
    </row>
    <row r="649" spans="2:9" ht="18">
      <c r="B649" s="712" t="s">
        <v>10130</v>
      </c>
      <c r="C649" s="713"/>
      <c r="D649" s="713"/>
      <c r="E649" s="713"/>
      <c r="F649" s="713"/>
      <c r="G649" s="713"/>
      <c r="H649" s="713"/>
      <c r="I649" s="715"/>
    </row>
    <row r="650" spans="2:9">
      <c r="B650" s="492"/>
      <c r="C650" s="400"/>
      <c r="D650" s="400"/>
      <c r="E650" s="587"/>
      <c r="F650" s="400"/>
      <c r="G650" s="594"/>
      <c r="H650" s="406"/>
      <c r="I650" s="493"/>
    </row>
    <row r="651" spans="2:9" ht="45" customHeight="1">
      <c r="B651" s="483" t="s">
        <v>12623</v>
      </c>
      <c r="C651" s="395"/>
      <c r="D651" s="395"/>
      <c r="E651" s="358" t="s">
        <v>12315</v>
      </c>
      <c r="F651" s="359" t="s">
        <v>72</v>
      </c>
      <c r="G651" s="425"/>
      <c r="H651" s="403"/>
      <c r="I651" s="419">
        <f>TRUNC(SUM(I652:I655),2)</f>
        <v>16.75</v>
      </c>
    </row>
    <row r="652" spans="2:9">
      <c r="B652" s="491" t="s">
        <v>874</v>
      </c>
      <c r="C652" s="398" t="s">
        <v>7</v>
      </c>
      <c r="D652" s="399">
        <v>88310</v>
      </c>
      <c r="E652" s="179" t="str">
        <f>IF($D652&lt;&gt;"",VLOOKUP($D652,'SINAPI MARÇO 2020'!$A$1:G11564,2,FALSE),"")</f>
        <v>PINTOR COM ENCARGOS COMPLEMENTARES</v>
      </c>
      <c r="F652" s="180" t="str">
        <f>IF($D652&lt;&gt;"",VLOOKUP($D652,'SINAPI MARÇO 2020'!$1:$1048576,3,FALSE),"")</f>
        <v>H</v>
      </c>
      <c r="G652" s="426">
        <v>0.25</v>
      </c>
      <c r="H652" s="625">
        <f>IF($D652&lt;&gt;"",VLOOKUP($D652,'SINAPI MARÇO 2020'!$1:$1048576,4,FALSE),"")</f>
        <v>18.88</v>
      </c>
      <c r="I652" s="420">
        <f>TRUNC(G652*H652,2)</f>
        <v>4.72</v>
      </c>
    </row>
    <row r="653" spans="2:9">
      <c r="B653" s="491" t="s">
        <v>874</v>
      </c>
      <c r="C653" s="398" t="s">
        <v>7</v>
      </c>
      <c r="D653" s="399">
        <v>88316</v>
      </c>
      <c r="E653" s="179" t="str">
        <f>IF($D653&lt;&gt;"",VLOOKUP($D653,'SINAPI MARÇO 2020'!$A$1:G11564,2,FALSE),"")</f>
        <v>SERVENTE COM ENCARGOS COMPLEMENTARES</v>
      </c>
      <c r="F653" s="180" t="str">
        <f>IF($D653&lt;&gt;"",VLOOKUP($D653,'SINAPI MARÇO 2020'!$1:$1048576,3,FALSE),"")</f>
        <v>H</v>
      </c>
      <c r="G653" s="426">
        <v>0.2</v>
      </c>
      <c r="H653" s="625">
        <f>IF($D653&lt;&gt;"",VLOOKUP($D653,'SINAPI MARÇO 2020'!$1:$1048576,4,FALSE),"")</f>
        <v>14.37</v>
      </c>
      <c r="I653" s="420">
        <f>TRUNC(G653*H653,2)</f>
        <v>2.87</v>
      </c>
    </row>
    <row r="654" spans="2:9" ht="25.5">
      <c r="B654" s="491" t="s">
        <v>872</v>
      </c>
      <c r="C654" s="398" t="s">
        <v>7</v>
      </c>
      <c r="D654" s="399">
        <v>3767</v>
      </c>
      <c r="E654" s="179" t="str">
        <f>IF($D654&lt;&gt;"",VLOOKUP($D654,'SINAPI MARÇO 2020'!$A$1:G11564,2,FALSE),"")</f>
        <v>LIXA EM FOLHA PARA PAREDE OU MADEIRA, NUMERO 120 (COR VERMELHA)</v>
      </c>
      <c r="F654" s="180" t="str">
        <f>IF($D654&lt;&gt;"",VLOOKUP($D654,'SINAPI MARÇO 2020'!$1:$1048576,3,FALSE),"")</f>
        <v xml:space="preserve">UN    </v>
      </c>
      <c r="G654" s="426">
        <v>0.8</v>
      </c>
      <c r="H654" s="625">
        <f>IF($D654&lt;&gt;"",VLOOKUP($D654,'SINAPI MARÇO 2020'!$1:$1048576,4,FALSE),"")</f>
        <v>0.61</v>
      </c>
      <c r="I654" s="420">
        <f>TRUNC(G654*H654,2)</f>
        <v>0.48</v>
      </c>
    </row>
    <row r="655" spans="2:9" ht="30" customHeight="1">
      <c r="B655" s="491" t="s">
        <v>872</v>
      </c>
      <c r="C655" s="398" t="s">
        <v>7</v>
      </c>
      <c r="D655" s="399">
        <v>4056</v>
      </c>
      <c r="E655" s="179" t="str">
        <f>IF($D655&lt;&gt;"",VLOOKUP($D655,'SINAPI MARÇO 2020'!$A$1:G11564,2,FALSE),"")</f>
        <v>!EM PROCESSO DE DESATIVACAO!MASSA ACRILICA PARA PAREDES INTERIOR/EXTERIOR</v>
      </c>
      <c r="F655" s="180" t="str">
        <f>IF($D655&lt;&gt;"",VLOOKUP($D655,'SINAPI MARÇO 2020'!$1:$1048576,3,FALSE),"")</f>
        <v xml:space="preserve">GL    </v>
      </c>
      <c r="G655" s="426">
        <v>0.31</v>
      </c>
      <c r="H655" s="625">
        <f>IF($D655&lt;&gt;"",VLOOKUP($D655,'SINAPI MARÇO 2020'!$1:$1048576,4,FALSE),"")</f>
        <v>28</v>
      </c>
      <c r="I655" s="420">
        <f>TRUNC(G655*H655,2)</f>
        <v>8.68</v>
      </c>
    </row>
    <row r="656" spans="2:9">
      <c r="B656" s="524"/>
      <c r="C656" s="173"/>
      <c r="D656" s="500"/>
      <c r="E656" s="586"/>
      <c r="F656" s="173"/>
      <c r="G656" s="581"/>
      <c r="H656" s="501"/>
      <c r="I656" s="523"/>
    </row>
    <row r="657" spans="2:9" ht="33" customHeight="1">
      <c r="B657" s="483" t="s">
        <v>13221</v>
      </c>
      <c r="C657" s="395"/>
      <c r="D657" s="395"/>
      <c r="E657" s="358" t="s">
        <v>13220</v>
      </c>
      <c r="F657" s="359" t="s">
        <v>72</v>
      </c>
      <c r="G657" s="425"/>
      <c r="H657" s="403"/>
      <c r="I657" s="419">
        <f>TRUNC(SUM(I658:I663),2)</f>
        <v>20.84</v>
      </c>
    </row>
    <row r="658" spans="2:9" ht="25.5">
      <c r="B658" s="491" t="s">
        <v>872</v>
      </c>
      <c r="C658" s="398" t="s">
        <v>7</v>
      </c>
      <c r="D658" s="399">
        <v>3767</v>
      </c>
      <c r="E658" s="179" t="str">
        <f>IF($D658&lt;&gt;"",VLOOKUP($D658,'SINAPI MARÇO 2020'!$A$1:G11564,2,FALSE),"")</f>
        <v>LIXA EM FOLHA PARA PAREDE OU MADEIRA, NUMERO 120 (COR VERMELHA)</v>
      </c>
      <c r="F658" s="180" t="str">
        <f>IF($D658&lt;&gt;"",VLOOKUP($D658,'SINAPI MARÇO 2020'!$1:$1048576,3,FALSE),"")</f>
        <v xml:space="preserve">UN    </v>
      </c>
      <c r="G658" s="426">
        <v>0.4</v>
      </c>
      <c r="H658" s="625">
        <f>IF($D658&lt;&gt;"",VLOOKUP($D658,'SINAPI MARÇO 2020'!$1:$1048576,4,FALSE),"")</f>
        <v>0.61</v>
      </c>
      <c r="I658" s="420">
        <f t="shared" ref="I658:I663" si="23">TRUNC(G658*H658,2)</f>
        <v>0.24</v>
      </c>
    </row>
    <row r="659" spans="2:9">
      <c r="B659" s="491" t="s">
        <v>872</v>
      </c>
      <c r="C659" s="398" t="s">
        <v>7</v>
      </c>
      <c r="D659" s="399">
        <v>5318</v>
      </c>
      <c r="E659" s="179" t="str">
        <f>IF($D659&lt;&gt;"",VLOOKUP($D659,'SINAPI MARÇO 2020'!$A$1:G11564,2,FALSE),"")</f>
        <v>SOLVENTE DILUENTE A BASE DE AGUARRAS</v>
      </c>
      <c r="F659" s="180" t="str">
        <f>IF($D659&lt;&gt;"",VLOOKUP($D659,'SINAPI MARÇO 2020'!$1:$1048576,3,FALSE),"")</f>
        <v xml:space="preserve">L     </v>
      </c>
      <c r="G659" s="426">
        <v>0.04</v>
      </c>
      <c r="H659" s="625">
        <f>IF($D659&lt;&gt;"",VLOOKUP($D659,'SINAPI MARÇO 2020'!$1:$1048576,4,FALSE),"")</f>
        <v>11.95</v>
      </c>
      <c r="I659" s="420">
        <f t="shared" si="23"/>
        <v>0.47</v>
      </c>
    </row>
    <row r="660" spans="2:9" ht="25.5">
      <c r="B660" s="491" t="s">
        <v>872</v>
      </c>
      <c r="C660" s="398" t="s">
        <v>7</v>
      </c>
      <c r="D660" s="399">
        <v>6086</v>
      </c>
      <c r="E660" s="179" t="str">
        <f>IF($D660&lt;&gt;"",VLOOKUP($D660,'SINAPI MARÇO 2020'!$A$1:G11564,2,FALSE),"")</f>
        <v>!EM PROCESSO DE DESATIVACAO! FUNDO SINTETICO NIVELADOR BRANCO FOSCO PARA MADEIRA</v>
      </c>
      <c r="F660" s="180" t="str">
        <f>IF($D660&lt;&gt;"",VLOOKUP($D660,'SINAPI MARÇO 2020'!$1:$1048576,3,FALSE),"")</f>
        <v xml:space="preserve">GL    </v>
      </c>
      <c r="G660" s="426">
        <v>5.6000000000000001E-2</v>
      </c>
      <c r="H660" s="625">
        <f>IF($D660&lt;&gt;"",VLOOKUP($D660,'SINAPI MARÇO 2020'!$1:$1048576,4,FALSE),"")</f>
        <v>69.09</v>
      </c>
      <c r="I660" s="420">
        <f t="shared" si="23"/>
        <v>3.86</v>
      </c>
    </row>
    <row r="661" spans="2:9">
      <c r="B661" s="491" t="s">
        <v>872</v>
      </c>
      <c r="C661" s="398" t="s">
        <v>7</v>
      </c>
      <c r="D661" s="399">
        <v>7292</v>
      </c>
      <c r="E661" s="179" t="str">
        <f>IF($D661&lt;&gt;"",VLOOKUP($D661,'SINAPI MARÇO 2020'!$A$1:G11564,2,FALSE),"")</f>
        <v>TINTA ESMALTE SINTETICO PREMIUM BRILHANTE</v>
      </c>
      <c r="F661" s="180" t="str">
        <f>IF($D661&lt;&gt;"",VLOOKUP($D661,'SINAPI MARÇO 2020'!$1:$1048576,3,FALSE),"")</f>
        <v xml:space="preserve">L     </v>
      </c>
      <c r="G661" s="426">
        <v>0.16</v>
      </c>
      <c r="H661" s="625">
        <f>IF($D661&lt;&gt;"",VLOOKUP($D661,'SINAPI MARÇO 2020'!$1:$1048576,4,FALSE),"")</f>
        <v>23.14</v>
      </c>
      <c r="I661" s="420">
        <f t="shared" si="23"/>
        <v>3.7</v>
      </c>
    </row>
    <row r="662" spans="2:9">
      <c r="B662" s="491" t="s">
        <v>874</v>
      </c>
      <c r="C662" s="398" t="s">
        <v>7</v>
      </c>
      <c r="D662" s="399">
        <v>88310</v>
      </c>
      <c r="E662" s="179" t="str">
        <f>IF($D662&lt;&gt;"",VLOOKUP($D662,'SINAPI MARÇO 2020'!$A$1:G11564,2,FALSE),"")</f>
        <v>PINTOR COM ENCARGOS COMPLEMENTARES</v>
      </c>
      <c r="F662" s="180" t="str">
        <f>IF($D662&lt;&gt;"",VLOOKUP($D662,'SINAPI MARÇO 2020'!$1:$1048576,3,FALSE),"")</f>
        <v>H</v>
      </c>
      <c r="G662" s="426">
        <v>0.4</v>
      </c>
      <c r="H662" s="625">
        <f>IF($D662&lt;&gt;"",VLOOKUP($D662,'SINAPI MARÇO 2020'!$1:$1048576,4,FALSE),"")</f>
        <v>18.88</v>
      </c>
      <c r="I662" s="420">
        <f t="shared" si="23"/>
        <v>7.55</v>
      </c>
    </row>
    <row r="663" spans="2:9">
      <c r="B663" s="491" t="s">
        <v>874</v>
      </c>
      <c r="C663" s="398" t="s">
        <v>7</v>
      </c>
      <c r="D663" s="399">
        <v>88316</v>
      </c>
      <c r="E663" s="179" t="str">
        <f>IF($D663&lt;&gt;"",VLOOKUP($D663,'SINAPI MARÇO 2020'!$A$1:G11564,2,FALSE),"")</f>
        <v>SERVENTE COM ENCARGOS COMPLEMENTARES</v>
      </c>
      <c r="F663" s="180" t="str">
        <f>IF($D663&lt;&gt;"",VLOOKUP($D663,'SINAPI MARÇO 2020'!$1:$1048576,3,FALSE),"")</f>
        <v>H</v>
      </c>
      <c r="G663" s="426">
        <v>0.35</v>
      </c>
      <c r="H663" s="625">
        <f>IF($D663&lt;&gt;"",VLOOKUP($D663,'SINAPI MARÇO 2020'!$1:$1048576,4,FALSE),"")</f>
        <v>14.37</v>
      </c>
      <c r="I663" s="420">
        <f t="shared" si="23"/>
        <v>5.0199999999999996</v>
      </c>
    </row>
    <row r="664" spans="2:9">
      <c r="B664" s="491"/>
      <c r="C664" s="398"/>
      <c r="D664" s="399"/>
      <c r="E664" s="179"/>
      <c r="F664" s="180"/>
      <c r="G664" s="426"/>
      <c r="H664" s="404"/>
      <c r="I664" s="420"/>
    </row>
    <row r="665" spans="2:9">
      <c r="B665" s="491"/>
      <c r="C665" s="398"/>
      <c r="D665" s="399"/>
      <c r="E665" s="179"/>
      <c r="F665" s="180"/>
      <c r="G665" s="426"/>
      <c r="H665" s="404"/>
      <c r="I665" s="420"/>
    </row>
    <row r="666" spans="2:9" ht="18">
      <c r="B666" s="712" t="s">
        <v>12627</v>
      </c>
      <c r="C666" s="713"/>
      <c r="D666" s="713"/>
      <c r="E666" s="713"/>
      <c r="F666" s="713"/>
      <c r="G666" s="713"/>
      <c r="H666" s="713"/>
      <c r="I666" s="715"/>
    </row>
    <row r="667" spans="2:9">
      <c r="B667" s="492"/>
      <c r="C667" s="400"/>
      <c r="D667" s="400"/>
      <c r="E667" s="587"/>
      <c r="F667" s="400"/>
      <c r="G667" s="594"/>
      <c r="H667" s="406"/>
      <c r="I667" s="493"/>
    </row>
    <row r="668" spans="2:9" ht="25.5">
      <c r="B668" s="483" t="s">
        <v>12624</v>
      </c>
      <c r="C668" s="395"/>
      <c r="D668" s="395"/>
      <c r="E668" s="358" t="s">
        <v>12318</v>
      </c>
      <c r="F668" s="359" t="s">
        <v>49</v>
      </c>
      <c r="G668" s="425">
        <v>1</v>
      </c>
      <c r="H668" s="403"/>
      <c r="I668" s="419">
        <f>TRUNC(SUM(I669:K674),2)</f>
        <v>255.21</v>
      </c>
    </row>
    <row r="669" spans="2:9" ht="25.5">
      <c r="B669" s="361" t="s">
        <v>874</v>
      </c>
      <c r="C669" s="362" t="s">
        <v>7</v>
      </c>
      <c r="D669" s="393">
        <v>88248</v>
      </c>
      <c r="E669" s="179" t="str">
        <f>IF($D669&lt;&gt;"",VLOOKUP($D669,'SINAPI MARÇO 2020'!$A$1:G11564,2,FALSE),"")</f>
        <v>AUXILIAR DE ENCANADOR OU BOMBEIRO HIDRÁULICO COM ENCARGOS COMPLEMENTARES</v>
      </c>
      <c r="F669" s="180" t="str">
        <f>IF($D669&lt;&gt;"",VLOOKUP($D669,'SINAPI MARÇO 2020'!$1:$1048576,3,FALSE),"")</f>
        <v>H</v>
      </c>
      <c r="G669" s="432">
        <v>0.184</v>
      </c>
      <c r="H669" s="625">
        <f>IF($D669&lt;&gt;"",VLOOKUP($D669,'SINAPI MARÇO 2020'!$1:$1048576,4,FALSE),"")</f>
        <v>13.87</v>
      </c>
      <c r="I669" s="420">
        <f t="shared" ref="I669:I674" si="24">TRUNC(G669*H669,2)</f>
        <v>2.5499999999999998</v>
      </c>
    </row>
    <row r="670" spans="2:9" ht="25.5">
      <c r="B670" s="361" t="s">
        <v>874</v>
      </c>
      <c r="C670" s="362" t="s">
        <v>7</v>
      </c>
      <c r="D670" s="393">
        <v>88267</v>
      </c>
      <c r="E670" s="179" t="str">
        <f>IF($D670&lt;&gt;"",VLOOKUP($D670,'SINAPI MARÇO 2020'!$A$1:G11564,2,FALSE),"")</f>
        <v>ENCANADOR OU BOMBEIRO HIDRÁULICO COM ENCARGOS COMPLEMENTARES</v>
      </c>
      <c r="F670" s="180" t="str">
        <f>IF($D670&lt;&gt;"",VLOOKUP($D670,'SINAPI MARÇO 2020'!$1:$1048576,3,FALSE),"")</f>
        <v>H</v>
      </c>
      <c r="G670" s="432">
        <v>0.184</v>
      </c>
      <c r="H670" s="625">
        <f>IF($D670&lt;&gt;"",VLOOKUP($D670,'SINAPI MARÇO 2020'!$1:$1048576,4,FALSE),"")</f>
        <v>17.79</v>
      </c>
      <c r="I670" s="420">
        <f t="shared" si="24"/>
        <v>3.27</v>
      </c>
    </row>
    <row r="671" spans="2:9" ht="25.5">
      <c r="B671" s="361" t="s">
        <v>872</v>
      </c>
      <c r="C671" s="362" t="s">
        <v>7</v>
      </c>
      <c r="D671" s="393">
        <v>75</v>
      </c>
      <c r="E671" s="179" t="str">
        <f>IF($D671&lt;&gt;"",VLOOKUP($D671,'SINAPI MARÇO 2020'!$A$1:G11564,2,FALSE),"")</f>
        <v>ADAPTADOR PVC SOLDAVEL, COM FLANGES LIVRES, 110 MM X 4", PARA CAIXA D' AGUA</v>
      </c>
      <c r="F671" s="180" t="str">
        <f>IF($D671&lt;&gt;"",VLOOKUP($D671,'SINAPI MARÇO 2020'!$1:$1048576,3,FALSE),"")</f>
        <v xml:space="preserve">UN    </v>
      </c>
      <c r="G671" s="432">
        <v>1</v>
      </c>
      <c r="H671" s="625">
        <f>IF($D671&lt;&gt;"",VLOOKUP($D671,'SINAPI MARÇO 2020'!$1:$1048576,4,FALSE),"")</f>
        <v>245.51</v>
      </c>
      <c r="I671" s="420">
        <f t="shared" si="24"/>
        <v>245.51</v>
      </c>
    </row>
    <row r="672" spans="2:9">
      <c r="B672" s="361" t="s">
        <v>872</v>
      </c>
      <c r="C672" s="362" t="s">
        <v>7</v>
      </c>
      <c r="D672" s="393">
        <v>122</v>
      </c>
      <c r="E672" s="179" t="str">
        <f>IF($D672&lt;&gt;"",VLOOKUP($D672,'SINAPI MARÇO 2020'!$A$1:G11564,2,FALSE),"")</f>
        <v>ADESIVO PLASTICO PARA PVC, FRASCO COM 850 GR</v>
      </c>
      <c r="F672" s="180" t="str">
        <f>IF($D672&lt;&gt;"",VLOOKUP($D672,'SINAPI MARÇO 2020'!$1:$1048576,3,FALSE),"")</f>
        <v xml:space="preserve">UN    </v>
      </c>
      <c r="G672" s="432">
        <v>3.5000000000000001E-3</v>
      </c>
      <c r="H672" s="625">
        <f>IF($D672&lt;&gt;"",VLOOKUP($D672,'SINAPI MARÇO 2020'!$1:$1048576,4,FALSE),"")</f>
        <v>79.94</v>
      </c>
      <c r="I672" s="420">
        <f t="shared" si="24"/>
        <v>0.27</v>
      </c>
    </row>
    <row r="673" spans="2:9">
      <c r="B673" s="361" t="s">
        <v>872</v>
      </c>
      <c r="C673" s="362" t="s">
        <v>7</v>
      </c>
      <c r="D673" s="393">
        <v>3143</v>
      </c>
      <c r="E673" s="179" t="str">
        <f>IF($D673&lt;&gt;"",VLOOKUP($D673,'SINAPI MARÇO 2020'!$A$1:G11564,2,FALSE),"")</f>
        <v>FITA VEDA ROSCA EM ROLOS DE 18 MM X 25 M (L X C)</v>
      </c>
      <c r="F673" s="180" t="str">
        <f>IF($D673&lt;&gt;"",VLOOKUP($D673,'SINAPI MARÇO 2020'!$1:$1048576,3,FALSE),"")</f>
        <v xml:space="preserve">UN    </v>
      </c>
      <c r="G673" s="432">
        <v>4.1399999999999999E-2</v>
      </c>
      <c r="H673" s="625">
        <f>IF($D673&lt;&gt;"",VLOOKUP($D673,'SINAPI MARÇO 2020'!$1:$1048576,4,FALSE),"")</f>
        <v>10.19</v>
      </c>
      <c r="I673" s="420">
        <f t="shared" si="24"/>
        <v>0.42</v>
      </c>
    </row>
    <row r="674" spans="2:9">
      <c r="B674" s="361" t="s">
        <v>872</v>
      </c>
      <c r="C674" s="362" t="s">
        <v>7</v>
      </c>
      <c r="D674" s="393">
        <v>20083</v>
      </c>
      <c r="E674" s="179" t="str">
        <f>IF($D674&lt;&gt;"",VLOOKUP($D674,'SINAPI MARÇO 2020'!$A$1:G11564,2,FALSE),"")</f>
        <v>SOLUCAO LIMPADORA PARA PVC, FRASCO COM 1000 CM3</v>
      </c>
      <c r="F674" s="180" t="str">
        <f>IF($D674&lt;&gt;"",VLOOKUP($D674,'SINAPI MARÇO 2020'!$1:$1048576,3,FALSE),"")</f>
        <v xml:space="preserve">UN    </v>
      </c>
      <c r="G674" s="432">
        <v>4.5999999999999999E-2</v>
      </c>
      <c r="H674" s="625">
        <f>IF($D674&lt;&gt;"",VLOOKUP($D674,'SINAPI MARÇO 2020'!$1:$1048576,4,FALSE),"")</f>
        <v>69.42</v>
      </c>
      <c r="I674" s="420">
        <f t="shared" si="24"/>
        <v>3.19</v>
      </c>
    </row>
    <row r="675" spans="2:9">
      <c r="B675" s="492"/>
      <c r="C675" s="400"/>
      <c r="D675" s="400"/>
      <c r="E675" s="587"/>
      <c r="F675" s="400"/>
      <c r="G675" s="594"/>
      <c r="H675" s="406"/>
      <c r="I675" s="493"/>
    </row>
    <row r="676" spans="2:9" ht="25.5">
      <c r="B676" s="483" t="s">
        <v>12625</v>
      </c>
      <c r="C676" s="395"/>
      <c r="D676" s="395"/>
      <c r="E676" s="358" t="s">
        <v>12319</v>
      </c>
      <c r="F676" s="359" t="s">
        <v>49</v>
      </c>
      <c r="G676" s="425">
        <v>1</v>
      </c>
      <c r="H676" s="403"/>
      <c r="I676" s="419">
        <f>TRUNC(SUM(I677:I682),2)</f>
        <v>189.16</v>
      </c>
    </row>
    <row r="677" spans="2:9" ht="25.5">
      <c r="B677" s="361" t="s">
        <v>874</v>
      </c>
      <c r="C677" s="362" t="s">
        <v>7</v>
      </c>
      <c r="D677" s="393">
        <v>88248</v>
      </c>
      <c r="E677" s="179" t="str">
        <f>IF($D677&lt;&gt;"",VLOOKUP($D677,'SINAPI MARÇO 2020'!$A$1:G11564,2,FALSE),"")</f>
        <v>AUXILIAR DE ENCANADOR OU BOMBEIRO HIDRÁULICO COM ENCARGOS COMPLEMENTARES</v>
      </c>
      <c r="F677" s="180" t="str">
        <f>IF($D677&lt;&gt;"",VLOOKUP($D677,'SINAPI MARÇO 2020'!$1:$1048576,3,FALSE),"")</f>
        <v>H</v>
      </c>
      <c r="G677" s="432">
        <v>0.2208</v>
      </c>
      <c r="H677" s="625">
        <f>IF($D677&lt;&gt;"",VLOOKUP($D677,'SINAPI MARÇO 2020'!$1:$1048576,4,FALSE),"")</f>
        <v>13.87</v>
      </c>
      <c r="I677" s="420">
        <f t="shared" ref="I677:I682" si="25">TRUNC(G677*H677,2)</f>
        <v>3.06</v>
      </c>
    </row>
    <row r="678" spans="2:9" ht="25.5">
      <c r="B678" s="361" t="s">
        <v>874</v>
      </c>
      <c r="C678" s="362" t="s">
        <v>7</v>
      </c>
      <c r="D678" s="393">
        <v>88267</v>
      </c>
      <c r="E678" s="179" t="str">
        <f>IF($D678&lt;&gt;"",VLOOKUP($D678,'SINAPI MARÇO 2020'!$A$1:G11564,2,FALSE),"")</f>
        <v>ENCANADOR OU BOMBEIRO HIDRÁULICO COM ENCARGOS COMPLEMENTARES</v>
      </c>
      <c r="F678" s="180" t="str">
        <f>IF($D678&lt;&gt;"",VLOOKUP($D678,'SINAPI MARÇO 2020'!$1:$1048576,3,FALSE),"")</f>
        <v>H</v>
      </c>
      <c r="G678" s="432">
        <v>0.2208</v>
      </c>
      <c r="H678" s="625">
        <f>IF($D678&lt;&gt;"",VLOOKUP($D678,'SINAPI MARÇO 2020'!$1:$1048576,4,FALSE),"")</f>
        <v>17.79</v>
      </c>
      <c r="I678" s="420">
        <f t="shared" si="25"/>
        <v>3.92</v>
      </c>
    </row>
    <row r="679" spans="2:9" ht="25.5">
      <c r="B679" s="361" t="s">
        <v>872</v>
      </c>
      <c r="C679" s="362" t="s">
        <v>7</v>
      </c>
      <c r="D679" s="393">
        <v>74</v>
      </c>
      <c r="E679" s="179" t="str">
        <f>IF($D679&lt;&gt;"",VLOOKUP($D679,'SINAPI MARÇO 2020'!$A$1:G11564,2,FALSE),"")</f>
        <v>ADAPTADOR PVC SOLDAVEL, COM FLANGES LIVRES, 85 MM X 3", PARA CAIXA D' AGUA</v>
      </c>
      <c r="F679" s="180" t="str">
        <f>IF($D679&lt;&gt;"",VLOOKUP($D679,'SINAPI MARÇO 2020'!$1:$1048576,3,FALSE),"")</f>
        <v xml:space="preserve">UN    </v>
      </c>
      <c r="G679" s="432">
        <v>1</v>
      </c>
      <c r="H679" s="625">
        <f>IF($D679&lt;&gt;"",VLOOKUP($D679,'SINAPI MARÇO 2020'!$1:$1048576,4,FALSE),"")</f>
        <v>173.95</v>
      </c>
      <c r="I679" s="420">
        <f t="shared" si="25"/>
        <v>173.95</v>
      </c>
    </row>
    <row r="680" spans="2:9">
      <c r="B680" s="361" t="s">
        <v>872</v>
      </c>
      <c r="C680" s="362" t="s">
        <v>7</v>
      </c>
      <c r="D680" s="393">
        <v>122</v>
      </c>
      <c r="E680" s="179" t="str">
        <f>IF($D680&lt;&gt;"",VLOOKUP($D680,'SINAPI MARÇO 2020'!$A$1:G11564,2,FALSE),"")</f>
        <v>ADESIVO PLASTICO PARA PVC, FRASCO COM 850 GR</v>
      </c>
      <c r="F680" s="180" t="str">
        <f>IF($D680&lt;&gt;"",VLOOKUP($D680,'SINAPI MARÇO 2020'!$1:$1048576,3,FALSE),"")</f>
        <v xml:space="preserve">UN    </v>
      </c>
      <c r="G680" s="432">
        <v>4.7E-2</v>
      </c>
      <c r="H680" s="625">
        <f>IF($D680&lt;&gt;"",VLOOKUP($D680,'SINAPI MARÇO 2020'!$1:$1048576,4,FALSE),"")</f>
        <v>79.94</v>
      </c>
      <c r="I680" s="420">
        <f t="shared" si="25"/>
        <v>3.75</v>
      </c>
    </row>
    <row r="681" spans="2:9">
      <c r="B681" s="361" t="s">
        <v>872</v>
      </c>
      <c r="C681" s="362" t="s">
        <v>7</v>
      </c>
      <c r="D681" s="393">
        <v>3143</v>
      </c>
      <c r="E681" s="179" t="str">
        <f>IF($D681&lt;&gt;"",VLOOKUP($D681,'SINAPI MARÇO 2020'!$A$1:G11564,2,FALSE),"")</f>
        <v>FITA VEDA ROSCA EM ROLOS DE 18 MM X 25 M (L X C)</v>
      </c>
      <c r="F681" s="180" t="str">
        <f>IF($D681&lt;&gt;"",VLOOKUP($D681,'SINAPI MARÇO 2020'!$1:$1048576,3,FALSE),"")</f>
        <v xml:space="preserve">UN    </v>
      </c>
      <c r="G681" s="432">
        <v>3.2000000000000001E-2</v>
      </c>
      <c r="H681" s="625">
        <f>IF($D681&lt;&gt;"",VLOOKUP($D681,'SINAPI MARÇO 2020'!$1:$1048576,4,FALSE),"")</f>
        <v>10.19</v>
      </c>
      <c r="I681" s="420">
        <f t="shared" si="25"/>
        <v>0.32</v>
      </c>
    </row>
    <row r="682" spans="2:9">
      <c r="B682" s="361" t="s">
        <v>872</v>
      </c>
      <c r="C682" s="362" t="s">
        <v>7</v>
      </c>
      <c r="D682" s="393">
        <v>20083</v>
      </c>
      <c r="E682" s="179" t="str">
        <f>IF($D682&lt;&gt;"",VLOOKUP($D682,'SINAPI MARÇO 2020'!$A$1:G11564,2,FALSE),"")</f>
        <v>SOLUCAO LIMPADORA PARA PVC, FRASCO COM 1000 CM3</v>
      </c>
      <c r="F682" s="180" t="str">
        <f>IF($D682&lt;&gt;"",VLOOKUP($D682,'SINAPI MARÇO 2020'!$1:$1048576,3,FALSE),"")</f>
        <v xml:space="preserve">UN    </v>
      </c>
      <c r="G682" s="432">
        <v>0.06</v>
      </c>
      <c r="H682" s="625">
        <f>IF($D682&lt;&gt;"",VLOOKUP($D682,'SINAPI MARÇO 2020'!$1:$1048576,4,FALSE),"")</f>
        <v>69.42</v>
      </c>
      <c r="I682" s="420">
        <f t="shared" si="25"/>
        <v>4.16</v>
      </c>
    </row>
    <row r="683" spans="2:9">
      <c r="B683" s="492"/>
      <c r="C683" s="400"/>
      <c r="D683" s="400"/>
      <c r="E683" s="587"/>
      <c r="F683" s="400"/>
      <c r="G683" s="594"/>
      <c r="H683" s="406"/>
      <c r="I683" s="493"/>
    </row>
    <row r="684" spans="2:9" ht="25.5">
      <c r="B684" s="483" t="s">
        <v>12626</v>
      </c>
      <c r="C684" s="395"/>
      <c r="D684" s="395"/>
      <c r="E684" s="358" t="s">
        <v>12320</v>
      </c>
      <c r="F684" s="359" t="s">
        <v>49</v>
      </c>
      <c r="G684" s="425">
        <v>1</v>
      </c>
      <c r="H684" s="403"/>
      <c r="I684" s="419">
        <f>TRUNC(SUM(I685:I690),2)</f>
        <v>11.81</v>
      </c>
    </row>
    <row r="685" spans="2:9" ht="25.5">
      <c r="B685" s="361" t="s">
        <v>874</v>
      </c>
      <c r="C685" s="362" t="s">
        <v>7</v>
      </c>
      <c r="D685" s="393">
        <v>88248</v>
      </c>
      <c r="E685" s="179" t="str">
        <f>IF($D685&lt;&gt;"",VLOOKUP($D685,'SINAPI MARÇO 2020'!$A$1:G11564,2,FALSE),"")</f>
        <v>AUXILIAR DE ENCANADOR OU BOMBEIRO HIDRÁULICO COM ENCARGOS COMPLEMENTARES</v>
      </c>
      <c r="F685" s="180" t="str">
        <f>IF($D685&lt;&gt;"",VLOOKUP($D685,'SINAPI MARÇO 2020'!$1:$1048576,3,FALSE),"")</f>
        <v>H</v>
      </c>
      <c r="G685" s="432">
        <v>7.1999999999999995E-2</v>
      </c>
      <c r="H685" s="625">
        <f>IF($D685&lt;&gt;"",VLOOKUP($D685,'SINAPI MARÇO 2020'!$1:$1048576,4,FALSE),"")</f>
        <v>13.87</v>
      </c>
      <c r="I685" s="420">
        <f t="shared" ref="I685:I690" si="26">TRUNC(G685*H685,2)</f>
        <v>0.99</v>
      </c>
    </row>
    <row r="686" spans="2:9" ht="25.5">
      <c r="B686" s="361" t="s">
        <v>874</v>
      </c>
      <c r="C686" s="362" t="s">
        <v>7</v>
      </c>
      <c r="D686" s="393">
        <v>88267</v>
      </c>
      <c r="E686" s="179" t="str">
        <f>IF($D686&lt;&gt;"",VLOOKUP($D686,'SINAPI MARÇO 2020'!$A$1:G11564,2,FALSE),"")</f>
        <v>ENCANADOR OU BOMBEIRO HIDRÁULICO COM ENCARGOS COMPLEMENTARES</v>
      </c>
      <c r="F686" s="180" t="str">
        <f>IF($D686&lt;&gt;"",VLOOKUP($D686,'SINAPI MARÇO 2020'!$1:$1048576,3,FALSE),"")</f>
        <v>H</v>
      </c>
      <c r="G686" s="432">
        <v>7.1999999999999995E-2</v>
      </c>
      <c r="H686" s="625">
        <f>IF($D686&lt;&gt;"",VLOOKUP($D686,'SINAPI MARÇO 2020'!$1:$1048576,4,FALSE),"")</f>
        <v>17.79</v>
      </c>
      <c r="I686" s="420">
        <f t="shared" si="26"/>
        <v>1.28</v>
      </c>
    </row>
    <row r="687" spans="2:9" ht="25.5">
      <c r="B687" s="361" t="s">
        <v>872</v>
      </c>
      <c r="C687" s="362" t="s">
        <v>7</v>
      </c>
      <c r="D687" s="393">
        <v>114</v>
      </c>
      <c r="E687" s="179" t="str">
        <f>IF($D687&lt;&gt;"",VLOOKUP($D687,'SINAPI MARÇO 2020'!$A$1:G11564,2,FALSE),"")</f>
        <v>ADAPTADOR PVC SOLDAVEL, COM FLANGES LIVRES, 25 MM X 3/4", PARA CAIXA D' AGUA</v>
      </c>
      <c r="F687" s="180" t="str">
        <f>IF($D687&lt;&gt;"",VLOOKUP($D687,'SINAPI MARÇO 2020'!$1:$1048576,3,FALSE),"")</f>
        <v xml:space="preserve">UN    </v>
      </c>
      <c r="G687" s="432">
        <v>1</v>
      </c>
      <c r="H687" s="625">
        <f>IF($D687&lt;&gt;"",VLOOKUP($D687,'SINAPI MARÇO 2020'!$1:$1048576,4,FALSE),"")</f>
        <v>8.9499999999999993</v>
      </c>
      <c r="I687" s="420">
        <f t="shared" si="26"/>
        <v>8.9499999999999993</v>
      </c>
    </row>
    <row r="688" spans="2:9">
      <c r="B688" s="361" t="s">
        <v>872</v>
      </c>
      <c r="C688" s="362" t="s">
        <v>7</v>
      </c>
      <c r="D688" s="393">
        <v>122</v>
      </c>
      <c r="E688" s="179" t="str">
        <f>IF($D688&lt;&gt;"",VLOOKUP($D688,'SINAPI MARÇO 2020'!$A$1:G11564,2,FALSE),"")</f>
        <v>ADESIVO PLASTICO PARA PVC, FRASCO COM 850 GR</v>
      </c>
      <c r="F688" s="180" t="str">
        <f>IF($D688&lt;&gt;"",VLOOKUP($D688,'SINAPI MARÇO 2020'!$1:$1048576,3,FALSE),"")</f>
        <v xml:space="preserve">UN    </v>
      </c>
      <c r="G688" s="432">
        <v>2.8999999999999998E-3</v>
      </c>
      <c r="H688" s="625">
        <f>IF($D688&lt;&gt;"",VLOOKUP($D688,'SINAPI MARÇO 2020'!$1:$1048576,4,FALSE),"")</f>
        <v>79.94</v>
      </c>
      <c r="I688" s="420">
        <f t="shared" si="26"/>
        <v>0.23</v>
      </c>
    </row>
    <row r="689" spans="2:9">
      <c r="B689" s="361" t="s">
        <v>872</v>
      </c>
      <c r="C689" s="362" t="s">
        <v>7</v>
      </c>
      <c r="D689" s="393">
        <v>3143</v>
      </c>
      <c r="E689" s="179" t="str">
        <f>IF($D689&lt;&gt;"",VLOOKUP($D689,'SINAPI MARÇO 2020'!$A$1:G11564,2,FALSE),"")</f>
        <v>FITA VEDA ROSCA EM ROLOS DE 18 MM X 25 M (L X C)</v>
      </c>
      <c r="F689" s="180" t="str">
        <f>IF($D689&lt;&gt;"",VLOOKUP($D689,'SINAPI MARÇO 2020'!$1:$1048576,3,FALSE),"")</f>
        <v xml:space="preserve">UN    </v>
      </c>
      <c r="G689" s="432">
        <v>9.4000000000000004E-3</v>
      </c>
      <c r="H689" s="625">
        <f>IF($D689&lt;&gt;"",VLOOKUP($D689,'SINAPI MARÇO 2020'!$1:$1048576,4,FALSE),"")</f>
        <v>10.19</v>
      </c>
      <c r="I689" s="420">
        <f t="shared" si="26"/>
        <v>0.09</v>
      </c>
    </row>
    <row r="690" spans="2:9">
      <c r="B690" s="361" t="s">
        <v>872</v>
      </c>
      <c r="C690" s="362" t="s">
        <v>7</v>
      </c>
      <c r="D690" s="393">
        <v>20083</v>
      </c>
      <c r="E690" s="179" t="str">
        <f>IF($D690&lt;&gt;"",VLOOKUP($D690,'SINAPI MARÇO 2020'!$A$1:G11564,2,FALSE),"")</f>
        <v>SOLUCAO LIMPADORA PARA PVC, FRASCO COM 1000 CM3</v>
      </c>
      <c r="F690" s="180" t="str">
        <f>IF($D690&lt;&gt;"",VLOOKUP($D690,'SINAPI MARÇO 2020'!$1:$1048576,3,FALSE),"")</f>
        <v xml:space="preserve">UN    </v>
      </c>
      <c r="G690" s="432">
        <v>4.0000000000000001E-3</v>
      </c>
      <c r="H690" s="625">
        <f>IF($D690&lt;&gt;"",VLOOKUP($D690,'SINAPI MARÇO 2020'!$1:$1048576,4,FALSE),"")</f>
        <v>69.42</v>
      </c>
      <c r="I690" s="420">
        <f t="shared" si="26"/>
        <v>0.27</v>
      </c>
    </row>
    <row r="691" spans="2:9">
      <c r="B691" s="361"/>
      <c r="C691" s="362"/>
      <c r="D691" s="507"/>
      <c r="E691" s="394"/>
      <c r="F691" s="507"/>
      <c r="G691" s="426"/>
      <c r="H691" s="508"/>
      <c r="I691" s="420"/>
    </row>
    <row r="692" spans="2:9" ht="25.5">
      <c r="B692" s="483" t="s">
        <v>12628</v>
      </c>
      <c r="C692" s="395"/>
      <c r="D692" s="395"/>
      <c r="E692" s="358" t="s">
        <v>12321</v>
      </c>
      <c r="F692" s="359" t="s">
        <v>845</v>
      </c>
      <c r="G692" s="425"/>
      <c r="H692" s="403"/>
      <c r="I692" s="419">
        <f>TRUNC(SUM(I693:K697),2)</f>
        <v>4.01</v>
      </c>
    </row>
    <row r="693" spans="2:9" ht="25.5">
      <c r="B693" s="361" t="s">
        <v>874</v>
      </c>
      <c r="C693" s="362" t="s">
        <v>7</v>
      </c>
      <c r="D693" s="366">
        <v>88248</v>
      </c>
      <c r="E693" s="179" t="str">
        <f>IF($D693&lt;&gt;"",VLOOKUP($D693,'SINAPI MARÇO 2020'!$A$1:G11564,2,FALSE),"")</f>
        <v>AUXILIAR DE ENCANADOR OU BOMBEIRO HIDRÁULICO COM ENCARGOS COMPLEMENTARES</v>
      </c>
      <c r="F693" s="180" t="str">
        <f>IF($D693&lt;&gt;"",VLOOKUP($D693,'SINAPI MARÇO 2020'!$1:$1048576,3,FALSE),"")</f>
        <v>H</v>
      </c>
      <c r="G693" s="426">
        <v>7.0000000000000007E-2</v>
      </c>
      <c r="H693" s="625">
        <f>IF($D693&lt;&gt;"",VLOOKUP($D693,'SINAPI MARÇO 2020'!$1:$1048576,4,FALSE),"")</f>
        <v>13.87</v>
      </c>
      <c r="I693" s="420">
        <f>TRUNC(G693*H693,2)</f>
        <v>0.97</v>
      </c>
    </row>
    <row r="694" spans="2:9" ht="25.5">
      <c r="B694" s="361" t="s">
        <v>874</v>
      </c>
      <c r="C694" s="362" t="s">
        <v>7</v>
      </c>
      <c r="D694" s="366">
        <v>88267</v>
      </c>
      <c r="E694" s="179" t="str">
        <f>IF($D694&lt;&gt;"",VLOOKUP($D694,'SINAPI MARÇO 2020'!$A$1:G11564,2,FALSE),"")</f>
        <v>ENCANADOR OU BOMBEIRO HIDRÁULICO COM ENCARGOS COMPLEMENTARES</v>
      </c>
      <c r="F694" s="180" t="str">
        <f>IF($D694&lt;&gt;"",VLOOKUP($D694,'SINAPI MARÇO 2020'!$1:$1048576,3,FALSE),"")</f>
        <v>H</v>
      </c>
      <c r="G694" s="426">
        <v>7.0000000000000007E-2</v>
      </c>
      <c r="H694" s="625">
        <f>IF($D694&lt;&gt;"",VLOOKUP($D694,'SINAPI MARÇO 2020'!$1:$1048576,4,FALSE),"")</f>
        <v>17.79</v>
      </c>
      <c r="I694" s="420">
        <f>TRUNC(G694*H694,2)</f>
        <v>1.24</v>
      </c>
    </row>
    <row r="695" spans="2:9">
      <c r="B695" s="361" t="s">
        <v>872</v>
      </c>
      <c r="C695" s="362" t="s">
        <v>7</v>
      </c>
      <c r="D695" s="366">
        <v>122</v>
      </c>
      <c r="E695" s="179" t="str">
        <f>IF($D695&lt;&gt;"",VLOOKUP($D695,'SINAPI MARÇO 2020'!$A$1:G11564,2,FALSE),"")</f>
        <v>ADESIVO PLASTICO PARA PVC, FRASCO COM 850 GR</v>
      </c>
      <c r="F695" s="180" t="str">
        <f>IF($D695&lt;&gt;"",VLOOKUP($D695,'SINAPI MARÇO 2020'!$1:$1048576,3,FALSE),"")</f>
        <v xml:space="preserve">UN    </v>
      </c>
      <c r="G695" s="426">
        <v>6.0000000000000001E-3</v>
      </c>
      <c r="H695" s="625">
        <f>IF($D695&lt;&gt;"",VLOOKUP($D695,'SINAPI MARÇO 2020'!$1:$1048576,4,FALSE),"")</f>
        <v>79.94</v>
      </c>
      <c r="I695" s="420">
        <f>TRUNC(G695*H695,2)</f>
        <v>0.47</v>
      </c>
    </row>
    <row r="696" spans="2:9" ht="25.5">
      <c r="B696" s="361" t="s">
        <v>872</v>
      </c>
      <c r="C696" s="362" t="s">
        <v>7</v>
      </c>
      <c r="D696" s="366">
        <v>829</v>
      </c>
      <c r="E696" s="179" t="str">
        <f>IF($D696&lt;&gt;"",VLOOKUP($D696,'SINAPI MARÇO 2020'!$A$1:G11564,2,FALSE),"")</f>
        <v>BUCHA DE REDUCAO DE PVC, SOLDAVEL, CURTA, COM 32 X 25 MM, PARA AGUA FRIA PREDIAL</v>
      </c>
      <c r="F696" s="180" t="str">
        <f>IF($D696&lt;&gt;"",VLOOKUP($D696,'SINAPI MARÇO 2020'!$1:$1048576,3,FALSE),"")</f>
        <v xml:space="preserve">UN    </v>
      </c>
      <c r="G696" s="426">
        <v>1</v>
      </c>
      <c r="H696" s="625">
        <f>IF($D696&lt;&gt;"",VLOOKUP($D696,'SINAPI MARÇO 2020'!$1:$1048576,4,FALSE),"")</f>
        <v>0.64</v>
      </c>
      <c r="I696" s="420">
        <f>TRUNC(G696*H696,2)</f>
        <v>0.64</v>
      </c>
    </row>
    <row r="697" spans="2:9">
      <c r="B697" s="361" t="s">
        <v>872</v>
      </c>
      <c r="C697" s="362" t="s">
        <v>7</v>
      </c>
      <c r="D697" s="366">
        <v>20083</v>
      </c>
      <c r="E697" s="179" t="str">
        <f>IF($D697&lt;&gt;"",VLOOKUP($D697,'SINAPI MARÇO 2020'!$A$1:G11564,2,FALSE),"")</f>
        <v>SOLUCAO LIMPADORA PARA PVC, FRASCO COM 1000 CM3</v>
      </c>
      <c r="F697" s="180" t="str">
        <f>IF($D697&lt;&gt;"",VLOOKUP($D697,'SINAPI MARÇO 2020'!$1:$1048576,3,FALSE),"")</f>
        <v xml:space="preserve">UN    </v>
      </c>
      <c r="G697" s="426">
        <v>0.01</v>
      </c>
      <c r="H697" s="625">
        <f>IF($D697&lt;&gt;"",VLOOKUP($D697,'SINAPI MARÇO 2020'!$1:$1048576,4,FALSE),"")</f>
        <v>69.42</v>
      </c>
      <c r="I697" s="420">
        <f>TRUNC(G697*H697,2)</f>
        <v>0.69</v>
      </c>
    </row>
    <row r="698" spans="2:9">
      <c r="B698" s="361"/>
      <c r="C698" s="362"/>
      <c r="D698" s="366"/>
      <c r="E698" s="394"/>
      <c r="F698" s="364"/>
      <c r="G698" s="426"/>
      <c r="H698" s="402"/>
      <c r="I698" s="420"/>
    </row>
    <row r="699" spans="2:9" ht="25.5">
      <c r="B699" s="483" t="s">
        <v>12631</v>
      </c>
      <c r="C699" s="395"/>
      <c r="D699" s="395"/>
      <c r="E699" s="358" t="s">
        <v>12322</v>
      </c>
      <c r="F699" s="359" t="s">
        <v>845</v>
      </c>
      <c r="G699" s="425"/>
      <c r="H699" s="403"/>
      <c r="I699" s="419">
        <f>TRUNC(SUM(I700:K704),2)</f>
        <v>10.78</v>
      </c>
    </row>
    <row r="700" spans="2:9" ht="25.5">
      <c r="B700" s="361" t="s">
        <v>874</v>
      </c>
      <c r="C700" s="362" t="s">
        <v>7</v>
      </c>
      <c r="D700" s="366">
        <v>88248</v>
      </c>
      <c r="E700" s="179" t="str">
        <f>IF($D700&lt;&gt;"",VLOOKUP($D700,'SINAPI MARÇO 2020'!$A$1:G11564,2,FALSE),"")</f>
        <v>AUXILIAR DE ENCANADOR OU BOMBEIRO HIDRÁULICO COM ENCARGOS COMPLEMENTARES</v>
      </c>
      <c r="F700" s="180" t="str">
        <f>IF($D700&lt;&gt;"",VLOOKUP($D700,'SINAPI MARÇO 2020'!$1:$1048576,3,FALSE),"")</f>
        <v>H</v>
      </c>
      <c r="G700" s="426">
        <v>0.14000000000000001</v>
      </c>
      <c r="H700" s="625">
        <f>IF($D700&lt;&gt;"",VLOOKUP($D700,'SINAPI MARÇO 2020'!$1:$1048576,4,FALSE),"")</f>
        <v>13.87</v>
      </c>
      <c r="I700" s="420">
        <f>TRUNC(G700*H700,2)</f>
        <v>1.94</v>
      </c>
    </row>
    <row r="701" spans="2:9" ht="25.5">
      <c r="B701" s="361" t="s">
        <v>874</v>
      </c>
      <c r="C701" s="362" t="s">
        <v>7</v>
      </c>
      <c r="D701" s="366">
        <v>88267</v>
      </c>
      <c r="E701" s="179" t="str">
        <f>IF($D701&lt;&gt;"",VLOOKUP($D701,'SINAPI MARÇO 2020'!$A$1:G11564,2,FALSE),"")</f>
        <v>ENCANADOR OU BOMBEIRO HIDRÁULICO COM ENCARGOS COMPLEMENTARES</v>
      </c>
      <c r="F701" s="180" t="str">
        <f>IF($D701&lt;&gt;"",VLOOKUP($D701,'SINAPI MARÇO 2020'!$1:$1048576,3,FALSE),"")</f>
        <v>H</v>
      </c>
      <c r="G701" s="426">
        <v>0.14000000000000001</v>
      </c>
      <c r="H701" s="625">
        <f>IF($D701&lt;&gt;"",VLOOKUP($D701,'SINAPI MARÇO 2020'!$1:$1048576,4,FALSE),"")</f>
        <v>17.79</v>
      </c>
      <c r="I701" s="420">
        <f>TRUNC(G701*H701,2)</f>
        <v>2.4900000000000002</v>
      </c>
    </row>
    <row r="702" spans="2:9">
      <c r="B702" s="361" t="s">
        <v>872</v>
      </c>
      <c r="C702" s="362" t="s">
        <v>7</v>
      </c>
      <c r="D702" s="366">
        <v>122</v>
      </c>
      <c r="E702" s="179" t="str">
        <f>IF($D702&lt;&gt;"",VLOOKUP($D702,'SINAPI MARÇO 2020'!$A$1:G11564,2,FALSE),"")</f>
        <v>ADESIVO PLASTICO PARA PVC, FRASCO COM 850 GR</v>
      </c>
      <c r="F702" s="180" t="str">
        <f>IF($D702&lt;&gt;"",VLOOKUP($D702,'SINAPI MARÇO 2020'!$1:$1048576,3,FALSE),"")</f>
        <v xml:space="preserve">UN    </v>
      </c>
      <c r="G702" s="426">
        <v>1.4E-2</v>
      </c>
      <c r="H702" s="625">
        <f>IF($D702&lt;&gt;"",VLOOKUP($D702,'SINAPI MARÇO 2020'!$1:$1048576,4,FALSE),"")</f>
        <v>79.94</v>
      </c>
      <c r="I702" s="420">
        <f>TRUNC(G702*H702,2)</f>
        <v>1.1100000000000001</v>
      </c>
    </row>
    <row r="703" spans="2:9" ht="25.5">
      <c r="B703" s="361" t="s">
        <v>872</v>
      </c>
      <c r="C703" s="362" t="s">
        <v>7</v>
      </c>
      <c r="D703" s="366">
        <v>818</v>
      </c>
      <c r="E703" s="179" t="str">
        <f>IF($D703&lt;&gt;"",VLOOKUP($D703,'SINAPI MARÇO 2020'!$A$1:G11564,2,FALSE),"")</f>
        <v>BUCHA DE REDUCAO DE PVC, SOLDAVEL, CURTA, COM 60 X 50 MM, PARA AGUA FRIA PREDIAL</v>
      </c>
      <c r="F703" s="180" t="str">
        <f>IF($D703&lt;&gt;"",VLOOKUP($D703,'SINAPI MARÇO 2020'!$1:$1048576,3,FALSE),"")</f>
        <v xml:space="preserve">UN    </v>
      </c>
      <c r="G703" s="426">
        <v>1</v>
      </c>
      <c r="H703" s="625">
        <f>IF($D703&lt;&gt;"",VLOOKUP($D703,'SINAPI MARÇO 2020'!$1:$1048576,4,FALSE),"")</f>
        <v>3.86</v>
      </c>
      <c r="I703" s="420">
        <f>TRUNC(G703*H703,2)</f>
        <v>3.86</v>
      </c>
    </row>
    <row r="704" spans="2:9">
      <c r="B704" s="361" t="s">
        <v>872</v>
      </c>
      <c r="C704" s="362" t="s">
        <v>7</v>
      </c>
      <c r="D704" s="366">
        <v>20083</v>
      </c>
      <c r="E704" s="179" t="str">
        <f>IF($D704&lt;&gt;"",VLOOKUP($D704,'SINAPI MARÇO 2020'!$A$1:G11564,2,FALSE),"")</f>
        <v>SOLUCAO LIMPADORA PARA PVC, FRASCO COM 1000 CM3</v>
      </c>
      <c r="F704" s="180" t="str">
        <f>IF($D704&lt;&gt;"",VLOOKUP($D704,'SINAPI MARÇO 2020'!$1:$1048576,3,FALSE),"")</f>
        <v xml:space="preserve">UN    </v>
      </c>
      <c r="G704" s="426">
        <v>0.02</v>
      </c>
      <c r="H704" s="625">
        <f>IF($D704&lt;&gt;"",VLOOKUP($D704,'SINAPI MARÇO 2020'!$1:$1048576,4,FALSE),"")</f>
        <v>69.42</v>
      </c>
      <c r="I704" s="420">
        <f>TRUNC(G704*H704,2)</f>
        <v>1.38</v>
      </c>
    </row>
    <row r="705" spans="2:9">
      <c r="B705" s="361"/>
      <c r="C705" s="362"/>
      <c r="D705" s="507"/>
      <c r="E705" s="394"/>
      <c r="F705" s="507"/>
      <c r="G705" s="426"/>
      <c r="H705" s="508"/>
      <c r="I705" s="420"/>
    </row>
    <row r="706" spans="2:9" ht="25.5">
      <c r="B706" s="483" t="s">
        <v>12632</v>
      </c>
      <c r="C706" s="395"/>
      <c r="D706" s="395"/>
      <c r="E706" s="358" t="s">
        <v>12323</v>
      </c>
      <c r="F706" s="359" t="s">
        <v>845</v>
      </c>
      <c r="G706" s="425"/>
      <c r="H706" s="403"/>
      <c r="I706" s="419">
        <f>TRUNC(SUM(I707:K711),2)</f>
        <v>25.71</v>
      </c>
    </row>
    <row r="707" spans="2:9" ht="25.5">
      <c r="B707" s="361" t="s">
        <v>874</v>
      </c>
      <c r="C707" s="362" t="s">
        <v>7</v>
      </c>
      <c r="D707" s="366">
        <v>88248</v>
      </c>
      <c r="E707" s="179" t="str">
        <f>IF($D707&lt;&gt;"",VLOOKUP($D707,'SINAPI MARÇO 2020'!$A$1:G11564,2,FALSE),"")</f>
        <v>AUXILIAR DE ENCANADOR OU BOMBEIRO HIDRÁULICO COM ENCARGOS COMPLEMENTARES</v>
      </c>
      <c r="F707" s="180" t="str">
        <f>IF($D707&lt;&gt;"",VLOOKUP($D707,'SINAPI MARÇO 2020'!$1:$1048576,3,FALSE),"")</f>
        <v>H</v>
      </c>
      <c r="G707" s="426">
        <v>0.27</v>
      </c>
      <c r="H707" s="625">
        <f>IF($D707&lt;&gt;"",VLOOKUP($D707,'SINAPI MARÇO 2020'!$1:$1048576,4,FALSE),"")</f>
        <v>13.87</v>
      </c>
      <c r="I707" s="420">
        <f>TRUNC(G707*H707,2)</f>
        <v>3.74</v>
      </c>
    </row>
    <row r="708" spans="2:9" ht="25.5">
      <c r="B708" s="361" t="s">
        <v>874</v>
      </c>
      <c r="C708" s="362" t="s">
        <v>7</v>
      </c>
      <c r="D708" s="366">
        <v>88267</v>
      </c>
      <c r="E708" s="179" t="str">
        <f>IF($D708&lt;&gt;"",VLOOKUP($D708,'SINAPI MARÇO 2020'!$A$1:G11564,2,FALSE),"")</f>
        <v>ENCANADOR OU BOMBEIRO HIDRÁULICO COM ENCARGOS COMPLEMENTARES</v>
      </c>
      <c r="F708" s="180" t="str">
        <f>IF($D708&lt;&gt;"",VLOOKUP($D708,'SINAPI MARÇO 2020'!$1:$1048576,3,FALSE),"")</f>
        <v>H</v>
      </c>
      <c r="G708" s="426">
        <v>0.3</v>
      </c>
      <c r="H708" s="625">
        <f>IF($D708&lt;&gt;"",VLOOKUP($D708,'SINAPI MARÇO 2020'!$1:$1048576,4,FALSE),"")</f>
        <v>17.79</v>
      </c>
      <c r="I708" s="420">
        <f>TRUNC(G708*H708,2)</f>
        <v>5.33</v>
      </c>
    </row>
    <row r="709" spans="2:9">
      <c r="B709" s="361" t="s">
        <v>872</v>
      </c>
      <c r="C709" s="362" t="s">
        <v>7</v>
      </c>
      <c r="D709" s="366">
        <v>122</v>
      </c>
      <c r="E709" s="179" t="str">
        <f>IF($D709&lt;&gt;"",VLOOKUP($D709,'SINAPI MARÇO 2020'!$A$1:G11565,2,FALSE),"")</f>
        <v>ADESIVO PLASTICO PARA PVC, FRASCO COM 850 GR</v>
      </c>
      <c r="F709" s="180" t="str">
        <f>IF($D709&lt;&gt;"",VLOOKUP($D709,'SINAPI MARÇO 2020'!$1:$1048576,3,FALSE),"")</f>
        <v xml:space="preserve">UN    </v>
      </c>
      <c r="G709" s="426">
        <v>2.7E-2</v>
      </c>
      <c r="H709" s="625">
        <f>IF($D709&lt;&gt;"",VLOOKUP($D709,'SINAPI MARÇO 2020'!$1:$1048576,4,FALSE),"")</f>
        <v>79.94</v>
      </c>
      <c r="I709" s="420">
        <f>TRUNC(G709*H709,2)</f>
        <v>2.15</v>
      </c>
    </row>
    <row r="710" spans="2:9" ht="25.5">
      <c r="B710" s="361" t="s">
        <v>872</v>
      </c>
      <c r="C710" s="362" t="s">
        <v>7</v>
      </c>
      <c r="D710" s="366">
        <v>823</v>
      </c>
      <c r="E710" s="179" t="str">
        <f>IF($D710&lt;&gt;"",VLOOKUP($D710,'SINAPI MARÇO 2020'!$A$1:G11566,2,FALSE),"")</f>
        <v>BUCHA DE REDUCAO DE PVC, SOLDAVEL, CURTA, COM 75 X 60 MM, PARA AGUA FRIA PREDIAL</v>
      </c>
      <c r="F710" s="180" t="str">
        <f>IF($D710&lt;&gt;"",VLOOKUP($D710,'SINAPI MARÇO 2020'!$1:$1048576,3,FALSE),"")</f>
        <v xml:space="preserve">UN    </v>
      </c>
      <c r="G710" s="426">
        <v>1</v>
      </c>
      <c r="H710" s="625">
        <f>IF($D710&lt;&gt;"",VLOOKUP($D710,'SINAPI MARÇO 2020'!$1:$1048576,4,FALSE),"")</f>
        <v>11.65</v>
      </c>
      <c r="I710" s="420">
        <f>TRUNC(G710*H710,2)</f>
        <v>11.65</v>
      </c>
    </row>
    <row r="711" spans="2:9">
      <c r="B711" s="361" t="s">
        <v>872</v>
      </c>
      <c r="C711" s="362" t="s">
        <v>7</v>
      </c>
      <c r="D711" s="366">
        <v>20083</v>
      </c>
      <c r="E711" s="179" t="str">
        <f>IF($D711&lt;&gt;"",VLOOKUP($D711,'SINAPI MARÇO 2020'!$A$1:G11567,2,FALSE),"")</f>
        <v>SOLUCAO LIMPADORA PARA PVC, FRASCO COM 1000 CM3</v>
      </c>
      <c r="F711" s="180" t="str">
        <f>IF($D711&lt;&gt;"",VLOOKUP($D711,'SINAPI MARÇO 2020'!$1:$1048576,3,FALSE),"")</f>
        <v xml:space="preserve">UN    </v>
      </c>
      <c r="G711" s="426">
        <v>4.1000000000000002E-2</v>
      </c>
      <c r="H711" s="625">
        <f>IF($D711&lt;&gt;"",VLOOKUP($D711,'SINAPI MARÇO 2020'!$1:$1048576,4,FALSE),"")</f>
        <v>69.42</v>
      </c>
      <c r="I711" s="420">
        <f>TRUNC(G711*H711,2)</f>
        <v>2.84</v>
      </c>
    </row>
    <row r="712" spans="2:9">
      <c r="B712" s="361"/>
      <c r="C712" s="362"/>
      <c r="D712" s="507"/>
      <c r="E712" s="394"/>
      <c r="F712" s="507"/>
      <c r="G712" s="426"/>
      <c r="H712" s="508"/>
      <c r="I712" s="420"/>
    </row>
    <row r="713" spans="2:9" ht="25.5">
      <c r="B713" s="483" t="s">
        <v>12633</v>
      </c>
      <c r="C713" s="395"/>
      <c r="D713" s="395"/>
      <c r="E713" s="358" t="s">
        <v>12324</v>
      </c>
      <c r="F713" s="359" t="s">
        <v>845</v>
      </c>
      <c r="G713" s="425"/>
      <c r="H713" s="403"/>
      <c r="I713" s="419">
        <f>TRUNC(SUM(I714:K718),2)</f>
        <v>35.69</v>
      </c>
    </row>
    <row r="714" spans="2:9" ht="25.5">
      <c r="B714" s="361" t="s">
        <v>874</v>
      </c>
      <c r="C714" s="362" t="s">
        <v>7</v>
      </c>
      <c r="D714" s="366">
        <v>88248</v>
      </c>
      <c r="E714" s="179" t="str">
        <f>IF($D714&lt;&gt;"",VLOOKUP($D714,'SINAPI MARÇO 2020'!$A$1:G11570,2,FALSE),"")</f>
        <v>AUXILIAR DE ENCANADOR OU BOMBEIRO HIDRÁULICO COM ENCARGOS COMPLEMENTARES</v>
      </c>
      <c r="F714" s="180" t="str">
        <f>IF($D714&lt;&gt;"",VLOOKUP($D714,'SINAPI MARÇO 2020'!$1:$1048576,3,FALSE),"")</f>
        <v>H</v>
      </c>
      <c r="G714" s="426">
        <v>0.4</v>
      </c>
      <c r="H714" s="625">
        <f>IF($D714&lt;&gt;"",VLOOKUP($D714,'SINAPI MARÇO 2020'!$1:$1048576,4,FALSE),"")</f>
        <v>13.87</v>
      </c>
      <c r="I714" s="420">
        <f>TRUNC(G714*H714,2)</f>
        <v>5.54</v>
      </c>
    </row>
    <row r="715" spans="2:9" ht="25.5">
      <c r="B715" s="361" t="s">
        <v>874</v>
      </c>
      <c r="C715" s="362" t="s">
        <v>7</v>
      </c>
      <c r="D715" s="366">
        <v>88267</v>
      </c>
      <c r="E715" s="179" t="str">
        <f>IF($D715&lt;&gt;"",VLOOKUP($D715,'SINAPI MARÇO 2020'!$A$1:G11571,2,FALSE),"")</f>
        <v>ENCANADOR OU BOMBEIRO HIDRÁULICO COM ENCARGOS COMPLEMENTARES</v>
      </c>
      <c r="F715" s="180" t="str">
        <f>IF($D715&lt;&gt;"",VLOOKUP($D715,'SINAPI MARÇO 2020'!$1:$1048576,3,FALSE),"")</f>
        <v>H</v>
      </c>
      <c r="G715" s="426">
        <v>0.6</v>
      </c>
      <c r="H715" s="625">
        <f>IF($D715&lt;&gt;"",VLOOKUP($D715,'SINAPI MARÇO 2020'!$1:$1048576,4,FALSE),"")</f>
        <v>17.79</v>
      </c>
      <c r="I715" s="420">
        <f>TRUNC(G715*H715,2)</f>
        <v>10.67</v>
      </c>
    </row>
    <row r="716" spans="2:9">
      <c r="B716" s="361" t="s">
        <v>872</v>
      </c>
      <c r="C716" s="362" t="s">
        <v>7</v>
      </c>
      <c r="D716" s="366">
        <v>122</v>
      </c>
      <c r="E716" s="179" t="str">
        <f>IF($D716&lt;&gt;"",VLOOKUP($D716,'SINAPI MARÇO 2020'!$A$1:G11572,2,FALSE),"")</f>
        <v>ADESIVO PLASTICO PARA PVC, FRASCO COM 850 GR</v>
      </c>
      <c r="F716" s="180" t="str">
        <f>IF($D716&lt;&gt;"",VLOOKUP($D716,'SINAPI MARÇO 2020'!$1:$1048576,3,FALSE),"")</f>
        <v xml:space="preserve">UN    </v>
      </c>
      <c r="G716" s="426">
        <v>3.6999999999999998E-2</v>
      </c>
      <c r="H716" s="625">
        <f>IF($D716&lt;&gt;"",VLOOKUP($D716,'SINAPI MARÇO 2020'!$1:$1048576,4,FALSE),"")</f>
        <v>79.94</v>
      </c>
      <c r="I716" s="420">
        <f>TRUNC(G716*H716,2)</f>
        <v>2.95</v>
      </c>
    </row>
    <row r="717" spans="2:9" ht="25.5">
      <c r="B717" s="361" t="s">
        <v>872</v>
      </c>
      <c r="C717" s="362" t="s">
        <v>7</v>
      </c>
      <c r="D717" s="366">
        <v>830</v>
      </c>
      <c r="E717" s="179" t="str">
        <f>IF($D717&lt;&gt;"",VLOOKUP($D717,'SINAPI MARÇO 2020'!$A$1:G11573,2,FALSE),"")</f>
        <v>BUCHA DE REDUCAO DE PVC, SOLDAVEL, CURTA, COM 85 X 75 MM, PARA AGUA FRIA PREDIAL</v>
      </c>
      <c r="F717" s="180" t="str">
        <f>IF($D717&lt;&gt;"",VLOOKUP($D717,'SINAPI MARÇO 2020'!$1:$1048576,3,FALSE),"")</f>
        <v xml:space="preserve">UN    </v>
      </c>
      <c r="G717" s="426">
        <v>1</v>
      </c>
      <c r="H717" s="625">
        <f>IF($D717&lt;&gt;"",VLOOKUP($D717,'SINAPI MARÇO 2020'!$1:$1048576,4,FALSE),"")</f>
        <v>9.59</v>
      </c>
      <c r="I717" s="420">
        <f>TRUNC(G717*H717,2)</f>
        <v>9.59</v>
      </c>
    </row>
    <row r="718" spans="2:9">
      <c r="B718" s="361" t="s">
        <v>872</v>
      </c>
      <c r="C718" s="362" t="s">
        <v>7</v>
      </c>
      <c r="D718" s="366">
        <v>20083</v>
      </c>
      <c r="E718" s="179" t="str">
        <f>IF($D718&lt;&gt;"",VLOOKUP($D718,'SINAPI MARÇO 2020'!$A$1:G11574,2,FALSE),"")</f>
        <v>SOLUCAO LIMPADORA PARA PVC, FRASCO COM 1000 CM3</v>
      </c>
      <c r="F718" s="180" t="str">
        <f>IF($D718&lt;&gt;"",VLOOKUP($D718,'SINAPI MARÇO 2020'!$1:$1048576,3,FALSE),"")</f>
        <v xml:space="preserve">UN    </v>
      </c>
      <c r="G718" s="426">
        <v>0.1</v>
      </c>
      <c r="H718" s="625">
        <f>IF($D718&lt;&gt;"",VLOOKUP($D718,'SINAPI MARÇO 2020'!$1:$1048576,4,FALSE),"")</f>
        <v>69.42</v>
      </c>
      <c r="I718" s="420">
        <f>TRUNC(G718*H718,2)</f>
        <v>6.94</v>
      </c>
    </row>
    <row r="719" spans="2:9">
      <c r="B719" s="361"/>
      <c r="C719" s="362"/>
      <c r="D719" s="507"/>
      <c r="E719" s="394"/>
      <c r="F719" s="507"/>
      <c r="G719" s="426"/>
      <c r="H719" s="508"/>
      <c r="I719" s="420"/>
    </row>
    <row r="720" spans="2:9" ht="25.5">
      <c r="B720" s="483" t="s">
        <v>12634</v>
      </c>
      <c r="C720" s="395"/>
      <c r="D720" s="395"/>
      <c r="E720" s="358" t="s">
        <v>12325</v>
      </c>
      <c r="F720" s="359" t="s">
        <v>845</v>
      </c>
      <c r="G720" s="425"/>
      <c r="H720" s="403"/>
      <c r="I720" s="419">
        <f>TRUNC(SUM(I721:K725),2)</f>
        <v>76.77</v>
      </c>
    </row>
    <row r="721" spans="2:9" ht="25.5">
      <c r="B721" s="361" t="s">
        <v>874</v>
      </c>
      <c r="C721" s="362" t="s">
        <v>7</v>
      </c>
      <c r="D721" s="366">
        <v>88248</v>
      </c>
      <c r="E721" s="179" t="str">
        <f>IF($D721&lt;&gt;"",VLOOKUP($D721,'SINAPI MARÇO 2020'!$A$1:G11577,2,FALSE),"")</f>
        <v>AUXILIAR DE ENCANADOR OU BOMBEIRO HIDRÁULICO COM ENCARGOS COMPLEMENTARES</v>
      </c>
      <c r="F721" s="180" t="str">
        <f>IF($D721&lt;&gt;"",VLOOKUP($D721,'SINAPI MARÇO 2020'!$1:$1048576,3,FALSE),"")</f>
        <v>H</v>
      </c>
      <c r="G721" s="426">
        <v>0.35</v>
      </c>
      <c r="H721" s="625">
        <f>IF($D721&lt;&gt;"",VLOOKUP($D721,'SINAPI MARÇO 2020'!$1:$1048576,4,FALSE),"")</f>
        <v>13.87</v>
      </c>
      <c r="I721" s="420">
        <f>TRUNC(G721*H721,2)</f>
        <v>4.8499999999999996</v>
      </c>
    </row>
    <row r="722" spans="2:9" ht="25.5">
      <c r="B722" s="361" t="s">
        <v>874</v>
      </c>
      <c r="C722" s="362" t="s">
        <v>7</v>
      </c>
      <c r="D722" s="366">
        <v>88267</v>
      </c>
      <c r="E722" s="179" t="str">
        <f>IF($D722&lt;&gt;"",VLOOKUP($D722,'SINAPI MARÇO 2020'!$A$1:G11578,2,FALSE),"")</f>
        <v>ENCANADOR OU BOMBEIRO HIDRÁULICO COM ENCARGOS COMPLEMENTARES</v>
      </c>
      <c r="F722" s="180" t="str">
        <f>IF($D722&lt;&gt;"",VLOOKUP($D722,'SINAPI MARÇO 2020'!$1:$1048576,3,FALSE),"")</f>
        <v>H</v>
      </c>
      <c r="G722" s="426">
        <v>0.5</v>
      </c>
      <c r="H722" s="625">
        <f>IF($D722&lt;&gt;"",VLOOKUP($D722,'SINAPI MARÇO 2020'!$1:$1048576,4,FALSE),"")</f>
        <v>17.79</v>
      </c>
      <c r="I722" s="420">
        <f>TRUNC(G722*H722,2)</f>
        <v>8.89</v>
      </c>
    </row>
    <row r="723" spans="2:9">
      <c r="B723" s="361" t="s">
        <v>872</v>
      </c>
      <c r="C723" s="362" t="s">
        <v>7</v>
      </c>
      <c r="D723" s="366">
        <v>122</v>
      </c>
      <c r="E723" s="179" t="str">
        <f>IF($D723&lt;&gt;"",VLOOKUP($D723,'SINAPI MARÇO 2020'!$A$1:G11579,2,FALSE),"")</f>
        <v>ADESIVO PLASTICO PARA PVC, FRASCO COM 850 GR</v>
      </c>
      <c r="F723" s="180" t="str">
        <f>IF($D723&lt;&gt;"",VLOOKUP($D723,'SINAPI MARÇO 2020'!$1:$1048576,3,FALSE),"")</f>
        <v xml:space="preserve">UN    </v>
      </c>
      <c r="G723" s="426">
        <v>5.2999999999999999E-2</v>
      </c>
      <c r="H723" s="625">
        <f>IF($D723&lt;&gt;"",VLOOKUP($D723,'SINAPI MARÇO 2020'!$1:$1048576,4,FALSE),"")</f>
        <v>79.94</v>
      </c>
      <c r="I723" s="420">
        <f>TRUNC(G723*H723,2)</f>
        <v>4.2300000000000004</v>
      </c>
    </row>
    <row r="724" spans="2:9" ht="25.5">
      <c r="B724" s="361" t="s">
        <v>872</v>
      </c>
      <c r="C724" s="362" t="s">
        <v>7</v>
      </c>
      <c r="D724" s="366">
        <v>831</v>
      </c>
      <c r="E724" s="179" t="str">
        <f>IF($D724&lt;&gt;"",VLOOKUP($D724,'SINAPI MARÇO 2020'!$A$1:G11580,2,FALSE),"")</f>
        <v>BUCHA DE REDUCAO DE PVC, SOLDAVEL, CURTA, COM 110 X 85 MM, PARA AGUA FRIA PREDIAL</v>
      </c>
      <c r="F724" s="180" t="str">
        <f>IF($D724&lt;&gt;"",VLOOKUP($D724,'SINAPI MARÇO 2020'!$1:$1048576,3,FALSE),"")</f>
        <v xml:space="preserve">UN    </v>
      </c>
      <c r="G724" s="426">
        <v>1</v>
      </c>
      <c r="H724" s="625">
        <f>IF($D724&lt;&gt;"",VLOOKUP($D724,'SINAPI MARÇO 2020'!$1:$1048576,4,FALSE),"")</f>
        <v>53.25</v>
      </c>
      <c r="I724" s="420">
        <f>TRUNC(G724*H724,2)</f>
        <v>53.25</v>
      </c>
    </row>
    <row r="725" spans="2:9">
      <c r="B725" s="361" t="s">
        <v>872</v>
      </c>
      <c r="C725" s="362" t="s">
        <v>7</v>
      </c>
      <c r="D725" s="366">
        <v>20083</v>
      </c>
      <c r="E725" s="179" t="str">
        <f>IF($D725&lt;&gt;"",VLOOKUP($D725,'SINAPI MARÇO 2020'!$A$1:G11581,2,FALSE),"")</f>
        <v>SOLUCAO LIMPADORA PARA PVC, FRASCO COM 1000 CM3</v>
      </c>
      <c r="F725" s="180" t="str">
        <f>IF($D725&lt;&gt;"",VLOOKUP($D725,'SINAPI MARÇO 2020'!$1:$1048576,3,FALSE),"")</f>
        <v xml:space="preserve">UN    </v>
      </c>
      <c r="G725" s="426">
        <v>0.08</v>
      </c>
      <c r="H725" s="625">
        <f>IF($D725&lt;&gt;"",VLOOKUP($D725,'SINAPI MARÇO 2020'!$1:$1048576,4,FALSE),"")</f>
        <v>69.42</v>
      </c>
      <c r="I725" s="420">
        <f>TRUNC(G725*H725,2)</f>
        <v>5.55</v>
      </c>
    </row>
    <row r="726" spans="2:9">
      <c r="B726" s="361"/>
      <c r="C726" s="362"/>
      <c r="D726" s="507"/>
      <c r="E726" s="394"/>
      <c r="F726" s="507"/>
      <c r="G726" s="426"/>
      <c r="H726" s="508"/>
      <c r="I726" s="420"/>
    </row>
    <row r="727" spans="2:9" ht="25.5">
      <c r="B727" s="483" t="s">
        <v>12635</v>
      </c>
      <c r="C727" s="395"/>
      <c r="D727" s="395"/>
      <c r="E727" s="358" t="s">
        <v>12636</v>
      </c>
      <c r="F727" s="359" t="s">
        <v>845</v>
      </c>
      <c r="G727" s="425"/>
      <c r="H727" s="403"/>
      <c r="I727" s="419">
        <f>TRUNC(SUM(I728:K732),2)</f>
        <v>9.5399999999999991</v>
      </c>
    </row>
    <row r="728" spans="2:9" ht="25.5">
      <c r="B728" s="361" t="s">
        <v>874</v>
      </c>
      <c r="C728" s="362" t="s">
        <v>7</v>
      </c>
      <c r="D728" s="366">
        <v>88248</v>
      </c>
      <c r="E728" s="179" t="str">
        <f>IF($D728&lt;&gt;"",VLOOKUP($D728,'SINAPI MARÇO 2020'!$A$1:G11584,2,FALSE),"")</f>
        <v>AUXILIAR DE ENCANADOR OU BOMBEIRO HIDRÁULICO COM ENCARGOS COMPLEMENTARES</v>
      </c>
      <c r="F728" s="180" t="str">
        <f>IF($D728&lt;&gt;"",VLOOKUP($D728,'SINAPI MARÇO 2020'!$1:$1048576,3,FALSE),"")</f>
        <v>H</v>
      </c>
      <c r="G728" s="426">
        <v>0.1</v>
      </c>
      <c r="H728" s="625">
        <f>IF($D728&lt;&gt;"",VLOOKUP($D728,'SINAPI MARÇO 2020'!$1:$1048576,4,FALSE),"")</f>
        <v>13.87</v>
      </c>
      <c r="I728" s="420">
        <f>TRUNC(G728*H728,2)</f>
        <v>1.38</v>
      </c>
    </row>
    <row r="729" spans="2:9" ht="25.5">
      <c r="B729" s="361" t="s">
        <v>874</v>
      </c>
      <c r="C729" s="362" t="s">
        <v>7</v>
      </c>
      <c r="D729" s="366">
        <v>88267</v>
      </c>
      <c r="E729" s="179" t="str">
        <f>IF($D729&lt;&gt;"",VLOOKUP($D729,'SINAPI MARÇO 2020'!$A$1:G11585,2,FALSE),"")</f>
        <v>ENCANADOR OU BOMBEIRO HIDRÁULICO COM ENCARGOS COMPLEMENTARES</v>
      </c>
      <c r="F729" s="180" t="str">
        <f>IF($D729&lt;&gt;"",VLOOKUP($D729,'SINAPI MARÇO 2020'!$1:$1048576,3,FALSE),"")</f>
        <v>H</v>
      </c>
      <c r="G729" s="426">
        <v>0.1</v>
      </c>
      <c r="H729" s="625">
        <f>IF($D729&lt;&gt;"",VLOOKUP($D729,'SINAPI MARÇO 2020'!$1:$1048576,4,FALSE),"")</f>
        <v>17.79</v>
      </c>
      <c r="I729" s="420">
        <f>TRUNC(G729*H729,2)</f>
        <v>1.77</v>
      </c>
    </row>
    <row r="730" spans="2:9">
      <c r="B730" s="361" t="s">
        <v>872</v>
      </c>
      <c r="C730" s="362" t="s">
        <v>7</v>
      </c>
      <c r="D730" s="366">
        <v>122</v>
      </c>
      <c r="E730" s="179" t="str">
        <f>IF($D730&lt;&gt;"",VLOOKUP($D730,'SINAPI MARÇO 2020'!$A$1:G11586,2,FALSE),"")</f>
        <v>ADESIVO PLASTICO PARA PVC, FRASCO COM 850 GR</v>
      </c>
      <c r="F730" s="180" t="str">
        <f>IF($D730&lt;&gt;"",VLOOKUP($D730,'SINAPI MARÇO 2020'!$1:$1048576,3,FALSE),"")</f>
        <v xml:space="preserve">UN    </v>
      </c>
      <c r="G730" s="426">
        <v>3.0000000000000001E-3</v>
      </c>
      <c r="H730" s="625">
        <f>IF($D730&lt;&gt;"",VLOOKUP($D730,'SINAPI MARÇO 2020'!$1:$1048576,4,FALSE),"")</f>
        <v>79.94</v>
      </c>
      <c r="I730" s="420">
        <f>TRUNC(G730*H730,2)</f>
        <v>0.23</v>
      </c>
    </row>
    <row r="731" spans="2:9" ht="25.5">
      <c r="B731" s="361" t="s">
        <v>872</v>
      </c>
      <c r="C731" s="362" t="s">
        <v>7</v>
      </c>
      <c r="D731" s="366">
        <v>813</v>
      </c>
      <c r="E731" s="179" t="str">
        <f>IF($D731&lt;&gt;"",VLOOKUP($D731,'SINAPI MARÇO 2020'!$A$1:G11587,2,FALSE),"")</f>
        <v>BUCHA DE REDUCAO DE PVC, SOLDAVEL, LONGA, COM 50 X 25 MM, PARA AGUA FRIA PREDIAL</v>
      </c>
      <c r="F731" s="180" t="str">
        <f>IF($D731&lt;&gt;"",VLOOKUP($D731,'SINAPI MARÇO 2020'!$1:$1048576,3,FALSE),"")</f>
        <v xml:space="preserve">UN    </v>
      </c>
      <c r="G731" s="426">
        <v>1</v>
      </c>
      <c r="H731" s="625">
        <f>IF($D731&lt;&gt;"",VLOOKUP($D731,'SINAPI MARÇO 2020'!$1:$1048576,4,FALSE),"")</f>
        <v>2.97</v>
      </c>
      <c r="I731" s="420">
        <f>TRUNC(G731*H731,2)</f>
        <v>2.97</v>
      </c>
    </row>
    <row r="732" spans="2:9">
      <c r="B732" s="361" t="s">
        <v>872</v>
      </c>
      <c r="C732" s="362" t="s">
        <v>7</v>
      </c>
      <c r="D732" s="366">
        <v>20083</v>
      </c>
      <c r="E732" s="179" t="str">
        <f>IF($D732&lt;&gt;"",VLOOKUP($D732,'SINAPI MARÇO 2020'!$A$1:G11588,2,FALSE),"")</f>
        <v>SOLUCAO LIMPADORA PARA PVC, FRASCO COM 1000 CM3</v>
      </c>
      <c r="F732" s="180" t="str">
        <f>IF($D732&lt;&gt;"",VLOOKUP($D732,'SINAPI MARÇO 2020'!$1:$1048576,3,FALSE),"")</f>
        <v xml:space="preserve">UN    </v>
      </c>
      <c r="G732" s="426">
        <v>4.5999999999999999E-2</v>
      </c>
      <c r="H732" s="625">
        <f>IF($D732&lt;&gt;"",VLOOKUP($D732,'SINAPI MARÇO 2020'!$1:$1048576,4,FALSE),"")</f>
        <v>69.42</v>
      </c>
      <c r="I732" s="420">
        <f>TRUNC(G732*H732,2)</f>
        <v>3.19</v>
      </c>
    </row>
    <row r="733" spans="2:9">
      <c r="B733" s="361"/>
      <c r="C733" s="362"/>
      <c r="D733" s="507"/>
      <c r="E733" s="394"/>
      <c r="F733" s="507"/>
      <c r="G733" s="426"/>
      <c r="H733" s="508"/>
      <c r="I733" s="420"/>
    </row>
    <row r="734" spans="2:9" ht="25.5">
      <c r="B734" s="483" t="s">
        <v>5033</v>
      </c>
      <c r="C734" s="395"/>
      <c r="D734" s="395"/>
      <c r="E734" s="358" t="s">
        <v>12326</v>
      </c>
      <c r="F734" s="359" t="s">
        <v>845</v>
      </c>
      <c r="G734" s="425"/>
      <c r="H734" s="403"/>
      <c r="I734" s="419">
        <f>TRUNC(SUM(I735:K739),2)</f>
        <v>24.4</v>
      </c>
    </row>
    <row r="735" spans="2:9" ht="25.5">
      <c r="B735" s="361" t="s">
        <v>874</v>
      </c>
      <c r="C735" s="362" t="s">
        <v>7</v>
      </c>
      <c r="D735" s="366">
        <v>88248</v>
      </c>
      <c r="E735" s="179" t="str">
        <f>IF($D735&lt;&gt;"",VLOOKUP($D735,'SINAPI MARÇO 2020'!$A$1:G11591,2,FALSE),"")</f>
        <v>AUXILIAR DE ENCANADOR OU BOMBEIRO HIDRÁULICO COM ENCARGOS COMPLEMENTARES</v>
      </c>
      <c r="F735" s="180" t="str">
        <f>IF($D735&lt;&gt;"",VLOOKUP($D735,'SINAPI MARÇO 2020'!$1:$1048576,3,FALSE),"")</f>
        <v>H</v>
      </c>
      <c r="G735" s="426">
        <v>0.32</v>
      </c>
      <c r="H735" s="625">
        <f>IF($D735&lt;&gt;"",VLOOKUP($D735,'SINAPI MARÇO 2020'!$1:$1048576,4,FALSE),"")</f>
        <v>13.87</v>
      </c>
      <c r="I735" s="420">
        <f>TRUNC(G735*H735,2)</f>
        <v>4.43</v>
      </c>
    </row>
    <row r="736" spans="2:9" ht="25.5">
      <c r="B736" s="361" t="s">
        <v>874</v>
      </c>
      <c r="C736" s="362" t="s">
        <v>7</v>
      </c>
      <c r="D736" s="366">
        <v>88267</v>
      </c>
      <c r="E736" s="179" t="str">
        <f>IF($D736&lt;&gt;"",VLOOKUP($D736,'SINAPI MARÇO 2020'!$A$1:G11592,2,FALSE),"")</f>
        <v>ENCANADOR OU BOMBEIRO HIDRÁULICO COM ENCARGOS COMPLEMENTARES</v>
      </c>
      <c r="F736" s="180" t="str">
        <f>IF($D736&lt;&gt;"",VLOOKUP($D736,'SINAPI MARÇO 2020'!$1:$1048576,3,FALSE),"")</f>
        <v>H</v>
      </c>
      <c r="G736" s="426">
        <v>0.39</v>
      </c>
      <c r="H736" s="625">
        <f>IF($D736&lt;&gt;"",VLOOKUP($D736,'SINAPI MARÇO 2020'!$1:$1048576,4,FALSE),"")</f>
        <v>17.79</v>
      </c>
      <c r="I736" s="420">
        <f>TRUNC(G736*H736,2)</f>
        <v>6.93</v>
      </c>
    </row>
    <row r="737" spans="2:9">
      <c r="B737" s="361" t="s">
        <v>872</v>
      </c>
      <c r="C737" s="362" t="s">
        <v>7</v>
      </c>
      <c r="D737" s="366">
        <v>122</v>
      </c>
      <c r="E737" s="179" t="str">
        <f>IF($D737&lt;&gt;"",VLOOKUP($D737,'SINAPI MARÇO 2020'!$A$1:G11593,2,FALSE),"")</f>
        <v>ADESIVO PLASTICO PARA PVC, FRASCO COM 850 GR</v>
      </c>
      <c r="F737" s="180" t="str">
        <f>IF($D737&lt;&gt;"",VLOOKUP($D737,'SINAPI MARÇO 2020'!$1:$1048576,3,FALSE),"")</f>
        <v xml:space="preserve">UN    </v>
      </c>
      <c r="G737" s="426">
        <v>7.0000000000000001E-3</v>
      </c>
      <c r="H737" s="625">
        <f>IF($D737&lt;&gt;"",VLOOKUP($D737,'SINAPI MARÇO 2020'!$1:$1048576,4,FALSE),"")</f>
        <v>79.94</v>
      </c>
      <c r="I737" s="420">
        <f>TRUNC(G737*H737,2)</f>
        <v>0.55000000000000004</v>
      </c>
    </row>
    <row r="738" spans="2:9" ht="25.5">
      <c r="B738" s="361" t="s">
        <v>872</v>
      </c>
      <c r="C738" s="362" t="s">
        <v>7</v>
      </c>
      <c r="D738" s="366">
        <v>821</v>
      </c>
      <c r="E738" s="179" t="str">
        <f>IF($D738&lt;&gt;"",VLOOKUP($D738,'SINAPI MARÇO 2020'!$A$1:G11594,2,FALSE),"")</f>
        <v>BUCHA DE REDUCAO DE PVC, SOLDAVEL, LONGA, COM 75 X 50 MM, PARA AGUA FRIA PREDIAL</v>
      </c>
      <c r="F738" s="180" t="str">
        <f>IF($D738&lt;&gt;"",VLOOKUP($D738,'SINAPI MARÇO 2020'!$1:$1048576,3,FALSE),"")</f>
        <v xml:space="preserve">UN    </v>
      </c>
      <c r="G738" s="426">
        <v>1</v>
      </c>
      <c r="H738" s="625">
        <f>IF($D738&lt;&gt;"",VLOOKUP($D738,'SINAPI MARÇO 2020'!$1:$1048576,4,FALSE),"")</f>
        <v>11.95</v>
      </c>
      <c r="I738" s="420">
        <f>TRUNC(G738*H738,2)</f>
        <v>11.95</v>
      </c>
    </row>
    <row r="739" spans="2:9">
      <c r="B739" s="361" t="s">
        <v>872</v>
      </c>
      <c r="C739" s="362" t="s">
        <v>7</v>
      </c>
      <c r="D739" s="366">
        <v>20083</v>
      </c>
      <c r="E739" s="179" t="str">
        <f>IF($D739&lt;&gt;"",VLOOKUP($D739,'SINAPI MARÇO 2020'!$A$1:G11595,2,FALSE),"")</f>
        <v>SOLUCAO LIMPADORA PARA PVC, FRASCO COM 1000 CM3</v>
      </c>
      <c r="F739" s="180" t="str">
        <f>IF($D739&lt;&gt;"",VLOOKUP($D739,'SINAPI MARÇO 2020'!$1:$1048576,3,FALSE),"")</f>
        <v xml:space="preserve">UN    </v>
      </c>
      <c r="G739" s="426">
        <v>7.7999999999999996E-3</v>
      </c>
      <c r="H739" s="625">
        <f>IF($D739&lt;&gt;"",VLOOKUP($D739,'SINAPI MARÇO 2020'!$1:$1048576,4,FALSE),"")</f>
        <v>69.42</v>
      </c>
      <c r="I739" s="420">
        <f>TRUNC(G739*H739,2)</f>
        <v>0.54</v>
      </c>
    </row>
    <row r="740" spans="2:9">
      <c r="B740" s="361"/>
      <c r="C740" s="362"/>
      <c r="D740" s="507"/>
      <c r="E740" s="394"/>
      <c r="F740" s="507"/>
      <c r="G740" s="426"/>
      <c r="H740" s="508"/>
      <c r="I740" s="420"/>
    </row>
    <row r="741" spans="2:9" ht="25.5">
      <c r="B741" s="483" t="s">
        <v>5034</v>
      </c>
      <c r="C741" s="395"/>
      <c r="D741" s="395"/>
      <c r="E741" s="358" t="s">
        <v>12327</v>
      </c>
      <c r="F741" s="359" t="s">
        <v>845</v>
      </c>
      <c r="G741" s="425"/>
      <c r="H741" s="403"/>
      <c r="I741" s="419">
        <f>TRUNC(SUM(I742:I746),2)</f>
        <v>29.2</v>
      </c>
    </row>
    <row r="742" spans="2:9" ht="25.5">
      <c r="B742" s="361" t="s">
        <v>874</v>
      </c>
      <c r="C742" s="362" t="s">
        <v>7</v>
      </c>
      <c r="D742" s="366">
        <v>88248</v>
      </c>
      <c r="E742" s="179" t="str">
        <f>IF($D742&lt;&gt;"",VLOOKUP($D742,'SINAPI MARÇO 2020'!$A$1:G11598,2,FALSE),"")</f>
        <v>AUXILIAR DE ENCANADOR OU BOMBEIRO HIDRÁULICO COM ENCARGOS COMPLEMENTARES</v>
      </c>
      <c r="F742" s="180" t="str">
        <f>IF($D742&lt;&gt;"",VLOOKUP($D742,'SINAPI MARÇO 2020'!$1:$1048576,3,FALSE),"")</f>
        <v>H</v>
      </c>
      <c r="G742" s="426">
        <v>0.28000000000000003</v>
      </c>
      <c r="H742" s="625">
        <f>IF($D742&lt;&gt;"",VLOOKUP($D742,'SINAPI MARÇO 2020'!$1:$1048576,4,FALSE),"")</f>
        <v>13.87</v>
      </c>
      <c r="I742" s="420">
        <f>TRUNC(G742*H742,2)</f>
        <v>3.88</v>
      </c>
    </row>
    <row r="743" spans="2:9" ht="25.5">
      <c r="B743" s="361" t="s">
        <v>874</v>
      </c>
      <c r="C743" s="362" t="s">
        <v>7</v>
      </c>
      <c r="D743" s="366">
        <v>88267</v>
      </c>
      <c r="E743" s="179" t="str">
        <f>IF($D743&lt;&gt;"",VLOOKUP($D743,'SINAPI MARÇO 2020'!$A$1:G11599,2,FALSE),"")</f>
        <v>ENCANADOR OU BOMBEIRO HIDRÁULICO COM ENCARGOS COMPLEMENTARES</v>
      </c>
      <c r="F743" s="180" t="str">
        <f>IF($D743&lt;&gt;"",VLOOKUP($D743,'SINAPI MARÇO 2020'!$1:$1048576,3,FALSE),"")</f>
        <v>H</v>
      </c>
      <c r="G743" s="426">
        <v>0.28000000000000003</v>
      </c>
      <c r="H743" s="625">
        <f>IF($D743&lt;&gt;"",VLOOKUP($D743,'SINAPI MARÇO 2020'!$1:$1048576,4,FALSE),"")</f>
        <v>17.79</v>
      </c>
      <c r="I743" s="420">
        <f>TRUNC(G743*H743,2)</f>
        <v>4.9800000000000004</v>
      </c>
    </row>
    <row r="744" spans="2:9">
      <c r="B744" s="361" t="s">
        <v>872</v>
      </c>
      <c r="C744" s="362" t="s">
        <v>7</v>
      </c>
      <c r="D744" s="366">
        <v>122</v>
      </c>
      <c r="E744" s="179" t="str">
        <f>IF($D744&lt;&gt;"",VLOOKUP($D744,'SINAPI MARÇO 2020'!$A$1:G11600,2,FALSE),"")</f>
        <v>ADESIVO PLASTICO PARA PVC, FRASCO COM 850 GR</v>
      </c>
      <c r="F744" s="180" t="str">
        <f>IF($D744&lt;&gt;"",VLOOKUP($D744,'SINAPI MARÇO 2020'!$1:$1048576,3,FALSE),"")</f>
        <v xml:space="preserve">UN    </v>
      </c>
      <c r="G744" s="426">
        <v>0.01</v>
      </c>
      <c r="H744" s="625">
        <f>IF($D744&lt;&gt;"",VLOOKUP($D744,'SINAPI MARÇO 2020'!$1:$1048576,4,FALSE),"")</f>
        <v>79.94</v>
      </c>
      <c r="I744" s="420">
        <f>TRUNC(G744*H744,2)</f>
        <v>0.79</v>
      </c>
    </row>
    <row r="745" spans="2:9" ht="25.5">
      <c r="B745" s="361" t="s">
        <v>872</v>
      </c>
      <c r="C745" s="362" t="s">
        <v>7</v>
      </c>
      <c r="D745" s="366">
        <v>817</v>
      </c>
      <c r="E745" s="179" t="str">
        <f>IF($D745&lt;&gt;"",VLOOKUP($D745,'SINAPI MARÇO 2020'!$A$1:G11601,2,FALSE),"")</f>
        <v>BUCHA DE REDUCAO DE PVC, SOLDAVEL, LONGA, COM 85 X 60 MM, PARA AGUA FRIA PREDIAL</v>
      </c>
      <c r="F745" s="180" t="str">
        <f>IF($D745&lt;&gt;"",VLOOKUP($D745,'SINAPI MARÇO 2020'!$1:$1048576,3,FALSE),"")</f>
        <v xml:space="preserve">UN    </v>
      </c>
      <c r="G745" s="426">
        <v>1</v>
      </c>
      <c r="H745" s="625">
        <f>IF($D745&lt;&gt;"",VLOOKUP($D745,'SINAPI MARÇO 2020'!$1:$1048576,4,FALSE),"")</f>
        <v>14.21</v>
      </c>
      <c r="I745" s="420">
        <f>TRUNC(G745*H745,2)</f>
        <v>14.21</v>
      </c>
    </row>
    <row r="746" spans="2:9">
      <c r="B746" s="361" t="s">
        <v>872</v>
      </c>
      <c r="C746" s="362" t="s">
        <v>7</v>
      </c>
      <c r="D746" s="366">
        <v>20083</v>
      </c>
      <c r="E746" s="179" t="str">
        <f>IF($D746&lt;&gt;"",VLOOKUP($D746,'SINAPI MARÇO 2020'!$A$1:G11602,2,FALSE),"")</f>
        <v>SOLUCAO LIMPADORA PARA PVC, FRASCO COM 1000 CM3</v>
      </c>
      <c r="F746" s="180" t="str">
        <f>IF($D746&lt;&gt;"",VLOOKUP($D746,'SINAPI MARÇO 2020'!$1:$1048576,3,FALSE),"")</f>
        <v xml:space="preserve">UN    </v>
      </c>
      <c r="G746" s="426">
        <v>7.6999999999999999E-2</v>
      </c>
      <c r="H746" s="625">
        <f>IF($D746&lt;&gt;"",VLOOKUP($D746,'SINAPI MARÇO 2020'!$1:$1048576,4,FALSE),"")</f>
        <v>69.42</v>
      </c>
      <c r="I746" s="420">
        <f>TRUNC(G746*H746,2)</f>
        <v>5.34</v>
      </c>
    </row>
    <row r="747" spans="2:9">
      <c r="B747" s="528"/>
      <c r="C747" s="509"/>
      <c r="D747" s="509"/>
      <c r="E747" s="590"/>
      <c r="F747" s="509"/>
      <c r="G747" s="597"/>
      <c r="H747" s="510"/>
      <c r="I747" s="529"/>
    </row>
    <row r="748" spans="2:9" ht="15">
      <c r="B748" s="483" t="s">
        <v>5035</v>
      </c>
      <c r="C748" s="395"/>
      <c r="D748" s="395"/>
      <c r="E748" s="358" t="s">
        <v>12331</v>
      </c>
      <c r="F748" s="359" t="s">
        <v>845</v>
      </c>
      <c r="G748" s="425"/>
      <c r="H748" s="403"/>
      <c r="I748" s="419">
        <f>TRUNC(SUM(I749:I754),2)</f>
        <v>39.93</v>
      </c>
    </row>
    <row r="749" spans="2:9">
      <c r="B749" s="361" t="s">
        <v>872</v>
      </c>
      <c r="C749" s="362" t="s">
        <v>7</v>
      </c>
      <c r="D749" s="366">
        <v>122</v>
      </c>
      <c r="E749" s="179" t="str">
        <f>IF($D749&lt;&gt;"",VLOOKUP($D749,'SINAPI MARÇO 2020'!$A$1:G11605,2,FALSE),"")</f>
        <v>ADESIVO PLASTICO PARA PVC, FRASCO COM 850 GR</v>
      </c>
      <c r="F749" s="180" t="str">
        <f>IF($D749&lt;&gt;"",VLOOKUP($D749,'SINAPI MARÇO 2020'!$1:$1048576,3,FALSE),"")</f>
        <v xml:space="preserve">UN    </v>
      </c>
      <c r="G749" s="426">
        <v>3.5000000000000003E-2</v>
      </c>
      <c r="H749" s="625">
        <f>IF($D749&lt;&gt;"",VLOOKUP($D749,'SINAPI MARÇO 2020'!$1:$1048576,4,FALSE),"")</f>
        <v>79.94</v>
      </c>
      <c r="I749" s="420">
        <f t="shared" ref="I749:I754" si="27">TRUNC(G749*H749,2)</f>
        <v>2.79</v>
      </c>
    </row>
    <row r="750" spans="2:9" ht="25.5">
      <c r="B750" s="361" t="s">
        <v>872</v>
      </c>
      <c r="C750" s="362" t="s">
        <v>7</v>
      </c>
      <c r="D750" s="366">
        <v>7143</v>
      </c>
      <c r="E750" s="179" t="str">
        <f>IF($D750&lt;&gt;"",VLOOKUP($D750,'SINAPI MARÇO 2020'!$A$1:G11606,2,FALSE),"")</f>
        <v>TE SOLDAVEL, PVC, 90 GRAUS, 60 MM, PARA AGUA FRIA PREDIAL (NBR 5648)</v>
      </c>
      <c r="F750" s="180" t="str">
        <f>IF($D750&lt;&gt;"",VLOOKUP($D750,'SINAPI MARÇO 2020'!$1:$1048576,3,FALSE),"")</f>
        <v xml:space="preserve">UN    </v>
      </c>
      <c r="G750" s="426">
        <v>1</v>
      </c>
      <c r="H750" s="625">
        <f>IF($D750&lt;&gt;"",VLOOKUP($D750,'SINAPI MARÇO 2020'!$1:$1048576,4,FALSE),"")</f>
        <v>21.49</v>
      </c>
      <c r="I750" s="420">
        <f t="shared" si="27"/>
        <v>21.49</v>
      </c>
    </row>
    <row r="751" spans="2:9">
      <c r="B751" s="361" t="s">
        <v>872</v>
      </c>
      <c r="C751" s="362" t="s">
        <v>7</v>
      </c>
      <c r="D751" s="366">
        <v>20083</v>
      </c>
      <c r="E751" s="179" t="str">
        <f>IF($D751&lt;&gt;"",VLOOKUP($D751,'SINAPI MARÇO 2020'!$A$1:G11607,2,FALSE),"")</f>
        <v>SOLUCAO LIMPADORA PARA PVC, FRASCO COM 1000 CM3</v>
      </c>
      <c r="F751" s="180" t="str">
        <f>IF($D751&lt;&gt;"",VLOOKUP($D751,'SINAPI MARÇO 2020'!$1:$1048576,3,FALSE),"")</f>
        <v xml:space="preserve">UN    </v>
      </c>
      <c r="G751" s="426">
        <v>4.4999999999999998E-2</v>
      </c>
      <c r="H751" s="625">
        <f>IF($D751&lt;&gt;"",VLOOKUP($D751,'SINAPI MARÇO 2020'!$1:$1048576,4,FALSE),"")</f>
        <v>69.42</v>
      </c>
      <c r="I751" s="420">
        <f t="shared" si="27"/>
        <v>3.12</v>
      </c>
    </row>
    <row r="752" spans="2:9">
      <c r="B752" s="361" t="s">
        <v>872</v>
      </c>
      <c r="C752" s="362" t="s">
        <v>7</v>
      </c>
      <c r="D752" s="366">
        <v>38383</v>
      </c>
      <c r="E752" s="179" t="str">
        <f>IF($D752&lt;&gt;"",VLOOKUP($D752,'SINAPI MARÇO 2020'!$A$1:G11608,2,FALSE),"")</f>
        <v>LIXA D'AGUA EM FOLHA, GRAO 100</v>
      </c>
      <c r="F752" s="180" t="str">
        <f>IF($D752&lt;&gt;"",VLOOKUP($D752,'SINAPI MARÇO 2020'!$1:$1048576,3,FALSE),"")</f>
        <v xml:space="preserve">UN    </v>
      </c>
      <c r="G752" s="426">
        <v>4.2999999999999997E-2</v>
      </c>
      <c r="H752" s="625">
        <f>IF($D752&lt;&gt;"",VLOOKUP($D752,'SINAPI MARÇO 2020'!$1:$1048576,4,FALSE),"")</f>
        <v>1.86</v>
      </c>
      <c r="I752" s="420">
        <f t="shared" si="27"/>
        <v>7.0000000000000007E-2</v>
      </c>
    </row>
    <row r="753" spans="2:9" ht="25.5">
      <c r="B753" s="361" t="s">
        <v>918</v>
      </c>
      <c r="C753" s="362" t="s">
        <v>7</v>
      </c>
      <c r="D753" s="366">
        <v>88248</v>
      </c>
      <c r="E753" s="179" t="str">
        <f>IF($D753&lt;&gt;"",VLOOKUP($D753,'SINAPI MARÇO 2020'!$A$1:G11609,2,FALSE),"")</f>
        <v>AUXILIAR DE ENCANADOR OU BOMBEIRO HIDRÁULICO COM ENCARGOS COMPLEMENTARES</v>
      </c>
      <c r="F753" s="180" t="str">
        <f>IF($D753&lt;&gt;"",VLOOKUP($D753,'SINAPI MARÇO 2020'!$1:$1048576,3,FALSE),"")</f>
        <v>H</v>
      </c>
      <c r="G753" s="426">
        <v>0.45</v>
      </c>
      <c r="H753" s="625">
        <f>IF($D753&lt;&gt;"",VLOOKUP($D753,'SINAPI MARÇO 2020'!$1:$1048576,4,FALSE),"")</f>
        <v>13.87</v>
      </c>
      <c r="I753" s="420">
        <f t="shared" si="27"/>
        <v>6.24</v>
      </c>
    </row>
    <row r="754" spans="2:9" ht="25.5">
      <c r="B754" s="361" t="s">
        <v>918</v>
      </c>
      <c r="C754" s="362" t="s">
        <v>7</v>
      </c>
      <c r="D754" s="366">
        <v>88267</v>
      </c>
      <c r="E754" s="179" t="str">
        <f>IF($D754&lt;&gt;"",VLOOKUP($D754,'SINAPI MARÇO 2020'!$A$1:G11610,2,FALSE),"")</f>
        <v>ENCANADOR OU BOMBEIRO HIDRÁULICO COM ENCARGOS COMPLEMENTARES</v>
      </c>
      <c r="F754" s="180" t="str">
        <f>IF($D754&lt;&gt;"",VLOOKUP($D754,'SINAPI MARÇO 2020'!$1:$1048576,3,FALSE),"")</f>
        <v>H</v>
      </c>
      <c r="G754" s="426">
        <v>0.35</v>
      </c>
      <c r="H754" s="625">
        <f>IF($D754&lt;&gt;"",VLOOKUP($D754,'SINAPI MARÇO 2020'!$1:$1048576,4,FALSE),"")</f>
        <v>17.79</v>
      </c>
      <c r="I754" s="420">
        <f t="shared" si="27"/>
        <v>6.22</v>
      </c>
    </row>
    <row r="755" spans="2:9">
      <c r="B755" s="492"/>
      <c r="C755" s="400"/>
      <c r="D755" s="400"/>
      <c r="E755" s="587"/>
      <c r="F755" s="400"/>
      <c r="G755" s="594"/>
      <c r="H755" s="406"/>
      <c r="I755" s="493"/>
    </row>
    <row r="756" spans="2:9" ht="15">
      <c r="B756" s="483" t="s">
        <v>5036</v>
      </c>
      <c r="C756" s="395"/>
      <c r="D756" s="395"/>
      <c r="E756" s="358" t="s">
        <v>12332</v>
      </c>
      <c r="F756" s="359" t="s">
        <v>845</v>
      </c>
      <c r="G756" s="425"/>
      <c r="H756" s="403"/>
      <c r="I756" s="419">
        <f>TRUNC(SUM(I757:I761),2)</f>
        <v>35.64</v>
      </c>
    </row>
    <row r="757" spans="2:9" ht="25.5">
      <c r="B757" s="361" t="s">
        <v>872</v>
      </c>
      <c r="C757" s="362" t="s">
        <v>7</v>
      </c>
      <c r="D757" s="366">
        <v>298</v>
      </c>
      <c r="E757" s="179" t="str">
        <f>IF($D757&lt;&gt;"",VLOOKUP($D757,'SINAPI MARÇO 2020'!$A$1:G11613,2,FALSE),"")</f>
        <v>ANEL BORRACHA DN 75 MM, PARA TUBO SERIE REFORCADA ESGOTO PREDIAL</v>
      </c>
      <c r="F757" s="180" t="str">
        <f>IF($D757&lt;&gt;"",VLOOKUP($D757,'SINAPI MARÇO 2020'!$1:$1048576,3,FALSE),"")</f>
        <v xml:space="preserve">UN    </v>
      </c>
      <c r="G757" s="426">
        <v>2</v>
      </c>
      <c r="H757" s="625">
        <f>IF($D757&lt;&gt;"",VLOOKUP($D757,'SINAPI MARÇO 2020'!$1:$1048576,4,FALSE),"")</f>
        <v>3.01</v>
      </c>
      <c r="I757" s="420">
        <f>TRUNC(G757*H757,2)</f>
        <v>6.02</v>
      </c>
    </row>
    <row r="758" spans="2:9" ht="25.5">
      <c r="B758" s="361" t="s">
        <v>872</v>
      </c>
      <c r="C758" s="362" t="s">
        <v>7</v>
      </c>
      <c r="D758" s="366">
        <v>20078</v>
      </c>
      <c r="E758" s="179" t="str">
        <f>IF($D758&lt;&gt;"",VLOOKUP($D758,'SINAPI MARÇO 2020'!$A$1:G11614,2,FALSE),"")</f>
        <v>PASTA LUBRIFICANTE PARA TUBOS E CONEXOES COM JUNTA ELASTICA (USO EM PVC, ACO, POLIETILENO E OUTROS) ( DE *400* G)</v>
      </c>
      <c r="F758" s="180" t="str">
        <f>IF($D758&lt;&gt;"",VLOOKUP($D758,'SINAPI MARÇO 2020'!$1:$1048576,3,FALSE),"")</f>
        <v xml:space="preserve">UN    </v>
      </c>
      <c r="G758" s="426">
        <v>0.06</v>
      </c>
      <c r="H758" s="625">
        <f>IF($D758&lt;&gt;"",VLOOKUP($D758,'SINAPI MARÇO 2020'!$1:$1048576,4,FALSE),"")</f>
        <v>29.27</v>
      </c>
      <c r="I758" s="420">
        <f>TRUNC(G758*H758,2)</f>
        <v>1.75</v>
      </c>
    </row>
    <row r="759" spans="2:9">
      <c r="B759" s="361" t="s">
        <v>872</v>
      </c>
      <c r="C759" s="362" t="s">
        <v>7</v>
      </c>
      <c r="D759" s="366">
        <v>20177</v>
      </c>
      <c r="E759" s="179" t="str">
        <f>IF($D759&lt;&gt;"",VLOOKUP($D759,'SINAPI MARÇO 2020'!$A$1:G11615,2,FALSE),"")</f>
        <v>TE, PVC, SERIE R, 75 X 75 MM, PARA ESGOTO PREDIAL</v>
      </c>
      <c r="F759" s="180" t="str">
        <f>IF($D759&lt;&gt;"",VLOOKUP($D759,'SINAPI MARÇO 2020'!$1:$1048576,3,FALSE),"")</f>
        <v xml:space="preserve">UN    </v>
      </c>
      <c r="G759" s="426">
        <v>1</v>
      </c>
      <c r="H759" s="625">
        <f>IF($D759&lt;&gt;"",VLOOKUP($D759,'SINAPI MARÇO 2020'!$1:$1048576,4,FALSE),"")</f>
        <v>18.579999999999998</v>
      </c>
      <c r="I759" s="420">
        <f>TRUNC(G759*H759,2)</f>
        <v>18.579999999999998</v>
      </c>
    </row>
    <row r="760" spans="2:9" ht="25.5">
      <c r="B760" s="361" t="s">
        <v>918</v>
      </c>
      <c r="C760" s="362" t="s">
        <v>7</v>
      </c>
      <c r="D760" s="366">
        <v>88248</v>
      </c>
      <c r="E760" s="179" t="str">
        <f>IF($D760&lt;&gt;"",VLOOKUP($D760,'SINAPI MARÇO 2020'!$A$1:G11616,2,FALSE),"")</f>
        <v>AUXILIAR DE ENCANADOR OU BOMBEIRO HIDRÁULICO COM ENCARGOS COMPLEMENTARES</v>
      </c>
      <c r="F760" s="180" t="str">
        <f>IF($D760&lt;&gt;"",VLOOKUP($D760,'SINAPI MARÇO 2020'!$1:$1048576,3,FALSE),"")</f>
        <v>H</v>
      </c>
      <c r="G760" s="426">
        <v>0.35</v>
      </c>
      <c r="H760" s="625">
        <f>IF($D760&lt;&gt;"",VLOOKUP($D760,'SINAPI MARÇO 2020'!$1:$1048576,4,FALSE),"")</f>
        <v>13.87</v>
      </c>
      <c r="I760" s="420">
        <f>TRUNC(G760*H760,2)</f>
        <v>4.8499999999999996</v>
      </c>
    </row>
    <row r="761" spans="2:9" ht="25.5">
      <c r="B761" s="361" t="s">
        <v>918</v>
      </c>
      <c r="C761" s="362" t="s">
        <v>7</v>
      </c>
      <c r="D761" s="366">
        <v>88267</v>
      </c>
      <c r="E761" s="179" t="str">
        <f>IF($D761&lt;&gt;"",VLOOKUP($D761,'SINAPI MARÇO 2020'!$A$1:G11617,2,FALSE),"")</f>
        <v>ENCANADOR OU BOMBEIRO HIDRÁULICO COM ENCARGOS COMPLEMENTARES</v>
      </c>
      <c r="F761" s="180" t="str">
        <f>IF($D761&lt;&gt;"",VLOOKUP($D761,'SINAPI MARÇO 2020'!$1:$1048576,3,FALSE),"")</f>
        <v>H</v>
      </c>
      <c r="G761" s="426">
        <v>0.25</v>
      </c>
      <c r="H761" s="625">
        <f>IF($D761&lt;&gt;"",VLOOKUP($D761,'SINAPI MARÇO 2020'!$1:$1048576,4,FALSE),"")</f>
        <v>17.79</v>
      </c>
      <c r="I761" s="420">
        <f>TRUNC(G761*H761,2)</f>
        <v>4.4400000000000004</v>
      </c>
    </row>
    <row r="762" spans="2:9">
      <c r="B762" s="492"/>
      <c r="C762" s="400"/>
      <c r="D762" s="400"/>
      <c r="E762" s="587"/>
      <c r="F762" s="400"/>
      <c r="G762" s="594"/>
      <c r="H762" s="406"/>
      <c r="I762" s="493"/>
    </row>
    <row r="763" spans="2:9" ht="15">
      <c r="B763" s="483" t="s">
        <v>5037</v>
      </c>
      <c r="C763" s="395"/>
      <c r="D763" s="395"/>
      <c r="E763" s="358" t="s">
        <v>12333</v>
      </c>
      <c r="F763" s="359" t="s">
        <v>845</v>
      </c>
      <c r="G763" s="425"/>
      <c r="H763" s="403"/>
      <c r="I763" s="419">
        <f>TRUNC(SUM(I764:I768),2)</f>
        <v>35.64</v>
      </c>
    </row>
    <row r="764" spans="2:9" ht="25.5">
      <c r="B764" s="361" t="s">
        <v>872</v>
      </c>
      <c r="C764" s="362" t="s">
        <v>7</v>
      </c>
      <c r="D764" s="366">
        <v>298</v>
      </c>
      <c r="E764" s="179" t="str">
        <f>IF($D764&lt;&gt;"",VLOOKUP($D764,'SINAPI MARÇO 2020'!$A$1:G11620,2,FALSE),"")</f>
        <v>ANEL BORRACHA DN 75 MM, PARA TUBO SERIE REFORCADA ESGOTO PREDIAL</v>
      </c>
      <c r="F764" s="180" t="str">
        <f>IF($D764&lt;&gt;"",VLOOKUP($D764,'SINAPI MARÇO 2020'!$1:$1048576,3,FALSE),"")</f>
        <v xml:space="preserve">UN    </v>
      </c>
      <c r="G764" s="426">
        <v>2</v>
      </c>
      <c r="H764" s="625">
        <f>IF($D764&lt;&gt;"",VLOOKUP($D764,'SINAPI MARÇO 2020'!$1:$1048576,4,FALSE),"")</f>
        <v>3.01</v>
      </c>
      <c r="I764" s="420">
        <f>TRUNC(G764*H764,2)</f>
        <v>6.02</v>
      </c>
    </row>
    <row r="765" spans="2:9" ht="25.5">
      <c r="B765" s="361" t="s">
        <v>872</v>
      </c>
      <c r="C765" s="362" t="s">
        <v>7</v>
      </c>
      <c r="D765" s="366">
        <v>20078</v>
      </c>
      <c r="E765" s="179" t="str">
        <f>IF($D765&lt;&gt;"",VLOOKUP($D765,'SINAPI MARÇO 2020'!$A$1:G11621,2,FALSE),"")</f>
        <v>PASTA LUBRIFICANTE PARA TUBOS E CONEXOES COM JUNTA ELASTICA (USO EM PVC, ACO, POLIETILENO E OUTROS) ( DE *400* G)</v>
      </c>
      <c r="F765" s="180" t="str">
        <f>IF($D765&lt;&gt;"",VLOOKUP($D765,'SINAPI MARÇO 2020'!$1:$1048576,3,FALSE),"")</f>
        <v xml:space="preserve">UN    </v>
      </c>
      <c r="G765" s="426">
        <v>0.06</v>
      </c>
      <c r="H765" s="625">
        <f>IF($D765&lt;&gt;"",VLOOKUP($D765,'SINAPI MARÇO 2020'!$1:$1048576,4,FALSE),"")</f>
        <v>29.27</v>
      </c>
      <c r="I765" s="420">
        <f>TRUNC(G765*H765,2)</f>
        <v>1.75</v>
      </c>
    </row>
    <row r="766" spans="2:9">
      <c r="B766" s="361" t="s">
        <v>872</v>
      </c>
      <c r="C766" s="362" t="s">
        <v>7</v>
      </c>
      <c r="D766" s="366">
        <v>20177</v>
      </c>
      <c r="E766" s="179" t="str">
        <f>IF($D766&lt;&gt;"",VLOOKUP($D766,'SINAPI MARÇO 2020'!$A$1:G11622,2,FALSE),"")</f>
        <v>TE, PVC, SERIE R, 75 X 75 MM, PARA ESGOTO PREDIAL</v>
      </c>
      <c r="F766" s="180" t="str">
        <f>IF($D766&lt;&gt;"",VLOOKUP($D766,'SINAPI MARÇO 2020'!$1:$1048576,3,FALSE),"")</f>
        <v xml:space="preserve">UN    </v>
      </c>
      <c r="G766" s="426">
        <v>1</v>
      </c>
      <c r="H766" s="625">
        <f>IF($D766&lt;&gt;"",VLOOKUP($D766,'SINAPI MARÇO 2020'!$1:$1048576,4,FALSE),"")</f>
        <v>18.579999999999998</v>
      </c>
      <c r="I766" s="420">
        <f>TRUNC(G766*H766,2)</f>
        <v>18.579999999999998</v>
      </c>
    </row>
    <row r="767" spans="2:9" ht="25.5">
      <c r="B767" s="361" t="s">
        <v>918</v>
      </c>
      <c r="C767" s="362" t="s">
        <v>7</v>
      </c>
      <c r="D767" s="366">
        <v>88248</v>
      </c>
      <c r="E767" s="179" t="str">
        <f>IF($D767&lt;&gt;"",VLOOKUP($D767,'SINAPI MARÇO 2020'!$A$1:G11623,2,FALSE),"")</f>
        <v>AUXILIAR DE ENCANADOR OU BOMBEIRO HIDRÁULICO COM ENCARGOS COMPLEMENTARES</v>
      </c>
      <c r="F767" s="180" t="str">
        <f>IF($D767&lt;&gt;"",VLOOKUP($D767,'SINAPI MARÇO 2020'!$1:$1048576,3,FALSE),"")</f>
        <v>H</v>
      </c>
      <c r="G767" s="426">
        <v>0.35</v>
      </c>
      <c r="H767" s="625">
        <f>IF($D767&lt;&gt;"",VLOOKUP($D767,'SINAPI MARÇO 2020'!$1:$1048576,4,FALSE),"")</f>
        <v>13.87</v>
      </c>
      <c r="I767" s="420">
        <f>TRUNC(G767*H767,2)</f>
        <v>4.8499999999999996</v>
      </c>
    </row>
    <row r="768" spans="2:9" ht="25.5">
      <c r="B768" s="361" t="s">
        <v>918</v>
      </c>
      <c r="C768" s="362" t="s">
        <v>7</v>
      </c>
      <c r="D768" s="366">
        <v>88267</v>
      </c>
      <c r="E768" s="179" t="str">
        <f>IF($D768&lt;&gt;"",VLOOKUP($D768,'SINAPI MARÇO 2020'!$A$1:G11624,2,FALSE),"")</f>
        <v>ENCANADOR OU BOMBEIRO HIDRÁULICO COM ENCARGOS COMPLEMENTARES</v>
      </c>
      <c r="F768" s="180" t="str">
        <f>IF($D768&lt;&gt;"",VLOOKUP($D768,'SINAPI MARÇO 2020'!$1:$1048576,3,FALSE),"")</f>
        <v>H</v>
      </c>
      <c r="G768" s="426">
        <v>0.25</v>
      </c>
      <c r="H768" s="625">
        <f>IF($D768&lt;&gt;"",VLOOKUP($D768,'SINAPI MARÇO 2020'!$1:$1048576,4,FALSE),"")</f>
        <v>17.79</v>
      </c>
      <c r="I768" s="420">
        <f>TRUNC(G768*H768,2)</f>
        <v>4.4400000000000004</v>
      </c>
    </row>
    <row r="769" spans="2:9">
      <c r="B769" s="492"/>
      <c r="C769" s="400"/>
      <c r="D769" s="400"/>
      <c r="E769" s="587"/>
      <c r="F769" s="400"/>
      <c r="G769" s="594"/>
      <c r="H769" s="406"/>
      <c r="I769" s="493"/>
    </row>
    <row r="770" spans="2:9" ht="15">
      <c r="B770" s="483" t="s">
        <v>5038</v>
      </c>
      <c r="C770" s="395"/>
      <c r="D770" s="395"/>
      <c r="E770" s="358" t="s">
        <v>12334</v>
      </c>
      <c r="F770" s="359" t="s">
        <v>845</v>
      </c>
      <c r="G770" s="425"/>
      <c r="H770" s="403"/>
      <c r="I770" s="419">
        <f>TRUNC(SUM(I771:I776),2)</f>
        <v>52.77</v>
      </c>
    </row>
    <row r="771" spans="2:9" ht="25.5">
      <c r="B771" s="361" t="s">
        <v>872</v>
      </c>
      <c r="C771" s="362" t="s">
        <v>7</v>
      </c>
      <c r="D771" s="366">
        <v>301</v>
      </c>
      <c r="E771" s="179" t="str">
        <f>IF($D771&lt;&gt;"",VLOOKUP($D771,'SINAPI MARÇO 2020'!$A$1:G11627,2,FALSE),"")</f>
        <v>ANEL BORRACHA PARA TUBO ESGOTO PREDIAL, DN 100 MM (NBR 5688)</v>
      </c>
      <c r="F771" s="180" t="str">
        <f>IF($D771&lt;&gt;"",VLOOKUP($D771,'SINAPI MARÇO 2020'!$1:$1048576,3,FALSE),"")</f>
        <v xml:space="preserve">UN    </v>
      </c>
      <c r="G771" s="426">
        <v>1</v>
      </c>
      <c r="H771" s="625">
        <f>IF($D771&lt;&gt;"",VLOOKUP($D771,'SINAPI MARÇO 2020'!$1:$1048576,4,FALSE),"")</f>
        <v>3.3</v>
      </c>
      <c r="I771" s="420">
        <f>TRUNC(G771*H771,2)</f>
        <v>3.3</v>
      </c>
    </row>
    <row r="772" spans="2:9" ht="25.5">
      <c r="B772" s="361" t="s">
        <v>872</v>
      </c>
      <c r="C772" s="362" t="s">
        <v>7</v>
      </c>
      <c r="D772" s="366">
        <v>20078</v>
      </c>
      <c r="E772" s="179" t="str">
        <f>IF($D772&lt;&gt;"",VLOOKUP($D772,'SINAPI MARÇO 2020'!$A$1:G11628,2,FALSE),"")</f>
        <v>PASTA LUBRIFICANTE PARA TUBOS E CONEXOES COM JUNTA ELASTICA (USO EM PVC, ACO, POLIETILENO E OUTROS) ( DE *400* G)</v>
      </c>
      <c r="F772" s="180" t="str">
        <f>IF($D772&lt;&gt;"",VLOOKUP($D772,'SINAPI MARÇO 2020'!$1:$1048576,3,FALSE),"")</f>
        <v xml:space="preserve">UN    </v>
      </c>
      <c r="G772" s="426">
        <v>4.5999999999999999E-2</v>
      </c>
      <c r="H772" s="625">
        <f>IF($D772&lt;&gt;"",VLOOKUP($D772,'SINAPI MARÇO 2020'!$1:$1048576,4,FALSE),"")</f>
        <v>29.27</v>
      </c>
      <c r="I772" s="420">
        <f>TRUNC(G772*H772,2)</f>
        <v>1.34</v>
      </c>
    </row>
    <row r="773" spans="2:9" ht="25.5">
      <c r="B773" s="361" t="s">
        <v>872</v>
      </c>
      <c r="C773" s="362" t="s">
        <v>7</v>
      </c>
      <c r="D773" s="366">
        <v>20183</v>
      </c>
      <c r="E773" s="179" t="str">
        <f>IF($D773&lt;&gt;"",VLOOKUP($D773,'SINAPI MARÇO 2020'!$A$1:G11629,2,FALSE),"")</f>
        <v>TE DE INSPECAO, PVC, SERIE R, 100 X 75 MM, PARA ESGOTO PREDIAL</v>
      </c>
      <c r="F773" s="180" t="str">
        <f>IF($D773&lt;&gt;"",VLOOKUP($D773,'SINAPI MARÇO 2020'!$1:$1048576,3,FALSE),"")</f>
        <v xml:space="preserve">UN    </v>
      </c>
      <c r="G773" s="426">
        <v>1</v>
      </c>
      <c r="H773" s="625">
        <f>IF($D773&lt;&gt;"",VLOOKUP($D773,'SINAPI MARÇO 2020'!$1:$1048576,4,FALSE),"")</f>
        <v>32.25</v>
      </c>
      <c r="I773" s="420">
        <f>TRUNC(G773*H773,2)</f>
        <v>32.25</v>
      </c>
    </row>
    <row r="774" spans="2:9" ht="25.5">
      <c r="B774" s="361" t="s">
        <v>918</v>
      </c>
      <c r="C774" s="362" t="s">
        <v>7</v>
      </c>
      <c r="D774" s="366">
        <v>88248</v>
      </c>
      <c r="E774" s="179" t="str">
        <f>IF($D774&lt;&gt;"",VLOOKUP($D774,'SINAPI MARÇO 2020'!$A$1:G11630,2,FALSE),"")</f>
        <v>AUXILIAR DE ENCANADOR OU BOMBEIRO HIDRÁULICO COM ENCARGOS COMPLEMENTARES</v>
      </c>
      <c r="F774" s="180" t="str">
        <f>IF($D774&lt;&gt;"",VLOOKUP($D774,'SINAPI MARÇO 2020'!$1:$1048576,3,FALSE),"")</f>
        <v>H</v>
      </c>
      <c r="G774" s="426">
        <v>0.62</v>
      </c>
      <c r="H774" s="625">
        <f>IF($D774&lt;&gt;"",VLOOKUP($D774,'SINAPI MARÇO 2020'!$1:$1048576,4,FALSE),"")</f>
        <v>13.87</v>
      </c>
      <c r="I774" s="420">
        <f>TRUNC(G774*H774,2)</f>
        <v>8.59</v>
      </c>
    </row>
    <row r="775" spans="2:9" ht="25.5">
      <c r="B775" s="361" t="s">
        <v>918</v>
      </c>
      <c r="C775" s="362" t="s">
        <v>7</v>
      </c>
      <c r="D775" s="366">
        <v>88267</v>
      </c>
      <c r="E775" s="179" t="str">
        <f>IF($D775&lt;&gt;"",VLOOKUP($D775,'SINAPI MARÇO 2020'!$A$1:G11631,2,FALSE),"")</f>
        <v>ENCANADOR OU BOMBEIRO HIDRÁULICO COM ENCARGOS COMPLEMENTARES</v>
      </c>
      <c r="F775" s="180" t="str">
        <f>IF($D775&lt;&gt;"",VLOOKUP($D775,'SINAPI MARÇO 2020'!$1:$1048576,3,FALSE),"")</f>
        <v>H</v>
      </c>
      <c r="G775" s="426">
        <v>0.41</v>
      </c>
      <c r="H775" s="625">
        <f>IF($D775&lt;&gt;"",VLOOKUP($D775,'SINAPI MARÇO 2020'!$1:$1048576,4,FALSE),"")</f>
        <v>17.79</v>
      </c>
      <c r="I775" s="420">
        <f>TRUNC(G775*H775,2)</f>
        <v>7.29</v>
      </c>
    </row>
    <row r="776" spans="2:9">
      <c r="B776" s="492"/>
      <c r="C776" s="400"/>
      <c r="D776" s="400"/>
      <c r="E776" s="587"/>
      <c r="F776" s="400"/>
      <c r="G776" s="594"/>
      <c r="H776" s="406"/>
      <c r="I776" s="493"/>
    </row>
    <row r="777" spans="2:9" ht="59.25" customHeight="1">
      <c r="B777" s="483" t="s">
        <v>5039</v>
      </c>
      <c r="C777" s="395"/>
      <c r="D777" s="395"/>
      <c r="E777" s="358" t="s">
        <v>12335</v>
      </c>
      <c r="F777" s="359" t="s">
        <v>845</v>
      </c>
      <c r="G777" s="425"/>
      <c r="H777" s="403"/>
      <c r="I777" s="419">
        <f>TRUNC(SUM(I778:I783),2)</f>
        <v>25.58</v>
      </c>
    </row>
    <row r="778" spans="2:9">
      <c r="B778" s="361" t="s">
        <v>872</v>
      </c>
      <c r="C778" s="362" t="s">
        <v>7</v>
      </c>
      <c r="D778" s="366">
        <v>122</v>
      </c>
      <c r="E778" s="179" t="str">
        <f>IF($D778&lt;&gt;"",VLOOKUP($D778,'SINAPI MARÇO 2020'!$A$1:G11634,2,FALSE),"")</f>
        <v>ADESIVO PLASTICO PARA PVC, FRASCO COM 850 GR</v>
      </c>
      <c r="F778" s="180" t="str">
        <f>IF($D778&lt;&gt;"",VLOOKUP($D778,'SINAPI MARÇO 2020'!$1:$1048576,3,FALSE),"")</f>
        <v xml:space="preserve">UN    </v>
      </c>
      <c r="G778" s="426">
        <v>2.5999999999999999E-2</v>
      </c>
      <c r="H778" s="625">
        <f>IF($D778&lt;&gt;"",VLOOKUP($D778,'SINAPI MARÇO 2020'!$1:$1048576,4,FALSE),"")</f>
        <v>79.94</v>
      </c>
      <c r="I778" s="420">
        <f t="shared" ref="I778:I783" si="28">TRUNC(G778*H778,2)</f>
        <v>2.0699999999999998</v>
      </c>
    </row>
    <row r="779" spans="2:9" ht="25.5">
      <c r="B779" s="361" t="s">
        <v>872</v>
      </c>
      <c r="C779" s="362" t="s">
        <v>7</v>
      </c>
      <c r="D779" s="366">
        <v>7131</v>
      </c>
      <c r="E779" s="179" t="str">
        <f>IF($D779&lt;&gt;"",VLOOKUP($D779,'SINAPI MARÇO 2020'!$A$1:G11635,2,FALSE),"")</f>
        <v>TE DE REDUCAO, PVC, SOLDAVEL, 90 GRAUS, 50 MM X 40 MM, PARA AGUA FRIA PREDIAL</v>
      </c>
      <c r="F779" s="180" t="str">
        <f>IF($D779&lt;&gt;"",VLOOKUP($D779,'SINAPI MARÇO 2020'!$1:$1048576,3,FALSE),"")</f>
        <v xml:space="preserve">UN    </v>
      </c>
      <c r="G779" s="426">
        <v>1</v>
      </c>
      <c r="H779" s="625">
        <f>IF($D779&lt;&gt;"",VLOOKUP($D779,'SINAPI MARÇO 2020'!$1:$1048576,4,FALSE),"")</f>
        <v>12.76</v>
      </c>
      <c r="I779" s="420">
        <f t="shared" si="28"/>
        <v>12.76</v>
      </c>
    </row>
    <row r="780" spans="2:9">
      <c r="B780" s="361" t="s">
        <v>872</v>
      </c>
      <c r="C780" s="362" t="s">
        <v>7</v>
      </c>
      <c r="D780" s="366">
        <v>20083</v>
      </c>
      <c r="E780" s="179" t="str">
        <f>IF($D780&lt;&gt;"",VLOOKUP($D780,'SINAPI MARÇO 2020'!$A$1:G11636,2,FALSE),"")</f>
        <v>SOLUCAO LIMPADORA PARA PVC, FRASCO COM 1000 CM3</v>
      </c>
      <c r="F780" s="180" t="str">
        <f>IF($D780&lt;&gt;"",VLOOKUP($D780,'SINAPI MARÇO 2020'!$1:$1048576,3,FALSE),"")</f>
        <v xml:space="preserve">UN    </v>
      </c>
      <c r="G780" s="426">
        <v>3.3000000000000002E-2</v>
      </c>
      <c r="H780" s="625">
        <f>IF($D780&lt;&gt;"",VLOOKUP($D780,'SINAPI MARÇO 2020'!$1:$1048576,4,FALSE),"")</f>
        <v>69.42</v>
      </c>
      <c r="I780" s="420">
        <f t="shared" si="28"/>
        <v>2.29</v>
      </c>
    </row>
    <row r="781" spans="2:9">
      <c r="B781" s="361" t="s">
        <v>872</v>
      </c>
      <c r="C781" s="362" t="s">
        <v>7</v>
      </c>
      <c r="D781" s="366">
        <v>38383</v>
      </c>
      <c r="E781" s="179" t="str">
        <f>IF($D781&lt;&gt;"",VLOOKUP($D781,'SINAPI MARÇO 2020'!$A$1:G11637,2,FALSE),"")</f>
        <v>LIXA D'AGUA EM FOLHA, GRAO 100</v>
      </c>
      <c r="F781" s="180" t="str">
        <f>IF($D781&lt;&gt;"",VLOOKUP($D781,'SINAPI MARÇO 2020'!$1:$1048576,3,FALSE),"")</f>
        <v xml:space="preserve">UN    </v>
      </c>
      <c r="G781" s="426">
        <v>3.5999999999999997E-2</v>
      </c>
      <c r="H781" s="625">
        <f>IF($D781&lt;&gt;"",VLOOKUP($D781,'SINAPI MARÇO 2020'!$1:$1048576,4,FALSE),"")</f>
        <v>1.86</v>
      </c>
      <c r="I781" s="420">
        <f t="shared" si="28"/>
        <v>0.06</v>
      </c>
    </row>
    <row r="782" spans="2:9" ht="25.5">
      <c r="B782" s="361" t="s">
        <v>918</v>
      </c>
      <c r="C782" s="362" t="s">
        <v>7</v>
      </c>
      <c r="D782" s="366">
        <v>88248</v>
      </c>
      <c r="E782" s="179" t="str">
        <f>IF($D782&lt;&gt;"",VLOOKUP($D782,'SINAPI MARÇO 2020'!$A$1:G11638,2,FALSE),"")</f>
        <v>AUXILIAR DE ENCANADOR OU BOMBEIRO HIDRÁULICO COM ENCARGOS COMPLEMENTARES</v>
      </c>
      <c r="F782" s="180" t="str">
        <f>IF($D782&lt;&gt;"",VLOOKUP($D782,'SINAPI MARÇO 2020'!$1:$1048576,3,FALSE),"")</f>
        <v>H</v>
      </c>
      <c r="G782" s="426">
        <v>0.35</v>
      </c>
      <c r="H782" s="625">
        <f>IF($D782&lt;&gt;"",VLOOKUP($D782,'SINAPI MARÇO 2020'!$1:$1048576,4,FALSE),"")</f>
        <v>13.87</v>
      </c>
      <c r="I782" s="420">
        <f t="shared" si="28"/>
        <v>4.8499999999999996</v>
      </c>
    </row>
    <row r="783" spans="2:9" ht="25.5">
      <c r="B783" s="361" t="s">
        <v>918</v>
      </c>
      <c r="C783" s="362" t="s">
        <v>7</v>
      </c>
      <c r="D783" s="366">
        <v>88267</v>
      </c>
      <c r="E783" s="179" t="str">
        <f>IF($D783&lt;&gt;"",VLOOKUP($D783,'SINAPI MARÇO 2020'!$A$1:G11639,2,FALSE),"")</f>
        <v>ENCANADOR OU BOMBEIRO HIDRÁULICO COM ENCARGOS COMPLEMENTARES</v>
      </c>
      <c r="F783" s="180" t="str">
        <f>IF($D783&lt;&gt;"",VLOOKUP($D783,'SINAPI MARÇO 2020'!$1:$1048576,3,FALSE),"")</f>
        <v>H</v>
      </c>
      <c r="G783" s="426">
        <v>0.2</v>
      </c>
      <c r="H783" s="625">
        <f>IF($D783&lt;&gt;"",VLOOKUP($D783,'SINAPI MARÇO 2020'!$1:$1048576,4,FALSE),"")</f>
        <v>17.79</v>
      </c>
      <c r="I783" s="420">
        <f t="shared" si="28"/>
        <v>3.55</v>
      </c>
    </row>
    <row r="784" spans="2:9">
      <c r="B784" s="492"/>
      <c r="C784" s="400"/>
      <c r="D784" s="400"/>
      <c r="E784" s="587"/>
      <c r="F784" s="400"/>
      <c r="G784" s="594"/>
      <c r="H784" s="406"/>
      <c r="I784" s="493"/>
    </row>
    <row r="785" spans="2:9" ht="32.25" customHeight="1">
      <c r="B785" s="483" t="s">
        <v>5040</v>
      </c>
      <c r="C785" s="395"/>
      <c r="D785" s="395"/>
      <c r="E785" s="358" t="s">
        <v>12337</v>
      </c>
      <c r="F785" s="359" t="s">
        <v>845</v>
      </c>
      <c r="G785" s="425"/>
      <c r="H785" s="403"/>
      <c r="I785" s="419">
        <f>TRUNC(SUM(I786:I791),2)</f>
        <v>94.34</v>
      </c>
    </row>
    <row r="786" spans="2:9">
      <c r="B786" s="361" t="s">
        <v>872</v>
      </c>
      <c r="C786" s="362" t="s">
        <v>7</v>
      </c>
      <c r="D786" s="366">
        <v>122</v>
      </c>
      <c r="E786" s="179" t="str">
        <f>IF($D786&lt;&gt;"",VLOOKUP($D786,'SINAPI MARÇO 2020'!$A$1:G11642,2,FALSE),"")</f>
        <v>ADESIVO PLASTICO PARA PVC, FRASCO COM 850 GR</v>
      </c>
      <c r="F786" s="180" t="str">
        <f>IF($D786&lt;&gt;"",VLOOKUP($D786,'SINAPI MARÇO 2020'!$1:$1048576,3,FALSE),"")</f>
        <v xml:space="preserve">UN    </v>
      </c>
      <c r="G786" s="426">
        <v>7.0999999999999994E-2</v>
      </c>
      <c r="H786" s="625">
        <f>IF($D786&lt;&gt;"",VLOOKUP($D786,'SINAPI MARÇO 2020'!$1:$1048576,4,FALSE),"")</f>
        <v>79.94</v>
      </c>
      <c r="I786" s="420">
        <f t="shared" ref="I786:I791" si="29">TRUNC(G786*H786,2)</f>
        <v>5.67</v>
      </c>
    </row>
    <row r="787" spans="2:9" ht="25.5">
      <c r="B787" s="361" t="s">
        <v>872</v>
      </c>
      <c r="C787" s="362" t="s">
        <v>7</v>
      </c>
      <c r="D787" s="366">
        <v>7133</v>
      </c>
      <c r="E787" s="179" t="str">
        <f>IF($D787&lt;&gt;"",VLOOKUP($D787,'SINAPI MARÇO 2020'!$A$1:G11643,2,FALSE),"")</f>
        <v>TE DE REDUCAO, PVC, SOLDAVEL, 90 GRAUS, 85 MM X 60 MM, PARA AGUA FRIA PREDIAL</v>
      </c>
      <c r="F787" s="180" t="str">
        <f>IF($D787&lt;&gt;"",VLOOKUP($D787,'SINAPI MARÇO 2020'!$1:$1048576,3,FALSE),"")</f>
        <v xml:space="preserve">UN    </v>
      </c>
      <c r="G787" s="426">
        <v>1</v>
      </c>
      <c r="H787" s="625">
        <f>IF($D787&lt;&gt;"",VLOOKUP($D787,'SINAPI MARÇO 2020'!$1:$1048576,4,FALSE),"")</f>
        <v>55.02</v>
      </c>
      <c r="I787" s="420">
        <f t="shared" si="29"/>
        <v>55.02</v>
      </c>
    </row>
    <row r="788" spans="2:9">
      <c r="B788" s="361" t="s">
        <v>872</v>
      </c>
      <c r="C788" s="362" t="s">
        <v>7</v>
      </c>
      <c r="D788" s="366">
        <v>20083</v>
      </c>
      <c r="E788" s="179" t="str">
        <f>IF($D788&lt;&gt;"",VLOOKUP($D788,'SINAPI MARÇO 2020'!$A$1:G11644,2,FALSE),"")</f>
        <v>SOLUCAO LIMPADORA PARA PVC, FRASCO COM 1000 CM3</v>
      </c>
      <c r="F788" s="180" t="str">
        <f>IF($D788&lt;&gt;"",VLOOKUP($D788,'SINAPI MARÇO 2020'!$1:$1048576,3,FALSE),"")</f>
        <v xml:space="preserve">UN    </v>
      </c>
      <c r="G788" s="426">
        <v>0.09</v>
      </c>
      <c r="H788" s="625">
        <f>IF($D788&lt;&gt;"",VLOOKUP($D788,'SINAPI MARÇO 2020'!$1:$1048576,4,FALSE),"")</f>
        <v>69.42</v>
      </c>
      <c r="I788" s="420">
        <f t="shared" si="29"/>
        <v>6.24</v>
      </c>
    </row>
    <row r="789" spans="2:9">
      <c r="B789" s="361" t="s">
        <v>872</v>
      </c>
      <c r="C789" s="362" t="s">
        <v>7</v>
      </c>
      <c r="D789" s="366">
        <v>38383</v>
      </c>
      <c r="E789" s="179" t="str">
        <f>IF($D789&lt;&gt;"",VLOOKUP($D789,'SINAPI MARÇO 2020'!$A$1:G11645,2,FALSE),"")</f>
        <v>LIXA D'AGUA EM FOLHA, GRAO 100</v>
      </c>
      <c r="F789" s="180" t="str">
        <f>IF($D789&lt;&gt;"",VLOOKUP($D789,'SINAPI MARÇO 2020'!$1:$1048576,3,FALSE),"")</f>
        <v xml:space="preserve">UN    </v>
      </c>
      <c r="G789" s="426">
        <v>5.8999999999999997E-2</v>
      </c>
      <c r="H789" s="625">
        <f>IF($D789&lt;&gt;"",VLOOKUP($D789,'SINAPI MARÇO 2020'!$1:$1048576,4,FALSE),"")</f>
        <v>1.86</v>
      </c>
      <c r="I789" s="420">
        <f t="shared" si="29"/>
        <v>0.1</v>
      </c>
    </row>
    <row r="790" spans="2:9" ht="25.5">
      <c r="B790" s="361" t="s">
        <v>918</v>
      </c>
      <c r="C790" s="362" t="s">
        <v>7</v>
      </c>
      <c r="D790" s="366">
        <v>88248</v>
      </c>
      <c r="E790" s="179" t="str">
        <f>IF($D790&lt;&gt;"",VLOOKUP($D790,'SINAPI MARÇO 2020'!$A$1:G11646,2,FALSE),"")</f>
        <v>AUXILIAR DE ENCANADOR OU BOMBEIRO HIDRÁULICO COM ENCARGOS COMPLEMENTARES</v>
      </c>
      <c r="F790" s="180" t="str">
        <f>IF($D790&lt;&gt;"",VLOOKUP($D790,'SINAPI MARÇO 2020'!$1:$1048576,3,FALSE),"")</f>
        <v>H</v>
      </c>
      <c r="G790" s="426">
        <v>1.2</v>
      </c>
      <c r="H790" s="625">
        <f>IF($D790&lt;&gt;"",VLOOKUP($D790,'SINAPI MARÇO 2020'!$1:$1048576,4,FALSE),"")</f>
        <v>13.87</v>
      </c>
      <c r="I790" s="420">
        <f t="shared" si="29"/>
        <v>16.64</v>
      </c>
    </row>
    <row r="791" spans="2:9" ht="25.5">
      <c r="B791" s="361" t="s">
        <v>918</v>
      </c>
      <c r="C791" s="362" t="s">
        <v>7</v>
      </c>
      <c r="D791" s="366">
        <v>88267</v>
      </c>
      <c r="E791" s="179" t="str">
        <f>IF($D791&lt;&gt;"",VLOOKUP($D791,'SINAPI MARÇO 2020'!$A$1:G11647,2,FALSE),"")</f>
        <v>ENCANADOR OU BOMBEIRO HIDRÁULICO COM ENCARGOS COMPLEMENTARES</v>
      </c>
      <c r="F791" s="180" t="str">
        <f>IF($D791&lt;&gt;"",VLOOKUP($D791,'SINAPI MARÇO 2020'!$1:$1048576,3,FALSE),"")</f>
        <v>H</v>
      </c>
      <c r="G791" s="426">
        <v>0.6</v>
      </c>
      <c r="H791" s="625">
        <f>IF($D791&lt;&gt;"",VLOOKUP($D791,'SINAPI MARÇO 2020'!$1:$1048576,4,FALSE),"")</f>
        <v>17.79</v>
      </c>
      <c r="I791" s="420">
        <f t="shared" si="29"/>
        <v>10.67</v>
      </c>
    </row>
    <row r="792" spans="2:9">
      <c r="B792" s="492"/>
      <c r="C792" s="400"/>
      <c r="D792" s="400"/>
      <c r="E792" s="587"/>
      <c r="F792" s="400"/>
      <c r="G792" s="594"/>
      <c r="H792" s="406"/>
      <c r="I792" s="493"/>
    </row>
    <row r="793" spans="2:9" ht="15">
      <c r="B793" s="483" t="s">
        <v>5041</v>
      </c>
      <c r="C793" s="395"/>
      <c r="D793" s="395"/>
      <c r="E793" s="358" t="s">
        <v>12338</v>
      </c>
      <c r="F793" s="359" t="s">
        <v>845</v>
      </c>
      <c r="G793" s="425"/>
      <c r="H793" s="403"/>
      <c r="I793" s="419">
        <f>TRUNC(SUM(I794:I799),2)</f>
        <v>94.34</v>
      </c>
    </row>
    <row r="794" spans="2:9">
      <c r="B794" s="361" t="s">
        <v>872</v>
      </c>
      <c r="C794" s="362" t="s">
        <v>7</v>
      </c>
      <c r="D794" s="366">
        <v>122</v>
      </c>
      <c r="E794" s="179" t="str">
        <f>IF($D794&lt;&gt;"",VLOOKUP($D794,'SINAPI MARÇO 2020'!$A$1:G11650,2,FALSE),"")</f>
        <v>ADESIVO PLASTICO PARA PVC, FRASCO COM 850 GR</v>
      </c>
      <c r="F794" s="180" t="str">
        <f>IF($D794&lt;&gt;"",VLOOKUP($D794,'SINAPI MARÇO 2020'!$1:$1048576,3,FALSE),"")</f>
        <v xml:space="preserve">UN    </v>
      </c>
      <c r="G794" s="426">
        <v>7.0999999999999994E-2</v>
      </c>
      <c r="H794" s="625">
        <f>IF($D794&lt;&gt;"",VLOOKUP($D794,'SINAPI MARÇO 2020'!$1:$1048576,4,FALSE),"")</f>
        <v>79.94</v>
      </c>
      <c r="I794" s="420">
        <f t="shared" ref="I794:I799" si="30">TRUNC(G794*H794,2)</f>
        <v>5.67</v>
      </c>
    </row>
    <row r="795" spans="2:9" ht="25.5">
      <c r="B795" s="361" t="s">
        <v>872</v>
      </c>
      <c r="C795" s="362" t="s">
        <v>7</v>
      </c>
      <c r="D795" s="366">
        <v>7133</v>
      </c>
      <c r="E795" s="179" t="str">
        <f>IF($D795&lt;&gt;"",VLOOKUP($D795,'SINAPI MARÇO 2020'!$A$1:G11651,2,FALSE),"")</f>
        <v>TE DE REDUCAO, PVC, SOLDAVEL, 90 GRAUS, 85 MM X 60 MM, PARA AGUA FRIA PREDIAL</v>
      </c>
      <c r="F795" s="180" t="str">
        <f>IF($D795&lt;&gt;"",VLOOKUP($D795,'SINAPI MARÇO 2020'!$1:$1048576,3,FALSE),"")</f>
        <v xml:space="preserve">UN    </v>
      </c>
      <c r="G795" s="426">
        <v>1</v>
      </c>
      <c r="H795" s="625">
        <f>IF($D795&lt;&gt;"",VLOOKUP($D795,'SINAPI MARÇO 2020'!$1:$1048576,4,FALSE),"")</f>
        <v>55.02</v>
      </c>
      <c r="I795" s="420">
        <f t="shared" si="30"/>
        <v>55.02</v>
      </c>
    </row>
    <row r="796" spans="2:9">
      <c r="B796" s="361" t="s">
        <v>872</v>
      </c>
      <c r="C796" s="362" t="s">
        <v>7</v>
      </c>
      <c r="D796" s="366">
        <v>20083</v>
      </c>
      <c r="E796" s="179" t="str">
        <f>IF($D796&lt;&gt;"",VLOOKUP($D796,'SINAPI MARÇO 2020'!$A$1:G11652,2,FALSE),"")</f>
        <v>SOLUCAO LIMPADORA PARA PVC, FRASCO COM 1000 CM3</v>
      </c>
      <c r="F796" s="180" t="str">
        <f>IF($D796&lt;&gt;"",VLOOKUP($D796,'SINAPI MARÇO 2020'!$1:$1048576,3,FALSE),"")</f>
        <v xml:space="preserve">UN    </v>
      </c>
      <c r="G796" s="426">
        <v>0.09</v>
      </c>
      <c r="H796" s="625">
        <f>IF($D796&lt;&gt;"",VLOOKUP($D796,'SINAPI MARÇO 2020'!$1:$1048576,4,FALSE),"")</f>
        <v>69.42</v>
      </c>
      <c r="I796" s="420">
        <f t="shared" si="30"/>
        <v>6.24</v>
      </c>
    </row>
    <row r="797" spans="2:9">
      <c r="B797" s="361" t="s">
        <v>872</v>
      </c>
      <c r="C797" s="362" t="s">
        <v>7</v>
      </c>
      <c r="D797" s="366">
        <v>38383</v>
      </c>
      <c r="E797" s="179" t="str">
        <f>IF($D797&lt;&gt;"",VLOOKUP($D797,'SINAPI MARÇO 2020'!$A$1:G11653,2,FALSE),"")</f>
        <v>LIXA D'AGUA EM FOLHA, GRAO 100</v>
      </c>
      <c r="F797" s="180" t="str">
        <f>IF($D797&lt;&gt;"",VLOOKUP($D797,'SINAPI MARÇO 2020'!$1:$1048576,3,FALSE),"")</f>
        <v xml:space="preserve">UN    </v>
      </c>
      <c r="G797" s="426">
        <v>5.8999999999999997E-2</v>
      </c>
      <c r="H797" s="625">
        <f>IF($D797&lt;&gt;"",VLOOKUP($D797,'SINAPI MARÇO 2020'!$1:$1048576,4,FALSE),"")</f>
        <v>1.86</v>
      </c>
      <c r="I797" s="420">
        <f t="shared" si="30"/>
        <v>0.1</v>
      </c>
    </row>
    <row r="798" spans="2:9" ht="25.5">
      <c r="B798" s="361" t="s">
        <v>918</v>
      </c>
      <c r="C798" s="362" t="s">
        <v>7</v>
      </c>
      <c r="D798" s="366">
        <v>88248</v>
      </c>
      <c r="E798" s="179" t="str">
        <f>IF($D798&lt;&gt;"",VLOOKUP($D798,'SINAPI MARÇO 2020'!$A$1:G11654,2,FALSE),"")</f>
        <v>AUXILIAR DE ENCANADOR OU BOMBEIRO HIDRÁULICO COM ENCARGOS COMPLEMENTARES</v>
      </c>
      <c r="F798" s="180" t="str">
        <f>IF($D798&lt;&gt;"",VLOOKUP($D798,'SINAPI MARÇO 2020'!$1:$1048576,3,FALSE),"")</f>
        <v>H</v>
      </c>
      <c r="G798" s="426">
        <v>1.2</v>
      </c>
      <c r="H798" s="625">
        <f>IF($D798&lt;&gt;"",VLOOKUP($D798,'SINAPI MARÇO 2020'!$1:$1048576,4,FALSE),"")</f>
        <v>13.87</v>
      </c>
      <c r="I798" s="420">
        <f t="shared" si="30"/>
        <v>16.64</v>
      </c>
    </row>
    <row r="799" spans="2:9" ht="25.5">
      <c r="B799" s="361" t="s">
        <v>918</v>
      </c>
      <c r="C799" s="362" t="s">
        <v>7</v>
      </c>
      <c r="D799" s="366">
        <v>88267</v>
      </c>
      <c r="E799" s="179" t="str">
        <f>IF($D799&lt;&gt;"",VLOOKUP($D799,'SINAPI MARÇO 2020'!$A$1:G11655,2,FALSE),"")</f>
        <v>ENCANADOR OU BOMBEIRO HIDRÁULICO COM ENCARGOS COMPLEMENTARES</v>
      </c>
      <c r="F799" s="180" t="str">
        <f>IF($D799&lt;&gt;"",VLOOKUP($D799,'SINAPI MARÇO 2020'!$1:$1048576,3,FALSE),"")</f>
        <v>H</v>
      </c>
      <c r="G799" s="426">
        <v>0.6</v>
      </c>
      <c r="H799" s="625">
        <f>IF($D799&lt;&gt;"",VLOOKUP($D799,'SINAPI MARÇO 2020'!$1:$1048576,4,FALSE),"")</f>
        <v>17.79</v>
      </c>
      <c r="I799" s="420">
        <f t="shared" si="30"/>
        <v>10.67</v>
      </c>
    </row>
    <row r="800" spans="2:9">
      <c r="B800" s="492"/>
      <c r="C800" s="400"/>
      <c r="D800" s="400"/>
      <c r="E800" s="587"/>
      <c r="F800" s="400"/>
      <c r="G800" s="594"/>
      <c r="H800" s="406"/>
      <c r="I800" s="493"/>
    </row>
    <row r="801" spans="2:9" ht="15">
      <c r="B801" s="483" t="s">
        <v>12637</v>
      </c>
      <c r="C801" s="395"/>
      <c r="D801" s="395"/>
      <c r="E801" s="358" t="s">
        <v>12638</v>
      </c>
      <c r="F801" s="359" t="s">
        <v>845</v>
      </c>
      <c r="G801" s="425"/>
      <c r="H801" s="403"/>
      <c r="I801" s="419">
        <f>TRUNC(SUM(I802:I806),2)</f>
        <v>20.98</v>
      </c>
    </row>
    <row r="802" spans="2:9" ht="25.5">
      <c r="B802" s="172" t="s">
        <v>874</v>
      </c>
      <c r="C802" s="173" t="s">
        <v>7</v>
      </c>
      <c r="D802" s="368">
        <v>88248</v>
      </c>
      <c r="E802" s="179" t="str">
        <f>IF($D802&lt;&gt;"",VLOOKUP($D802,'SINAPI MARÇO 2020'!$A$1:G11658,2,FALSE),"")</f>
        <v>AUXILIAR DE ENCANADOR OU BOMBEIRO HIDRÁULICO COM ENCARGOS COMPLEMENTARES</v>
      </c>
      <c r="F802" s="180" t="str">
        <f>IF($D802&lt;&gt;"",VLOOKUP($D802,'SINAPI MARÇO 2020'!$1:$1048576,3,FALSE),"")</f>
        <v>H</v>
      </c>
      <c r="G802" s="408">
        <v>0.1</v>
      </c>
      <c r="H802" s="625">
        <f>IF($D802&lt;&gt;"",VLOOKUP($D802,'SINAPI MARÇO 2020'!$1:$1048576,4,FALSE),"")</f>
        <v>13.87</v>
      </c>
      <c r="I802" s="420">
        <f>TRUNC(G802*H802,2)</f>
        <v>1.38</v>
      </c>
    </row>
    <row r="803" spans="2:9" ht="25.5">
      <c r="B803" s="172" t="s">
        <v>874</v>
      </c>
      <c r="C803" s="173" t="s">
        <v>7</v>
      </c>
      <c r="D803" s="368">
        <v>88267</v>
      </c>
      <c r="E803" s="179" t="str">
        <f>IF($D803&lt;&gt;"",VLOOKUP($D803,'SINAPI MARÇO 2020'!$A$1:G11659,2,FALSE),"")</f>
        <v>ENCANADOR OU BOMBEIRO HIDRÁULICO COM ENCARGOS COMPLEMENTARES</v>
      </c>
      <c r="F803" s="180" t="str">
        <f>IF($D803&lt;&gt;"",VLOOKUP($D803,'SINAPI MARÇO 2020'!$1:$1048576,3,FALSE),"")</f>
        <v>H</v>
      </c>
      <c r="G803" s="408">
        <v>0.1</v>
      </c>
      <c r="H803" s="625">
        <f>IF($D803&lt;&gt;"",VLOOKUP($D803,'SINAPI MARÇO 2020'!$1:$1048576,4,FALSE),"")</f>
        <v>17.79</v>
      </c>
      <c r="I803" s="420">
        <f>TRUNC(G803*H803,2)</f>
        <v>1.77</v>
      </c>
    </row>
    <row r="804" spans="2:9">
      <c r="B804" s="172" t="s">
        <v>872</v>
      </c>
      <c r="C804" s="173" t="s">
        <v>7</v>
      </c>
      <c r="D804" s="368">
        <v>122</v>
      </c>
      <c r="E804" s="179" t="str">
        <f>IF($D804&lt;&gt;"",VLOOKUP($D804,'SINAPI MARÇO 2020'!$A$1:G11660,2,FALSE),"")</f>
        <v>ADESIVO PLASTICO PARA PVC, FRASCO COM 850 GR</v>
      </c>
      <c r="F804" s="180" t="str">
        <f>IF($D804&lt;&gt;"",VLOOKUP($D804,'SINAPI MARÇO 2020'!$1:$1048576,3,FALSE),"")</f>
        <v xml:space="preserve">UN    </v>
      </c>
      <c r="G804" s="408">
        <v>0.01</v>
      </c>
      <c r="H804" s="625">
        <f>IF($D804&lt;&gt;"",VLOOKUP($D804,'SINAPI MARÇO 2020'!$1:$1048576,4,FALSE),"")</f>
        <v>79.94</v>
      </c>
      <c r="I804" s="420">
        <f>TRUNC(G804*H804,2)</f>
        <v>0.79</v>
      </c>
    </row>
    <row r="805" spans="2:9">
      <c r="B805" s="172" t="s">
        <v>872</v>
      </c>
      <c r="C805" s="173" t="s">
        <v>873</v>
      </c>
      <c r="D805" s="368"/>
      <c r="E805" s="179" t="s">
        <v>12639</v>
      </c>
      <c r="F805" s="180" t="str">
        <f>IF($D805&lt;&gt;"",VLOOKUP($D805,'SINAPI MARÇO 2020'!$1:$1048576,3,FALSE),"")</f>
        <v/>
      </c>
      <c r="G805" s="408">
        <v>1</v>
      </c>
      <c r="H805" s="629">
        <v>16.5</v>
      </c>
      <c r="I805" s="420">
        <f>TRUNC(G805*H805,2)</f>
        <v>16.5</v>
      </c>
    </row>
    <row r="806" spans="2:9">
      <c r="B806" s="172" t="s">
        <v>872</v>
      </c>
      <c r="C806" s="173" t="s">
        <v>7</v>
      </c>
      <c r="D806" s="368">
        <v>20083</v>
      </c>
      <c r="E806" s="179" t="str">
        <f>IF($D806&lt;&gt;"",VLOOKUP($D806,'SINAPI MARÇO 2020'!$A$1:G11662,2,FALSE),"")</f>
        <v>SOLUCAO LIMPADORA PARA PVC, FRASCO COM 1000 CM3</v>
      </c>
      <c r="F806" s="180" t="str">
        <f>IF($D806&lt;&gt;"",VLOOKUP($D806,'SINAPI MARÇO 2020'!$1:$1048576,3,FALSE),"")</f>
        <v xml:space="preserve">UN    </v>
      </c>
      <c r="G806" s="408">
        <v>7.7999999999999996E-3</v>
      </c>
      <c r="H806" s="625">
        <f>IF($D806&lt;&gt;"",VLOOKUP($D806,'SINAPI MARÇO 2020'!$1:$1048576,4,FALSE),"")</f>
        <v>69.42</v>
      </c>
      <c r="I806" s="420">
        <f>TRUNC(G806*H806,2)</f>
        <v>0.54</v>
      </c>
    </row>
    <row r="807" spans="2:9">
      <c r="B807" s="492"/>
      <c r="C807" s="400"/>
      <c r="D807" s="400"/>
      <c r="E807" s="587"/>
      <c r="F807" s="400"/>
      <c r="G807" s="594"/>
      <c r="H807" s="406"/>
      <c r="I807" s="493"/>
    </row>
    <row r="808" spans="2:9" ht="15">
      <c r="B808" s="483" t="s">
        <v>12640</v>
      </c>
      <c r="C808" s="395"/>
      <c r="D808" s="395"/>
      <c r="E808" s="358" t="s">
        <v>12339</v>
      </c>
      <c r="F808" s="359" t="s">
        <v>845</v>
      </c>
      <c r="G808" s="425"/>
      <c r="H808" s="403"/>
      <c r="I808" s="419">
        <f>TRUNC(SUM(I809:I812),2)</f>
        <v>55.35</v>
      </c>
    </row>
    <row r="809" spans="2:9" ht="25.5">
      <c r="B809" s="172" t="s">
        <v>874</v>
      </c>
      <c r="C809" s="173" t="s">
        <v>7</v>
      </c>
      <c r="D809" s="368">
        <v>88248</v>
      </c>
      <c r="E809" s="179" t="str">
        <f>IF($D809&lt;&gt;"",VLOOKUP($D809,'SINAPI MARÇO 2020'!$A$1:G11665,2,FALSE),"")</f>
        <v>AUXILIAR DE ENCANADOR OU BOMBEIRO HIDRÁULICO COM ENCARGOS COMPLEMENTARES</v>
      </c>
      <c r="F809" s="180" t="str">
        <f>IF($D809&lt;&gt;"",VLOOKUP($D809,'SINAPI MARÇO 2020'!$1:$1048576,3,FALSE),"")</f>
        <v>H</v>
      </c>
      <c r="G809" s="408">
        <v>0.1</v>
      </c>
      <c r="H809" s="625">
        <f>IF($D809&lt;&gt;"",VLOOKUP($D809,'SINAPI MARÇO 2020'!$1:$1048576,4,FALSE),"")</f>
        <v>13.87</v>
      </c>
      <c r="I809" s="420">
        <f>TRUNC(G809*H809,2)</f>
        <v>1.38</v>
      </c>
    </row>
    <row r="810" spans="2:9" ht="25.5">
      <c r="B810" s="172" t="s">
        <v>874</v>
      </c>
      <c r="C810" s="173" t="s">
        <v>7</v>
      </c>
      <c r="D810" s="368">
        <v>88267</v>
      </c>
      <c r="E810" s="179" t="str">
        <f>IF($D810&lt;&gt;"",VLOOKUP($D810,'SINAPI MARÇO 2020'!$A$1:G11666,2,FALSE),"")</f>
        <v>ENCANADOR OU BOMBEIRO HIDRÁULICO COM ENCARGOS COMPLEMENTARES</v>
      </c>
      <c r="F810" s="180" t="str">
        <f>IF($D810&lt;&gt;"",VLOOKUP($D810,'SINAPI MARÇO 2020'!$1:$1048576,3,FALSE),"")</f>
        <v>H</v>
      </c>
      <c r="G810" s="408">
        <v>0.1</v>
      </c>
      <c r="H810" s="625">
        <f>IF($D810&lt;&gt;"",VLOOKUP($D810,'SINAPI MARÇO 2020'!$1:$1048576,4,FALSE),"")</f>
        <v>17.79</v>
      </c>
      <c r="I810" s="420">
        <f>TRUNC(G810*H810,2)</f>
        <v>1.77</v>
      </c>
    </row>
    <row r="811" spans="2:9">
      <c r="B811" s="172" t="s">
        <v>872</v>
      </c>
      <c r="C811" s="173" t="s">
        <v>7</v>
      </c>
      <c r="D811" s="368">
        <v>122</v>
      </c>
      <c r="E811" s="179" t="str">
        <f>IF($D811&lt;&gt;"",VLOOKUP($D811,'SINAPI MARÇO 2020'!$A$1:G11667,2,FALSE),"")</f>
        <v>ADESIVO PLASTICO PARA PVC, FRASCO COM 850 GR</v>
      </c>
      <c r="F811" s="180" t="str">
        <f>IF($D811&lt;&gt;"",VLOOKUP($D811,'SINAPI MARÇO 2020'!$1:$1048576,3,FALSE),"")</f>
        <v xml:space="preserve">UN    </v>
      </c>
      <c r="G811" s="408">
        <v>0.01</v>
      </c>
      <c r="H811" s="625">
        <f>IF($D811&lt;&gt;"",VLOOKUP($D811,'SINAPI MARÇO 2020'!$1:$1048576,4,FALSE),"")</f>
        <v>79.94</v>
      </c>
      <c r="I811" s="420">
        <f>TRUNC(G811*H811,2)</f>
        <v>0.79</v>
      </c>
    </row>
    <row r="812" spans="2:9">
      <c r="B812" s="172" t="s">
        <v>872</v>
      </c>
      <c r="C812" s="173" t="s">
        <v>873</v>
      </c>
      <c r="D812" s="368"/>
      <c r="E812" s="394" t="s">
        <v>12641</v>
      </c>
      <c r="F812" s="364" t="s">
        <v>1131</v>
      </c>
      <c r="G812" s="408">
        <v>1</v>
      </c>
      <c r="H812" s="627">
        <v>51.41</v>
      </c>
      <c r="I812" s="420">
        <f>TRUNC(G812*H812,2)</f>
        <v>51.41</v>
      </c>
    </row>
    <row r="813" spans="2:9">
      <c r="B813" s="492"/>
      <c r="C813" s="400"/>
      <c r="D813" s="400"/>
      <c r="E813" s="587"/>
      <c r="F813" s="400"/>
      <c r="G813" s="594"/>
      <c r="H813" s="406"/>
      <c r="I813" s="493"/>
    </row>
    <row r="814" spans="2:9" ht="15">
      <c r="B814" s="483" t="s">
        <v>5042</v>
      </c>
      <c r="C814" s="395"/>
      <c r="D814" s="395"/>
      <c r="E814" s="358" t="s">
        <v>12341</v>
      </c>
      <c r="F814" s="359" t="s">
        <v>845</v>
      </c>
      <c r="G814" s="425"/>
      <c r="H814" s="403"/>
      <c r="I814" s="419">
        <f>TRUNC(SUM(I815:I818),2)</f>
        <v>106.15</v>
      </c>
    </row>
    <row r="815" spans="2:9">
      <c r="B815" s="361" t="s">
        <v>872</v>
      </c>
      <c r="C815" s="362" t="s">
        <v>7</v>
      </c>
      <c r="D815" s="366">
        <v>13</v>
      </c>
      <c r="E815" s="179" t="str">
        <f>IF($D815&lt;&gt;"",VLOOKUP($D815,'SINAPI MARÇO 2020'!$A$1:G11658,2,FALSE),"")</f>
        <v>ESTOPA</v>
      </c>
      <c r="F815" s="180" t="str">
        <f>IF($D815&lt;&gt;"",VLOOKUP($D815,'SINAPI MARÇO 2020'!$1:$1048576,3,FALSE),"")</f>
        <v xml:space="preserve">KG    </v>
      </c>
      <c r="G815" s="426">
        <v>0.03</v>
      </c>
      <c r="H815" s="625">
        <f>IF($D815&lt;&gt;"",VLOOKUP($D815,'SINAPI MARÇO 2020'!$1:$1048576,4,FALSE),"")</f>
        <v>15.15</v>
      </c>
      <c r="I815" s="420">
        <f>TRUNC(G815*H815,2)</f>
        <v>0.45</v>
      </c>
    </row>
    <row r="816" spans="2:9" ht="25.5">
      <c r="B816" s="361" t="s">
        <v>872</v>
      </c>
      <c r="C816" s="362" t="s">
        <v>7</v>
      </c>
      <c r="D816" s="366">
        <v>11750</v>
      </c>
      <c r="E816" s="179" t="str">
        <f>IF($D816&lt;&gt;"",VLOOKUP($D816,'SINAPI MARÇO 2020'!$A$1:G11659,2,FALSE),"")</f>
        <v>VALVULA DE ESFERA BRUTA EM BRONZE, BITOLA 1 1/4 " (REF 1552-B)</v>
      </c>
      <c r="F816" s="180" t="str">
        <f>IF($D816&lt;&gt;"",VLOOKUP($D816,'SINAPI MARÇO 2020'!$1:$1048576,3,FALSE),"")</f>
        <v xml:space="preserve">UN    </v>
      </c>
      <c r="G816" s="426">
        <v>1</v>
      </c>
      <c r="H816" s="625">
        <f>IF($D816&lt;&gt;"",VLOOKUP($D816,'SINAPI MARÇO 2020'!$1:$1048576,4,FALSE),"")</f>
        <v>73.59</v>
      </c>
      <c r="I816" s="420">
        <f>TRUNC(G816*H816,2)</f>
        <v>73.59</v>
      </c>
    </row>
    <row r="817" spans="2:9" ht="25.5">
      <c r="B817" s="361" t="s">
        <v>918</v>
      </c>
      <c r="C817" s="362" t="s">
        <v>7</v>
      </c>
      <c r="D817" s="366">
        <v>88267</v>
      </c>
      <c r="E817" s="179" t="str">
        <f>IF($D817&lt;&gt;"",VLOOKUP($D817,'SINAPI MARÇO 2020'!$A$1:G11660,2,FALSE),"")</f>
        <v>ENCANADOR OU BOMBEIRO HIDRÁULICO COM ENCARGOS COMPLEMENTARES</v>
      </c>
      <c r="F817" s="180" t="str">
        <f>IF($D817&lt;&gt;"",VLOOKUP($D817,'SINAPI MARÇO 2020'!$1:$1048576,3,FALSE),"")</f>
        <v>H</v>
      </c>
      <c r="G817" s="426">
        <v>1.2</v>
      </c>
      <c r="H817" s="625">
        <f>IF($D817&lt;&gt;"",VLOOKUP($D817,'SINAPI MARÇO 2020'!$1:$1048576,4,FALSE),"")</f>
        <v>17.79</v>
      </c>
      <c r="I817" s="420">
        <f>TRUNC(G817*H817,2)</f>
        <v>21.34</v>
      </c>
    </row>
    <row r="818" spans="2:9">
      <c r="B818" s="361" t="s">
        <v>918</v>
      </c>
      <c r="C818" s="362" t="s">
        <v>7</v>
      </c>
      <c r="D818" s="366">
        <v>88316</v>
      </c>
      <c r="E818" s="179" t="str">
        <f>IF($D818&lt;&gt;"",VLOOKUP($D818,'SINAPI MARÇO 2020'!$A$1:G11661,2,FALSE),"")</f>
        <v>SERVENTE COM ENCARGOS COMPLEMENTARES</v>
      </c>
      <c r="F818" s="180" t="str">
        <f>IF($D818&lt;&gt;"",VLOOKUP($D818,'SINAPI MARÇO 2020'!$1:$1048576,3,FALSE),"")</f>
        <v>H</v>
      </c>
      <c r="G818" s="426">
        <v>0.75</v>
      </c>
      <c r="H818" s="625">
        <f>IF($D818&lt;&gt;"",VLOOKUP($D818,'SINAPI MARÇO 2020'!$1:$1048576,4,FALSE),"")</f>
        <v>14.37</v>
      </c>
      <c r="I818" s="420">
        <f>TRUNC(G818*H818,2)</f>
        <v>10.77</v>
      </c>
    </row>
    <row r="819" spans="2:9">
      <c r="B819" s="528"/>
      <c r="C819" s="509"/>
      <c r="D819" s="509"/>
      <c r="E819" s="590"/>
      <c r="F819" s="509"/>
      <c r="G819" s="597"/>
      <c r="H819" s="510"/>
      <c r="I819" s="529"/>
    </row>
    <row r="820" spans="2:9" ht="25.5">
      <c r="B820" s="483" t="s">
        <v>5324</v>
      </c>
      <c r="C820" s="395"/>
      <c r="D820" s="395"/>
      <c r="E820" s="358" t="s">
        <v>12342</v>
      </c>
      <c r="F820" s="359" t="s">
        <v>49</v>
      </c>
      <c r="G820" s="425">
        <v>1</v>
      </c>
      <c r="H820" s="403"/>
      <c r="I820" s="419">
        <f>TRUNC(SUM(I821:I824),2)</f>
        <v>140.57</v>
      </c>
    </row>
    <row r="821" spans="2:9" ht="25.5">
      <c r="B821" s="361" t="s">
        <v>874</v>
      </c>
      <c r="C821" s="362" t="s">
        <v>7</v>
      </c>
      <c r="D821" s="393">
        <v>88248</v>
      </c>
      <c r="E821" s="179" t="str">
        <f>IF($D821&lt;&gt;"",VLOOKUP($D821,'SINAPI MARÇO 2020'!$A$1:G11664,2,FALSE),"")</f>
        <v>AUXILIAR DE ENCANADOR OU BOMBEIRO HIDRÁULICO COM ENCARGOS COMPLEMENTARES</v>
      </c>
      <c r="F821" s="180" t="str">
        <f>IF($D821&lt;&gt;"",VLOOKUP($D821,'SINAPI MARÇO 2020'!$1:$1048576,3,FALSE),"")</f>
        <v>H</v>
      </c>
      <c r="G821" s="432">
        <v>1.62</v>
      </c>
      <c r="H821" s="625">
        <f>IF($D821&lt;&gt;"",VLOOKUP($D821,'SINAPI MARÇO 2020'!$1:$1048576,4,FALSE),"")</f>
        <v>13.87</v>
      </c>
      <c r="I821" s="420">
        <f>TRUNC(G821*H821,2)</f>
        <v>22.46</v>
      </c>
    </row>
    <row r="822" spans="2:9" ht="25.5">
      <c r="B822" s="361" t="s">
        <v>874</v>
      </c>
      <c r="C822" s="362" t="s">
        <v>7</v>
      </c>
      <c r="D822" s="393">
        <v>88267</v>
      </c>
      <c r="E822" s="179" t="str">
        <f>IF($D822&lt;&gt;"",VLOOKUP($D822,'SINAPI MARÇO 2020'!$A$1:G11665,2,FALSE),"")</f>
        <v>ENCANADOR OU BOMBEIRO HIDRÁULICO COM ENCARGOS COMPLEMENTARES</v>
      </c>
      <c r="F822" s="180" t="str">
        <f>IF($D822&lt;&gt;"",VLOOKUP($D822,'SINAPI MARÇO 2020'!$1:$1048576,3,FALSE),"")</f>
        <v>H</v>
      </c>
      <c r="G822" s="432">
        <v>1.1499999999999999</v>
      </c>
      <c r="H822" s="625">
        <f>IF($D822&lt;&gt;"",VLOOKUP($D822,'SINAPI MARÇO 2020'!$1:$1048576,4,FALSE),"")</f>
        <v>17.79</v>
      </c>
      <c r="I822" s="420">
        <f>TRUNC(G822*H822,2)</f>
        <v>20.45</v>
      </c>
    </row>
    <row r="823" spans="2:9">
      <c r="B823" s="361" t="s">
        <v>872</v>
      </c>
      <c r="C823" s="362" t="s">
        <v>7</v>
      </c>
      <c r="D823" s="393">
        <v>3146</v>
      </c>
      <c r="E823" s="179" t="str">
        <f>IF($D823&lt;&gt;"",VLOOKUP($D823,'SINAPI MARÇO 2020'!$A$1:G11666,2,FALSE),"")</f>
        <v>FITA VEDA ROSCA EM ROLOS DE 18 MM X 10 M (L X C)</v>
      </c>
      <c r="F823" s="180" t="str">
        <f>IF($D823&lt;&gt;"",VLOOKUP($D823,'SINAPI MARÇO 2020'!$1:$1048576,3,FALSE),"")</f>
        <v xml:space="preserve">UN    </v>
      </c>
      <c r="G823" s="432">
        <v>0.188</v>
      </c>
      <c r="H823" s="625">
        <f>IF($D823&lt;&gt;"",VLOOKUP($D823,'SINAPI MARÇO 2020'!$1:$1048576,4,FALSE),"")</f>
        <v>4.4800000000000004</v>
      </c>
      <c r="I823" s="420">
        <f>TRUNC(G823*H823,2)</f>
        <v>0.84</v>
      </c>
    </row>
    <row r="824" spans="2:9" ht="25.5">
      <c r="B824" s="361" t="s">
        <v>872</v>
      </c>
      <c r="C824" s="362" t="s">
        <v>7</v>
      </c>
      <c r="D824" s="393">
        <v>6015</v>
      </c>
      <c r="E824" s="179" t="str">
        <f>IF($D824&lt;&gt;"",VLOOKUP($D824,'SINAPI MARÇO 2020'!$A$1:G11667,2,FALSE),"")</f>
        <v>REGISTRO GAVETA COM ACABAMENTO E CANOPLA CROMADOS, SIMPLES, BITOLA 1 1/2 " (REF 1509)</v>
      </c>
      <c r="F824" s="180" t="str">
        <f>IF($D824&lt;&gt;"",VLOOKUP($D824,'SINAPI MARÇO 2020'!$1:$1048576,3,FALSE),"")</f>
        <v xml:space="preserve">UN    </v>
      </c>
      <c r="G824" s="432">
        <v>1</v>
      </c>
      <c r="H824" s="625">
        <f>IF($D824&lt;&gt;"",VLOOKUP($D824,'SINAPI MARÇO 2020'!$1:$1048576,4,FALSE),"")</f>
        <v>96.82</v>
      </c>
      <c r="I824" s="420">
        <f>TRUNC(G824*H824,2)</f>
        <v>96.82</v>
      </c>
    </row>
    <row r="825" spans="2:9">
      <c r="B825" s="361"/>
      <c r="C825" s="362"/>
      <c r="D825" s="393"/>
      <c r="E825" s="394"/>
      <c r="F825" s="393"/>
      <c r="G825" s="426"/>
      <c r="H825" s="511"/>
      <c r="I825" s="420"/>
    </row>
    <row r="826" spans="2:9" ht="15">
      <c r="B826" s="483" t="s">
        <v>12642</v>
      </c>
      <c r="C826" s="395"/>
      <c r="D826" s="395"/>
      <c r="E826" s="358" t="s">
        <v>12343</v>
      </c>
      <c r="F826" s="359" t="s">
        <v>49</v>
      </c>
      <c r="G826" s="425">
        <v>1</v>
      </c>
      <c r="H826" s="403"/>
      <c r="I826" s="419">
        <f>TRUNC(SUM(I827:I830),2)</f>
        <v>48.4</v>
      </c>
    </row>
    <row r="827" spans="2:9" ht="25.5">
      <c r="B827" s="172" t="s">
        <v>874</v>
      </c>
      <c r="C827" s="173" t="s">
        <v>7</v>
      </c>
      <c r="D827" s="368">
        <v>88248</v>
      </c>
      <c r="E827" s="179" t="str">
        <f>IF($D827&lt;&gt;"",VLOOKUP($D827,'SINAPI MARÇO 2020'!$A$1:G11670,2,FALSE),"")</f>
        <v>AUXILIAR DE ENCANADOR OU BOMBEIRO HIDRÁULICO COM ENCARGOS COMPLEMENTARES</v>
      </c>
      <c r="F827" s="180" t="str">
        <f>IF($D827&lt;&gt;"",VLOOKUP($D827,'SINAPI MARÇO 2020'!$1:$1048576,3,FALSE),"")</f>
        <v>H</v>
      </c>
      <c r="G827" s="408">
        <v>0.8</v>
      </c>
      <c r="H827" s="625">
        <f>IF($D827&lt;&gt;"",VLOOKUP($D827,'SINAPI MARÇO 2020'!$1:$1048576,4,FALSE),"")</f>
        <v>13.87</v>
      </c>
      <c r="I827" s="420">
        <f>TRUNC(G827*H827,2)</f>
        <v>11.09</v>
      </c>
    </row>
    <row r="828" spans="2:9" ht="25.5">
      <c r="B828" s="172" t="s">
        <v>874</v>
      </c>
      <c r="C828" s="173" t="s">
        <v>7</v>
      </c>
      <c r="D828" s="368">
        <v>88267</v>
      </c>
      <c r="E828" s="179" t="str">
        <f>IF($D828&lt;&gt;"",VLOOKUP($D828,'SINAPI MARÇO 2020'!$A$1:G11671,2,FALSE),"")</f>
        <v>ENCANADOR OU BOMBEIRO HIDRÁULICO COM ENCARGOS COMPLEMENTARES</v>
      </c>
      <c r="F828" s="180" t="str">
        <f>IF($D828&lt;&gt;"",VLOOKUP($D828,'SINAPI MARÇO 2020'!$1:$1048576,3,FALSE),"")</f>
        <v>H</v>
      </c>
      <c r="G828" s="408">
        <v>0.6</v>
      </c>
      <c r="H828" s="625">
        <f>IF($D828&lt;&gt;"",VLOOKUP($D828,'SINAPI MARÇO 2020'!$1:$1048576,4,FALSE),"")</f>
        <v>17.79</v>
      </c>
      <c r="I828" s="420">
        <f>TRUNC(G828*H828,2)</f>
        <v>10.67</v>
      </c>
    </row>
    <row r="829" spans="2:9">
      <c r="B829" s="172" t="s">
        <v>872</v>
      </c>
      <c r="C829" s="173" t="s">
        <v>7</v>
      </c>
      <c r="D829" s="368">
        <v>3146</v>
      </c>
      <c r="E829" s="179" t="str">
        <f>IF($D829&lt;&gt;"",VLOOKUP($D829,'SINAPI MARÇO 2020'!$A$1:G11672,2,FALSE),"")</f>
        <v>FITA VEDA ROSCA EM ROLOS DE 18 MM X 10 M (L X C)</v>
      </c>
      <c r="F829" s="180" t="str">
        <f>IF($D829&lt;&gt;"",VLOOKUP($D829,'SINAPI MARÇO 2020'!$1:$1048576,3,FALSE),"")</f>
        <v xml:space="preserve">UN    </v>
      </c>
      <c r="G829" s="408">
        <v>0.188</v>
      </c>
      <c r="H829" s="625">
        <f>IF($D829&lt;&gt;"",VLOOKUP($D829,'SINAPI MARÇO 2020'!$1:$1048576,4,FALSE),"")</f>
        <v>4.4800000000000004</v>
      </c>
      <c r="I829" s="420">
        <f>TRUNC(G829*H829,2)</f>
        <v>0.84</v>
      </c>
    </row>
    <row r="830" spans="2:9">
      <c r="B830" s="172" t="s">
        <v>872</v>
      </c>
      <c r="C830" s="173" t="s">
        <v>873</v>
      </c>
      <c r="D830" s="368"/>
      <c r="E830" s="179" t="s">
        <v>12643</v>
      </c>
      <c r="F830" s="401" t="s">
        <v>1131</v>
      </c>
      <c r="G830" s="408">
        <v>1</v>
      </c>
      <c r="H830" s="627">
        <v>25.8</v>
      </c>
      <c r="I830" s="420">
        <f>TRUNC(G830*H830,2)</f>
        <v>25.8</v>
      </c>
    </row>
    <row r="831" spans="2:9">
      <c r="B831" s="361"/>
      <c r="C831" s="362"/>
      <c r="D831" s="393"/>
      <c r="E831" s="394"/>
      <c r="F831" s="393"/>
      <c r="G831" s="426"/>
      <c r="H831" s="511"/>
      <c r="I831" s="420"/>
    </row>
    <row r="832" spans="2:9" ht="15">
      <c r="B832" s="483" t="s">
        <v>5333</v>
      </c>
      <c r="C832" s="395"/>
      <c r="D832" s="395"/>
      <c r="E832" s="358" t="s">
        <v>12344</v>
      </c>
      <c r="F832" s="359" t="s">
        <v>49</v>
      </c>
      <c r="G832" s="425">
        <v>1</v>
      </c>
      <c r="H832" s="403"/>
      <c r="I832" s="419">
        <f>TRUNC(SUM(I833:I836),2)</f>
        <v>124.82</v>
      </c>
    </row>
    <row r="833" spans="2:9" ht="25.5">
      <c r="B833" s="361" t="s">
        <v>874</v>
      </c>
      <c r="C833" s="362" t="s">
        <v>7</v>
      </c>
      <c r="D833" s="393">
        <v>88248</v>
      </c>
      <c r="E833" s="179" t="str">
        <f>IF($D833&lt;&gt;"",VLOOKUP($D833,'SINAPI MARÇO 2020'!$A$1:G11670,2,FALSE),"")</f>
        <v>AUXILIAR DE ENCANADOR OU BOMBEIRO HIDRÁULICO COM ENCARGOS COMPLEMENTARES</v>
      </c>
      <c r="F833" s="180" t="str">
        <f>IF($D833&lt;&gt;"",VLOOKUP($D833,'SINAPI MARÇO 2020'!$1:$1048576,3,FALSE),"")</f>
        <v>H</v>
      </c>
      <c r="G833" s="432">
        <v>1.5</v>
      </c>
      <c r="H833" s="625">
        <f>IF($D833&lt;&gt;"",VLOOKUP($D833,'SINAPI MARÇO 2020'!$1:$1048576,4,FALSE),"")</f>
        <v>13.87</v>
      </c>
      <c r="I833" s="420">
        <f>TRUNC(G833*H833,2)</f>
        <v>20.8</v>
      </c>
    </row>
    <row r="834" spans="2:9" ht="25.5">
      <c r="B834" s="361" t="s">
        <v>874</v>
      </c>
      <c r="C834" s="362" t="s">
        <v>7</v>
      </c>
      <c r="D834" s="393">
        <v>88267</v>
      </c>
      <c r="E834" s="179" t="str">
        <f>IF($D834&lt;&gt;"",VLOOKUP($D834,'SINAPI MARÇO 2020'!$A$1:G11671,2,FALSE),"")</f>
        <v>ENCANADOR OU BOMBEIRO HIDRÁULICO COM ENCARGOS COMPLEMENTARES</v>
      </c>
      <c r="F834" s="180" t="str">
        <f>IF($D834&lt;&gt;"",VLOOKUP($D834,'SINAPI MARÇO 2020'!$1:$1048576,3,FALSE),"")</f>
        <v>H</v>
      </c>
      <c r="G834" s="432">
        <v>1.05</v>
      </c>
      <c r="H834" s="625">
        <f>IF($D834&lt;&gt;"",VLOOKUP($D834,'SINAPI MARÇO 2020'!$1:$1048576,4,FALSE),"")</f>
        <v>17.79</v>
      </c>
      <c r="I834" s="420">
        <f>TRUNC(G834*H834,2)</f>
        <v>18.670000000000002</v>
      </c>
    </row>
    <row r="835" spans="2:9">
      <c r="B835" s="361" t="s">
        <v>872</v>
      </c>
      <c r="C835" s="362" t="s">
        <v>7</v>
      </c>
      <c r="D835" s="393">
        <v>3146</v>
      </c>
      <c r="E835" s="179" t="str">
        <f>IF($D835&lt;&gt;"",VLOOKUP($D835,'SINAPI MARÇO 2020'!$A$1:G11672,2,FALSE),"")</f>
        <v>FITA VEDA ROSCA EM ROLOS DE 18 MM X 10 M (L X C)</v>
      </c>
      <c r="F835" s="180" t="str">
        <f>IF($D835&lt;&gt;"",VLOOKUP($D835,'SINAPI MARÇO 2020'!$1:$1048576,3,FALSE),"")</f>
        <v xml:space="preserve">UN    </v>
      </c>
      <c r="G835" s="432">
        <v>0.22600000000000001</v>
      </c>
      <c r="H835" s="625">
        <f>IF($D835&lt;&gt;"",VLOOKUP($D835,'SINAPI MARÇO 2020'!$1:$1048576,4,FALSE),"")</f>
        <v>4.4800000000000004</v>
      </c>
      <c r="I835" s="420">
        <f>TRUNC(G835*H835,2)</f>
        <v>1.01</v>
      </c>
    </row>
    <row r="836" spans="2:9" ht="25.5">
      <c r="B836" s="361" t="s">
        <v>872</v>
      </c>
      <c r="C836" s="362" t="s">
        <v>7</v>
      </c>
      <c r="D836" s="393">
        <v>6028</v>
      </c>
      <c r="E836" s="179" t="str">
        <f>IF($D836&lt;&gt;"",VLOOKUP($D836,'SINAPI MARÇO 2020'!$A$1:G11673,2,FALSE),"")</f>
        <v>REGISTRO GAVETA BRUTO EM LATAO FORJADO, BITOLA 2 " (REF 1509)</v>
      </c>
      <c r="F836" s="180" t="str">
        <f>IF($D836&lt;&gt;"",VLOOKUP($D836,'SINAPI MARÇO 2020'!$1:$1048576,3,FALSE),"")</f>
        <v xml:space="preserve">UN    </v>
      </c>
      <c r="G836" s="432">
        <v>1</v>
      </c>
      <c r="H836" s="625">
        <f>IF($D836&lt;&gt;"",VLOOKUP($D836,'SINAPI MARÇO 2020'!$1:$1048576,4,FALSE),"")</f>
        <v>84.34</v>
      </c>
      <c r="I836" s="420">
        <f>TRUNC(G836*H836,2)</f>
        <v>84.34</v>
      </c>
    </row>
    <row r="837" spans="2:9">
      <c r="B837" s="492"/>
      <c r="C837" s="400"/>
      <c r="D837" s="400"/>
      <c r="E837" s="587"/>
      <c r="F837" s="400"/>
      <c r="G837" s="594"/>
      <c r="H837" s="406"/>
      <c r="I837" s="493"/>
    </row>
    <row r="838" spans="2:9" ht="15">
      <c r="B838" s="483" t="s">
        <v>5334</v>
      </c>
      <c r="C838" s="395"/>
      <c r="D838" s="395"/>
      <c r="E838" s="358" t="s">
        <v>12345</v>
      </c>
      <c r="F838" s="359" t="s">
        <v>49</v>
      </c>
      <c r="G838" s="425">
        <v>1</v>
      </c>
      <c r="H838" s="403"/>
      <c r="I838" s="419">
        <f>TRUNC(SUM(I839:I842),2)</f>
        <v>240.18</v>
      </c>
    </row>
    <row r="839" spans="2:9" ht="25.5">
      <c r="B839" s="361" t="s">
        <v>874</v>
      </c>
      <c r="C839" s="362" t="s">
        <v>7</v>
      </c>
      <c r="D839" s="393">
        <v>88248</v>
      </c>
      <c r="E839" s="179" t="str">
        <f>IF($D839&lt;&gt;"",VLOOKUP($D839,'SINAPI MARÇO 2020'!$A$1:G11676,2,FALSE),"")</f>
        <v>AUXILIAR DE ENCANADOR OU BOMBEIRO HIDRÁULICO COM ENCARGOS COMPLEMENTARES</v>
      </c>
      <c r="F839" s="180" t="str">
        <f>IF($D839&lt;&gt;"",VLOOKUP($D839,'SINAPI MARÇO 2020'!$1:$1048576,3,FALSE),"")</f>
        <v>H</v>
      </c>
      <c r="G839" s="432">
        <v>2.41</v>
      </c>
      <c r="H839" s="625">
        <f>IF($D839&lt;&gt;"",VLOOKUP($D839,'SINAPI MARÇO 2020'!$1:$1048576,4,FALSE),"")</f>
        <v>13.87</v>
      </c>
      <c r="I839" s="420">
        <f>TRUNC(G839*H839,2)</f>
        <v>33.42</v>
      </c>
    </row>
    <row r="840" spans="2:9" ht="25.5">
      <c r="B840" s="361" t="s">
        <v>874</v>
      </c>
      <c r="C840" s="362" t="s">
        <v>7</v>
      </c>
      <c r="D840" s="393">
        <v>88267</v>
      </c>
      <c r="E840" s="179" t="str">
        <f>IF($D840&lt;&gt;"",VLOOKUP($D840,'SINAPI MARÇO 2020'!$A$1:G11677,2,FALSE),"")</f>
        <v>ENCANADOR OU BOMBEIRO HIDRÁULICO COM ENCARGOS COMPLEMENTARES</v>
      </c>
      <c r="F840" s="180" t="str">
        <f>IF($D840&lt;&gt;"",VLOOKUP($D840,'SINAPI MARÇO 2020'!$1:$1048576,3,FALSE),"")</f>
        <v>H</v>
      </c>
      <c r="G840" s="432">
        <v>1.72</v>
      </c>
      <c r="H840" s="625">
        <f>IF($D840&lt;&gt;"",VLOOKUP($D840,'SINAPI MARÇO 2020'!$1:$1048576,4,FALSE),"")</f>
        <v>17.79</v>
      </c>
      <c r="I840" s="420">
        <f>TRUNC(G840*H840,2)</f>
        <v>30.59</v>
      </c>
    </row>
    <row r="841" spans="2:9">
      <c r="B841" s="361" t="s">
        <v>872</v>
      </c>
      <c r="C841" s="362" t="s">
        <v>7</v>
      </c>
      <c r="D841" s="393">
        <v>3146</v>
      </c>
      <c r="E841" s="179" t="str">
        <f>IF($D841&lt;&gt;"",VLOOKUP($D841,'SINAPI MARÇO 2020'!$A$1:G11678,2,FALSE),"")</f>
        <v>FITA VEDA ROSCA EM ROLOS DE 18 MM X 10 M (L X C)</v>
      </c>
      <c r="F841" s="180" t="str">
        <f>IF($D841&lt;&gt;"",VLOOKUP($D841,'SINAPI MARÇO 2020'!$1:$1048576,3,FALSE),"")</f>
        <v xml:space="preserve">UN    </v>
      </c>
      <c r="G841" s="432">
        <v>0.28199999999999997</v>
      </c>
      <c r="H841" s="625">
        <f>IF($D841&lt;&gt;"",VLOOKUP($D841,'SINAPI MARÇO 2020'!$1:$1048576,4,FALSE),"")</f>
        <v>4.4800000000000004</v>
      </c>
      <c r="I841" s="420">
        <f>TRUNC(G841*H841,2)</f>
        <v>1.26</v>
      </c>
    </row>
    <row r="842" spans="2:9" ht="25.5">
      <c r="B842" s="361" t="s">
        <v>872</v>
      </c>
      <c r="C842" s="362" t="s">
        <v>7</v>
      </c>
      <c r="D842" s="393">
        <v>6011</v>
      </c>
      <c r="E842" s="179" t="str">
        <f>IF($D842&lt;&gt;"",VLOOKUP($D842,'SINAPI MARÇO 2020'!$A$1:G11679,2,FALSE),"")</f>
        <v>REGISTRO GAVETA BRUTO EM LATAO FORJADO, BITOLA 2 1/2 " (REF 1509)</v>
      </c>
      <c r="F842" s="180" t="str">
        <f>IF($D842&lt;&gt;"",VLOOKUP($D842,'SINAPI MARÇO 2020'!$1:$1048576,3,FALSE),"")</f>
        <v xml:space="preserve">UN    </v>
      </c>
      <c r="G842" s="432">
        <v>1</v>
      </c>
      <c r="H842" s="625">
        <f>IF($D842&lt;&gt;"",VLOOKUP($D842,'SINAPI MARÇO 2020'!$1:$1048576,4,FALSE),"")</f>
        <v>174.91</v>
      </c>
      <c r="I842" s="420">
        <f>TRUNC(G842*H842,2)</f>
        <v>174.91</v>
      </c>
    </row>
    <row r="843" spans="2:9">
      <c r="B843" s="492"/>
      <c r="C843" s="400"/>
      <c r="D843" s="400"/>
      <c r="E843" s="587"/>
      <c r="F843" s="400"/>
      <c r="G843" s="594"/>
      <c r="H843" s="406"/>
      <c r="I843" s="493"/>
    </row>
    <row r="844" spans="2:9" ht="15">
      <c r="B844" s="483" t="s">
        <v>5335</v>
      </c>
      <c r="C844" s="395"/>
      <c r="D844" s="395"/>
      <c r="E844" s="358" t="s">
        <v>12346</v>
      </c>
      <c r="F844" s="359" t="s">
        <v>49</v>
      </c>
      <c r="G844" s="425">
        <v>1</v>
      </c>
      <c r="H844" s="403"/>
      <c r="I844" s="419">
        <f>TRUNC(SUM(I845:I848),2)</f>
        <v>369.76</v>
      </c>
    </row>
    <row r="845" spans="2:9" ht="25.5">
      <c r="B845" s="361" t="s">
        <v>874</v>
      </c>
      <c r="C845" s="362" t="s">
        <v>7</v>
      </c>
      <c r="D845" s="393">
        <v>88248</v>
      </c>
      <c r="E845" s="179" t="str">
        <f>IF($D845&lt;&gt;"",VLOOKUP($D845,'SINAPI MARÇO 2020'!$A$1:G11682,2,FALSE),"")</f>
        <v>AUXILIAR DE ENCANADOR OU BOMBEIRO HIDRÁULICO COM ENCARGOS COMPLEMENTARES</v>
      </c>
      <c r="F845" s="180" t="str">
        <f>IF($D845&lt;&gt;"",VLOOKUP($D845,'SINAPI MARÇO 2020'!$1:$1048576,3,FALSE),"")</f>
        <v>H</v>
      </c>
      <c r="G845" s="432">
        <v>6.8</v>
      </c>
      <c r="H845" s="625">
        <f>IF($D845&lt;&gt;"",VLOOKUP($D845,'SINAPI MARÇO 2020'!$1:$1048576,4,FALSE),"")</f>
        <v>13.87</v>
      </c>
      <c r="I845" s="420">
        <f>TRUNC(G845*H845,2)</f>
        <v>94.31</v>
      </c>
    </row>
    <row r="846" spans="2:9" ht="25.5">
      <c r="B846" s="361" t="s">
        <v>874</v>
      </c>
      <c r="C846" s="362" t="s">
        <v>7</v>
      </c>
      <c r="D846" s="393">
        <v>88267</v>
      </c>
      <c r="E846" s="179" t="str">
        <f>IF($D846&lt;&gt;"",VLOOKUP($D846,'SINAPI MARÇO 2020'!$A$1:G11683,2,FALSE),"")</f>
        <v>ENCANADOR OU BOMBEIRO HIDRÁULICO COM ENCARGOS COMPLEMENTARES</v>
      </c>
      <c r="F846" s="180" t="str">
        <f>IF($D846&lt;&gt;"",VLOOKUP($D846,'SINAPI MARÇO 2020'!$1:$1048576,3,FALSE),"")</f>
        <v>H</v>
      </c>
      <c r="G846" s="432">
        <v>3.5</v>
      </c>
      <c r="H846" s="625">
        <f>IF($D846&lt;&gt;"",VLOOKUP($D846,'SINAPI MARÇO 2020'!$1:$1048576,4,FALSE),"")</f>
        <v>17.79</v>
      </c>
      <c r="I846" s="420">
        <f>TRUNC(G846*H846,2)</f>
        <v>62.26</v>
      </c>
    </row>
    <row r="847" spans="2:9">
      <c r="B847" s="361" t="s">
        <v>872</v>
      </c>
      <c r="C847" s="362" t="s">
        <v>7</v>
      </c>
      <c r="D847" s="393">
        <v>3146</v>
      </c>
      <c r="E847" s="179" t="str">
        <f>IF($D847&lt;&gt;"",VLOOKUP($D847,'SINAPI MARÇO 2020'!$A$1:G11684,2,FALSE),"")</f>
        <v>FITA VEDA ROSCA EM ROLOS DE 18 MM X 10 M (L X C)</v>
      </c>
      <c r="F847" s="180" t="str">
        <f>IF($D847&lt;&gt;"",VLOOKUP($D847,'SINAPI MARÇO 2020'!$1:$1048576,3,FALSE),"")</f>
        <v xml:space="preserve">UN    </v>
      </c>
      <c r="G847" s="432">
        <v>0.32</v>
      </c>
      <c r="H847" s="625">
        <f>IF($D847&lt;&gt;"",VLOOKUP($D847,'SINAPI MARÇO 2020'!$1:$1048576,4,FALSE),"")</f>
        <v>4.4800000000000004</v>
      </c>
      <c r="I847" s="420">
        <f>TRUNC(G847*H847,2)</f>
        <v>1.43</v>
      </c>
    </row>
    <row r="848" spans="2:9" ht="25.5">
      <c r="B848" s="361" t="s">
        <v>872</v>
      </c>
      <c r="C848" s="362" t="s">
        <v>7</v>
      </c>
      <c r="D848" s="393">
        <v>6012</v>
      </c>
      <c r="E848" s="179" t="str">
        <f>IF($D848&lt;&gt;"",VLOOKUP($D848,'SINAPI MARÇO 2020'!$A$1:G11685,2,FALSE),"")</f>
        <v>REGISTRO GAVETA BRUTO EM LATAO FORJADO, BITOLA 3 " (REF 1509)</v>
      </c>
      <c r="F848" s="180" t="str">
        <f>IF($D848&lt;&gt;"",VLOOKUP($D848,'SINAPI MARÇO 2020'!$1:$1048576,3,FALSE),"")</f>
        <v xml:space="preserve">UN    </v>
      </c>
      <c r="G848" s="432">
        <v>1</v>
      </c>
      <c r="H848" s="625">
        <f>IF($D848&lt;&gt;"",VLOOKUP($D848,'SINAPI MARÇO 2020'!$1:$1048576,4,FALSE),"")</f>
        <v>211.76</v>
      </c>
      <c r="I848" s="420">
        <f>TRUNC(G848*H848,2)</f>
        <v>211.76</v>
      </c>
    </row>
    <row r="849" spans="2:9">
      <c r="B849" s="492"/>
      <c r="C849" s="400"/>
      <c r="D849" s="400"/>
      <c r="E849" s="587"/>
      <c r="F849" s="400"/>
      <c r="G849" s="594"/>
      <c r="H849" s="406"/>
      <c r="I849" s="493"/>
    </row>
    <row r="850" spans="2:9" ht="15">
      <c r="B850" s="483" t="s">
        <v>5336</v>
      </c>
      <c r="C850" s="395"/>
      <c r="D850" s="395"/>
      <c r="E850" s="358" t="s">
        <v>12347</v>
      </c>
      <c r="F850" s="359" t="s">
        <v>49</v>
      </c>
      <c r="G850" s="425">
        <v>1</v>
      </c>
      <c r="H850" s="403"/>
      <c r="I850" s="419">
        <f>TRUNC(SUM(I851:I854),2)</f>
        <v>56.72</v>
      </c>
    </row>
    <row r="851" spans="2:9" ht="25.5">
      <c r="B851" s="361" t="s">
        <v>874</v>
      </c>
      <c r="C851" s="362" t="s">
        <v>7</v>
      </c>
      <c r="D851" s="393">
        <v>88248</v>
      </c>
      <c r="E851" s="179" t="str">
        <f>IF($D851&lt;&gt;"",VLOOKUP($D851,'SINAPI MARÇO 2020'!$A$1:G11688,2,FALSE),"")</f>
        <v>AUXILIAR DE ENCANADOR OU BOMBEIRO HIDRÁULICO COM ENCARGOS COMPLEMENTARES</v>
      </c>
      <c r="F851" s="180" t="str">
        <f>IF($D851&lt;&gt;"",VLOOKUP($D851,'SINAPI MARÇO 2020'!$1:$1048576,3,FALSE),"")</f>
        <v>H</v>
      </c>
      <c r="G851" s="432">
        <v>0.72</v>
      </c>
      <c r="H851" s="625">
        <f>IF($D851&lt;&gt;"",VLOOKUP($D851,'SINAPI MARÇO 2020'!$1:$1048576,4,FALSE),"")</f>
        <v>13.87</v>
      </c>
      <c r="I851" s="420">
        <f>TRUNC(G851*H851,2)</f>
        <v>9.98</v>
      </c>
    </row>
    <row r="852" spans="2:9" ht="25.5">
      <c r="B852" s="361" t="s">
        <v>874</v>
      </c>
      <c r="C852" s="362" t="s">
        <v>7</v>
      </c>
      <c r="D852" s="393">
        <v>88267</v>
      </c>
      <c r="E852" s="179" t="str">
        <f>IF($D852&lt;&gt;"",VLOOKUP($D852,'SINAPI MARÇO 2020'!$A$1:G11689,2,FALSE),"")</f>
        <v>ENCANADOR OU BOMBEIRO HIDRÁULICO COM ENCARGOS COMPLEMENTARES</v>
      </c>
      <c r="F852" s="180" t="str">
        <f>IF($D852&lt;&gt;"",VLOOKUP($D852,'SINAPI MARÇO 2020'!$1:$1048576,3,FALSE),"")</f>
        <v>H</v>
      </c>
      <c r="G852" s="432">
        <v>0.62</v>
      </c>
      <c r="H852" s="625">
        <f>IF($D852&lt;&gt;"",VLOOKUP($D852,'SINAPI MARÇO 2020'!$1:$1048576,4,FALSE),"")</f>
        <v>17.79</v>
      </c>
      <c r="I852" s="420">
        <f>TRUNC(G852*H852,2)</f>
        <v>11.02</v>
      </c>
    </row>
    <row r="853" spans="2:9">
      <c r="B853" s="361" t="s">
        <v>872</v>
      </c>
      <c r="C853" s="362" t="s">
        <v>7</v>
      </c>
      <c r="D853" s="393">
        <v>3146</v>
      </c>
      <c r="E853" s="179" t="str">
        <f>IF($D853&lt;&gt;"",VLOOKUP($D853,'SINAPI MARÇO 2020'!$A$1:G11690,2,FALSE),"")</f>
        <v>FITA VEDA ROSCA EM ROLOS DE 18 MM X 10 M (L X C)</v>
      </c>
      <c r="F853" s="180" t="str">
        <f>IF($D853&lt;&gt;"",VLOOKUP($D853,'SINAPI MARÇO 2020'!$1:$1048576,3,FALSE),"")</f>
        <v xml:space="preserve">UN    </v>
      </c>
      <c r="G853" s="432">
        <v>0.12</v>
      </c>
      <c r="H853" s="625">
        <f>IF($D853&lt;&gt;"",VLOOKUP($D853,'SINAPI MARÇO 2020'!$1:$1048576,4,FALSE),"")</f>
        <v>4.4800000000000004</v>
      </c>
      <c r="I853" s="420">
        <f>TRUNC(G853*H853,2)</f>
        <v>0.53</v>
      </c>
    </row>
    <row r="854" spans="2:9" ht="25.5">
      <c r="B854" s="361" t="s">
        <v>872</v>
      </c>
      <c r="C854" s="362" t="s">
        <v>7</v>
      </c>
      <c r="D854" s="393">
        <v>6019</v>
      </c>
      <c r="E854" s="179" t="str">
        <f>IF($D854&lt;&gt;"",VLOOKUP($D854,'SINAPI MARÇO 2020'!$A$1:G11691,2,FALSE),"")</f>
        <v>REGISTRO GAVETA BRUTO EM LATAO FORJADO, BITOLA 1 " (REF 1509)</v>
      </c>
      <c r="F854" s="180" t="str">
        <f>IF($D854&lt;&gt;"",VLOOKUP($D854,'SINAPI MARÇO 2020'!$1:$1048576,3,FALSE),"")</f>
        <v xml:space="preserve">UN    </v>
      </c>
      <c r="G854" s="432">
        <v>1</v>
      </c>
      <c r="H854" s="625">
        <f>IF($D854&lt;&gt;"",VLOOKUP($D854,'SINAPI MARÇO 2020'!$1:$1048576,4,FALSE),"")</f>
        <v>35.19</v>
      </c>
      <c r="I854" s="420">
        <f>TRUNC(G854*H854,2)</f>
        <v>35.19</v>
      </c>
    </row>
    <row r="855" spans="2:9">
      <c r="B855" s="492"/>
      <c r="C855" s="400"/>
      <c r="D855" s="400"/>
      <c r="E855" s="587"/>
      <c r="F855" s="400"/>
      <c r="G855" s="594"/>
      <c r="H855" s="406"/>
      <c r="I855" s="493"/>
    </row>
    <row r="856" spans="2:9" ht="15">
      <c r="B856" s="483" t="s">
        <v>5337</v>
      </c>
      <c r="C856" s="395"/>
      <c r="D856" s="395"/>
      <c r="E856" s="358" t="s">
        <v>12348</v>
      </c>
      <c r="F856" s="359" t="s">
        <v>49</v>
      </c>
      <c r="G856" s="425">
        <v>1</v>
      </c>
      <c r="H856" s="403"/>
      <c r="I856" s="419">
        <f>TRUNC(SUM(I857:I860),2)</f>
        <v>659.05</v>
      </c>
    </row>
    <row r="857" spans="2:9" ht="25.5">
      <c r="B857" s="361" t="s">
        <v>874</v>
      </c>
      <c r="C857" s="362" t="s">
        <v>7</v>
      </c>
      <c r="D857" s="393">
        <v>88248</v>
      </c>
      <c r="E857" s="179" t="str">
        <f>IF($D857&lt;&gt;"",VLOOKUP($D857,'SINAPI MARÇO 2020'!$A$1:G11694,2,FALSE),"")</f>
        <v>AUXILIAR DE ENCANADOR OU BOMBEIRO HIDRÁULICO COM ENCARGOS COMPLEMENTARES</v>
      </c>
      <c r="F857" s="180" t="str">
        <f>IF($D857&lt;&gt;"",VLOOKUP($D857,'SINAPI MARÇO 2020'!$1:$1048576,3,FALSE),"")</f>
        <v>H</v>
      </c>
      <c r="G857" s="432">
        <v>9.8000000000000007</v>
      </c>
      <c r="H857" s="625">
        <f>IF($D857&lt;&gt;"",VLOOKUP($D857,'SINAPI MARÇO 2020'!$1:$1048576,4,FALSE),"")</f>
        <v>13.87</v>
      </c>
      <c r="I857" s="420">
        <f>TRUNC(G857*H857,2)</f>
        <v>135.91999999999999</v>
      </c>
    </row>
    <row r="858" spans="2:9" ht="25.5">
      <c r="B858" s="361" t="s">
        <v>874</v>
      </c>
      <c r="C858" s="362" t="s">
        <v>7</v>
      </c>
      <c r="D858" s="393">
        <v>88267</v>
      </c>
      <c r="E858" s="179" t="str">
        <f>IF($D858&lt;&gt;"",VLOOKUP($D858,'SINAPI MARÇO 2020'!$A$1:G11695,2,FALSE),"")</f>
        <v>ENCANADOR OU BOMBEIRO HIDRÁULICO COM ENCARGOS COMPLEMENTARES</v>
      </c>
      <c r="F858" s="180" t="str">
        <f>IF($D858&lt;&gt;"",VLOOKUP($D858,'SINAPI MARÇO 2020'!$1:$1048576,3,FALSE),"")</f>
        <v>H</v>
      </c>
      <c r="G858" s="432">
        <v>4.5</v>
      </c>
      <c r="H858" s="625">
        <f>IF($D858&lt;&gt;"",VLOOKUP($D858,'SINAPI MARÇO 2020'!$1:$1048576,4,FALSE),"")</f>
        <v>17.79</v>
      </c>
      <c r="I858" s="420">
        <f>TRUNC(G858*H858,2)</f>
        <v>80.05</v>
      </c>
    </row>
    <row r="859" spans="2:9">
      <c r="B859" s="361" t="s">
        <v>872</v>
      </c>
      <c r="C859" s="362" t="s">
        <v>7</v>
      </c>
      <c r="D859" s="393">
        <v>3146</v>
      </c>
      <c r="E859" s="179" t="str">
        <f>IF($D859&lt;&gt;"",VLOOKUP($D859,'SINAPI MARÇO 2020'!$A$1:G11696,2,FALSE),"")</f>
        <v>FITA VEDA ROSCA EM ROLOS DE 18 MM X 10 M (L X C)</v>
      </c>
      <c r="F859" s="180" t="str">
        <f>IF($D859&lt;&gt;"",VLOOKUP($D859,'SINAPI MARÇO 2020'!$1:$1048576,3,FALSE),"")</f>
        <v xml:space="preserve">UN    </v>
      </c>
      <c r="G859" s="432">
        <v>0.41399999999999998</v>
      </c>
      <c r="H859" s="625">
        <f>IF($D859&lt;&gt;"",VLOOKUP($D859,'SINAPI MARÇO 2020'!$1:$1048576,4,FALSE),"")</f>
        <v>4.4800000000000004</v>
      </c>
      <c r="I859" s="420">
        <f>TRUNC(G859*H859,2)</f>
        <v>1.85</v>
      </c>
    </row>
    <row r="860" spans="2:9" ht="25.5">
      <c r="B860" s="361" t="s">
        <v>872</v>
      </c>
      <c r="C860" s="362" t="s">
        <v>7</v>
      </c>
      <c r="D860" s="393">
        <v>6027</v>
      </c>
      <c r="E860" s="179" t="str">
        <f>IF($D860&lt;&gt;"",VLOOKUP($D860,'SINAPI MARÇO 2020'!$A$1:G11697,2,FALSE),"")</f>
        <v>REGISTRO GAVETA BRUTO EM LATAO FORJADO, BITOLA 4 " (REF 1509)</v>
      </c>
      <c r="F860" s="180" t="str">
        <f>IF($D860&lt;&gt;"",VLOOKUP($D860,'SINAPI MARÇO 2020'!$1:$1048576,3,FALSE),"")</f>
        <v xml:space="preserve">UN    </v>
      </c>
      <c r="G860" s="432">
        <v>1</v>
      </c>
      <c r="H860" s="625">
        <f>IF($D860&lt;&gt;"",VLOOKUP($D860,'SINAPI MARÇO 2020'!$1:$1048576,4,FALSE),"")</f>
        <v>441.23</v>
      </c>
      <c r="I860" s="420">
        <f>TRUNC(G860*H860,2)</f>
        <v>441.23</v>
      </c>
    </row>
    <row r="861" spans="2:9">
      <c r="B861" s="492"/>
      <c r="C861" s="400"/>
      <c r="D861" s="400"/>
      <c r="E861" s="587"/>
      <c r="F861" s="400"/>
      <c r="G861" s="594"/>
      <c r="H861" s="406"/>
      <c r="I861" s="493"/>
    </row>
    <row r="862" spans="2:9" ht="25.5">
      <c r="B862" s="483" t="s">
        <v>5347</v>
      </c>
      <c r="C862" s="395"/>
      <c r="D862" s="395"/>
      <c r="E862" s="358" t="s">
        <v>12349</v>
      </c>
      <c r="F862" s="359" t="s">
        <v>49</v>
      </c>
      <c r="G862" s="425">
        <v>1</v>
      </c>
      <c r="H862" s="403"/>
      <c r="I862" s="419">
        <f>TRUNC(SUM(I863:I866),2)</f>
        <v>96.25</v>
      </c>
    </row>
    <row r="863" spans="2:9" ht="25.5">
      <c r="B863" s="361" t="s">
        <v>874</v>
      </c>
      <c r="C863" s="362" t="s">
        <v>7</v>
      </c>
      <c r="D863" s="393">
        <v>88248</v>
      </c>
      <c r="E863" s="179" t="str">
        <f>IF($D863&lt;&gt;"",VLOOKUP($D863,'SINAPI MARÇO 2020'!$A$1:G11700,2,FALSE),"")</f>
        <v>AUXILIAR DE ENCANADOR OU BOMBEIRO HIDRÁULICO COM ENCARGOS COMPLEMENTARES</v>
      </c>
      <c r="F863" s="180" t="str">
        <f>IF($D863&lt;&gt;"",VLOOKUP($D863,'SINAPI MARÇO 2020'!$1:$1048576,3,FALSE),"")</f>
        <v>H</v>
      </c>
      <c r="G863" s="432">
        <v>1.05</v>
      </c>
      <c r="H863" s="625">
        <f>IF($D863&lt;&gt;"",VLOOKUP($D863,'SINAPI MARÇO 2020'!$1:$1048576,4,FALSE),"")</f>
        <v>13.87</v>
      </c>
      <c r="I863" s="420">
        <f>TRUNC(G863*H863,2)</f>
        <v>14.56</v>
      </c>
    </row>
    <row r="864" spans="2:9" ht="25.5">
      <c r="B864" s="361" t="s">
        <v>874</v>
      </c>
      <c r="C864" s="362" t="s">
        <v>7</v>
      </c>
      <c r="D864" s="393">
        <v>88267</v>
      </c>
      <c r="E864" s="179" t="str">
        <f>IF($D864&lt;&gt;"",VLOOKUP($D864,'SINAPI MARÇO 2020'!$A$1:G11701,2,FALSE),"")</f>
        <v>ENCANADOR OU BOMBEIRO HIDRÁULICO COM ENCARGOS COMPLEMENTARES</v>
      </c>
      <c r="F864" s="180" t="str">
        <f>IF($D864&lt;&gt;"",VLOOKUP($D864,'SINAPI MARÇO 2020'!$1:$1048576,3,FALSE),"")</f>
        <v>H</v>
      </c>
      <c r="G864" s="432">
        <v>0.82</v>
      </c>
      <c r="H864" s="625">
        <f>IF($D864&lt;&gt;"",VLOOKUP($D864,'SINAPI MARÇO 2020'!$1:$1048576,4,FALSE),"")</f>
        <v>17.79</v>
      </c>
      <c r="I864" s="420">
        <f>TRUNC(G864*H864,2)</f>
        <v>14.58</v>
      </c>
    </row>
    <row r="865" spans="2:9">
      <c r="B865" s="361" t="s">
        <v>872</v>
      </c>
      <c r="C865" s="362" t="s">
        <v>7</v>
      </c>
      <c r="D865" s="393">
        <v>3146</v>
      </c>
      <c r="E865" s="179" t="str">
        <f>IF($D865&lt;&gt;"",VLOOKUP($D865,'SINAPI MARÇO 2020'!$A$1:G11702,2,FALSE),"")</f>
        <v>FITA VEDA ROSCA EM ROLOS DE 18 MM X 10 M (L X C)</v>
      </c>
      <c r="F865" s="180" t="str">
        <f>IF($D865&lt;&gt;"",VLOOKUP($D865,'SINAPI MARÇO 2020'!$1:$1048576,3,FALSE),"")</f>
        <v xml:space="preserve">UN    </v>
      </c>
      <c r="G865" s="432">
        <v>0.12</v>
      </c>
      <c r="H865" s="625">
        <f>IF($D865&lt;&gt;"",VLOOKUP($D865,'SINAPI MARÇO 2020'!$1:$1048576,4,FALSE),"")</f>
        <v>4.4800000000000004</v>
      </c>
      <c r="I865" s="420">
        <f>TRUNC(G865*H865,2)</f>
        <v>0.53</v>
      </c>
    </row>
    <row r="866" spans="2:9" ht="25.5">
      <c r="B866" s="361" t="s">
        <v>872</v>
      </c>
      <c r="C866" s="362" t="s">
        <v>7</v>
      </c>
      <c r="D866" s="393">
        <v>6013</v>
      </c>
      <c r="E866" s="179" t="str">
        <f>IF($D866&lt;&gt;"",VLOOKUP($D866,'SINAPI MARÇO 2020'!$A$1:G11703,2,FALSE),"")</f>
        <v>REGISTRO GAVETA COM ACABAMENTO E CANOPLA CROMADOS, SIMPLES, BITOLA 1 " (REF 1509)</v>
      </c>
      <c r="F866" s="180" t="str">
        <f>IF($D866&lt;&gt;"",VLOOKUP($D866,'SINAPI MARÇO 2020'!$1:$1048576,3,FALSE),"")</f>
        <v xml:space="preserve">UN    </v>
      </c>
      <c r="G866" s="432">
        <v>1</v>
      </c>
      <c r="H866" s="625">
        <f>IF($D866&lt;&gt;"",VLOOKUP($D866,'SINAPI MARÇO 2020'!$1:$1048576,4,FALSE),"")</f>
        <v>66.58</v>
      </c>
      <c r="I866" s="420">
        <f>TRUNC(G866*H866,2)</f>
        <v>66.58</v>
      </c>
    </row>
    <row r="867" spans="2:9">
      <c r="B867" s="492"/>
      <c r="C867" s="400"/>
      <c r="D867" s="400"/>
      <c r="E867" s="587"/>
      <c r="F867" s="400"/>
      <c r="G867" s="594"/>
      <c r="H867" s="406"/>
      <c r="I867" s="493"/>
    </row>
    <row r="868" spans="2:9" ht="25.5">
      <c r="B868" s="483" t="s">
        <v>5348</v>
      </c>
      <c r="C868" s="395"/>
      <c r="D868" s="395"/>
      <c r="E868" s="358" t="s">
        <v>12350</v>
      </c>
      <c r="F868" s="359" t="s">
        <v>49</v>
      </c>
      <c r="G868" s="425">
        <v>1</v>
      </c>
      <c r="H868" s="403"/>
      <c r="I868" s="419">
        <f>TRUNC(SUM(I869:I872),2)</f>
        <v>140.18</v>
      </c>
    </row>
    <row r="869" spans="2:9" ht="25.5">
      <c r="B869" s="361" t="s">
        <v>874</v>
      </c>
      <c r="C869" s="362" t="s">
        <v>7</v>
      </c>
      <c r="D869" s="393">
        <v>88248</v>
      </c>
      <c r="E869" s="179" t="str">
        <f>IF($D869&lt;&gt;"",VLOOKUP($D869,'SINAPI MARÇO 2020'!$A$1:G11706,2,FALSE),"")</f>
        <v>AUXILIAR DE ENCANADOR OU BOMBEIRO HIDRÁULICO COM ENCARGOS COMPLEMENTARES</v>
      </c>
      <c r="F869" s="180" t="str">
        <f>IF($D869&lt;&gt;"",VLOOKUP($D869,'SINAPI MARÇO 2020'!$1:$1048576,3,FALSE),"")</f>
        <v>H</v>
      </c>
      <c r="G869" s="432">
        <v>1.72</v>
      </c>
      <c r="H869" s="625">
        <f>IF($D869&lt;&gt;"",VLOOKUP($D869,'SINAPI MARÇO 2020'!$1:$1048576,4,FALSE),"")</f>
        <v>13.87</v>
      </c>
      <c r="I869" s="420">
        <f>TRUNC(G869*H869,2)</f>
        <v>23.85</v>
      </c>
    </row>
    <row r="870" spans="2:9" ht="25.5">
      <c r="B870" s="361" t="s">
        <v>874</v>
      </c>
      <c r="C870" s="362" t="s">
        <v>7</v>
      </c>
      <c r="D870" s="393">
        <v>88267</v>
      </c>
      <c r="E870" s="179" t="str">
        <f>IF($D870&lt;&gt;"",VLOOKUP($D870,'SINAPI MARÇO 2020'!$A$1:G11707,2,FALSE),"")</f>
        <v>ENCANADOR OU BOMBEIRO HIDRÁULICO COM ENCARGOS COMPLEMENTARES</v>
      </c>
      <c r="F870" s="180" t="str">
        <f>IF($D870&lt;&gt;"",VLOOKUP($D870,'SINAPI MARÇO 2020'!$1:$1048576,3,FALSE),"")</f>
        <v>H</v>
      </c>
      <c r="G870" s="432">
        <v>1.05</v>
      </c>
      <c r="H870" s="625">
        <f>IF($D870&lt;&gt;"",VLOOKUP($D870,'SINAPI MARÇO 2020'!$1:$1048576,4,FALSE),"")</f>
        <v>17.79</v>
      </c>
      <c r="I870" s="420">
        <f>TRUNC(G870*H870,2)</f>
        <v>18.670000000000002</v>
      </c>
    </row>
    <row r="871" spans="2:9">
      <c r="B871" s="361" t="s">
        <v>872</v>
      </c>
      <c r="C871" s="362" t="s">
        <v>7</v>
      </c>
      <c r="D871" s="393">
        <v>3146</v>
      </c>
      <c r="E871" s="179" t="str">
        <f>IF($D871&lt;&gt;"",VLOOKUP($D871,'SINAPI MARÇO 2020'!$A$1:G11708,2,FALSE),"")</f>
        <v>FITA VEDA ROSCA EM ROLOS DE 18 MM X 10 M (L X C)</v>
      </c>
      <c r="F871" s="180" t="str">
        <f>IF($D871&lt;&gt;"",VLOOKUP($D871,'SINAPI MARÇO 2020'!$1:$1048576,3,FALSE),"")</f>
        <v xml:space="preserve">UN    </v>
      </c>
      <c r="G871" s="432">
        <v>0.188</v>
      </c>
      <c r="H871" s="625">
        <f>IF($D871&lt;&gt;"",VLOOKUP($D871,'SINAPI MARÇO 2020'!$1:$1048576,4,FALSE),"")</f>
        <v>4.4800000000000004</v>
      </c>
      <c r="I871" s="420">
        <f>TRUNC(G871*H871,2)</f>
        <v>0.84</v>
      </c>
    </row>
    <row r="872" spans="2:9" ht="25.5">
      <c r="B872" s="361" t="s">
        <v>872</v>
      </c>
      <c r="C872" s="362" t="s">
        <v>7</v>
      </c>
      <c r="D872" s="393">
        <v>6015</v>
      </c>
      <c r="E872" s="179" t="str">
        <f>IF($D872&lt;&gt;"",VLOOKUP($D872,'SINAPI MARÇO 2020'!$A$1:G11709,2,FALSE),"")</f>
        <v>REGISTRO GAVETA COM ACABAMENTO E CANOPLA CROMADOS, SIMPLES, BITOLA 1 1/2 " (REF 1509)</v>
      </c>
      <c r="F872" s="180" t="str">
        <f>IF($D872&lt;&gt;"",VLOOKUP($D872,'SINAPI MARÇO 2020'!$1:$1048576,3,FALSE),"")</f>
        <v xml:space="preserve">UN    </v>
      </c>
      <c r="G872" s="432">
        <v>1</v>
      </c>
      <c r="H872" s="625">
        <f>IF($D872&lt;&gt;"",VLOOKUP($D872,'SINAPI MARÇO 2020'!$1:$1048576,4,FALSE),"")</f>
        <v>96.82</v>
      </c>
      <c r="I872" s="420">
        <f>TRUNC(G872*H872,2)</f>
        <v>96.82</v>
      </c>
    </row>
    <row r="873" spans="2:9">
      <c r="B873" s="492"/>
      <c r="C873" s="400"/>
      <c r="D873" s="400"/>
      <c r="E873" s="587"/>
      <c r="F873" s="400"/>
      <c r="G873" s="594"/>
      <c r="H873" s="406"/>
      <c r="I873" s="493"/>
    </row>
    <row r="874" spans="2:9" ht="25.5">
      <c r="B874" s="483" t="s">
        <v>5349</v>
      </c>
      <c r="C874" s="395"/>
      <c r="D874" s="395"/>
      <c r="E874" s="358" t="s">
        <v>12351</v>
      </c>
      <c r="F874" s="359" t="s">
        <v>49</v>
      </c>
      <c r="G874" s="425">
        <v>1</v>
      </c>
      <c r="H874" s="403"/>
      <c r="I874" s="419">
        <f>TRUNC(SUM(I875:I878),2)</f>
        <v>96.25</v>
      </c>
    </row>
    <row r="875" spans="2:9" ht="25.5">
      <c r="B875" s="361" t="s">
        <v>874</v>
      </c>
      <c r="C875" s="362" t="s">
        <v>7</v>
      </c>
      <c r="D875" s="393">
        <v>88248</v>
      </c>
      <c r="E875" s="179" t="str">
        <f>IF($D875&lt;&gt;"",VLOOKUP($D875,'SINAPI MARÇO 2020'!$A$1:G11712,2,FALSE),"")</f>
        <v>AUXILIAR DE ENCANADOR OU BOMBEIRO HIDRÁULICO COM ENCARGOS COMPLEMENTARES</v>
      </c>
      <c r="F875" s="180" t="str">
        <f>IF($D875&lt;&gt;"",VLOOKUP($D875,'SINAPI MARÇO 2020'!$1:$1048576,3,FALSE),"")</f>
        <v>H</v>
      </c>
      <c r="G875" s="432">
        <v>1.05</v>
      </c>
      <c r="H875" s="625">
        <f>IF($D875&lt;&gt;"",VLOOKUP($D875,'SINAPI MARÇO 2020'!$1:$1048576,4,FALSE),"")</f>
        <v>13.87</v>
      </c>
      <c r="I875" s="420">
        <f>TRUNC(G875*H875,2)</f>
        <v>14.56</v>
      </c>
    </row>
    <row r="876" spans="2:9" ht="25.5">
      <c r="B876" s="361" t="s">
        <v>874</v>
      </c>
      <c r="C876" s="362" t="s">
        <v>7</v>
      </c>
      <c r="D876" s="393">
        <v>88267</v>
      </c>
      <c r="E876" s="179" t="str">
        <f>IF($D876&lt;&gt;"",VLOOKUP($D876,'SINAPI MARÇO 2020'!$A$1:G11713,2,FALSE),"")</f>
        <v>ENCANADOR OU BOMBEIRO HIDRÁULICO COM ENCARGOS COMPLEMENTARES</v>
      </c>
      <c r="F876" s="180" t="str">
        <f>IF($D876&lt;&gt;"",VLOOKUP($D876,'SINAPI MARÇO 2020'!$1:$1048576,3,FALSE),"")</f>
        <v>H</v>
      </c>
      <c r="G876" s="432">
        <v>0.82</v>
      </c>
      <c r="H876" s="625">
        <f>IF($D876&lt;&gt;"",VLOOKUP($D876,'SINAPI MARÇO 2020'!$1:$1048576,4,FALSE),"")</f>
        <v>17.79</v>
      </c>
      <c r="I876" s="420">
        <f>TRUNC(G876*H876,2)</f>
        <v>14.58</v>
      </c>
    </row>
    <row r="877" spans="2:9">
      <c r="B877" s="361" t="s">
        <v>872</v>
      </c>
      <c r="C877" s="362" t="s">
        <v>7</v>
      </c>
      <c r="D877" s="393">
        <v>3146</v>
      </c>
      <c r="E877" s="179" t="str">
        <f>IF($D877&lt;&gt;"",VLOOKUP($D877,'SINAPI MARÇO 2020'!$A$1:G11714,2,FALSE),"")</f>
        <v>FITA VEDA ROSCA EM ROLOS DE 18 MM X 10 M (L X C)</v>
      </c>
      <c r="F877" s="180" t="str">
        <f>IF($D877&lt;&gt;"",VLOOKUP($D877,'SINAPI MARÇO 2020'!$1:$1048576,3,FALSE),"")</f>
        <v xml:space="preserve">UN    </v>
      </c>
      <c r="G877" s="432">
        <v>0.12</v>
      </c>
      <c r="H877" s="625">
        <f>IF($D877&lt;&gt;"",VLOOKUP($D877,'SINAPI MARÇO 2020'!$1:$1048576,4,FALSE),"")</f>
        <v>4.4800000000000004</v>
      </c>
      <c r="I877" s="420">
        <f>TRUNC(G877*H877,2)</f>
        <v>0.53</v>
      </c>
    </row>
    <row r="878" spans="2:9" ht="25.5">
      <c r="B878" s="361" t="s">
        <v>872</v>
      </c>
      <c r="C878" s="362" t="s">
        <v>7</v>
      </c>
      <c r="D878" s="393">
        <v>6013</v>
      </c>
      <c r="E878" s="179" t="str">
        <f>IF($D878&lt;&gt;"",VLOOKUP($D878,'SINAPI MARÇO 2020'!$A$1:G11715,2,FALSE),"")</f>
        <v>REGISTRO GAVETA COM ACABAMENTO E CANOPLA CROMADOS, SIMPLES, BITOLA 1 " (REF 1509)</v>
      </c>
      <c r="F878" s="180" t="str">
        <f>IF($D878&lt;&gt;"",VLOOKUP($D878,'SINAPI MARÇO 2020'!$1:$1048576,3,FALSE),"")</f>
        <v xml:space="preserve">UN    </v>
      </c>
      <c r="G878" s="432">
        <v>1</v>
      </c>
      <c r="H878" s="625">
        <f>IF($D878&lt;&gt;"",VLOOKUP($D878,'SINAPI MARÇO 2020'!$1:$1048576,4,FALSE),"")</f>
        <v>66.58</v>
      </c>
      <c r="I878" s="420">
        <f>TRUNC(G878*H878,2)</f>
        <v>66.58</v>
      </c>
    </row>
    <row r="879" spans="2:9">
      <c r="B879" s="492"/>
      <c r="C879" s="400"/>
      <c r="D879" s="400"/>
      <c r="E879" s="587"/>
      <c r="F879" s="400"/>
      <c r="G879" s="594"/>
      <c r="H879" s="406"/>
      <c r="I879" s="493"/>
    </row>
    <row r="880" spans="2:9" ht="25.5">
      <c r="B880" s="483" t="s">
        <v>5350</v>
      </c>
      <c r="C880" s="395"/>
      <c r="D880" s="395"/>
      <c r="E880" s="358" t="s">
        <v>12352</v>
      </c>
      <c r="F880" s="359" t="s">
        <v>49</v>
      </c>
      <c r="G880" s="425">
        <v>1</v>
      </c>
      <c r="H880" s="403"/>
      <c r="I880" s="419">
        <f>TRUNC(SUM(I881:I884),2)</f>
        <v>74.89</v>
      </c>
    </row>
    <row r="881" spans="2:9">
      <c r="B881" s="361" t="s">
        <v>874</v>
      </c>
      <c r="C881" s="362" t="s">
        <v>7</v>
      </c>
      <c r="D881" s="393">
        <v>3148</v>
      </c>
      <c r="E881" s="179" t="str">
        <f>IF($D881&lt;&gt;"",VLOOKUP($D881,'SINAPI MARÇO 2020'!$A$1:G11718,2,FALSE),"")</f>
        <v>FITA VEDA ROSCA EM ROLOS DE 18 MM X 50 M (L X C)</v>
      </c>
      <c r="F881" s="180" t="str">
        <f>IF($D881&lt;&gt;"",VLOOKUP($D881,'SINAPI MARÇO 2020'!$1:$1048576,3,FALSE),"")</f>
        <v xml:space="preserve">UN    </v>
      </c>
      <c r="G881" s="432">
        <v>1.2999999999999999E-2</v>
      </c>
      <c r="H881" s="625">
        <f>IF($D881&lt;&gt;"",VLOOKUP($D881,'SINAPI MARÇO 2020'!$1:$1048576,4,FALSE),"")</f>
        <v>16.52</v>
      </c>
      <c r="I881" s="420">
        <f>TRUNC(G881*H881,2)</f>
        <v>0.21</v>
      </c>
    </row>
    <row r="882" spans="2:9" ht="25.5">
      <c r="B882" s="361" t="s">
        <v>874</v>
      </c>
      <c r="C882" s="362" t="s">
        <v>7</v>
      </c>
      <c r="D882" s="393">
        <v>6024</v>
      </c>
      <c r="E882" s="179" t="str">
        <f>IF($D882&lt;&gt;"",VLOOKUP($D882,'SINAPI MARÇO 2020'!$A$1:G11719,2,FALSE),"")</f>
        <v>REGISTRO PRESSAO COM ACABAMENTO E CANOPLA CROMADA, SIMPLES, BITOLA 3/4 " (REF 1416)</v>
      </c>
      <c r="F882" s="180" t="str">
        <f>IF($D882&lt;&gt;"",VLOOKUP($D882,'SINAPI MARÇO 2020'!$1:$1048576,3,FALSE),"")</f>
        <v xml:space="preserve">UN    </v>
      </c>
      <c r="G882" s="432">
        <v>1</v>
      </c>
      <c r="H882" s="625">
        <f>IF($D882&lt;&gt;"",VLOOKUP($D882,'SINAPI MARÇO 2020'!$1:$1048576,4,FALSE),"")</f>
        <v>51.3</v>
      </c>
      <c r="I882" s="420">
        <f>TRUNC(G882*H882,2)</f>
        <v>51.3</v>
      </c>
    </row>
    <row r="883" spans="2:9" ht="25.5">
      <c r="B883" s="361" t="s">
        <v>872</v>
      </c>
      <c r="C883" s="362" t="s">
        <v>7</v>
      </c>
      <c r="D883" s="393">
        <v>88248</v>
      </c>
      <c r="E883" s="179" t="str">
        <f>IF($D883&lt;&gt;"",VLOOKUP($D883,'SINAPI MARÇO 2020'!$A$1:G11720,2,FALSE),"")</f>
        <v>AUXILIAR DE ENCANADOR OU BOMBEIRO HIDRÁULICO COM ENCARGOS COMPLEMENTARES</v>
      </c>
      <c r="F883" s="180" t="str">
        <f>IF($D883&lt;&gt;"",VLOOKUP($D883,'SINAPI MARÇO 2020'!$1:$1048576,3,FALSE),"")</f>
        <v>H</v>
      </c>
      <c r="G883" s="432">
        <v>0.34</v>
      </c>
      <c r="H883" s="625">
        <f>IF($D883&lt;&gt;"",VLOOKUP($D883,'SINAPI MARÇO 2020'!$1:$1048576,4,FALSE),"")</f>
        <v>13.87</v>
      </c>
      <c r="I883" s="420">
        <f>TRUNC(G883*H883,2)</f>
        <v>4.71</v>
      </c>
    </row>
    <row r="884" spans="2:9" ht="25.5">
      <c r="B884" s="361" t="s">
        <v>872</v>
      </c>
      <c r="C884" s="362" t="s">
        <v>7</v>
      </c>
      <c r="D884" s="393">
        <v>88267</v>
      </c>
      <c r="E884" s="179" t="str">
        <f>IF($D884&lt;&gt;"",VLOOKUP($D884,'SINAPI MARÇO 2020'!$A$1:G11721,2,FALSE),"")</f>
        <v>ENCANADOR OU BOMBEIRO HIDRÁULICO COM ENCARGOS COMPLEMENTARES</v>
      </c>
      <c r="F884" s="180" t="str">
        <f>IF($D884&lt;&gt;"",VLOOKUP($D884,'SINAPI MARÇO 2020'!$1:$1048576,3,FALSE),"")</f>
        <v>H</v>
      </c>
      <c r="G884" s="432">
        <v>1.05</v>
      </c>
      <c r="H884" s="625">
        <f>IF($D884&lt;&gt;"",VLOOKUP($D884,'SINAPI MARÇO 2020'!$1:$1048576,4,FALSE),"")</f>
        <v>17.79</v>
      </c>
      <c r="I884" s="420">
        <f>TRUNC(G884*H884,2)</f>
        <v>18.670000000000002</v>
      </c>
    </row>
    <row r="885" spans="2:9">
      <c r="B885" s="524"/>
      <c r="C885" s="173"/>
      <c r="D885" s="500"/>
      <c r="E885" s="586"/>
      <c r="F885" s="173"/>
      <c r="G885" s="581"/>
      <c r="H885" s="501"/>
      <c r="I885" s="523"/>
    </row>
    <row r="886" spans="2:9" ht="25.5">
      <c r="B886" s="483" t="s">
        <v>5351</v>
      </c>
      <c r="C886" s="395"/>
      <c r="D886" s="395"/>
      <c r="E886" s="358" t="s">
        <v>12629</v>
      </c>
      <c r="F886" s="359" t="s">
        <v>845</v>
      </c>
      <c r="G886" s="425"/>
      <c r="H886" s="403"/>
      <c r="I886" s="419">
        <f>TRUNC(SUM(I887:I891),2)</f>
        <v>16.37</v>
      </c>
    </row>
    <row r="887" spans="2:9" ht="25.5">
      <c r="B887" s="361" t="s">
        <v>874</v>
      </c>
      <c r="C887" s="362" t="s">
        <v>7</v>
      </c>
      <c r="D887" s="366">
        <v>88248</v>
      </c>
      <c r="E887" s="179" t="str">
        <f>IF($D887&lt;&gt;"",VLOOKUP($D887,'SINAPI MARÇO 2020'!$A$1:G11724,2,FALSE),"")</f>
        <v>AUXILIAR DE ENCANADOR OU BOMBEIRO HIDRÁULICO COM ENCARGOS COMPLEMENTARES</v>
      </c>
      <c r="F887" s="180" t="str">
        <f>IF($D887&lt;&gt;"",VLOOKUP($D887,'SINAPI MARÇO 2020'!$1:$1048576,3,FALSE),"")</f>
        <v>H</v>
      </c>
      <c r="G887" s="426">
        <v>0.32</v>
      </c>
      <c r="H887" s="625">
        <f>IF($D887&lt;&gt;"",VLOOKUP($D887,'SINAPI MARÇO 2020'!$1:$1048576,4,FALSE),"")</f>
        <v>13.87</v>
      </c>
      <c r="I887" s="420">
        <f>TRUNC(G887*H887,2)</f>
        <v>4.43</v>
      </c>
    </row>
    <row r="888" spans="2:9" ht="25.5">
      <c r="B888" s="361" t="s">
        <v>874</v>
      </c>
      <c r="C888" s="362" t="s">
        <v>7</v>
      </c>
      <c r="D888" s="366">
        <v>88267</v>
      </c>
      <c r="E888" s="179" t="str">
        <f>IF($D888&lt;&gt;"",VLOOKUP($D888,'SINAPI MARÇO 2020'!$A$1:G11725,2,FALSE),"")</f>
        <v>ENCANADOR OU BOMBEIRO HIDRÁULICO COM ENCARGOS COMPLEMENTARES</v>
      </c>
      <c r="F888" s="180" t="str">
        <f>IF($D888&lt;&gt;"",VLOOKUP($D888,'SINAPI MARÇO 2020'!$1:$1048576,3,FALSE),"")</f>
        <v>H</v>
      </c>
      <c r="G888" s="426">
        <v>0.39</v>
      </c>
      <c r="H888" s="625">
        <f>IF($D888&lt;&gt;"",VLOOKUP($D888,'SINAPI MARÇO 2020'!$1:$1048576,4,FALSE),"")</f>
        <v>17.79</v>
      </c>
      <c r="I888" s="420">
        <f>TRUNC(G888*H888,2)</f>
        <v>6.93</v>
      </c>
    </row>
    <row r="889" spans="2:9">
      <c r="B889" s="361" t="s">
        <v>872</v>
      </c>
      <c r="C889" s="362" t="s">
        <v>7</v>
      </c>
      <c r="D889" s="366">
        <v>122</v>
      </c>
      <c r="E889" s="179" t="str">
        <f>IF($D889&lt;&gt;"",VLOOKUP($D889,'SINAPI MARÇO 2020'!$A$1:G11726,2,FALSE),"")</f>
        <v>ADESIVO PLASTICO PARA PVC, FRASCO COM 850 GR</v>
      </c>
      <c r="F889" s="180" t="str">
        <f>IF($D889&lt;&gt;"",VLOOKUP($D889,'SINAPI MARÇO 2020'!$1:$1048576,3,FALSE),"")</f>
        <v xml:space="preserve">UN    </v>
      </c>
      <c r="G889" s="426">
        <v>7.0000000000000001E-3</v>
      </c>
      <c r="H889" s="625">
        <f>IF($D889&lt;&gt;"",VLOOKUP($D889,'SINAPI MARÇO 2020'!$1:$1048576,4,FALSE),"")</f>
        <v>79.94</v>
      </c>
      <c r="I889" s="420">
        <f>TRUNC(G889*H889,2)</f>
        <v>0.55000000000000004</v>
      </c>
    </row>
    <row r="890" spans="2:9" ht="25.5">
      <c r="B890" s="361" t="s">
        <v>872</v>
      </c>
      <c r="C890" s="362" t="s">
        <v>7</v>
      </c>
      <c r="D890" s="366">
        <v>820</v>
      </c>
      <c r="E890" s="179" t="str">
        <f>IF($D890&lt;&gt;"",VLOOKUP($D890,'SINAPI MARÇO 2020'!$A$1:G11727,2,FALSE),"")</f>
        <v>BUCHA DE REDUCAO DE PVC, SOLDAVEL, LONGA, COM 50 X 32 MM, PARA AGUA FRIA PREDIAL</v>
      </c>
      <c r="F890" s="180" t="str">
        <f>IF($D890&lt;&gt;"",VLOOKUP($D890,'SINAPI MARÇO 2020'!$1:$1048576,3,FALSE),"")</f>
        <v xml:space="preserve">UN    </v>
      </c>
      <c r="G890" s="426">
        <v>1</v>
      </c>
      <c r="H890" s="625">
        <f>IF($D890&lt;&gt;"",VLOOKUP($D890,'SINAPI MARÇO 2020'!$1:$1048576,4,FALSE),"")</f>
        <v>3.77</v>
      </c>
      <c r="I890" s="420">
        <f>TRUNC(G890*H890,2)</f>
        <v>3.77</v>
      </c>
    </row>
    <row r="891" spans="2:9">
      <c r="B891" s="361" t="s">
        <v>872</v>
      </c>
      <c r="C891" s="362" t="s">
        <v>7</v>
      </c>
      <c r="D891" s="366">
        <v>20083</v>
      </c>
      <c r="E891" s="179" t="str">
        <f>IF($D891&lt;&gt;"",VLOOKUP($D891,'SINAPI MARÇO 2020'!$A$1:G11728,2,FALSE),"")</f>
        <v>SOLUCAO LIMPADORA PARA PVC, FRASCO COM 1000 CM3</v>
      </c>
      <c r="F891" s="180" t="str">
        <f>IF($D891&lt;&gt;"",VLOOKUP($D891,'SINAPI MARÇO 2020'!$1:$1048576,3,FALSE),"")</f>
        <v xml:space="preserve">UN    </v>
      </c>
      <c r="G891" s="426">
        <v>0.01</v>
      </c>
      <c r="H891" s="625">
        <f>IF($D891&lt;&gt;"",VLOOKUP($D891,'SINAPI MARÇO 2020'!$1:$1048576,4,FALSE),"")</f>
        <v>69.42</v>
      </c>
      <c r="I891" s="420">
        <f>TRUNC(G891*H891,2)</f>
        <v>0.69</v>
      </c>
    </row>
    <row r="892" spans="2:9">
      <c r="B892" s="361"/>
      <c r="C892" s="362"/>
      <c r="D892" s="366"/>
      <c r="E892" s="394"/>
      <c r="F892" s="364"/>
      <c r="G892" s="426"/>
      <c r="H892" s="402"/>
      <c r="I892" s="420"/>
    </row>
    <row r="893" spans="2:9" ht="25.5">
      <c r="B893" s="483" t="s">
        <v>5352</v>
      </c>
      <c r="C893" s="395"/>
      <c r="D893" s="395"/>
      <c r="E893" s="358" t="s">
        <v>12630</v>
      </c>
      <c r="F893" s="359" t="s">
        <v>845</v>
      </c>
      <c r="G893" s="425"/>
      <c r="H893" s="403"/>
      <c r="I893" s="419">
        <f>TRUNC(SUM(I894:I898),2)</f>
        <v>19.03</v>
      </c>
    </row>
    <row r="894" spans="2:9" ht="25.5">
      <c r="B894" s="361" t="s">
        <v>874</v>
      </c>
      <c r="C894" s="362" t="s">
        <v>7</v>
      </c>
      <c r="D894" s="366">
        <v>88248</v>
      </c>
      <c r="E894" s="179" t="str">
        <f>IF($D894&lt;&gt;"",VLOOKUP($D894,'SINAPI MARÇO 2020'!$A$1:G11731,2,FALSE),"")</f>
        <v>AUXILIAR DE ENCANADOR OU BOMBEIRO HIDRÁULICO COM ENCARGOS COMPLEMENTARES</v>
      </c>
      <c r="F894" s="180" t="str">
        <f>IF($D894&lt;&gt;"",VLOOKUP($D894,'SINAPI MARÇO 2020'!$1:$1048576,3,FALSE),"")</f>
        <v>H</v>
      </c>
      <c r="G894" s="426">
        <v>0.32</v>
      </c>
      <c r="H894" s="625">
        <f>IF($D894&lt;&gt;"",VLOOKUP($D894,'SINAPI MARÇO 2020'!$1:$1048576,4,FALSE),"")</f>
        <v>13.87</v>
      </c>
      <c r="I894" s="420">
        <f>TRUNC(G894*H894,2)</f>
        <v>4.43</v>
      </c>
    </row>
    <row r="895" spans="2:9" ht="25.5">
      <c r="B895" s="361" t="s">
        <v>874</v>
      </c>
      <c r="C895" s="362" t="s">
        <v>7</v>
      </c>
      <c r="D895" s="366">
        <v>88267</v>
      </c>
      <c r="E895" s="179" t="str">
        <f>IF($D895&lt;&gt;"",VLOOKUP($D895,'SINAPI MARÇO 2020'!$A$1:G11732,2,FALSE),"")</f>
        <v>ENCANADOR OU BOMBEIRO HIDRÁULICO COM ENCARGOS COMPLEMENTARES</v>
      </c>
      <c r="F895" s="180" t="str">
        <f>IF($D895&lt;&gt;"",VLOOKUP($D895,'SINAPI MARÇO 2020'!$1:$1048576,3,FALSE),"")</f>
        <v>H</v>
      </c>
      <c r="G895" s="426">
        <v>0.39</v>
      </c>
      <c r="H895" s="625">
        <f>IF($D895&lt;&gt;"",VLOOKUP($D895,'SINAPI MARÇO 2020'!$1:$1048576,4,FALSE),"")</f>
        <v>17.79</v>
      </c>
      <c r="I895" s="420">
        <f>TRUNC(G895*H895,2)</f>
        <v>6.93</v>
      </c>
    </row>
    <row r="896" spans="2:9">
      <c r="B896" s="361" t="s">
        <v>872</v>
      </c>
      <c r="C896" s="362" t="s">
        <v>7</v>
      </c>
      <c r="D896" s="366">
        <v>122</v>
      </c>
      <c r="E896" s="179" t="str">
        <f>IF($D896&lt;&gt;"",VLOOKUP($D896,'SINAPI MARÇO 2020'!$A$1:G11733,2,FALSE),"")</f>
        <v>ADESIVO PLASTICO PARA PVC, FRASCO COM 850 GR</v>
      </c>
      <c r="F896" s="180" t="str">
        <f>IF($D896&lt;&gt;"",VLOOKUP($D896,'SINAPI MARÇO 2020'!$1:$1048576,3,FALSE),"")</f>
        <v xml:space="preserve">UN    </v>
      </c>
      <c r="G896" s="426">
        <v>7.0000000000000001E-3</v>
      </c>
      <c r="H896" s="625">
        <f>IF($D896&lt;&gt;"",VLOOKUP($D896,'SINAPI MARÇO 2020'!$1:$1048576,4,FALSE),"")</f>
        <v>79.94</v>
      </c>
      <c r="I896" s="420">
        <f>TRUNC(G896*H896,2)</f>
        <v>0.55000000000000004</v>
      </c>
    </row>
    <row r="897" spans="2:9" ht="25.5">
      <c r="B897" s="361" t="s">
        <v>872</v>
      </c>
      <c r="C897" s="362" t="s">
        <v>7</v>
      </c>
      <c r="D897" s="366">
        <v>816</v>
      </c>
      <c r="E897" s="179" t="str">
        <f>IF($D897&lt;&gt;"",VLOOKUP($D897,'SINAPI MARÇO 2020'!$A$1:G11734,2,FALSE),"")</f>
        <v>BUCHA DE REDUCAO DE PVC, SOLDAVEL, LONGA, COM 60 X 25 MM, PARA AGUA FRIA PREDIAL</v>
      </c>
      <c r="F897" s="180" t="str">
        <f>IF($D897&lt;&gt;"",VLOOKUP($D897,'SINAPI MARÇO 2020'!$1:$1048576,3,FALSE),"")</f>
        <v xml:space="preserve">UN    </v>
      </c>
      <c r="G897" s="426">
        <v>1</v>
      </c>
      <c r="H897" s="625">
        <f>IF($D897&lt;&gt;"",VLOOKUP($D897,'SINAPI MARÇO 2020'!$1:$1048576,4,FALSE),"")</f>
        <v>6.43</v>
      </c>
      <c r="I897" s="420">
        <f>TRUNC(G897*H897,2)</f>
        <v>6.43</v>
      </c>
    </row>
    <row r="898" spans="2:9">
      <c r="B898" s="361" t="s">
        <v>872</v>
      </c>
      <c r="C898" s="362" t="s">
        <v>7</v>
      </c>
      <c r="D898" s="366">
        <v>20083</v>
      </c>
      <c r="E898" s="179" t="str">
        <f>IF($D898&lt;&gt;"",VLOOKUP($D898,'SINAPI MARÇO 2020'!$A$1:G11735,2,FALSE),"")</f>
        <v>SOLUCAO LIMPADORA PARA PVC, FRASCO COM 1000 CM3</v>
      </c>
      <c r="F898" s="180" t="str">
        <f>IF($D898&lt;&gt;"",VLOOKUP($D898,'SINAPI MARÇO 2020'!$1:$1048576,3,FALSE),"")</f>
        <v xml:space="preserve">UN    </v>
      </c>
      <c r="G898" s="426">
        <v>0.01</v>
      </c>
      <c r="H898" s="625">
        <f>IF($D898&lt;&gt;"",VLOOKUP($D898,'SINAPI MARÇO 2020'!$1:$1048576,4,FALSE),"")</f>
        <v>69.42</v>
      </c>
      <c r="I898" s="420">
        <f>TRUNC(G898*H898,2)</f>
        <v>0.69</v>
      </c>
    </row>
    <row r="899" spans="2:9">
      <c r="B899" s="361"/>
      <c r="C899" s="362"/>
      <c r="D899" s="366"/>
      <c r="E899" s="179"/>
      <c r="F899" s="180"/>
      <c r="G899" s="426"/>
      <c r="H899" s="404"/>
      <c r="I899" s="420"/>
    </row>
    <row r="900" spans="2:9" ht="15">
      <c r="B900" s="483" t="s">
        <v>5354</v>
      </c>
      <c r="C900" s="395"/>
      <c r="D900" s="395"/>
      <c r="E900" s="358" t="s">
        <v>12329</v>
      </c>
      <c r="F900" s="359" t="s">
        <v>845</v>
      </c>
      <c r="G900" s="425"/>
      <c r="H900" s="403"/>
      <c r="I900" s="419">
        <f>TRUNC(SUM(I901:I906),2)</f>
        <v>9.98</v>
      </c>
    </row>
    <row r="901" spans="2:9">
      <c r="B901" s="361" t="s">
        <v>872</v>
      </c>
      <c r="C901" s="362" t="s">
        <v>7</v>
      </c>
      <c r="D901" s="366">
        <v>122</v>
      </c>
      <c r="E901" s="179" t="str">
        <f>IF($D901&lt;&gt;"",VLOOKUP($D901,'SINAPI MARÇO 2020'!$A$1:G11738,2,FALSE),"")</f>
        <v>ADESIVO PLASTICO PARA PVC, FRASCO COM 850 GR</v>
      </c>
      <c r="F901" s="180" t="str">
        <f>IF($D901&lt;&gt;"",VLOOKUP($D901,'SINAPI MARÇO 2020'!$1:$1048576,3,FALSE),"")</f>
        <v xml:space="preserve">UN    </v>
      </c>
      <c r="G901" s="426">
        <v>7.0000000000000001E-3</v>
      </c>
      <c r="H901" s="625">
        <f>IF($D901&lt;&gt;"",VLOOKUP($D901,'SINAPI MARÇO 2020'!$1:$1048576,4,FALSE),"")</f>
        <v>79.94</v>
      </c>
      <c r="I901" s="420">
        <f t="shared" ref="I901:I906" si="31">TRUNC(G901*H901,2)</f>
        <v>0.55000000000000004</v>
      </c>
    </row>
    <row r="902" spans="2:9">
      <c r="B902" s="361" t="s">
        <v>872</v>
      </c>
      <c r="C902" s="362" t="s">
        <v>7</v>
      </c>
      <c r="D902" s="366">
        <v>20083</v>
      </c>
      <c r="E902" s="179" t="str">
        <f>IF($D902&lt;&gt;"",VLOOKUP($D902,'SINAPI MARÇO 2020'!$A$1:G11739,2,FALSE),"")</f>
        <v>SOLUCAO LIMPADORA PARA PVC, FRASCO COM 1000 CM3</v>
      </c>
      <c r="F902" s="180" t="str">
        <f>IF($D902&lt;&gt;"",VLOOKUP($D902,'SINAPI MARÇO 2020'!$1:$1048576,3,FALSE),"")</f>
        <v xml:space="preserve">UN    </v>
      </c>
      <c r="G902" s="426">
        <v>8.0000000000000002E-3</v>
      </c>
      <c r="H902" s="625">
        <f>IF($D902&lt;&gt;"",VLOOKUP($D902,'SINAPI MARÇO 2020'!$1:$1048576,4,FALSE),"")</f>
        <v>69.42</v>
      </c>
      <c r="I902" s="420">
        <f t="shared" si="31"/>
        <v>0.55000000000000004</v>
      </c>
    </row>
    <row r="903" spans="2:9" ht="28.5" customHeight="1">
      <c r="B903" s="361" t="s">
        <v>872</v>
      </c>
      <c r="C903" s="362" t="s">
        <v>7</v>
      </c>
      <c r="D903" s="366">
        <v>3515</v>
      </c>
      <c r="E903" s="179" t="str">
        <f>IF($D903&lt;&gt;"",VLOOKUP($D903,'SINAPI MARÇO 2020'!$A$1:G11740,2,FALSE),"")</f>
        <v>JOELHO PVC, SOLDAVEL, COM BUCHA DE LATAO, 90 GRAUS, 20 MM X 1/2", PARA AGUA FRIA PREDIAL</v>
      </c>
      <c r="F903" s="180" t="str">
        <f>IF($D903&lt;&gt;"",VLOOKUP($D903,'SINAPI MARÇO 2020'!$1:$1048576,3,FALSE),"")</f>
        <v xml:space="preserve">UN    </v>
      </c>
      <c r="G903" s="426">
        <v>1</v>
      </c>
      <c r="H903" s="625">
        <f>IF($D903&lt;&gt;"",VLOOKUP($D903,'SINAPI MARÇO 2020'!$1:$1048576,4,FALSE),"")</f>
        <v>4.05</v>
      </c>
      <c r="I903" s="420">
        <f t="shared" si="31"/>
        <v>4.05</v>
      </c>
    </row>
    <row r="904" spans="2:9">
      <c r="B904" s="361" t="s">
        <v>872</v>
      </c>
      <c r="C904" s="362" t="s">
        <v>7</v>
      </c>
      <c r="D904" s="366">
        <v>38383</v>
      </c>
      <c r="E904" s="179" t="str">
        <f>IF($D904&lt;&gt;"",VLOOKUP($D904,'SINAPI MARÇO 2020'!$A$1:G11741,2,FALSE),"")</f>
        <v>LIXA D'AGUA EM FOLHA, GRAO 100</v>
      </c>
      <c r="F904" s="180" t="str">
        <f>IF($D904&lt;&gt;"",VLOOKUP($D904,'SINAPI MARÇO 2020'!$1:$1048576,3,FALSE),"")</f>
        <v xml:space="preserve">UN    </v>
      </c>
      <c r="G904" s="426">
        <v>0.05</v>
      </c>
      <c r="H904" s="625">
        <f>IF($D904&lt;&gt;"",VLOOKUP($D904,'SINAPI MARÇO 2020'!$1:$1048576,4,FALSE),"")</f>
        <v>1.86</v>
      </c>
      <c r="I904" s="420">
        <f t="shared" si="31"/>
        <v>0.09</v>
      </c>
    </row>
    <row r="905" spans="2:9" ht="28.5" customHeight="1">
      <c r="B905" s="361" t="s">
        <v>874</v>
      </c>
      <c r="C905" s="362" t="s">
        <v>7</v>
      </c>
      <c r="D905" s="366">
        <v>88248</v>
      </c>
      <c r="E905" s="179" t="str">
        <f>IF($D905&lt;&gt;"",VLOOKUP($D905,'SINAPI MARÇO 2020'!$A$1:G11742,2,FALSE),"")</f>
        <v>AUXILIAR DE ENCANADOR OU BOMBEIRO HIDRÁULICO COM ENCARGOS COMPLEMENTARES</v>
      </c>
      <c r="F905" s="180" t="str">
        <f>IF($D905&lt;&gt;"",VLOOKUP($D905,'SINAPI MARÇO 2020'!$1:$1048576,3,FALSE),"")</f>
        <v>H</v>
      </c>
      <c r="G905" s="426">
        <v>0.15</v>
      </c>
      <c r="H905" s="625">
        <f>IF($D905&lt;&gt;"",VLOOKUP($D905,'SINAPI MARÇO 2020'!$1:$1048576,4,FALSE),"")</f>
        <v>13.87</v>
      </c>
      <c r="I905" s="420">
        <f t="shared" si="31"/>
        <v>2.08</v>
      </c>
    </row>
    <row r="906" spans="2:9" ht="25.5">
      <c r="B906" s="361" t="s">
        <v>874</v>
      </c>
      <c r="C906" s="362" t="s">
        <v>7</v>
      </c>
      <c r="D906" s="366">
        <v>88267</v>
      </c>
      <c r="E906" s="179" t="str">
        <f>IF($D906&lt;&gt;"",VLOOKUP($D906,'SINAPI MARÇO 2020'!$A$1:G11743,2,FALSE),"")</f>
        <v>ENCANADOR OU BOMBEIRO HIDRÁULICO COM ENCARGOS COMPLEMENTARES</v>
      </c>
      <c r="F906" s="180" t="str">
        <f>IF($D906&lt;&gt;"",VLOOKUP($D906,'SINAPI MARÇO 2020'!$1:$1048576,3,FALSE),"")</f>
        <v>H</v>
      </c>
      <c r="G906" s="426">
        <v>0.15</v>
      </c>
      <c r="H906" s="625">
        <f>IF($D906&lt;&gt;"",VLOOKUP($D906,'SINAPI MARÇO 2020'!$1:$1048576,4,FALSE),"")</f>
        <v>17.79</v>
      </c>
      <c r="I906" s="420">
        <f t="shared" si="31"/>
        <v>2.66</v>
      </c>
    </row>
    <row r="907" spans="2:9" ht="12.75">
      <c r="B907" s="524"/>
      <c r="C907" s="173"/>
      <c r="D907" s="500"/>
      <c r="E907" s="586"/>
      <c r="F907" s="501"/>
      <c r="G907" s="598"/>
      <c r="H907" s="501"/>
      <c r="I907" s="523"/>
    </row>
    <row r="908" spans="2:9" ht="27.75" customHeight="1">
      <c r="B908" s="483" t="s">
        <v>5353</v>
      </c>
      <c r="C908" s="395"/>
      <c r="D908" s="395"/>
      <c r="E908" s="358" t="s">
        <v>12328</v>
      </c>
      <c r="F908" s="359" t="s">
        <v>845</v>
      </c>
      <c r="G908" s="425"/>
      <c r="H908" s="403"/>
      <c r="I908" s="419">
        <f>TRUNC(SUM(I909:I914),2)</f>
        <v>8.73</v>
      </c>
    </row>
    <row r="909" spans="2:9">
      <c r="B909" s="361" t="s">
        <v>872</v>
      </c>
      <c r="C909" s="362" t="s">
        <v>7</v>
      </c>
      <c r="D909" s="366">
        <v>122</v>
      </c>
      <c r="E909" s="179" t="str">
        <f>IF($D909&lt;&gt;"",VLOOKUP($D909,'SINAPI MARÇO 2020'!$A$1:G11746,2,FALSE),"")</f>
        <v>ADESIVO PLASTICO PARA PVC, FRASCO COM 850 GR</v>
      </c>
      <c r="F909" s="180" t="str">
        <f>IF($D909&lt;&gt;"",VLOOKUP($D909,'SINAPI MARÇO 2020'!$1:$1048576,3,FALSE),"")</f>
        <v xml:space="preserve">UN    </v>
      </c>
      <c r="G909" s="426">
        <v>7.0000000000000001E-3</v>
      </c>
      <c r="H909" s="625">
        <f>IF($D909&lt;&gt;"",VLOOKUP($D909,'SINAPI MARÇO 2020'!$1:$1048576,4,FALSE),"")</f>
        <v>79.94</v>
      </c>
      <c r="I909" s="420">
        <f t="shared" ref="I909:I914" si="32">TRUNC(G909*H909,2)</f>
        <v>0.55000000000000004</v>
      </c>
    </row>
    <row r="910" spans="2:9">
      <c r="B910" s="361" t="s">
        <v>872</v>
      </c>
      <c r="C910" s="362" t="s">
        <v>7</v>
      </c>
      <c r="D910" s="366">
        <v>20083</v>
      </c>
      <c r="E910" s="179" t="str">
        <f>IF($D910&lt;&gt;"",VLOOKUP($D910,'SINAPI MARÇO 2020'!$A$1:G11747,2,FALSE),"")</f>
        <v>SOLUCAO LIMPADORA PARA PVC, FRASCO COM 1000 CM3</v>
      </c>
      <c r="F910" s="180" t="str">
        <f>IF($D910&lt;&gt;"",VLOOKUP($D910,'SINAPI MARÇO 2020'!$1:$1048576,3,FALSE),"")</f>
        <v xml:space="preserve">UN    </v>
      </c>
      <c r="G910" s="426">
        <v>8.0000000000000002E-3</v>
      </c>
      <c r="H910" s="625">
        <f>IF($D910&lt;&gt;"",VLOOKUP($D910,'SINAPI MARÇO 2020'!$1:$1048576,4,FALSE),"")</f>
        <v>69.42</v>
      </c>
      <c r="I910" s="420">
        <f t="shared" si="32"/>
        <v>0.55000000000000004</v>
      </c>
    </row>
    <row r="911" spans="2:9" ht="25.5">
      <c r="B911" s="361" t="s">
        <v>872</v>
      </c>
      <c r="C911" s="362" t="s">
        <v>7</v>
      </c>
      <c r="D911" s="366">
        <v>3538</v>
      </c>
      <c r="E911" s="179" t="str">
        <f>IF($D911&lt;&gt;"",VLOOKUP($D911,'SINAPI MARÇO 2020'!$A$1:G11748,2,FALSE),"")</f>
        <v>JOELHO DE REDUCAO, PVC SOLDAVEL, 90 GRAUS,  32 MM X 25 MM, PARA AGUA FRIA PREDIAL</v>
      </c>
      <c r="F911" s="180" t="str">
        <f>IF($D911&lt;&gt;"",VLOOKUP($D911,'SINAPI MARÇO 2020'!$1:$1048576,3,FALSE),"")</f>
        <v xml:space="preserve">UN    </v>
      </c>
      <c r="G911" s="426">
        <v>1</v>
      </c>
      <c r="H911" s="625">
        <f>IF($D911&lt;&gt;"",VLOOKUP($D911,'SINAPI MARÇO 2020'!$1:$1048576,4,FALSE),"")</f>
        <v>2.8</v>
      </c>
      <c r="I911" s="420">
        <f t="shared" si="32"/>
        <v>2.8</v>
      </c>
    </row>
    <row r="912" spans="2:9">
      <c r="B912" s="361" t="s">
        <v>872</v>
      </c>
      <c r="C912" s="362" t="s">
        <v>7</v>
      </c>
      <c r="D912" s="366">
        <v>38383</v>
      </c>
      <c r="E912" s="179" t="str">
        <f>IF($D912&lt;&gt;"",VLOOKUP($D912,'SINAPI MARÇO 2020'!$A$1:G11749,2,FALSE),"")</f>
        <v>LIXA D'AGUA EM FOLHA, GRAO 100</v>
      </c>
      <c r="F912" s="180" t="str">
        <f>IF($D912&lt;&gt;"",VLOOKUP($D912,'SINAPI MARÇO 2020'!$1:$1048576,3,FALSE),"")</f>
        <v xml:space="preserve">UN    </v>
      </c>
      <c r="G912" s="426">
        <v>0.05</v>
      </c>
      <c r="H912" s="625">
        <f>IF($D912&lt;&gt;"",VLOOKUP($D912,'SINAPI MARÇO 2020'!$1:$1048576,4,FALSE),"")</f>
        <v>1.86</v>
      </c>
      <c r="I912" s="420">
        <f t="shared" si="32"/>
        <v>0.09</v>
      </c>
    </row>
    <row r="913" spans="2:14" ht="25.5">
      <c r="B913" s="361" t="s">
        <v>874</v>
      </c>
      <c r="C913" s="362" t="s">
        <v>7</v>
      </c>
      <c r="D913" s="366">
        <v>88248</v>
      </c>
      <c r="E913" s="179" t="str">
        <f>IF($D913&lt;&gt;"",VLOOKUP($D913,'SINAPI MARÇO 2020'!$A$1:G11750,2,FALSE),"")</f>
        <v>AUXILIAR DE ENCANADOR OU BOMBEIRO HIDRÁULICO COM ENCARGOS COMPLEMENTARES</v>
      </c>
      <c r="F913" s="180" t="str">
        <f>IF($D913&lt;&gt;"",VLOOKUP($D913,'SINAPI MARÇO 2020'!$1:$1048576,3,FALSE),"")</f>
        <v>H</v>
      </c>
      <c r="G913" s="426">
        <v>0.15</v>
      </c>
      <c r="H913" s="625">
        <f>IF($D913&lt;&gt;"",VLOOKUP($D913,'SINAPI MARÇO 2020'!$1:$1048576,4,FALSE),"")</f>
        <v>13.87</v>
      </c>
      <c r="I913" s="420">
        <f t="shared" si="32"/>
        <v>2.08</v>
      </c>
    </row>
    <row r="914" spans="2:14" ht="25.5">
      <c r="B914" s="361" t="s">
        <v>874</v>
      </c>
      <c r="C914" s="362" t="s">
        <v>7</v>
      </c>
      <c r="D914" s="366">
        <v>88267</v>
      </c>
      <c r="E914" s="179" t="str">
        <f>IF($D914&lt;&gt;"",VLOOKUP($D914,'SINAPI MARÇO 2020'!$A$1:G11751,2,FALSE),"")</f>
        <v>ENCANADOR OU BOMBEIRO HIDRÁULICO COM ENCARGOS COMPLEMENTARES</v>
      </c>
      <c r="F914" s="180" t="str">
        <f>IF($D914&lt;&gt;"",VLOOKUP($D914,'SINAPI MARÇO 2020'!$1:$1048576,3,FALSE),"")</f>
        <v>H</v>
      </c>
      <c r="G914" s="426">
        <v>0.15</v>
      </c>
      <c r="H914" s="625">
        <f>IF($D914&lt;&gt;"",VLOOKUP($D914,'SINAPI MARÇO 2020'!$1:$1048576,4,FALSE),"")</f>
        <v>17.79</v>
      </c>
      <c r="I914" s="420">
        <f t="shared" si="32"/>
        <v>2.66</v>
      </c>
    </row>
    <row r="915" spans="2:14">
      <c r="B915" s="524"/>
      <c r="C915" s="173"/>
      <c r="D915" s="500"/>
      <c r="E915" s="586"/>
      <c r="F915" s="173"/>
      <c r="G915" s="581"/>
      <c r="H915" s="501"/>
      <c r="I915" s="523"/>
    </row>
    <row r="916" spans="2:14" ht="25.5">
      <c r="B916" s="483" t="s">
        <v>13284</v>
      </c>
      <c r="C916" s="395"/>
      <c r="D916" s="395"/>
      <c r="E916" s="358" t="s">
        <v>12330</v>
      </c>
      <c r="F916" s="359" t="s">
        <v>845</v>
      </c>
      <c r="G916" s="425"/>
      <c r="H916" s="403"/>
      <c r="I916" s="419">
        <f>TRUNC(SUM(I917:I922),2)</f>
        <v>11.15</v>
      </c>
      <c r="N916" s="171" t="s">
        <v>13281</v>
      </c>
    </row>
    <row r="917" spans="2:14">
      <c r="B917" s="361" t="s">
        <v>872</v>
      </c>
      <c r="C917" s="362" t="s">
        <v>7</v>
      </c>
      <c r="D917" s="366">
        <v>122</v>
      </c>
      <c r="E917" s="179" t="str">
        <f>IF($D917&lt;&gt;"",VLOOKUP($D917,'SINAPI MARÇO 2020'!$A$1:G11754,2,FALSE),"")</f>
        <v>ADESIVO PLASTICO PARA PVC, FRASCO COM 850 GR</v>
      </c>
      <c r="F917" s="180" t="str">
        <f>IF($D917&lt;&gt;"",VLOOKUP($D917,'SINAPI MARÇO 2020'!$1:$1048576,3,FALSE),"")</f>
        <v xml:space="preserve">UN    </v>
      </c>
      <c r="G917" s="426">
        <v>7.0000000000000001E-3</v>
      </c>
      <c r="H917" s="625">
        <f>IF($D917&lt;&gt;"",VLOOKUP($D917,'SINAPI MARÇO 2020'!$1:$1048576,4,FALSE),"")</f>
        <v>79.94</v>
      </c>
      <c r="I917" s="420">
        <f t="shared" ref="I917:I922" si="33">TRUNC(G917*H917,2)</f>
        <v>0.55000000000000004</v>
      </c>
      <c r="N917" s="171" t="s">
        <v>13285</v>
      </c>
    </row>
    <row r="918" spans="2:14" ht="26.25" customHeight="1">
      <c r="B918" s="361" t="s">
        <v>872</v>
      </c>
      <c r="C918" s="362" t="s">
        <v>7</v>
      </c>
      <c r="D918" s="366">
        <v>38998</v>
      </c>
      <c r="E918" s="179" t="str">
        <f>IF($D918&lt;&gt;"",VLOOKUP($D918,'SINAPI MARÇO 2020'!$A$1:G11755,2,FALSE),"")</f>
        <v>CONECTOR / ADAPTADOR FEMEA, COM INSERTO METALICO, PPR, DN 25 MM X 1/2", PARA AGUA QUENTE E FRIA PREDIAL</v>
      </c>
      <c r="F918" s="180" t="str">
        <f>IF($D918&lt;&gt;"",VLOOKUP($D918,'SINAPI MARÇO 2020'!$1:$1048576,3,FALSE),"")</f>
        <v xml:space="preserve">UN    </v>
      </c>
      <c r="G918" s="426">
        <v>1</v>
      </c>
      <c r="H918" s="625">
        <f>IF($D918&lt;&gt;"",VLOOKUP($D918,'SINAPI MARÇO 2020'!$1:$1048576,4,FALSE),"")</f>
        <v>8.77</v>
      </c>
      <c r="I918" s="420">
        <f t="shared" si="33"/>
        <v>8.77</v>
      </c>
      <c r="N918" s="171" t="s">
        <v>13282</v>
      </c>
    </row>
    <row r="919" spans="2:14">
      <c r="B919" s="361" t="s">
        <v>872</v>
      </c>
      <c r="C919" s="362" t="s">
        <v>7</v>
      </c>
      <c r="D919" s="366">
        <v>20083</v>
      </c>
      <c r="E919" s="179" t="str">
        <f>IF($D919&lt;&gt;"",VLOOKUP($D919,'SINAPI MARÇO 2020'!$A$1:G11756,2,FALSE),"")</f>
        <v>SOLUCAO LIMPADORA PARA PVC, FRASCO COM 1000 CM3</v>
      </c>
      <c r="F919" s="180" t="str">
        <f>IF($D919&lt;&gt;"",VLOOKUP($D919,'SINAPI MARÇO 2020'!$1:$1048576,3,FALSE),"")</f>
        <v xml:space="preserve">UN    </v>
      </c>
      <c r="G919" s="426">
        <v>8.0000000000000002E-3</v>
      </c>
      <c r="H919" s="625">
        <f>IF($D919&lt;&gt;"",VLOOKUP($D919,'SINAPI MARÇO 2020'!$1:$1048576,4,FALSE),"")</f>
        <v>69.42</v>
      </c>
      <c r="I919" s="420">
        <f t="shared" si="33"/>
        <v>0.55000000000000004</v>
      </c>
      <c r="N919" s="171" t="s">
        <v>13283</v>
      </c>
    </row>
    <row r="920" spans="2:14">
      <c r="B920" s="361" t="s">
        <v>872</v>
      </c>
      <c r="C920" s="362" t="s">
        <v>7</v>
      </c>
      <c r="D920" s="366">
        <v>38383</v>
      </c>
      <c r="E920" s="179" t="str">
        <f>IF($D920&lt;&gt;"",VLOOKUP($D920,'SINAPI MARÇO 2020'!$A$1:G11757,2,FALSE),"")</f>
        <v>LIXA D'AGUA EM FOLHA, GRAO 100</v>
      </c>
      <c r="F920" s="180" t="str">
        <f>IF($D920&lt;&gt;"",VLOOKUP($D920,'SINAPI MARÇO 2020'!$1:$1048576,3,FALSE),"")</f>
        <v xml:space="preserve">UN    </v>
      </c>
      <c r="G920" s="426">
        <v>1.2999999999999999E-2</v>
      </c>
      <c r="H920" s="625">
        <f>IF($D920&lt;&gt;"",VLOOKUP($D920,'SINAPI MARÇO 2020'!$1:$1048576,4,FALSE),"")</f>
        <v>1.86</v>
      </c>
      <c r="I920" s="420">
        <f t="shared" si="33"/>
        <v>0.02</v>
      </c>
      <c r="N920" s="171" t="s">
        <v>13198</v>
      </c>
    </row>
    <row r="921" spans="2:14" ht="25.5">
      <c r="B921" s="361" t="s">
        <v>874</v>
      </c>
      <c r="C921" s="362" t="s">
        <v>7</v>
      </c>
      <c r="D921" s="366">
        <v>88248</v>
      </c>
      <c r="E921" s="179" t="str">
        <f>IF($D921&lt;&gt;"",VLOOKUP($D921,'SINAPI MARÇO 2020'!$A$1:G11758,2,FALSE),"")</f>
        <v>AUXILIAR DE ENCANADOR OU BOMBEIRO HIDRÁULICO COM ENCARGOS COMPLEMENTARES</v>
      </c>
      <c r="F921" s="180" t="str">
        <f>IF($D921&lt;&gt;"",VLOOKUP($D921,'SINAPI MARÇO 2020'!$1:$1048576,3,FALSE),"")</f>
        <v>H</v>
      </c>
      <c r="G921" s="426">
        <v>0.04</v>
      </c>
      <c r="H921" s="625">
        <f>IF($D921&lt;&gt;"",VLOOKUP($D921,'SINAPI MARÇO 2020'!$1:$1048576,4,FALSE),"")</f>
        <v>13.87</v>
      </c>
      <c r="I921" s="420">
        <f t="shared" si="33"/>
        <v>0.55000000000000004</v>
      </c>
      <c r="N921" s="171" t="s">
        <v>13199</v>
      </c>
    </row>
    <row r="922" spans="2:14" ht="25.5">
      <c r="B922" s="361" t="s">
        <v>874</v>
      </c>
      <c r="C922" s="362" t="s">
        <v>7</v>
      </c>
      <c r="D922" s="366">
        <v>88267</v>
      </c>
      <c r="E922" s="179" t="str">
        <f>IF($D922&lt;&gt;"",VLOOKUP($D922,'SINAPI MARÇO 2020'!$A$1:G11759,2,FALSE),"")</f>
        <v>ENCANADOR OU BOMBEIRO HIDRÁULICO COM ENCARGOS COMPLEMENTARES</v>
      </c>
      <c r="F922" s="180" t="str">
        <f>IF($D922&lt;&gt;"",VLOOKUP($D922,'SINAPI MARÇO 2020'!$1:$1048576,3,FALSE),"")</f>
        <v>H</v>
      </c>
      <c r="G922" s="426">
        <v>0.04</v>
      </c>
      <c r="H922" s="625">
        <f>IF($D922&lt;&gt;"",VLOOKUP($D922,'SINAPI MARÇO 2020'!$1:$1048576,4,FALSE),"")</f>
        <v>17.79</v>
      </c>
      <c r="I922" s="420">
        <f t="shared" si="33"/>
        <v>0.71</v>
      </c>
    </row>
    <row r="923" spans="2:14">
      <c r="B923" s="524"/>
      <c r="C923" s="173"/>
      <c r="D923" s="500"/>
      <c r="E923" s="586"/>
      <c r="F923" s="173"/>
      <c r="G923" s="581"/>
      <c r="H923" s="501"/>
      <c r="I923" s="523"/>
    </row>
    <row r="924" spans="2:14" ht="15">
      <c r="B924" s="483" t="s">
        <v>13286</v>
      </c>
      <c r="C924" s="395"/>
      <c r="D924" s="395"/>
      <c r="E924" s="358" t="s">
        <v>12336</v>
      </c>
      <c r="F924" s="359" t="s">
        <v>845</v>
      </c>
      <c r="G924" s="425"/>
      <c r="H924" s="403"/>
      <c r="I924" s="419">
        <f>TRUNC(SUM(I925:I930),2)</f>
        <v>78.13</v>
      </c>
    </row>
    <row r="925" spans="2:14">
      <c r="B925" s="361" t="s">
        <v>872</v>
      </c>
      <c r="C925" s="362" t="s">
        <v>7</v>
      </c>
      <c r="D925" s="366">
        <v>122</v>
      </c>
      <c r="E925" s="179" t="str">
        <f>IF($D925&lt;&gt;"",VLOOKUP($D925,'SINAPI MARÇO 2020'!$A$1:G11762,2,FALSE),"")</f>
        <v>ADESIVO PLASTICO PARA PVC, FRASCO COM 850 GR</v>
      </c>
      <c r="F925" s="180" t="str">
        <f>IF($D925&lt;&gt;"",VLOOKUP($D925,'SINAPI MARÇO 2020'!$1:$1048576,3,FALSE),"")</f>
        <v xml:space="preserve">UN    </v>
      </c>
      <c r="G925" s="426">
        <v>0.06</v>
      </c>
      <c r="H925" s="625">
        <f>IF($D925&lt;&gt;"",VLOOKUP($D925,'SINAPI MARÇO 2020'!$1:$1048576,4,FALSE),"")</f>
        <v>79.94</v>
      </c>
      <c r="I925" s="420">
        <f t="shared" ref="I925:I930" si="34">TRUNC(G925*H925,2)</f>
        <v>4.79</v>
      </c>
    </row>
    <row r="926" spans="2:14">
      <c r="B926" s="361" t="s">
        <v>872</v>
      </c>
      <c r="C926" s="362" t="s">
        <v>873</v>
      </c>
      <c r="D926" s="366"/>
      <c r="E926" s="179" t="s">
        <v>12336</v>
      </c>
      <c r="F926" s="180" t="s">
        <v>1131</v>
      </c>
      <c r="G926" s="426">
        <v>1</v>
      </c>
      <c r="H926" s="625">
        <v>61.24</v>
      </c>
      <c r="I926" s="420">
        <f t="shared" si="34"/>
        <v>61.24</v>
      </c>
    </row>
    <row r="927" spans="2:14">
      <c r="B927" s="361" t="s">
        <v>872</v>
      </c>
      <c r="C927" s="362" t="s">
        <v>7</v>
      </c>
      <c r="D927" s="366">
        <v>20083</v>
      </c>
      <c r="E927" s="179" t="str">
        <f>IF($D927&lt;&gt;"",VLOOKUP($D927,'SINAPI MARÇO 2020'!$A$1:G11764,2,FALSE),"")</f>
        <v>SOLUCAO LIMPADORA PARA PVC, FRASCO COM 1000 CM3</v>
      </c>
      <c r="F927" s="180" t="str">
        <f>IF($D927&lt;&gt;"",VLOOKUP($D927,'SINAPI MARÇO 2020'!$1:$1048576,3,FALSE),"")</f>
        <v xml:space="preserve">UN    </v>
      </c>
      <c r="G927" s="426">
        <v>7.8E-2</v>
      </c>
      <c r="H927" s="625">
        <f>IF($D927&lt;&gt;"",VLOOKUP($D927,'SINAPI MARÇO 2020'!$1:$1048576,4,FALSE),"")</f>
        <v>69.42</v>
      </c>
      <c r="I927" s="420">
        <f t="shared" si="34"/>
        <v>5.41</v>
      </c>
    </row>
    <row r="928" spans="2:14">
      <c r="B928" s="361" t="s">
        <v>872</v>
      </c>
      <c r="C928" s="362" t="s">
        <v>7</v>
      </c>
      <c r="D928" s="366">
        <v>38383</v>
      </c>
      <c r="E928" s="179" t="str">
        <f>IF($D928&lt;&gt;"",VLOOKUP($D928,'SINAPI MARÇO 2020'!$A$1:G11765,2,FALSE),"")</f>
        <v>LIXA D'AGUA EM FOLHA, GRAO 100</v>
      </c>
      <c r="F928" s="180" t="str">
        <f>IF($D928&lt;&gt;"",VLOOKUP($D928,'SINAPI MARÇO 2020'!$1:$1048576,3,FALSE),"")</f>
        <v xml:space="preserve">UN    </v>
      </c>
      <c r="G928" s="426">
        <v>5.2999999999999999E-2</v>
      </c>
      <c r="H928" s="625">
        <f>IF($D928&lt;&gt;"",VLOOKUP($D928,'SINAPI MARÇO 2020'!$1:$1048576,4,FALSE),"")</f>
        <v>1.86</v>
      </c>
      <c r="I928" s="420">
        <f t="shared" si="34"/>
        <v>0.09</v>
      </c>
    </row>
    <row r="929" spans="2:9" ht="25.5">
      <c r="B929" s="361" t="s">
        <v>874</v>
      </c>
      <c r="C929" s="362" t="s">
        <v>7</v>
      </c>
      <c r="D929" s="366">
        <v>88248</v>
      </c>
      <c r="E929" s="179" t="str">
        <f>IF($D929&lt;&gt;"",VLOOKUP($D929,'SINAPI MARÇO 2020'!$A$1:G11766,2,FALSE),"")</f>
        <v>AUXILIAR DE ENCANADOR OU BOMBEIRO HIDRÁULICO COM ENCARGOS COMPLEMENTARES</v>
      </c>
      <c r="F929" s="180" t="str">
        <f>IF($D929&lt;&gt;"",VLOOKUP($D929,'SINAPI MARÇO 2020'!$1:$1048576,3,FALSE),"")</f>
        <v>H</v>
      </c>
      <c r="G929" s="426">
        <v>0.20899999999999999</v>
      </c>
      <c r="H929" s="625">
        <f>IF($D929&lt;&gt;"",VLOOKUP($D929,'SINAPI MARÇO 2020'!$1:$1048576,4,FALSE),"")</f>
        <v>13.87</v>
      </c>
      <c r="I929" s="420">
        <f t="shared" si="34"/>
        <v>2.89</v>
      </c>
    </row>
    <row r="930" spans="2:9" ht="25.5">
      <c r="B930" s="361" t="s">
        <v>874</v>
      </c>
      <c r="C930" s="362" t="s">
        <v>7</v>
      </c>
      <c r="D930" s="366">
        <v>88267</v>
      </c>
      <c r="E930" s="179" t="str">
        <f>IF($D930&lt;&gt;"",VLOOKUP($D930,'SINAPI MARÇO 2020'!$A$1:G11767,2,FALSE),"")</f>
        <v>ENCANADOR OU BOMBEIRO HIDRÁULICO COM ENCARGOS COMPLEMENTARES</v>
      </c>
      <c r="F930" s="180" t="str">
        <f>IF($D930&lt;&gt;"",VLOOKUP($D930,'SINAPI MARÇO 2020'!$1:$1048576,3,FALSE),"")</f>
        <v>H</v>
      </c>
      <c r="G930" s="426">
        <v>0.20899999999999999</v>
      </c>
      <c r="H930" s="625">
        <f>IF($D930&lt;&gt;"",VLOOKUP($D930,'SINAPI MARÇO 2020'!$1:$1048576,4,FALSE),"")</f>
        <v>17.79</v>
      </c>
      <c r="I930" s="420">
        <f t="shared" si="34"/>
        <v>3.71</v>
      </c>
    </row>
    <row r="931" spans="2:9">
      <c r="B931" s="524"/>
      <c r="C931" s="173"/>
      <c r="D931" s="500"/>
      <c r="E931" s="586"/>
      <c r="F931" s="173"/>
      <c r="G931" s="581"/>
      <c r="H931" s="501"/>
      <c r="I931" s="523"/>
    </row>
    <row r="932" spans="2:9" ht="18">
      <c r="B932" s="712" t="s">
        <v>12644</v>
      </c>
      <c r="C932" s="713"/>
      <c r="D932" s="713"/>
      <c r="E932" s="713"/>
      <c r="F932" s="713"/>
      <c r="G932" s="713"/>
      <c r="H932" s="713"/>
      <c r="I932" s="715"/>
    </row>
    <row r="933" spans="2:9">
      <c r="B933" s="492"/>
      <c r="C933" s="400"/>
      <c r="D933" s="400"/>
      <c r="E933" s="587"/>
      <c r="F933" s="400"/>
      <c r="G933" s="594"/>
      <c r="H933" s="406"/>
      <c r="I933" s="493"/>
    </row>
    <row r="934" spans="2:9" ht="15">
      <c r="B934" s="483" t="s">
        <v>12645</v>
      </c>
      <c r="C934" s="395"/>
      <c r="D934" s="395"/>
      <c r="E934" s="358" t="s">
        <v>12353</v>
      </c>
      <c r="F934" s="359" t="s">
        <v>49</v>
      </c>
      <c r="G934" s="425">
        <v>1</v>
      </c>
      <c r="H934" s="403"/>
      <c r="I934" s="419">
        <f>TRUNC(SUM(I935:I939),2)</f>
        <v>69.06</v>
      </c>
    </row>
    <row r="935" spans="2:9" ht="25.5">
      <c r="B935" s="361" t="s">
        <v>872</v>
      </c>
      <c r="C935" s="362" t="s">
        <v>7</v>
      </c>
      <c r="D935" s="393">
        <v>301</v>
      </c>
      <c r="E935" s="179" t="str">
        <f>IF($D935&lt;&gt;"",VLOOKUP($D935,'SINAPI MARÇO 2020'!$A$1:G11740,2,FALSE),"")</f>
        <v>ANEL BORRACHA PARA TUBO ESGOTO PREDIAL, DN 100 MM (NBR 5688)</v>
      </c>
      <c r="F935" s="180" t="str">
        <f>IF($D935&lt;&gt;"",VLOOKUP($D935,'SINAPI MARÇO 2020'!$1:$1048576,3,FALSE),"")</f>
        <v xml:space="preserve">UN    </v>
      </c>
      <c r="G935" s="432">
        <v>2</v>
      </c>
      <c r="H935" s="625">
        <f>IF($D935&lt;&gt;"",VLOOKUP($D935,'SINAPI MARÇO 2020'!$1:$1048576,4,FALSE),"")</f>
        <v>3.3</v>
      </c>
      <c r="I935" s="420">
        <f>TRUNC(G935*H935,2)</f>
        <v>6.6</v>
      </c>
    </row>
    <row r="936" spans="2:9" ht="25.5">
      <c r="B936" s="361" t="s">
        <v>872</v>
      </c>
      <c r="C936" s="362" t="s">
        <v>7</v>
      </c>
      <c r="D936" s="393">
        <v>20078</v>
      </c>
      <c r="E936" s="179" t="str">
        <f>IF($D936&lt;&gt;"",VLOOKUP($D936,'SINAPI MARÇO 2020'!$A$1:G11741,2,FALSE),"")</f>
        <v>PASTA LUBRIFICANTE PARA TUBOS E CONEXOES COM JUNTA ELASTICA (USO EM PVC, ACO, POLIETILENO E OUTROS) ( DE *400* G)</v>
      </c>
      <c r="F936" s="180" t="str">
        <f>IF($D936&lt;&gt;"",VLOOKUP($D936,'SINAPI MARÇO 2020'!$1:$1048576,3,FALSE),"")</f>
        <v xml:space="preserve">UN    </v>
      </c>
      <c r="G936" s="432">
        <v>9.1999999999999998E-2</v>
      </c>
      <c r="H936" s="625">
        <f>IF($D936&lt;&gt;"",VLOOKUP($D936,'SINAPI MARÇO 2020'!$1:$1048576,4,FALSE),"")</f>
        <v>29.27</v>
      </c>
      <c r="I936" s="420">
        <f>TRUNC(G936*H936,2)</f>
        <v>2.69</v>
      </c>
    </row>
    <row r="937" spans="2:9">
      <c r="B937" s="361" t="s">
        <v>872</v>
      </c>
      <c r="C937" s="362" t="s">
        <v>7</v>
      </c>
      <c r="D937" s="393">
        <v>20179</v>
      </c>
      <c r="E937" s="179" t="str">
        <f>IF($D937&lt;&gt;"",VLOOKUP($D937,'SINAPI MARÇO 2020'!$A$1:G11742,2,FALSE),"")</f>
        <v>TE, PVC, SERIE R, 100 X 100 MM, PARA ESGOTO PREDIAL</v>
      </c>
      <c r="F937" s="180" t="str">
        <f>IF($D937&lt;&gt;"",VLOOKUP($D937,'SINAPI MARÇO 2020'!$1:$1048576,3,FALSE),"")</f>
        <v xml:space="preserve">UN    </v>
      </c>
      <c r="G937" s="432">
        <v>1</v>
      </c>
      <c r="H937" s="625">
        <f>IF($D937&lt;&gt;"",VLOOKUP($D937,'SINAPI MARÇO 2020'!$1:$1048576,4,FALSE),"")</f>
        <v>32.090000000000003</v>
      </c>
      <c r="I937" s="420">
        <f>TRUNC(G937*H937,2)</f>
        <v>32.090000000000003</v>
      </c>
    </row>
    <row r="938" spans="2:9" ht="25.5">
      <c r="B938" s="361" t="s">
        <v>918</v>
      </c>
      <c r="C938" s="362" t="s">
        <v>7</v>
      </c>
      <c r="D938" s="393">
        <v>88248</v>
      </c>
      <c r="E938" s="179" t="str">
        <f>IF($D938&lt;&gt;"",VLOOKUP($D938,'SINAPI MARÇO 2020'!$A$1:G11743,2,FALSE),"")</f>
        <v>AUXILIAR DE ENCANADOR OU BOMBEIRO HIDRÁULICO COM ENCARGOS COMPLEMENTARES</v>
      </c>
      <c r="F938" s="180" t="str">
        <f>IF($D938&lt;&gt;"",VLOOKUP($D938,'SINAPI MARÇO 2020'!$1:$1048576,3,FALSE),"")</f>
        <v>H</v>
      </c>
      <c r="G938" s="432">
        <v>0.65</v>
      </c>
      <c r="H938" s="625">
        <f>IF($D938&lt;&gt;"",VLOOKUP($D938,'SINAPI MARÇO 2020'!$1:$1048576,4,FALSE),"")</f>
        <v>13.87</v>
      </c>
      <c r="I938" s="420">
        <f>TRUNC(G938*H938,2)</f>
        <v>9.01</v>
      </c>
    </row>
    <row r="939" spans="2:9" ht="25.5">
      <c r="B939" s="361" t="s">
        <v>918</v>
      </c>
      <c r="C939" s="362" t="s">
        <v>7</v>
      </c>
      <c r="D939" s="393">
        <v>88267</v>
      </c>
      <c r="E939" s="179" t="str">
        <f>IF($D939&lt;&gt;"",VLOOKUP($D939,'SINAPI MARÇO 2020'!$A$1:G11744,2,FALSE),"")</f>
        <v>ENCANADOR OU BOMBEIRO HIDRÁULICO COM ENCARGOS COMPLEMENTARES</v>
      </c>
      <c r="F939" s="180" t="str">
        <f>IF($D939&lt;&gt;"",VLOOKUP($D939,'SINAPI MARÇO 2020'!$1:$1048576,3,FALSE),"")</f>
        <v>H</v>
      </c>
      <c r="G939" s="432">
        <v>1.05</v>
      </c>
      <c r="H939" s="625">
        <f>IF($D939&lt;&gt;"",VLOOKUP($D939,'SINAPI MARÇO 2020'!$1:$1048576,4,FALSE),"")</f>
        <v>17.79</v>
      </c>
      <c r="I939" s="420">
        <f>TRUNC(G939*H939,2)</f>
        <v>18.670000000000002</v>
      </c>
    </row>
    <row r="940" spans="2:9">
      <c r="B940" s="492"/>
      <c r="C940" s="400"/>
      <c r="D940" s="400"/>
      <c r="E940" s="587"/>
      <c r="F940" s="400"/>
      <c r="G940" s="594"/>
      <c r="H940" s="406"/>
      <c r="I940" s="493"/>
    </row>
    <row r="941" spans="2:9" ht="15">
      <c r="B941" s="483" t="s">
        <v>12648</v>
      </c>
      <c r="C941" s="395"/>
      <c r="D941" s="395"/>
      <c r="E941" s="358" t="s">
        <v>12355</v>
      </c>
      <c r="F941" s="359" t="s">
        <v>49</v>
      </c>
      <c r="G941" s="425">
        <v>1</v>
      </c>
      <c r="H941" s="403"/>
      <c r="I941" s="419">
        <f>TRUNC(SUM(I942:I947),2)</f>
        <v>30.04</v>
      </c>
    </row>
    <row r="942" spans="2:9" ht="25.5">
      <c r="B942" s="172" t="s">
        <v>918</v>
      </c>
      <c r="C942" s="173" t="s">
        <v>7</v>
      </c>
      <c r="D942" s="368">
        <v>88248</v>
      </c>
      <c r="E942" s="179" t="str">
        <f>IF($D942&lt;&gt;"",VLOOKUP($D942,'SINAPI MARÇO 2020'!$A$1:G11747,2,FALSE),"")</f>
        <v>AUXILIAR DE ENCANADOR OU BOMBEIRO HIDRÁULICO COM ENCARGOS COMPLEMENTARES</v>
      </c>
      <c r="F942" s="180" t="str">
        <f>IF($D942&lt;&gt;"",VLOOKUP($D942,'SINAPI MARÇO 2020'!$1:$1048576,3,FALSE),"")</f>
        <v>H</v>
      </c>
      <c r="G942" s="408">
        <v>0.15</v>
      </c>
      <c r="H942" s="625">
        <f>IF($D942&lt;&gt;"",VLOOKUP($D942,'SINAPI MARÇO 2020'!$1:$1048576,4,FALSE),"")</f>
        <v>13.87</v>
      </c>
      <c r="I942" s="420">
        <f t="shared" ref="I942:I947" si="35">TRUNC(G942*H942,2)</f>
        <v>2.08</v>
      </c>
    </row>
    <row r="943" spans="2:9" ht="25.5">
      <c r="B943" s="172" t="s">
        <v>918</v>
      </c>
      <c r="C943" s="173" t="s">
        <v>7</v>
      </c>
      <c r="D943" s="368">
        <v>88267</v>
      </c>
      <c r="E943" s="179" t="str">
        <f>IF($D943&lt;&gt;"",VLOOKUP($D943,'SINAPI MARÇO 2020'!$A$1:G11748,2,FALSE),"")</f>
        <v>ENCANADOR OU BOMBEIRO HIDRÁULICO COM ENCARGOS COMPLEMENTARES</v>
      </c>
      <c r="F943" s="180" t="str">
        <f>IF($D943&lt;&gt;"",VLOOKUP($D943,'SINAPI MARÇO 2020'!$1:$1048576,3,FALSE),"")</f>
        <v>H</v>
      </c>
      <c r="G943" s="408">
        <v>0.6</v>
      </c>
      <c r="H943" s="625">
        <f>IF($D943&lt;&gt;"",VLOOKUP($D943,'SINAPI MARÇO 2020'!$1:$1048576,4,FALSE),"")</f>
        <v>17.79</v>
      </c>
      <c r="I943" s="420">
        <f t="shared" si="35"/>
        <v>10.67</v>
      </c>
    </row>
    <row r="944" spans="2:9">
      <c r="B944" s="172" t="s">
        <v>872</v>
      </c>
      <c r="C944" s="173" t="s">
        <v>7</v>
      </c>
      <c r="D944" s="368">
        <v>122</v>
      </c>
      <c r="E944" s="179" t="str">
        <f>IF($D944&lt;&gt;"",VLOOKUP($D944,'SINAPI MARÇO 2020'!$A$1:G11749,2,FALSE),"")</f>
        <v>ADESIVO PLASTICO PARA PVC, FRASCO COM 850 GR</v>
      </c>
      <c r="F944" s="180" t="str">
        <f>IF($D944&lt;&gt;"",VLOOKUP($D944,'SINAPI MARÇO 2020'!$1:$1048576,3,FALSE),"")</f>
        <v xml:space="preserve">UN    </v>
      </c>
      <c r="G944" s="408">
        <v>0.01</v>
      </c>
      <c r="H944" s="625">
        <f>IF($D944&lt;&gt;"",VLOOKUP($D944,'SINAPI MARÇO 2020'!$1:$1048576,4,FALSE),"")</f>
        <v>79.94</v>
      </c>
      <c r="I944" s="420">
        <f t="shared" si="35"/>
        <v>0.79</v>
      </c>
    </row>
    <row r="945" spans="2:9">
      <c r="B945" s="172" t="s">
        <v>872</v>
      </c>
      <c r="C945" s="173" t="s">
        <v>873</v>
      </c>
      <c r="D945" s="368"/>
      <c r="E945" s="394" t="s">
        <v>12649</v>
      </c>
      <c r="F945" s="364" t="s">
        <v>1131</v>
      </c>
      <c r="G945" s="408">
        <v>1</v>
      </c>
      <c r="H945" s="625">
        <v>15.8</v>
      </c>
      <c r="I945" s="420">
        <f t="shared" si="35"/>
        <v>15.8</v>
      </c>
    </row>
    <row r="946" spans="2:9">
      <c r="B946" s="172" t="s">
        <v>872</v>
      </c>
      <c r="C946" s="173" t="s">
        <v>7</v>
      </c>
      <c r="D946" s="368">
        <v>20083</v>
      </c>
      <c r="E946" s="179" t="str">
        <f>IF($D946&lt;&gt;"",VLOOKUP($D946,'SINAPI MARÇO 2020'!$A$1:G11751,2,FALSE),"")</f>
        <v>SOLUCAO LIMPADORA PARA PVC, FRASCO COM 1000 CM3</v>
      </c>
      <c r="F946" s="180" t="str">
        <f>IF($D946&lt;&gt;"",VLOOKUP($D946,'SINAPI MARÇO 2020'!$1:$1048576,3,FALSE),"")</f>
        <v xml:space="preserve">UN    </v>
      </c>
      <c r="G946" s="408">
        <v>0.01</v>
      </c>
      <c r="H946" s="625">
        <f>IF($D946&lt;&gt;"",VLOOKUP($D946,'SINAPI MARÇO 2020'!$1:$1048576,4,FALSE),"")</f>
        <v>69.42</v>
      </c>
      <c r="I946" s="420">
        <f t="shared" si="35"/>
        <v>0.69</v>
      </c>
    </row>
    <row r="947" spans="2:9">
      <c r="B947" s="172" t="s">
        <v>872</v>
      </c>
      <c r="C947" s="173" t="s">
        <v>7</v>
      </c>
      <c r="D947" s="368">
        <v>38383</v>
      </c>
      <c r="E947" s="179" t="str">
        <f>IF($D947&lt;&gt;"",VLOOKUP($D947,'SINAPI MARÇO 2020'!$A$1:G11752,2,FALSE),"")</f>
        <v>LIXA D'AGUA EM FOLHA, GRAO 100</v>
      </c>
      <c r="F947" s="180" t="str">
        <f>IF($D947&lt;&gt;"",VLOOKUP($D947,'SINAPI MARÇO 2020'!$1:$1048576,3,FALSE),"")</f>
        <v xml:space="preserve">UN    </v>
      </c>
      <c r="G947" s="408">
        <v>0.01</v>
      </c>
      <c r="H947" s="625">
        <f>IF($D947&lt;&gt;"",VLOOKUP($D947,'SINAPI MARÇO 2020'!$1:$1048576,4,FALSE),"")</f>
        <v>1.86</v>
      </c>
      <c r="I947" s="420">
        <f t="shared" si="35"/>
        <v>0.01</v>
      </c>
    </row>
    <row r="948" spans="2:9">
      <c r="B948" s="492"/>
      <c r="C948" s="400"/>
      <c r="D948" s="400"/>
      <c r="E948" s="587"/>
      <c r="F948" s="400"/>
      <c r="G948" s="594"/>
      <c r="H948" s="406"/>
      <c r="I948" s="493"/>
    </row>
    <row r="949" spans="2:9" ht="15">
      <c r="B949" s="483" t="s">
        <v>12646</v>
      </c>
      <c r="C949" s="395"/>
      <c r="D949" s="395"/>
      <c r="E949" s="358" t="s">
        <v>12647</v>
      </c>
      <c r="F949" s="359" t="s">
        <v>49</v>
      </c>
      <c r="G949" s="425">
        <v>1</v>
      </c>
      <c r="H949" s="403"/>
      <c r="I949" s="419">
        <f>TRUNC(SUM(I950:I955),2)</f>
        <v>154.88999999999999</v>
      </c>
    </row>
    <row r="950" spans="2:9">
      <c r="B950" s="361" t="s">
        <v>918</v>
      </c>
      <c r="C950" s="362" t="s">
        <v>7</v>
      </c>
      <c r="D950" s="393">
        <v>88309</v>
      </c>
      <c r="E950" s="179" t="str">
        <f>IF($D950&lt;&gt;"",VLOOKUP($D950,'SINAPI MARÇO 2020'!$A$1:G11747,2,FALSE),"")</f>
        <v>PEDREIRO COM ENCARGOS COMPLEMENTARES</v>
      </c>
      <c r="F950" s="180" t="str">
        <f>IF($D950&lt;&gt;"",VLOOKUP($D950,'SINAPI MARÇO 2020'!$1:$1048576,3,FALSE),"")</f>
        <v>H</v>
      </c>
      <c r="G950" s="432">
        <v>2</v>
      </c>
      <c r="H950" s="625">
        <f>IF($D950&lt;&gt;"",VLOOKUP($D950,'SINAPI MARÇO 2020'!$1:$1048576,4,FALSE),"")</f>
        <v>17.760000000000002</v>
      </c>
      <c r="I950" s="420">
        <f t="shared" ref="I950:I955" si="36">TRUNC(G950*H950,2)</f>
        <v>35.520000000000003</v>
      </c>
    </row>
    <row r="951" spans="2:9">
      <c r="B951" s="361" t="s">
        <v>918</v>
      </c>
      <c r="C951" s="362" t="s">
        <v>7</v>
      </c>
      <c r="D951" s="393">
        <v>88316</v>
      </c>
      <c r="E951" s="179" t="str">
        <f>IF($D951&lt;&gt;"",VLOOKUP($D951,'SINAPI MARÇO 2020'!$A$1:G11748,2,FALSE),"")</f>
        <v>SERVENTE COM ENCARGOS COMPLEMENTARES</v>
      </c>
      <c r="F951" s="180" t="str">
        <f>IF($D951&lt;&gt;"",VLOOKUP($D951,'SINAPI MARÇO 2020'!$1:$1048576,3,FALSE),"")</f>
        <v>H</v>
      </c>
      <c r="G951" s="432">
        <v>4.3499999999999996</v>
      </c>
      <c r="H951" s="625">
        <f>IF($D951&lt;&gt;"",VLOOKUP($D951,'SINAPI MARÇO 2020'!$1:$1048576,4,FALSE),"")</f>
        <v>14.37</v>
      </c>
      <c r="I951" s="420">
        <f t="shared" si="36"/>
        <v>62.5</v>
      </c>
    </row>
    <row r="952" spans="2:9" ht="25.5">
      <c r="B952" s="361" t="s">
        <v>872</v>
      </c>
      <c r="C952" s="362" t="s">
        <v>7</v>
      </c>
      <c r="D952" s="393">
        <v>370</v>
      </c>
      <c r="E952" s="179" t="str">
        <f>IF($D952&lt;&gt;"",VLOOKUP($D952,'SINAPI MARÇO 2020'!$A$1:G11749,2,FALSE),"")</f>
        <v>AREIA MEDIA - POSTO JAZIDA/FORNECEDOR (RETIRADO NA JAZIDA, SEM TRANSPORTE)</v>
      </c>
      <c r="F952" s="180" t="str">
        <f>IF($D952&lt;&gt;"",VLOOKUP($D952,'SINAPI MARÇO 2020'!$1:$1048576,3,FALSE),"")</f>
        <v xml:space="preserve">M3    </v>
      </c>
      <c r="G952" s="432">
        <v>0.16</v>
      </c>
      <c r="H952" s="625">
        <f>IF($D952&lt;&gt;"",VLOOKUP($D952,'SINAPI MARÇO 2020'!$1:$1048576,4,FALSE),"")</f>
        <v>62.5</v>
      </c>
      <c r="I952" s="420">
        <f t="shared" si="36"/>
        <v>10</v>
      </c>
    </row>
    <row r="953" spans="2:9">
      <c r="B953" s="361" t="s">
        <v>872</v>
      </c>
      <c r="C953" s="362" t="s">
        <v>7</v>
      </c>
      <c r="D953" s="393">
        <v>1382</v>
      </c>
      <c r="E953" s="179" t="str">
        <f>IF($D953&lt;&gt;"",VLOOKUP($D953,'SINAPI MARÇO 2020'!$A$1:G11750,2,FALSE),"")</f>
        <v>CIMENTO PORTLAND POZOLANICO CP IV- 32</v>
      </c>
      <c r="F953" s="180" t="str">
        <f>IF($D953&lt;&gt;"",VLOOKUP($D953,'SINAPI MARÇO 2020'!$1:$1048576,3,FALSE),"")</f>
        <v xml:space="preserve">50KG  </v>
      </c>
      <c r="G953" s="432">
        <v>0.75</v>
      </c>
      <c r="H953" s="625">
        <f>IF($D953&lt;&gt;"",VLOOKUP($D953,'SINAPI MARÇO 2020'!$1:$1048576,4,FALSE),"")</f>
        <v>24.04</v>
      </c>
      <c r="I953" s="420">
        <f t="shared" si="36"/>
        <v>18.03</v>
      </c>
    </row>
    <row r="954" spans="2:9" ht="25.5">
      <c r="B954" s="361" t="s">
        <v>872</v>
      </c>
      <c r="C954" s="362" t="s">
        <v>7</v>
      </c>
      <c r="D954" s="393">
        <v>4721</v>
      </c>
      <c r="E954" s="179" t="str">
        <f>IF($D954&lt;&gt;"",VLOOKUP($D954,'SINAPI MARÇO 2020'!$A$1:G11751,2,FALSE),"")</f>
        <v>PEDRA BRITADA N. 1 (9,5 a 19 MM) POSTO PEDREIRA/FORNECEDOR, SEM FRETE</v>
      </c>
      <c r="F954" s="180" t="str">
        <f>IF($D954&lt;&gt;"",VLOOKUP($D954,'SINAPI MARÇO 2020'!$1:$1048576,3,FALSE),"")</f>
        <v xml:space="preserve">M3    </v>
      </c>
      <c r="G954" s="432">
        <v>5.6000000000000001E-2</v>
      </c>
      <c r="H954" s="625">
        <f>IF($D954&lt;&gt;"",VLOOKUP($D954,'SINAPI MARÇO 2020'!$1:$1048576,4,FALSE),"")</f>
        <v>80</v>
      </c>
      <c r="I954" s="420">
        <f t="shared" si="36"/>
        <v>4.4800000000000004</v>
      </c>
    </row>
    <row r="955" spans="2:9" ht="25.5">
      <c r="B955" s="361" t="s">
        <v>872</v>
      </c>
      <c r="C955" s="362" t="s">
        <v>7</v>
      </c>
      <c r="D955" s="393">
        <v>7271</v>
      </c>
      <c r="E955" s="179" t="str">
        <f>IF($D955&lt;&gt;"",VLOOKUP($D955,'SINAPI MARÇO 2020'!$A$1:G11752,2,FALSE),"")</f>
        <v>BLOCO CERAMICO (ALVENARIA DE VEDACAO), 8 FUROS, DE 9 X 19 X 19 CM</v>
      </c>
      <c r="F955" s="180" t="str">
        <f>IF($D955&lt;&gt;"",VLOOKUP($D955,'SINAPI MARÇO 2020'!$1:$1048576,3,FALSE),"")</f>
        <v xml:space="preserve">UN    </v>
      </c>
      <c r="G955" s="432">
        <v>42</v>
      </c>
      <c r="H955" s="625">
        <f>IF($D955&lt;&gt;"",VLOOKUP($D955,'SINAPI MARÇO 2020'!$1:$1048576,4,FALSE),"")</f>
        <v>0.57999999999999996</v>
      </c>
      <c r="I955" s="420">
        <f t="shared" si="36"/>
        <v>24.36</v>
      </c>
    </row>
    <row r="956" spans="2:9">
      <c r="B956" s="524"/>
      <c r="C956" s="173"/>
      <c r="D956" s="500"/>
      <c r="E956" s="586"/>
      <c r="F956" s="173"/>
      <c r="G956" s="581"/>
      <c r="H956" s="501"/>
      <c r="I956" s="523"/>
    </row>
    <row r="957" spans="2:9" ht="18">
      <c r="B957" s="712" t="s">
        <v>12650</v>
      </c>
      <c r="C957" s="713"/>
      <c r="D957" s="713"/>
      <c r="E957" s="713"/>
      <c r="F957" s="713"/>
      <c r="G957" s="713"/>
      <c r="H957" s="713"/>
      <c r="I957" s="715"/>
    </row>
    <row r="958" spans="2:9">
      <c r="B958" s="492"/>
      <c r="C958" s="400"/>
      <c r="D958" s="400"/>
      <c r="E958" s="587"/>
      <c r="F958" s="400"/>
      <c r="G958" s="594"/>
      <c r="H958" s="406"/>
      <c r="I958" s="493"/>
    </row>
    <row r="959" spans="2:9" ht="15">
      <c r="B959" s="483" t="s">
        <v>12651</v>
      </c>
      <c r="C959" s="395"/>
      <c r="D959" s="395"/>
      <c r="E959" s="358" t="s">
        <v>12652</v>
      </c>
      <c r="F959" s="359" t="s">
        <v>49</v>
      </c>
      <c r="G959" s="425">
        <v>1</v>
      </c>
      <c r="H959" s="403"/>
      <c r="I959" s="419">
        <f>TRUNC(SUM(I960:I965),2)</f>
        <v>6.53</v>
      </c>
    </row>
    <row r="960" spans="2:9" ht="25.5">
      <c r="B960" s="361" t="s">
        <v>872</v>
      </c>
      <c r="C960" s="362" t="s">
        <v>7</v>
      </c>
      <c r="D960" s="393">
        <v>88248</v>
      </c>
      <c r="E960" s="179" t="str">
        <f>IF($D960&lt;&gt;"",VLOOKUP($D960,'SINAPI MARÇO 2020'!$A$1:G11757,2,FALSE),"")</f>
        <v>AUXILIAR DE ENCANADOR OU BOMBEIRO HIDRÁULICO COM ENCARGOS COMPLEMENTARES</v>
      </c>
      <c r="F960" s="180" t="str">
        <f>IF($D960&lt;&gt;"",VLOOKUP($D960,'SINAPI MARÇO 2020'!$1:$1048576,3,FALSE),"")</f>
        <v>H</v>
      </c>
      <c r="G960" s="432">
        <v>0.115</v>
      </c>
      <c r="H960" s="625">
        <f>IF($D960&lt;&gt;"",VLOOKUP($D960,'SINAPI MARÇO 2020'!$1:$1048576,4,FALSE),"")</f>
        <v>13.87</v>
      </c>
      <c r="I960" s="420">
        <f t="shared" ref="I960:I965" si="37">TRUNC(G960*H960,2)</f>
        <v>1.59</v>
      </c>
    </row>
    <row r="961" spans="2:9" ht="25.5">
      <c r="B961" s="361" t="s">
        <v>872</v>
      </c>
      <c r="C961" s="362" t="s">
        <v>7</v>
      </c>
      <c r="D961" s="393">
        <v>88267</v>
      </c>
      <c r="E961" s="179" t="str">
        <f>IF($D961&lt;&gt;"",VLOOKUP($D961,'SINAPI MARÇO 2020'!$A$1:G11758,2,FALSE),"")</f>
        <v>ENCANADOR OU BOMBEIRO HIDRÁULICO COM ENCARGOS COMPLEMENTARES</v>
      </c>
      <c r="F961" s="180" t="str">
        <f>IF($D961&lt;&gt;"",VLOOKUP($D961,'SINAPI MARÇO 2020'!$1:$1048576,3,FALSE),"")</f>
        <v>H</v>
      </c>
      <c r="G961" s="432">
        <v>0.115</v>
      </c>
      <c r="H961" s="625">
        <f>IF($D961&lt;&gt;"",VLOOKUP($D961,'SINAPI MARÇO 2020'!$1:$1048576,4,FALSE),"")</f>
        <v>17.79</v>
      </c>
      <c r="I961" s="420">
        <f t="shared" si="37"/>
        <v>2.04</v>
      </c>
    </row>
    <row r="962" spans="2:9">
      <c r="B962" s="361" t="s">
        <v>872</v>
      </c>
      <c r="C962" s="362" t="s">
        <v>7</v>
      </c>
      <c r="D962" s="393">
        <v>122</v>
      </c>
      <c r="E962" s="179" t="str">
        <f>IF($D962&lt;&gt;"",VLOOKUP($D962,'SINAPI MARÇO 2020'!$A$1:G11759,2,FALSE),"")</f>
        <v>ADESIVO PLASTICO PARA PVC, FRASCO COM 850 GR</v>
      </c>
      <c r="F962" s="180" t="str">
        <f>IF($D962&lt;&gt;"",VLOOKUP($D962,'SINAPI MARÇO 2020'!$1:$1048576,3,FALSE),"")</f>
        <v xml:space="preserve">UN    </v>
      </c>
      <c r="G962" s="432">
        <v>8.9999999999999993E-3</v>
      </c>
      <c r="H962" s="625">
        <f>IF($D962&lt;&gt;"",VLOOKUP($D962,'SINAPI MARÇO 2020'!$1:$1048576,4,FALSE),"")</f>
        <v>79.94</v>
      </c>
      <c r="I962" s="420">
        <f t="shared" si="37"/>
        <v>0.71</v>
      </c>
    </row>
    <row r="963" spans="2:9" ht="25.5">
      <c r="B963" s="361" t="s">
        <v>872</v>
      </c>
      <c r="C963" s="362" t="s">
        <v>7</v>
      </c>
      <c r="D963" s="393">
        <v>812</v>
      </c>
      <c r="E963" s="179" t="str">
        <f>IF($D963&lt;&gt;"",VLOOKUP($D963,'SINAPI MARÇO 2020'!$A$1:G11760,2,FALSE),"")</f>
        <v>BUCHA DE REDUCAO DE PVC, SOLDAVEL, CURTA, COM 40 X 32 MM, PARA AGUA FRIA PREDIAL</v>
      </c>
      <c r="F963" s="180" t="str">
        <f>IF($D963&lt;&gt;"",VLOOKUP($D963,'SINAPI MARÇO 2020'!$1:$1048576,3,FALSE),"")</f>
        <v xml:space="preserve">UN    </v>
      </c>
      <c r="G963" s="432">
        <v>1</v>
      </c>
      <c r="H963" s="625">
        <f>IF($D963&lt;&gt;"",VLOOKUP($D963,'SINAPI MARÇO 2020'!$1:$1048576,4,FALSE),"")</f>
        <v>1.4</v>
      </c>
      <c r="I963" s="420">
        <f t="shared" si="37"/>
        <v>1.4</v>
      </c>
    </row>
    <row r="964" spans="2:9" ht="25.5">
      <c r="B964" s="361" t="s">
        <v>918</v>
      </c>
      <c r="C964" s="362" t="s">
        <v>7</v>
      </c>
      <c r="D964" s="393">
        <v>3767</v>
      </c>
      <c r="E964" s="179" t="str">
        <f>IF($D964&lt;&gt;"",VLOOKUP($D964,'SINAPI MARÇO 2020'!$A$1:G11761,2,FALSE),"")</f>
        <v>LIXA EM FOLHA PARA PAREDE OU MADEIRA, NUMERO 120 (COR VERMELHA)</v>
      </c>
      <c r="F964" s="180" t="str">
        <f>IF($D964&lt;&gt;"",VLOOKUP($D964,'SINAPI MARÇO 2020'!$1:$1048576,3,FALSE),"")</f>
        <v xml:space="preserve">UN    </v>
      </c>
      <c r="G964" s="432">
        <v>0.06</v>
      </c>
      <c r="H964" s="625">
        <f>IF($D964&lt;&gt;"",VLOOKUP($D964,'SINAPI MARÇO 2020'!$1:$1048576,4,FALSE),"")</f>
        <v>0.61</v>
      </c>
      <c r="I964" s="420">
        <f t="shared" si="37"/>
        <v>0.03</v>
      </c>
    </row>
    <row r="965" spans="2:9">
      <c r="B965" s="361" t="s">
        <v>918</v>
      </c>
      <c r="C965" s="362" t="s">
        <v>7</v>
      </c>
      <c r="D965" s="431">
        <v>20083</v>
      </c>
      <c r="E965" s="179" t="str">
        <f>IF($D965&lt;&gt;"",VLOOKUP($D965,'SINAPI MARÇO 2020'!$A$1:G11762,2,FALSE),"")</f>
        <v>SOLUCAO LIMPADORA PARA PVC, FRASCO COM 1000 CM3</v>
      </c>
      <c r="F965" s="180" t="str">
        <f>IF($D965&lt;&gt;"",VLOOKUP($D965,'SINAPI MARÇO 2020'!$1:$1048576,3,FALSE),"")</f>
        <v xml:space="preserve">UN    </v>
      </c>
      <c r="G965" s="432">
        <v>1.0999999999999999E-2</v>
      </c>
      <c r="H965" s="625">
        <f>IF($D965&lt;&gt;"",VLOOKUP($D965,'SINAPI MARÇO 2020'!$1:$1048576,4,FALSE),"")</f>
        <v>69.42</v>
      </c>
      <c r="I965" s="420">
        <f t="shared" si="37"/>
        <v>0.76</v>
      </c>
    </row>
    <row r="966" spans="2:9">
      <c r="B966" s="492"/>
      <c r="C966" s="400"/>
      <c r="D966" s="400"/>
      <c r="E966" s="587"/>
      <c r="F966" s="400"/>
      <c r="G966" s="594"/>
      <c r="H966" s="406"/>
      <c r="I966" s="493"/>
    </row>
    <row r="967" spans="2:9" ht="33" customHeight="1">
      <c r="B967" s="483" t="s">
        <v>12653</v>
      </c>
      <c r="C967" s="395"/>
      <c r="D967" s="395"/>
      <c r="E967" s="358" t="s">
        <v>12654</v>
      </c>
      <c r="F967" s="359" t="s">
        <v>49</v>
      </c>
      <c r="G967" s="425">
        <v>1</v>
      </c>
      <c r="H967" s="403"/>
      <c r="I967" s="419">
        <f>TRUNC(SUM(I968:I973),2)</f>
        <v>53.9</v>
      </c>
    </row>
    <row r="968" spans="2:9" ht="25.5">
      <c r="B968" s="361" t="s">
        <v>872</v>
      </c>
      <c r="C968" s="362" t="s">
        <v>7</v>
      </c>
      <c r="D968" s="393">
        <v>298</v>
      </c>
      <c r="E968" s="179" t="str">
        <f>IF($D968&lt;&gt;"",VLOOKUP($D968,'SINAPI MARÇO 2020'!$A$1:G11765,2,FALSE),"")</f>
        <v>ANEL BORRACHA DN 75 MM, PARA TUBO SERIE REFORCADA ESGOTO PREDIAL</v>
      </c>
      <c r="F968" s="180" t="str">
        <f>IF($D968&lt;&gt;"",VLOOKUP($D968,'SINAPI MARÇO 2020'!$1:$1048576,3,FALSE),"")</f>
        <v xml:space="preserve">UN    </v>
      </c>
      <c r="G968" s="432">
        <v>1</v>
      </c>
      <c r="H968" s="625">
        <f>IF($D968&lt;&gt;"",VLOOKUP($D968,'SINAPI MARÇO 2020'!$1:$1048576,4,FALSE),"")</f>
        <v>3.01</v>
      </c>
      <c r="I968" s="420">
        <f t="shared" ref="I968:I973" si="38">TRUNC(G968*H968,2)</f>
        <v>3.01</v>
      </c>
    </row>
    <row r="969" spans="2:9" ht="25.5">
      <c r="B969" s="361" t="s">
        <v>872</v>
      </c>
      <c r="C969" s="362" t="s">
        <v>7</v>
      </c>
      <c r="D969" s="393">
        <v>301</v>
      </c>
      <c r="E969" s="179" t="str">
        <f>IF($D969&lt;&gt;"",VLOOKUP($D969,'SINAPI MARÇO 2020'!$A$1:G11766,2,FALSE),"")</f>
        <v>ANEL BORRACHA PARA TUBO ESGOTO PREDIAL, DN 100 MM (NBR 5688)</v>
      </c>
      <c r="F969" s="180" t="str">
        <f>IF($D969&lt;&gt;"",VLOOKUP($D969,'SINAPI MARÇO 2020'!$1:$1048576,3,FALSE),"")</f>
        <v xml:space="preserve">UN    </v>
      </c>
      <c r="G969" s="432">
        <v>1</v>
      </c>
      <c r="H969" s="625">
        <f>IF($D969&lt;&gt;"",VLOOKUP($D969,'SINAPI MARÇO 2020'!$1:$1048576,4,FALSE),"")</f>
        <v>3.3</v>
      </c>
      <c r="I969" s="420">
        <f t="shared" si="38"/>
        <v>3.3</v>
      </c>
    </row>
    <row r="970" spans="2:9" ht="25.5">
      <c r="B970" s="361" t="s">
        <v>872</v>
      </c>
      <c r="C970" s="362" t="s">
        <v>7</v>
      </c>
      <c r="D970" s="393">
        <v>20078</v>
      </c>
      <c r="E970" s="179" t="str">
        <f>IF($D970&lt;&gt;"",VLOOKUP($D970,'SINAPI MARÇO 2020'!$A$1:G11767,2,FALSE),"")</f>
        <v>PASTA LUBRIFICANTE PARA TUBOS E CONEXOES COM JUNTA ELASTICA (USO EM PVC, ACO, POLIETILENO E OUTROS) ( DE *400* G)</v>
      </c>
      <c r="F970" s="180" t="str">
        <f>IF($D970&lt;&gt;"",VLOOKUP($D970,'SINAPI MARÇO 2020'!$1:$1048576,3,FALSE),"")</f>
        <v xml:space="preserve">UN    </v>
      </c>
      <c r="G970" s="432">
        <v>9.1999999999999998E-2</v>
      </c>
      <c r="H970" s="625">
        <f>IF($D970&lt;&gt;"",VLOOKUP($D970,'SINAPI MARÇO 2020'!$1:$1048576,4,FALSE),"")</f>
        <v>29.27</v>
      </c>
      <c r="I970" s="420">
        <f t="shared" si="38"/>
        <v>2.69</v>
      </c>
    </row>
    <row r="971" spans="2:9" ht="25.5">
      <c r="B971" s="361" t="s">
        <v>872</v>
      </c>
      <c r="C971" s="362" t="s">
        <v>7</v>
      </c>
      <c r="D971" s="393">
        <v>20143</v>
      </c>
      <c r="E971" s="179" t="str">
        <f>IF($D971&lt;&gt;"",VLOOKUP($D971,'SINAPI MARÇO 2020'!$A$1:G11768,2,FALSE),"")</f>
        <v>JUNCAO SIMPLES, PVC SERIE R, DN 100 X 75 MM, PARA ESGOTO PREDIAL</v>
      </c>
      <c r="F971" s="180" t="str">
        <f>IF($D971&lt;&gt;"",VLOOKUP($D971,'SINAPI MARÇO 2020'!$1:$1048576,3,FALSE),"")</f>
        <v xml:space="preserve">UN    </v>
      </c>
      <c r="G971" s="432">
        <v>1</v>
      </c>
      <c r="H971" s="625">
        <f>IF($D971&lt;&gt;"",VLOOKUP($D971,'SINAPI MARÇO 2020'!$1:$1048576,4,FALSE),"")</f>
        <v>33.549999999999997</v>
      </c>
      <c r="I971" s="420">
        <f t="shared" si="38"/>
        <v>33.549999999999997</v>
      </c>
    </row>
    <row r="972" spans="2:9" ht="25.5">
      <c r="B972" s="361" t="s">
        <v>918</v>
      </c>
      <c r="C972" s="362" t="s">
        <v>7</v>
      </c>
      <c r="D972" s="393">
        <v>88248</v>
      </c>
      <c r="E972" s="179" t="str">
        <f>IF($D972&lt;&gt;"",VLOOKUP($D972,'SINAPI MARÇO 2020'!$A$1:G11769,2,FALSE),"")</f>
        <v>AUXILIAR DE ENCANADOR OU BOMBEIRO HIDRÁULICO COM ENCARGOS COMPLEMENTARES</v>
      </c>
      <c r="F972" s="180" t="str">
        <f>IF($D972&lt;&gt;"",VLOOKUP($D972,'SINAPI MARÇO 2020'!$1:$1048576,3,FALSE),"")</f>
        <v>H</v>
      </c>
      <c r="G972" s="432">
        <v>0.28000000000000003</v>
      </c>
      <c r="H972" s="625">
        <f>IF($D972&lt;&gt;"",VLOOKUP($D972,'SINAPI MARÇO 2020'!$1:$1048576,4,FALSE),"")</f>
        <v>13.87</v>
      </c>
      <c r="I972" s="420">
        <f t="shared" si="38"/>
        <v>3.88</v>
      </c>
    </row>
    <row r="973" spans="2:9" ht="25.5">
      <c r="B973" s="361" t="s">
        <v>918</v>
      </c>
      <c r="C973" s="362" t="s">
        <v>7</v>
      </c>
      <c r="D973" s="393">
        <v>88267</v>
      </c>
      <c r="E973" s="179" t="str">
        <f>IF($D973&lt;&gt;"",VLOOKUP($D973,'SINAPI MARÇO 2020'!$A$1:G11770,2,FALSE),"")</f>
        <v>ENCANADOR OU BOMBEIRO HIDRÁULICO COM ENCARGOS COMPLEMENTARES</v>
      </c>
      <c r="F973" s="180" t="str">
        <f>IF($D973&lt;&gt;"",VLOOKUP($D973,'SINAPI MARÇO 2020'!$1:$1048576,3,FALSE),"")</f>
        <v>H</v>
      </c>
      <c r="G973" s="432">
        <v>0.42</v>
      </c>
      <c r="H973" s="625">
        <f>IF($D973&lt;&gt;"",VLOOKUP($D973,'SINAPI MARÇO 2020'!$1:$1048576,4,FALSE),"")</f>
        <v>17.79</v>
      </c>
      <c r="I973" s="420">
        <f t="shared" si="38"/>
        <v>7.47</v>
      </c>
    </row>
    <row r="974" spans="2:9">
      <c r="B974" s="492"/>
      <c r="C974" s="400"/>
      <c r="D974" s="400"/>
      <c r="E974" s="587"/>
      <c r="F974" s="400"/>
      <c r="G974" s="594"/>
      <c r="H974" s="406"/>
      <c r="I974" s="493"/>
    </row>
    <row r="975" spans="2:9" ht="15">
      <c r="B975" s="483" t="s">
        <v>12655</v>
      </c>
      <c r="C975" s="395"/>
      <c r="D975" s="395"/>
      <c r="E975" s="358" t="s">
        <v>12656</v>
      </c>
      <c r="F975" s="359" t="s">
        <v>49</v>
      </c>
      <c r="G975" s="425">
        <v>1</v>
      </c>
      <c r="H975" s="403"/>
      <c r="I975" s="419">
        <f>TRUNC(SUM(I976:I981),2)</f>
        <v>49.73</v>
      </c>
    </row>
    <row r="976" spans="2:9" ht="25.5">
      <c r="B976" s="361" t="s">
        <v>872</v>
      </c>
      <c r="C976" s="362" t="s">
        <v>7</v>
      </c>
      <c r="D976" s="393">
        <v>298</v>
      </c>
      <c r="E976" s="179" t="str">
        <f>IF($D976&lt;&gt;"",VLOOKUP($D976,'SINAPI MARÇO 2020'!$A$1:G11773,2,FALSE),"")</f>
        <v>ANEL BORRACHA DN 75 MM, PARA TUBO SERIE REFORCADA ESGOTO PREDIAL</v>
      </c>
      <c r="F976" s="180" t="str">
        <f>IF($D976&lt;&gt;"",VLOOKUP($D976,'SINAPI MARÇO 2020'!$1:$1048576,3,FALSE),"")</f>
        <v xml:space="preserve">UN    </v>
      </c>
      <c r="G976" s="432">
        <v>1</v>
      </c>
      <c r="H976" s="625">
        <f>IF($D976&lt;&gt;"",VLOOKUP($D976,'SINAPI MARÇO 2020'!$1:$1048576,4,FALSE),"")</f>
        <v>3.01</v>
      </c>
      <c r="I976" s="420">
        <f t="shared" ref="I976:I981" si="39">TRUNC(G976*H976,2)</f>
        <v>3.01</v>
      </c>
    </row>
    <row r="977" spans="2:9" ht="25.5">
      <c r="B977" s="361" t="s">
        <v>872</v>
      </c>
      <c r="C977" s="362" t="s">
        <v>7</v>
      </c>
      <c r="D977" s="393">
        <v>301</v>
      </c>
      <c r="E977" s="179" t="str">
        <f>IF($D977&lt;&gt;"",VLOOKUP($D977,'SINAPI MARÇO 2020'!$A$1:G11774,2,FALSE),"")</f>
        <v>ANEL BORRACHA PARA TUBO ESGOTO PREDIAL, DN 100 MM (NBR 5688)</v>
      </c>
      <c r="F977" s="180" t="str">
        <f>IF($D977&lt;&gt;"",VLOOKUP($D977,'SINAPI MARÇO 2020'!$1:$1048576,3,FALSE),"")</f>
        <v xml:space="preserve">UN    </v>
      </c>
      <c r="G977" s="432">
        <v>1</v>
      </c>
      <c r="H977" s="625">
        <f>IF($D977&lt;&gt;"",VLOOKUP($D977,'SINAPI MARÇO 2020'!$1:$1048576,4,FALSE),"")</f>
        <v>3.3</v>
      </c>
      <c r="I977" s="420">
        <f t="shared" si="39"/>
        <v>3.3</v>
      </c>
    </row>
    <row r="978" spans="2:9" ht="25.5">
      <c r="B978" s="361" t="s">
        <v>872</v>
      </c>
      <c r="C978" s="362" t="s">
        <v>7</v>
      </c>
      <c r="D978" s="393">
        <v>20078</v>
      </c>
      <c r="E978" s="179" t="str">
        <f>IF($D978&lt;&gt;"",VLOOKUP($D978,'SINAPI MARÇO 2020'!$A$1:G11775,2,FALSE),"")</f>
        <v>PASTA LUBRIFICANTE PARA TUBOS E CONEXOES COM JUNTA ELASTICA (USO EM PVC, ACO, POLIETILENO E OUTROS) ( DE *400* G)</v>
      </c>
      <c r="F978" s="180" t="str">
        <f>IF($D978&lt;&gt;"",VLOOKUP($D978,'SINAPI MARÇO 2020'!$1:$1048576,3,FALSE),"")</f>
        <v xml:space="preserve">UN    </v>
      </c>
      <c r="G978" s="432">
        <v>9.1999999999999998E-2</v>
      </c>
      <c r="H978" s="625">
        <f>IF($D978&lt;&gt;"",VLOOKUP($D978,'SINAPI MARÇO 2020'!$1:$1048576,4,FALSE),"")</f>
        <v>29.27</v>
      </c>
      <c r="I978" s="420">
        <f t="shared" si="39"/>
        <v>2.69</v>
      </c>
    </row>
    <row r="979" spans="2:9">
      <c r="B979" s="361" t="s">
        <v>872</v>
      </c>
      <c r="C979" s="362" t="s">
        <v>7</v>
      </c>
      <c r="D979" s="393">
        <v>20178</v>
      </c>
      <c r="E979" s="179" t="str">
        <f>IF($D979&lt;&gt;"",VLOOKUP($D979,'SINAPI MARÇO 2020'!$A$1:G11776,2,FALSE),"")</f>
        <v>TE, PVC, SERIE R, 100 X 75 MM, PARA ESGOTO PREDIAL</v>
      </c>
      <c r="F979" s="180" t="str">
        <f>IF($D979&lt;&gt;"",VLOOKUP($D979,'SINAPI MARÇO 2020'!$1:$1048576,3,FALSE),"")</f>
        <v xml:space="preserve">UN    </v>
      </c>
      <c r="G979" s="432">
        <v>1</v>
      </c>
      <c r="H979" s="625">
        <f>IF($D979&lt;&gt;"",VLOOKUP($D979,'SINAPI MARÇO 2020'!$1:$1048576,4,FALSE),"")</f>
        <v>28.36</v>
      </c>
      <c r="I979" s="420">
        <f t="shared" si="39"/>
        <v>28.36</v>
      </c>
    </row>
    <row r="980" spans="2:9" ht="25.5">
      <c r="B980" s="361" t="s">
        <v>918</v>
      </c>
      <c r="C980" s="362" t="s">
        <v>7</v>
      </c>
      <c r="D980" s="393">
        <v>88248</v>
      </c>
      <c r="E980" s="179" t="str">
        <f>IF($D980&lt;&gt;"",VLOOKUP($D980,'SINAPI MARÇO 2020'!$A$1:G11777,2,FALSE),"")</f>
        <v>AUXILIAR DE ENCANADOR OU BOMBEIRO HIDRÁULICO COM ENCARGOS COMPLEMENTARES</v>
      </c>
      <c r="F980" s="180" t="str">
        <f>IF($D980&lt;&gt;"",VLOOKUP($D980,'SINAPI MARÇO 2020'!$1:$1048576,3,FALSE),"")</f>
        <v>H</v>
      </c>
      <c r="G980" s="432">
        <v>0.2</v>
      </c>
      <c r="H980" s="625">
        <f>IF($D980&lt;&gt;"",VLOOKUP($D980,'SINAPI MARÇO 2020'!$1:$1048576,4,FALSE),"")</f>
        <v>13.87</v>
      </c>
      <c r="I980" s="420">
        <f t="shared" si="39"/>
        <v>2.77</v>
      </c>
    </row>
    <row r="981" spans="2:9" ht="25.5">
      <c r="B981" s="361" t="s">
        <v>918</v>
      </c>
      <c r="C981" s="362" t="s">
        <v>7</v>
      </c>
      <c r="D981" s="393">
        <v>88267</v>
      </c>
      <c r="E981" s="179" t="str">
        <f>IF($D981&lt;&gt;"",VLOOKUP($D981,'SINAPI MARÇO 2020'!$A$1:G11778,2,FALSE),"")</f>
        <v>ENCANADOR OU BOMBEIRO HIDRÁULICO COM ENCARGOS COMPLEMENTARES</v>
      </c>
      <c r="F981" s="180" t="str">
        <f>IF($D981&lt;&gt;"",VLOOKUP($D981,'SINAPI MARÇO 2020'!$1:$1048576,3,FALSE),"")</f>
        <v>H</v>
      </c>
      <c r="G981" s="432">
        <v>0.54</v>
      </c>
      <c r="H981" s="625">
        <f>IF($D981&lt;&gt;"",VLOOKUP($D981,'SINAPI MARÇO 2020'!$1:$1048576,4,FALSE),"")</f>
        <v>17.79</v>
      </c>
      <c r="I981" s="420">
        <f t="shared" si="39"/>
        <v>9.6</v>
      </c>
    </row>
    <row r="982" spans="2:9">
      <c r="B982" s="492"/>
      <c r="C982" s="400"/>
      <c r="D982" s="400"/>
      <c r="E982" s="587"/>
      <c r="F982" s="400"/>
      <c r="G982" s="594"/>
      <c r="H982" s="406"/>
      <c r="I982" s="493"/>
    </row>
    <row r="983" spans="2:9" ht="15">
      <c r="B983" s="483" t="s">
        <v>12657</v>
      </c>
      <c r="C983" s="395"/>
      <c r="D983" s="395"/>
      <c r="E983" s="358" t="s">
        <v>12367</v>
      </c>
      <c r="F983" s="359" t="s">
        <v>49</v>
      </c>
      <c r="G983" s="425">
        <v>1</v>
      </c>
      <c r="H983" s="403"/>
      <c r="I983" s="419">
        <f>TRUNC(SUM(I984:I987),2)</f>
        <v>134.1</v>
      </c>
    </row>
    <row r="984" spans="2:9" ht="25.5">
      <c r="B984" s="361" t="s">
        <v>874</v>
      </c>
      <c r="C984" s="362" t="s">
        <v>7</v>
      </c>
      <c r="D984" s="393">
        <v>88267</v>
      </c>
      <c r="E984" s="179" t="str">
        <f>IF($D984&lt;&gt;"",VLOOKUP($D984,'SINAPI MARÇO 2020'!$A$1:G11781,2,FALSE),"")</f>
        <v>ENCANADOR OU BOMBEIRO HIDRÁULICO COM ENCARGOS COMPLEMENTARES</v>
      </c>
      <c r="F984" s="180" t="str">
        <f>IF($D984&lt;&gt;"",VLOOKUP($D984,'SINAPI MARÇO 2020'!$1:$1048576,3,FALSE),"")</f>
        <v>H</v>
      </c>
      <c r="G984" s="432">
        <v>2</v>
      </c>
      <c r="H984" s="625">
        <f>IF($D984&lt;&gt;"",VLOOKUP($D984,'SINAPI MARÇO 2020'!$1:$1048576,4,FALSE),"")</f>
        <v>17.79</v>
      </c>
      <c r="I984" s="420">
        <f>TRUNC(G984*H984,2)</f>
        <v>35.58</v>
      </c>
    </row>
    <row r="985" spans="2:9">
      <c r="B985" s="361" t="s">
        <v>874</v>
      </c>
      <c r="C985" s="362" t="s">
        <v>7</v>
      </c>
      <c r="D985" s="393">
        <v>88316</v>
      </c>
      <c r="E985" s="179" t="str">
        <f>IF($D985&lt;&gt;"",VLOOKUP($D985,'SINAPI MARÇO 2020'!$A$1:G11782,2,FALSE),"")</f>
        <v>SERVENTE COM ENCARGOS COMPLEMENTARES</v>
      </c>
      <c r="F985" s="180" t="str">
        <f>IF($D985&lt;&gt;"",VLOOKUP($D985,'SINAPI MARÇO 2020'!$1:$1048576,3,FALSE),"")</f>
        <v>H</v>
      </c>
      <c r="G985" s="432">
        <v>2</v>
      </c>
      <c r="H985" s="625">
        <f>IF($D985&lt;&gt;"",VLOOKUP($D985,'SINAPI MARÇO 2020'!$1:$1048576,4,FALSE),"")</f>
        <v>14.37</v>
      </c>
      <c r="I985" s="420">
        <f>TRUNC(G985*H985,2)</f>
        <v>28.74</v>
      </c>
    </row>
    <row r="986" spans="2:9">
      <c r="B986" s="361" t="s">
        <v>872</v>
      </c>
      <c r="C986" s="362" t="s">
        <v>7</v>
      </c>
      <c r="D986" s="393">
        <v>1379</v>
      </c>
      <c r="E986" s="179" t="str">
        <f>IF($D986&lt;&gt;"",VLOOKUP($D986,'SINAPI MARÇO 2020'!$A$1:G11783,2,FALSE),"")</f>
        <v>CIMENTO PORTLAND COMPOSTO CP II-32</v>
      </c>
      <c r="F986" s="180" t="str">
        <f>IF($D986&lt;&gt;"",VLOOKUP($D986,'SINAPI MARÇO 2020'!$1:$1048576,3,FALSE),"")</f>
        <v xml:space="preserve">KG    </v>
      </c>
      <c r="G986" s="432">
        <v>0.8</v>
      </c>
      <c r="H986" s="625">
        <f>IF($D986&lt;&gt;"",VLOOKUP($D986,'SINAPI MARÇO 2020'!$1:$1048576,4,FALSE),"")</f>
        <v>0.49</v>
      </c>
      <c r="I986" s="420">
        <f>TRUNC(G986*H986,2)</f>
        <v>0.39</v>
      </c>
    </row>
    <row r="987" spans="2:9" ht="25.5">
      <c r="B987" s="361" t="s">
        <v>872</v>
      </c>
      <c r="C987" s="362" t="s">
        <v>7</v>
      </c>
      <c r="D987" s="393">
        <v>11881</v>
      </c>
      <c r="E987" s="179" t="str">
        <f>IF($D987&lt;&gt;"",VLOOKUP($D987,'SINAPI MARÇO 2020'!$A$1:G11784,2,FALSE),"")</f>
        <v>CAIXA GORDURA, SIMPLES, CONCRETO PRE MOLDADO, CIRCULAR, COM TAMPA, D = 40 CM</v>
      </c>
      <c r="F987" s="180" t="str">
        <f>IF($D987&lt;&gt;"",VLOOKUP($D987,'SINAPI MARÇO 2020'!$1:$1048576,3,FALSE),"")</f>
        <v xml:space="preserve">UN    </v>
      </c>
      <c r="G987" s="432">
        <v>1</v>
      </c>
      <c r="H987" s="625">
        <f>IF($D987&lt;&gt;"",VLOOKUP($D987,'SINAPI MARÇO 2020'!$1:$1048576,4,FALSE),"")</f>
        <v>69.39</v>
      </c>
      <c r="I987" s="420">
        <f>TRUNC(G987*H987,2)</f>
        <v>69.39</v>
      </c>
    </row>
    <row r="988" spans="2:9">
      <c r="B988" s="492"/>
      <c r="C988" s="400"/>
      <c r="D988" s="400"/>
      <c r="E988" s="587"/>
      <c r="F988" s="400"/>
      <c r="G988" s="594"/>
      <c r="H988" s="406"/>
      <c r="I988" s="493"/>
    </row>
    <row r="989" spans="2:9" ht="15">
      <c r="B989" s="483" t="s">
        <v>12658</v>
      </c>
      <c r="C989" s="395"/>
      <c r="D989" s="395"/>
      <c r="E989" s="358" t="s">
        <v>12368</v>
      </c>
      <c r="F989" s="359" t="s">
        <v>49</v>
      </c>
      <c r="G989" s="425">
        <v>1</v>
      </c>
      <c r="H989" s="403"/>
      <c r="I989" s="419">
        <f>TRUNC(SUM(I990:I996),2)</f>
        <v>344.07</v>
      </c>
    </row>
    <row r="990" spans="2:9">
      <c r="B990" s="361" t="s">
        <v>874</v>
      </c>
      <c r="C990" s="362" t="s">
        <v>7</v>
      </c>
      <c r="D990" s="393">
        <v>88309</v>
      </c>
      <c r="E990" s="179" t="str">
        <f>IF($D990&lt;&gt;"",VLOOKUP($D990,'SINAPI MARÇO 2020'!$A$1:G11787,2,FALSE),"")</f>
        <v>PEDREIRO COM ENCARGOS COMPLEMENTARES</v>
      </c>
      <c r="F990" s="180" t="str">
        <f>IF($D990&lt;&gt;"",VLOOKUP($D990,'SINAPI MARÇO 2020'!$1:$1048576,3,FALSE),"")</f>
        <v>H</v>
      </c>
      <c r="G990" s="426">
        <v>3.63</v>
      </c>
      <c r="H990" s="625">
        <f>IF($D990&lt;&gt;"",VLOOKUP($D990,'SINAPI MARÇO 2020'!$1:$1048576,4,FALSE),"")</f>
        <v>17.760000000000002</v>
      </c>
      <c r="I990" s="420">
        <f>TRUNC(G990*H990,2)</f>
        <v>64.459999999999994</v>
      </c>
    </row>
    <row r="991" spans="2:9">
      <c r="B991" s="361" t="s">
        <v>874</v>
      </c>
      <c r="C991" s="362" t="s">
        <v>7</v>
      </c>
      <c r="D991" s="393">
        <v>88316</v>
      </c>
      <c r="E991" s="179" t="str">
        <f>IF($D991&lt;&gt;"",VLOOKUP($D991,'SINAPI MARÇO 2020'!$A$1:G11788,2,FALSE),"")</f>
        <v>SERVENTE COM ENCARGOS COMPLEMENTARES</v>
      </c>
      <c r="F991" s="180" t="str">
        <f>IF($D991&lt;&gt;"",VLOOKUP($D991,'SINAPI MARÇO 2020'!$1:$1048576,3,FALSE),"")</f>
        <v>H</v>
      </c>
      <c r="G991" s="426">
        <v>11</v>
      </c>
      <c r="H991" s="625">
        <f>IF($D991&lt;&gt;"",VLOOKUP($D991,'SINAPI MARÇO 2020'!$1:$1048576,4,FALSE),"")</f>
        <v>14.37</v>
      </c>
      <c r="I991" s="420">
        <f t="shared" ref="I991:I996" si="40">TRUNC(G991*H991,2)</f>
        <v>158.07</v>
      </c>
    </row>
    <row r="992" spans="2:9">
      <c r="B992" s="361" t="s">
        <v>872</v>
      </c>
      <c r="C992" s="362" t="s">
        <v>7</v>
      </c>
      <c r="D992" s="393">
        <v>43055</v>
      </c>
      <c r="E992" s="179" t="str">
        <f>IF($D992&lt;&gt;"",VLOOKUP($D992,'SINAPI MARÇO 2020'!$A$1:G11789,2,FALSE),"")</f>
        <v>ACO CA-50, 12,5 MM OU 16,0 MM, VERGALHAO</v>
      </c>
      <c r="F992" s="180" t="str">
        <f>IF($D992&lt;&gt;"",VLOOKUP($D992,'SINAPI MARÇO 2020'!$1:$1048576,3,FALSE),"")</f>
        <v xml:space="preserve">KG    </v>
      </c>
      <c r="G992" s="426">
        <v>2.5</v>
      </c>
      <c r="H992" s="625">
        <f>IF($D992&lt;&gt;"",VLOOKUP($D992,'SINAPI MARÇO 2020'!$1:$1048576,4,FALSE),"")</f>
        <v>4.3899999999999997</v>
      </c>
      <c r="I992" s="420">
        <f t="shared" si="40"/>
        <v>10.97</v>
      </c>
    </row>
    <row r="993" spans="2:9" ht="25.5">
      <c r="B993" s="361" t="s">
        <v>872</v>
      </c>
      <c r="C993" s="362" t="s">
        <v>7</v>
      </c>
      <c r="D993" s="393">
        <v>370</v>
      </c>
      <c r="E993" s="179" t="str">
        <f>IF($D993&lt;&gt;"",VLOOKUP($D993,'SINAPI MARÇO 2020'!$A$1:G11790,2,FALSE),"")</f>
        <v>AREIA MEDIA - POSTO JAZIDA/FORNECEDOR (RETIRADO NA JAZIDA, SEM TRANSPORTE)</v>
      </c>
      <c r="F993" s="180" t="str">
        <f>IF($D993&lt;&gt;"",VLOOKUP($D993,'SINAPI MARÇO 2020'!$1:$1048576,3,FALSE),"")</f>
        <v xml:space="preserve">M3    </v>
      </c>
      <c r="G993" s="426">
        <v>0.25</v>
      </c>
      <c r="H993" s="625">
        <f>IF($D993&lt;&gt;"",VLOOKUP($D993,'SINAPI MARÇO 2020'!$1:$1048576,4,FALSE),"")</f>
        <v>62.5</v>
      </c>
      <c r="I993" s="420">
        <f t="shared" si="40"/>
        <v>15.62</v>
      </c>
    </row>
    <row r="994" spans="2:9">
      <c r="B994" s="361" t="s">
        <v>872</v>
      </c>
      <c r="C994" s="362" t="s">
        <v>7</v>
      </c>
      <c r="D994" s="393">
        <v>1382</v>
      </c>
      <c r="E994" s="179" t="str">
        <f>IF($D994&lt;&gt;"",VLOOKUP($D994,'SINAPI MARÇO 2020'!$A$1:G11791,2,FALSE),"")</f>
        <v>CIMENTO PORTLAND POZOLANICO CP IV- 32</v>
      </c>
      <c r="F994" s="180" t="str">
        <f>IF($D994&lt;&gt;"",VLOOKUP($D994,'SINAPI MARÇO 2020'!$1:$1048576,3,FALSE),"")</f>
        <v xml:space="preserve">50KG  </v>
      </c>
      <c r="G994" s="426">
        <v>1.78</v>
      </c>
      <c r="H994" s="625">
        <f>IF($D994&lt;&gt;"",VLOOKUP($D994,'SINAPI MARÇO 2020'!$1:$1048576,4,FALSE),"")</f>
        <v>24.04</v>
      </c>
      <c r="I994" s="420">
        <f t="shared" si="40"/>
        <v>42.79</v>
      </c>
    </row>
    <row r="995" spans="2:9" ht="25.5">
      <c r="B995" s="361" t="s">
        <v>872</v>
      </c>
      <c r="C995" s="362" t="s">
        <v>7</v>
      </c>
      <c r="D995" s="393">
        <v>4721</v>
      </c>
      <c r="E995" s="179" t="str">
        <f>IF($D995&lt;&gt;"",VLOOKUP($D995,'SINAPI MARÇO 2020'!$A$1:G11792,2,FALSE),"")</f>
        <v>PEDRA BRITADA N. 1 (9,5 a 19 MM) POSTO PEDREIRA/FORNECEDOR, SEM FRETE</v>
      </c>
      <c r="F995" s="180" t="str">
        <f>IF($D995&lt;&gt;"",VLOOKUP($D995,'SINAPI MARÇO 2020'!$1:$1048576,3,FALSE),"")</f>
        <v xml:space="preserve">M3    </v>
      </c>
      <c r="G995" s="426">
        <v>0.13</v>
      </c>
      <c r="H995" s="625">
        <f>IF($D995&lt;&gt;"",VLOOKUP($D995,'SINAPI MARÇO 2020'!$1:$1048576,4,FALSE),"")</f>
        <v>80</v>
      </c>
      <c r="I995" s="420">
        <f t="shared" si="40"/>
        <v>10.4</v>
      </c>
    </row>
    <row r="996" spans="2:9" ht="25.5">
      <c r="B996" s="361" t="s">
        <v>872</v>
      </c>
      <c r="C996" s="362" t="s">
        <v>7</v>
      </c>
      <c r="D996" s="393">
        <v>7271</v>
      </c>
      <c r="E996" s="179" t="str">
        <f>IF($D996&lt;&gt;"",VLOOKUP($D996,'SINAPI MARÇO 2020'!$A$1:G11793,2,FALSE),"")</f>
        <v>BLOCO CERAMICO (ALVENARIA DE VEDACAO), 8 FUROS, DE 9 X 19 X 19 CM</v>
      </c>
      <c r="F996" s="180" t="str">
        <f>IF($D996&lt;&gt;"",VLOOKUP($D996,'SINAPI MARÇO 2020'!$1:$1048576,3,FALSE),"")</f>
        <v xml:space="preserve">UN    </v>
      </c>
      <c r="G996" s="426">
        <v>72</v>
      </c>
      <c r="H996" s="625">
        <f>IF($D996&lt;&gt;"",VLOOKUP($D996,'SINAPI MARÇO 2020'!$1:$1048576,4,FALSE),"")</f>
        <v>0.57999999999999996</v>
      </c>
      <c r="I996" s="420">
        <f t="shared" si="40"/>
        <v>41.76</v>
      </c>
    </row>
    <row r="997" spans="2:9">
      <c r="B997" s="492"/>
      <c r="C997" s="400"/>
      <c r="D997" s="400"/>
      <c r="E997" s="587"/>
      <c r="F997" s="400"/>
      <c r="G997" s="594"/>
      <c r="H997" s="406"/>
      <c r="I997" s="493"/>
    </row>
    <row r="998" spans="2:9" ht="15">
      <c r="B998" s="483" t="s">
        <v>12659</v>
      </c>
      <c r="C998" s="395"/>
      <c r="D998" s="395"/>
      <c r="E998" s="358" t="s">
        <v>12369</v>
      </c>
      <c r="F998" s="359" t="s">
        <v>49</v>
      </c>
      <c r="G998" s="425">
        <v>1</v>
      </c>
      <c r="H998" s="403"/>
      <c r="I998" s="419">
        <f>TRUNC(SUM(I999:I1007),2)</f>
        <v>157.47999999999999</v>
      </c>
    </row>
    <row r="999" spans="2:9" ht="25.5">
      <c r="B999" s="361" t="s">
        <v>874</v>
      </c>
      <c r="C999" s="362" t="s">
        <v>7</v>
      </c>
      <c r="D999" s="393">
        <v>94963</v>
      </c>
      <c r="E999" s="179" t="str">
        <f>IF($D999&lt;&gt;"",VLOOKUP($D999,'SINAPI MARÇO 2020'!$A$1:G11796,2,FALSE),"")</f>
        <v>CONCRETO FCK = 15MPA, TRAÇO 1:3,4:3,5 (CIMENTO/ AREIA MÉDIA/ BRITA 1)  - PREPARO MECÂNICO COM BETONEIRA 400 L. AF_07/2016</v>
      </c>
      <c r="F999" s="180" t="str">
        <f>IF($D999&lt;&gt;"",VLOOKUP($D999,'SINAPI MARÇO 2020'!$1:$1048576,3,FALSE),"")</f>
        <v>M3</v>
      </c>
      <c r="G999" s="426">
        <v>1.7999999999999999E-2</v>
      </c>
      <c r="H999" s="625">
        <f>IF($D999&lt;&gt;"",VLOOKUP($D999,'SINAPI MARÇO 2020'!$1:$1048576,4,FALSE),"")</f>
        <v>284.2</v>
      </c>
      <c r="I999" s="420">
        <f>TRUNC(G999*H999,2)</f>
        <v>5.1100000000000003</v>
      </c>
    </row>
    <row r="1000" spans="2:9" ht="25.5">
      <c r="B1000" s="361" t="s">
        <v>874</v>
      </c>
      <c r="C1000" s="362" t="s">
        <v>7</v>
      </c>
      <c r="D1000" s="393">
        <v>6087</v>
      </c>
      <c r="E1000" s="179" t="str">
        <f>IF($D1000&lt;&gt;"",VLOOKUP($D1000,'SINAPI MARÇO 2020'!$A$1:G11797,2,FALSE),"")</f>
        <v>TAMPA EM CONCRETO ARMADO 60X60X5CM P/CX INSPECAO/FOSSA SEPTICA</v>
      </c>
      <c r="F1000" s="180" t="str">
        <f>IF($D1000&lt;&gt;"",VLOOKUP($D1000,'SINAPI MARÇO 2020'!$1:$1048576,3,FALSE),"")</f>
        <v>UN</v>
      </c>
      <c r="G1000" s="426">
        <v>1</v>
      </c>
      <c r="H1000" s="625">
        <f>IF($D1000&lt;&gt;"",VLOOKUP($D1000,'SINAPI MARÇO 2020'!$1:$1048576,4,FALSE),"")</f>
        <v>23.09</v>
      </c>
      <c r="I1000" s="420">
        <f t="shared" ref="I1000:I1007" si="41">TRUNC(G1000*H1000,2)</f>
        <v>23.09</v>
      </c>
    </row>
    <row r="1001" spans="2:9" ht="25.5">
      <c r="B1001" s="361" t="s">
        <v>874</v>
      </c>
      <c r="C1001" s="362" t="s">
        <v>7</v>
      </c>
      <c r="D1001" s="393" t="s">
        <v>4563</v>
      </c>
      <c r="E1001" s="179" t="str">
        <f>IF($D1001&lt;&gt;"",VLOOKUP($D1001,'SINAPI MARÇO 2020'!$A$1:G11798,2,FALSE),"")</f>
        <v>ESCAVACAO MANUAL DE VALA EM LODO, DE 1,5 ATE 3M, EXCLUINDO ESGOTAMENTO/ESCORAMENTO.</v>
      </c>
      <c r="F1001" s="180" t="str">
        <f>IF($D1001&lt;&gt;"",VLOOKUP($D1001,'SINAPI MARÇO 2020'!$1:$1048576,3,FALSE),"")</f>
        <v>M3</v>
      </c>
      <c r="G1001" s="426">
        <v>0.216</v>
      </c>
      <c r="H1001" s="625">
        <f>IF($D1001&lt;&gt;"",VLOOKUP($D1001,'SINAPI MARÇO 2020'!$1:$1048576,4,FALSE),"")</f>
        <v>143.69999999999999</v>
      </c>
      <c r="I1001" s="420">
        <f t="shared" si="41"/>
        <v>31.03</v>
      </c>
    </row>
    <row r="1002" spans="2:9" ht="51">
      <c r="B1002" s="361" t="s">
        <v>874</v>
      </c>
      <c r="C1002" s="362" t="s">
        <v>7</v>
      </c>
      <c r="D1002" s="393">
        <v>87335</v>
      </c>
      <c r="E1002" s="179" t="str">
        <f>IF($D1002&lt;&gt;"",VLOOKUP($D1002,'SINAPI MARÇO 2020'!$A$1:G11799,2,FALSE),"")</f>
        <v>ARGAMASSA TRAÇO 1:2:8 (EM VOLUME DE CIMENTO, CAL E AREIA MÉDIA ÚMIDA) PARA EMBOÇO/MASSA ÚNICA/ASSENTAMENTO DE ALVENARIA DE VEDAÇÃO, PREPARO MECÂNICO COM MISTURADOR DE EIXO HORIZONTAL DE 300 KG. AF_08/2019</v>
      </c>
      <c r="F1002" s="180" t="str">
        <f>IF($D1002&lt;&gt;"",VLOOKUP($D1002,'SINAPI MARÇO 2020'!$1:$1048576,3,FALSE),"")</f>
        <v>M3</v>
      </c>
      <c r="G1002" s="426">
        <v>2.2800000000000001E-2</v>
      </c>
      <c r="H1002" s="625">
        <f>IF($D1002&lt;&gt;"",VLOOKUP($D1002,'SINAPI MARÇO 2020'!$1:$1048576,4,FALSE),"")</f>
        <v>327.2</v>
      </c>
      <c r="I1002" s="420">
        <f t="shared" si="41"/>
        <v>7.46</v>
      </c>
    </row>
    <row r="1003" spans="2:9">
      <c r="B1003" s="361" t="s">
        <v>874</v>
      </c>
      <c r="C1003" s="362" t="s">
        <v>7</v>
      </c>
      <c r="D1003" s="393">
        <v>88309</v>
      </c>
      <c r="E1003" s="179" t="str">
        <f>IF($D1003&lt;&gt;"",VLOOKUP($D1003,'SINAPI MARÇO 2020'!$A$1:G11800,2,FALSE),"")</f>
        <v>PEDREIRO COM ENCARGOS COMPLEMENTARES</v>
      </c>
      <c r="F1003" s="180" t="str">
        <f>IF($D1003&lt;&gt;"",VLOOKUP($D1003,'SINAPI MARÇO 2020'!$1:$1048576,3,FALSE),"")</f>
        <v>H</v>
      </c>
      <c r="G1003" s="426">
        <v>1.9</v>
      </c>
      <c r="H1003" s="625">
        <f>IF($D1003&lt;&gt;"",VLOOKUP($D1003,'SINAPI MARÇO 2020'!$1:$1048576,4,FALSE),"")</f>
        <v>17.760000000000002</v>
      </c>
      <c r="I1003" s="420">
        <f t="shared" si="41"/>
        <v>33.74</v>
      </c>
    </row>
    <row r="1004" spans="2:9">
      <c r="B1004" s="361" t="s">
        <v>874</v>
      </c>
      <c r="C1004" s="362" t="s">
        <v>7</v>
      </c>
      <c r="D1004" s="393">
        <v>88316</v>
      </c>
      <c r="E1004" s="179" t="str">
        <f>IF($D1004&lt;&gt;"",VLOOKUP($D1004,'SINAPI MARÇO 2020'!$A$1:G11801,2,FALSE),"")</f>
        <v>SERVENTE COM ENCARGOS COMPLEMENTARES</v>
      </c>
      <c r="F1004" s="180" t="str">
        <f>IF($D1004&lt;&gt;"",VLOOKUP($D1004,'SINAPI MARÇO 2020'!$1:$1048576,3,FALSE),"")</f>
        <v>H</v>
      </c>
      <c r="G1004" s="426">
        <v>1.65</v>
      </c>
      <c r="H1004" s="625">
        <f>IF($D1004&lt;&gt;"",VLOOKUP($D1004,'SINAPI MARÇO 2020'!$1:$1048576,4,FALSE),"")</f>
        <v>14.37</v>
      </c>
      <c r="I1004" s="420">
        <f t="shared" si="41"/>
        <v>23.71</v>
      </c>
    </row>
    <row r="1005" spans="2:9" ht="25.5">
      <c r="B1005" s="361" t="s">
        <v>874</v>
      </c>
      <c r="C1005" s="362" t="s">
        <v>7</v>
      </c>
      <c r="D1005" s="393">
        <v>88630</v>
      </c>
      <c r="E1005" s="179" t="str">
        <f>IF($D1005&lt;&gt;"",VLOOKUP($D1005,'SINAPI MARÇO 2020'!$A$1:G11802,2,FALSE),"")</f>
        <v>ARGAMASSA TRAÇO 1:4 (CIMENTO E AREIA MÉDIA), PREPARO MECÂNICO COM BETONEIRA 400 L. AF_08/2014</v>
      </c>
      <c r="F1005" s="180" t="str">
        <f>IF($D1005&lt;&gt;"",VLOOKUP($D1005,'SINAPI MARÇO 2020'!$1:$1048576,3,FALSE),"")</f>
        <v>M3</v>
      </c>
      <c r="G1005" s="426">
        <v>1.6500000000000001E-2</v>
      </c>
      <c r="H1005" s="625">
        <f>IF($D1005&lt;&gt;"",VLOOKUP($D1005,'SINAPI MARÇO 2020'!$1:$1048576,4,FALSE),"")</f>
        <v>296.04000000000002</v>
      </c>
      <c r="I1005" s="420">
        <f t="shared" si="41"/>
        <v>4.88</v>
      </c>
    </row>
    <row r="1006" spans="2:9">
      <c r="B1006" s="361" t="s">
        <v>872</v>
      </c>
      <c r="C1006" s="362" t="s">
        <v>7</v>
      </c>
      <c r="D1006" s="393">
        <v>1379</v>
      </c>
      <c r="E1006" s="179" t="str">
        <f>IF($D1006&lt;&gt;"",VLOOKUP($D1006,'SINAPI MARÇO 2020'!$A$1:G11803,2,FALSE),"")</f>
        <v>CIMENTO PORTLAND COMPOSTO CP II-32</v>
      </c>
      <c r="F1006" s="180" t="str">
        <f>IF($D1006&lt;&gt;"",VLOOKUP($D1006,'SINAPI MARÇO 2020'!$1:$1048576,3,FALSE),"")</f>
        <v xml:space="preserve">KG    </v>
      </c>
      <c r="G1006" s="426">
        <v>0.8</v>
      </c>
      <c r="H1006" s="625">
        <f>IF($D1006&lt;&gt;"",VLOOKUP($D1006,'SINAPI MARÇO 2020'!$1:$1048576,4,FALSE),"")</f>
        <v>0.49</v>
      </c>
      <c r="I1006" s="420">
        <f t="shared" si="41"/>
        <v>0.39</v>
      </c>
    </row>
    <row r="1007" spans="2:9">
      <c r="B1007" s="361" t="s">
        <v>872</v>
      </c>
      <c r="C1007" s="362" t="s">
        <v>7</v>
      </c>
      <c r="D1007" s="393">
        <v>7258</v>
      </c>
      <c r="E1007" s="179" t="str">
        <f>IF($D1007&lt;&gt;"",VLOOKUP($D1007,'SINAPI MARÇO 2020'!$A$1:G11804,2,FALSE),"")</f>
        <v>TIJOLO CERAMICO MACICO *5 X 10 X 20* CM</v>
      </c>
      <c r="F1007" s="180" t="str">
        <f>IF($D1007&lt;&gt;"",VLOOKUP($D1007,'SINAPI MARÇO 2020'!$1:$1048576,3,FALSE),"")</f>
        <v xml:space="preserve">UN    </v>
      </c>
      <c r="G1007" s="426">
        <v>75.885999999999996</v>
      </c>
      <c r="H1007" s="625">
        <f>IF($D1007&lt;&gt;"",VLOOKUP($D1007,'SINAPI MARÇO 2020'!$1:$1048576,4,FALSE),"")</f>
        <v>0.37</v>
      </c>
      <c r="I1007" s="420">
        <f t="shared" si="41"/>
        <v>28.07</v>
      </c>
    </row>
    <row r="1008" spans="2:9">
      <c r="B1008" s="492"/>
      <c r="C1008" s="400"/>
      <c r="D1008" s="400"/>
      <c r="E1008" s="587"/>
      <c r="F1008" s="400"/>
      <c r="G1008" s="594"/>
      <c r="H1008" s="406"/>
      <c r="I1008" s="493"/>
    </row>
    <row r="1009" spans="2:9" ht="15">
      <c r="B1009" s="483" t="s">
        <v>12662</v>
      </c>
      <c r="C1009" s="395"/>
      <c r="D1009" s="395"/>
      <c r="E1009" s="358" t="s">
        <v>13207</v>
      </c>
      <c r="F1009" s="359" t="s">
        <v>49</v>
      </c>
      <c r="G1009" s="425">
        <v>1</v>
      </c>
      <c r="H1009" s="403"/>
      <c r="I1009" s="419">
        <f>TRUNC(SUM(I1010:I1015),2)</f>
        <v>32.74</v>
      </c>
    </row>
    <row r="1010" spans="2:9" ht="25.5">
      <c r="B1010" s="172" t="s">
        <v>918</v>
      </c>
      <c r="C1010" s="173" t="s">
        <v>7</v>
      </c>
      <c r="D1010" s="368">
        <v>88248</v>
      </c>
      <c r="E1010" s="179" t="str">
        <f>IF($D1010&lt;&gt;"",VLOOKUP($D1010,'SINAPI MARÇO 2020'!$A$1:G11807,2,FALSE),"")</f>
        <v>AUXILIAR DE ENCANADOR OU BOMBEIRO HIDRÁULICO COM ENCARGOS COMPLEMENTARES</v>
      </c>
      <c r="F1010" s="180" t="str">
        <f>IF($D1010&lt;&gt;"",VLOOKUP($D1010,'SINAPI MARÇO 2020'!$1:$1048576,3,FALSE),"")</f>
        <v>H</v>
      </c>
      <c r="G1010" s="408">
        <v>0.15</v>
      </c>
      <c r="H1010" s="625">
        <f>IF($D1010&lt;&gt;"",VLOOKUP($D1010,'SINAPI MARÇO 2020'!$1:$1048576,4,FALSE),"")</f>
        <v>13.87</v>
      </c>
      <c r="I1010" s="420">
        <f t="shared" ref="I1010:I1015" si="42">TRUNC(G1010*H1010,2)</f>
        <v>2.08</v>
      </c>
    </row>
    <row r="1011" spans="2:9" ht="25.5">
      <c r="B1011" s="172" t="s">
        <v>918</v>
      </c>
      <c r="C1011" s="173" t="s">
        <v>7</v>
      </c>
      <c r="D1011" s="368">
        <v>88267</v>
      </c>
      <c r="E1011" s="179" t="str">
        <f>IF($D1011&lt;&gt;"",VLOOKUP($D1011,'SINAPI MARÇO 2020'!$A$1:G11808,2,FALSE),"")</f>
        <v>ENCANADOR OU BOMBEIRO HIDRÁULICO COM ENCARGOS COMPLEMENTARES</v>
      </c>
      <c r="F1011" s="180" t="str">
        <f>IF($D1011&lt;&gt;"",VLOOKUP($D1011,'SINAPI MARÇO 2020'!$1:$1048576,3,FALSE),"")</f>
        <v>H</v>
      </c>
      <c r="G1011" s="408">
        <v>0.6</v>
      </c>
      <c r="H1011" s="625">
        <f>IF($D1011&lt;&gt;"",VLOOKUP($D1011,'SINAPI MARÇO 2020'!$1:$1048576,4,FALSE),"")</f>
        <v>17.79</v>
      </c>
      <c r="I1011" s="420">
        <f t="shared" si="42"/>
        <v>10.67</v>
      </c>
    </row>
    <row r="1012" spans="2:9">
      <c r="B1012" s="172" t="s">
        <v>872</v>
      </c>
      <c r="C1012" s="173" t="s">
        <v>7</v>
      </c>
      <c r="D1012" s="368">
        <v>122</v>
      </c>
      <c r="E1012" s="179" t="str">
        <f>IF($D1012&lt;&gt;"",VLOOKUP($D1012,'SINAPI MARÇO 2020'!$A$1:G11809,2,FALSE),"")</f>
        <v>ADESIVO PLASTICO PARA PVC, FRASCO COM 850 GR</v>
      </c>
      <c r="F1012" s="180" t="str">
        <f>IF($D1012&lt;&gt;"",VLOOKUP($D1012,'SINAPI MARÇO 2020'!$1:$1048576,3,FALSE),"")</f>
        <v xml:space="preserve">UN    </v>
      </c>
      <c r="G1012" s="408">
        <v>0.01</v>
      </c>
      <c r="H1012" s="625">
        <f>IF($D1012&lt;&gt;"",VLOOKUP($D1012,'SINAPI MARÇO 2020'!$1:$1048576,4,FALSE),"")</f>
        <v>79.94</v>
      </c>
      <c r="I1012" s="420">
        <f t="shared" si="42"/>
        <v>0.79</v>
      </c>
    </row>
    <row r="1013" spans="2:9">
      <c r="B1013" s="172" t="s">
        <v>872</v>
      </c>
      <c r="C1013" s="173" t="s">
        <v>873</v>
      </c>
      <c r="D1013" s="368"/>
      <c r="E1013" s="394" t="s">
        <v>12663</v>
      </c>
      <c r="F1013" s="364" t="s">
        <v>1131</v>
      </c>
      <c r="G1013" s="408">
        <v>1</v>
      </c>
      <c r="H1013" s="625">
        <v>18.5</v>
      </c>
      <c r="I1013" s="420">
        <f t="shared" si="42"/>
        <v>18.5</v>
      </c>
    </row>
    <row r="1014" spans="2:9">
      <c r="B1014" s="172" t="s">
        <v>872</v>
      </c>
      <c r="C1014" s="173" t="s">
        <v>7</v>
      </c>
      <c r="D1014" s="368">
        <v>20083</v>
      </c>
      <c r="E1014" s="179" t="str">
        <f>IF($D1014&lt;&gt;"",VLOOKUP($D1014,'SINAPI MARÇO 2020'!$A$1:G11811,2,FALSE),"")</f>
        <v>SOLUCAO LIMPADORA PARA PVC, FRASCO COM 1000 CM3</v>
      </c>
      <c r="F1014" s="180" t="str">
        <f>IF($D1014&lt;&gt;"",VLOOKUP($D1014,'SINAPI MARÇO 2020'!$1:$1048576,3,FALSE),"")</f>
        <v xml:space="preserve">UN    </v>
      </c>
      <c r="G1014" s="408">
        <v>0.01</v>
      </c>
      <c r="H1014" s="625">
        <f>IF($D1014&lt;&gt;"",VLOOKUP($D1014,'SINAPI MARÇO 2020'!$1:$1048576,4,FALSE),"")</f>
        <v>69.42</v>
      </c>
      <c r="I1014" s="420">
        <f t="shared" si="42"/>
        <v>0.69</v>
      </c>
    </row>
    <row r="1015" spans="2:9">
      <c r="B1015" s="172" t="s">
        <v>872</v>
      </c>
      <c r="C1015" s="173" t="s">
        <v>7</v>
      </c>
      <c r="D1015" s="368">
        <v>38383</v>
      </c>
      <c r="E1015" s="179" t="str">
        <f>IF($D1015&lt;&gt;"",VLOOKUP($D1015,'SINAPI MARÇO 2020'!$A$1:G11812,2,FALSE),"")</f>
        <v>LIXA D'AGUA EM FOLHA, GRAO 100</v>
      </c>
      <c r="F1015" s="180" t="str">
        <f>IF($D1015&lt;&gt;"",VLOOKUP($D1015,'SINAPI MARÇO 2020'!$1:$1048576,3,FALSE),"")</f>
        <v xml:space="preserve">UN    </v>
      </c>
      <c r="G1015" s="408">
        <v>0.01</v>
      </c>
      <c r="H1015" s="625">
        <f>IF($D1015&lt;&gt;"",VLOOKUP($D1015,'SINAPI MARÇO 2020'!$1:$1048576,4,FALSE),"")</f>
        <v>1.86</v>
      </c>
      <c r="I1015" s="420">
        <f t="shared" si="42"/>
        <v>0.01</v>
      </c>
    </row>
    <row r="1016" spans="2:9">
      <c r="B1016" s="492"/>
      <c r="C1016" s="400"/>
      <c r="D1016" s="400"/>
      <c r="E1016" s="587"/>
      <c r="F1016" s="400"/>
      <c r="G1016" s="594"/>
      <c r="H1016" s="406"/>
      <c r="I1016" s="493"/>
    </row>
    <row r="1017" spans="2:9" ht="15">
      <c r="B1017" s="483" t="s">
        <v>12660</v>
      </c>
      <c r="C1017" s="395"/>
      <c r="D1017" s="395"/>
      <c r="E1017" s="358" t="s">
        <v>12370</v>
      </c>
      <c r="F1017" s="359" t="s">
        <v>49</v>
      </c>
      <c r="G1017" s="425">
        <v>1</v>
      </c>
      <c r="H1017" s="403"/>
      <c r="I1017" s="419">
        <f>TRUNC(SUM(I1018:I1030),2)</f>
        <v>1457.39</v>
      </c>
    </row>
    <row r="1018" spans="2:9">
      <c r="B1018" s="361" t="s">
        <v>874</v>
      </c>
      <c r="C1018" s="362" t="s">
        <v>7</v>
      </c>
      <c r="D1018" s="393">
        <v>88245</v>
      </c>
      <c r="E1018" s="179" t="str">
        <f>IF($D1018&lt;&gt;"",VLOOKUP($D1018,'SINAPI MARÇO 2020'!$A$1:G11807,2,FALSE),"")</f>
        <v>ARMADOR COM ENCARGOS COMPLEMENTARES</v>
      </c>
      <c r="F1018" s="180" t="str">
        <f>IF($D1018&lt;&gt;"",VLOOKUP($D1018,'SINAPI MARÇO 2020'!$1:$1048576,3,FALSE),"")</f>
        <v>H</v>
      </c>
      <c r="G1018" s="432">
        <v>0.97899999999999998</v>
      </c>
      <c r="H1018" s="625">
        <f>IF($D1018&lt;&gt;"",VLOOKUP($D1018,'SINAPI MARÇO 2020'!$1:$1048576,4,FALSE),"")</f>
        <v>17.68</v>
      </c>
      <c r="I1018" s="420">
        <f>TRUNC(G1018*H1018,2)</f>
        <v>17.3</v>
      </c>
    </row>
    <row r="1019" spans="2:9">
      <c r="B1019" s="361" t="s">
        <v>874</v>
      </c>
      <c r="C1019" s="362" t="s">
        <v>7</v>
      </c>
      <c r="D1019" s="393">
        <v>88309</v>
      </c>
      <c r="E1019" s="179" t="str">
        <f>IF($D1019&lt;&gt;"",VLOOKUP($D1019,'SINAPI MARÇO 2020'!$A$1:G11808,2,FALSE),"")</f>
        <v>PEDREIRO COM ENCARGOS COMPLEMENTARES</v>
      </c>
      <c r="F1019" s="180" t="str">
        <f>IF($D1019&lt;&gt;"",VLOOKUP($D1019,'SINAPI MARÇO 2020'!$1:$1048576,3,FALSE),"")</f>
        <v>H</v>
      </c>
      <c r="G1019" s="432">
        <v>11.638999999999999</v>
      </c>
      <c r="H1019" s="625">
        <f>IF($D1019&lt;&gt;"",VLOOKUP($D1019,'SINAPI MARÇO 2020'!$1:$1048576,4,FALSE),"")</f>
        <v>17.760000000000002</v>
      </c>
      <c r="I1019" s="420">
        <f t="shared" ref="I1019:I1030" si="43">TRUNC(G1019*H1019,2)</f>
        <v>206.7</v>
      </c>
    </row>
    <row r="1020" spans="2:9">
      <c r="B1020" s="361" t="s">
        <v>874</v>
      </c>
      <c r="C1020" s="362" t="s">
        <v>7</v>
      </c>
      <c r="D1020" s="393">
        <v>88313</v>
      </c>
      <c r="E1020" s="179" t="str">
        <f>IF($D1020&lt;&gt;"",VLOOKUP($D1020,'SINAPI MARÇO 2020'!$A$1:G11809,2,FALSE),"")</f>
        <v>POCEIRO COM ENCARGOS COMPLEMENTARES</v>
      </c>
      <c r="F1020" s="180" t="str">
        <f>IF($D1020&lt;&gt;"",VLOOKUP($D1020,'SINAPI MARÇO 2020'!$1:$1048576,3,FALSE),"")</f>
        <v>H</v>
      </c>
      <c r="G1020" s="432">
        <v>22.552</v>
      </c>
      <c r="H1020" s="625">
        <f>IF($D1020&lt;&gt;"",VLOOKUP($D1020,'SINAPI MARÇO 2020'!$1:$1048576,4,FALSE),"")</f>
        <v>13.01</v>
      </c>
      <c r="I1020" s="420">
        <f t="shared" si="43"/>
        <v>293.39999999999998</v>
      </c>
    </row>
    <row r="1021" spans="2:9">
      <c r="B1021" s="361" t="s">
        <v>874</v>
      </c>
      <c r="C1021" s="362" t="s">
        <v>7</v>
      </c>
      <c r="D1021" s="393">
        <v>88316</v>
      </c>
      <c r="E1021" s="179" t="str">
        <f>IF($D1021&lt;&gt;"",VLOOKUP($D1021,'SINAPI MARÇO 2020'!$A$1:G11810,2,FALSE),"")</f>
        <v>SERVENTE COM ENCARGOS COMPLEMENTARES</v>
      </c>
      <c r="F1021" s="180" t="str">
        <f>IF($D1021&lt;&gt;"",VLOOKUP($D1021,'SINAPI MARÇO 2020'!$1:$1048576,3,FALSE),"")</f>
        <v>H</v>
      </c>
      <c r="G1021" s="432">
        <v>16.434999999999999</v>
      </c>
      <c r="H1021" s="625">
        <f>IF($D1021&lt;&gt;"",VLOOKUP($D1021,'SINAPI MARÇO 2020'!$1:$1048576,4,FALSE),"")</f>
        <v>14.37</v>
      </c>
      <c r="I1021" s="420">
        <f t="shared" si="43"/>
        <v>236.17</v>
      </c>
    </row>
    <row r="1022" spans="2:9" ht="38.25">
      <c r="B1022" s="361" t="s">
        <v>874</v>
      </c>
      <c r="C1022" s="362" t="s">
        <v>7</v>
      </c>
      <c r="D1022" s="393">
        <v>88830</v>
      </c>
      <c r="E1022" s="179" t="str">
        <f>IF($D1022&lt;&gt;"",VLOOKUP($D1022,'SINAPI MARÇO 2020'!$A$1:G11811,2,FALSE),"")</f>
        <v>BETONEIRA CAPACIDADE NOMINAL DE 400 L, CAPACIDADE DE MISTURA 280 L, MOTOR ELÉTRICO TRIFÁSICO POTÊNCIA DE 2 CV, SEM CARREGADOR - CHP DIURNO. AF_10/2014</v>
      </c>
      <c r="F1022" s="180" t="str">
        <f>IF($D1022&lt;&gt;"",VLOOKUP($D1022,'SINAPI MARÇO 2020'!$1:$1048576,3,FALSE),"")</f>
        <v>CHP</v>
      </c>
      <c r="G1022" s="432">
        <v>0.14399999999999999</v>
      </c>
      <c r="H1022" s="625">
        <f>IF($D1022&lt;&gt;"",VLOOKUP($D1022,'SINAPI MARÇO 2020'!$1:$1048576,4,FALSE),"")</f>
        <v>1.54</v>
      </c>
      <c r="I1022" s="420">
        <f t="shared" si="43"/>
        <v>0.22</v>
      </c>
    </row>
    <row r="1023" spans="2:9">
      <c r="B1023" s="361" t="s">
        <v>872</v>
      </c>
      <c r="C1023" s="362" t="s">
        <v>7</v>
      </c>
      <c r="D1023" s="393">
        <v>33</v>
      </c>
      <c r="E1023" s="179" t="str">
        <f>IF($D1023&lt;&gt;"",VLOOKUP($D1023,'SINAPI MARÇO 2020'!$A$1:G11812,2,FALSE),"")</f>
        <v>ACO CA-50, 8,0 MM, VERGALHAO</v>
      </c>
      <c r="F1023" s="180" t="str">
        <f>IF($D1023&lt;&gt;"",VLOOKUP($D1023,'SINAPI MARÇO 2020'!$1:$1048576,3,FALSE),"")</f>
        <v xml:space="preserve">KG    </v>
      </c>
      <c r="G1023" s="432">
        <v>14.074</v>
      </c>
      <c r="H1023" s="625">
        <f>IF($D1023&lt;&gt;"",VLOOKUP($D1023,'SINAPI MARÇO 2020'!$1:$1048576,4,FALSE),"")</f>
        <v>5.37</v>
      </c>
      <c r="I1023" s="420">
        <f t="shared" si="43"/>
        <v>75.569999999999993</v>
      </c>
    </row>
    <row r="1024" spans="2:9">
      <c r="B1024" s="361" t="s">
        <v>872</v>
      </c>
      <c r="C1024" s="362" t="s">
        <v>7</v>
      </c>
      <c r="D1024" s="393">
        <v>345</v>
      </c>
      <c r="E1024" s="179" t="str">
        <f>IF($D1024&lt;&gt;"",VLOOKUP($D1024,'SINAPI MARÇO 2020'!$A$1:G11813,2,FALSE),"")</f>
        <v>ARAME GALVANIZADO 18 BWG, D = 1,24MM (0,009 KG/M)</v>
      </c>
      <c r="F1024" s="180" t="str">
        <f>IF($D1024&lt;&gt;"",VLOOKUP($D1024,'SINAPI MARÇO 2020'!$1:$1048576,3,FALSE),"")</f>
        <v xml:space="preserve">KG    </v>
      </c>
      <c r="G1024" s="432">
        <v>0.245</v>
      </c>
      <c r="H1024" s="625">
        <f>IF($D1024&lt;&gt;"",VLOOKUP($D1024,'SINAPI MARÇO 2020'!$1:$1048576,4,FALSE),"")</f>
        <v>18.54</v>
      </c>
      <c r="I1024" s="420">
        <f t="shared" si="43"/>
        <v>4.54</v>
      </c>
    </row>
    <row r="1025" spans="2:9" ht="25.5">
      <c r="B1025" s="361" t="s">
        <v>872</v>
      </c>
      <c r="C1025" s="362" t="s">
        <v>7</v>
      </c>
      <c r="D1025" s="393">
        <v>370</v>
      </c>
      <c r="E1025" s="179" t="str">
        <f>IF($D1025&lt;&gt;"",VLOOKUP($D1025,'SINAPI MARÇO 2020'!$A$1:G11814,2,FALSE),"")</f>
        <v>AREIA MEDIA - POSTO JAZIDA/FORNECEDOR (RETIRADO NA JAZIDA, SEM TRANSPORTE)</v>
      </c>
      <c r="F1025" s="180" t="str">
        <f>IF($D1025&lt;&gt;"",VLOOKUP($D1025,'SINAPI MARÇO 2020'!$1:$1048576,3,FALSE),"")</f>
        <v xml:space="preserve">M3    </v>
      </c>
      <c r="G1025" s="432">
        <v>0.25900000000000001</v>
      </c>
      <c r="H1025" s="625">
        <f>IF($D1025&lt;&gt;"",VLOOKUP($D1025,'SINAPI MARÇO 2020'!$1:$1048576,4,FALSE),"")</f>
        <v>62.5</v>
      </c>
      <c r="I1025" s="420">
        <f t="shared" si="43"/>
        <v>16.18</v>
      </c>
    </row>
    <row r="1026" spans="2:9">
      <c r="B1026" s="361" t="s">
        <v>872</v>
      </c>
      <c r="C1026" s="362" t="s">
        <v>7</v>
      </c>
      <c r="D1026" s="393">
        <v>1106</v>
      </c>
      <c r="E1026" s="179" t="str">
        <f>IF($D1026&lt;&gt;"",VLOOKUP($D1026,'SINAPI MARÇO 2020'!$A$1:G11815,2,FALSE),"")</f>
        <v>CAL HIDRATADA CH-I PARA ARGAMASSAS</v>
      </c>
      <c r="F1026" s="180" t="str">
        <f>IF($D1026&lt;&gt;"",VLOOKUP($D1026,'SINAPI MARÇO 2020'!$1:$1048576,3,FALSE),"")</f>
        <v xml:space="preserve">KG    </v>
      </c>
      <c r="G1026" s="432">
        <v>11.948</v>
      </c>
      <c r="H1026" s="625">
        <f>IF($D1026&lt;&gt;"",VLOOKUP($D1026,'SINAPI MARÇO 2020'!$1:$1048576,4,FALSE),"")</f>
        <v>0.6</v>
      </c>
      <c r="I1026" s="420">
        <f t="shared" si="43"/>
        <v>7.16</v>
      </c>
    </row>
    <row r="1027" spans="2:9">
      <c r="B1027" s="361" t="s">
        <v>872</v>
      </c>
      <c r="C1027" s="362" t="s">
        <v>7</v>
      </c>
      <c r="D1027" s="393">
        <v>1379</v>
      </c>
      <c r="E1027" s="179" t="str">
        <f>IF($D1027&lt;&gt;"",VLOOKUP($D1027,'SINAPI MARÇO 2020'!$A$1:G11816,2,FALSE),"")</f>
        <v>CIMENTO PORTLAND COMPOSTO CP II-32</v>
      </c>
      <c r="F1027" s="180" t="str">
        <f>IF($D1027&lt;&gt;"",VLOOKUP($D1027,'SINAPI MARÇO 2020'!$1:$1048576,3,FALSE),"")</f>
        <v xml:space="preserve">KG    </v>
      </c>
      <c r="G1027" s="432">
        <v>70.858999999999995</v>
      </c>
      <c r="H1027" s="625">
        <f>IF($D1027&lt;&gt;"",VLOOKUP($D1027,'SINAPI MARÇO 2020'!$1:$1048576,4,FALSE),"")</f>
        <v>0.49</v>
      </c>
      <c r="I1027" s="420">
        <f t="shared" si="43"/>
        <v>34.72</v>
      </c>
    </row>
    <row r="1028" spans="2:9" ht="25.5">
      <c r="B1028" s="361" t="s">
        <v>872</v>
      </c>
      <c r="C1028" s="362" t="s">
        <v>7</v>
      </c>
      <c r="D1028" s="393">
        <v>4718</v>
      </c>
      <c r="E1028" s="179" t="str">
        <f>IF($D1028&lt;&gt;"",VLOOKUP($D1028,'SINAPI MARÇO 2020'!$A$1:G11817,2,FALSE),"")</f>
        <v>PEDRA BRITADA N. 2 (19 A 38 MM) POSTO PEDREIRA/FORNECEDOR, SEM FRETE</v>
      </c>
      <c r="F1028" s="180" t="str">
        <f>IF($D1028&lt;&gt;"",VLOOKUP($D1028,'SINAPI MARÇO 2020'!$1:$1048576,3,FALSE),"")</f>
        <v xml:space="preserve">M3    </v>
      </c>
      <c r="G1028" s="432">
        <v>0.35199999999999998</v>
      </c>
      <c r="H1028" s="625">
        <f>IF($D1028&lt;&gt;"",VLOOKUP($D1028,'SINAPI MARÇO 2020'!$1:$1048576,4,FALSE),"")</f>
        <v>80</v>
      </c>
      <c r="I1028" s="420">
        <f t="shared" si="43"/>
        <v>28.16</v>
      </c>
    </row>
    <row r="1029" spans="2:9" ht="25.5">
      <c r="B1029" s="361" t="s">
        <v>872</v>
      </c>
      <c r="C1029" s="362" t="s">
        <v>7</v>
      </c>
      <c r="D1029" s="393">
        <v>4721</v>
      </c>
      <c r="E1029" s="179" t="str">
        <f>IF($D1029&lt;&gt;"",VLOOKUP($D1029,'SINAPI MARÇO 2020'!$A$1:G11818,2,FALSE),"")</f>
        <v>PEDRA BRITADA N. 1 (9,5 a 19 MM) POSTO PEDREIRA/FORNECEDOR, SEM FRETE</v>
      </c>
      <c r="F1029" s="180" t="str">
        <f>IF($D1029&lt;&gt;"",VLOOKUP($D1029,'SINAPI MARÇO 2020'!$1:$1048576,3,FALSE),"")</f>
        <v xml:space="preserve">M3    </v>
      </c>
      <c r="G1029" s="432">
        <v>4.2000000000000003E-2</v>
      </c>
      <c r="H1029" s="625">
        <f>IF($D1029&lt;&gt;"",VLOOKUP($D1029,'SINAPI MARÇO 2020'!$1:$1048576,4,FALSE),"")</f>
        <v>80</v>
      </c>
      <c r="I1029" s="420">
        <f t="shared" si="43"/>
        <v>3.36</v>
      </c>
    </row>
    <row r="1030" spans="2:9">
      <c r="B1030" s="361" t="s">
        <v>872</v>
      </c>
      <c r="C1030" s="362" t="s">
        <v>7</v>
      </c>
      <c r="D1030" s="393">
        <v>7258</v>
      </c>
      <c r="E1030" s="179" t="str">
        <f>IF($D1030&lt;&gt;"",VLOOKUP($D1030,'SINAPI MARÇO 2020'!$A$1:G11819,2,FALSE),"")</f>
        <v>TIJOLO CERAMICO MACICO *5 X 10 X 20* CM</v>
      </c>
      <c r="F1030" s="180" t="str">
        <f>IF($D1030&lt;&gt;"",VLOOKUP($D1030,'SINAPI MARÇO 2020'!$1:$1048576,3,FALSE),"")</f>
        <v xml:space="preserve">UN    </v>
      </c>
      <c r="G1030" s="432">
        <v>1443</v>
      </c>
      <c r="H1030" s="625">
        <f>IF($D1030&lt;&gt;"",VLOOKUP($D1030,'SINAPI MARÇO 2020'!$1:$1048576,4,FALSE),"")</f>
        <v>0.37</v>
      </c>
      <c r="I1030" s="420">
        <f t="shared" si="43"/>
        <v>533.91</v>
      </c>
    </row>
    <row r="1031" spans="2:9">
      <c r="B1031" s="492"/>
      <c r="C1031" s="400"/>
      <c r="D1031" s="400"/>
      <c r="E1031" s="587"/>
      <c r="F1031" s="400"/>
      <c r="G1031" s="594"/>
      <c r="H1031" s="406"/>
      <c r="I1031" s="493"/>
    </row>
    <row r="1032" spans="2:9" ht="15">
      <c r="B1032" s="483" t="s">
        <v>12661</v>
      </c>
      <c r="C1032" s="395"/>
      <c r="D1032" s="395"/>
      <c r="E1032" s="358" t="s">
        <v>12371</v>
      </c>
      <c r="F1032" s="359" t="s">
        <v>49</v>
      </c>
      <c r="G1032" s="425">
        <v>1</v>
      </c>
      <c r="H1032" s="403"/>
      <c r="I1032" s="419">
        <f>TRUNC(SUM(I1033:I1038),2)</f>
        <v>1303.32</v>
      </c>
    </row>
    <row r="1033" spans="2:9" ht="31.5" customHeight="1">
      <c r="B1033" s="361" t="s">
        <v>874</v>
      </c>
      <c r="C1033" s="362" t="s">
        <v>7</v>
      </c>
      <c r="D1033" s="393">
        <v>98561</v>
      </c>
      <c r="E1033" s="179" t="str">
        <f>IF($D1033&lt;&gt;"",VLOOKUP($D1033,'SINAPI MARÇO 2020'!$A$1:G11822,2,FALSE),"")</f>
        <v>IMPERMEABILIZAÇÃO DE PAREDES COM ARGAMASSA DE CIMENTO E AREIA, COM ADITIVO IMPERMEABILIZANTE, E = 2CM. AF_06/2018</v>
      </c>
      <c r="F1033" s="180" t="str">
        <f>IF($D1033&lt;&gt;"",VLOOKUP($D1033,'SINAPI MARÇO 2020'!$1:$1048576,3,FALSE),"")</f>
        <v>M2</v>
      </c>
      <c r="G1033" s="432">
        <v>0.77</v>
      </c>
      <c r="H1033" s="625">
        <f>IF($D1033&lt;&gt;"",VLOOKUP($D1033,'SINAPI MARÇO 2020'!$1:$1048576,4,FALSE),"")</f>
        <v>28.4</v>
      </c>
      <c r="I1033" s="420">
        <f t="shared" ref="I1033:I1038" si="44">TRUNC(G1033*H1033,2)</f>
        <v>21.86</v>
      </c>
    </row>
    <row r="1034" spans="2:9" ht="38.25">
      <c r="B1034" s="361" t="s">
        <v>874</v>
      </c>
      <c r="C1034" s="362" t="s">
        <v>7</v>
      </c>
      <c r="D1034" s="393">
        <v>72131</v>
      </c>
      <c r="E1034" s="179" t="str">
        <f>IF($D1034&lt;&gt;"",VLOOKUP($D1034,'SINAPI MARÇO 2020'!$A$1:G11823,2,FALSE),"")</f>
        <v>ALVENARIA EM TIJOLO CERAMICO MACICO 5X10X20CM 1 VEZ (ESPESSURA 20CM), ASSENTADO COM ARGAMASSA TRACO 1:2:8 (CIMENTO, CAL E AREIA)</v>
      </c>
      <c r="F1034" s="180" t="str">
        <f>IF($D1034&lt;&gt;"",VLOOKUP($D1034,'SINAPI MARÇO 2020'!$1:$1048576,3,FALSE),"")</f>
        <v>M2</v>
      </c>
      <c r="G1034" s="432">
        <v>6.944</v>
      </c>
      <c r="H1034" s="625">
        <f>IF($D1034&lt;&gt;"",VLOOKUP($D1034,'SINAPI MARÇO 2020'!$1:$1048576,4,FALSE),"")</f>
        <v>119.22</v>
      </c>
      <c r="I1034" s="420">
        <f t="shared" si="44"/>
        <v>827.86</v>
      </c>
    </row>
    <row r="1035" spans="2:9" ht="25.5">
      <c r="B1035" s="361" t="s">
        <v>874</v>
      </c>
      <c r="C1035" s="362" t="s">
        <v>7</v>
      </c>
      <c r="D1035" s="393">
        <v>92795</v>
      </c>
      <c r="E1035" s="179" t="str">
        <f>IF($D1035&lt;&gt;"",VLOOKUP($D1035,'SINAPI MARÇO 2020'!$A$1:G11824,2,FALSE),"")</f>
        <v>CORTE E DOBRA DE AÇO CA-50, DIÂMETRO DE 12,5 MM, UTILIZADO EM ESTRUTURAS DIVERSAS, EXCETO LAJES. AF_12/2015</v>
      </c>
      <c r="F1035" s="180" t="str">
        <f>IF($D1035&lt;&gt;"",VLOOKUP($D1035,'SINAPI MARÇO 2020'!$1:$1048576,3,FALSE),"")</f>
        <v>KG</v>
      </c>
      <c r="G1035" s="432">
        <v>26.334</v>
      </c>
      <c r="H1035" s="625">
        <f>IF($D1035&lt;&gt;"",VLOOKUP($D1035,'SINAPI MARÇO 2020'!$1:$1048576,4,FALSE),"")</f>
        <v>5</v>
      </c>
      <c r="I1035" s="420">
        <f t="shared" si="44"/>
        <v>131.66999999999999</v>
      </c>
    </row>
    <row r="1036" spans="2:9" ht="25.5">
      <c r="B1036" s="361" t="s">
        <v>874</v>
      </c>
      <c r="C1036" s="362" t="s">
        <v>7</v>
      </c>
      <c r="D1036" s="393">
        <v>94963</v>
      </c>
      <c r="E1036" s="179" t="str">
        <f>IF($D1036&lt;&gt;"",VLOOKUP($D1036,'SINAPI MARÇO 2020'!$A$1:G11825,2,FALSE),"")</f>
        <v>CONCRETO FCK = 15MPA, TRAÇO 1:3,4:3,5 (CIMENTO/ AREIA MÉDIA/ BRITA 1)  - PREPARO MECÂNICO COM BETONEIRA 400 L. AF_07/2016</v>
      </c>
      <c r="F1036" s="180" t="str">
        <f>IF($D1036&lt;&gt;"",VLOOKUP($D1036,'SINAPI MARÇO 2020'!$1:$1048576,3,FALSE),"")</f>
        <v>M3</v>
      </c>
      <c r="G1036" s="432">
        <v>0.36784</v>
      </c>
      <c r="H1036" s="625">
        <f>IF($D1036&lt;&gt;"",VLOOKUP($D1036,'SINAPI MARÇO 2020'!$1:$1048576,4,FALSE),"")</f>
        <v>284.2</v>
      </c>
      <c r="I1036" s="420">
        <f t="shared" si="44"/>
        <v>104.54</v>
      </c>
    </row>
    <row r="1037" spans="2:9" ht="25.5">
      <c r="B1037" s="361" t="s">
        <v>874</v>
      </c>
      <c r="C1037" s="362" t="s">
        <v>7</v>
      </c>
      <c r="D1037" s="393">
        <v>1347</v>
      </c>
      <c r="E1037" s="179" t="str">
        <f>IF($D1037&lt;&gt;"",VLOOKUP($D1037,'SINAPI MARÇO 2020'!$A$1:G11826,2,FALSE),"")</f>
        <v>CHAPA DE MADEIRA COMPENSADA PLASTIFICADA PARA FORMA DE CONCRETO, DE 2,20 X 1,10 M, E = 12 MM</v>
      </c>
      <c r="F1037" s="180" t="str">
        <f>IF($D1037&lt;&gt;"",VLOOKUP($D1037,'SINAPI MARÇO 2020'!$1:$1048576,3,FALSE),"")</f>
        <v xml:space="preserve">M2    </v>
      </c>
      <c r="G1037" s="432">
        <v>2.42</v>
      </c>
      <c r="H1037" s="625">
        <f>IF($D1037&lt;&gt;"",VLOOKUP($D1037,'SINAPI MARÇO 2020'!$1:$1048576,4,FALSE),"")</f>
        <v>31.4</v>
      </c>
      <c r="I1037" s="420">
        <f t="shared" si="44"/>
        <v>75.98</v>
      </c>
    </row>
    <row r="1038" spans="2:9">
      <c r="B1038" s="361" t="s">
        <v>872</v>
      </c>
      <c r="C1038" s="362" t="s">
        <v>7</v>
      </c>
      <c r="D1038" s="393">
        <v>33</v>
      </c>
      <c r="E1038" s="179" t="str">
        <f>IF($D1038&lt;&gt;"",VLOOKUP($D1038,'SINAPI MARÇO 2020'!$A$1:G11827,2,FALSE),"")</f>
        <v>ACO CA-50, 8,0 MM, VERGALHAO</v>
      </c>
      <c r="F1038" s="180" t="str">
        <f>IF($D1038&lt;&gt;"",VLOOKUP($D1038,'SINAPI MARÇO 2020'!$1:$1048576,3,FALSE),"")</f>
        <v xml:space="preserve">KG    </v>
      </c>
      <c r="G1038" s="432">
        <v>26.334</v>
      </c>
      <c r="H1038" s="625">
        <f>IF($D1038&lt;&gt;"",VLOOKUP($D1038,'SINAPI MARÇO 2020'!$1:$1048576,4,FALSE),"")</f>
        <v>5.37</v>
      </c>
      <c r="I1038" s="420">
        <f t="shared" si="44"/>
        <v>141.41</v>
      </c>
    </row>
    <row r="1039" spans="2:9">
      <c r="B1039" s="524"/>
      <c r="C1039" s="173"/>
      <c r="D1039" s="500"/>
      <c r="E1039" s="586"/>
      <c r="F1039" s="173"/>
      <c r="G1039" s="581"/>
      <c r="H1039" s="501"/>
      <c r="I1039" s="523"/>
    </row>
    <row r="1040" spans="2:9" ht="31.5" customHeight="1">
      <c r="B1040" s="483" t="s">
        <v>13200</v>
      </c>
      <c r="C1040" s="395"/>
      <c r="D1040" s="395"/>
      <c r="E1040" s="358" t="s">
        <v>13197</v>
      </c>
      <c r="F1040" s="359" t="s">
        <v>49</v>
      </c>
      <c r="G1040" s="425">
        <v>1</v>
      </c>
      <c r="H1040" s="403"/>
      <c r="I1040" s="419">
        <f>TRUNC(SUM(I1041:I1045),2)</f>
        <v>12.18</v>
      </c>
    </row>
    <row r="1041" spans="2:9" ht="25.5">
      <c r="B1041" s="361" t="s">
        <v>872</v>
      </c>
      <c r="C1041" s="362" t="s">
        <v>7</v>
      </c>
      <c r="D1041" s="431">
        <v>301</v>
      </c>
      <c r="E1041" s="179" t="str">
        <f>IF($D1041&lt;&gt;"",VLOOKUP($D1041,'SINAPI MARÇO 2020'!$A$1:G11830,2,FALSE),"")</f>
        <v>ANEL BORRACHA PARA TUBO ESGOTO PREDIAL, DN 100 MM (NBR 5688)</v>
      </c>
      <c r="F1041" s="180" t="str">
        <f>IF($D1041&lt;&gt;"",VLOOKUP($D1041,'SINAPI MARÇO 2020'!$1:$1048576,3,FALSE),"")</f>
        <v xml:space="preserve">UN    </v>
      </c>
      <c r="G1041" s="432">
        <v>1</v>
      </c>
      <c r="H1041" s="625">
        <f>IF($D1041&lt;&gt;"",VLOOKUP($D1041,'SINAPI MARÇO 2020'!$1:$1048576,4,FALSE),"")</f>
        <v>3.3</v>
      </c>
      <c r="I1041" s="420">
        <f>TRUNC(G1041*H1041,2)</f>
        <v>3.3</v>
      </c>
    </row>
    <row r="1042" spans="2:9">
      <c r="B1042" s="361" t="s">
        <v>874</v>
      </c>
      <c r="C1042" s="362" t="s">
        <v>7</v>
      </c>
      <c r="D1042" s="431">
        <v>20043</v>
      </c>
      <c r="E1042" s="179" t="str">
        <f>IF($D1042&lt;&gt;"",VLOOKUP($D1042,'SINAPI MARÇO 2020'!$A$1:G11831,2,FALSE),"")</f>
        <v>REDUCAO EXCENTRICA PVC P/ ESG PREDIAL DN 100 X 50MM</v>
      </c>
      <c r="F1042" s="180" t="str">
        <f>IF($D1042&lt;&gt;"",VLOOKUP($D1042,'SINAPI MARÇO 2020'!$1:$1048576,3,FALSE),"")</f>
        <v xml:space="preserve">UN    </v>
      </c>
      <c r="G1042" s="432">
        <v>1</v>
      </c>
      <c r="H1042" s="625">
        <f>IF($D1042&lt;&gt;"",VLOOKUP($D1042,'SINAPI MARÇO 2020'!$1:$1048576,4,FALSE),"")</f>
        <v>4.54</v>
      </c>
      <c r="I1042" s="420">
        <f>TRUNC(G1042*H1042,2)</f>
        <v>4.54</v>
      </c>
    </row>
    <row r="1043" spans="2:9" ht="25.5">
      <c r="B1043" s="361" t="s">
        <v>874</v>
      </c>
      <c r="C1043" s="362" t="s">
        <v>7</v>
      </c>
      <c r="D1043" s="431">
        <v>20078</v>
      </c>
      <c r="E1043" s="179" t="str">
        <f>IF($D1043&lt;&gt;"",VLOOKUP($D1043,'SINAPI MARÇO 2020'!$A$1:G11832,2,FALSE),"")</f>
        <v>PASTA LUBRIFICANTE PARA TUBOS E CONEXOES COM JUNTA ELASTICA (USO EM PVC, ACO, POLIETILENO E OUTROS) ( DE *400* G)</v>
      </c>
      <c r="F1043" s="180" t="str">
        <f>IF($D1043&lt;&gt;"",VLOOKUP($D1043,'SINAPI MARÇO 2020'!$1:$1048576,3,FALSE),"")</f>
        <v xml:space="preserve">UN    </v>
      </c>
      <c r="G1043" s="432">
        <v>4.5999999999999999E-2</v>
      </c>
      <c r="H1043" s="625">
        <f>IF($D1043&lt;&gt;"",VLOOKUP($D1043,'SINAPI MARÇO 2020'!$1:$1048576,4,FALSE),"")</f>
        <v>29.27</v>
      </c>
      <c r="I1043" s="420">
        <f>TRUNC(G1043*H1043,2)</f>
        <v>1.34</v>
      </c>
    </row>
    <row r="1044" spans="2:9" ht="25.5">
      <c r="B1044" s="361" t="s">
        <v>874</v>
      </c>
      <c r="C1044" s="362" t="s">
        <v>7</v>
      </c>
      <c r="D1044" s="431">
        <v>88248</v>
      </c>
      <c r="E1044" s="179" t="str">
        <f>IF($D1044&lt;&gt;"",VLOOKUP($D1044,'SINAPI MARÇO 2020'!$A$1:G11833,2,FALSE),"")</f>
        <v>AUXILIAR DE ENCANADOR OU BOMBEIRO HIDRÁULICO COM ENCARGOS COMPLEMENTARES</v>
      </c>
      <c r="F1044" s="180" t="str">
        <f>IF($D1044&lt;&gt;"",VLOOKUP($D1044,'SINAPI MARÇO 2020'!$1:$1048576,3,FALSE),"")</f>
        <v>H</v>
      </c>
      <c r="G1044" s="432">
        <v>9.5000000000000001E-2</v>
      </c>
      <c r="H1044" s="625">
        <f>IF($D1044&lt;&gt;"",VLOOKUP($D1044,'SINAPI MARÇO 2020'!$1:$1048576,4,FALSE),"")</f>
        <v>13.87</v>
      </c>
      <c r="I1044" s="420">
        <f>TRUNC(G1044*H1044,2)</f>
        <v>1.31</v>
      </c>
    </row>
    <row r="1045" spans="2:9" ht="25.5">
      <c r="B1045" s="361" t="s">
        <v>874</v>
      </c>
      <c r="C1045" s="362" t="s">
        <v>7</v>
      </c>
      <c r="D1045" s="431">
        <v>88267</v>
      </c>
      <c r="E1045" s="179" t="str">
        <f>IF($D1045&lt;&gt;"",VLOOKUP($D1045,'SINAPI MARÇO 2020'!$A$1:G11834,2,FALSE),"")</f>
        <v>ENCANADOR OU BOMBEIRO HIDRÁULICO COM ENCARGOS COMPLEMENTARES</v>
      </c>
      <c r="F1045" s="180" t="str">
        <f>IF($D1045&lt;&gt;"",VLOOKUP($D1045,'SINAPI MARÇO 2020'!$1:$1048576,3,FALSE),"")</f>
        <v>H</v>
      </c>
      <c r="G1045" s="432">
        <v>9.5000000000000001E-2</v>
      </c>
      <c r="H1045" s="625">
        <f>IF($D1045&lt;&gt;"",VLOOKUP($D1045,'SINAPI MARÇO 2020'!$1:$1048576,4,FALSE),"")</f>
        <v>17.79</v>
      </c>
      <c r="I1045" s="420">
        <f>TRUNC(G1045*H1045,2)</f>
        <v>1.69</v>
      </c>
    </row>
    <row r="1046" spans="2:9">
      <c r="B1046" s="524"/>
      <c r="C1046" s="173"/>
      <c r="D1046" s="500"/>
      <c r="E1046" s="586"/>
      <c r="F1046" s="173"/>
      <c r="G1046" s="581"/>
      <c r="H1046" s="501"/>
      <c r="I1046" s="523"/>
    </row>
    <row r="1047" spans="2:9" ht="36" customHeight="1">
      <c r="B1047" s="483" t="s">
        <v>13201</v>
      </c>
      <c r="C1047" s="395"/>
      <c r="D1047" s="395"/>
      <c r="E1047" s="358" t="s">
        <v>13202</v>
      </c>
      <c r="F1047" s="359" t="s">
        <v>49</v>
      </c>
      <c r="G1047" s="425">
        <v>1</v>
      </c>
      <c r="H1047" s="403"/>
      <c r="I1047" s="419">
        <f>TRUNC(SUM(I1048:I1053),2)</f>
        <v>16.079999999999998</v>
      </c>
    </row>
    <row r="1048" spans="2:9">
      <c r="B1048" s="361" t="s">
        <v>872</v>
      </c>
      <c r="C1048" s="362" t="s">
        <v>7</v>
      </c>
      <c r="D1048" s="431">
        <v>122</v>
      </c>
      <c r="E1048" s="179" t="str">
        <f>IF($D1048&lt;&gt;"",VLOOKUP($D1048,'SINAPI MARÇO 2020'!$A$1:G11837,2,FALSE),"")</f>
        <v>ADESIVO PLASTICO PARA PVC, FRASCO COM 850 GR</v>
      </c>
      <c r="F1048" s="180" t="str">
        <f>IF($D1048&lt;&gt;"",VLOOKUP($D1048,'SINAPI MARÇO 2020'!$1:$1048576,3,FALSE),"")</f>
        <v xml:space="preserve">UN    </v>
      </c>
      <c r="G1048" s="432">
        <v>1.4800000000000001E-2</v>
      </c>
      <c r="H1048" s="433">
        <f>IF($D1048&lt;&gt;"",VLOOKUP($D1048,'SINAPI MARÇO 2020'!$1:$1048576,4,FALSE),"")</f>
        <v>79.94</v>
      </c>
      <c r="I1048" s="494">
        <f t="shared" ref="I1048:I1053" si="45">TRUNC(G1048*H1048,2)</f>
        <v>1.18</v>
      </c>
    </row>
    <row r="1049" spans="2:9" s="159" customFormat="1" ht="27.75" customHeight="1">
      <c r="B1049" s="361" t="s">
        <v>872</v>
      </c>
      <c r="C1049" s="362" t="s">
        <v>7</v>
      </c>
      <c r="D1049" s="431">
        <v>11655</v>
      </c>
      <c r="E1049" s="179" t="str">
        <f>IF($D1049&lt;&gt;"",VLOOKUP($D1049,'SINAPI MARÇO 2020'!$A$1:G11838,2,FALSE),"")</f>
        <v>TE SANITARIO, PVC, DN 100 X 50 MM, SERIE NORMAL, PARA ESGOTO PREDIAL</v>
      </c>
      <c r="F1049" s="180" t="str">
        <f>IF($D1049&lt;&gt;"",VLOOKUP($D1049,'SINAPI MARÇO 2020'!$1:$1048576,3,FALSE),"")</f>
        <v xml:space="preserve">UN    </v>
      </c>
      <c r="G1049" s="432">
        <v>1</v>
      </c>
      <c r="H1049" s="433">
        <f>IF($D1049&lt;&gt;"",VLOOKUP($D1049,'SINAPI MARÇO 2020'!$1:$1048576,4,FALSE),"")</f>
        <v>9.34</v>
      </c>
      <c r="I1049" s="494">
        <f t="shared" si="45"/>
        <v>9.34</v>
      </c>
    </row>
    <row r="1050" spans="2:9">
      <c r="B1050" s="361" t="s">
        <v>872</v>
      </c>
      <c r="C1050" s="362" t="s">
        <v>7</v>
      </c>
      <c r="D1050" s="431">
        <v>20083</v>
      </c>
      <c r="E1050" s="179" t="str">
        <f>IF($D1050&lt;&gt;"",VLOOKUP($D1050,'SINAPI MARÇO 2020'!$A$1:G11839,2,FALSE),"")</f>
        <v>SOLUCAO LIMPADORA PARA PVC, FRASCO COM 1000 CM3</v>
      </c>
      <c r="F1050" s="180" t="str">
        <f>IF($D1050&lt;&gt;"",VLOOKUP($D1050,'SINAPI MARÇO 2020'!$1:$1048576,3,FALSE),"")</f>
        <v xml:space="preserve">UN    </v>
      </c>
      <c r="G1050" s="432">
        <v>1.4999999999999999E-2</v>
      </c>
      <c r="H1050" s="433">
        <f>IF($D1050&lt;&gt;"",VLOOKUP($D1050,'SINAPI MARÇO 2020'!$1:$1048576,4,FALSE),"")</f>
        <v>69.42</v>
      </c>
      <c r="I1050" s="494">
        <f t="shared" si="45"/>
        <v>1.04</v>
      </c>
    </row>
    <row r="1051" spans="2:9">
      <c r="B1051" s="361" t="s">
        <v>872</v>
      </c>
      <c r="C1051" s="362" t="s">
        <v>7</v>
      </c>
      <c r="D1051" s="431">
        <v>38383</v>
      </c>
      <c r="E1051" s="179" t="str">
        <f>IF($D1051&lt;&gt;"",VLOOKUP($D1051,'SINAPI MARÇO 2020'!$A$1:G11840,2,FALSE),"")</f>
        <v>LIXA D'AGUA EM FOLHA, GRAO 100</v>
      </c>
      <c r="F1051" s="180" t="str">
        <f>IF($D1051&lt;&gt;"",VLOOKUP($D1051,'SINAPI MARÇO 2020'!$1:$1048576,3,FALSE),"")</f>
        <v xml:space="preserve">UN    </v>
      </c>
      <c r="G1051" s="432">
        <v>5.0999999999999997E-2</v>
      </c>
      <c r="H1051" s="433">
        <f>IF($D1051&lt;&gt;"",VLOOKUP($D1051,'SINAPI MARÇO 2020'!$1:$1048576,4,FALSE),"")</f>
        <v>1.86</v>
      </c>
      <c r="I1051" s="494">
        <f t="shared" si="45"/>
        <v>0.09</v>
      </c>
    </row>
    <row r="1052" spans="2:9" ht="25.5">
      <c r="B1052" s="361" t="s">
        <v>874</v>
      </c>
      <c r="C1052" s="362" t="s">
        <v>7</v>
      </c>
      <c r="D1052" s="431">
        <v>88248</v>
      </c>
      <c r="E1052" s="179" t="str">
        <f>IF($D1052&lt;&gt;"",VLOOKUP($D1052,'SINAPI MARÇO 2020'!$A$1:G11841,2,FALSE),"")</f>
        <v>AUXILIAR DE ENCANADOR OU BOMBEIRO HIDRÁULICO COM ENCARGOS COMPLEMENTARES</v>
      </c>
      <c r="F1052" s="180" t="str">
        <f>IF($D1052&lt;&gt;"",VLOOKUP($D1052,'SINAPI MARÇO 2020'!$1:$1048576,3,FALSE),"")</f>
        <v>H</v>
      </c>
      <c r="G1052" s="432">
        <v>0.14000000000000001</v>
      </c>
      <c r="H1052" s="433">
        <f>IF($D1052&lt;&gt;"",VLOOKUP($D1052,'SINAPI MARÇO 2020'!$1:$1048576,4,FALSE),"")</f>
        <v>13.87</v>
      </c>
      <c r="I1052" s="494">
        <f t="shared" si="45"/>
        <v>1.94</v>
      </c>
    </row>
    <row r="1053" spans="2:9" ht="25.5">
      <c r="B1053" s="361" t="s">
        <v>874</v>
      </c>
      <c r="C1053" s="362" t="s">
        <v>7</v>
      </c>
      <c r="D1053" s="431">
        <v>88267</v>
      </c>
      <c r="E1053" s="179" t="str">
        <f>IF($D1053&lt;&gt;"",VLOOKUP($D1053,'SINAPI MARÇO 2020'!$A$1:G11842,2,FALSE),"")</f>
        <v>ENCANADOR OU BOMBEIRO HIDRÁULICO COM ENCARGOS COMPLEMENTARES</v>
      </c>
      <c r="F1053" s="180" t="str">
        <f>IF($D1053&lt;&gt;"",VLOOKUP($D1053,'SINAPI MARÇO 2020'!$1:$1048576,3,FALSE),"")</f>
        <v>H</v>
      </c>
      <c r="G1053" s="432">
        <v>0.14000000000000001</v>
      </c>
      <c r="H1053" s="433">
        <f>IF($D1053&lt;&gt;"",VLOOKUP($D1053,'SINAPI MARÇO 2020'!$1:$1048576,4,FALSE),"")</f>
        <v>17.79</v>
      </c>
      <c r="I1053" s="494">
        <f t="shared" si="45"/>
        <v>2.4900000000000002</v>
      </c>
    </row>
    <row r="1054" spans="2:9">
      <c r="B1054" s="524"/>
      <c r="C1054" s="173"/>
      <c r="D1054" s="173"/>
      <c r="E1054" s="586"/>
      <c r="F1054" s="173"/>
      <c r="G1054" s="581"/>
      <c r="H1054" s="501"/>
      <c r="I1054" s="523"/>
    </row>
    <row r="1055" spans="2:9" ht="54.75" customHeight="1">
      <c r="B1055" s="483" t="s">
        <v>13203</v>
      </c>
      <c r="C1055" s="395"/>
      <c r="D1055" s="395"/>
      <c r="E1055" s="358" t="s">
        <v>13204</v>
      </c>
      <c r="F1055" s="359" t="s">
        <v>49</v>
      </c>
      <c r="G1055" s="425">
        <v>1</v>
      </c>
      <c r="H1055" s="403"/>
      <c r="I1055" s="419">
        <f>TRUNC(SUM(I1056:I1063),2)</f>
        <v>45.36</v>
      </c>
    </row>
    <row r="1056" spans="2:9">
      <c r="B1056" s="361" t="s">
        <v>872</v>
      </c>
      <c r="C1056" s="362" t="s">
        <v>7</v>
      </c>
      <c r="D1056" s="431">
        <v>122</v>
      </c>
      <c r="E1056" s="179" t="str">
        <f>IF($D1056&lt;&gt;"",VLOOKUP($D1056,'SINAPI MARÇO 2020'!$A$1:G11845,2,FALSE),"")</f>
        <v>ADESIVO PLASTICO PARA PVC, FRASCO COM 850 GR</v>
      </c>
      <c r="F1056" s="180" t="str">
        <f>IF($D1056&lt;&gt;"",VLOOKUP($D1056,'SINAPI MARÇO 2020'!$1:$1048576,3,FALSE),"")</f>
        <v xml:space="preserve">UN    </v>
      </c>
      <c r="G1056" s="432">
        <v>1.4800000000000001E-2</v>
      </c>
      <c r="H1056" s="433">
        <f>IF($D1056&lt;&gt;"",VLOOKUP($D1056,'SINAPI MARÇO 2020'!$1:$1048576,4,FALSE),"")</f>
        <v>79.94</v>
      </c>
      <c r="I1056" s="494">
        <f t="shared" ref="I1056:I1063" si="46">TRUNC(G1056*H1056,2)</f>
        <v>1.18</v>
      </c>
    </row>
    <row r="1057" spans="2:9" ht="25.5">
      <c r="B1057" s="361" t="s">
        <v>872</v>
      </c>
      <c r="C1057" s="362" t="s">
        <v>7</v>
      </c>
      <c r="D1057" s="431">
        <v>297</v>
      </c>
      <c r="E1057" s="179" t="str">
        <f>IF($D1057&lt;&gt;"",VLOOKUP($D1057,'SINAPI MARÇO 2020'!$A$1:G11846,2,FALSE),"")</f>
        <v>ANEL BORRACHA PARA TUBO ESGOTO PREDIAL DN 75 MM (NBR 5688)</v>
      </c>
      <c r="F1057" s="180" t="str">
        <f>IF($D1057&lt;&gt;"",VLOOKUP($D1057,'SINAPI MARÇO 2020'!$1:$1048576,3,FALSE),"")</f>
        <v xml:space="preserve">UN    </v>
      </c>
      <c r="G1057" s="432">
        <v>1</v>
      </c>
      <c r="H1057" s="433">
        <f>IF($D1057&lt;&gt;"",VLOOKUP($D1057,'SINAPI MARÇO 2020'!$1:$1048576,4,FALSE),"")</f>
        <v>2.63</v>
      </c>
      <c r="I1057" s="494">
        <f t="shared" si="46"/>
        <v>2.63</v>
      </c>
    </row>
    <row r="1058" spans="2:9" ht="25.5">
      <c r="B1058" s="361" t="s">
        <v>872</v>
      </c>
      <c r="C1058" s="362" t="s">
        <v>7</v>
      </c>
      <c r="D1058" s="431">
        <v>11712</v>
      </c>
      <c r="E1058" s="179" t="str">
        <f>IF($D1058&lt;&gt;"",VLOOKUP($D1058,'SINAPI MARÇO 2020'!$A$1:G11847,2,FALSE),"")</f>
        <v>CAIXA SIFONADA PVC, 150 X 150 X 50 MM, COM GRELHA QUADRADA BRANCA (NBR 5688)</v>
      </c>
      <c r="F1058" s="180" t="str">
        <f>IF($D1058&lt;&gt;"",VLOOKUP($D1058,'SINAPI MARÇO 2020'!$1:$1048576,3,FALSE),"")</f>
        <v xml:space="preserve">UN    </v>
      </c>
      <c r="G1058" s="432">
        <v>1</v>
      </c>
      <c r="H1058" s="433">
        <f>IF($D1058&lt;&gt;"",VLOOKUP($D1058,'SINAPI MARÇO 2020'!$1:$1048576,4,FALSE),"")</f>
        <v>26.99</v>
      </c>
      <c r="I1058" s="494">
        <f t="shared" si="46"/>
        <v>26.99</v>
      </c>
    </row>
    <row r="1059" spans="2:9" ht="25.5">
      <c r="B1059" s="361" t="s">
        <v>872</v>
      </c>
      <c r="C1059" s="362" t="s">
        <v>7</v>
      </c>
      <c r="D1059" s="431">
        <v>20078</v>
      </c>
      <c r="E1059" s="179" t="str">
        <f>IF($D1059&lt;&gt;"",VLOOKUP($D1059,'SINAPI MARÇO 2020'!$A$1:G11848,2,FALSE),"")</f>
        <v>PASTA LUBRIFICANTE PARA TUBOS E CONEXOES COM JUNTA ELASTICA (USO EM PVC, ACO, POLIETILENO E OUTROS) ( DE *400* G)</v>
      </c>
      <c r="F1059" s="180" t="str">
        <f>IF($D1059&lt;&gt;"",VLOOKUP($D1059,'SINAPI MARÇO 2020'!$1:$1048576,3,FALSE),"")</f>
        <v xml:space="preserve">UN    </v>
      </c>
      <c r="G1059" s="432">
        <v>0.03</v>
      </c>
      <c r="H1059" s="433">
        <f>IF($D1059&lt;&gt;"",VLOOKUP($D1059,'SINAPI MARÇO 2020'!$1:$1048576,4,FALSE),"")</f>
        <v>29.27</v>
      </c>
      <c r="I1059" s="494">
        <f t="shared" si="46"/>
        <v>0.87</v>
      </c>
    </row>
    <row r="1060" spans="2:9">
      <c r="B1060" s="361" t="s">
        <v>874</v>
      </c>
      <c r="C1060" s="362" t="s">
        <v>7</v>
      </c>
      <c r="D1060" s="431">
        <v>20083</v>
      </c>
      <c r="E1060" s="179" t="str">
        <f>IF($D1060&lt;&gt;"",VLOOKUP($D1060,'SINAPI MARÇO 2020'!$A$1:G11849,2,FALSE),"")</f>
        <v>SOLUCAO LIMPADORA PARA PVC, FRASCO COM 1000 CM3</v>
      </c>
      <c r="F1060" s="180" t="str">
        <f>IF($D1060&lt;&gt;"",VLOOKUP($D1060,'SINAPI MARÇO 2020'!$1:$1048576,3,FALSE),"")</f>
        <v xml:space="preserve">UN    </v>
      </c>
      <c r="G1060" s="432">
        <v>2.2499999999999999E-2</v>
      </c>
      <c r="H1060" s="433">
        <f>IF($D1060&lt;&gt;"",VLOOKUP($D1060,'SINAPI MARÇO 2020'!$1:$1048576,4,FALSE),"")</f>
        <v>69.42</v>
      </c>
      <c r="I1060" s="494">
        <f t="shared" si="46"/>
        <v>1.56</v>
      </c>
    </row>
    <row r="1061" spans="2:9">
      <c r="B1061" s="361" t="s">
        <v>874</v>
      </c>
      <c r="C1061" s="362" t="s">
        <v>7</v>
      </c>
      <c r="D1061" s="431">
        <v>38383</v>
      </c>
      <c r="E1061" s="179" t="str">
        <f>IF($D1061&lt;&gt;"",VLOOKUP($D1061,'SINAPI MARÇO 2020'!$A$1:G11850,2,FALSE),"")</f>
        <v>LIXA D'AGUA EM FOLHA, GRAO 100</v>
      </c>
      <c r="F1061" s="180" t="str">
        <f>IF($D1061&lt;&gt;"",VLOOKUP($D1061,'SINAPI MARÇO 2020'!$1:$1048576,3,FALSE),"")</f>
        <v xml:space="preserve">UN    </v>
      </c>
      <c r="G1061" s="432">
        <v>5.7000000000000002E-2</v>
      </c>
      <c r="H1061" s="433">
        <f>IF($D1061&lt;&gt;"",VLOOKUP($D1061,'SINAPI MARÇO 2020'!$1:$1048576,4,FALSE),"")</f>
        <v>1.86</v>
      </c>
      <c r="I1061" s="494">
        <f t="shared" si="46"/>
        <v>0.1</v>
      </c>
    </row>
    <row r="1062" spans="2:9" ht="25.5">
      <c r="B1062" s="361" t="s">
        <v>874</v>
      </c>
      <c r="C1062" s="362" t="s">
        <v>7</v>
      </c>
      <c r="D1062" s="431">
        <v>88248</v>
      </c>
      <c r="E1062" s="179" t="str">
        <f>IF($D1062&lt;&gt;"",VLOOKUP($D1062,'SINAPI MARÇO 2020'!$A$1:G11851,2,FALSE),"")</f>
        <v>AUXILIAR DE ENCANADOR OU BOMBEIRO HIDRÁULICO COM ENCARGOS COMPLEMENTARES</v>
      </c>
      <c r="F1062" s="180" t="str">
        <f>IF($D1062&lt;&gt;"",VLOOKUP($D1062,'SINAPI MARÇO 2020'!$1:$1048576,3,FALSE),"")</f>
        <v>H</v>
      </c>
      <c r="G1062" s="432">
        <v>0.38</v>
      </c>
      <c r="H1062" s="433">
        <f>IF($D1062&lt;&gt;"",VLOOKUP($D1062,'SINAPI MARÇO 2020'!$1:$1048576,4,FALSE),"")</f>
        <v>13.87</v>
      </c>
      <c r="I1062" s="494">
        <f t="shared" si="46"/>
        <v>5.27</v>
      </c>
    </row>
    <row r="1063" spans="2:9" ht="25.5">
      <c r="B1063" s="361" t="s">
        <v>874</v>
      </c>
      <c r="C1063" s="362" t="s">
        <v>7</v>
      </c>
      <c r="D1063" s="431">
        <v>88267</v>
      </c>
      <c r="E1063" s="179" t="str">
        <f>IF($D1063&lt;&gt;"",VLOOKUP($D1063,'SINAPI MARÇO 2020'!$A$1:G11852,2,FALSE),"")</f>
        <v>ENCANADOR OU BOMBEIRO HIDRÁULICO COM ENCARGOS COMPLEMENTARES</v>
      </c>
      <c r="F1063" s="180" t="str">
        <f>IF($D1063&lt;&gt;"",VLOOKUP($D1063,'SINAPI MARÇO 2020'!$1:$1048576,3,FALSE),"")</f>
        <v>H</v>
      </c>
      <c r="G1063" s="432">
        <v>0.38</v>
      </c>
      <c r="H1063" s="433">
        <f>IF($D1063&lt;&gt;"",VLOOKUP($D1063,'SINAPI MARÇO 2020'!$1:$1048576,4,FALSE),"")</f>
        <v>17.79</v>
      </c>
      <c r="I1063" s="494">
        <f t="shared" si="46"/>
        <v>6.76</v>
      </c>
    </row>
    <row r="1064" spans="2:9">
      <c r="B1064" s="524"/>
      <c r="C1064" s="173"/>
      <c r="D1064" s="500"/>
      <c r="E1064" s="586"/>
      <c r="F1064" s="173"/>
      <c r="G1064" s="581"/>
      <c r="H1064" s="501"/>
      <c r="I1064" s="523"/>
    </row>
    <row r="1065" spans="2:9" ht="25.5">
      <c r="B1065" s="483" t="s">
        <v>13205</v>
      </c>
      <c r="C1065" s="395"/>
      <c r="D1065" s="395"/>
      <c r="E1065" s="358" t="s">
        <v>13206</v>
      </c>
      <c r="F1065" s="359" t="s">
        <v>49</v>
      </c>
      <c r="G1065" s="425">
        <v>1</v>
      </c>
      <c r="H1065" s="403"/>
      <c r="I1065" s="419">
        <f>TRUNC(SUM(I1066:I1069),2)</f>
        <v>394.46</v>
      </c>
    </row>
    <row r="1066" spans="2:9" ht="41.25" customHeight="1">
      <c r="B1066" s="361" t="s">
        <v>872</v>
      </c>
      <c r="C1066" s="362" t="s">
        <v>7</v>
      </c>
      <c r="D1066" s="180">
        <v>35277</v>
      </c>
      <c r="E1066" s="179" t="str">
        <f>IF($D1066&lt;&gt;"",VLOOKUP($D1066,'SINAPI MARÇO 2020'!$A$1:G11855,2,FALSE),"")</f>
        <v>CAIXA DE GORDURA EM PVC, DIAMETRO MINIMO 300 MM, DIAMETRO DE SAIDA 100 MM, CAPACIDADE  APROXIMADA 18 LITROS, COM TAMPA</v>
      </c>
      <c r="F1066" s="180" t="str">
        <f>IF($D1066&lt;&gt;"",VLOOKUP($D1066,'SINAPI MARÇO 2020'!$1:$1048576,3,FALSE),"")</f>
        <v xml:space="preserve">UN    </v>
      </c>
      <c r="G1066" s="432">
        <v>1</v>
      </c>
      <c r="H1066" s="433">
        <f>IF($D1066&lt;&gt;"",VLOOKUP($D1066,'SINAPI MARÇO 2020'!$1:$1048576,4,FALSE),"")</f>
        <v>381.03</v>
      </c>
      <c r="I1066" s="494">
        <f>TRUNC(G1066*H1066,2)</f>
        <v>381.03</v>
      </c>
    </row>
    <row r="1067" spans="2:9">
      <c r="B1067" s="361" t="s">
        <v>872</v>
      </c>
      <c r="C1067" s="362" t="s">
        <v>7</v>
      </c>
      <c r="D1067" s="180">
        <v>88309</v>
      </c>
      <c r="E1067" s="179" t="str">
        <f>IF($D1067&lt;&gt;"",VLOOKUP($D1067,'SINAPI MARÇO 2020'!$A$1:G11856,2,FALSE),"")</f>
        <v>PEDREIRO COM ENCARGOS COMPLEMENTARES</v>
      </c>
      <c r="F1067" s="180" t="str">
        <f>IF($D1067&lt;&gt;"",VLOOKUP($D1067,'SINAPI MARÇO 2020'!$1:$1048576,3,FALSE),"")</f>
        <v>H</v>
      </c>
      <c r="G1067" s="432">
        <v>0.34739999999999999</v>
      </c>
      <c r="H1067" s="433">
        <f>IF($D1067&lt;&gt;"",VLOOKUP($D1067,'SINAPI MARÇO 2020'!$1:$1048576,4,FALSE),"")</f>
        <v>17.760000000000002</v>
      </c>
      <c r="I1067" s="494">
        <f>TRUNC(G1067*H1067,2)</f>
        <v>6.16</v>
      </c>
    </row>
    <row r="1068" spans="2:9">
      <c r="B1068" s="361" t="s">
        <v>872</v>
      </c>
      <c r="C1068" s="362" t="s">
        <v>7</v>
      </c>
      <c r="D1068" s="180">
        <v>88316</v>
      </c>
      <c r="E1068" s="179" t="str">
        <f>IF($D1068&lt;&gt;"",VLOOKUP($D1068,'SINAPI MARÇO 2020'!$A$1:G11857,2,FALSE),"")</f>
        <v>SERVENTE COM ENCARGOS COMPLEMENTARES</v>
      </c>
      <c r="F1068" s="180" t="str">
        <f>IF($D1068&lt;&gt;"",VLOOKUP($D1068,'SINAPI MARÇO 2020'!$1:$1048576,3,FALSE),"")</f>
        <v>H</v>
      </c>
      <c r="G1068" s="432">
        <v>0.34739999999999999</v>
      </c>
      <c r="H1068" s="433">
        <f>IF($D1068&lt;&gt;"",VLOOKUP($D1068,'SINAPI MARÇO 2020'!$1:$1048576,4,FALSE),"")</f>
        <v>14.37</v>
      </c>
      <c r="I1068" s="494">
        <f>TRUNC(G1068*H1068,2)</f>
        <v>4.99</v>
      </c>
    </row>
    <row r="1069" spans="2:9" ht="38.25">
      <c r="B1069" s="361" t="s">
        <v>872</v>
      </c>
      <c r="C1069" s="362" t="s">
        <v>7</v>
      </c>
      <c r="D1069" s="180">
        <v>94102</v>
      </c>
      <c r="E1069" s="179" t="str">
        <f>IF($D1069&lt;&gt;"",VLOOKUP($D1069,'SINAPI MARÇO 2020'!$A$1:G11858,2,FALSE),"")</f>
        <v>LASTRO DE VALA COM PREPARO DE FUNDO, LARGURA MENOR QUE 1,5 M, COM CAMADA DE AREIA, LANÇAMENTO MANUAL, EM LOCAL COM NÍVEL BAIXO DE INTERFERÊNCIA. AF_06/2016</v>
      </c>
      <c r="F1069" s="180" t="str">
        <f>IF($D1069&lt;&gt;"",VLOOKUP($D1069,'SINAPI MARÇO 2020'!$1:$1048576,3,FALSE),"")</f>
        <v>M3</v>
      </c>
      <c r="G1069" s="432">
        <v>1.4999999999999999E-2</v>
      </c>
      <c r="H1069" s="433">
        <f>IF($D1069&lt;&gt;"",VLOOKUP($D1069,'SINAPI MARÇO 2020'!$1:$1048576,4,FALSE),"")</f>
        <v>152.18</v>
      </c>
      <c r="I1069" s="494">
        <f>TRUNC(G1069*H1069,2)</f>
        <v>2.2799999999999998</v>
      </c>
    </row>
    <row r="1070" spans="2:9">
      <c r="B1070" s="524"/>
      <c r="C1070" s="173"/>
      <c r="D1070" s="500"/>
      <c r="E1070" s="586"/>
      <c r="F1070" s="173"/>
      <c r="G1070" s="581"/>
      <c r="H1070" s="501"/>
      <c r="I1070" s="523"/>
    </row>
    <row r="1071" spans="2:9" ht="18">
      <c r="B1071" s="712" t="s">
        <v>12664</v>
      </c>
      <c r="C1071" s="713"/>
      <c r="D1071" s="713"/>
      <c r="E1071" s="713"/>
      <c r="F1071" s="713"/>
      <c r="G1071" s="713"/>
      <c r="H1071" s="713"/>
      <c r="I1071" s="715"/>
    </row>
    <row r="1072" spans="2:9">
      <c r="B1072" s="492"/>
      <c r="C1072" s="400"/>
      <c r="D1072" s="400"/>
      <c r="E1072" s="587"/>
      <c r="F1072" s="400"/>
      <c r="G1072" s="594"/>
      <c r="H1072" s="406"/>
      <c r="I1072" s="493"/>
    </row>
    <row r="1073" spans="2:9" ht="51">
      <c r="B1073" s="483" t="s">
        <v>12665</v>
      </c>
      <c r="C1073" s="395"/>
      <c r="D1073" s="395"/>
      <c r="E1073" s="358" t="s">
        <v>12387</v>
      </c>
      <c r="F1073" s="359" t="s">
        <v>845</v>
      </c>
      <c r="G1073" s="425"/>
      <c r="H1073" s="403"/>
      <c r="I1073" s="419">
        <f>TRUNC(SUM(I1074:I1083),2)</f>
        <v>844.45</v>
      </c>
    </row>
    <row r="1074" spans="2:9" ht="25.5">
      <c r="B1074" s="361" t="s">
        <v>874</v>
      </c>
      <c r="C1074" s="362" t="s">
        <v>7</v>
      </c>
      <c r="D1074" s="366">
        <v>88248</v>
      </c>
      <c r="E1074" s="179" t="str">
        <f>IF($D1074&lt;&gt;"",VLOOKUP($D1074,'SINAPI MARÇO 2020'!$A$1:G11832,2,FALSE),"")</f>
        <v>AUXILIAR DE ENCANADOR OU BOMBEIRO HIDRÁULICO COM ENCARGOS COMPLEMENTARES</v>
      </c>
      <c r="F1074" s="180" t="str">
        <f>IF($D1074&lt;&gt;"",VLOOKUP($D1074,'SINAPI MARÇO 2020'!$1:$1048576,3,FALSE),"")</f>
        <v>H</v>
      </c>
      <c r="G1074" s="426">
        <v>3</v>
      </c>
      <c r="H1074" s="625">
        <f>IF($D1074&lt;&gt;"",VLOOKUP($D1074,'SINAPI MARÇO 2020'!$1:$1048576,4,FALSE),"")</f>
        <v>13.87</v>
      </c>
      <c r="I1074" s="420">
        <f t="shared" ref="I1074:I1083" si="47">TRUNC(G1074*H1074,2)</f>
        <v>41.61</v>
      </c>
    </row>
    <row r="1075" spans="2:9" ht="25.5">
      <c r="B1075" s="361" t="s">
        <v>874</v>
      </c>
      <c r="C1075" s="362" t="s">
        <v>7</v>
      </c>
      <c r="D1075" s="366">
        <v>88267</v>
      </c>
      <c r="E1075" s="179" t="str">
        <f>IF($D1075&lt;&gt;"",VLOOKUP($D1075,'SINAPI MARÇO 2020'!$A$1:G11833,2,FALSE),"")</f>
        <v>ENCANADOR OU BOMBEIRO HIDRÁULICO COM ENCARGOS COMPLEMENTARES</v>
      </c>
      <c r="F1075" s="180" t="str">
        <f>IF($D1075&lt;&gt;"",VLOOKUP($D1075,'SINAPI MARÇO 2020'!$1:$1048576,3,FALSE),"")</f>
        <v>H</v>
      </c>
      <c r="G1075" s="426">
        <v>3</v>
      </c>
      <c r="H1075" s="625">
        <f>IF($D1075&lt;&gt;"",VLOOKUP($D1075,'SINAPI MARÇO 2020'!$1:$1048576,4,FALSE),"")</f>
        <v>17.79</v>
      </c>
      <c r="I1075" s="420">
        <f t="shared" si="47"/>
        <v>53.37</v>
      </c>
    </row>
    <row r="1076" spans="2:9" ht="25.5">
      <c r="B1076" s="361" t="s">
        <v>872</v>
      </c>
      <c r="C1076" s="362" t="s">
        <v>873</v>
      </c>
      <c r="D1076" s="366"/>
      <c r="E1076" s="396" t="s">
        <v>12666</v>
      </c>
      <c r="F1076" s="397" t="s">
        <v>1131</v>
      </c>
      <c r="G1076" s="426">
        <v>1</v>
      </c>
      <c r="H1076" s="625">
        <v>2.66</v>
      </c>
      <c r="I1076" s="420">
        <f t="shared" si="47"/>
        <v>2.66</v>
      </c>
    </row>
    <row r="1077" spans="2:9" ht="38.25">
      <c r="B1077" s="361" t="s">
        <v>872</v>
      </c>
      <c r="C1077" s="362" t="s">
        <v>7</v>
      </c>
      <c r="D1077" s="366">
        <v>11686</v>
      </c>
      <c r="E1077" s="179" t="str">
        <f>IF($D1077&lt;&gt;"",VLOOKUP($D1077,'SINAPI MARÇO 2020'!$A$1:G11835,2,FALSE),"")</f>
        <v>CONJUNTO DE LIGACAO PARA BACIA SANITARIA EM PLASTICO BRANCO COM TUBO, CANOPLA E ANEL DE EXPANSAO (TUBO 1.1/2 '' X 20 CM)</v>
      </c>
      <c r="F1077" s="180" t="str">
        <f>IF($D1077&lt;&gt;"",VLOOKUP($D1077,'SINAPI MARÇO 2020'!$1:$1048576,3,FALSE),"")</f>
        <v xml:space="preserve">UN    </v>
      </c>
      <c r="G1077" s="426">
        <v>1</v>
      </c>
      <c r="H1077" s="625">
        <f>IF($D1077&lt;&gt;"",VLOOKUP($D1077,'SINAPI MARÇO 2020'!$1:$1048576,4,FALSE),"")</f>
        <v>8.5</v>
      </c>
      <c r="I1077" s="420">
        <f t="shared" si="47"/>
        <v>8.5</v>
      </c>
    </row>
    <row r="1078" spans="2:9">
      <c r="B1078" s="361" t="s">
        <v>872</v>
      </c>
      <c r="C1078" s="362" t="s">
        <v>7</v>
      </c>
      <c r="D1078" s="366">
        <v>11683</v>
      </c>
      <c r="E1078" s="179" t="str">
        <f>IF($D1078&lt;&gt;"",VLOOKUP($D1078,'SINAPI MARÇO 2020'!$A$1:G11836,2,FALSE),"")</f>
        <v>ENGATE / RABICHO FLEXIVEL INOX 1/2 " X 30 CM</v>
      </c>
      <c r="F1078" s="180" t="str">
        <f>IF($D1078&lt;&gt;"",VLOOKUP($D1078,'SINAPI MARÇO 2020'!$1:$1048576,3,FALSE),"")</f>
        <v xml:space="preserve">UN    </v>
      </c>
      <c r="G1078" s="426">
        <v>1</v>
      </c>
      <c r="H1078" s="625">
        <f>IF($D1078&lt;&gt;"",VLOOKUP($D1078,'SINAPI MARÇO 2020'!$1:$1048576,4,FALSE),"")</f>
        <v>34.25</v>
      </c>
      <c r="I1078" s="420">
        <f t="shared" si="47"/>
        <v>34.25</v>
      </c>
    </row>
    <row r="1079" spans="2:9">
      <c r="B1079" s="361" t="s">
        <v>872</v>
      </c>
      <c r="C1079" s="362" t="s">
        <v>7</v>
      </c>
      <c r="D1079" s="366">
        <v>3146</v>
      </c>
      <c r="E1079" s="179" t="str">
        <f>IF($D1079&lt;&gt;"",VLOOKUP($D1079,'SINAPI MARÇO 2020'!$A$1:G11837,2,FALSE),"")</f>
        <v>FITA VEDA ROSCA EM ROLOS DE 18 MM X 10 M (L X C)</v>
      </c>
      <c r="F1079" s="180" t="str">
        <f>IF($D1079&lt;&gt;"",VLOOKUP($D1079,'SINAPI MARÇO 2020'!$1:$1048576,3,FALSE),"")</f>
        <v xml:space="preserve">UN    </v>
      </c>
      <c r="G1079" s="426">
        <v>5.6000000000000001E-2</v>
      </c>
      <c r="H1079" s="625">
        <f>IF($D1079&lt;&gt;"",VLOOKUP($D1079,'SINAPI MARÇO 2020'!$1:$1048576,4,FALSE),"")</f>
        <v>4.4800000000000004</v>
      </c>
      <c r="I1079" s="420">
        <f t="shared" si="47"/>
        <v>0.25</v>
      </c>
    </row>
    <row r="1080" spans="2:9" ht="25.5">
      <c r="B1080" s="361" t="s">
        <v>872</v>
      </c>
      <c r="C1080" s="362" t="s">
        <v>7</v>
      </c>
      <c r="D1080" s="366">
        <v>3520</v>
      </c>
      <c r="E1080" s="179" t="str">
        <f>IF($D1080&lt;&gt;"",VLOOKUP($D1080,'SINAPI MARÇO 2020'!$A$1:G11838,2,FALSE),"")</f>
        <v>JOELHO PVC, SOLDAVEL, PB, 90 GRAUS, DN 100 MM, PARA ESGOTO PREDIAL</v>
      </c>
      <c r="F1080" s="180" t="str">
        <f>IF($D1080&lt;&gt;"",VLOOKUP($D1080,'SINAPI MARÇO 2020'!$1:$1048576,3,FALSE),"")</f>
        <v xml:space="preserve">UN    </v>
      </c>
      <c r="G1080" s="426">
        <v>1</v>
      </c>
      <c r="H1080" s="625">
        <f>IF($D1080&lt;&gt;"",VLOOKUP($D1080,'SINAPI MARÇO 2020'!$1:$1048576,4,FALSE),"")</f>
        <v>5.09</v>
      </c>
      <c r="I1080" s="420">
        <f t="shared" si="47"/>
        <v>5.09</v>
      </c>
    </row>
    <row r="1081" spans="2:9">
      <c r="B1081" s="361" t="s">
        <v>872</v>
      </c>
      <c r="C1081" s="362" t="s">
        <v>7</v>
      </c>
      <c r="D1081" s="366">
        <v>10498</v>
      </c>
      <c r="E1081" s="179" t="str">
        <f>IF($D1081&lt;&gt;"",VLOOKUP($D1081,'SINAPI MARÇO 2020'!$A$1:G11839,2,FALSE),"")</f>
        <v>MASSA PARA VIDRO</v>
      </c>
      <c r="F1081" s="180" t="str">
        <f>IF($D1081&lt;&gt;"",VLOOKUP($D1081,'SINAPI MARÇO 2020'!$1:$1048576,3,FALSE),"")</f>
        <v xml:space="preserve">KG    </v>
      </c>
      <c r="G1081" s="426">
        <v>0.1</v>
      </c>
      <c r="H1081" s="625">
        <f>IF($D1081&lt;&gt;"",VLOOKUP($D1081,'SINAPI MARÇO 2020'!$1:$1048576,4,FALSE),"")</f>
        <v>7.07</v>
      </c>
      <c r="I1081" s="420">
        <f t="shared" si="47"/>
        <v>0.7</v>
      </c>
    </row>
    <row r="1082" spans="2:9" ht="38.25">
      <c r="B1082" s="361" t="s">
        <v>872</v>
      </c>
      <c r="C1082" s="362" t="s">
        <v>7</v>
      </c>
      <c r="D1082" s="366">
        <v>4351</v>
      </c>
      <c r="E1082" s="179" t="str">
        <f>IF($D1082&lt;&gt;"",VLOOKUP($D1082,'SINAPI MARÇO 2020'!$A$1:G11840,2,FALSE),"")</f>
        <v>PARAFUSO NIQUELADO 3 1/2" COM ACABAMENTO CROMADO PARA FIXAR PECA SANITARIA, INCLUI PORCA CEGA, ARRUELA E BUCHA DE NYLON TAMANHO S-8</v>
      </c>
      <c r="F1082" s="180" t="str">
        <f>IF($D1082&lt;&gt;"",VLOOKUP($D1082,'SINAPI MARÇO 2020'!$1:$1048576,3,FALSE),"")</f>
        <v xml:space="preserve">UN    </v>
      </c>
      <c r="G1082" s="426">
        <v>2</v>
      </c>
      <c r="H1082" s="625">
        <f>IF($D1082&lt;&gt;"",VLOOKUP($D1082,'SINAPI MARÇO 2020'!$1:$1048576,4,FALSE),"")</f>
        <v>11.55</v>
      </c>
      <c r="I1082" s="420">
        <f t="shared" si="47"/>
        <v>23.1</v>
      </c>
    </row>
    <row r="1083" spans="2:9" ht="38.25">
      <c r="B1083" s="361" t="s">
        <v>872</v>
      </c>
      <c r="C1083" s="362" t="s">
        <v>873</v>
      </c>
      <c r="D1083" s="366"/>
      <c r="E1083" s="394" t="s">
        <v>12667</v>
      </c>
      <c r="F1083" s="365" t="s">
        <v>1131</v>
      </c>
      <c r="G1083" s="426">
        <v>1</v>
      </c>
      <c r="H1083" s="628">
        <v>674.92</v>
      </c>
      <c r="I1083" s="420">
        <f t="shared" si="47"/>
        <v>674.92</v>
      </c>
    </row>
    <row r="1084" spans="2:9">
      <c r="B1084" s="492"/>
      <c r="C1084" s="400"/>
      <c r="D1084" s="400"/>
      <c r="E1084" s="587"/>
      <c r="F1084" s="400"/>
      <c r="G1084" s="594"/>
      <c r="H1084" s="406"/>
      <c r="I1084" s="493"/>
    </row>
    <row r="1085" spans="2:9" ht="43.5" customHeight="1">
      <c r="B1085" s="483" t="s">
        <v>12668</v>
      </c>
      <c r="C1085" s="395"/>
      <c r="D1085" s="395"/>
      <c r="E1085" s="358" t="s">
        <v>12388</v>
      </c>
      <c r="F1085" s="359" t="s">
        <v>845</v>
      </c>
      <c r="G1085" s="425"/>
      <c r="H1085" s="403"/>
      <c r="I1085" s="419">
        <f>TRUNC(SUM(I1086:I1095),2)</f>
        <v>394.03</v>
      </c>
    </row>
    <row r="1086" spans="2:9" ht="25.5">
      <c r="B1086" s="361" t="s">
        <v>874</v>
      </c>
      <c r="C1086" s="362" t="s">
        <v>7</v>
      </c>
      <c r="D1086" s="366">
        <v>88248</v>
      </c>
      <c r="E1086" s="179" t="str">
        <f>IF($D1086&lt;&gt;"",VLOOKUP($D1086,'SINAPI MARÇO 2020'!$A$1:G11844,2,FALSE),"")</f>
        <v>AUXILIAR DE ENCANADOR OU BOMBEIRO HIDRÁULICO COM ENCARGOS COMPLEMENTARES</v>
      </c>
      <c r="F1086" s="180" t="str">
        <f>IF($D1086&lt;&gt;"",VLOOKUP($D1086,'SINAPI MARÇO 2020'!$1:$1048576,3,FALSE),"")</f>
        <v>H</v>
      </c>
      <c r="G1086" s="426">
        <v>3</v>
      </c>
      <c r="H1086" s="625">
        <f>IF($D1086&lt;&gt;"",VLOOKUP($D1086,'SINAPI MARÇO 2020'!$1:$1048576,4,FALSE),"")</f>
        <v>13.87</v>
      </c>
      <c r="I1086" s="420">
        <f t="shared" ref="I1086:I1095" si="48">TRUNC(G1086*H1086,2)</f>
        <v>41.61</v>
      </c>
    </row>
    <row r="1087" spans="2:9" ht="25.5">
      <c r="B1087" s="361" t="s">
        <v>874</v>
      </c>
      <c r="C1087" s="362" t="s">
        <v>7</v>
      </c>
      <c r="D1087" s="366">
        <v>88267</v>
      </c>
      <c r="E1087" s="179" t="str">
        <f>IF($D1087&lt;&gt;"",VLOOKUP($D1087,'SINAPI MARÇO 2020'!$A$1:G11845,2,FALSE),"")</f>
        <v>ENCANADOR OU BOMBEIRO HIDRÁULICO COM ENCARGOS COMPLEMENTARES</v>
      </c>
      <c r="F1087" s="180" t="str">
        <f>IF($D1087&lt;&gt;"",VLOOKUP($D1087,'SINAPI MARÇO 2020'!$1:$1048576,3,FALSE),"")</f>
        <v>H</v>
      </c>
      <c r="G1087" s="426">
        <v>3</v>
      </c>
      <c r="H1087" s="625">
        <f>IF($D1087&lt;&gt;"",VLOOKUP($D1087,'SINAPI MARÇO 2020'!$1:$1048576,4,FALSE),"")</f>
        <v>17.79</v>
      </c>
      <c r="I1087" s="420">
        <f t="shared" si="48"/>
        <v>53.37</v>
      </c>
    </row>
    <row r="1088" spans="2:9" ht="25.5">
      <c r="B1088" s="361" t="s">
        <v>872</v>
      </c>
      <c r="C1088" s="362" t="s">
        <v>873</v>
      </c>
      <c r="D1088" s="366"/>
      <c r="E1088" s="396" t="s">
        <v>12666</v>
      </c>
      <c r="F1088" s="397" t="s">
        <v>1131</v>
      </c>
      <c r="G1088" s="426">
        <v>1</v>
      </c>
      <c r="H1088" s="625">
        <v>2.66</v>
      </c>
      <c r="I1088" s="420">
        <f t="shared" si="48"/>
        <v>2.66</v>
      </c>
    </row>
    <row r="1089" spans="2:9" ht="38.25">
      <c r="B1089" s="361" t="s">
        <v>872</v>
      </c>
      <c r="C1089" s="362" t="s">
        <v>7</v>
      </c>
      <c r="D1089" s="366">
        <v>11686</v>
      </c>
      <c r="E1089" s="179" t="str">
        <f>IF($D1089&lt;&gt;"",VLOOKUP($D1089,'SINAPI MARÇO 2020'!$A$1:G11847,2,FALSE),"")</f>
        <v>CONJUNTO DE LIGACAO PARA BACIA SANITARIA EM PLASTICO BRANCO COM TUBO, CANOPLA E ANEL DE EXPANSAO (TUBO 1.1/2 '' X 20 CM)</v>
      </c>
      <c r="F1089" s="180" t="str">
        <f>IF($D1089&lt;&gt;"",VLOOKUP($D1089,'SINAPI MARÇO 2020'!$1:$1048576,3,FALSE),"")</f>
        <v xml:space="preserve">UN    </v>
      </c>
      <c r="G1089" s="426">
        <v>1</v>
      </c>
      <c r="H1089" s="625">
        <f>IF($D1089&lt;&gt;"",VLOOKUP($D1089,'SINAPI MARÇO 2020'!$1:$1048576,4,FALSE),"")</f>
        <v>8.5</v>
      </c>
      <c r="I1089" s="420">
        <f t="shared" si="48"/>
        <v>8.5</v>
      </c>
    </row>
    <row r="1090" spans="2:9">
      <c r="B1090" s="361" t="s">
        <v>872</v>
      </c>
      <c r="C1090" s="362" t="s">
        <v>7</v>
      </c>
      <c r="D1090" s="366">
        <v>11683</v>
      </c>
      <c r="E1090" s="179" t="str">
        <f>IF($D1090&lt;&gt;"",VLOOKUP($D1090,'SINAPI MARÇO 2020'!$A$1:G11848,2,FALSE),"")</f>
        <v>ENGATE / RABICHO FLEXIVEL INOX 1/2 " X 30 CM</v>
      </c>
      <c r="F1090" s="180" t="str">
        <f>IF($D1090&lt;&gt;"",VLOOKUP($D1090,'SINAPI MARÇO 2020'!$1:$1048576,3,FALSE),"")</f>
        <v xml:space="preserve">UN    </v>
      </c>
      <c r="G1090" s="426">
        <v>1</v>
      </c>
      <c r="H1090" s="625">
        <f>IF($D1090&lt;&gt;"",VLOOKUP($D1090,'SINAPI MARÇO 2020'!$1:$1048576,4,FALSE),"")</f>
        <v>34.25</v>
      </c>
      <c r="I1090" s="420">
        <f t="shared" si="48"/>
        <v>34.25</v>
      </c>
    </row>
    <row r="1091" spans="2:9">
      <c r="B1091" s="361" t="s">
        <v>872</v>
      </c>
      <c r="C1091" s="362" t="s">
        <v>7</v>
      </c>
      <c r="D1091" s="366">
        <v>3146</v>
      </c>
      <c r="E1091" s="179" t="str">
        <f>IF($D1091&lt;&gt;"",VLOOKUP($D1091,'SINAPI MARÇO 2020'!$A$1:G11849,2,FALSE),"")</f>
        <v>FITA VEDA ROSCA EM ROLOS DE 18 MM X 10 M (L X C)</v>
      </c>
      <c r="F1091" s="180" t="str">
        <f>IF($D1091&lt;&gt;"",VLOOKUP($D1091,'SINAPI MARÇO 2020'!$1:$1048576,3,FALSE),"")</f>
        <v xml:space="preserve">UN    </v>
      </c>
      <c r="G1091" s="426">
        <v>5.6000000000000001E-2</v>
      </c>
      <c r="H1091" s="625">
        <f>IF($D1091&lt;&gt;"",VLOOKUP($D1091,'SINAPI MARÇO 2020'!$1:$1048576,4,FALSE),"")</f>
        <v>4.4800000000000004</v>
      </c>
      <c r="I1091" s="420">
        <f t="shared" si="48"/>
        <v>0.25</v>
      </c>
    </row>
    <row r="1092" spans="2:9" ht="25.5">
      <c r="B1092" s="361" t="s">
        <v>872</v>
      </c>
      <c r="C1092" s="362" t="s">
        <v>7</v>
      </c>
      <c r="D1092" s="366">
        <v>3520</v>
      </c>
      <c r="E1092" s="179" t="str">
        <f>IF($D1092&lt;&gt;"",VLOOKUP($D1092,'SINAPI MARÇO 2020'!$A$1:G11850,2,FALSE),"")</f>
        <v>JOELHO PVC, SOLDAVEL, PB, 90 GRAUS, DN 100 MM, PARA ESGOTO PREDIAL</v>
      </c>
      <c r="F1092" s="180" t="str">
        <f>IF($D1092&lt;&gt;"",VLOOKUP($D1092,'SINAPI MARÇO 2020'!$1:$1048576,3,FALSE),"")</f>
        <v xml:space="preserve">UN    </v>
      </c>
      <c r="G1092" s="426">
        <v>1</v>
      </c>
      <c r="H1092" s="625">
        <f>IF($D1092&lt;&gt;"",VLOOKUP($D1092,'SINAPI MARÇO 2020'!$1:$1048576,4,FALSE),"")</f>
        <v>5.09</v>
      </c>
      <c r="I1092" s="420">
        <f t="shared" si="48"/>
        <v>5.09</v>
      </c>
    </row>
    <row r="1093" spans="2:9">
      <c r="B1093" s="361" t="s">
        <v>872</v>
      </c>
      <c r="C1093" s="362" t="s">
        <v>7</v>
      </c>
      <c r="D1093" s="366">
        <v>10498</v>
      </c>
      <c r="E1093" s="179" t="str">
        <f>IF($D1093&lt;&gt;"",VLOOKUP($D1093,'SINAPI MARÇO 2020'!$A$1:G11851,2,FALSE),"")</f>
        <v>MASSA PARA VIDRO</v>
      </c>
      <c r="F1093" s="180" t="str">
        <f>IF($D1093&lt;&gt;"",VLOOKUP($D1093,'SINAPI MARÇO 2020'!$1:$1048576,3,FALSE),"")</f>
        <v xml:space="preserve">KG    </v>
      </c>
      <c r="G1093" s="426">
        <v>0.1</v>
      </c>
      <c r="H1093" s="625">
        <f>IF($D1093&lt;&gt;"",VLOOKUP($D1093,'SINAPI MARÇO 2020'!$1:$1048576,4,FALSE),"")</f>
        <v>7.07</v>
      </c>
      <c r="I1093" s="420">
        <f t="shared" si="48"/>
        <v>0.7</v>
      </c>
    </row>
    <row r="1094" spans="2:9" ht="38.25">
      <c r="B1094" s="361" t="s">
        <v>872</v>
      </c>
      <c r="C1094" s="362" t="s">
        <v>7</v>
      </c>
      <c r="D1094" s="366">
        <v>4351</v>
      </c>
      <c r="E1094" s="179" t="str">
        <f>IF($D1094&lt;&gt;"",VLOOKUP($D1094,'SINAPI MARÇO 2020'!$A$1:G11852,2,FALSE),"")</f>
        <v>PARAFUSO NIQUELADO 3 1/2" COM ACABAMENTO CROMADO PARA FIXAR PECA SANITARIA, INCLUI PORCA CEGA, ARRUELA E BUCHA DE NYLON TAMANHO S-8</v>
      </c>
      <c r="F1094" s="180" t="str">
        <f>IF($D1094&lt;&gt;"",VLOOKUP($D1094,'SINAPI MARÇO 2020'!$1:$1048576,3,FALSE),"")</f>
        <v xml:space="preserve">UN    </v>
      </c>
      <c r="G1094" s="426">
        <v>2</v>
      </c>
      <c r="H1094" s="625">
        <f>IF($D1094&lt;&gt;"",VLOOKUP($D1094,'SINAPI MARÇO 2020'!$1:$1048576,4,FALSE),"")</f>
        <v>11.55</v>
      </c>
      <c r="I1094" s="420">
        <f t="shared" si="48"/>
        <v>23.1</v>
      </c>
    </row>
    <row r="1095" spans="2:9" ht="38.25">
      <c r="B1095" s="361" t="s">
        <v>872</v>
      </c>
      <c r="C1095" s="362" t="s">
        <v>873</v>
      </c>
      <c r="D1095" s="366"/>
      <c r="E1095" s="394" t="s">
        <v>12669</v>
      </c>
      <c r="F1095" s="365" t="s">
        <v>1131</v>
      </c>
      <c r="G1095" s="426">
        <v>1</v>
      </c>
      <c r="H1095" s="625">
        <v>224.5</v>
      </c>
      <c r="I1095" s="420">
        <f t="shared" si="48"/>
        <v>224.5</v>
      </c>
    </row>
    <row r="1096" spans="2:9">
      <c r="B1096" s="492"/>
      <c r="C1096" s="400"/>
      <c r="D1096" s="400"/>
      <c r="E1096" s="587"/>
      <c r="F1096" s="400"/>
      <c r="G1096" s="594"/>
      <c r="H1096" s="406"/>
      <c r="I1096" s="493"/>
    </row>
    <row r="1097" spans="2:9" ht="25.5">
      <c r="B1097" s="483" t="s">
        <v>12673</v>
      </c>
      <c r="C1097" s="395"/>
      <c r="D1097" s="395"/>
      <c r="E1097" s="358" t="s">
        <v>12690</v>
      </c>
      <c r="F1097" s="359" t="s">
        <v>12512</v>
      </c>
      <c r="G1097" s="425" t="s">
        <v>48</v>
      </c>
      <c r="H1097" s="403"/>
      <c r="I1097" s="419">
        <f>TRUNC(SUM(I1098:I1102),2)</f>
        <v>192.59</v>
      </c>
    </row>
    <row r="1098" spans="2:9">
      <c r="B1098" s="361" t="s">
        <v>872</v>
      </c>
      <c r="C1098" s="362" t="s">
        <v>7</v>
      </c>
      <c r="D1098" s="366">
        <v>13</v>
      </c>
      <c r="E1098" s="179" t="str">
        <f>IF($D1098&lt;&gt;"",VLOOKUP($D1098,'SINAPI MARÇO 2020'!$A$1:G11856,2,FALSE),"")</f>
        <v>ESTOPA</v>
      </c>
      <c r="F1098" s="180" t="str">
        <f>IF($D1098&lt;&gt;"",VLOOKUP($D1098,'SINAPI MARÇO 2020'!$1:$1048576,3,FALSE),"")</f>
        <v xml:space="preserve">KG    </v>
      </c>
      <c r="G1098" s="426">
        <v>0.12</v>
      </c>
      <c r="H1098" s="625">
        <f>IF($D1098&lt;&gt;"",VLOOKUP($D1098,'SINAPI MARÇO 2020'!$1:$1048576,4,FALSE),"")</f>
        <v>15.15</v>
      </c>
      <c r="I1098" s="420">
        <f>TRUNC(G1098*H1098,2)</f>
        <v>1.81</v>
      </c>
    </row>
    <row r="1099" spans="2:9">
      <c r="B1099" s="361" t="s">
        <v>872</v>
      </c>
      <c r="C1099" s="362" t="s">
        <v>7</v>
      </c>
      <c r="D1099" s="366">
        <v>7307</v>
      </c>
      <c r="E1099" s="179" t="str">
        <f>IF($D1099&lt;&gt;"",VLOOKUP($D1099,'SINAPI MARÇO 2020'!$A$1:G11857,2,FALSE),"")</f>
        <v>FUNDO ANTICORROSIVO PARA METAIS FERROSOS (ZARCAO)</v>
      </c>
      <c r="F1099" s="180" t="str">
        <f>IF($D1099&lt;&gt;"",VLOOKUP($D1099,'SINAPI MARÇO 2020'!$1:$1048576,3,FALSE),"")</f>
        <v xml:space="preserve">L     </v>
      </c>
      <c r="G1099" s="426">
        <v>0.08</v>
      </c>
      <c r="H1099" s="625">
        <f>IF($D1099&lt;&gt;"",VLOOKUP($D1099,'SINAPI MARÇO 2020'!$1:$1048576,4,FALSE),"")</f>
        <v>24.03</v>
      </c>
      <c r="I1099" s="420">
        <f>TRUNC(G1099*H1099,2)</f>
        <v>1.92</v>
      </c>
    </row>
    <row r="1100" spans="2:9" ht="25.5">
      <c r="B1100" s="361" t="s">
        <v>872</v>
      </c>
      <c r="C1100" s="362" t="s">
        <v>7</v>
      </c>
      <c r="D1100" s="366">
        <v>10228</v>
      </c>
      <c r="E1100" s="179" t="str">
        <f>IF($D1100&lt;&gt;"",VLOOKUP($D1100,'SINAPI MARÇO 2020'!$A$1:G11858,2,FALSE),"")</f>
        <v>VALVULA DE DESCARGA METALICA, BASE 1 1/2 " E ACABAMENTO METALICO CROMADO</v>
      </c>
      <c r="F1100" s="180" t="str">
        <f>IF($D1100&lt;&gt;"",VLOOKUP($D1100,'SINAPI MARÇO 2020'!$1:$1048576,3,FALSE),"")</f>
        <v xml:space="preserve">UN    </v>
      </c>
      <c r="G1100" s="426">
        <v>1</v>
      </c>
      <c r="H1100" s="625">
        <f>IF($D1100&lt;&gt;"",VLOOKUP($D1100,'SINAPI MARÇO 2020'!$1:$1048576,4,FALSE),"")</f>
        <v>163.69</v>
      </c>
      <c r="I1100" s="420">
        <f>TRUNC(G1100*H1100,2)</f>
        <v>163.69</v>
      </c>
    </row>
    <row r="1101" spans="2:9">
      <c r="B1101" s="361" t="s">
        <v>918</v>
      </c>
      <c r="C1101" s="362" t="s">
        <v>7</v>
      </c>
      <c r="D1101" s="366">
        <v>88242</v>
      </c>
      <c r="E1101" s="179" t="str">
        <f>IF($D1101&lt;&gt;"",VLOOKUP($D1101,'SINAPI MARÇO 2020'!$A$1:G11859,2,FALSE),"")</f>
        <v>AJUDANTE DE PEDREIRO COM ENCARGOS COMPLEMENTARES</v>
      </c>
      <c r="F1101" s="180" t="str">
        <f>IF($D1101&lt;&gt;"",VLOOKUP($D1101,'SINAPI MARÇO 2020'!$1:$1048576,3,FALSE),"")</f>
        <v>H</v>
      </c>
      <c r="G1101" s="426">
        <v>0.7</v>
      </c>
      <c r="H1101" s="625">
        <f>IF($D1101&lt;&gt;"",VLOOKUP($D1101,'SINAPI MARÇO 2020'!$1:$1048576,4,FALSE),"")</f>
        <v>14.37</v>
      </c>
      <c r="I1101" s="420">
        <f>TRUNC(G1101*H1101,2)</f>
        <v>10.050000000000001</v>
      </c>
    </row>
    <row r="1102" spans="2:9" ht="25.5">
      <c r="B1102" s="361" t="s">
        <v>918</v>
      </c>
      <c r="C1102" s="362" t="s">
        <v>7</v>
      </c>
      <c r="D1102" s="366">
        <v>88267</v>
      </c>
      <c r="E1102" s="179" t="str">
        <f>IF($D1102&lt;&gt;"",VLOOKUP($D1102,'SINAPI MARÇO 2020'!$A$1:G11860,2,FALSE),"")</f>
        <v>ENCANADOR OU BOMBEIRO HIDRÁULICO COM ENCARGOS COMPLEMENTARES</v>
      </c>
      <c r="F1102" s="180" t="str">
        <f>IF($D1102&lt;&gt;"",VLOOKUP($D1102,'SINAPI MARÇO 2020'!$1:$1048576,3,FALSE),"")</f>
        <v>H</v>
      </c>
      <c r="G1102" s="426">
        <v>0.85</v>
      </c>
      <c r="H1102" s="625">
        <f>IF($D1102&lt;&gt;"",VLOOKUP($D1102,'SINAPI MARÇO 2020'!$1:$1048576,4,FALSE),"")</f>
        <v>17.79</v>
      </c>
      <c r="I1102" s="420">
        <f>TRUNC(G1102*H1102,2)</f>
        <v>15.12</v>
      </c>
    </row>
    <row r="1103" spans="2:9">
      <c r="B1103" s="492"/>
      <c r="C1103" s="400"/>
      <c r="D1103" s="400"/>
      <c r="E1103" s="587"/>
      <c r="F1103" s="400"/>
      <c r="G1103" s="594"/>
      <c r="H1103" s="406"/>
      <c r="I1103" s="493"/>
    </row>
    <row r="1104" spans="2:9" ht="25.5">
      <c r="B1104" s="483" t="s">
        <v>12670</v>
      </c>
      <c r="C1104" s="395"/>
      <c r="D1104" s="395"/>
      <c r="E1104" s="358" t="s">
        <v>12392</v>
      </c>
      <c r="F1104" s="359" t="s">
        <v>845</v>
      </c>
      <c r="G1104" s="425"/>
      <c r="H1104" s="403"/>
      <c r="I1104" s="419">
        <f>TRUNC(SUM(I1105:I1107),2)</f>
        <v>631.54999999999995</v>
      </c>
    </row>
    <row r="1105" spans="2:9">
      <c r="B1105" s="361" t="s">
        <v>874</v>
      </c>
      <c r="C1105" s="362" t="s">
        <v>7</v>
      </c>
      <c r="D1105" s="366">
        <v>88256</v>
      </c>
      <c r="E1105" s="179" t="str">
        <f>IF($D1105&lt;&gt;"",VLOOKUP($D1105,'SINAPI MARÇO 2020'!$A$1:G11856,2,FALSE),"")</f>
        <v>AZULEJISTA OU LADRILHISTA COM ENCARGOS COMPLEMENTARES</v>
      </c>
      <c r="F1105" s="180" t="str">
        <f>IF($D1105&lt;&gt;"",VLOOKUP($D1105,'SINAPI MARÇO 2020'!$1:$1048576,3,FALSE),"")</f>
        <v>H</v>
      </c>
      <c r="G1105" s="426">
        <v>0.25</v>
      </c>
      <c r="H1105" s="625">
        <f>IF($D1105&lt;&gt;"",VLOOKUP($D1105,'SINAPI MARÇO 2020'!$1:$1048576,4,FALSE),"")</f>
        <v>17.71</v>
      </c>
      <c r="I1105" s="420">
        <f>TRUNC(G1105*H1105,2)</f>
        <v>4.42</v>
      </c>
    </row>
    <row r="1106" spans="2:9">
      <c r="B1106" s="361" t="s">
        <v>874</v>
      </c>
      <c r="C1106" s="362" t="s">
        <v>7</v>
      </c>
      <c r="D1106" s="366">
        <v>88316</v>
      </c>
      <c r="E1106" s="179" t="str">
        <f>IF($D1106&lt;&gt;"",VLOOKUP($D1106,'SINAPI MARÇO 2020'!$A$1:G11857,2,FALSE),"")</f>
        <v>SERVENTE COM ENCARGOS COMPLEMENTARES</v>
      </c>
      <c r="F1106" s="180" t="str">
        <f>IF($D1106&lt;&gt;"",VLOOKUP($D1106,'SINAPI MARÇO 2020'!$1:$1048576,3,FALSE),"")</f>
        <v>H</v>
      </c>
      <c r="G1106" s="426">
        <v>0.25</v>
      </c>
      <c r="H1106" s="625">
        <f>IF($D1106&lt;&gt;"",VLOOKUP($D1106,'SINAPI MARÇO 2020'!$1:$1048576,4,FALSE),"")</f>
        <v>14.37</v>
      </c>
      <c r="I1106" s="420">
        <f>TRUNC(G1106*H1106,2)</f>
        <v>3.59</v>
      </c>
    </row>
    <row r="1107" spans="2:9" ht="25.5">
      <c r="B1107" s="361" t="s">
        <v>872</v>
      </c>
      <c r="C1107" s="362" t="s">
        <v>873</v>
      </c>
      <c r="D1107" s="366"/>
      <c r="E1107" s="396" t="s">
        <v>12671</v>
      </c>
      <c r="F1107" s="397" t="s">
        <v>1131</v>
      </c>
      <c r="G1107" s="426">
        <v>1</v>
      </c>
      <c r="H1107" s="628">
        <v>623.54</v>
      </c>
      <c r="I1107" s="420">
        <f>TRUNC(G1107*H1107,2)</f>
        <v>623.54</v>
      </c>
    </row>
    <row r="1108" spans="2:9">
      <c r="B1108" s="492"/>
      <c r="C1108" s="400"/>
      <c r="D1108" s="400"/>
      <c r="E1108" s="587"/>
      <c r="F1108" s="400"/>
      <c r="G1108" s="594"/>
      <c r="H1108" s="406"/>
      <c r="I1108" s="493"/>
    </row>
    <row r="1109" spans="2:9" ht="38.25">
      <c r="B1109" s="483" t="s">
        <v>12672</v>
      </c>
      <c r="C1109" s="395"/>
      <c r="D1109" s="395"/>
      <c r="E1109" s="358" t="s">
        <v>12398</v>
      </c>
      <c r="F1109" s="359" t="s">
        <v>1131</v>
      </c>
      <c r="G1109" s="425">
        <v>1</v>
      </c>
      <c r="H1109" s="407"/>
      <c r="I1109" s="419">
        <f>TRUNC(SUM(I1110:K1114),2)</f>
        <v>98.13</v>
      </c>
    </row>
    <row r="1110" spans="2:9" ht="25.5">
      <c r="B1110" s="361" t="s">
        <v>874</v>
      </c>
      <c r="C1110" s="362" t="s">
        <v>7</v>
      </c>
      <c r="D1110" s="366">
        <v>88267</v>
      </c>
      <c r="E1110" s="179" t="str">
        <f>IF($D1110&lt;&gt;"",VLOOKUP($D1110,'SINAPI MARÇO 2020'!$A$1:G11861,2,FALSE),"")</f>
        <v>ENCANADOR OU BOMBEIRO HIDRÁULICO COM ENCARGOS COMPLEMENTARES</v>
      </c>
      <c r="F1110" s="180" t="str">
        <f>IF($D1110&lt;&gt;"",VLOOKUP($D1110,'SINAPI MARÇO 2020'!$1:$1048576,3,FALSE),"")</f>
        <v>H</v>
      </c>
      <c r="G1110" s="426">
        <v>0.75</v>
      </c>
      <c r="H1110" s="625">
        <f>IF($D1110&lt;&gt;"",VLOOKUP($D1110,'SINAPI MARÇO 2020'!$1:$1048576,4,FALSE),"")</f>
        <v>17.79</v>
      </c>
      <c r="I1110" s="420">
        <f>TRUNC(G1110*H1110,2)</f>
        <v>13.34</v>
      </c>
    </row>
    <row r="1111" spans="2:9">
      <c r="B1111" s="361" t="s">
        <v>874</v>
      </c>
      <c r="C1111" s="362" t="s">
        <v>7</v>
      </c>
      <c r="D1111" s="366">
        <v>88316</v>
      </c>
      <c r="E1111" s="179" t="str">
        <f>IF($D1111&lt;&gt;"",VLOOKUP($D1111,'SINAPI MARÇO 2020'!$A$1:G11862,2,FALSE),"")</f>
        <v>SERVENTE COM ENCARGOS COMPLEMENTARES</v>
      </c>
      <c r="F1111" s="180" t="str">
        <f>IF($D1111&lt;&gt;"",VLOOKUP($D1111,'SINAPI MARÇO 2020'!$1:$1048576,3,FALSE),"")</f>
        <v>H</v>
      </c>
      <c r="G1111" s="426">
        <v>0.9</v>
      </c>
      <c r="H1111" s="625">
        <f>IF($D1111&lt;&gt;"",VLOOKUP($D1111,'SINAPI MARÇO 2020'!$1:$1048576,4,FALSE),"")</f>
        <v>14.37</v>
      </c>
      <c r="I1111" s="420">
        <f>TRUNC(G1111*H1111,2)</f>
        <v>12.93</v>
      </c>
    </row>
    <row r="1112" spans="2:9" ht="25.5">
      <c r="B1112" s="361" t="s">
        <v>872</v>
      </c>
      <c r="C1112" s="362" t="s">
        <v>7</v>
      </c>
      <c r="D1112" s="366">
        <v>108</v>
      </c>
      <c r="E1112" s="179" t="str">
        <f>IF($D1112&lt;&gt;"",VLOOKUP($D1112,'SINAPI MARÇO 2020'!$A$1:G11863,2,FALSE),"")</f>
        <v>ADAPTADOR PVC SOLDAVEL CURTO COM BOLSA E ROSCA, 32 MM X 1", PARA AGUA FRIA</v>
      </c>
      <c r="F1112" s="180" t="str">
        <f>IF($D1112&lt;&gt;"",VLOOKUP($D1112,'SINAPI MARÇO 2020'!$1:$1048576,3,FALSE),"")</f>
        <v xml:space="preserve">UN    </v>
      </c>
      <c r="G1112" s="426">
        <v>2</v>
      </c>
      <c r="H1112" s="625">
        <f>IF($D1112&lt;&gt;"",VLOOKUP($D1112,'SINAPI MARÇO 2020'!$1:$1048576,4,FALSE),"")</f>
        <v>1.3</v>
      </c>
      <c r="I1112" s="420">
        <f>TRUNC(G1112*H1112,2)</f>
        <v>2.6</v>
      </c>
    </row>
    <row r="1113" spans="2:9">
      <c r="B1113" s="361" t="s">
        <v>872</v>
      </c>
      <c r="C1113" s="362" t="s">
        <v>7</v>
      </c>
      <c r="D1113" s="366">
        <v>3146</v>
      </c>
      <c r="E1113" s="179" t="str">
        <f>IF($D1113&lt;&gt;"",VLOOKUP($D1113,'SINAPI MARÇO 2020'!$A$1:G11864,2,FALSE),"")</f>
        <v>FITA VEDA ROSCA EM ROLOS DE 18 MM X 10 M (L X C)</v>
      </c>
      <c r="F1113" s="180" t="str">
        <f>IF($D1113&lt;&gt;"",VLOOKUP($D1113,'SINAPI MARÇO 2020'!$1:$1048576,3,FALSE),"")</f>
        <v xml:space="preserve">UN    </v>
      </c>
      <c r="G1113" s="426">
        <v>0.6</v>
      </c>
      <c r="H1113" s="625">
        <f>IF($D1113&lt;&gt;"",VLOOKUP($D1113,'SINAPI MARÇO 2020'!$1:$1048576,4,FALSE),"")</f>
        <v>4.4800000000000004</v>
      </c>
      <c r="I1113" s="420">
        <f>TRUNC(G1113*H1113,2)</f>
        <v>2.68</v>
      </c>
    </row>
    <row r="1114" spans="2:9" ht="25.5">
      <c r="B1114" s="361" t="s">
        <v>872</v>
      </c>
      <c r="C1114" s="362" t="s">
        <v>7</v>
      </c>
      <c r="D1114" s="366">
        <v>6013</v>
      </c>
      <c r="E1114" s="179" t="str">
        <f>IF($D1114&lt;&gt;"",VLOOKUP($D1114,'SINAPI MARÇO 2020'!$A$1:G11865,2,FALSE),"")</f>
        <v>REGISTRO GAVETA COM ACABAMENTO E CANOPLA CROMADOS, SIMPLES, BITOLA 1 " (REF 1509)</v>
      </c>
      <c r="F1114" s="180" t="str">
        <f>IF($D1114&lt;&gt;"",VLOOKUP($D1114,'SINAPI MARÇO 2020'!$1:$1048576,3,FALSE),"")</f>
        <v xml:space="preserve">UN    </v>
      </c>
      <c r="G1114" s="426">
        <v>1</v>
      </c>
      <c r="H1114" s="625">
        <f>IF($D1114&lt;&gt;"",VLOOKUP($D1114,'SINAPI MARÇO 2020'!$1:$1048576,4,FALSE),"")</f>
        <v>66.58</v>
      </c>
      <c r="I1114" s="420">
        <f>TRUNC(G1114*H1114,2)</f>
        <v>66.58</v>
      </c>
    </row>
    <row r="1115" spans="2:9">
      <c r="B1115" s="524"/>
      <c r="C1115" s="173"/>
      <c r="D1115" s="500"/>
      <c r="E1115" s="586"/>
      <c r="F1115" s="173"/>
      <c r="G1115" s="581"/>
      <c r="H1115" s="501"/>
      <c r="I1115" s="523"/>
    </row>
    <row r="1116" spans="2:9" ht="38.25">
      <c r="B1116" s="483" t="s">
        <v>12674</v>
      </c>
      <c r="C1116" s="395"/>
      <c r="D1116" s="395"/>
      <c r="E1116" s="358" t="s">
        <v>12389</v>
      </c>
      <c r="F1116" s="359" t="s">
        <v>49</v>
      </c>
      <c r="G1116" s="425">
        <v>1</v>
      </c>
      <c r="H1116" s="403"/>
      <c r="I1116" s="419">
        <f>TRUNC(SUM(I1117:K1121),2)</f>
        <v>490.86</v>
      </c>
    </row>
    <row r="1117" spans="2:9" ht="25.5">
      <c r="B1117" s="172" t="s">
        <v>918</v>
      </c>
      <c r="C1117" s="173" t="s">
        <v>7</v>
      </c>
      <c r="D1117" s="368">
        <v>88248</v>
      </c>
      <c r="E1117" s="179" t="str">
        <f>IF($D1117&lt;&gt;"",VLOOKUP($D1117,'SINAPI MARÇO 2020'!$A$1:G11868,2,FALSE),"")</f>
        <v>AUXILIAR DE ENCANADOR OU BOMBEIRO HIDRÁULICO COM ENCARGOS COMPLEMENTARES</v>
      </c>
      <c r="F1117" s="180" t="str">
        <f>IF($D1117&lt;&gt;"",VLOOKUP($D1117,'SINAPI MARÇO 2020'!$1:$1048576,3,FALSE),"")</f>
        <v>H</v>
      </c>
      <c r="G1117" s="408">
        <v>0.5</v>
      </c>
      <c r="H1117" s="625">
        <f>IF($D1117&lt;&gt;"",VLOOKUP($D1117,'SINAPI MARÇO 2020'!$1:$1048576,4,FALSE),"")</f>
        <v>13.87</v>
      </c>
      <c r="I1117" s="420">
        <f>TRUNC(G1117*H1117,2)</f>
        <v>6.93</v>
      </c>
    </row>
    <row r="1118" spans="2:9" ht="25.5">
      <c r="B1118" s="172" t="s">
        <v>918</v>
      </c>
      <c r="C1118" s="173" t="s">
        <v>7</v>
      </c>
      <c r="D1118" s="368">
        <v>88267</v>
      </c>
      <c r="E1118" s="179" t="str">
        <f>IF($D1118&lt;&gt;"",VLOOKUP($D1118,'SINAPI MARÇO 2020'!$A$1:G11869,2,FALSE),"")</f>
        <v>ENCANADOR OU BOMBEIRO HIDRÁULICO COM ENCARGOS COMPLEMENTARES</v>
      </c>
      <c r="F1118" s="180" t="str">
        <f>IF($D1118&lt;&gt;"",VLOOKUP($D1118,'SINAPI MARÇO 2020'!$1:$1048576,3,FALSE),"")</f>
        <v>H</v>
      </c>
      <c r="G1118" s="408">
        <v>1.2</v>
      </c>
      <c r="H1118" s="625">
        <f>IF($D1118&lt;&gt;"",VLOOKUP($D1118,'SINAPI MARÇO 2020'!$1:$1048576,4,FALSE),"")</f>
        <v>17.79</v>
      </c>
      <c r="I1118" s="420">
        <f>TRUNC(G1118*H1118,2)</f>
        <v>21.34</v>
      </c>
    </row>
    <row r="1119" spans="2:9" ht="25.5">
      <c r="B1119" s="172" t="s">
        <v>918</v>
      </c>
      <c r="C1119" s="173" t="s">
        <v>7</v>
      </c>
      <c r="D1119" s="368">
        <v>86878</v>
      </c>
      <c r="E1119" s="179" t="str">
        <f>IF($D1119&lt;&gt;"",VLOOKUP($D1119,'SINAPI MARÇO 2020'!$A$1:G11870,2,FALSE),"")</f>
        <v>VÁLVULA EM METAL CROMADO TIPO AMERICANA 3.1/2 X 1.1/2 PARA PIA - FORNECIMENTO E INSTALAÇÃO. AF_01/2020</v>
      </c>
      <c r="F1119" s="180" t="str">
        <f>IF($D1119&lt;&gt;"",VLOOKUP($D1119,'SINAPI MARÇO 2020'!$1:$1048576,3,FALSE),"")</f>
        <v>UN</v>
      </c>
      <c r="G1119" s="408">
        <v>1</v>
      </c>
      <c r="H1119" s="625">
        <f>IF($D1119&lt;&gt;"",VLOOKUP($D1119,'SINAPI MARÇO 2020'!$1:$1048576,4,FALSE),"")</f>
        <v>55.09</v>
      </c>
      <c r="I1119" s="420">
        <f>TRUNC(G1119*H1119,2)</f>
        <v>55.09</v>
      </c>
    </row>
    <row r="1120" spans="2:9">
      <c r="B1120" s="172" t="s">
        <v>872</v>
      </c>
      <c r="C1120" s="173" t="s">
        <v>873</v>
      </c>
      <c r="D1120" s="368"/>
      <c r="E1120" s="394" t="s">
        <v>12691</v>
      </c>
      <c r="F1120" s="364" t="s">
        <v>1131</v>
      </c>
      <c r="G1120" s="408">
        <v>1</v>
      </c>
      <c r="H1120" s="627">
        <v>62.5</v>
      </c>
      <c r="I1120" s="420">
        <f>TRUNC(G1120*H1120,2)</f>
        <v>62.5</v>
      </c>
    </row>
    <row r="1121" spans="2:9" ht="25.5">
      <c r="B1121" s="172" t="s">
        <v>872</v>
      </c>
      <c r="C1121" s="173" t="s">
        <v>873</v>
      </c>
      <c r="D1121" s="368"/>
      <c r="E1121" s="394" t="s">
        <v>12692</v>
      </c>
      <c r="F1121" s="364" t="s">
        <v>1131</v>
      </c>
      <c r="G1121" s="408">
        <v>1</v>
      </c>
      <c r="H1121" s="627">
        <v>345</v>
      </c>
      <c r="I1121" s="420">
        <f>TRUNC(G1121*H1121,2)</f>
        <v>345</v>
      </c>
    </row>
    <row r="1122" spans="2:9">
      <c r="B1122" s="492"/>
      <c r="C1122" s="400"/>
      <c r="D1122" s="400"/>
      <c r="E1122" s="587"/>
      <c r="F1122" s="400"/>
      <c r="G1122" s="594"/>
      <c r="H1122" s="406"/>
      <c r="I1122" s="493"/>
    </row>
    <row r="1123" spans="2:9" ht="25.5">
      <c r="B1123" s="483" t="s">
        <v>12675</v>
      </c>
      <c r="C1123" s="395"/>
      <c r="D1123" s="395"/>
      <c r="E1123" s="358" t="s">
        <v>12390</v>
      </c>
      <c r="F1123" s="359" t="s">
        <v>49</v>
      </c>
      <c r="G1123" s="425">
        <v>1</v>
      </c>
      <c r="H1123" s="403"/>
      <c r="I1123" s="419">
        <f>TRUNC(SUM(I1124:I1126),2)</f>
        <v>70.61</v>
      </c>
    </row>
    <row r="1124" spans="2:9" ht="25.5">
      <c r="B1124" s="172" t="s">
        <v>918</v>
      </c>
      <c r="C1124" s="173" t="s">
        <v>7</v>
      </c>
      <c r="D1124" s="368">
        <v>88248</v>
      </c>
      <c r="E1124" s="179" t="str">
        <f>IF($D1124&lt;&gt;"",VLOOKUP($D1124,'SINAPI MARÇO 2020'!$A$1:G11875,2,FALSE),"")</f>
        <v>AUXILIAR DE ENCANADOR OU BOMBEIRO HIDRÁULICO COM ENCARGOS COMPLEMENTARES</v>
      </c>
      <c r="F1124" s="180" t="str">
        <f>IF($D1124&lt;&gt;"",VLOOKUP($D1124,'SINAPI MARÇO 2020'!$1:$1048576,3,FALSE),"")</f>
        <v>H</v>
      </c>
      <c r="G1124" s="408">
        <v>1</v>
      </c>
      <c r="H1124" s="625">
        <f>IF($D1124&lt;&gt;"",VLOOKUP($D1124,'SINAPI MARÇO 2020'!$1:$1048576,4,FALSE),"")</f>
        <v>13.87</v>
      </c>
      <c r="I1124" s="420">
        <f>TRUNC(G1124*H1124,2)</f>
        <v>13.87</v>
      </c>
    </row>
    <row r="1125" spans="2:9" ht="25.5">
      <c r="B1125" s="172" t="s">
        <v>918</v>
      </c>
      <c r="C1125" s="173" t="s">
        <v>7</v>
      </c>
      <c r="D1125" s="368">
        <v>88267</v>
      </c>
      <c r="E1125" s="179" t="str">
        <f>IF($D1125&lt;&gt;"",VLOOKUP($D1125,'SINAPI MARÇO 2020'!$A$1:G11876,2,FALSE),"")</f>
        <v>ENCANADOR OU BOMBEIRO HIDRÁULICO COM ENCARGOS COMPLEMENTARES</v>
      </c>
      <c r="F1125" s="180" t="str">
        <f>IF($D1125&lt;&gt;"",VLOOKUP($D1125,'SINAPI MARÇO 2020'!$1:$1048576,3,FALSE),"")</f>
        <v>H</v>
      </c>
      <c r="G1125" s="408">
        <v>0.5</v>
      </c>
      <c r="H1125" s="625">
        <f>IF($D1125&lt;&gt;"",VLOOKUP($D1125,'SINAPI MARÇO 2020'!$1:$1048576,4,FALSE),"")</f>
        <v>17.79</v>
      </c>
      <c r="I1125" s="420">
        <f>TRUNC(G1125*H1125,2)</f>
        <v>8.89</v>
      </c>
    </row>
    <row r="1126" spans="2:9" ht="25.5">
      <c r="B1126" s="172" t="s">
        <v>872</v>
      </c>
      <c r="C1126" s="173" t="s">
        <v>873</v>
      </c>
      <c r="D1126" s="368"/>
      <c r="E1126" s="394" t="s">
        <v>12693</v>
      </c>
      <c r="F1126" s="364" t="s">
        <v>1131</v>
      </c>
      <c r="G1126" s="408">
        <v>1</v>
      </c>
      <c r="H1126" s="627">
        <v>47.85</v>
      </c>
      <c r="I1126" s="420">
        <f>TRUNC(G1126*H1126,2)</f>
        <v>47.85</v>
      </c>
    </row>
    <row r="1127" spans="2:9">
      <c r="B1127" s="492"/>
      <c r="C1127" s="400"/>
      <c r="D1127" s="400"/>
      <c r="E1127" s="587"/>
      <c r="F1127" s="400"/>
      <c r="G1127" s="594"/>
      <c r="H1127" s="406"/>
      <c r="I1127" s="493"/>
    </row>
    <row r="1128" spans="2:9" ht="38.25">
      <c r="B1128" s="483" t="s">
        <v>12676</v>
      </c>
      <c r="C1128" s="395"/>
      <c r="D1128" s="395"/>
      <c r="E1128" s="358" t="s">
        <v>12391</v>
      </c>
      <c r="F1128" s="359" t="s">
        <v>49</v>
      </c>
      <c r="G1128" s="425">
        <v>1</v>
      </c>
      <c r="H1128" s="403"/>
      <c r="I1128" s="419">
        <f>TRUNC(SUM(I1129:K1134),2)</f>
        <v>294.27999999999997</v>
      </c>
    </row>
    <row r="1129" spans="2:9" ht="25.5">
      <c r="B1129" s="172" t="s">
        <v>918</v>
      </c>
      <c r="C1129" s="173" t="s">
        <v>7</v>
      </c>
      <c r="D1129" s="368">
        <v>88248</v>
      </c>
      <c r="E1129" s="179" t="str">
        <f>IF($D1129&lt;&gt;"",VLOOKUP($D1129,'SINAPI MARÇO 2020'!$A$1:G11880,2,FALSE),"")</f>
        <v>AUXILIAR DE ENCANADOR OU BOMBEIRO HIDRÁULICO COM ENCARGOS COMPLEMENTARES</v>
      </c>
      <c r="F1129" s="180" t="str">
        <f>IF($D1129&lt;&gt;"",VLOOKUP($D1129,'SINAPI MARÇO 2020'!$1:$1048576,3,FALSE),"")</f>
        <v>H</v>
      </c>
      <c r="G1129" s="408">
        <v>1</v>
      </c>
      <c r="H1129" s="625">
        <f>IF($D1129&lt;&gt;"",VLOOKUP($D1129,'SINAPI MARÇO 2020'!$1:$1048576,4,FALSE),"")</f>
        <v>13.87</v>
      </c>
      <c r="I1129" s="420">
        <f t="shared" ref="I1129:I1134" si="49">TRUNC(G1129*H1129,2)</f>
        <v>13.87</v>
      </c>
    </row>
    <row r="1130" spans="2:9" ht="25.5">
      <c r="B1130" s="172" t="s">
        <v>918</v>
      </c>
      <c r="C1130" s="173" t="s">
        <v>7</v>
      </c>
      <c r="D1130" s="368">
        <v>88267</v>
      </c>
      <c r="E1130" s="179" t="str">
        <f>IF($D1130&lt;&gt;"",VLOOKUP($D1130,'SINAPI MARÇO 2020'!$A$1:G11881,2,FALSE),"")</f>
        <v>ENCANADOR OU BOMBEIRO HIDRÁULICO COM ENCARGOS COMPLEMENTARES</v>
      </c>
      <c r="F1130" s="180" t="str">
        <f>IF($D1130&lt;&gt;"",VLOOKUP($D1130,'SINAPI MARÇO 2020'!$1:$1048576,3,FALSE),"")</f>
        <v>H</v>
      </c>
      <c r="G1130" s="408">
        <v>0.5</v>
      </c>
      <c r="H1130" s="625">
        <f>IF($D1130&lt;&gt;"",VLOOKUP($D1130,'SINAPI MARÇO 2020'!$1:$1048576,4,FALSE),"")</f>
        <v>17.79</v>
      </c>
      <c r="I1130" s="420">
        <f t="shared" si="49"/>
        <v>8.89</v>
      </c>
    </row>
    <row r="1131" spans="2:9" ht="38.25">
      <c r="B1131" s="172" t="s">
        <v>918</v>
      </c>
      <c r="C1131" s="173" t="s">
        <v>7</v>
      </c>
      <c r="D1131" s="368">
        <v>86877</v>
      </c>
      <c r="E1131" s="179" t="str">
        <f>IF($D1131&lt;&gt;"",VLOOKUP($D1131,'SINAPI MARÇO 2020'!$A$1:G11882,2,FALSE),"")</f>
        <v>VÁLVULA EM METAL CROMADO 1.1/2 X 1.1/2 PARA TANQUE OU LAVATÓRIO, COM OU SEM LADRÃO - FORNECIMENTO E INSTALAÇÃO. AF_01/2020</v>
      </c>
      <c r="F1131" s="180" t="str">
        <f>IF($D1131&lt;&gt;"",VLOOKUP($D1131,'SINAPI MARÇO 2020'!$1:$1048576,3,FALSE),"")</f>
        <v>UN</v>
      </c>
      <c r="G1131" s="408">
        <v>1</v>
      </c>
      <c r="H1131" s="625">
        <f>IF($D1131&lt;&gt;"",VLOOKUP($D1131,'SINAPI MARÇO 2020'!$1:$1048576,4,FALSE),"")</f>
        <v>25.54</v>
      </c>
      <c r="I1131" s="420">
        <f t="shared" si="49"/>
        <v>25.54</v>
      </c>
    </row>
    <row r="1132" spans="2:9" ht="25.5">
      <c r="B1132" s="172" t="s">
        <v>918</v>
      </c>
      <c r="C1132" s="173" t="s">
        <v>7</v>
      </c>
      <c r="D1132" s="368">
        <v>86887</v>
      </c>
      <c r="E1132" s="179" t="str">
        <f>IF($D1132&lt;&gt;"",VLOOKUP($D1132,'SINAPI MARÇO 2020'!$A$1:G11883,2,FALSE),"")</f>
        <v>ENGATE FLEXÍVEL EM INOX, 1/2  X 40CM - FORNECIMENTO E INSTALAÇÃO. AF_01/2020</v>
      </c>
      <c r="F1132" s="180" t="str">
        <f>IF($D1132&lt;&gt;"",VLOOKUP($D1132,'SINAPI MARÇO 2020'!$1:$1048576,3,FALSE),"")</f>
        <v>UN</v>
      </c>
      <c r="G1132" s="408">
        <v>1</v>
      </c>
      <c r="H1132" s="625">
        <f>IF($D1132&lt;&gt;"",VLOOKUP($D1132,'SINAPI MARÇO 2020'!$1:$1048576,4,FALSE),"")</f>
        <v>40.98</v>
      </c>
      <c r="I1132" s="420">
        <f t="shared" si="49"/>
        <v>40.98</v>
      </c>
    </row>
    <row r="1133" spans="2:9">
      <c r="B1133" s="172" t="s">
        <v>872</v>
      </c>
      <c r="C1133" s="173" t="s">
        <v>873</v>
      </c>
      <c r="D1133" s="368"/>
      <c r="E1133" s="394" t="s">
        <v>12691</v>
      </c>
      <c r="F1133" s="364" t="s">
        <v>1131</v>
      </c>
      <c r="G1133" s="408">
        <v>1</v>
      </c>
      <c r="H1133" s="625">
        <v>62.5</v>
      </c>
      <c r="I1133" s="420">
        <f t="shared" si="49"/>
        <v>62.5</v>
      </c>
    </row>
    <row r="1134" spans="2:9" ht="25.5">
      <c r="B1134" s="172" t="s">
        <v>872</v>
      </c>
      <c r="C1134" s="173" t="s">
        <v>873</v>
      </c>
      <c r="D1134" s="368"/>
      <c r="E1134" s="394" t="s">
        <v>12694</v>
      </c>
      <c r="F1134" s="364" t="s">
        <v>1131</v>
      </c>
      <c r="G1134" s="408">
        <v>1</v>
      </c>
      <c r="H1134" s="625">
        <v>142.5</v>
      </c>
      <c r="I1134" s="420">
        <f t="shared" si="49"/>
        <v>142.5</v>
      </c>
    </row>
    <row r="1135" spans="2:9">
      <c r="B1135" s="492"/>
      <c r="C1135" s="400"/>
      <c r="D1135" s="400"/>
      <c r="E1135" s="587"/>
      <c r="F1135" s="400"/>
      <c r="G1135" s="594"/>
      <c r="H1135" s="406"/>
      <c r="I1135" s="493"/>
    </row>
    <row r="1136" spans="2:9" ht="27.75" customHeight="1">
      <c r="B1136" s="483" t="s">
        <v>12677</v>
      </c>
      <c r="C1136" s="395"/>
      <c r="D1136" s="395"/>
      <c r="E1136" s="358" t="s">
        <v>12393</v>
      </c>
      <c r="F1136" s="359" t="s">
        <v>49</v>
      </c>
      <c r="G1136" s="425">
        <v>1</v>
      </c>
      <c r="H1136" s="403"/>
      <c r="I1136" s="419">
        <f>TRUNC(SUM(I1137:I1138),2)</f>
        <v>47.43</v>
      </c>
    </row>
    <row r="1137" spans="2:9" ht="25.5">
      <c r="B1137" s="172" t="s">
        <v>918</v>
      </c>
      <c r="C1137" s="173" t="s">
        <v>7</v>
      </c>
      <c r="D1137" s="368">
        <v>88248</v>
      </c>
      <c r="E1137" s="179" t="str">
        <f>IF($D1137&lt;&gt;"",VLOOKUP($D1137,'SINAPI MARÇO 2020'!$A$1:G11888,2,FALSE),"")</f>
        <v>AUXILIAR DE ENCANADOR OU BOMBEIRO HIDRÁULICO COM ENCARGOS COMPLEMENTARES</v>
      </c>
      <c r="F1137" s="180" t="str">
        <f>IF($D1137&lt;&gt;"",VLOOKUP($D1137,'SINAPI MARÇO 2020'!$1:$1048576,3,FALSE),"")</f>
        <v>H</v>
      </c>
      <c r="G1137" s="408">
        <v>0.5</v>
      </c>
      <c r="H1137" s="625">
        <f>IF($D1137&lt;&gt;"",VLOOKUP($D1137,'SINAPI MARÇO 2020'!$1:$1048576,4,FALSE),"")</f>
        <v>13.87</v>
      </c>
      <c r="I1137" s="420">
        <f>TRUNC(G1137*H1137,2)</f>
        <v>6.93</v>
      </c>
    </row>
    <row r="1138" spans="2:9">
      <c r="B1138" s="172" t="s">
        <v>872</v>
      </c>
      <c r="C1138" s="173" t="s">
        <v>873</v>
      </c>
      <c r="D1138" s="368"/>
      <c r="E1138" s="394" t="s">
        <v>12695</v>
      </c>
      <c r="F1138" s="364" t="s">
        <v>1131</v>
      </c>
      <c r="G1138" s="408">
        <v>1</v>
      </c>
      <c r="H1138" s="627">
        <v>40.5</v>
      </c>
      <c r="I1138" s="420">
        <f>TRUNC(G1138*H1138,2)</f>
        <v>40.5</v>
      </c>
    </row>
    <row r="1139" spans="2:9">
      <c r="B1139" s="492"/>
      <c r="C1139" s="400"/>
      <c r="D1139" s="400"/>
      <c r="E1139" s="587"/>
      <c r="F1139" s="400"/>
      <c r="G1139" s="594"/>
      <c r="H1139" s="406"/>
      <c r="I1139" s="493"/>
    </row>
    <row r="1140" spans="2:9" ht="25.5">
      <c r="B1140" s="483" t="s">
        <v>12678</v>
      </c>
      <c r="C1140" s="395"/>
      <c r="D1140" s="395"/>
      <c r="E1140" s="358" t="s">
        <v>12394</v>
      </c>
      <c r="F1140" s="359" t="s">
        <v>49</v>
      </c>
      <c r="G1140" s="425">
        <v>1</v>
      </c>
      <c r="H1140" s="403"/>
      <c r="I1140" s="419">
        <f>TRUNC(SUM(I1141:I1142),2)</f>
        <v>165.93</v>
      </c>
    </row>
    <row r="1141" spans="2:9" ht="25.5">
      <c r="B1141" s="172" t="s">
        <v>918</v>
      </c>
      <c r="C1141" s="173" t="s">
        <v>7</v>
      </c>
      <c r="D1141" s="368">
        <v>88248</v>
      </c>
      <c r="E1141" s="179" t="str">
        <f>IF($D1141&lt;&gt;"",VLOOKUP($D1141,'SINAPI MARÇO 2020'!$A$1:G11892,2,FALSE),"")</f>
        <v>AUXILIAR DE ENCANADOR OU BOMBEIRO HIDRÁULICO COM ENCARGOS COMPLEMENTARES</v>
      </c>
      <c r="F1141" s="180" t="str">
        <f>IF($D1141&lt;&gt;"",VLOOKUP($D1141,'SINAPI MARÇO 2020'!$1:$1048576,3,FALSE),"")</f>
        <v>H</v>
      </c>
      <c r="G1141" s="408">
        <v>0.5</v>
      </c>
      <c r="H1141" s="625">
        <f>IF($D1141&lt;&gt;"",VLOOKUP($D1141,'SINAPI MARÇO 2020'!$1:$1048576,4,FALSE),"")</f>
        <v>13.87</v>
      </c>
      <c r="I1141" s="420">
        <f>TRUNC(G1141*H1141,2)</f>
        <v>6.93</v>
      </c>
    </row>
    <row r="1142" spans="2:9" ht="25.5">
      <c r="B1142" s="172" t="s">
        <v>872</v>
      </c>
      <c r="C1142" s="173" t="s">
        <v>873</v>
      </c>
      <c r="D1142" s="368"/>
      <c r="E1142" s="394" t="s">
        <v>12696</v>
      </c>
      <c r="F1142" s="364" t="s">
        <v>1131</v>
      </c>
      <c r="G1142" s="408">
        <v>1</v>
      </c>
      <c r="H1142" s="627">
        <v>159</v>
      </c>
      <c r="I1142" s="420">
        <f>TRUNC(G1142*H1142,2)</f>
        <v>159</v>
      </c>
    </row>
    <row r="1143" spans="2:9">
      <c r="B1143" s="492"/>
      <c r="C1143" s="400"/>
      <c r="D1143" s="400"/>
      <c r="E1143" s="587"/>
      <c r="F1143" s="400"/>
      <c r="G1143" s="594"/>
      <c r="H1143" s="406"/>
      <c r="I1143" s="493"/>
    </row>
    <row r="1144" spans="2:9" ht="25.5">
      <c r="B1144" s="483" t="s">
        <v>12679</v>
      </c>
      <c r="C1144" s="395"/>
      <c r="D1144" s="395"/>
      <c r="E1144" s="358" t="s">
        <v>12395</v>
      </c>
      <c r="F1144" s="359" t="s">
        <v>49</v>
      </c>
      <c r="G1144" s="425">
        <v>1</v>
      </c>
      <c r="H1144" s="403"/>
      <c r="I1144" s="419">
        <f>TRUNC(SUM(I1145:I1147),2)</f>
        <v>263.66000000000003</v>
      </c>
    </row>
    <row r="1145" spans="2:9" ht="25.5">
      <c r="B1145" s="172" t="s">
        <v>918</v>
      </c>
      <c r="C1145" s="173" t="s">
        <v>7</v>
      </c>
      <c r="D1145" s="368">
        <v>88248</v>
      </c>
      <c r="E1145" s="179" t="str">
        <f>IF($D1145&lt;&gt;"",VLOOKUP($D1145,'SINAPI MARÇO 2020'!$A$1:G11896,2,FALSE),"")</f>
        <v>AUXILIAR DE ENCANADOR OU BOMBEIRO HIDRÁULICO COM ENCARGOS COMPLEMENTARES</v>
      </c>
      <c r="F1145" s="180" t="str">
        <f>IF($D1145&lt;&gt;"",VLOOKUP($D1145,'SINAPI MARÇO 2020'!$1:$1048576,3,FALSE),"")</f>
        <v>H</v>
      </c>
      <c r="G1145" s="408">
        <v>0.6</v>
      </c>
      <c r="H1145" s="625">
        <f>IF($D1145&lt;&gt;"",VLOOKUP($D1145,'SINAPI MARÇO 2020'!$1:$1048576,4,FALSE),"")</f>
        <v>13.87</v>
      </c>
      <c r="I1145" s="420">
        <f>TRUNC(G1145*H1145,2)</f>
        <v>8.32</v>
      </c>
    </row>
    <row r="1146" spans="2:9" ht="25.5">
      <c r="B1146" s="172" t="s">
        <v>918</v>
      </c>
      <c r="C1146" s="173" t="s">
        <v>7</v>
      </c>
      <c r="D1146" s="368">
        <v>88267</v>
      </c>
      <c r="E1146" s="179" t="str">
        <f>IF($D1146&lt;&gt;"",VLOOKUP($D1146,'SINAPI MARÇO 2020'!$A$1:G11897,2,FALSE),"")</f>
        <v>ENCANADOR OU BOMBEIRO HIDRÁULICO COM ENCARGOS COMPLEMENTARES</v>
      </c>
      <c r="F1146" s="180" t="str">
        <f>IF($D1146&lt;&gt;"",VLOOKUP($D1146,'SINAPI MARÇO 2020'!$1:$1048576,3,FALSE),"")</f>
        <v>H</v>
      </c>
      <c r="G1146" s="408">
        <v>1.2</v>
      </c>
      <c r="H1146" s="625">
        <f>IF($D1146&lt;&gt;"",VLOOKUP($D1146,'SINAPI MARÇO 2020'!$1:$1048576,4,FALSE),"")</f>
        <v>17.79</v>
      </c>
      <c r="I1146" s="420">
        <f>TRUNC(G1146*H1146,2)</f>
        <v>21.34</v>
      </c>
    </row>
    <row r="1147" spans="2:9" ht="25.5">
      <c r="B1147" s="172" t="s">
        <v>872</v>
      </c>
      <c r="C1147" s="173" t="s">
        <v>873</v>
      </c>
      <c r="D1147" s="368"/>
      <c r="E1147" s="394" t="s">
        <v>12697</v>
      </c>
      <c r="F1147" s="364" t="s">
        <v>1131</v>
      </c>
      <c r="G1147" s="408">
        <v>1</v>
      </c>
      <c r="H1147" s="627">
        <v>234</v>
      </c>
      <c r="I1147" s="420">
        <f>TRUNC(G1147*H1147,2)</f>
        <v>234</v>
      </c>
    </row>
    <row r="1148" spans="2:9">
      <c r="B1148" s="492"/>
      <c r="C1148" s="400"/>
      <c r="D1148" s="400"/>
      <c r="E1148" s="587"/>
      <c r="F1148" s="400"/>
      <c r="G1148" s="594"/>
      <c r="H1148" s="406"/>
      <c r="I1148" s="493"/>
    </row>
    <row r="1149" spans="2:9" ht="25.5">
      <c r="B1149" s="483" t="s">
        <v>12680</v>
      </c>
      <c r="C1149" s="395"/>
      <c r="D1149" s="395"/>
      <c r="E1149" s="358" t="s">
        <v>12396</v>
      </c>
      <c r="F1149" s="359" t="s">
        <v>49</v>
      </c>
      <c r="G1149" s="425">
        <v>1</v>
      </c>
      <c r="H1149" s="403"/>
      <c r="I1149" s="419">
        <f>TRUNC(SUM(I1150:I1152),2)</f>
        <v>116.01</v>
      </c>
    </row>
    <row r="1150" spans="2:9" ht="25.5">
      <c r="B1150" s="172" t="s">
        <v>918</v>
      </c>
      <c r="C1150" s="173" t="s">
        <v>7</v>
      </c>
      <c r="D1150" s="368">
        <v>88248</v>
      </c>
      <c r="E1150" s="179" t="str">
        <f>IF($D1150&lt;&gt;"",VLOOKUP($D1150,'SINAPI MARÇO 2020'!$A$1:G11901,2,FALSE),"")</f>
        <v>AUXILIAR DE ENCANADOR OU BOMBEIRO HIDRÁULICO COM ENCARGOS COMPLEMENTARES</v>
      </c>
      <c r="F1150" s="180" t="str">
        <f>IF($D1150&lt;&gt;"",VLOOKUP($D1150,'SINAPI MARÇO 2020'!$1:$1048576,3,FALSE),"")</f>
        <v>H</v>
      </c>
      <c r="G1150" s="426">
        <v>0.6</v>
      </c>
      <c r="H1150" s="625">
        <f>IF($D1150&lt;&gt;"",VLOOKUP($D1150,'SINAPI MARÇO 2020'!$1:$1048576,4,FALSE),"")</f>
        <v>13.87</v>
      </c>
      <c r="I1150" s="420">
        <f>TRUNC(G1150*H1150,2)</f>
        <v>8.32</v>
      </c>
    </row>
    <row r="1151" spans="2:9" ht="25.5">
      <c r="B1151" s="172" t="s">
        <v>918</v>
      </c>
      <c r="C1151" s="173" t="s">
        <v>7</v>
      </c>
      <c r="D1151" s="368">
        <v>88267</v>
      </c>
      <c r="E1151" s="179" t="str">
        <f>IF($D1151&lt;&gt;"",VLOOKUP($D1151,'SINAPI MARÇO 2020'!$A$1:G11902,2,FALSE),"")</f>
        <v>ENCANADOR OU BOMBEIRO HIDRÁULICO COM ENCARGOS COMPLEMENTARES</v>
      </c>
      <c r="F1151" s="180" t="str">
        <f>IF($D1151&lt;&gt;"",VLOOKUP($D1151,'SINAPI MARÇO 2020'!$1:$1048576,3,FALSE),"")</f>
        <v>H</v>
      </c>
      <c r="G1151" s="426">
        <v>1</v>
      </c>
      <c r="H1151" s="625">
        <f>IF($D1151&lt;&gt;"",VLOOKUP($D1151,'SINAPI MARÇO 2020'!$1:$1048576,4,FALSE),"")</f>
        <v>17.79</v>
      </c>
      <c r="I1151" s="420">
        <f>TRUNC(G1151*H1151,2)</f>
        <v>17.79</v>
      </c>
    </row>
    <row r="1152" spans="2:9">
      <c r="B1152" s="172" t="s">
        <v>872</v>
      </c>
      <c r="C1152" s="173" t="s">
        <v>873</v>
      </c>
      <c r="D1152" s="368"/>
      <c r="E1152" s="394" t="s">
        <v>12698</v>
      </c>
      <c r="F1152" s="364" t="s">
        <v>1131</v>
      </c>
      <c r="G1152" s="426">
        <v>1</v>
      </c>
      <c r="H1152" s="627">
        <v>89.9</v>
      </c>
      <c r="I1152" s="420">
        <f>TRUNC(G1152*H1152,2)</f>
        <v>89.9</v>
      </c>
    </row>
    <row r="1153" spans="2:9" ht="12.75">
      <c r="B1153" s="492"/>
      <c r="C1153" s="400"/>
      <c r="D1153" s="400"/>
      <c r="E1153" s="587"/>
      <c r="F1153" s="400"/>
      <c r="G1153" s="599"/>
      <c r="H1153" s="400"/>
      <c r="I1153" s="530"/>
    </row>
    <row r="1154" spans="2:9" ht="25.5">
      <c r="B1154" s="483" t="s">
        <v>12681</v>
      </c>
      <c r="C1154" s="395"/>
      <c r="D1154" s="395"/>
      <c r="E1154" s="358" t="s">
        <v>12397</v>
      </c>
      <c r="F1154" s="359" t="s">
        <v>49</v>
      </c>
      <c r="G1154" s="425">
        <v>1</v>
      </c>
      <c r="H1154" s="403"/>
      <c r="I1154" s="419">
        <f>TRUNC(SUM(I1155:I1157),2)</f>
        <v>140.31</v>
      </c>
    </row>
    <row r="1155" spans="2:9" ht="25.5">
      <c r="B1155" s="172" t="s">
        <v>918</v>
      </c>
      <c r="C1155" s="173" t="s">
        <v>7</v>
      </c>
      <c r="D1155" s="368">
        <v>88248</v>
      </c>
      <c r="E1155" s="179" t="str">
        <f>IF($D1155&lt;&gt;"",VLOOKUP($D1155,'SINAPI MARÇO 2020'!$A$1:G11906,2,FALSE),"")</f>
        <v>AUXILIAR DE ENCANADOR OU BOMBEIRO HIDRÁULICO COM ENCARGOS COMPLEMENTARES</v>
      </c>
      <c r="F1155" s="180" t="str">
        <f>IF($D1155&lt;&gt;"",VLOOKUP($D1155,'SINAPI MARÇO 2020'!$1:$1048576,3,FALSE),"")</f>
        <v>H</v>
      </c>
      <c r="G1155" s="408">
        <v>0.6</v>
      </c>
      <c r="H1155" s="625">
        <f>IF($D1155&lt;&gt;"",VLOOKUP($D1155,'SINAPI MARÇO 2020'!$1:$1048576,4,FALSE),"")</f>
        <v>13.87</v>
      </c>
      <c r="I1155" s="420">
        <f>TRUNC(G1155*H1155,2)</f>
        <v>8.32</v>
      </c>
    </row>
    <row r="1156" spans="2:9" ht="25.5">
      <c r="B1156" s="172" t="s">
        <v>918</v>
      </c>
      <c r="C1156" s="173" t="s">
        <v>7</v>
      </c>
      <c r="D1156" s="368">
        <v>88267</v>
      </c>
      <c r="E1156" s="179" t="str">
        <f>IF($D1156&lt;&gt;"",VLOOKUP($D1156,'SINAPI MARÇO 2020'!$A$1:G11907,2,FALSE),"")</f>
        <v>ENCANADOR OU BOMBEIRO HIDRÁULICO COM ENCARGOS COMPLEMENTARES</v>
      </c>
      <c r="F1156" s="180" t="str">
        <f>IF($D1156&lt;&gt;"",VLOOKUP($D1156,'SINAPI MARÇO 2020'!$1:$1048576,3,FALSE),"")</f>
        <v>H</v>
      </c>
      <c r="G1156" s="408">
        <v>1</v>
      </c>
      <c r="H1156" s="625">
        <f>IF($D1156&lt;&gt;"",VLOOKUP($D1156,'SINAPI MARÇO 2020'!$1:$1048576,4,FALSE),"")</f>
        <v>17.79</v>
      </c>
      <c r="I1156" s="420">
        <f>TRUNC(G1156*H1156,2)</f>
        <v>17.79</v>
      </c>
    </row>
    <row r="1157" spans="2:9" ht="25.5">
      <c r="B1157" s="172" t="s">
        <v>872</v>
      </c>
      <c r="C1157" s="173" t="s">
        <v>873</v>
      </c>
      <c r="D1157" s="368"/>
      <c r="E1157" s="394" t="s">
        <v>12699</v>
      </c>
      <c r="F1157" s="364" t="s">
        <v>1131</v>
      </c>
      <c r="G1157" s="408">
        <v>1</v>
      </c>
      <c r="H1157" s="627">
        <v>114.2</v>
      </c>
      <c r="I1157" s="420">
        <f>TRUNC(G1157*H1157,2)</f>
        <v>114.2</v>
      </c>
    </row>
    <row r="1158" spans="2:9">
      <c r="B1158" s="492"/>
      <c r="C1158" s="400"/>
      <c r="D1158" s="400"/>
      <c r="E1158" s="587"/>
      <c r="F1158" s="400"/>
      <c r="G1158" s="594"/>
      <c r="H1158" s="406"/>
      <c r="I1158" s="493"/>
    </row>
    <row r="1159" spans="2:9" ht="25.5">
      <c r="B1159" s="483" t="s">
        <v>12682</v>
      </c>
      <c r="C1159" s="395"/>
      <c r="D1159" s="395"/>
      <c r="E1159" s="358" t="s">
        <v>12399</v>
      </c>
      <c r="F1159" s="359" t="s">
        <v>49</v>
      </c>
      <c r="G1159" s="425">
        <v>1</v>
      </c>
      <c r="H1159" s="403"/>
      <c r="I1159" s="419">
        <f>TRUNC(SUM(I1160:I1161),2)</f>
        <v>36.369999999999997</v>
      </c>
    </row>
    <row r="1160" spans="2:9" ht="25.5">
      <c r="B1160" s="172" t="s">
        <v>918</v>
      </c>
      <c r="C1160" s="173" t="s">
        <v>7</v>
      </c>
      <c r="D1160" s="368">
        <v>88248</v>
      </c>
      <c r="E1160" s="179" t="str">
        <f>IF($D1160&lt;&gt;"",VLOOKUP($D1160,'SINAPI MARÇO 2020'!$A$1:G11911,2,FALSE),"")</f>
        <v>AUXILIAR DE ENCANADOR OU BOMBEIRO HIDRÁULICO COM ENCARGOS COMPLEMENTARES</v>
      </c>
      <c r="F1160" s="180" t="str">
        <f>IF($D1160&lt;&gt;"",VLOOKUP($D1160,'SINAPI MARÇO 2020'!$1:$1048576,3,FALSE),"")</f>
        <v>H</v>
      </c>
      <c r="G1160" s="408">
        <v>1</v>
      </c>
      <c r="H1160" s="625">
        <f>IF($D1160&lt;&gt;"",VLOOKUP($D1160,'SINAPI MARÇO 2020'!$1:$1048576,4,FALSE),"")</f>
        <v>13.87</v>
      </c>
      <c r="I1160" s="420">
        <f>TRUNC(G1160*H1160,2)</f>
        <v>13.87</v>
      </c>
    </row>
    <row r="1161" spans="2:9" ht="25.5">
      <c r="B1161" s="172" t="s">
        <v>872</v>
      </c>
      <c r="C1161" s="173" t="s">
        <v>873</v>
      </c>
      <c r="D1161" s="368"/>
      <c r="E1161" s="394" t="s">
        <v>12700</v>
      </c>
      <c r="F1161" s="364" t="s">
        <v>1131</v>
      </c>
      <c r="G1161" s="408">
        <v>1</v>
      </c>
      <c r="H1161" s="627">
        <v>22.5</v>
      </c>
      <c r="I1161" s="420">
        <f>TRUNC(G1161*H1161,2)</f>
        <v>22.5</v>
      </c>
    </row>
    <row r="1162" spans="2:9">
      <c r="B1162" s="492"/>
      <c r="C1162" s="400"/>
      <c r="D1162" s="400"/>
      <c r="E1162" s="587"/>
      <c r="F1162" s="400"/>
      <c r="G1162" s="594"/>
      <c r="H1162" s="406"/>
      <c r="I1162" s="493"/>
    </row>
    <row r="1163" spans="2:9" ht="25.5">
      <c r="B1163" s="483" t="s">
        <v>12683</v>
      </c>
      <c r="C1163" s="395"/>
      <c r="D1163" s="395"/>
      <c r="E1163" s="358" t="s">
        <v>12400</v>
      </c>
      <c r="F1163" s="359" t="s">
        <v>49</v>
      </c>
      <c r="G1163" s="425">
        <v>1</v>
      </c>
      <c r="H1163" s="403"/>
      <c r="I1163" s="419">
        <f>TRUNC(SUM(I1164:I1165),2)</f>
        <v>46.67</v>
      </c>
    </row>
    <row r="1164" spans="2:9" ht="25.5">
      <c r="B1164" s="172" t="s">
        <v>918</v>
      </c>
      <c r="C1164" s="173" t="s">
        <v>7</v>
      </c>
      <c r="D1164" s="368">
        <v>88248</v>
      </c>
      <c r="E1164" s="179" t="str">
        <f>IF($D1164&lt;&gt;"",VLOOKUP($D1164,'SINAPI MARÇO 2020'!$A$1:G11915,2,FALSE),"")</f>
        <v>AUXILIAR DE ENCANADOR OU BOMBEIRO HIDRÁULICO COM ENCARGOS COMPLEMENTARES</v>
      </c>
      <c r="F1164" s="180" t="str">
        <f>IF($D1164&lt;&gt;"",VLOOKUP($D1164,'SINAPI MARÇO 2020'!$1:$1048576,3,FALSE),"")</f>
        <v>H</v>
      </c>
      <c r="G1164" s="408">
        <v>1</v>
      </c>
      <c r="H1164" s="625">
        <f>IF($D1164&lt;&gt;"",VLOOKUP($D1164,'SINAPI MARÇO 2020'!$1:$1048576,4,FALSE),"")</f>
        <v>13.87</v>
      </c>
      <c r="I1164" s="420">
        <f>TRUNC(G1164*H1164,2)</f>
        <v>13.87</v>
      </c>
    </row>
    <row r="1165" spans="2:9" ht="25.5">
      <c r="B1165" s="172" t="s">
        <v>872</v>
      </c>
      <c r="C1165" s="173" t="s">
        <v>873</v>
      </c>
      <c r="D1165" s="368"/>
      <c r="E1165" s="394" t="s">
        <v>12701</v>
      </c>
      <c r="F1165" s="364" t="s">
        <v>1131</v>
      </c>
      <c r="G1165" s="408">
        <v>1</v>
      </c>
      <c r="H1165" s="627">
        <v>32.799999999999997</v>
      </c>
      <c r="I1165" s="420">
        <f>TRUNC(G1165*H1165,2)</f>
        <v>32.799999999999997</v>
      </c>
    </row>
    <row r="1166" spans="2:9">
      <c r="B1166" s="492"/>
      <c r="C1166" s="400"/>
      <c r="D1166" s="400"/>
      <c r="E1166" s="587"/>
      <c r="F1166" s="400"/>
      <c r="G1166" s="594"/>
      <c r="H1166" s="406"/>
      <c r="I1166" s="493"/>
    </row>
    <row r="1167" spans="2:9" ht="25.5">
      <c r="B1167" s="483" t="s">
        <v>12684</v>
      </c>
      <c r="C1167" s="395"/>
      <c r="D1167" s="395"/>
      <c r="E1167" s="358" t="s">
        <v>12401</v>
      </c>
      <c r="F1167" s="359" t="s">
        <v>49</v>
      </c>
      <c r="G1167" s="425">
        <v>1</v>
      </c>
      <c r="H1167" s="403"/>
      <c r="I1167" s="419">
        <f>TRUNC(SUM(I1168:I1169),2)</f>
        <v>99.27</v>
      </c>
    </row>
    <row r="1168" spans="2:9" ht="25.5">
      <c r="B1168" s="172" t="s">
        <v>918</v>
      </c>
      <c r="C1168" s="173" t="s">
        <v>7</v>
      </c>
      <c r="D1168" s="368">
        <v>88248</v>
      </c>
      <c r="E1168" s="179" t="str">
        <f>IF($D1168&lt;&gt;"",VLOOKUP($D1168,'SINAPI MARÇO 2020'!$A$1:G11919,2,FALSE),"")</f>
        <v>AUXILIAR DE ENCANADOR OU BOMBEIRO HIDRÁULICO COM ENCARGOS COMPLEMENTARES</v>
      </c>
      <c r="F1168" s="180" t="str">
        <f>IF($D1168&lt;&gt;"",VLOOKUP($D1168,'SINAPI MARÇO 2020'!$1:$1048576,3,FALSE),"")</f>
        <v>H</v>
      </c>
      <c r="G1168" s="408">
        <v>1</v>
      </c>
      <c r="H1168" s="625">
        <f>IF($D1168&lt;&gt;"",VLOOKUP($D1168,'SINAPI MARÇO 2020'!$1:$1048576,4,FALSE),"")</f>
        <v>13.87</v>
      </c>
      <c r="I1168" s="420">
        <f>TRUNC(G1168*H1168,2)</f>
        <v>13.87</v>
      </c>
    </row>
    <row r="1169" spans="2:9" ht="28.5" customHeight="1">
      <c r="B1169" s="172" t="s">
        <v>872</v>
      </c>
      <c r="C1169" s="173" t="s">
        <v>873</v>
      </c>
      <c r="D1169" s="368"/>
      <c r="E1169" s="394" t="s">
        <v>13211</v>
      </c>
      <c r="F1169" s="364" t="s">
        <v>1131</v>
      </c>
      <c r="G1169" s="434">
        <v>1</v>
      </c>
      <c r="H1169" s="630">
        <v>85.4</v>
      </c>
      <c r="I1169" s="420">
        <f>TRUNC(G1169*H1169,2)</f>
        <v>85.4</v>
      </c>
    </row>
    <row r="1170" spans="2:9">
      <c r="B1170" s="492"/>
      <c r="C1170" s="400"/>
      <c r="D1170" s="400"/>
      <c r="E1170" s="587"/>
      <c r="F1170" s="400"/>
      <c r="G1170" s="594"/>
      <c r="H1170" s="406"/>
      <c r="I1170" s="493"/>
    </row>
    <row r="1171" spans="2:9" ht="25.5">
      <c r="B1171" s="483" t="s">
        <v>12685</v>
      </c>
      <c r="C1171" s="395"/>
      <c r="D1171" s="395"/>
      <c r="E1171" s="358" t="s">
        <v>12402</v>
      </c>
      <c r="F1171" s="359" t="s">
        <v>49</v>
      </c>
      <c r="G1171" s="425">
        <v>1</v>
      </c>
      <c r="H1171" s="403"/>
      <c r="I1171" s="419">
        <f>TRUNC(SUM(I1172:I1174),2)</f>
        <v>324.10000000000002</v>
      </c>
    </row>
    <row r="1172" spans="2:9" ht="25.5">
      <c r="B1172" s="172" t="s">
        <v>918</v>
      </c>
      <c r="C1172" s="173" t="s">
        <v>7</v>
      </c>
      <c r="D1172" s="368">
        <v>88267</v>
      </c>
      <c r="E1172" s="179" t="str">
        <f>IF($D1172&lt;&gt;"",VLOOKUP($D1172,'SINAPI MARÇO 2020'!$A$1:G11922,2,FALSE),"")</f>
        <v>ENCANADOR OU BOMBEIRO HIDRÁULICO COM ENCARGOS COMPLEMENTARES</v>
      </c>
      <c r="F1172" s="180" t="str">
        <f>IF($D1172&lt;&gt;"",VLOOKUP($D1172,'SINAPI MARÇO 2020'!$1:$1048576,3,FALSE),"")</f>
        <v>H</v>
      </c>
      <c r="G1172" s="408">
        <v>3</v>
      </c>
      <c r="H1172" s="625">
        <f>IF($D1172&lt;&gt;"",VLOOKUP($D1172,'SINAPI MARÇO 2020'!$1:$1048576,4,FALSE),"")</f>
        <v>17.79</v>
      </c>
      <c r="I1172" s="420">
        <f>TRUNC(G1172*H1172,2)</f>
        <v>53.37</v>
      </c>
    </row>
    <row r="1173" spans="2:9" ht="25.5">
      <c r="B1173" s="172" t="s">
        <v>918</v>
      </c>
      <c r="C1173" s="173" t="s">
        <v>7</v>
      </c>
      <c r="D1173" s="368">
        <v>88248</v>
      </c>
      <c r="E1173" s="179" t="str">
        <f>IF($D1173&lt;&gt;"",VLOOKUP($D1173,'SINAPI MARÇO 2020'!$A$1:G11923,2,FALSE),"")</f>
        <v>AUXILIAR DE ENCANADOR OU BOMBEIRO HIDRÁULICO COM ENCARGOS COMPLEMENTARES</v>
      </c>
      <c r="F1173" s="180" t="str">
        <f>IF($D1173&lt;&gt;"",VLOOKUP($D1173,'SINAPI MARÇO 2020'!$1:$1048576,3,FALSE),"")</f>
        <v>H</v>
      </c>
      <c r="G1173" s="408">
        <v>2</v>
      </c>
      <c r="H1173" s="625">
        <f>IF($D1173&lt;&gt;"",VLOOKUP($D1173,'SINAPI MARÇO 2020'!$1:$1048576,4,FALSE),"")</f>
        <v>13.87</v>
      </c>
      <c r="I1173" s="420">
        <f>TRUNC(G1173*H1173,2)</f>
        <v>27.74</v>
      </c>
    </row>
    <row r="1174" spans="2:9" ht="30" customHeight="1">
      <c r="B1174" s="172" t="s">
        <v>872</v>
      </c>
      <c r="C1174" s="173" t="s">
        <v>7</v>
      </c>
      <c r="D1174" s="368">
        <v>36081</v>
      </c>
      <c r="E1174" s="179" t="str">
        <f>IF($D1174&lt;&gt;"",VLOOKUP($D1174,'SINAPI MARÇO 2020'!$A$1:G11924,2,FALSE),"")</f>
        <v>BARRA DE APOIO RETA, EM ACO INOX POLIDO, COMPRIMENTO 80CM, DIAMETRO MINIMO 3 CM</v>
      </c>
      <c r="F1174" s="180" t="str">
        <f>IF($D1174&lt;&gt;"",VLOOKUP($D1174,'SINAPI MARÇO 2020'!$1:$1048576,3,FALSE),"")</f>
        <v xml:space="preserve">UN    </v>
      </c>
      <c r="G1174" s="408">
        <v>1</v>
      </c>
      <c r="H1174" s="625">
        <f>IF($D1174&lt;&gt;"",VLOOKUP($D1174,'SINAPI MARÇO 2020'!$1:$1048576,4,FALSE),"")</f>
        <v>242.99</v>
      </c>
      <c r="I1174" s="420">
        <f>TRUNC(G1174*H1174,2)</f>
        <v>242.99</v>
      </c>
    </row>
    <row r="1175" spans="2:9">
      <c r="B1175" s="492"/>
      <c r="C1175" s="400"/>
      <c r="D1175" s="400"/>
      <c r="E1175" s="587"/>
      <c r="F1175" s="400"/>
      <c r="G1175" s="594"/>
      <c r="H1175" s="406"/>
      <c r="I1175" s="493"/>
    </row>
    <row r="1176" spans="2:9" ht="43.5" customHeight="1">
      <c r="B1176" s="483" t="s">
        <v>12686</v>
      </c>
      <c r="C1176" s="395"/>
      <c r="D1176" s="395"/>
      <c r="E1176" s="358" t="s">
        <v>12403</v>
      </c>
      <c r="F1176" s="359" t="s">
        <v>49</v>
      </c>
      <c r="G1176" s="425">
        <v>1</v>
      </c>
      <c r="H1176" s="403"/>
      <c r="I1176" s="419">
        <f>TRUNC(SUM(I1177:I1179),2)</f>
        <v>271.08999999999997</v>
      </c>
    </row>
    <row r="1177" spans="2:9" ht="25.5">
      <c r="B1177" s="172" t="s">
        <v>918</v>
      </c>
      <c r="C1177" s="173" t="s">
        <v>7</v>
      </c>
      <c r="D1177" s="368">
        <v>88267</v>
      </c>
      <c r="E1177" s="179" t="str">
        <f>IF($D1177&lt;&gt;"",VLOOKUP($D1177,'SINAPI MARÇO 2020'!$A$1:G11927,2,FALSE),"")</f>
        <v>ENCANADOR OU BOMBEIRO HIDRÁULICO COM ENCARGOS COMPLEMENTARES</v>
      </c>
      <c r="F1177" s="180" t="str">
        <f>IF($D1177&lt;&gt;"",VLOOKUP($D1177,'SINAPI MARÇO 2020'!$1:$1048576,3,FALSE),"")</f>
        <v>H</v>
      </c>
      <c r="G1177" s="408">
        <v>3</v>
      </c>
      <c r="H1177" s="625">
        <f>IF($D1177&lt;&gt;"",VLOOKUP($D1177,'SINAPI MARÇO 2020'!$1:$1048576,4,FALSE),"")</f>
        <v>17.79</v>
      </c>
      <c r="I1177" s="420">
        <f>TRUNC(G1177*H1177,2)</f>
        <v>53.37</v>
      </c>
    </row>
    <row r="1178" spans="2:9" ht="25.5">
      <c r="B1178" s="172" t="s">
        <v>918</v>
      </c>
      <c r="C1178" s="173" t="s">
        <v>7</v>
      </c>
      <c r="D1178" s="368">
        <v>88248</v>
      </c>
      <c r="E1178" s="179" t="str">
        <f>IF($D1178&lt;&gt;"",VLOOKUP($D1178,'SINAPI MARÇO 2020'!$A$1:G11927,2,FALSE),"")</f>
        <v>AUXILIAR DE ENCANADOR OU BOMBEIRO HIDRÁULICO COM ENCARGOS COMPLEMENTARES</v>
      </c>
      <c r="F1178" s="180" t="str">
        <f>IF($D1178&lt;&gt;"",VLOOKUP($D1178,'SINAPI MARÇO 2020'!$1:$1048576,3,FALSE),"")</f>
        <v>H</v>
      </c>
      <c r="G1178" s="408">
        <v>2</v>
      </c>
      <c r="H1178" s="625">
        <f>IF($D1178&lt;&gt;"",VLOOKUP($D1178,'SINAPI MARÇO 2020'!$1:$1048576,4,FALSE),"")</f>
        <v>13.87</v>
      </c>
      <c r="I1178" s="420">
        <f>TRUNC(G1178*H1178,2)</f>
        <v>27.74</v>
      </c>
    </row>
    <row r="1179" spans="2:9" ht="25.5">
      <c r="B1179" s="172" t="s">
        <v>872</v>
      </c>
      <c r="C1179" s="173" t="s">
        <v>873</v>
      </c>
      <c r="D1179" s="368"/>
      <c r="E1179" s="394" t="s">
        <v>12702</v>
      </c>
      <c r="F1179" s="364" t="s">
        <v>1131</v>
      </c>
      <c r="G1179" s="408">
        <v>1</v>
      </c>
      <c r="H1179" s="627">
        <v>189.98</v>
      </c>
      <c r="I1179" s="420">
        <f>TRUNC(G1179*H1179,2)</f>
        <v>189.98</v>
      </c>
    </row>
    <row r="1180" spans="2:9">
      <c r="B1180" s="492"/>
      <c r="C1180" s="400"/>
      <c r="D1180" s="400"/>
      <c r="E1180" s="587"/>
      <c r="F1180" s="400"/>
      <c r="G1180" s="594"/>
      <c r="H1180" s="406"/>
      <c r="I1180" s="493"/>
    </row>
    <row r="1181" spans="2:9" ht="25.5">
      <c r="B1181" s="483" t="s">
        <v>12687</v>
      </c>
      <c r="C1181" s="395"/>
      <c r="D1181" s="395"/>
      <c r="E1181" s="358" t="s">
        <v>12404</v>
      </c>
      <c r="F1181" s="359" t="s">
        <v>49</v>
      </c>
      <c r="G1181" s="425">
        <v>1</v>
      </c>
      <c r="H1181" s="403"/>
      <c r="I1181" s="419">
        <f>TRUNC(SUM(I1182:I1184),2)</f>
        <v>962.33</v>
      </c>
    </row>
    <row r="1182" spans="2:9" ht="25.5">
      <c r="B1182" s="172" t="s">
        <v>918</v>
      </c>
      <c r="C1182" s="173" t="s">
        <v>7</v>
      </c>
      <c r="D1182" s="368">
        <v>88248</v>
      </c>
      <c r="E1182" s="179" t="str">
        <f>IF($D1182&lt;&gt;"",VLOOKUP($D1182,'SINAPI MARÇO 2020'!$A$1:G11931,2,FALSE),"")</f>
        <v>AUXILIAR DE ENCANADOR OU BOMBEIRO HIDRÁULICO COM ENCARGOS COMPLEMENTARES</v>
      </c>
      <c r="F1182" s="180" t="str">
        <f>IF($D1182&lt;&gt;"",VLOOKUP($D1182,'SINAPI MARÇO 2020'!$1:$1048576,3,FALSE),"")</f>
        <v>H</v>
      </c>
      <c r="G1182" s="408">
        <v>2</v>
      </c>
      <c r="H1182" s="625">
        <f>IF($D1182&lt;&gt;"",VLOOKUP($D1182,'SINAPI MARÇO 2020'!$1:$1048576,4,FALSE),"")</f>
        <v>13.87</v>
      </c>
      <c r="I1182" s="420">
        <f>TRUNC(G1182*H1182,2)</f>
        <v>27.74</v>
      </c>
    </row>
    <row r="1183" spans="2:9" ht="25.5">
      <c r="B1183" s="172" t="s">
        <v>918</v>
      </c>
      <c r="C1183" s="173" t="s">
        <v>7</v>
      </c>
      <c r="D1183" s="368">
        <v>88267</v>
      </c>
      <c r="E1183" s="179" t="str">
        <f>IF($D1183&lt;&gt;"",VLOOKUP($D1183,'SINAPI MARÇO 2020'!$A$1:G11932,2,FALSE),"")</f>
        <v>ENCANADOR OU BOMBEIRO HIDRÁULICO COM ENCARGOS COMPLEMENTARES</v>
      </c>
      <c r="F1183" s="180" t="str">
        <f>IF($D1183&lt;&gt;"",VLOOKUP($D1183,'SINAPI MARÇO 2020'!$1:$1048576,3,FALSE),"")</f>
        <v>H</v>
      </c>
      <c r="G1183" s="408">
        <v>3</v>
      </c>
      <c r="H1183" s="625">
        <f>IF($D1183&lt;&gt;"",VLOOKUP($D1183,'SINAPI MARÇO 2020'!$1:$1048576,4,FALSE),"")</f>
        <v>17.79</v>
      </c>
      <c r="I1183" s="420">
        <f>TRUNC(G1183*H1183,2)</f>
        <v>53.37</v>
      </c>
    </row>
    <row r="1184" spans="2:9" ht="25.5">
      <c r="B1184" s="172" t="s">
        <v>872</v>
      </c>
      <c r="C1184" s="173" t="s">
        <v>873</v>
      </c>
      <c r="D1184" s="368"/>
      <c r="E1184" s="179" t="s">
        <v>12404</v>
      </c>
      <c r="F1184" s="364" t="s">
        <v>1131</v>
      </c>
      <c r="G1184" s="408">
        <v>1</v>
      </c>
      <c r="H1184" s="625">
        <v>881.22</v>
      </c>
      <c r="I1184" s="420">
        <f>TRUNC(G1184*H1184,2)</f>
        <v>881.22</v>
      </c>
    </row>
    <row r="1185" spans="2:9">
      <c r="B1185" s="492"/>
      <c r="C1185" s="400"/>
      <c r="D1185" s="400"/>
      <c r="E1185" s="587"/>
      <c r="F1185" s="400"/>
      <c r="G1185" s="594"/>
      <c r="H1185" s="406"/>
      <c r="I1185" s="493"/>
    </row>
    <row r="1186" spans="2:9" ht="15">
      <c r="B1186" s="483" t="s">
        <v>12688</v>
      </c>
      <c r="C1186" s="395"/>
      <c r="D1186" s="395"/>
      <c r="E1186" s="358" t="s">
        <v>12405</v>
      </c>
      <c r="F1186" s="359" t="s">
        <v>49</v>
      </c>
      <c r="G1186" s="425">
        <v>1</v>
      </c>
      <c r="H1186" s="403"/>
      <c r="I1186" s="419">
        <f>TRUNC(SUM(I1187:I1188),2)</f>
        <v>552.74</v>
      </c>
    </row>
    <row r="1187" spans="2:9" ht="25.5">
      <c r="B1187" s="172" t="s">
        <v>918</v>
      </c>
      <c r="C1187" s="173" t="s">
        <v>7</v>
      </c>
      <c r="D1187" s="368">
        <v>88248</v>
      </c>
      <c r="E1187" s="179" t="str">
        <f>IF($D1187&lt;&gt;"",VLOOKUP($D1187,'SINAPI MARÇO 2020'!$A$1:G11935,2,FALSE),"")</f>
        <v>AUXILIAR DE ENCANADOR OU BOMBEIRO HIDRÁULICO COM ENCARGOS COMPLEMENTARES</v>
      </c>
      <c r="F1187" s="180" t="str">
        <f>IF($D1187&lt;&gt;"",VLOOKUP($D1187,'SINAPI MARÇO 2020'!$1:$1048576,3,FALSE),"")</f>
        <v>H</v>
      </c>
      <c r="G1187" s="408">
        <v>2</v>
      </c>
      <c r="H1187" s="625">
        <f>IF($D1187&lt;&gt;"",VLOOKUP($D1187,'SINAPI MARÇO 2020'!$1:$1048576,4,FALSE),"")</f>
        <v>13.87</v>
      </c>
      <c r="I1187" s="420">
        <f>TRUNC(G1187*H1187,2)</f>
        <v>27.74</v>
      </c>
    </row>
    <row r="1188" spans="2:9">
      <c r="B1188" s="172" t="s">
        <v>872</v>
      </c>
      <c r="C1188" s="173" t="s">
        <v>873</v>
      </c>
      <c r="D1188" s="368"/>
      <c r="E1188" s="394" t="s">
        <v>12703</v>
      </c>
      <c r="F1188" s="364" t="s">
        <v>1131</v>
      </c>
      <c r="G1188" s="408">
        <v>1</v>
      </c>
      <c r="H1188" s="627">
        <v>525</v>
      </c>
      <c r="I1188" s="420">
        <f>TRUNC(G1188*H1188,2)</f>
        <v>525</v>
      </c>
    </row>
    <row r="1189" spans="2:9">
      <c r="B1189" s="492"/>
      <c r="C1189" s="400"/>
      <c r="D1189" s="400"/>
      <c r="E1189" s="587"/>
      <c r="F1189" s="400"/>
      <c r="G1189" s="594"/>
      <c r="H1189" s="406"/>
      <c r="I1189" s="493"/>
    </row>
    <row r="1190" spans="2:9" ht="15">
      <c r="B1190" s="483" t="s">
        <v>12689</v>
      </c>
      <c r="C1190" s="395"/>
      <c r="D1190" s="395"/>
      <c r="E1190" s="358" t="s">
        <v>12406</v>
      </c>
      <c r="F1190" s="359" t="s">
        <v>49</v>
      </c>
      <c r="G1190" s="425">
        <v>1</v>
      </c>
      <c r="H1190" s="403"/>
      <c r="I1190" s="419">
        <f>TRUNC(SUM(I1191:I1192),2)</f>
        <v>19.68</v>
      </c>
    </row>
    <row r="1191" spans="2:9">
      <c r="B1191" s="172" t="s">
        <v>918</v>
      </c>
      <c r="C1191" s="173" t="s">
        <v>7</v>
      </c>
      <c r="D1191" s="368">
        <v>88316</v>
      </c>
      <c r="E1191" s="179" t="str">
        <f>IF($D1191&lt;&gt;"",VLOOKUP($D1191,'SINAPI MARÇO 2020'!$A$1:G11939,2,FALSE),"")</f>
        <v>SERVENTE COM ENCARGOS COMPLEMENTARES</v>
      </c>
      <c r="F1191" s="180" t="str">
        <f>IF($D1191&lt;&gt;"",VLOOKUP($D1191,'SINAPI MARÇO 2020'!$1:$1048576,3,FALSE),"")</f>
        <v>H</v>
      </c>
      <c r="G1191" s="408">
        <v>0.5</v>
      </c>
      <c r="H1191" s="625">
        <f>IF($D1191&lt;&gt;"",VLOOKUP($D1191,'SINAPI MARÇO 2020'!$1:$1048576,4,FALSE),"")</f>
        <v>14.37</v>
      </c>
      <c r="I1191" s="420">
        <f>TRUNC(G1191*H1191,2)</f>
        <v>7.18</v>
      </c>
    </row>
    <row r="1192" spans="2:9">
      <c r="B1192" s="172" t="s">
        <v>872</v>
      </c>
      <c r="C1192" s="173" t="s">
        <v>873</v>
      </c>
      <c r="D1192" s="368"/>
      <c r="E1192" s="394" t="s">
        <v>12704</v>
      </c>
      <c r="F1192" s="364" t="s">
        <v>1131</v>
      </c>
      <c r="G1192" s="408">
        <v>1</v>
      </c>
      <c r="H1192" s="627">
        <v>12.5</v>
      </c>
      <c r="I1192" s="420">
        <f>TRUNC(G1192*H1192,2)</f>
        <v>12.5</v>
      </c>
    </row>
    <row r="1193" spans="2:9">
      <c r="B1193" s="524"/>
      <c r="C1193" s="173"/>
      <c r="D1193" s="500"/>
      <c r="E1193" s="586"/>
      <c r="F1193" s="173"/>
      <c r="G1193" s="581"/>
      <c r="H1193" s="501"/>
      <c r="I1193" s="523"/>
    </row>
    <row r="1194" spans="2:9" ht="38.25" customHeight="1">
      <c r="B1194" s="483" t="s">
        <v>13209</v>
      </c>
      <c r="C1194" s="395"/>
      <c r="D1194" s="395"/>
      <c r="E1194" s="358" t="s">
        <v>13210</v>
      </c>
      <c r="F1194" s="359" t="s">
        <v>18</v>
      </c>
      <c r="G1194" s="425">
        <v>1</v>
      </c>
      <c r="H1194" s="403"/>
      <c r="I1194" s="419">
        <f>TRUNC(SUM(I1195:I1196),2)</f>
        <v>86.86</v>
      </c>
    </row>
    <row r="1195" spans="2:9" ht="25.5">
      <c r="B1195" s="172" t="s">
        <v>918</v>
      </c>
      <c r="C1195" s="173" t="s">
        <v>7</v>
      </c>
      <c r="D1195" s="368">
        <v>88248</v>
      </c>
      <c r="E1195" s="179" t="str">
        <f>IF($D1195&lt;&gt;"",VLOOKUP($D1195,'SINAPI MARÇO 2020'!$A$1:G11943,2,FALSE),"")</f>
        <v>AUXILIAR DE ENCANADOR OU BOMBEIRO HIDRÁULICO COM ENCARGOS COMPLEMENTARES</v>
      </c>
      <c r="F1195" s="180" t="str">
        <f>IF($D1195&lt;&gt;"",VLOOKUP($D1195,'SINAPI MARÇO 2020'!$1:$1048576,3,FALSE),"")</f>
        <v>H</v>
      </c>
      <c r="G1195" s="408">
        <v>3</v>
      </c>
      <c r="H1195" s="625">
        <f>IF($D1195&lt;&gt;"",VLOOKUP($D1195,'SINAPI MARÇO 2020'!$1:$1048576,4,FALSE),"")</f>
        <v>13.87</v>
      </c>
      <c r="I1195" s="420">
        <f>TRUNC(G1195*H1195,2)</f>
        <v>41.61</v>
      </c>
    </row>
    <row r="1196" spans="2:9" ht="38.25">
      <c r="B1196" s="172" t="s">
        <v>872</v>
      </c>
      <c r="C1196" s="173" t="s">
        <v>873</v>
      </c>
      <c r="D1196" s="368"/>
      <c r="E1196" s="394" t="s">
        <v>13208</v>
      </c>
      <c r="F1196" s="364" t="s">
        <v>18</v>
      </c>
      <c r="G1196" s="408">
        <v>1</v>
      </c>
      <c r="H1196" s="627">
        <v>45.25</v>
      </c>
      <c r="I1196" s="420">
        <f>TRUNC(G1196*H1196,2)</f>
        <v>45.25</v>
      </c>
    </row>
    <row r="1197" spans="2:9">
      <c r="B1197" s="524"/>
      <c r="C1197" s="173"/>
      <c r="D1197" s="500"/>
      <c r="E1197" s="586"/>
      <c r="F1197" s="173"/>
      <c r="G1197" s="581"/>
      <c r="H1197" s="501"/>
      <c r="I1197" s="523"/>
    </row>
    <row r="1198" spans="2:9" ht="18">
      <c r="B1198" s="712" t="s">
        <v>12407</v>
      </c>
      <c r="C1198" s="713"/>
      <c r="D1198" s="713"/>
      <c r="E1198" s="713"/>
      <c r="F1198" s="713"/>
      <c r="G1198" s="713"/>
      <c r="H1198" s="713"/>
      <c r="I1198" s="715"/>
    </row>
    <row r="1199" spans="2:9">
      <c r="B1199" s="492"/>
      <c r="C1199" s="400"/>
      <c r="D1199" s="400"/>
      <c r="E1199" s="587"/>
      <c r="F1199" s="400"/>
      <c r="G1199" s="594"/>
      <c r="H1199" s="406"/>
      <c r="I1199" s="493"/>
    </row>
    <row r="1200" spans="2:9" ht="15">
      <c r="B1200" s="483" t="s">
        <v>12705</v>
      </c>
      <c r="C1200" s="395"/>
      <c r="D1200" s="395"/>
      <c r="E1200" s="358" t="s">
        <v>12422</v>
      </c>
      <c r="F1200" s="359" t="s">
        <v>1129</v>
      </c>
      <c r="G1200" s="425">
        <v>1</v>
      </c>
      <c r="H1200" s="403"/>
      <c r="I1200" s="419">
        <f>TRUNC(SUM(I1201:I1206),2)</f>
        <v>539.69000000000005</v>
      </c>
    </row>
    <row r="1201" spans="2:9" ht="30" customHeight="1">
      <c r="B1201" s="361" t="s">
        <v>874</v>
      </c>
      <c r="C1201" s="362" t="s">
        <v>7</v>
      </c>
      <c r="D1201" s="366">
        <v>88245</v>
      </c>
      <c r="E1201" s="179" t="str">
        <f>IF($D1201&lt;&gt;"",VLOOKUP($D1201,'SINAPI MARÇO 2020'!$A$1:G11945,2,FALSE),"")</f>
        <v>ARMADOR COM ENCARGOS COMPLEMENTARES</v>
      </c>
      <c r="F1201" s="180" t="str">
        <f>IF($D1201&lt;&gt;"",VLOOKUP($D1201,'SINAPI MARÇO 2020'!$1:$1048576,3,FALSE),"")</f>
        <v>H</v>
      </c>
      <c r="G1201" s="426">
        <v>1.6</v>
      </c>
      <c r="H1201" s="625">
        <f>IF($D1201&lt;&gt;"",VLOOKUP($D1201,'SINAPI MARÇO 2020'!$1:$1048576,4,FALSE),"")</f>
        <v>17.68</v>
      </c>
      <c r="I1201" s="420">
        <f t="shared" ref="I1201:I1206" si="50">TRUNC(G1201*H1201,2)</f>
        <v>28.28</v>
      </c>
    </row>
    <row r="1202" spans="2:9">
      <c r="B1202" s="361" t="s">
        <v>874</v>
      </c>
      <c r="C1202" s="362" t="s">
        <v>7</v>
      </c>
      <c r="D1202" s="366">
        <v>88262</v>
      </c>
      <c r="E1202" s="179" t="str">
        <f>IF($D1202&lt;&gt;"",VLOOKUP($D1202,'SINAPI MARÇO 2020'!$A$1:G11949,2,FALSE),"")</f>
        <v>CARPINTEIRO DE FORMAS COM ENCARGOS COMPLEMENTARES</v>
      </c>
      <c r="F1202" s="180" t="str">
        <f>IF($D1202&lt;&gt;"",VLOOKUP($D1202,'SINAPI MARÇO 2020'!$1:$1048576,3,FALSE),"")</f>
        <v>H</v>
      </c>
      <c r="G1202" s="426">
        <v>1.6</v>
      </c>
      <c r="H1202" s="625">
        <f>IF($D1202&lt;&gt;"",VLOOKUP($D1202,'SINAPI MARÇO 2020'!$1:$1048576,4,FALSE),"")</f>
        <v>17.64</v>
      </c>
      <c r="I1202" s="420">
        <f t="shared" si="50"/>
        <v>28.22</v>
      </c>
    </row>
    <row r="1203" spans="2:9">
      <c r="B1203" s="361" t="s">
        <v>874</v>
      </c>
      <c r="C1203" s="362" t="s">
        <v>7</v>
      </c>
      <c r="D1203" s="366">
        <v>88309</v>
      </c>
      <c r="E1203" s="179" t="str">
        <f>IF($D1203&lt;&gt;"",VLOOKUP($D1203,'SINAPI MARÇO 2020'!$A$1:G11950,2,FALSE),"")</f>
        <v>PEDREIRO COM ENCARGOS COMPLEMENTARES</v>
      </c>
      <c r="F1203" s="180" t="str">
        <f>IF($D1203&lt;&gt;"",VLOOKUP($D1203,'SINAPI MARÇO 2020'!$1:$1048576,3,FALSE),"")</f>
        <v>H</v>
      </c>
      <c r="G1203" s="426">
        <v>1.6</v>
      </c>
      <c r="H1203" s="625">
        <f>IF($D1203&lt;&gt;"",VLOOKUP($D1203,'SINAPI MARÇO 2020'!$1:$1048576,4,FALSE),"")</f>
        <v>17.760000000000002</v>
      </c>
      <c r="I1203" s="420">
        <f t="shared" si="50"/>
        <v>28.41</v>
      </c>
    </row>
    <row r="1204" spans="2:9" ht="39.75" customHeight="1">
      <c r="B1204" s="361" t="s">
        <v>874</v>
      </c>
      <c r="C1204" s="362" t="s">
        <v>7</v>
      </c>
      <c r="D1204" s="366">
        <v>88316</v>
      </c>
      <c r="E1204" s="179" t="str">
        <f>IF($D1204&lt;&gt;"",VLOOKUP($D1204,'SINAPI MARÇO 2020'!$A$1:G11960,2,FALSE),"")</f>
        <v>SERVENTE COM ENCARGOS COMPLEMENTARES</v>
      </c>
      <c r="F1204" s="180" t="str">
        <f>IF($D1204&lt;&gt;"",VLOOKUP($D1204,'SINAPI MARÇO 2020'!$1:$1048576,3,FALSE),"")</f>
        <v>H</v>
      </c>
      <c r="G1204" s="426">
        <v>2</v>
      </c>
      <c r="H1204" s="625">
        <f>IF($D1204&lt;&gt;"",VLOOKUP($D1204,'SINAPI MARÇO 2020'!$1:$1048576,4,FALSE),"")</f>
        <v>14.37</v>
      </c>
      <c r="I1204" s="420">
        <f t="shared" si="50"/>
        <v>28.74</v>
      </c>
    </row>
    <row r="1205" spans="2:9" ht="39.75" customHeight="1">
      <c r="B1205" s="361" t="s">
        <v>874</v>
      </c>
      <c r="C1205" s="362" t="s">
        <v>7</v>
      </c>
      <c r="D1205" s="366">
        <v>1524</v>
      </c>
      <c r="E1205" s="179" t="str">
        <f>IF($D1205&lt;&gt;"",VLOOKUP($D1205,'SINAPI MARÇO 2020'!$A$1:G11961,2,FALSE),"")</f>
        <v>CONCRETO USINADO BOMBEAVEL, CLASSE DE RESISTENCIA C20, COM BRITA 0 E 1, SLUMP = 100 +/- 20 MM, INCLUI SERVICO DE BOMBEAMENTO (NBR 8953)</v>
      </c>
      <c r="F1205" s="180" t="str">
        <f>IF($D1205&lt;&gt;"",VLOOKUP($D1205,'SINAPI MARÇO 2020'!$1:$1048576,3,FALSE),"")</f>
        <v xml:space="preserve">M3    </v>
      </c>
      <c r="G1205" s="426">
        <v>1.05</v>
      </c>
      <c r="H1205" s="625">
        <f>IF($D1205&lt;&gt;"",VLOOKUP($D1205,'SINAPI MARÇO 2020'!$1:$1048576,4,FALSE),"")</f>
        <v>405</v>
      </c>
      <c r="I1205" s="420">
        <f t="shared" si="50"/>
        <v>425.25</v>
      </c>
    </row>
    <row r="1206" spans="2:9" ht="39.75" customHeight="1">
      <c r="B1206" s="361" t="s">
        <v>874</v>
      </c>
      <c r="C1206" s="362" t="s">
        <v>7</v>
      </c>
      <c r="D1206" s="366">
        <v>90586</v>
      </c>
      <c r="E1206" s="179" t="str">
        <f>IF($D1206&lt;&gt;"",VLOOKUP($D1206,'SINAPI MARÇO 2020'!$A$1:G11962,2,FALSE),"")</f>
        <v>VIBRADOR DE IMERSÃO, DIÂMETRO DE PONTEIRA 45MM, MOTOR ELÉTRICO TRIFÁSICO POTÊNCIA DE 2 CV - CHP DIURNO. AF_06/2015</v>
      </c>
      <c r="F1206" s="180" t="str">
        <f>IF($D1206&lt;&gt;"",VLOOKUP($D1206,'SINAPI MARÇO 2020'!$1:$1048576,3,FALSE),"")</f>
        <v>CHP</v>
      </c>
      <c r="G1206" s="426">
        <v>0.5</v>
      </c>
      <c r="H1206" s="625">
        <f>IF($D1206&lt;&gt;"",VLOOKUP($D1206,'SINAPI MARÇO 2020'!$1:$1048576,4,FALSE),"")</f>
        <v>1.59</v>
      </c>
      <c r="I1206" s="420">
        <f t="shared" si="50"/>
        <v>0.79</v>
      </c>
    </row>
    <row r="1207" spans="2:9">
      <c r="B1207" s="492"/>
      <c r="C1207" s="400"/>
      <c r="D1207" s="400"/>
      <c r="E1207" s="587"/>
      <c r="F1207" s="400"/>
      <c r="G1207" s="594"/>
      <c r="H1207" s="406"/>
      <c r="I1207" s="493"/>
    </row>
    <row r="1208" spans="2:9" ht="33" customHeight="1">
      <c r="B1208" s="483" t="s">
        <v>12706</v>
      </c>
      <c r="C1208" s="395"/>
      <c r="D1208" s="395"/>
      <c r="E1208" s="358" t="s">
        <v>12423</v>
      </c>
      <c r="F1208" s="359" t="s">
        <v>1136</v>
      </c>
      <c r="G1208" s="425">
        <v>1</v>
      </c>
      <c r="H1208" s="403"/>
      <c r="I1208" s="419">
        <f>TRUNC(SUM(I1209:I1214),2)</f>
        <v>415.83</v>
      </c>
    </row>
    <row r="1209" spans="2:9" ht="25.5">
      <c r="B1209" s="361" t="s">
        <v>872</v>
      </c>
      <c r="C1209" s="362" t="s">
        <v>7</v>
      </c>
      <c r="D1209" s="366">
        <v>599</v>
      </c>
      <c r="E1209" s="179" t="str">
        <f>IF($D1209&lt;&gt;"",VLOOKUP($D1209,'SINAPI MARÇO 2020'!$A$1:G11953,2,FALSE),"")</f>
        <v>JANELA FIXA EM ALUMINIO, 60  X 80 CM (A X L), BATENTE/REQUADRO DE 3 A 14 CM, COM VIDRO, SEM GUARNICAO/ALIZAR</v>
      </c>
      <c r="F1209" s="180" t="str">
        <f>IF($D1209&lt;&gt;"",VLOOKUP($D1209,'SINAPI MARÇO 2020'!$1:$1048576,3,FALSE),"")</f>
        <v xml:space="preserve">M2    </v>
      </c>
      <c r="G1209" s="426">
        <v>1</v>
      </c>
      <c r="H1209" s="625">
        <f>IF($D1209&lt;&gt;"",VLOOKUP($D1209,'SINAPI MARÇO 2020'!$1:$1048576,4,FALSE),"")</f>
        <v>260.08</v>
      </c>
      <c r="I1209" s="420">
        <f t="shared" ref="I1209:I1214" si="51">TRUNC(G1209*H1209,2)</f>
        <v>260.08</v>
      </c>
    </row>
    <row r="1210" spans="2:9" ht="42" customHeight="1">
      <c r="B1210" s="361" t="s">
        <v>872</v>
      </c>
      <c r="C1210" s="362" t="s">
        <v>7</v>
      </c>
      <c r="D1210" s="366">
        <v>10935</v>
      </c>
      <c r="E1210" s="179" t="str">
        <f>IF($D1210&lt;&gt;"",VLOOKUP($D1210,'SINAPI MARÇO 2020'!$A$1:G11954,2,FALSE),"")</f>
        <v>TELA DE ARAME GALVANIZADA REVESTIDA EM PVC, QUADRANGULAR / LOSANGULAR, FIO 2,77 MM (12 BWG), BITOLA FINAL = *3,8* MM, MALHA 7,5 X 7,5 CM, H = 2 M</v>
      </c>
      <c r="F1210" s="180" t="str">
        <f>IF($D1210&lt;&gt;"",VLOOKUP($D1210,'SINAPI MARÇO 2020'!$1:$1048576,3,FALSE),"")</f>
        <v xml:space="preserve">M2    </v>
      </c>
      <c r="G1210" s="426">
        <v>1</v>
      </c>
      <c r="H1210" s="625">
        <f>IF($D1210&lt;&gt;"",VLOOKUP($D1210,'SINAPI MARÇO 2020'!$1:$1048576,4,FALSE),"")</f>
        <v>30.33</v>
      </c>
      <c r="I1210" s="420">
        <f>TRUNC(G1210*H1210,2)</f>
        <v>30.33</v>
      </c>
    </row>
    <row r="1211" spans="2:9">
      <c r="B1211" s="361" t="s">
        <v>918</v>
      </c>
      <c r="C1211" s="362" t="s">
        <v>7</v>
      </c>
      <c r="D1211" s="366">
        <v>88309</v>
      </c>
      <c r="E1211" s="179" t="str">
        <f>IF($D1211&lt;&gt;"",VLOOKUP($D1211,'SINAPI MARÇO 2020'!$A$1:G11955,2,FALSE),"")</f>
        <v>PEDREIRO COM ENCARGOS COMPLEMENTARES</v>
      </c>
      <c r="F1211" s="180" t="str">
        <f>IF($D1211&lt;&gt;"",VLOOKUP($D1211,'SINAPI MARÇO 2020'!$1:$1048576,3,FALSE),"")</f>
        <v>H</v>
      </c>
      <c r="G1211" s="426">
        <v>1.8</v>
      </c>
      <c r="H1211" s="625">
        <f>IF($D1211&lt;&gt;"",VLOOKUP($D1211,'SINAPI MARÇO 2020'!$1:$1048576,4,FALSE),"")</f>
        <v>17.760000000000002</v>
      </c>
      <c r="I1211" s="420">
        <f t="shared" si="51"/>
        <v>31.96</v>
      </c>
    </row>
    <row r="1212" spans="2:9">
      <c r="B1212" s="361" t="s">
        <v>918</v>
      </c>
      <c r="C1212" s="362" t="s">
        <v>7</v>
      </c>
      <c r="D1212" s="366">
        <v>88315</v>
      </c>
      <c r="E1212" s="179" t="str">
        <f>IF($D1212&lt;&gt;"",VLOOKUP($D1212,'SINAPI MARÇO 2020'!$A$1:G11956,2,FALSE),"")</f>
        <v>SERRALHEIRO COM ENCARGOS COMPLEMENTARES</v>
      </c>
      <c r="F1212" s="180" t="str">
        <f>IF($D1212&lt;&gt;"",VLOOKUP($D1212,'SINAPI MARÇO 2020'!$1:$1048576,3,FALSE),"")</f>
        <v>H</v>
      </c>
      <c r="G1212" s="426">
        <v>2.1</v>
      </c>
      <c r="H1212" s="625">
        <f>IF($D1212&lt;&gt;"",VLOOKUP($D1212,'SINAPI MARÇO 2020'!$1:$1048576,4,FALSE),"")</f>
        <v>17.68</v>
      </c>
      <c r="I1212" s="420">
        <f t="shared" si="51"/>
        <v>37.119999999999997</v>
      </c>
    </row>
    <row r="1213" spans="2:9">
      <c r="B1213" s="361" t="s">
        <v>918</v>
      </c>
      <c r="C1213" s="362" t="s">
        <v>7</v>
      </c>
      <c r="D1213" s="366">
        <v>88316</v>
      </c>
      <c r="E1213" s="179" t="str">
        <f>IF($D1213&lt;&gt;"",VLOOKUP($D1213,'SINAPI MARÇO 2020'!$A$1:G11957,2,FALSE),"")</f>
        <v>SERVENTE COM ENCARGOS COMPLEMENTARES</v>
      </c>
      <c r="F1213" s="180" t="str">
        <f>IF($D1213&lt;&gt;"",VLOOKUP($D1213,'SINAPI MARÇO 2020'!$1:$1048576,3,FALSE),"")</f>
        <v>H</v>
      </c>
      <c r="G1213" s="426">
        <v>2.5</v>
      </c>
      <c r="H1213" s="625">
        <f>IF($D1213&lt;&gt;"",VLOOKUP($D1213,'SINAPI MARÇO 2020'!$1:$1048576,4,FALSE),"")</f>
        <v>14.37</v>
      </c>
      <c r="I1213" s="420">
        <f t="shared" si="51"/>
        <v>35.92</v>
      </c>
    </row>
    <row r="1214" spans="2:9" ht="51" customHeight="1">
      <c r="B1214" s="361" t="s">
        <v>918</v>
      </c>
      <c r="C1214" s="362" t="s">
        <v>7</v>
      </c>
      <c r="D1214" s="366">
        <v>88627</v>
      </c>
      <c r="E1214" s="179" t="str">
        <f>IF($D1214&lt;&gt;"",VLOOKUP($D1214,'SINAPI MARÇO 2020'!$A$1:G11958,2,FALSE),"")</f>
        <v>ARGAMASSA TRAÇO 1:0,5:4,5 (EM VOLUME DE CIMENTO, CAL E AREIA MÉDIA ÚMIDA) PARA ASSENTAMENTO DE ALVENARIA, PREPARO MANUAL. AF_08/2019</v>
      </c>
      <c r="F1214" s="180" t="str">
        <f>IF($D1214&lt;&gt;"",VLOOKUP($D1214,'SINAPI MARÇO 2020'!$1:$1048576,3,FALSE),"")</f>
        <v>M3</v>
      </c>
      <c r="G1214" s="426">
        <v>0.05</v>
      </c>
      <c r="H1214" s="625">
        <f>IF($D1214&lt;&gt;"",VLOOKUP($D1214,'SINAPI MARÇO 2020'!$1:$1048576,4,FALSE),"")</f>
        <v>408.47</v>
      </c>
      <c r="I1214" s="420">
        <f t="shared" si="51"/>
        <v>20.420000000000002</v>
      </c>
    </row>
    <row r="1215" spans="2:9">
      <c r="B1215" s="492"/>
      <c r="C1215" s="400"/>
      <c r="D1215" s="400"/>
      <c r="E1215" s="587"/>
      <c r="F1215" s="400"/>
      <c r="G1215" s="594"/>
      <c r="H1215" s="406"/>
      <c r="I1215" s="493"/>
    </row>
    <row r="1216" spans="2:9" ht="15">
      <c r="B1216" s="483" t="s">
        <v>12707</v>
      </c>
      <c r="C1216" s="395"/>
      <c r="D1216" s="395"/>
      <c r="E1216" s="358" t="s">
        <v>12424</v>
      </c>
      <c r="F1216" s="359" t="s">
        <v>1135</v>
      </c>
      <c r="G1216" s="425">
        <v>1</v>
      </c>
      <c r="H1216" s="403"/>
      <c r="I1216" s="419">
        <f>TRUNC(SUM(I1217:I1219),2)</f>
        <v>21.22</v>
      </c>
    </row>
    <row r="1217" spans="2:9" ht="25.5">
      <c r="B1217" s="361" t="s">
        <v>874</v>
      </c>
      <c r="C1217" s="362" t="s">
        <v>7</v>
      </c>
      <c r="D1217" s="366">
        <v>88267</v>
      </c>
      <c r="E1217" s="179" t="str">
        <f>IF($D1217&lt;&gt;"",VLOOKUP($D1217,'SINAPI MARÇO 2020'!$A$1:G11961,2,FALSE),"")</f>
        <v>ENCANADOR OU BOMBEIRO HIDRÁULICO COM ENCARGOS COMPLEMENTARES</v>
      </c>
      <c r="F1217" s="180" t="str">
        <f>IF($D1217&lt;&gt;"",VLOOKUP($D1217,'SINAPI MARÇO 2020'!$1:$1048576,3,FALSE),"")</f>
        <v>H</v>
      </c>
      <c r="G1217" s="426">
        <v>0.14000000000000001</v>
      </c>
      <c r="H1217" s="625">
        <f>IF($D1217&lt;&gt;"",VLOOKUP($D1217,'SINAPI MARÇO 2020'!$1:$1048576,4,FALSE),"")</f>
        <v>17.79</v>
      </c>
      <c r="I1217" s="420">
        <f>TRUNC(G1217*H1217,2)</f>
        <v>2.4900000000000002</v>
      </c>
    </row>
    <row r="1218" spans="2:9">
      <c r="B1218" s="361" t="s">
        <v>874</v>
      </c>
      <c r="C1218" s="362" t="s">
        <v>7</v>
      </c>
      <c r="D1218" s="366">
        <v>88316</v>
      </c>
      <c r="E1218" s="179" t="str">
        <f>IF($D1218&lt;&gt;"",VLOOKUP($D1218,'SINAPI MARÇO 2020'!$A$1:G11962,2,FALSE),"")</f>
        <v>SERVENTE COM ENCARGOS COMPLEMENTARES</v>
      </c>
      <c r="F1218" s="180" t="str">
        <f>IF($D1218&lt;&gt;"",VLOOKUP($D1218,'SINAPI MARÇO 2020'!$1:$1048576,3,FALSE),"")</f>
        <v>H</v>
      </c>
      <c r="G1218" s="426">
        <v>0.14000000000000001</v>
      </c>
      <c r="H1218" s="625">
        <f>IF($D1218&lt;&gt;"",VLOOKUP($D1218,'SINAPI MARÇO 2020'!$1:$1048576,4,FALSE),"")</f>
        <v>14.37</v>
      </c>
      <c r="I1218" s="420">
        <f>TRUNC(G1218*H1218,2)</f>
        <v>2.0099999999999998</v>
      </c>
    </row>
    <row r="1219" spans="2:9" ht="25.5">
      <c r="B1219" s="361" t="s">
        <v>872</v>
      </c>
      <c r="C1219" s="362" t="s">
        <v>7</v>
      </c>
      <c r="D1219" s="366">
        <v>7700</v>
      </c>
      <c r="E1219" s="179" t="str">
        <f>IF($D1219&lt;&gt;"",VLOOKUP($D1219,'SINAPI MARÇO 2020'!$A$1:G11963,2,FALSE),"")</f>
        <v>TUBO ACO GALVANIZADO COM COSTURA, CLASSE MEDIA, DN 3/4", E = *2,65* MM, PESO *1,58* KG/M (NBR 5580)</v>
      </c>
      <c r="F1219" s="180" t="str">
        <f>IF($D1219&lt;&gt;"",VLOOKUP($D1219,'SINAPI MARÇO 2020'!$1:$1048576,3,FALSE),"")</f>
        <v xml:space="preserve">M     </v>
      </c>
      <c r="G1219" s="426">
        <v>1.21</v>
      </c>
      <c r="H1219" s="625">
        <f>IF($D1219&lt;&gt;"",VLOOKUP($D1219,'SINAPI MARÇO 2020'!$1:$1048576,4,FALSE),"")</f>
        <v>13.82</v>
      </c>
      <c r="I1219" s="420">
        <f>TRUNC(G1219*H1219,2)</f>
        <v>16.72</v>
      </c>
    </row>
    <row r="1220" spans="2:9">
      <c r="B1220" s="492"/>
      <c r="C1220" s="400"/>
      <c r="D1220" s="400"/>
      <c r="E1220" s="587"/>
      <c r="F1220" s="400"/>
      <c r="G1220" s="594"/>
      <c r="H1220" s="406"/>
      <c r="I1220" s="493"/>
    </row>
    <row r="1221" spans="2:9" ht="15">
      <c r="B1221" s="483" t="s">
        <v>12708</v>
      </c>
      <c r="C1221" s="395"/>
      <c r="D1221" s="395"/>
      <c r="E1221" s="358" t="s">
        <v>12425</v>
      </c>
      <c r="F1221" s="359" t="s">
        <v>18</v>
      </c>
      <c r="G1221" s="425"/>
      <c r="H1221" s="403"/>
      <c r="I1221" s="419">
        <f>TRUNC(SUM(I1222:I1226),2)</f>
        <v>11.02</v>
      </c>
    </row>
    <row r="1222" spans="2:9">
      <c r="B1222" s="361" t="s">
        <v>874</v>
      </c>
      <c r="C1222" s="362" t="s">
        <v>7</v>
      </c>
      <c r="D1222" s="366">
        <v>88309</v>
      </c>
      <c r="E1222" s="179" t="str">
        <f>IF($D1222&lt;&gt;"",VLOOKUP($D1222,'SINAPI MARÇO 2020'!$A$1:G11966,2,FALSE),"")</f>
        <v>PEDREIRO COM ENCARGOS COMPLEMENTARES</v>
      </c>
      <c r="F1222" s="180" t="str">
        <f>IF($D1222&lt;&gt;"",VLOOKUP($D1222,'SINAPI MARÇO 2020'!$1:$1048576,3,FALSE),"")</f>
        <v>H</v>
      </c>
      <c r="G1222" s="426">
        <v>0.12</v>
      </c>
      <c r="H1222" s="625">
        <f>IF($D1222&lt;&gt;"",VLOOKUP($D1222,'SINAPI MARÇO 2020'!$1:$1048576,4,FALSE),"")</f>
        <v>17.760000000000002</v>
      </c>
      <c r="I1222" s="420">
        <f>TRUNC(G1222*H1222,2)</f>
        <v>2.13</v>
      </c>
    </row>
    <row r="1223" spans="2:9">
      <c r="B1223" s="361" t="s">
        <v>874</v>
      </c>
      <c r="C1223" s="362" t="s">
        <v>7</v>
      </c>
      <c r="D1223" s="366">
        <v>88316</v>
      </c>
      <c r="E1223" s="179" t="str">
        <f>IF($D1223&lt;&gt;"",VLOOKUP($D1223,'SINAPI MARÇO 2020'!$A$1:G11967,2,FALSE),"")</f>
        <v>SERVENTE COM ENCARGOS COMPLEMENTARES</v>
      </c>
      <c r="F1223" s="180" t="str">
        <f>IF($D1223&lt;&gt;"",VLOOKUP($D1223,'SINAPI MARÇO 2020'!$1:$1048576,3,FALSE),"")</f>
        <v>H</v>
      </c>
      <c r="G1223" s="426">
        <v>0.12</v>
      </c>
      <c r="H1223" s="625">
        <f>IF($D1223&lt;&gt;"",VLOOKUP($D1223,'SINAPI MARÇO 2020'!$1:$1048576,4,FALSE),"")</f>
        <v>14.37</v>
      </c>
      <c r="I1223" s="420">
        <f>TRUNC(G1223*H1223,2)</f>
        <v>1.72</v>
      </c>
    </row>
    <row r="1224" spans="2:9" ht="25.5">
      <c r="B1224" s="361" t="s">
        <v>872</v>
      </c>
      <c r="C1224" s="362" t="s">
        <v>7</v>
      </c>
      <c r="D1224" s="366">
        <v>370</v>
      </c>
      <c r="E1224" s="179" t="str">
        <f>IF($D1224&lt;&gt;"",VLOOKUP($D1224,'SINAPI MARÇO 2020'!$A$1:G11968,2,FALSE),"")</f>
        <v>AREIA MEDIA - POSTO JAZIDA/FORNECEDOR (RETIRADO NA JAZIDA, SEM TRANSPORTE)</v>
      </c>
      <c r="F1224" s="180" t="str">
        <f>IF($D1224&lt;&gt;"",VLOOKUP($D1224,'SINAPI MARÇO 2020'!$1:$1048576,3,FALSE),"")</f>
        <v xml:space="preserve">M3    </v>
      </c>
      <c r="G1224" s="426">
        <v>1.7999999999999999E-2</v>
      </c>
      <c r="H1224" s="625">
        <f>IF($D1224&lt;&gt;"",VLOOKUP($D1224,'SINAPI MARÇO 2020'!$1:$1048576,4,FALSE),"")</f>
        <v>62.5</v>
      </c>
      <c r="I1224" s="420">
        <f>TRUNC(G1224*H1224,2)</f>
        <v>1.1200000000000001</v>
      </c>
    </row>
    <row r="1225" spans="2:9">
      <c r="B1225" s="361" t="s">
        <v>872</v>
      </c>
      <c r="C1225" s="362" t="s">
        <v>7</v>
      </c>
      <c r="D1225" s="366">
        <v>1379</v>
      </c>
      <c r="E1225" s="179" t="str">
        <f>IF($D1225&lt;&gt;"",VLOOKUP($D1225,'SINAPI MARÇO 2020'!$A$1:G11969,2,FALSE),"")</f>
        <v>CIMENTO PORTLAND COMPOSTO CP II-32</v>
      </c>
      <c r="F1225" s="180" t="str">
        <f>IF($D1225&lt;&gt;"",VLOOKUP($D1225,'SINAPI MARÇO 2020'!$1:$1048576,3,FALSE),"")</f>
        <v xml:space="preserve">KG    </v>
      </c>
      <c r="G1225" s="426">
        <v>8.6</v>
      </c>
      <c r="H1225" s="625">
        <f>IF($D1225&lt;&gt;"",VLOOKUP($D1225,'SINAPI MARÇO 2020'!$1:$1048576,4,FALSE),"")</f>
        <v>0.49</v>
      </c>
      <c r="I1225" s="420">
        <f>TRUNC(G1225*H1225,2)</f>
        <v>4.21</v>
      </c>
    </row>
    <row r="1226" spans="2:9" ht="25.5">
      <c r="B1226" s="361" t="s">
        <v>872</v>
      </c>
      <c r="C1226" s="362" t="s">
        <v>7</v>
      </c>
      <c r="D1226" s="366">
        <v>4721</v>
      </c>
      <c r="E1226" s="179" t="str">
        <f>IF($D1226&lt;&gt;"",VLOOKUP($D1226,'SINAPI MARÇO 2020'!$A$1:G11970,2,FALSE),"")</f>
        <v>PEDRA BRITADA N. 1 (9,5 a 19 MM) POSTO PEDREIRA/FORNECEDOR, SEM FRETE</v>
      </c>
      <c r="F1226" s="180" t="str">
        <f>IF($D1226&lt;&gt;"",VLOOKUP($D1226,'SINAPI MARÇO 2020'!$1:$1048576,3,FALSE),"")</f>
        <v xml:space="preserve">M3    </v>
      </c>
      <c r="G1226" s="426">
        <v>2.3E-2</v>
      </c>
      <c r="H1226" s="625">
        <f>IF($D1226&lt;&gt;"",VLOOKUP($D1226,'SINAPI MARÇO 2020'!$1:$1048576,4,FALSE),"")</f>
        <v>80</v>
      </c>
      <c r="I1226" s="420">
        <f>TRUNC(G1226*H1226,2)</f>
        <v>1.84</v>
      </c>
    </row>
    <row r="1227" spans="2:9">
      <c r="B1227" s="524"/>
      <c r="C1227" s="173"/>
      <c r="D1227" s="500"/>
      <c r="E1227" s="586"/>
      <c r="F1227" s="173"/>
      <c r="G1227" s="581"/>
      <c r="H1227" s="501"/>
      <c r="I1227" s="523"/>
    </row>
    <row r="1228" spans="2:9" ht="15">
      <c r="B1228" s="483" t="s">
        <v>12709</v>
      </c>
      <c r="C1228" s="395"/>
      <c r="D1228" s="395"/>
      <c r="E1228" s="358" t="s">
        <v>12426</v>
      </c>
      <c r="F1228" s="359" t="s">
        <v>49</v>
      </c>
      <c r="G1228" s="425">
        <v>1</v>
      </c>
      <c r="H1228" s="403"/>
      <c r="I1228" s="419">
        <f>TRUNC(SUM(I1229:I1231),2)</f>
        <v>10.199999999999999</v>
      </c>
    </row>
    <row r="1229" spans="2:9" ht="25.5">
      <c r="B1229" s="172" t="s">
        <v>872</v>
      </c>
      <c r="C1229" s="173" t="s">
        <v>7</v>
      </c>
      <c r="D1229" s="368">
        <v>39634</v>
      </c>
      <c r="E1229" s="179" t="str">
        <f>IF($D1229&lt;&gt;"",VLOOKUP($D1229,'SINAPI MARÇO 2020'!$A$1:G11973,2,FALSE),"")</f>
        <v>FITA ADESIVA ANTICORROSIVA DE PVC FLEXIVEL, COR PRETA, PARA PROTECAO TUBULACAO, 50 MM X 30 M (L X C), E= *0,25* MM</v>
      </c>
      <c r="F1229" s="180" t="str">
        <f>IF($D1229&lt;&gt;"",VLOOKUP($D1229,'SINAPI MARÇO 2020'!$1:$1048576,3,FALSE),"")</f>
        <v xml:space="preserve">M     </v>
      </c>
      <c r="G1229" s="408">
        <v>0.6</v>
      </c>
      <c r="H1229" s="625">
        <f>IF($D1229&lt;&gt;"",VLOOKUP($D1229,'SINAPI MARÇO 2020'!$1:$1048576,4,FALSE),"")</f>
        <v>8.73</v>
      </c>
      <c r="I1229" s="420">
        <f>TRUNC(G1229*H1229,2)</f>
        <v>5.23</v>
      </c>
    </row>
    <row r="1230" spans="2:9">
      <c r="B1230" s="172" t="s">
        <v>872</v>
      </c>
      <c r="C1230" s="173" t="s">
        <v>7</v>
      </c>
      <c r="D1230" s="368">
        <v>88247</v>
      </c>
      <c r="E1230" s="179" t="str">
        <f>IF($D1230&lt;&gt;"",VLOOKUP($D1230,'SINAPI MARÇO 2020'!$A$1:G11974,2,FALSE),"")</f>
        <v>AUXILIAR DE ELETRICISTA COM ENCARGOS COMPLEMENTARES</v>
      </c>
      <c r="F1230" s="180" t="str">
        <f>IF($D1230&lt;&gt;"",VLOOKUP($D1230,'SINAPI MARÇO 2020'!$1:$1048576,3,FALSE),"")</f>
        <v>H</v>
      </c>
      <c r="G1230" s="408">
        <v>0.13200000000000001</v>
      </c>
      <c r="H1230" s="625">
        <f>IF($D1230&lt;&gt;"",VLOOKUP($D1230,'SINAPI MARÇO 2020'!$1:$1048576,4,FALSE),"")</f>
        <v>14.33</v>
      </c>
      <c r="I1230" s="420">
        <f>TRUNC(G1230*H1230,2)</f>
        <v>1.89</v>
      </c>
    </row>
    <row r="1231" spans="2:9">
      <c r="B1231" s="172" t="s">
        <v>872</v>
      </c>
      <c r="C1231" s="173" t="s">
        <v>7</v>
      </c>
      <c r="D1231" s="368">
        <v>88264</v>
      </c>
      <c r="E1231" s="179" t="str">
        <f>IF($D1231&lt;&gt;"",VLOOKUP($D1231,'SINAPI MARÇO 2020'!$A$1:G11975,2,FALSE),"")</f>
        <v>ELETRICISTA COM ENCARGOS COMPLEMENTARES</v>
      </c>
      <c r="F1231" s="180" t="str">
        <f>IF($D1231&lt;&gt;"",VLOOKUP($D1231,'SINAPI MARÇO 2020'!$1:$1048576,3,FALSE),"")</f>
        <v>H</v>
      </c>
      <c r="G1231" s="408">
        <v>0.16800000000000001</v>
      </c>
      <c r="H1231" s="625">
        <f>IF($D1231&lt;&gt;"",VLOOKUP($D1231,'SINAPI MARÇO 2020'!$1:$1048576,4,FALSE),"")</f>
        <v>18.38</v>
      </c>
      <c r="I1231" s="420">
        <f>TRUNC(G1231*H1231,2)</f>
        <v>3.08</v>
      </c>
    </row>
    <row r="1232" spans="2:9">
      <c r="B1232" s="492"/>
      <c r="C1232" s="400"/>
      <c r="D1232" s="400"/>
      <c r="E1232" s="587"/>
      <c r="F1232" s="400"/>
      <c r="G1232" s="594"/>
      <c r="H1232" s="406"/>
      <c r="I1232" s="493"/>
    </row>
    <row r="1233" spans="2:9" ht="15">
      <c r="B1233" s="483" t="s">
        <v>12710</v>
      </c>
      <c r="C1233" s="395"/>
      <c r="D1233" s="395"/>
      <c r="E1233" s="358" t="s">
        <v>12427</v>
      </c>
      <c r="F1233" s="359" t="s">
        <v>49</v>
      </c>
      <c r="G1233" s="425">
        <v>1</v>
      </c>
      <c r="H1233" s="403"/>
      <c r="I1233" s="419">
        <f>TRUNC(SUM(I1234:I1238),2)</f>
        <v>56.93</v>
      </c>
    </row>
    <row r="1234" spans="2:9" ht="28.5" customHeight="1">
      <c r="B1234" s="172" t="s">
        <v>872</v>
      </c>
      <c r="C1234" s="173" t="s">
        <v>7</v>
      </c>
      <c r="D1234" s="368">
        <v>118</v>
      </c>
      <c r="E1234" s="179" t="str">
        <f>IF($D1234&lt;&gt;"",VLOOKUP($D1234,'SINAPI MARÇO 2020'!$A$1:G11978,2,FALSE),"")</f>
        <v>PASTA VEDA JUNTAS/ROSCA, LATA DE *500* G, PARA INSTALACOES DE GAS E OUTROS</v>
      </c>
      <c r="F1234" s="180" t="str">
        <f>IF($D1234&lt;&gt;"",VLOOKUP($D1234,'SINAPI MARÇO 2020'!$1:$1048576,3,FALSE),"")</f>
        <v xml:space="preserve">UN    </v>
      </c>
      <c r="G1234" s="408">
        <v>2.4E-2</v>
      </c>
      <c r="H1234" s="625">
        <f>IF($D1234&lt;&gt;"",VLOOKUP($D1234,'SINAPI MARÇO 2020'!$1:$1048576,4,FALSE),"")</f>
        <v>110.65</v>
      </c>
      <c r="I1234" s="420">
        <f>TRUNC(G1234*H1234,2)</f>
        <v>2.65</v>
      </c>
    </row>
    <row r="1235" spans="2:9">
      <c r="B1235" s="172" t="s">
        <v>872</v>
      </c>
      <c r="C1235" s="173" t="s">
        <v>7</v>
      </c>
      <c r="D1235" s="368">
        <v>3146</v>
      </c>
      <c r="E1235" s="179" t="str">
        <f>IF($D1235&lt;&gt;"",VLOOKUP($D1235,'SINAPI MARÇO 2020'!$A$1:G11979,2,FALSE),"")</f>
        <v>FITA VEDA ROSCA EM ROLOS DE 18 MM X 10 M (L X C)</v>
      </c>
      <c r="F1235" s="180" t="str">
        <f>IF($D1235&lt;&gt;"",VLOOKUP($D1235,'SINAPI MARÇO 2020'!$1:$1048576,3,FALSE),"")</f>
        <v xml:space="preserve">UN    </v>
      </c>
      <c r="G1235" s="408">
        <v>7.0000000000000007E-2</v>
      </c>
      <c r="H1235" s="625">
        <f>IF($D1235&lt;&gt;"",VLOOKUP($D1235,'SINAPI MARÇO 2020'!$1:$1048576,4,FALSE),"")</f>
        <v>4.4800000000000004</v>
      </c>
      <c r="I1235" s="420">
        <f>TRUNC(G1235*H1235,2)</f>
        <v>0.31</v>
      </c>
    </row>
    <row r="1236" spans="2:9">
      <c r="B1236" s="172" t="s">
        <v>872</v>
      </c>
      <c r="C1236" s="173" t="s">
        <v>7</v>
      </c>
      <c r="D1236" s="368">
        <v>11749</v>
      </c>
      <c r="E1236" s="179" t="str">
        <f>IF($D1236&lt;&gt;"",VLOOKUP($D1236,'SINAPI MARÇO 2020'!$A$1:G11980,2,FALSE),"")</f>
        <v>VALVULA DE ESFERA BRUTA EM BRONZE, BITOLA 3/4 " (REF 1552-B)</v>
      </c>
      <c r="F1236" s="180" t="str">
        <f>IF($D1236&lt;&gt;"",VLOOKUP($D1236,'SINAPI MARÇO 2020'!$1:$1048576,3,FALSE),"")</f>
        <v xml:space="preserve">UN    </v>
      </c>
      <c r="G1236" s="408">
        <v>1</v>
      </c>
      <c r="H1236" s="625">
        <f>IF($D1236&lt;&gt;"",VLOOKUP($D1236,'SINAPI MARÇO 2020'!$1:$1048576,4,FALSE),"")</f>
        <v>36.57</v>
      </c>
      <c r="I1236" s="420">
        <f>TRUNC(G1236*H1236,2)</f>
        <v>36.57</v>
      </c>
    </row>
    <row r="1237" spans="2:9" ht="25.5">
      <c r="B1237" s="172" t="s">
        <v>918</v>
      </c>
      <c r="C1237" s="173" t="s">
        <v>7</v>
      </c>
      <c r="D1237" s="368">
        <v>88248</v>
      </c>
      <c r="E1237" s="179" t="str">
        <f>IF($D1237&lt;&gt;"",VLOOKUP($D1237,'SINAPI MARÇO 2020'!$A$1:G11981,2,FALSE),"")</f>
        <v>AUXILIAR DE ENCANADOR OU BOMBEIRO HIDRÁULICO COM ENCARGOS COMPLEMENTARES</v>
      </c>
      <c r="F1237" s="180" t="str">
        <f>IF($D1237&lt;&gt;"",VLOOKUP($D1237,'SINAPI MARÇO 2020'!$1:$1048576,3,FALSE),"")</f>
        <v>H</v>
      </c>
      <c r="G1237" s="408">
        <v>0.55000000000000004</v>
      </c>
      <c r="H1237" s="625">
        <f>IF($D1237&lt;&gt;"",VLOOKUP($D1237,'SINAPI MARÇO 2020'!$1:$1048576,4,FALSE),"")</f>
        <v>13.87</v>
      </c>
      <c r="I1237" s="420">
        <f>TRUNC(G1237*H1237,2)</f>
        <v>7.62</v>
      </c>
    </row>
    <row r="1238" spans="2:9" ht="25.5">
      <c r="B1238" s="172" t="s">
        <v>918</v>
      </c>
      <c r="C1238" s="173" t="s">
        <v>7</v>
      </c>
      <c r="D1238" s="368">
        <v>88267</v>
      </c>
      <c r="E1238" s="179" t="str">
        <f>IF($D1238&lt;&gt;"",VLOOKUP($D1238,'SINAPI MARÇO 2020'!$A$1:G11982,2,FALSE),"")</f>
        <v>ENCANADOR OU BOMBEIRO HIDRÁULICO COM ENCARGOS COMPLEMENTARES</v>
      </c>
      <c r="F1238" s="180" t="str">
        <f>IF($D1238&lt;&gt;"",VLOOKUP($D1238,'SINAPI MARÇO 2020'!$1:$1048576,3,FALSE),"")</f>
        <v>H</v>
      </c>
      <c r="G1238" s="408">
        <v>0.55000000000000004</v>
      </c>
      <c r="H1238" s="625">
        <f>IF($D1238&lt;&gt;"",VLOOKUP($D1238,'SINAPI MARÇO 2020'!$1:$1048576,4,FALSE),"")</f>
        <v>17.79</v>
      </c>
      <c r="I1238" s="420">
        <f>TRUNC(G1238*H1238,2)</f>
        <v>9.7799999999999994</v>
      </c>
    </row>
    <row r="1239" spans="2:9">
      <c r="B1239" s="172"/>
      <c r="C1239" s="173"/>
      <c r="D1239" s="368"/>
      <c r="E1239" s="394"/>
      <c r="F1239" s="364"/>
      <c r="G1239" s="426"/>
      <c r="H1239" s="402"/>
      <c r="I1239" s="420"/>
    </row>
    <row r="1240" spans="2:9" ht="15">
      <c r="B1240" s="483" t="s">
        <v>12711</v>
      </c>
      <c r="C1240" s="395"/>
      <c r="D1240" s="395"/>
      <c r="E1240" s="358" t="s">
        <v>12428</v>
      </c>
      <c r="F1240" s="359" t="s">
        <v>49</v>
      </c>
      <c r="G1240" s="425">
        <v>1</v>
      </c>
      <c r="H1240" s="403"/>
      <c r="I1240" s="419">
        <f>TRUNC(SUM(I1241:I1244),2)</f>
        <v>46.25</v>
      </c>
    </row>
    <row r="1241" spans="2:9">
      <c r="B1241" s="172" t="s">
        <v>872</v>
      </c>
      <c r="C1241" s="173" t="s">
        <v>7</v>
      </c>
      <c r="D1241" s="368">
        <v>3143</v>
      </c>
      <c r="E1241" s="179" t="str">
        <f>IF($D1241&lt;&gt;"",VLOOKUP($D1241,'SINAPI MARÇO 2020'!$A$1:G11985,2,FALSE),"")</f>
        <v>FITA VEDA ROSCA EM ROLOS DE 18 MM X 25 M (L X C)</v>
      </c>
      <c r="F1241" s="180" t="str">
        <f>IF($D1241&lt;&gt;"",VLOOKUP($D1241,'SINAPI MARÇO 2020'!$1:$1048576,3,FALSE),"")</f>
        <v xml:space="preserve">UN    </v>
      </c>
      <c r="G1241" s="408">
        <v>0.11600000000000001</v>
      </c>
      <c r="H1241" s="625">
        <f>IF($D1241&lt;&gt;"",VLOOKUP($D1241,'SINAPI MARÇO 2020'!$1:$1048576,4,FALSE),"")</f>
        <v>10.19</v>
      </c>
      <c r="I1241" s="420">
        <f>TRUNC(G1241*H1241,2)</f>
        <v>1.18</v>
      </c>
    </row>
    <row r="1242" spans="2:9" ht="25.5">
      <c r="B1242" s="172" t="s">
        <v>872</v>
      </c>
      <c r="C1242" s="173" t="s">
        <v>7</v>
      </c>
      <c r="D1242" s="368">
        <v>9885</v>
      </c>
      <c r="E1242" s="179" t="str">
        <f>IF($D1242&lt;&gt;"",VLOOKUP($D1242,'SINAPI MARÇO 2020'!$A$1:G11986,2,FALSE),"")</f>
        <v>UNIAO DE FERRO GALVANIZADO, COM ROSCA BSP, COM ASSENTO PLANO, DE 3/4"</v>
      </c>
      <c r="F1242" s="180" t="str">
        <f>IF($D1242&lt;&gt;"",VLOOKUP($D1242,'SINAPI MARÇO 2020'!$1:$1048576,3,FALSE),"")</f>
        <v xml:space="preserve">UN    </v>
      </c>
      <c r="G1242" s="408">
        <v>1</v>
      </c>
      <c r="H1242" s="625">
        <f>IF($D1242&lt;&gt;"",VLOOKUP($D1242,'SINAPI MARÇO 2020'!$1:$1048576,4,FALSE),"")</f>
        <v>16.13</v>
      </c>
      <c r="I1242" s="420">
        <f>TRUNC(G1242*H1242,2)</f>
        <v>16.13</v>
      </c>
    </row>
    <row r="1243" spans="2:9" ht="25.5">
      <c r="B1243" s="172" t="s">
        <v>918</v>
      </c>
      <c r="C1243" s="173" t="s">
        <v>7</v>
      </c>
      <c r="D1243" s="368">
        <v>88267</v>
      </c>
      <c r="E1243" s="179" t="str">
        <f>IF($D1243&lt;&gt;"",VLOOKUP($D1243,'SINAPI MARÇO 2020'!$A$1:G11987,2,FALSE),"")</f>
        <v>ENCANADOR OU BOMBEIRO HIDRÁULICO COM ENCARGOS COMPLEMENTARES</v>
      </c>
      <c r="F1243" s="180" t="str">
        <f>IF($D1243&lt;&gt;"",VLOOKUP($D1243,'SINAPI MARÇO 2020'!$1:$1048576,3,FALSE),"")</f>
        <v>H</v>
      </c>
      <c r="G1243" s="408">
        <v>0.9</v>
      </c>
      <c r="H1243" s="625">
        <f>IF($D1243&lt;&gt;"",VLOOKUP($D1243,'SINAPI MARÇO 2020'!$1:$1048576,4,FALSE),"")</f>
        <v>17.79</v>
      </c>
      <c r="I1243" s="420">
        <f>TRUNC(G1243*H1243,2)</f>
        <v>16.010000000000002</v>
      </c>
    </row>
    <row r="1244" spans="2:9">
      <c r="B1244" s="172" t="s">
        <v>918</v>
      </c>
      <c r="C1244" s="173" t="s">
        <v>7</v>
      </c>
      <c r="D1244" s="368">
        <v>88316</v>
      </c>
      <c r="E1244" s="179" t="str">
        <f>IF($D1244&lt;&gt;"",VLOOKUP($D1244,'SINAPI MARÇO 2020'!$A$1:G11988,2,FALSE),"")</f>
        <v>SERVENTE COM ENCARGOS COMPLEMENTARES</v>
      </c>
      <c r="F1244" s="180" t="str">
        <f>IF($D1244&lt;&gt;"",VLOOKUP($D1244,'SINAPI MARÇO 2020'!$1:$1048576,3,FALSE),"")</f>
        <v>H</v>
      </c>
      <c r="G1244" s="408">
        <v>0.9</v>
      </c>
      <c r="H1244" s="625">
        <f>IF($D1244&lt;&gt;"",VLOOKUP($D1244,'SINAPI MARÇO 2020'!$1:$1048576,4,FALSE),"")</f>
        <v>14.37</v>
      </c>
      <c r="I1244" s="420">
        <f>TRUNC(G1244*H1244,2)</f>
        <v>12.93</v>
      </c>
    </row>
    <row r="1245" spans="2:9">
      <c r="B1245" s="492"/>
      <c r="C1245" s="400"/>
      <c r="D1245" s="400"/>
      <c r="E1245" s="587"/>
      <c r="F1245" s="400"/>
      <c r="G1245" s="594"/>
      <c r="H1245" s="406"/>
      <c r="I1245" s="493"/>
    </row>
    <row r="1246" spans="2:9" ht="15">
      <c r="B1246" s="483" t="s">
        <v>12712</v>
      </c>
      <c r="C1246" s="395"/>
      <c r="D1246" s="395"/>
      <c r="E1246" s="358" t="s">
        <v>12429</v>
      </c>
      <c r="F1246" s="359" t="s">
        <v>49</v>
      </c>
      <c r="G1246" s="425">
        <v>1</v>
      </c>
      <c r="H1246" s="403"/>
      <c r="I1246" s="419">
        <f>TRUNC(SUM(I1247:I1249),2)</f>
        <v>29.71</v>
      </c>
    </row>
    <row r="1247" spans="2:9" ht="25.5">
      <c r="B1247" s="172" t="s">
        <v>872</v>
      </c>
      <c r="C1247" s="173" t="s">
        <v>7</v>
      </c>
      <c r="D1247" s="368">
        <v>40359</v>
      </c>
      <c r="E1247" s="179" t="str">
        <f>IF($D1247&lt;&gt;"",VLOOKUP($D1247,'SINAPI MARÇO 2020'!$A$1:G11991,2,FALSE),"")</f>
        <v>NIPLE SEXTAVADO EM ACO CARBONO, COM ROSCA BSP, PRESSAO 3.000 LBS, DN 3/4"</v>
      </c>
      <c r="F1247" s="180" t="str">
        <f>IF($D1247&lt;&gt;"",VLOOKUP($D1247,'SINAPI MARÇO 2020'!$1:$1048576,3,FALSE),"")</f>
        <v xml:space="preserve">UN    </v>
      </c>
      <c r="G1247" s="408">
        <v>1</v>
      </c>
      <c r="H1247" s="625">
        <f>IF($D1247&lt;&gt;"",VLOOKUP($D1247,'SINAPI MARÇO 2020'!$1:$1048576,4,FALSE),"")</f>
        <v>10.42</v>
      </c>
      <c r="I1247" s="420">
        <f>TRUNC(G1247*H1247,2)</f>
        <v>10.42</v>
      </c>
    </row>
    <row r="1248" spans="2:9" ht="25.5">
      <c r="B1248" s="172" t="s">
        <v>918</v>
      </c>
      <c r="C1248" s="173" t="s">
        <v>7</v>
      </c>
      <c r="D1248" s="368">
        <v>88267</v>
      </c>
      <c r="E1248" s="179" t="str">
        <f>IF($D1248&lt;&gt;"",VLOOKUP($D1248,'SINAPI MARÇO 2020'!$A$1:G11992,2,FALSE),"")</f>
        <v>ENCANADOR OU BOMBEIRO HIDRÁULICO COM ENCARGOS COMPLEMENTARES</v>
      </c>
      <c r="F1248" s="180" t="str">
        <f>IF($D1248&lt;&gt;"",VLOOKUP($D1248,'SINAPI MARÇO 2020'!$1:$1048576,3,FALSE),"")</f>
        <v>H</v>
      </c>
      <c r="G1248" s="408">
        <v>0.6</v>
      </c>
      <c r="H1248" s="625">
        <f>IF($D1248&lt;&gt;"",VLOOKUP($D1248,'SINAPI MARÇO 2020'!$1:$1048576,4,FALSE),"")</f>
        <v>17.79</v>
      </c>
      <c r="I1248" s="420">
        <f>TRUNC(G1248*H1248,2)</f>
        <v>10.67</v>
      </c>
    </row>
    <row r="1249" spans="2:9">
      <c r="B1249" s="172" t="s">
        <v>918</v>
      </c>
      <c r="C1249" s="173" t="s">
        <v>7</v>
      </c>
      <c r="D1249" s="368">
        <v>88316</v>
      </c>
      <c r="E1249" s="179" t="str">
        <f>IF($D1249&lt;&gt;"",VLOOKUP($D1249,'SINAPI MARÇO 2020'!$A$1:G11993,2,FALSE),"")</f>
        <v>SERVENTE COM ENCARGOS COMPLEMENTARES</v>
      </c>
      <c r="F1249" s="180" t="str">
        <f>IF($D1249&lt;&gt;"",VLOOKUP($D1249,'SINAPI MARÇO 2020'!$1:$1048576,3,FALSE),"")</f>
        <v>H</v>
      </c>
      <c r="G1249" s="408">
        <v>0.6</v>
      </c>
      <c r="H1249" s="625">
        <f>IF($D1249&lt;&gt;"",VLOOKUP($D1249,'SINAPI MARÇO 2020'!$1:$1048576,4,FALSE),"")</f>
        <v>14.37</v>
      </c>
      <c r="I1249" s="420">
        <f>TRUNC(G1249*H1249,2)</f>
        <v>8.6199999999999992</v>
      </c>
    </row>
    <row r="1250" spans="2:9">
      <c r="B1250" s="492"/>
      <c r="C1250" s="400"/>
      <c r="D1250" s="400"/>
      <c r="E1250" s="587"/>
      <c r="F1250" s="400"/>
      <c r="G1250" s="594"/>
      <c r="H1250" s="406"/>
      <c r="I1250" s="493"/>
    </row>
    <row r="1251" spans="2:9" ht="15">
      <c r="B1251" s="483" t="s">
        <v>12713</v>
      </c>
      <c r="C1251" s="395"/>
      <c r="D1251" s="395"/>
      <c r="E1251" s="358" t="s">
        <v>12430</v>
      </c>
      <c r="F1251" s="359" t="s">
        <v>49</v>
      </c>
      <c r="G1251" s="425">
        <v>1</v>
      </c>
      <c r="H1251" s="403"/>
      <c r="I1251" s="419">
        <f>TRUNC(SUM(I1252:I1254),2)</f>
        <v>27.36</v>
      </c>
    </row>
    <row r="1252" spans="2:9" ht="25.5">
      <c r="B1252" s="172" t="s">
        <v>872</v>
      </c>
      <c r="C1252" s="173" t="s">
        <v>7</v>
      </c>
      <c r="D1252" s="368">
        <v>40356</v>
      </c>
      <c r="E1252" s="179" t="str">
        <f>IF($D1252&lt;&gt;"",VLOOKUP($D1252,'SINAPI MARÇO 2020'!$A$1:G11996,2,FALSE),"")</f>
        <v>NIPLE SEXTAVADO EM ACO CARBONO, COM ROSCA BSP, PRESSAO 3.000 LBS, DN 1/2"</v>
      </c>
      <c r="F1252" s="180" t="str">
        <f>IF($D1252&lt;&gt;"",VLOOKUP($D1252,'SINAPI MARÇO 2020'!$1:$1048576,3,FALSE),"")</f>
        <v xml:space="preserve">UN    </v>
      </c>
      <c r="G1252" s="426">
        <v>1</v>
      </c>
      <c r="H1252" s="625">
        <f>IF($D1252&lt;&gt;"",VLOOKUP($D1252,'SINAPI MARÇO 2020'!$1:$1048576,4,FALSE),"")</f>
        <v>8.07</v>
      </c>
      <c r="I1252" s="420">
        <f>TRUNC(G1252*H1252,2)</f>
        <v>8.07</v>
      </c>
    </row>
    <row r="1253" spans="2:9" ht="25.5">
      <c r="B1253" s="172" t="s">
        <v>918</v>
      </c>
      <c r="C1253" s="173" t="s">
        <v>7</v>
      </c>
      <c r="D1253" s="368">
        <v>88267</v>
      </c>
      <c r="E1253" s="179" t="str">
        <f>IF($D1253&lt;&gt;"",VLOOKUP($D1253,'SINAPI MARÇO 2020'!$A$1:G11997,2,FALSE),"")</f>
        <v>ENCANADOR OU BOMBEIRO HIDRÁULICO COM ENCARGOS COMPLEMENTARES</v>
      </c>
      <c r="F1253" s="180" t="str">
        <f>IF($D1253&lt;&gt;"",VLOOKUP($D1253,'SINAPI MARÇO 2020'!$1:$1048576,3,FALSE),"")</f>
        <v>H</v>
      </c>
      <c r="G1253" s="426">
        <v>0.6</v>
      </c>
      <c r="H1253" s="625">
        <f>IF($D1253&lt;&gt;"",VLOOKUP($D1253,'SINAPI MARÇO 2020'!$1:$1048576,4,FALSE),"")</f>
        <v>17.79</v>
      </c>
      <c r="I1253" s="420">
        <f>TRUNC(G1253*H1253,2)</f>
        <v>10.67</v>
      </c>
    </row>
    <row r="1254" spans="2:9">
      <c r="B1254" s="172" t="s">
        <v>918</v>
      </c>
      <c r="C1254" s="173" t="s">
        <v>7</v>
      </c>
      <c r="D1254" s="368">
        <v>88316</v>
      </c>
      <c r="E1254" s="179" t="str">
        <f>IF($D1254&lt;&gt;"",VLOOKUP($D1254,'SINAPI MARÇO 2020'!$A$1:G11998,2,FALSE),"")</f>
        <v>SERVENTE COM ENCARGOS COMPLEMENTARES</v>
      </c>
      <c r="F1254" s="180" t="str">
        <f>IF($D1254&lt;&gt;"",VLOOKUP($D1254,'SINAPI MARÇO 2020'!$1:$1048576,3,FALSE),"")</f>
        <v>H</v>
      </c>
      <c r="G1254" s="426">
        <v>0.6</v>
      </c>
      <c r="H1254" s="625">
        <f>IF($D1254&lt;&gt;"",VLOOKUP($D1254,'SINAPI MARÇO 2020'!$1:$1048576,4,FALSE),"")</f>
        <v>14.37</v>
      </c>
      <c r="I1254" s="420">
        <f>TRUNC(G1254*H1254,2)</f>
        <v>8.6199999999999992</v>
      </c>
    </row>
    <row r="1255" spans="2:9">
      <c r="B1255" s="492"/>
      <c r="C1255" s="400"/>
      <c r="D1255" s="400"/>
      <c r="E1255" s="587"/>
      <c r="F1255" s="400"/>
      <c r="G1255" s="594"/>
      <c r="H1255" s="406"/>
      <c r="I1255" s="493"/>
    </row>
    <row r="1256" spans="2:9" ht="15">
      <c r="B1256" s="483" t="s">
        <v>12714</v>
      </c>
      <c r="C1256" s="395"/>
      <c r="D1256" s="395"/>
      <c r="E1256" s="358" t="s">
        <v>12431</v>
      </c>
      <c r="F1256" s="359" t="s">
        <v>49</v>
      </c>
      <c r="G1256" s="425">
        <v>1</v>
      </c>
      <c r="H1256" s="403"/>
      <c r="I1256" s="419">
        <f>TRUNC(SUM(I1257:I1259),2)</f>
        <v>42.9</v>
      </c>
    </row>
    <row r="1257" spans="2:9" ht="25.5">
      <c r="B1257" s="172" t="s">
        <v>872</v>
      </c>
      <c r="C1257" s="173" t="s">
        <v>7</v>
      </c>
      <c r="D1257" s="368">
        <v>40365</v>
      </c>
      <c r="E1257" s="179" t="str">
        <f>IF($D1257&lt;&gt;"",VLOOKUP($D1257,'SINAPI MARÇO 2020'!$A$1:G12001,2,FALSE),"")</f>
        <v>NIPLE SEXTAVADO EM ACO CARBONO, COM ROSCA BSP, PRESSAO 3.000 LBS, DN 1 1/4"</v>
      </c>
      <c r="F1257" s="180" t="str">
        <f>IF($D1257&lt;&gt;"",VLOOKUP($D1257,'SINAPI MARÇO 2020'!$1:$1048576,3,FALSE),"")</f>
        <v xml:space="preserve">UN    </v>
      </c>
      <c r="G1257" s="408">
        <v>1</v>
      </c>
      <c r="H1257" s="625">
        <f>IF($D1257&lt;&gt;"",VLOOKUP($D1257,'SINAPI MARÇO 2020'!$1:$1048576,4,FALSE),"")</f>
        <v>23.61</v>
      </c>
      <c r="I1257" s="420">
        <f>TRUNC(G1257*H1257,2)</f>
        <v>23.61</v>
      </c>
    </row>
    <row r="1258" spans="2:9" ht="25.5">
      <c r="B1258" s="172" t="s">
        <v>918</v>
      </c>
      <c r="C1258" s="173" t="s">
        <v>7</v>
      </c>
      <c r="D1258" s="368">
        <v>88267</v>
      </c>
      <c r="E1258" s="179" t="str">
        <f>IF($D1258&lt;&gt;"",VLOOKUP($D1258,'SINAPI MARÇO 2020'!$A$1:G12002,2,FALSE),"")</f>
        <v>ENCANADOR OU BOMBEIRO HIDRÁULICO COM ENCARGOS COMPLEMENTARES</v>
      </c>
      <c r="F1258" s="180" t="str">
        <f>IF($D1258&lt;&gt;"",VLOOKUP($D1258,'SINAPI MARÇO 2020'!$1:$1048576,3,FALSE),"")</f>
        <v>H</v>
      </c>
      <c r="G1258" s="408">
        <v>0.6</v>
      </c>
      <c r="H1258" s="625">
        <f>IF($D1258&lt;&gt;"",VLOOKUP($D1258,'SINAPI MARÇO 2020'!$1:$1048576,4,FALSE),"")</f>
        <v>17.79</v>
      </c>
      <c r="I1258" s="420">
        <f>TRUNC(G1258*H1258,2)</f>
        <v>10.67</v>
      </c>
    </row>
    <row r="1259" spans="2:9">
      <c r="B1259" s="172" t="s">
        <v>918</v>
      </c>
      <c r="C1259" s="173" t="s">
        <v>7</v>
      </c>
      <c r="D1259" s="368">
        <v>88316</v>
      </c>
      <c r="E1259" s="179" t="str">
        <f>IF($D1259&lt;&gt;"",VLOOKUP($D1259,'SINAPI MARÇO 2020'!$A$1:G12003,2,FALSE),"")</f>
        <v>SERVENTE COM ENCARGOS COMPLEMENTARES</v>
      </c>
      <c r="F1259" s="180" t="str">
        <f>IF($D1259&lt;&gt;"",VLOOKUP($D1259,'SINAPI MARÇO 2020'!$1:$1048576,3,FALSE),"")</f>
        <v>H</v>
      </c>
      <c r="G1259" s="408">
        <v>0.6</v>
      </c>
      <c r="H1259" s="625">
        <f>IF($D1259&lt;&gt;"",VLOOKUP($D1259,'SINAPI MARÇO 2020'!$1:$1048576,4,FALSE),"")</f>
        <v>14.37</v>
      </c>
      <c r="I1259" s="420">
        <f>TRUNC(G1259*H1259,2)</f>
        <v>8.6199999999999992</v>
      </c>
    </row>
    <row r="1260" spans="2:9">
      <c r="B1260" s="492"/>
      <c r="C1260" s="400"/>
      <c r="D1260" s="400"/>
      <c r="E1260" s="587"/>
      <c r="F1260" s="400"/>
      <c r="G1260" s="594"/>
      <c r="H1260" s="406"/>
      <c r="I1260" s="493"/>
    </row>
    <row r="1261" spans="2:9" ht="15">
      <c r="B1261" s="483" t="s">
        <v>12715</v>
      </c>
      <c r="C1261" s="395"/>
      <c r="D1261" s="395"/>
      <c r="E1261" s="358" t="s">
        <v>12432</v>
      </c>
      <c r="F1261" s="359" t="s">
        <v>49</v>
      </c>
      <c r="G1261" s="425">
        <v>1</v>
      </c>
      <c r="H1261" s="403"/>
      <c r="I1261" s="419">
        <f>TRUNC(SUM(I1262:I1264),2)</f>
        <v>48</v>
      </c>
    </row>
    <row r="1262" spans="2:9" ht="25.5">
      <c r="B1262" s="172" t="s">
        <v>872</v>
      </c>
      <c r="C1262" s="173" t="s">
        <v>7</v>
      </c>
      <c r="D1262" s="368">
        <v>6302</v>
      </c>
      <c r="E1262" s="179" t="str">
        <f>IF($D1262&lt;&gt;"",VLOOKUP($D1262,'SINAPI MARÇO 2020'!$A$1:G12006,2,FALSE),"")</f>
        <v>TE DE REDUCAO DE FERRO GALVANIZADO, COM ROSCA BSP, DE 3/4" X 1/2"</v>
      </c>
      <c r="F1262" s="180" t="str">
        <f>IF($D1262&lt;&gt;"",VLOOKUP($D1262,'SINAPI MARÇO 2020'!$1:$1048576,3,FALSE),"")</f>
        <v xml:space="preserve">UN    </v>
      </c>
      <c r="G1262" s="408">
        <v>1</v>
      </c>
      <c r="H1262" s="625">
        <f>IF($D1262&lt;&gt;"",VLOOKUP($D1262,'SINAPI MARÇO 2020'!$1:$1048576,4,FALSE),"")</f>
        <v>7.81</v>
      </c>
      <c r="I1262" s="420">
        <f>TRUNC(G1262*H1262,2)</f>
        <v>7.81</v>
      </c>
    </row>
    <row r="1263" spans="2:9" ht="25.5">
      <c r="B1263" s="172" t="s">
        <v>918</v>
      </c>
      <c r="C1263" s="173" t="s">
        <v>7</v>
      </c>
      <c r="D1263" s="368">
        <v>88267</v>
      </c>
      <c r="E1263" s="179" t="str">
        <f>IF($D1263&lt;&gt;"",VLOOKUP($D1263,'SINAPI MARÇO 2020'!$A$1:G12007,2,FALSE),"")</f>
        <v>ENCANADOR OU BOMBEIRO HIDRÁULICO COM ENCARGOS COMPLEMENTARES</v>
      </c>
      <c r="F1263" s="180" t="str">
        <f>IF($D1263&lt;&gt;"",VLOOKUP($D1263,'SINAPI MARÇO 2020'!$1:$1048576,3,FALSE),"")</f>
        <v>H</v>
      </c>
      <c r="G1263" s="408">
        <v>1.25</v>
      </c>
      <c r="H1263" s="625">
        <f>IF($D1263&lt;&gt;"",VLOOKUP($D1263,'SINAPI MARÇO 2020'!$1:$1048576,4,FALSE),"")</f>
        <v>17.79</v>
      </c>
      <c r="I1263" s="420">
        <f>TRUNC(G1263*H1263,2)</f>
        <v>22.23</v>
      </c>
    </row>
    <row r="1264" spans="2:9">
      <c r="B1264" s="172" t="s">
        <v>918</v>
      </c>
      <c r="C1264" s="173" t="s">
        <v>7</v>
      </c>
      <c r="D1264" s="368">
        <v>88316</v>
      </c>
      <c r="E1264" s="179" t="str">
        <f>IF($D1264&lt;&gt;"",VLOOKUP($D1264,'SINAPI MARÇO 2020'!$A$1:G12008,2,FALSE),"")</f>
        <v>SERVENTE COM ENCARGOS COMPLEMENTARES</v>
      </c>
      <c r="F1264" s="180" t="str">
        <f>IF($D1264&lt;&gt;"",VLOOKUP($D1264,'SINAPI MARÇO 2020'!$1:$1048576,3,FALSE),"")</f>
        <v>H</v>
      </c>
      <c r="G1264" s="408">
        <v>1.25</v>
      </c>
      <c r="H1264" s="625">
        <f>IF($D1264&lt;&gt;"",VLOOKUP($D1264,'SINAPI MARÇO 2020'!$1:$1048576,4,FALSE),"")</f>
        <v>14.37</v>
      </c>
      <c r="I1264" s="420">
        <f>TRUNC(G1264*H1264,2)</f>
        <v>17.96</v>
      </c>
    </row>
    <row r="1265" spans="2:9">
      <c r="B1265" s="492"/>
      <c r="C1265" s="400"/>
      <c r="D1265" s="400"/>
      <c r="E1265" s="587"/>
      <c r="F1265" s="400"/>
      <c r="G1265" s="594"/>
      <c r="H1265" s="406"/>
      <c r="I1265" s="493"/>
    </row>
    <row r="1266" spans="2:9" ht="15">
      <c r="B1266" s="483" t="s">
        <v>12716</v>
      </c>
      <c r="C1266" s="395"/>
      <c r="D1266" s="395"/>
      <c r="E1266" s="358" t="s">
        <v>12433</v>
      </c>
      <c r="F1266" s="359" t="s">
        <v>49</v>
      </c>
      <c r="G1266" s="425">
        <v>1</v>
      </c>
      <c r="H1266" s="403"/>
      <c r="I1266" s="419">
        <f>TRUNC(SUM(I1267:I1272),2)</f>
        <v>11.59</v>
      </c>
    </row>
    <row r="1267" spans="2:9" ht="25.5">
      <c r="B1267" s="172" t="s">
        <v>872</v>
      </c>
      <c r="C1267" s="173" t="s">
        <v>7</v>
      </c>
      <c r="D1267" s="368">
        <v>12732</v>
      </c>
      <c r="E1267" s="179" t="str">
        <f>IF($D1267&lt;&gt;"",VLOOKUP($D1267,'SINAPI MARÇO 2020'!$A$1:G12011,2,FALSE),"")</f>
        <v>SOLDA ESTANHO/COBRE PARA CONEXOES DE COBRE, FIO 2,5 MM, CARRETEL 500 GR (SEM CHUMBO)</v>
      </c>
      <c r="F1267" s="180" t="str">
        <f>IF($D1267&lt;&gt;"",VLOOKUP($D1267,'SINAPI MARÇO 2020'!$1:$1048576,3,FALSE),"")</f>
        <v xml:space="preserve">UN    </v>
      </c>
      <c r="G1267" s="408">
        <v>4.7999999999999996E-3</v>
      </c>
      <c r="H1267" s="625">
        <f>IF($D1267&lt;&gt;"",VLOOKUP($D1267,'SINAPI MARÇO 2020'!$1:$1048576,4,FALSE),"")</f>
        <v>183.32</v>
      </c>
      <c r="I1267" s="420">
        <f t="shared" ref="I1267:I1272" si="52">TRUNC(G1267*H1267,2)</f>
        <v>0.87</v>
      </c>
    </row>
    <row r="1268" spans="2:9">
      <c r="B1268" s="172" t="s">
        <v>872</v>
      </c>
      <c r="C1268" s="173" t="s">
        <v>7</v>
      </c>
      <c r="D1268" s="368">
        <v>38383</v>
      </c>
      <c r="E1268" s="179" t="str">
        <f>IF($D1268&lt;&gt;"",VLOOKUP($D1268,'SINAPI MARÇO 2020'!$A$1:G12012,2,FALSE),"")</f>
        <v>LIXA D'AGUA EM FOLHA, GRAO 100</v>
      </c>
      <c r="F1268" s="180" t="str">
        <f>IF($D1268&lt;&gt;"",VLOOKUP($D1268,'SINAPI MARÇO 2020'!$1:$1048576,3,FALSE),"")</f>
        <v xml:space="preserve">UN    </v>
      </c>
      <c r="G1268" s="408">
        <v>5.28E-2</v>
      </c>
      <c r="H1268" s="625">
        <f>IF($D1268&lt;&gt;"",VLOOKUP($D1268,'SINAPI MARÇO 2020'!$1:$1048576,4,FALSE),"")</f>
        <v>1.86</v>
      </c>
      <c r="I1268" s="420">
        <f t="shared" si="52"/>
        <v>0.09</v>
      </c>
    </row>
    <row r="1269" spans="2:9">
      <c r="B1269" s="172" t="s">
        <v>872</v>
      </c>
      <c r="C1269" s="173" t="s">
        <v>873</v>
      </c>
      <c r="D1269" s="368"/>
      <c r="E1269" s="394" t="s">
        <v>12717</v>
      </c>
      <c r="F1269" s="364" t="s">
        <v>1131</v>
      </c>
      <c r="G1269" s="408">
        <v>1</v>
      </c>
      <c r="H1269" s="625">
        <v>7.07</v>
      </c>
      <c r="I1269" s="420">
        <f t="shared" si="52"/>
        <v>7.07</v>
      </c>
    </row>
    <row r="1270" spans="2:9" ht="25.5">
      <c r="B1270" s="172" t="s">
        <v>872</v>
      </c>
      <c r="C1270" s="173" t="s">
        <v>7</v>
      </c>
      <c r="D1270" s="368">
        <v>39897</v>
      </c>
      <c r="E1270" s="179" t="str">
        <f>IF($D1270&lt;&gt;"",VLOOKUP($D1270,'SINAPI MARÇO 2020'!$A$1:G12014,2,FALSE),"")</f>
        <v>PASTA PARA SOLDA DE TUBOS E CONEXOES DE COBRE (EMBALAGEM COM 250 G)</v>
      </c>
      <c r="F1270" s="180" t="str">
        <f>IF($D1270&lt;&gt;"",VLOOKUP($D1270,'SINAPI MARÇO 2020'!$1:$1048576,3,FALSE),"")</f>
        <v xml:space="preserve">UN    </v>
      </c>
      <c r="G1270" s="408">
        <v>6.3E-3</v>
      </c>
      <c r="H1270" s="625">
        <f>IF($D1270&lt;&gt;"",VLOOKUP($D1270,'SINAPI MARÇO 2020'!$1:$1048576,4,FALSE),"")</f>
        <v>33.61</v>
      </c>
      <c r="I1270" s="420">
        <f t="shared" si="52"/>
        <v>0.21</v>
      </c>
    </row>
    <row r="1271" spans="2:9" ht="25.5">
      <c r="B1271" s="172" t="s">
        <v>918</v>
      </c>
      <c r="C1271" s="173" t="s">
        <v>7</v>
      </c>
      <c r="D1271" s="368">
        <v>88248</v>
      </c>
      <c r="E1271" s="179" t="str">
        <f>IF($D1271&lt;&gt;"",VLOOKUP($D1271,'SINAPI MARÇO 2020'!$A$1:G12015,2,FALSE),"")</f>
        <v>AUXILIAR DE ENCANADOR OU BOMBEIRO HIDRÁULICO COM ENCARGOS COMPLEMENTARES</v>
      </c>
      <c r="F1271" s="180" t="str">
        <f>IF($D1271&lt;&gt;"",VLOOKUP($D1271,'SINAPI MARÇO 2020'!$1:$1048576,3,FALSE),"")</f>
        <v>H</v>
      </c>
      <c r="G1271" s="408">
        <v>0.106</v>
      </c>
      <c r="H1271" s="625">
        <f>IF($D1271&lt;&gt;"",VLOOKUP($D1271,'SINAPI MARÇO 2020'!$1:$1048576,4,FALSE),"")</f>
        <v>13.87</v>
      </c>
      <c r="I1271" s="420">
        <f t="shared" si="52"/>
        <v>1.47</v>
      </c>
    </row>
    <row r="1272" spans="2:9" ht="25.5">
      <c r="B1272" s="172" t="s">
        <v>918</v>
      </c>
      <c r="C1272" s="173" t="s">
        <v>7</v>
      </c>
      <c r="D1272" s="368">
        <v>88267</v>
      </c>
      <c r="E1272" s="179" t="str">
        <f>IF($D1272&lt;&gt;"",VLOOKUP($D1272,'SINAPI MARÇO 2020'!$A$1:G12016,2,FALSE),"")</f>
        <v>ENCANADOR OU BOMBEIRO HIDRÁULICO COM ENCARGOS COMPLEMENTARES</v>
      </c>
      <c r="F1272" s="180" t="str">
        <f>IF($D1272&lt;&gt;"",VLOOKUP($D1272,'SINAPI MARÇO 2020'!$1:$1048576,3,FALSE),"")</f>
        <v>H</v>
      </c>
      <c r="G1272" s="408">
        <v>0.106</v>
      </c>
      <c r="H1272" s="625">
        <f>IF($D1272&lt;&gt;"",VLOOKUP($D1272,'SINAPI MARÇO 2020'!$1:$1048576,4,FALSE),"")</f>
        <v>17.79</v>
      </c>
      <c r="I1272" s="420">
        <f t="shared" si="52"/>
        <v>1.88</v>
      </c>
    </row>
    <row r="1273" spans="2:9">
      <c r="B1273" s="492"/>
      <c r="C1273" s="400"/>
      <c r="D1273" s="400"/>
      <c r="E1273" s="587"/>
      <c r="F1273" s="400"/>
      <c r="G1273" s="594"/>
      <c r="H1273" s="406"/>
      <c r="I1273" s="493"/>
    </row>
    <row r="1274" spans="2:9" ht="15">
      <c r="B1274" s="483" t="s">
        <v>12718</v>
      </c>
      <c r="C1274" s="395"/>
      <c r="D1274" s="395"/>
      <c r="E1274" s="358" t="s">
        <v>12434</v>
      </c>
      <c r="F1274" s="359" t="s">
        <v>49</v>
      </c>
      <c r="G1274" s="425">
        <v>1</v>
      </c>
      <c r="H1274" s="403"/>
      <c r="I1274" s="419">
        <f>TRUNC(SUM(I1275:I1279),2)</f>
        <v>36.74</v>
      </c>
    </row>
    <row r="1275" spans="2:9">
      <c r="B1275" s="172" t="s">
        <v>872</v>
      </c>
      <c r="C1275" s="173" t="s">
        <v>7</v>
      </c>
      <c r="D1275" s="368">
        <v>11002</v>
      </c>
      <c r="E1275" s="179" t="str">
        <f>IF($D1275&lt;&gt;"",VLOOKUP($D1275,'SINAPI MARÇO 2020'!$A$1:G12019,2,FALSE),"")</f>
        <v>ELETRODO REVESTIDO AWS - E6013, DIAMETRO IGUAL A 2,50 MM</v>
      </c>
      <c r="F1275" s="180" t="str">
        <f>IF($D1275&lt;&gt;"",VLOOKUP($D1275,'SINAPI MARÇO 2020'!$1:$1048576,3,FALSE),"")</f>
        <v xml:space="preserve">KG    </v>
      </c>
      <c r="G1275" s="408">
        <v>1.2E-2</v>
      </c>
      <c r="H1275" s="625">
        <f>IF($D1275&lt;&gt;"",VLOOKUP($D1275,'SINAPI MARÇO 2020'!$1:$1048576,4,FALSE),"")</f>
        <v>13.22</v>
      </c>
      <c r="I1275" s="420">
        <f>TRUNC(G1275*H1275,2)</f>
        <v>0.15</v>
      </c>
    </row>
    <row r="1276" spans="2:9" ht="32.25" customHeight="1">
      <c r="B1276" s="172" t="s">
        <v>872</v>
      </c>
      <c r="C1276" s="173" t="s">
        <v>7</v>
      </c>
      <c r="D1276" s="368">
        <v>40355</v>
      </c>
      <c r="E1276" s="179" t="str">
        <f>IF($D1276&lt;&gt;"",VLOOKUP($D1276,'SINAPI MARÇO 2020'!$A$1:G12020,2,FALSE),"")</f>
        <v>LUVA DE REDUCAO EM ACO CARBONO, COM ENCAIXE PARA SOLDA DN SW, PRESSAO 3.000 LBS,  3/4 " X 1/2"</v>
      </c>
      <c r="F1276" s="180" t="str">
        <f>IF($D1276&lt;&gt;"",VLOOKUP($D1276,'SINAPI MARÇO 2020'!$1:$1048576,3,FALSE),"")</f>
        <v xml:space="preserve">UN    </v>
      </c>
      <c r="G1276" s="408">
        <v>1</v>
      </c>
      <c r="H1276" s="625">
        <f>IF($D1276&lt;&gt;"",VLOOKUP($D1276,'SINAPI MARÇO 2020'!$1:$1048576,4,FALSE),"")</f>
        <v>7.82</v>
      </c>
      <c r="I1276" s="420">
        <f>TRUNC(G1276*H1276,2)</f>
        <v>7.82</v>
      </c>
    </row>
    <row r="1277" spans="2:9" ht="25.5">
      <c r="B1277" s="172" t="s">
        <v>918</v>
      </c>
      <c r="C1277" s="173" t="s">
        <v>7</v>
      </c>
      <c r="D1277" s="368">
        <v>88248</v>
      </c>
      <c r="E1277" s="179" t="str">
        <f>IF($D1277&lt;&gt;"",VLOOKUP($D1277,'SINAPI MARÇO 2020'!$A$1:G12021,2,FALSE),"")</f>
        <v>AUXILIAR DE ENCANADOR OU BOMBEIRO HIDRÁULICO COM ENCARGOS COMPLEMENTARES</v>
      </c>
      <c r="F1277" s="180" t="str">
        <f>IF($D1277&lt;&gt;"",VLOOKUP($D1277,'SINAPI MARÇO 2020'!$1:$1048576,3,FALSE),"")</f>
        <v>H</v>
      </c>
      <c r="G1277" s="408">
        <v>0.57999999999999996</v>
      </c>
      <c r="H1277" s="625">
        <f>IF($D1277&lt;&gt;"",VLOOKUP($D1277,'SINAPI MARÇO 2020'!$1:$1048576,4,FALSE),"")</f>
        <v>13.87</v>
      </c>
      <c r="I1277" s="420">
        <f>TRUNC(G1277*H1277,2)</f>
        <v>8.0399999999999991</v>
      </c>
    </row>
    <row r="1278" spans="2:9" ht="25.5">
      <c r="B1278" s="172" t="s">
        <v>918</v>
      </c>
      <c r="C1278" s="173" t="s">
        <v>7</v>
      </c>
      <c r="D1278" s="368">
        <v>88267</v>
      </c>
      <c r="E1278" s="179" t="str">
        <f>IF($D1278&lt;&gt;"",VLOOKUP($D1278,'SINAPI MARÇO 2020'!$A$1:G12022,2,FALSE),"")</f>
        <v>ENCANADOR OU BOMBEIRO HIDRÁULICO COM ENCARGOS COMPLEMENTARES</v>
      </c>
      <c r="F1278" s="180" t="str">
        <f>IF($D1278&lt;&gt;"",VLOOKUP($D1278,'SINAPI MARÇO 2020'!$1:$1048576,3,FALSE),"")</f>
        <v>H</v>
      </c>
      <c r="G1278" s="408">
        <v>0.57999999999999996</v>
      </c>
      <c r="H1278" s="625">
        <f>IF($D1278&lt;&gt;"",VLOOKUP($D1278,'SINAPI MARÇO 2020'!$1:$1048576,4,FALSE),"")</f>
        <v>17.79</v>
      </c>
      <c r="I1278" s="420">
        <f>TRUNC(G1278*H1278,2)</f>
        <v>10.31</v>
      </c>
    </row>
    <row r="1279" spans="2:9">
      <c r="B1279" s="172" t="s">
        <v>918</v>
      </c>
      <c r="C1279" s="173" t="s">
        <v>7</v>
      </c>
      <c r="D1279" s="368">
        <v>88317</v>
      </c>
      <c r="E1279" s="179" t="str">
        <f>IF($D1279&lt;&gt;"",VLOOKUP($D1279,'SINAPI MARÇO 2020'!$A$1:G12023,2,FALSE),"")</f>
        <v>SOLDADOR COM ENCARGOS COMPLEMENTARES</v>
      </c>
      <c r="F1279" s="180" t="str">
        <f>IF($D1279&lt;&gt;"",VLOOKUP($D1279,'SINAPI MARÇO 2020'!$1:$1048576,3,FALSE),"")</f>
        <v>H</v>
      </c>
      <c r="G1279" s="408">
        <v>0.57999999999999996</v>
      </c>
      <c r="H1279" s="625">
        <f>IF($D1279&lt;&gt;"",VLOOKUP($D1279,'SINAPI MARÇO 2020'!$1:$1048576,4,FALSE),"")</f>
        <v>17.98</v>
      </c>
      <c r="I1279" s="420">
        <f>TRUNC(G1279*H1279,2)</f>
        <v>10.42</v>
      </c>
    </row>
    <row r="1280" spans="2:9">
      <c r="B1280" s="172"/>
      <c r="C1280" s="173"/>
      <c r="D1280" s="368"/>
      <c r="E1280" s="394"/>
      <c r="F1280" s="364"/>
      <c r="G1280" s="426"/>
      <c r="H1280" s="402"/>
      <c r="I1280" s="420"/>
    </row>
    <row r="1281" spans="2:9" ht="15">
      <c r="B1281" s="483" t="s">
        <v>12719</v>
      </c>
      <c r="C1281" s="395"/>
      <c r="D1281" s="395"/>
      <c r="E1281" s="358" t="s">
        <v>12435</v>
      </c>
      <c r="F1281" s="359" t="s">
        <v>49</v>
      </c>
      <c r="G1281" s="425">
        <v>1</v>
      </c>
      <c r="H1281" s="403"/>
      <c r="I1281" s="419">
        <f>TRUNC(SUM(I1282:I1286),2)</f>
        <v>41.82</v>
      </c>
    </row>
    <row r="1282" spans="2:9">
      <c r="B1282" s="172" t="s">
        <v>872</v>
      </c>
      <c r="C1282" s="173" t="s">
        <v>7</v>
      </c>
      <c r="D1282" s="368">
        <v>11002</v>
      </c>
      <c r="E1282" s="179" t="str">
        <f>IF($D1282&lt;&gt;"",VLOOKUP($D1282,'SINAPI MARÇO 2020'!$A$1:G12026,2,FALSE),"")</f>
        <v>ELETRODO REVESTIDO AWS - E6013, DIAMETRO IGUAL A 2,50 MM</v>
      </c>
      <c r="F1282" s="180" t="str">
        <f>IF($D1282&lt;&gt;"",VLOOKUP($D1282,'SINAPI MARÇO 2020'!$1:$1048576,3,FALSE),"")</f>
        <v xml:space="preserve">KG    </v>
      </c>
      <c r="G1282" s="408">
        <v>1.2E-2</v>
      </c>
      <c r="H1282" s="625">
        <f>IF($D1282&lt;&gt;"",VLOOKUP($D1282,'SINAPI MARÇO 2020'!$1:$1048576,4,FALSE),"")</f>
        <v>13.22</v>
      </c>
      <c r="I1282" s="420">
        <f>TRUNC(G1282*H1282,2)</f>
        <v>0.15</v>
      </c>
    </row>
    <row r="1283" spans="2:9">
      <c r="B1283" s="172" t="s">
        <v>872</v>
      </c>
      <c r="C1283" s="173" t="s">
        <v>873</v>
      </c>
      <c r="D1283" s="368"/>
      <c r="E1283" s="394" t="s">
        <v>12720</v>
      </c>
      <c r="F1283" s="364" t="s">
        <v>1131</v>
      </c>
      <c r="G1283" s="408">
        <v>1</v>
      </c>
      <c r="H1283" s="625">
        <v>12.9</v>
      </c>
      <c r="I1283" s="420">
        <f>TRUNC(G1283*H1283,2)</f>
        <v>12.9</v>
      </c>
    </row>
    <row r="1284" spans="2:9" ht="25.5">
      <c r="B1284" s="172" t="s">
        <v>918</v>
      </c>
      <c r="C1284" s="173" t="s">
        <v>7</v>
      </c>
      <c r="D1284" s="368">
        <v>88248</v>
      </c>
      <c r="E1284" s="179" t="str">
        <f>IF($D1284&lt;&gt;"",VLOOKUP($D1284,'SINAPI MARÇO 2020'!$A$1:G12028,2,FALSE),"")</f>
        <v>AUXILIAR DE ENCANADOR OU BOMBEIRO HIDRÁULICO COM ENCARGOS COMPLEMENTARES</v>
      </c>
      <c r="F1284" s="180" t="str">
        <f>IF($D1284&lt;&gt;"",VLOOKUP($D1284,'SINAPI MARÇO 2020'!$1:$1048576,3,FALSE),"")</f>
        <v>H</v>
      </c>
      <c r="G1284" s="408">
        <v>0.57999999999999996</v>
      </c>
      <c r="H1284" s="625">
        <f>IF($D1284&lt;&gt;"",VLOOKUP($D1284,'SINAPI MARÇO 2020'!$1:$1048576,4,FALSE),"")</f>
        <v>13.87</v>
      </c>
      <c r="I1284" s="420">
        <f>TRUNC(G1284*H1284,2)</f>
        <v>8.0399999999999991</v>
      </c>
    </row>
    <row r="1285" spans="2:9" ht="25.5">
      <c r="B1285" s="172" t="s">
        <v>918</v>
      </c>
      <c r="C1285" s="173" t="s">
        <v>7</v>
      </c>
      <c r="D1285" s="368">
        <v>88267</v>
      </c>
      <c r="E1285" s="179" t="str">
        <f>IF($D1285&lt;&gt;"",VLOOKUP($D1285,'SINAPI MARÇO 2020'!$A$1:G12029,2,FALSE),"")</f>
        <v>ENCANADOR OU BOMBEIRO HIDRÁULICO COM ENCARGOS COMPLEMENTARES</v>
      </c>
      <c r="F1285" s="180" t="str">
        <f>IF($D1285&lt;&gt;"",VLOOKUP($D1285,'SINAPI MARÇO 2020'!$1:$1048576,3,FALSE),"")</f>
        <v>H</v>
      </c>
      <c r="G1285" s="408">
        <v>0.57999999999999996</v>
      </c>
      <c r="H1285" s="625">
        <f>IF($D1285&lt;&gt;"",VLOOKUP($D1285,'SINAPI MARÇO 2020'!$1:$1048576,4,FALSE),"")</f>
        <v>17.79</v>
      </c>
      <c r="I1285" s="420">
        <f>TRUNC(G1285*H1285,2)</f>
        <v>10.31</v>
      </c>
    </row>
    <row r="1286" spans="2:9">
      <c r="B1286" s="172" t="s">
        <v>918</v>
      </c>
      <c r="C1286" s="173" t="s">
        <v>7</v>
      </c>
      <c r="D1286" s="368">
        <v>88317</v>
      </c>
      <c r="E1286" s="179" t="str">
        <f>IF($D1286&lt;&gt;"",VLOOKUP($D1286,'SINAPI MARÇO 2020'!$A$1:G12030,2,FALSE),"")</f>
        <v>SOLDADOR COM ENCARGOS COMPLEMENTARES</v>
      </c>
      <c r="F1286" s="180" t="str">
        <f>IF($D1286&lt;&gt;"",VLOOKUP($D1286,'SINAPI MARÇO 2020'!$1:$1048576,3,FALSE),"")</f>
        <v>H</v>
      </c>
      <c r="G1286" s="408">
        <v>0.57999999999999996</v>
      </c>
      <c r="H1286" s="625">
        <f>IF($D1286&lt;&gt;"",VLOOKUP($D1286,'SINAPI MARÇO 2020'!$1:$1048576,4,FALSE),"")</f>
        <v>17.98</v>
      </c>
      <c r="I1286" s="420">
        <f>TRUNC(G1286*H1286,2)</f>
        <v>10.42</v>
      </c>
    </row>
    <row r="1287" spans="2:9">
      <c r="B1287" s="172"/>
      <c r="C1287" s="173"/>
      <c r="D1287" s="368"/>
      <c r="E1287" s="394"/>
      <c r="F1287" s="364"/>
      <c r="G1287" s="426"/>
      <c r="H1287" s="402"/>
      <c r="I1287" s="420"/>
    </row>
    <row r="1288" spans="2:9" ht="15">
      <c r="B1288" s="483" t="s">
        <v>12721</v>
      </c>
      <c r="C1288" s="395"/>
      <c r="D1288" s="395"/>
      <c r="E1288" s="358" t="s">
        <v>12436</v>
      </c>
      <c r="F1288" s="359" t="s">
        <v>49</v>
      </c>
      <c r="G1288" s="425">
        <v>1</v>
      </c>
      <c r="H1288" s="403"/>
      <c r="I1288" s="419">
        <f>TRUNC(SUM(I1289:I1293),2)</f>
        <v>12.51</v>
      </c>
    </row>
    <row r="1289" spans="2:9">
      <c r="B1289" s="172" t="s">
        <v>872</v>
      </c>
      <c r="C1289" s="173" t="s">
        <v>7</v>
      </c>
      <c r="D1289" s="368">
        <v>3148</v>
      </c>
      <c r="E1289" s="179" t="str">
        <f>IF($D1289&lt;&gt;"",VLOOKUP($D1289,'SINAPI MARÇO 2020'!$A$1:G12033,2,FALSE),"")</f>
        <v>FITA VEDA ROSCA EM ROLOS DE 18 MM X 50 M (L X C)</v>
      </c>
      <c r="F1289" s="180" t="str">
        <f>IF($D1289&lt;&gt;"",VLOOKUP($D1289,'SINAPI MARÇO 2020'!$1:$1048576,3,FALSE),"")</f>
        <v xml:space="preserve">UN    </v>
      </c>
      <c r="G1289" s="408">
        <v>8.0000000000000002E-3</v>
      </c>
      <c r="H1289" s="625">
        <f>IF($D1289&lt;&gt;"",VLOOKUP($D1289,'SINAPI MARÇO 2020'!$1:$1048576,4,FALSE),"")</f>
        <v>16.52</v>
      </c>
      <c r="I1289" s="420">
        <f>TRUNC(G1289*H1289,2)</f>
        <v>0.13</v>
      </c>
    </row>
    <row r="1290" spans="2:9" ht="25.5">
      <c r="B1290" s="172" t="s">
        <v>872</v>
      </c>
      <c r="C1290" s="173" t="s">
        <v>7</v>
      </c>
      <c r="D1290" s="368">
        <v>3441</v>
      </c>
      <c r="E1290" s="179" t="str">
        <f>IF($D1290&lt;&gt;"",VLOOKUP($D1290,'SINAPI MARÇO 2020'!$A$1:G12034,2,FALSE),"")</f>
        <v>COTOVELO 45 GRAUS DE FERRO GALVANIZADO, COM ROSCA BSP, DE 1/2"</v>
      </c>
      <c r="F1290" s="180" t="str">
        <f>IF($D1290&lt;&gt;"",VLOOKUP($D1290,'SINAPI MARÇO 2020'!$1:$1048576,3,FALSE),"")</f>
        <v xml:space="preserve">UN    </v>
      </c>
      <c r="G1290" s="408">
        <v>1</v>
      </c>
      <c r="H1290" s="625">
        <f>IF($D1290&lt;&gt;"",VLOOKUP($D1290,'SINAPI MARÇO 2020'!$1:$1048576,4,FALSE),"")</f>
        <v>4.1500000000000004</v>
      </c>
      <c r="I1290" s="420">
        <f>TRUNC(G1290*H1290,2)</f>
        <v>4.1500000000000004</v>
      </c>
    </row>
    <row r="1291" spans="2:9">
      <c r="B1291" s="172" t="s">
        <v>872</v>
      </c>
      <c r="C1291" s="173" t="s">
        <v>7</v>
      </c>
      <c r="D1291" s="368">
        <v>7307</v>
      </c>
      <c r="E1291" s="179" t="str">
        <f>IF($D1291&lt;&gt;"",VLOOKUP($D1291,'SINAPI MARÇO 2020'!$A$1:G12035,2,FALSE),"")</f>
        <v>FUNDO ANTICORROSIVO PARA METAIS FERROSOS (ZARCAO)</v>
      </c>
      <c r="F1291" s="180" t="str">
        <f>IF($D1291&lt;&gt;"",VLOOKUP($D1291,'SINAPI MARÇO 2020'!$1:$1048576,3,FALSE),"")</f>
        <v xml:space="preserve">L     </v>
      </c>
      <c r="G1291" s="408">
        <v>2E-3</v>
      </c>
      <c r="H1291" s="625">
        <f>IF($D1291&lt;&gt;"",VLOOKUP($D1291,'SINAPI MARÇO 2020'!$1:$1048576,4,FALSE),"")</f>
        <v>24.03</v>
      </c>
      <c r="I1291" s="420">
        <f>TRUNC(G1291*H1291,2)</f>
        <v>0.04</v>
      </c>
    </row>
    <row r="1292" spans="2:9" ht="25.5">
      <c r="B1292" s="172" t="s">
        <v>918</v>
      </c>
      <c r="C1292" s="173" t="s">
        <v>7</v>
      </c>
      <c r="D1292" s="368">
        <v>88248</v>
      </c>
      <c r="E1292" s="179" t="str">
        <f>IF($D1292&lt;&gt;"",VLOOKUP($D1292,'SINAPI MARÇO 2020'!$A$1:G12036,2,FALSE),"")</f>
        <v>AUXILIAR DE ENCANADOR OU BOMBEIRO HIDRÁULICO COM ENCARGOS COMPLEMENTARES</v>
      </c>
      <c r="F1292" s="180" t="str">
        <f>IF($D1292&lt;&gt;"",VLOOKUP($D1292,'SINAPI MARÇO 2020'!$1:$1048576,3,FALSE),"")</f>
        <v>H</v>
      </c>
      <c r="G1292" s="408">
        <v>0.25900000000000001</v>
      </c>
      <c r="H1292" s="625">
        <f>IF($D1292&lt;&gt;"",VLOOKUP($D1292,'SINAPI MARÇO 2020'!$1:$1048576,4,FALSE),"")</f>
        <v>13.87</v>
      </c>
      <c r="I1292" s="420">
        <f>TRUNC(G1292*H1292,2)</f>
        <v>3.59</v>
      </c>
    </row>
    <row r="1293" spans="2:9" ht="25.5">
      <c r="B1293" s="172" t="s">
        <v>918</v>
      </c>
      <c r="C1293" s="173" t="s">
        <v>7</v>
      </c>
      <c r="D1293" s="368">
        <v>88267</v>
      </c>
      <c r="E1293" s="179" t="str">
        <f>IF($D1293&lt;&gt;"",VLOOKUP($D1293,'SINAPI MARÇO 2020'!$A$1:G12037,2,FALSE),"")</f>
        <v>ENCANADOR OU BOMBEIRO HIDRÁULICO COM ENCARGOS COMPLEMENTARES</v>
      </c>
      <c r="F1293" s="180" t="str">
        <f>IF($D1293&lt;&gt;"",VLOOKUP($D1293,'SINAPI MARÇO 2020'!$1:$1048576,3,FALSE),"")</f>
        <v>H</v>
      </c>
      <c r="G1293" s="408">
        <v>0.25900000000000001</v>
      </c>
      <c r="H1293" s="625">
        <f>IF($D1293&lt;&gt;"",VLOOKUP($D1293,'SINAPI MARÇO 2020'!$1:$1048576,4,FALSE),"")</f>
        <v>17.79</v>
      </c>
      <c r="I1293" s="420">
        <f>TRUNC(G1293*H1293,2)</f>
        <v>4.5999999999999996</v>
      </c>
    </row>
    <row r="1294" spans="2:9">
      <c r="B1294" s="172"/>
      <c r="C1294" s="173"/>
      <c r="D1294" s="368"/>
      <c r="E1294" s="394"/>
      <c r="F1294" s="364"/>
      <c r="G1294" s="426"/>
      <c r="H1294" s="402"/>
      <c r="I1294" s="420"/>
    </row>
    <row r="1295" spans="2:9" ht="15">
      <c r="B1295" s="483" t="s">
        <v>12722</v>
      </c>
      <c r="C1295" s="395"/>
      <c r="D1295" s="395"/>
      <c r="E1295" s="358" t="s">
        <v>12437</v>
      </c>
      <c r="F1295" s="359" t="s">
        <v>49</v>
      </c>
      <c r="G1295" s="425">
        <v>1</v>
      </c>
      <c r="H1295" s="403"/>
      <c r="I1295" s="419">
        <f>TRUNC(SUM(I1296:I1298),2)</f>
        <v>235.57</v>
      </c>
    </row>
    <row r="1296" spans="2:9">
      <c r="B1296" s="172" t="s">
        <v>872</v>
      </c>
      <c r="C1296" s="173" t="s">
        <v>873</v>
      </c>
      <c r="D1296" s="368"/>
      <c r="E1296" s="394" t="s">
        <v>12723</v>
      </c>
      <c r="F1296" s="364" t="s">
        <v>1131</v>
      </c>
      <c r="G1296" s="408">
        <v>1</v>
      </c>
      <c r="H1296" s="625">
        <v>215</v>
      </c>
      <c r="I1296" s="420">
        <f>TRUNC(G1296*H1296,2)</f>
        <v>215</v>
      </c>
    </row>
    <row r="1297" spans="2:9" ht="25.5">
      <c r="B1297" s="172" t="s">
        <v>918</v>
      </c>
      <c r="C1297" s="173" t="s">
        <v>7</v>
      </c>
      <c r="D1297" s="368">
        <v>88248</v>
      </c>
      <c r="E1297" s="179" t="str">
        <f>IF($D1297&lt;&gt;"",VLOOKUP($D1297,'SINAPI MARÇO 2020'!$A$1:G12041,2,FALSE),"")</f>
        <v>AUXILIAR DE ENCANADOR OU BOMBEIRO HIDRÁULICO COM ENCARGOS COMPLEMENTARES</v>
      </c>
      <c r="F1297" s="180" t="str">
        <f>IF($D1297&lt;&gt;"",VLOOKUP($D1297,'SINAPI MARÇO 2020'!$1:$1048576,3,FALSE),"")</f>
        <v>H</v>
      </c>
      <c r="G1297" s="408">
        <v>0.65</v>
      </c>
      <c r="H1297" s="625">
        <f>IF($D1297&lt;&gt;"",VLOOKUP($D1297,'SINAPI MARÇO 2020'!$1:$1048576,4,FALSE),"")</f>
        <v>13.87</v>
      </c>
      <c r="I1297" s="420">
        <f>TRUNC(G1297*H1297,2)</f>
        <v>9.01</v>
      </c>
    </row>
    <row r="1298" spans="2:9" ht="25.5">
      <c r="B1298" s="172" t="s">
        <v>918</v>
      </c>
      <c r="C1298" s="173" t="s">
        <v>7</v>
      </c>
      <c r="D1298" s="368">
        <v>88267</v>
      </c>
      <c r="E1298" s="179" t="str">
        <f>IF($D1298&lt;&gt;"",VLOOKUP($D1298,'SINAPI MARÇO 2020'!$A$1:G12042,2,FALSE),"")</f>
        <v>ENCANADOR OU BOMBEIRO HIDRÁULICO COM ENCARGOS COMPLEMENTARES</v>
      </c>
      <c r="F1298" s="180" t="str">
        <f>IF($D1298&lt;&gt;"",VLOOKUP($D1298,'SINAPI MARÇO 2020'!$1:$1048576,3,FALSE),"")</f>
        <v>H</v>
      </c>
      <c r="G1298" s="408">
        <v>0.65</v>
      </c>
      <c r="H1298" s="625">
        <f>IF($D1298&lt;&gt;"",VLOOKUP($D1298,'SINAPI MARÇO 2020'!$1:$1048576,4,FALSE),"")</f>
        <v>17.79</v>
      </c>
      <c r="I1298" s="420">
        <f>TRUNC(G1298*H1298,2)</f>
        <v>11.56</v>
      </c>
    </row>
    <row r="1299" spans="2:9">
      <c r="B1299" s="492"/>
      <c r="C1299" s="400"/>
      <c r="D1299" s="400"/>
      <c r="E1299" s="587"/>
      <c r="F1299" s="400"/>
      <c r="G1299" s="594"/>
      <c r="H1299" s="406"/>
      <c r="I1299" s="493"/>
    </row>
    <row r="1300" spans="2:9" ht="15">
      <c r="B1300" s="483" t="s">
        <v>12724</v>
      </c>
      <c r="C1300" s="395"/>
      <c r="D1300" s="395"/>
      <c r="E1300" s="358" t="s">
        <v>12438</v>
      </c>
      <c r="F1300" s="359" t="s">
        <v>49</v>
      </c>
      <c r="G1300" s="425">
        <v>1</v>
      </c>
      <c r="H1300" s="403"/>
      <c r="I1300" s="419">
        <f>TRUNC(SUM(I1301:I1304),2)</f>
        <v>118.36</v>
      </c>
    </row>
    <row r="1301" spans="2:9">
      <c r="B1301" s="172" t="s">
        <v>872</v>
      </c>
      <c r="C1301" s="173" t="s">
        <v>7</v>
      </c>
      <c r="D1301" s="368">
        <v>3146</v>
      </c>
      <c r="E1301" s="179" t="str">
        <f>IF($D1301&lt;&gt;"",VLOOKUP($D1301,'SINAPI MARÇO 2020'!$A$1:G12045,2,FALSE),"")</f>
        <v>FITA VEDA ROSCA EM ROLOS DE 18 MM X 10 M (L X C)</v>
      </c>
      <c r="F1301" s="180" t="str">
        <f>IF($D1301&lt;&gt;"",VLOOKUP($D1301,'SINAPI MARÇO 2020'!$1:$1048576,3,FALSE),"")</f>
        <v xml:space="preserve">UN    </v>
      </c>
      <c r="G1301" s="426">
        <v>0.02</v>
      </c>
      <c r="H1301" s="625">
        <f>IF($D1301&lt;&gt;"",VLOOKUP($D1301,'SINAPI MARÇO 2020'!$1:$1048576,4,FALSE),"")</f>
        <v>4.4800000000000004</v>
      </c>
      <c r="I1301" s="420">
        <f>TRUNC(G1301*H1301,2)</f>
        <v>0.08</v>
      </c>
    </row>
    <row r="1302" spans="2:9" ht="25.5">
      <c r="B1302" s="172" t="s">
        <v>872</v>
      </c>
      <c r="C1302" s="173" t="s">
        <v>7</v>
      </c>
      <c r="D1302" s="368">
        <v>12899</v>
      </c>
      <c r="E1302" s="179" t="str">
        <f>IF($D1302&lt;&gt;"",VLOOKUP($D1302,'SINAPI MARÇO 2020'!$A$1:G12046,2,FALSE),"")</f>
        <v>MANOMETRO COM CAIXA EM ACO PINTADO, ESCALA *10* KGF/CM2 (*10* BAR), DIAMETRO NOMINAL DE *63* MM, CONEXAO DE 1/4"</v>
      </c>
      <c r="F1302" s="180" t="str">
        <f>IF($D1302&lt;&gt;"",VLOOKUP($D1302,'SINAPI MARÇO 2020'!$1:$1048576,3,FALSE),"")</f>
        <v xml:space="preserve">UN    </v>
      </c>
      <c r="G1302" s="426">
        <v>1</v>
      </c>
      <c r="H1302" s="625">
        <f>IF($D1302&lt;&gt;"",VLOOKUP($D1302,'SINAPI MARÇO 2020'!$1:$1048576,4,FALSE),"")</f>
        <v>97.71</v>
      </c>
      <c r="I1302" s="420">
        <f>TRUNC(G1302*H1302,2)</f>
        <v>97.71</v>
      </c>
    </row>
    <row r="1303" spans="2:9" ht="25.5">
      <c r="B1303" s="172" t="s">
        <v>918</v>
      </c>
      <c r="C1303" s="173" t="s">
        <v>7</v>
      </c>
      <c r="D1303" s="368">
        <v>88248</v>
      </c>
      <c r="E1303" s="179" t="str">
        <f>IF($D1303&lt;&gt;"",VLOOKUP($D1303,'SINAPI MARÇO 2020'!$A$1:G12047,2,FALSE),"")</f>
        <v>AUXILIAR DE ENCANADOR OU BOMBEIRO HIDRÁULICO COM ENCARGOS COMPLEMENTARES</v>
      </c>
      <c r="F1303" s="180" t="str">
        <f>IF($D1303&lt;&gt;"",VLOOKUP($D1303,'SINAPI MARÇO 2020'!$1:$1048576,3,FALSE),"")</f>
        <v>H</v>
      </c>
      <c r="G1303" s="426">
        <v>0.65</v>
      </c>
      <c r="H1303" s="625">
        <f>IF($D1303&lt;&gt;"",VLOOKUP($D1303,'SINAPI MARÇO 2020'!$1:$1048576,4,FALSE),"")</f>
        <v>13.87</v>
      </c>
      <c r="I1303" s="420">
        <f>TRUNC(G1303*H1303,2)</f>
        <v>9.01</v>
      </c>
    </row>
    <row r="1304" spans="2:9" ht="25.5">
      <c r="B1304" s="172" t="s">
        <v>918</v>
      </c>
      <c r="C1304" s="173" t="s">
        <v>7</v>
      </c>
      <c r="D1304" s="368">
        <v>88267</v>
      </c>
      <c r="E1304" s="179" t="str">
        <f>IF($D1304&lt;&gt;"",VLOOKUP($D1304,'SINAPI MARÇO 2020'!$A$1:G12048,2,FALSE),"")</f>
        <v>ENCANADOR OU BOMBEIRO HIDRÁULICO COM ENCARGOS COMPLEMENTARES</v>
      </c>
      <c r="F1304" s="180" t="str">
        <f>IF($D1304&lt;&gt;"",VLOOKUP($D1304,'SINAPI MARÇO 2020'!$1:$1048576,3,FALSE),"")</f>
        <v>H</v>
      </c>
      <c r="G1304" s="426">
        <v>0.65</v>
      </c>
      <c r="H1304" s="625">
        <f>IF($D1304&lt;&gt;"",VLOOKUP($D1304,'SINAPI MARÇO 2020'!$1:$1048576,4,FALSE),"")</f>
        <v>17.79</v>
      </c>
      <c r="I1304" s="420">
        <f>TRUNC(G1304*H1304,2)</f>
        <v>11.56</v>
      </c>
    </row>
    <row r="1305" spans="2:9">
      <c r="B1305" s="492"/>
      <c r="C1305" s="400"/>
      <c r="D1305" s="400"/>
      <c r="E1305" s="587"/>
      <c r="F1305" s="400"/>
      <c r="G1305" s="594"/>
      <c r="H1305" s="406"/>
      <c r="I1305" s="493"/>
    </row>
    <row r="1306" spans="2:9" ht="15">
      <c r="B1306" s="483" t="s">
        <v>12725</v>
      </c>
      <c r="C1306" s="395"/>
      <c r="D1306" s="395"/>
      <c r="E1306" s="358" t="s">
        <v>12439</v>
      </c>
      <c r="F1306" s="359" t="s">
        <v>18</v>
      </c>
      <c r="G1306" s="425">
        <v>1</v>
      </c>
      <c r="H1306" s="403"/>
      <c r="I1306" s="419">
        <f>TRUNC(SUM(I1307:I1309),2)</f>
        <v>30.5</v>
      </c>
    </row>
    <row r="1307" spans="2:9" ht="25.5">
      <c r="B1307" s="172" t="s">
        <v>872</v>
      </c>
      <c r="C1307" s="173" t="s">
        <v>7</v>
      </c>
      <c r="D1307" s="368">
        <v>20260</v>
      </c>
      <c r="E1307" s="179" t="str">
        <f>IF($D1307&lt;&gt;"",VLOOKUP($D1307,'SINAPI MARÇO 2020'!$A$1:G12051,2,FALSE),"")</f>
        <v>MANGUEIRA PARA GAS - GLP, PVC, TRANCADA, DIAMETRO DE 3/8", COMPRIMENTO DE 1M (NORMATIZADA)</v>
      </c>
      <c r="F1307" s="180" t="str">
        <f>IF($D1307&lt;&gt;"",VLOOKUP($D1307,'SINAPI MARÇO 2020'!$1:$1048576,3,FALSE),"")</f>
        <v xml:space="preserve">UN    </v>
      </c>
      <c r="G1307" s="408">
        <v>1</v>
      </c>
      <c r="H1307" s="625">
        <f>IF($D1307&lt;&gt;"",VLOOKUP($D1307,'SINAPI MARÇO 2020'!$1:$1048576,4,FALSE),"")</f>
        <v>9.93</v>
      </c>
      <c r="I1307" s="420">
        <f>TRUNC(G1307*H1307,2)</f>
        <v>9.93</v>
      </c>
    </row>
    <row r="1308" spans="2:9" ht="25.5">
      <c r="B1308" s="172" t="s">
        <v>918</v>
      </c>
      <c r="C1308" s="173" t="s">
        <v>7</v>
      </c>
      <c r="D1308" s="368">
        <v>88248</v>
      </c>
      <c r="E1308" s="179" t="str">
        <f>IF($D1308&lt;&gt;"",VLOOKUP($D1308,'SINAPI MARÇO 2020'!$A$1:G12052,2,FALSE),"")</f>
        <v>AUXILIAR DE ENCANADOR OU BOMBEIRO HIDRÁULICO COM ENCARGOS COMPLEMENTARES</v>
      </c>
      <c r="F1308" s="180" t="str">
        <f>IF($D1308&lt;&gt;"",VLOOKUP($D1308,'SINAPI MARÇO 2020'!$1:$1048576,3,FALSE),"")</f>
        <v>H</v>
      </c>
      <c r="G1308" s="408">
        <v>0.65</v>
      </c>
      <c r="H1308" s="625">
        <f>IF($D1308&lt;&gt;"",VLOOKUP($D1308,'SINAPI MARÇO 2020'!$1:$1048576,4,FALSE),"")</f>
        <v>13.87</v>
      </c>
      <c r="I1308" s="420">
        <f>TRUNC(G1308*H1308,2)</f>
        <v>9.01</v>
      </c>
    </row>
    <row r="1309" spans="2:9" ht="25.5">
      <c r="B1309" s="172" t="s">
        <v>918</v>
      </c>
      <c r="C1309" s="173" t="s">
        <v>7</v>
      </c>
      <c r="D1309" s="368">
        <v>88267</v>
      </c>
      <c r="E1309" s="179" t="str">
        <f>IF($D1309&lt;&gt;"",VLOOKUP($D1309,'SINAPI MARÇO 2020'!$A$1:G12053,2,FALSE),"")</f>
        <v>ENCANADOR OU BOMBEIRO HIDRÁULICO COM ENCARGOS COMPLEMENTARES</v>
      </c>
      <c r="F1309" s="180" t="str">
        <f>IF($D1309&lt;&gt;"",VLOOKUP($D1309,'SINAPI MARÇO 2020'!$1:$1048576,3,FALSE),"")</f>
        <v>H</v>
      </c>
      <c r="G1309" s="408">
        <v>0.65</v>
      </c>
      <c r="H1309" s="625">
        <f>IF($D1309&lt;&gt;"",VLOOKUP($D1309,'SINAPI MARÇO 2020'!$1:$1048576,4,FALSE),"")</f>
        <v>17.79</v>
      </c>
      <c r="I1309" s="420">
        <f>TRUNC(G1309*H1309,2)</f>
        <v>11.56</v>
      </c>
    </row>
    <row r="1310" spans="2:9">
      <c r="B1310" s="492"/>
      <c r="C1310" s="400"/>
      <c r="D1310" s="400"/>
      <c r="E1310" s="587"/>
      <c r="F1310" s="400"/>
      <c r="G1310" s="594"/>
      <c r="H1310" s="406"/>
      <c r="I1310" s="493"/>
    </row>
    <row r="1311" spans="2:9" ht="15">
      <c r="B1311" s="483" t="s">
        <v>12726</v>
      </c>
      <c r="C1311" s="395"/>
      <c r="D1311" s="395"/>
      <c r="E1311" s="358" t="s">
        <v>12440</v>
      </c>
      <c r="F1311" s="359" t="s">
        <v>49</v>
      </c>
      <c r="G1311" s="425">
        <v>1</v>
      </c>
      <c r="H1311" s="403"/>
      <c r="I1311" s="419">
        <f>TRUNC(SUM(I1312:I1314),2)</f>
        <v>289.97000000000003</v>
      </c>
    </row>
    <row r="1312" spans="2:9">
      <c r="B1312" s="172" t="s">
        <v>872</v>
      </c>
      <c r="C1312" s="173" t="s">
        <v>873</v>
      </c>
      <c r="D1312" s="368"/>
      <c r="E1312" s="394" t="s">
        <v>12727</v>
      </c>
      <c r="F1312" s="364" t="s">
        <v>1131</v>
      </c>
      <c r="G1312" s="408">
        <v>1</v>
      </c>
      <c r="H1312" s="625">
        <v>269.39999999999998</v>
      </c>
      <c r="I1312" s="420">
        <f>TRUNC(G1312*H1312,2)</f>
        <v>269.39999999999998</v>
      </c>
    </row>
    <row r="1313" spans="2:9" ht="25.5">
      <c r="B1313" s="172" t="s">
        <v>918</v>
      </c>
      <c r="C1313" s="173" t="s">
        <v>7</v>
      </c>
      <c r="D1313" s="368">
        <v>88248</v>
      </c>
      <c r="E1313" s="179" t="str">
        <f>IF($D1313&lt;&gt;"",VLOOKUP($D1313,'SINAPI MARÇO 2020'!$A$1:G12057,2,FALSE),"")</f>
        <v>AUXILIAR DE ENCANADOR OU BOMBEIRO HIDRÁULICO COM ENCARGOS COMPLEMENTARES</v>
      </c>
      <c r="F1313" s="180" t="str">
        <f>IF($D1313&lt;&gt;"",VLOOKUP($D1313,'SINAPI MARÇO 2020'!$1:$1048576,3,FALSE),"")</f>
        <v>H</v>
      </c>
      <c r="G1313" s="408">
        <v>0.65</v>
      </c>
      <c r="H1313" s="625">
        <f>IF($D1313&lt;&gt;"",VLOOKUP($D1313,'SINAPI MARÇO 2020'!$1:$1048576,4,FALSE),"")</f>
        <v>13.87</v>
      </c>
      <c r="I1313" s="420">
        <f>TRUNC(G1313*H1313,2)</f>
        <v>9.01</v>
      </c>
    </row>
    <row r="1314" spans="2:9" ht="25.5">
      <c r="B1314" s="172" t="s">
        <v>918</v>
      </c>
      <c r="C1314" s="173" t="s">
        <v>7</v>
      </c>
      <c r="D1314" s="368">
        <v>88267</v>
      </c>
      <c r="E1314" s="179" t="str">
        <f>IF($D1314&lt;&gt;"",VLOOKUP($D1314,'SINAPI MARÇO 2020'!$A$1:G12058,2,FALSE),"")</f>
        <v>ENCANADOR OU BOMBEIRO HIDRÁULICO COM ENCARGOS COMPLEMENTARES</v>
      </c>
      <c r="F1314" s="180" t="str">
        <f>IF($D1314&lt;&gt;"",VLOOKUP($D1314,'SINAPI MARÇO 2020'!$1:$1048576,3,FALSE),"")</f>
        <v>H</v>
      </c>
      <c r="G1314" s="408">
        <v>0.65</v>
      </c>
      <c r="H1314" s="625">
        <f>IF($D1314&lt;&gt;"",VLOOKUP($D1314,'SINAPI MARÇO 2020'!$1:$1048576,4,FALSE),"")</f>
        <v>17.79</v>
      </c>
      <c r="I1314" s="420">
        <f>TRUNC(G1314*H1314,2)</f>
        <v>11.56</v>
      </c>
    </row>
    <row r="1315" spans="2:9">
      <c r="B1315" s="492"/>
      <c r="C1315" s="400"/>
      <c r="D1315" s="400"/>
      <c r="E1315" s="587"/>
      <c r="F1315" s="400"/>
      <c r="G1315" s="594"/>
      <c r="H1315" s="406"/>
      <c r="I1315" s="493"/>
    </row>
    <row r="1316" spans="2:9" ht="15">
      <c r="B1316" s="483" t="s">
        <v>12728</v>
      </c>
      <c r="C1316" s="395"/>
      <c r="D1316" s="395"/>
      <c r="E1316" s="358" t="s">
        <v>12441</v>
      </c>
      <c r="F1316" s="359" t="s">
        <v>49</v>
      </c>
      <c r="G1316" s="425">
        <v>1</v>
      </c>
      <c r="H1316" s="403"/>
      <c r="I1316" s="419">
        <f>TRUNC(SUM(I1317:I1319),2)</f>
        <v>23.54</v>
      </c>
    </row>
    <row r="1317" spans="2:9" ht="42.75" customHeight="1">
      <c r="B1317" s="172" t="s">
        <v>872</v>
      </c>
      <c r="C1317" s="173" t="s">
        <v>7</v>
      </c>
      <c r="D1317" s="368">
        <v>11950</v>
      </c>
      <c r="E1317" s="179" t="str">
        <f>IF($D1317&lt;&gt;"",VLOOKUP($D1317,'SINAPI MARÇO 2020'!$A$1:G12061,2,FALSE),"")</f>
        <v>BUCHA DE NYLON SEM ABA S6, COM PARAFUSO DE 4,20 X 40 MM EM ACO ZINCADO COM ROSCA SOBERBA, CABECA CHATA E FENDA PHILLIPS</v>
      </c>
      <c r="F1317" s="180" t="str">
        <f>IF($D1317&lt;&gt;"",VLOOKUP($D1317,'SINAPI MARÇO 2020'!$1:$1048576,3,FALSE),"")</f>
        <v xml:space="preserve">UN    </v>
      </c>
      <c r="G1317" s="426">
        <v>4</v>
      </c>
      <c r="H1317" s="625">
        <f>IF($D1317&lt;&gt;"",VLOOKUP($D1317,'SINAPI MARÇO 2020'!$1:$1048576,4,FALSE),"")</f>
        <v>0.14000000000000001</v>
      </c>
      <c r="I1317" s="420">
        <f>TRUNC(G1317*H1317,2)</f>
        <v>0.56000000000000005</v>
      </c>
    </row>
    <row r="1318" spans="2:9">
      <c r="B1318" s="172" t="s">
        <v>872</v>
      </c>
      <c r="C1318" s="173" t="s">
        <v>873</v>
      </c>
      <c r="D1318" s="368"/>
      <c r="E1318" s="394" t="s">
        <v>12729</v>
      </c>
      <c r="F1318" s="364" t="s">
        <v>1131</v>
      </c>
      <c r="G1318" s="426">
        <v>1</v>
      </c>
      <c r="H1318" s="625">
        <v>15.8</v>
      </c>
      <c r="I1318" s="420">
        <f>TRUNC(G1318*H1318,2)</f>
        <v>15.8</v>
      </c>
    </row>
    <row r="1319" spans="2:9">
      <c r="B1319" s="172" t="s">
        <v>918</v>
      </c>
      <c r="C1319" s="173" t="s">
        <v>7</v>
      </c>
      <c r="D1319" s="368">
        <v>88316</v>
      </c>
      <c r="E1319" s="179" t="str">
        <f>IF($D1319&lt;&gt;"",VLOOKUP($D1319,'SINAPI MARÇO 2020'!$A$1:G12063,2,FALSE),"")</f>
        <v>SERVENTE COM ENCARGOS COMPLEMENTARES</v>
      </c>
      <c r="F1319" s="180" t="str">
        <f>IF($D1319&lt;&gt;"",VLOOKUP($D1319,'SINAPI MARÇO 2020'!$1:$1048576,3,FALSE),"")</f>
        <v>H</v>
      </c>
      <c r="G1319" s="426">
        <v>0.5</v>
      </c>
      <c r="H1319" s="625">
        <f>IF($D1319&lt;&gt;"",VLOOKUP($D1319,'SINAPI MARÇO 2020'!$1:$1048576,4,FALSE),"")</f>
        <v>14.37</v>
      </c>
      <c r="I1319" s="420">
        <f>TRUNC(G1319*H1319,2)</f>
        <v>7.18</v>
      </c>
    </row>
    <row r="1320" spans="2:9">
      <c r="B1320" s="492"/>
      <c r="C1320" s="400"/>
      <c r="D1320" s="400"/>
      <c r="E1320" s="587"/>
      <c r="F1320" s="400"/>
      <c r="G1320" s="594"/>
      <c r="H1320" s="406"/>
      <c r="I1320" s="493"/>
    </row>
    <row r="1321" spans="2:9" ht="25.5" customHeight="1">
      <c r="B1321" s="483" t="s">
        <v>12730</v>
      </c>
      <c r="C1321" s="395"/>
      <c r="D1321" s="395"/>
      <c r="E1321" s="358" t="s">
        <v>12442</v>
      </c>
      <c r="F1321" s="359" t="s">
        <v>49</v>
      </c>
      <c r="G1321" s="425">
        <v>1</v>
      </c>
      <c r="H1321" s="403"/>
      <c r="I1321" s="419">
        <f>TRUNC(SUM(I1322:I1324),2)</f>
        <v>23.54</v>
      </c>
    </row>
    <row r="1322" spans="2:9" ht="38.25">
      <c r="B1322" s="172" t="s">
        <v>872</v>
      </c>
      <c r="C1322" s="173" t="s">
        <v>7</v>
      </c>
      <c r="D1322" s="368">
        <v>11950</v>
      </c>
      <c r="E1322" s="179" t="str">
        <f>IF($D1322&lt;&gt;"",VLOOKUP($D1322,'SINAPI MARÇO 2020'!$A$1:G12066,2,FALSE),"")</f>
        <v>BUCHA DE NYLON SEM ABA S6, COM PARAFUSO DE 4,20 X 40 MM EM ACO ZINCADO COM ROSCA SOBERBA, CABECA CHATA E FENDA PHILLIPS</v>
      </c>
      <c r="F1322" s="180" t="str">
        <f>IF($D1322&lt;&gt;"",VLOOKUP($D1322,'SINAPI MARÇO 2020'!$1:$1048576,3,FALSE),"")</f>
        <v xml:space="preserve">UN    </v>
      </c>
      <c r="G1322" s="408">
        <v>4</v>
      </c>
      <c r="H1322" s="625">
        <f>IF($D1322&lt;&gt;"",VLOOKUP($D1322,'SINAPI MARÇO 2020'!$1:$1048576,4,FALSE),"")</f>
        <v>0.14000000000000001</v>
      </c>
      <c r="I1322" s="420">
        <f>TRUNC(G1322*H1322,2)</f>
        <v>0.56000000000000005</v>
      </c>
    </row>
    <row r="1323" spans="2:9" ht="25.5">
      <c r="B1323" s="172" t="s">
        <v>872</v>
      </c>
      <c r="C1323" s="173" t="s">
        <v>873</v>
      </c>
      <c r="D1323" s="368"/>
      <c r="E1323" s="394" t="s">
        <v>12731</v>
      </c>
      <c r="F1323" s="364" t="s">
        <v>1131</v>
      </c>
      <c r="G1323" s="408">
        <v>1</v>
      </c>
      <c r="H1323" s="627">
        <v>15.8</v>
      </c>
      <c r="I1323" s="420">
        <f>TRUNC(G1323*H1323,2)</f>
        <v>15.8</v>
      </c>
    </row>
    <row r="1324" spans="2:9">
      <c r="B1324" s="172" t="s">
        <v>918</v>
      </c>
      <c r="C1324" s="173" t="s">
        <v>7</v>
      </c>
      <c r="D1324" s="368">
        <v>88316</v>
      </c>
      <c r="E1324" s="179" t="str">
        <f>IF($D1324&lt;&gt;"",VLOOKUP($D1324,'SINAPI MARÇO 2020'!$A$1:G12068,2,FALSE),"")</f>
        <v>SERVENTE COM ENCARGOS COMPLEMENTARES</v>
      </c>
      <c r="F1324" s="180" t="str">
        <f>IF($D1324&lt;&gt;"",VLOOKUP($D1324,'SINAPI MARÇO 2020'!$1:$1048576,3,FALSE),"")</f>
        <v>H</v>
      </c>
      <c r="G1324" s="408">
        <v>0.5</v>
      </c>
      <c r="H1324" s="625">
        <f>IF($D1324&lt;&gt;"",VLOOKUP($D1324,'SINAPI MARÇO 2020'!$1:$1048576,4,FALSE),"")</f>
        <v>14.37</v>
      </c>
      <c r="I1324" s="420">
        <f>TRUNC(G1324*H1324,2)</f>
        <v>7.18</v>
      </c>
    </row>
    <row r="1325" spans="2:9">
      <c r="B1325" s="524"/>
      <c r="C1325" s="173"/>
      <c r="D1325" s="500"/>
      <c r="E1325" s="586"/>
      <c r="F1325" s="173"/>
      <c r="G1325" s="581"/>
      <c r="H1325" s="501"/>
      <c r="I1325" s="523"/>
    </row>
    <row r="1326" spans="2:9" ht="18">
      <c r="B1326" s="712" t="s">
        <v>12483</v>
      </c>
      <c r="C1326" s="713"/>
      <c r="D1326" s="713"/>
      <c r="E1326" s="713"/>
      <c r="F1326" s="713"/>
      <c r="G1326" s="713"/>
      <c r="H1326" s="713"/>
      <c r="I1326" s="715"/>
    </row>
    <row r="1327" spans="2:9">
      <c r="B1327" s="492"/>
      <c r="C1327" s="400"/>
      <c r="D1327" s="400"/>
      <c r="E1327" s="587"/>
      <c r="F1327" s="400"/>
      <c r="G1327" s="594"/>
      <c r="H1327" s="406"/>
      <c r="I1327" s="493"/>
    </row>
    <row r="1328" spans="2:9" ht="15">
      <c r="B1328" s="483" t="s">
        <v>12732</v>
      </c>
      <c r="C1328" s="395"/>
      <c r="D1328" s="395"/>
      <c r="E1328" s="358" t="s">
        <v>12461</v>
      </c>
      <c r="F1328" s="359" t="s">
        <v>1131</v>
      </c>
      <c r="G1328" s="425">
        <v>1</v>
      </c>
      <c r="H1328" s="403"/>
      <c r="I1328" s="419">
        <f>TRUNC(SUM(I1329:I1331),2)</f>
        <v>37.21</v>
      </c>
    </row>
    <row r="1329" spans="2:9" ht="25.5">
      <c r="B1329" s="361" t="s">
        <v>874</v>
      </c>
      <c r="C1329" s="362" t="s">
        <v>7</v>
      </c>
      <c r="D1329" s="366">
        <v>88267</v>
      </c>
      <c r="E1329" s="179" t="str">
        <f>IF($D1329&lt;&gt;"",VLOOKUP($D1329,'SINAPI MARÇO 2020'!$A$1:G12073,2,FALSE),"")</f>
        <v>ENCANADOR OU BOMBEIRO HIDRÁULICO COM ENCARGOS COMPLEMENTARES</v>
      </c>
      <c r="F1329" s="180" t="str">
        <f>IF($D1329&lt;&gt;"",VLOOKUP($D1329,'SINAPI MARÇO 2020'!$1:$1048576,3,FALSE),"")</f>
        <v>H</v>
      </c>
      <c r="G1329" s="426">
        <v>0.65</v>
      </c>
      <c r="H1329" s="625">
        <f>IF($D1329&lt;&gt;"",VLOOKUP($D1329,'SINAPI MARÇO 2020'!$1:$1048576,4,FALSE),"")</f>
        <v>17.79</v>
      </c>
      <c r="I1329" s="420">
        <f>TRUNC(G1329*H1329,2)</f>
        <v>11.56</v>
      </c>
    </row>
    <row r="1330" spans="2:9">
      <c r="B1330" s="361" t="s">
        <v>874</v>
      </c>
      <c r="C1330" s="362" t="s">
        <v>7</v>
      </c>
      <c r="D1330" s="366">
        <v>88316</v>
      </c>
      <c r="E1330" s="179" t="str">
        <f>IF($D1330&lt;&gt;"",VLOOKUP($D1330,'SINAPI MARÇO 2020'!$A$1:G12074,2,FALSE),"")</f>
        <v>SERVENTE COM ENCARGOS COMPLEMENTARES</v>
      </c>
      <c r="F1330" s="180" t="str">
        <f>IF($D1330&lt;&gt;"",VLOOKUP($D1330,'SINAPI MARÇO 2020'!$1:$1048576,3,FALSE),"")</f>
        <v>H</v>
      </c>
      <c r="G1330" s="426">
        <v>0.65</v>
      </c>
      <c r="H1330" s="625">
        <f>IF($D1330&lt;&gt;"",VLOOKUP($D1330,'SINAPI MARÇO 2020'!$1:$1048576,4,FALSE),"")</f>
        <v>14.37</v>
      </c>
      <c r="I1330" s="420">
        <f>TRUNC(G1330*H1330,2)</f>
        <v>9.34</v>
      </c>
    </row>
    <row r="1331" spans="2:9" ht="25.5">
      <c r="B1331" s="361" t="s">
        <v>872</v>
      </c>
      <c r="C1331" s="362" t="s">
        <v>7</v>
      </c>
      <c r="D1331" s="366">
        <v>3458</v>
      </c>
      <c r="E1331" s="179" t="str">
        <f>IF($D1331&lt;&gt;"",VLOOKUP($D1331,'SINAPI MARÇO 2020'!$A$1:G12075,2,FALSE),"")</f>
        <v>COTOVELO 90 GRAUS DE FERRO GALVANIZADO, COM ROSCA BSP, DE 1 1/2"</v>
      </c>
      <c r="F1331" s="180" t="str">
        <f>IF($D1331&lt;&gt;"",VLOOKUP($D1331,'SINAPI MARÇO 2020'!$1:$1048576,3,FALSE),"")</f>
        <v xml:space="preserve">UN    </v>
      </c>
      <c r="G1331" s="426">
        <v>1</v>
      </c>
      <c r="H1331" s="625">
        <f>IF($D1331&lt;&gt;"",VLOOKUP($D1331,'SINAPI MARÇO 2020'!$1:$1048576,4,FALSE),"")</f>
        <v>16.309999999999999</v>
      </c>
      <c r="I1331" s="420">
        <f>TRUNC(G1331*H1331,2)</f>
        <v>16.309999999999999</v>
      </c>
    </row>
    <row r="1332" spans="2:9">
      <c r="B1332" s="492"/>
      <c r="C1332" s="400"/>
      <c r="D1332" s="400"/>
      <c r="E1332" s="587"/>
      <c r="F1332" s="400"/>
      <c r="G1332" s="594"/>
      <c r="H1332" s="406"/>
      <c r="I1332" s="493"/>
    </row>
    <row r="1333" spans="2:9" ht="15">
      <c r="B1333" s="483" t="s">
        <v>12733</v>
      </c>
      <c r="C1333" s="395"/>
      <c r="D1333" s="395"/>
      <c r="E1333" s="358" t="s">
        <v>12462</v>
      </c>
      <c r="F1333" s="359" t="s">
        <v>1131</v>
      </c>
      <c r="G1333" s="425">
        <v>1</v>
      </c>
      <c r="H1333" s="403"/>
      <c r="I1333" s="419">
        <f>SUM(I1334:I1336)</f>
        <v>37.209999999999994</v>
      </c>
    </row>
    <row r="1334" spans="2:9" ht="25.5">
      <c r="B1334" s="361" t="s">
        <v>874</v>
      </c>
      <c r="C1334" s="362" t="s">
        <v>7</v>
      </c>
      <c r="D1334" s="366">
        <v>88267</v>
      </c>
      <c r="E1334" s="179" t="str">
        <f>IF($D1334&lt;&gt;"",VLOOKUP($D1334,'SINAPI MARÇO 2020'!$A$1:G12078,2,FALSE),"")</f>
        <v>ENCANADOR OU BOMBEIRO HIDRÁULICO COM ENCARGOS COMPLEMENTARES</v>
      </c>
      <c r="F1334" s="180" t="str">
        <f>IF($D1334&lt;&gt;"",VLOOKUP($D1334,'SINAPI MARÇO 2020'!$1:$1048576,3,FALSE),"")</f>
        <v>H</v>
      </c>
      <c r="G1334" s="426">
        <v>0.65</v>
      </c>
      <c r="H1334" s="625">
        <f>IF($D1334&lt;&gt;"",VLOOKUP($D1334,'SINAPI MARÇO 2020'!$1:$1048576,4,FALSE),"")</f>
        <v>17.79</v>
      </c>
      <c r="I1334" s="420">
        <f>TRUNC(G1334*H1334,2)</f>
        <v>11.56</v>
      </c>
    </row>
    <row r="1335" spans="2:9">
      <c r="B1335" s="361" t="s">
        <v>874</v>
      </c>
      <c r="C1335" s="362" t="s">
        <v>7</v>
      </c>
      <c r="D1335" s="366">
        <v>88316</v>
      </c>
      <c r="E1335" s="179" t="str">
        <f>IF($D1335&lt;&gt;"",VLOOKUP($D1335,'SINAPI MARÇO 2020'!$A$1:G12079,2,FALSE),"")</f>
        <v>SERVENTE COM ENCARGOS COMPLEMENTARES</v>
      </c>
      <c r="F1335" s="180" t="str">
        <f>IF($D1335&lt;&gt;"",VLOOKUP($D1335,'SINAPI MARÇO 2020'!$1:$1048576,3,FALSE),"")</f>
        <v>H</v>
      </c>
      <c r="G1335" s="426">
        <v>0.65</v>
      </c>
      <c r="H1335" s="625">
        <f>IF($D1335&lt;&gt;"",VLOOKUP($D1335,'SINAPI MARÇO 2020'!$1:$1048576,4,FALSE),"")</f>
        <v>14.37</v>
      </c>
      <c r="I1335" s="420">
        <f>TRUNC(G1335*H1335,2)</f>
        <v>9.34</v>
      </c>
    </row>
    <row r="1336" spans="2:9" ht="25.5">
      <c r="B1336" s="361" t="s">
        <v>872</v>
      </c>
      <c r="C1336" s="362" t="s">
        <v>7</v>
      </c>
      <c r="D1336" s="366">
        <v>3458</v>
      </c>
      <c r="E1336" s="179" t="str">
        <f>IF($D1336&lt;&gt;"",VLOOKUP($D1336,'SINAPI MARÇO 2020'!$A$1:G12080,2,FALSE),"")</f>
        <v>COTOVELO 90 GRAUS DE FERRO GALVANIZADO, COM ROSCA BSP, DE 1 1/2"</v>
      </c>
      <c r="F1336" s="180" t="str">
        <f>IF($D1336&lt;&gt;"",VLOOKUP($D1336,'SINAPI MARÇO 2020'!$1:$1048576,3,FALSE),"")</f>
        <v xml:space="preserve">UN    </v>
      </c>
      <c r="G1336" s="426">
        <v>1</v>
      </c>
      <c r="H1336" s="625">
        <f>IF($D1336&lt;&gt;"",VLOOKUP($D1336,'SINAPI MARÇO 2020'!$1:$1048576,4,FALSE),"")</f>
        <v>16.309999999999999</v>
      </c>
      <c r="I1336" s="420">
        <f>TRUNC(G1336*H1336,2)</f>
        <v>16.309999999999999</v>
      </c>
    </row>
    <row r="1337" spans="2:9">
      <c r="B1337" s="492"/>
      <c r="C1337" s="400"/>
      <c r="D1337" s="400"/>
      <c r="E1337" s="587"/>
      <c r="F1337" s="400"/>
      <c r="G1337" s="594"/>
      <c r="H1337" s="406"/>
      <c r="I1337" s="493"/>
    </row>
    <row r="1338" spans="2:9" ht="15">
      <c r="B1338" s="483" t="s">
        <v>12734</v>
      </c>
      <c r="C1338" s="395"/>
      <c r="D1338" s="395"/>
      <c r="E1338" s="358" t="s">
        <v>12463</v>
      </c>
      <c r="F1338" s="359" t="s">
        <v>18</v>
      </c>
      <c r="G1338" s="425">
        <v>1</v>
      </c>
      <c r="H1338" s="403"/>
      <c r="I1338" s="419">
        <f>SUM(I1339:I1342)</f>
        <v>132.9</v>
      </c>
    </row>
    <row r="1339" spans="2:9" ht="25.5">
      <c r="B1339" s="361" t="s">
        <v>874</v>
      </c>
      <c r="C1339" s="362" t="s">
        <v>7</v>
      </c>
      <c r="D1339" s="366">
        <v>88248</v>
      </c>
      <c r="E1339" s="179" t="str">
        <f>IF($D1339&lt;&gt;"",VLOOKUP($D1339,'SINAPI MARÇO 2020'!$A$1:G12083,2,FALSE),"")</f>
        <v>AUXILIAR DE ENCANADOR OU BOMBEIRO HIDRÁULICO COM ENCARGOS COMPLEMENTARES</v>
      </c>
      <c r="F1339" s="180" t="str">
        <f>IF($D1339&lt;&gt;"",VLOOKUP($D1339,'SINAPI MARÇO 2020'!$1:$1048576,3,FALSE),"")</f>
        <v>H</v>
      </c>
      <c r="G1339" s="426">
        <v>1.8</v>
      </c>
      <c r="H1339" s="625">
        <f>IF($D1339&lt;&gt;"",VLOOKUP($D1339,'SINAPI MARÇO 2020'!$1:$1048576,4,FALSE),"")</f>
        <v>13.87</v>
      </c>
      <c r="I1339" s="420">
        <f>TRUNC(G1339*H1339,2)</f>
        <v>24.96</v>
      </c>
    </row>
    <row r="1340" spans="2:9" ht="25.5">
      <c r="B1340" s="361" t="s">
        <v>874</v>
      </c>
      <c r="C1340" s="362" t="s">
        <v>7</v>
      </c>
      <c r="D1340" s="366">
        <v>88267</v>
      </c>
      <c r="E1340" s="179" t="str">
        <f>IF($D1340&lt;&gt;"",VLOOKUP($D1340,'SINAPI MARÇO 2020'!$A$1:G12084,2,FALSE),"")</f>
        <v>ENCANADOR OU BOMBEIRO HIDRÁULICO COM ENCARGOS COMPLEMENTARES</v>
      </c>
      <c r="F1340" s="180" t="str">
        <f>IF($D1340&lt;&gt;"",VLOOKUP($D1340,'SINAPI MARÇO 2020'!$1:$1048576,3,FALSE),"")</f>
        <v>H</v>
      </c>
      <c r="G1340" s="426">
        <v>1.8</v>
      </c>
      <c r="H1340" s="625">
        <f>IF($D1340&lt;&gt;"",VLOOKUP($D1340,'SINAPI MARÇO 2020'!$1:$1048576,4,FALSE),"")</f>
        <v>17.79</v>
      </c>
      <c r="I1340" s="420">
        <f>TRUNC(G1340*H1340,2)</f>
        <v>32.020000000000003</v>
      </c>
    </row>
    <row r="1341" spans="2:9">
      <c r="B1341" s="361" t="s">
        <v>872</v>
      </c>
      <c r="C1341" s="362" t="s">
        <v>7</v>
      </c>
      <c r="D1341" s="366">
        <v>3146</v>
      </c>
      <c r="E1341" s="179" t="str">
        <f>IF($D1341&lt;&gt;"",VLOOKUP($D1341,'SINAPI MARÇO 2020'!$A$1:G12085,2,FALSE),"")</f>
        <v>FITA VEDA ROSCA EM ROLOS DE 18 MM X 10 M (L X C)</v>
      </c>
      <c r="F1341" s="180" t="str">
        <f>IF($D1341&lt;&gt;"",VLOOKUP($D1341,'SINAPI MARÇO 2020'!$1:$1048576,3,FALSE),"")</f>
        <v xml:space="preserve">UN    </v>
      </c>
      <c r="G1341" s="426">
        <v>0.14099999999999999</v>
      </c>
      <c r="H1341" s="625">
        <f>IF($D1341&lt;&gt;"",VLOOKUP($D1341,'SINAPI MARÇO 2020'!$1:$1048576,4,FALSE),"")</f>
        <v>4.4800000000000004</v>
      </c>
      <c r="I1341" s="420">
        <f>TRUNC(G1341*H1341,2)</f>
        <v>0.63</v>
      </c>
    </row>
    <row r="1342" spans="2:9" ht="25.5">
      <c r="B1342" s="361" t="s">
        <v>872</v>
      </c>
      <c r="C1342" s="362" t="s">
        <v>7</v>
      </c>
      <c r="D1342" s="366">
        <v>7701</v>
      </c>
      <c r="E1342" s="179" t="str">
        <f>IF($D1342&lt;&gt;"",VLOOKUP($D1342,'SINAPI MARÇO 2020'!$A$1:G12086,2,FALSE),"")</f>
        <v>TUBO ACO GALVANIZADO COM COSTURA, CLASSE MEDIA, DN 2.1/2", E = *3,65* MM, PESO *6,51* KG/M (NBR 5580)</v>
      </c>
      <c r="F1342" s="180" t="str">
        <f>IF($D1342&lt;&gt;"",VLOOKUP($D1342,'SINAPI MARÇO 2020'!$1:$1048576,3,FALSE),"")</f>
        <v xml:space="preserve">M     </v>
      </c>
      <c r="G1342" s="426">
        <v>1.4</v>
      </c>
      <c r="H1342" s="625">
        <f>IF($D1342&lt;&gt;"",VLOOKUP($D1342,'SINAPI MARÇO 2020'!$1:$1048576,4,FALSE),"")</f>
        <v>53.78</v>
      </c>
      <c r="I1342" s="420">
        <f>TRUNC(G1342*H1342,2)</f>
        <v>75.290000000000006</v>
      </c>
    </row>
    <row r="1343" spans="2:9">
      <c r="B1343" s="492"/>
      <c r="C1343" s="400"/>
      <c r="D1343" s="400"/>
      <c r="E1343" s="587"/>
      <c r="F1343" s="400"/>
      <c r="G1343" s="594"/>
      <c r="H1343" s="406"/>
      <c r="I1343" s="493"/>
    </row>
    <row r="1344" spans="2:9" ht="15">
      <c r="B1344" s="483" t="s">
        <v>12735</v>
      </c>
      <c r="C1344" s="395"/>
      <c r="D1344" s="395"/>
      <c r="E1344" s="358" t="s">
        <v>12464</v>
      </c>
      <c r="F1344" s="359" t="s">
        <v>1131</v>
      </c>
      <c r="G1344" s="425">
        <v>1</v>
      </c>
      <c r="H1344" s="403"/>
      <c r="I1344" s="419">
        <f>SUM(I1345:I1347)</f>
        <v>39.840000000000003</v>
      </c>
    </row>
    <row r="1345" spans="2:9" ht="25.5">
      <c r="B1345" s="361" t="s">
        <v>874</v>
      </c>
      <c r="C1345" s="362" t="s">
        <v>7</v>
      </c>
      <c r="D1345" s="366">
        <v>88267</v>
      </c>
      <c r="E1345" s="179" t="str">
        <f>IF($D1345&lt;&gt;"",VLOOKUP($D1345,'SINAPI MARÇO 2020'!$A$1:G12089,2,FALSE),"")</f>
        <v>ENCANADOR OU BOMBEIRO HIDRÁULICO COM ENCARGOS COMPLEMENTARES</v>
      </c>
      <c r="F1345" s="180" t="str">
        <f>IF($D1345&lt;&gt;"",VLOOKUP($D1345,'SINAPI MARÇO 2020'!$1:$1048576,3,FALSE),"")</f>
        <v>H</v>
      </c>
      <c r="G1345" s="426">
        <v>0.4</v>
      </c>
      <c r="H1345" s="625">
        <f>IF($D1345&lt;&gt;"",VLOOKUP($D1345,'SINAPI MARÇO 2020'!$1:$1048576,4,FALSE),"")</f>
        <v>17.79</v>
      </c>
      <c r="I1345" s="420">
        <f>TRUNC(G1345*H1345,2)</f>
        <v>7.11</v>
      </c>
    </row>
    <row r="1346" spans="2:9">
      <c r="B1346" s="361" t="s">
        <v>874</v>
      </c>
      <c r="C1346" s="362" t="s">
        <v>7</v>
      </c>
      <c r="D1346" s="366">
        <v>88316</v>
      </c>
      <c r="E1346" s="179" t="str">
        <f>IF($D1346&lt;&gt;"",VLOOKUP($D1346,'SINAPI MARÇO 2020'!$A$1:G12090,2,FALSE),"")</f>
        <v>SERVENTE COM ENCARGOS COMPLEMENTARES</v>
      </c>
      <c r="F1346" s="180" t="str">
        <f>IF($D1346&lt;&gt;"",VLOOKUP($D1346,'SINAPI MARÇO 2020'!$1:$1048576,3,FALSE),"")</f>
        <v>H</v>
      </c>
      <c r="G1346" s="426">
        <v>0.4</v>
      </c>
      <c r="H1346" s="625">
        <f>IF($D1346&lt;&gt;"",VLOOKUP($D1346,'SINAPI MARÇO 2020'!$1:$1048576,4,FALSE),"")</f>
        <v>14.37</v>
      </c>
      <c r="I1346" s="420">
        <f>TRUNC(G1346*H1346,2)</f>
        <v>5.74</v>
      </c>
    </row>
    <row r="1347" spans="2:9">
      <c r="B1347" s="361" t="s">
        <v>872</v>
      </c>
      <c r="C1347" s="362" t="s">
        <v>7</v>
      </c>
      <c r="D1347" s="366">
        <v>4208</v>
      </c>
      <c r="E1347" s="179" t="str">
        <f>IF($D1347&lt;&gt;"",VLOOKUP($D1347,'SINAPI MARÇO 2020'!$A$1:G12091,2,FALSE),"")</f>
        <v>NIPLE DE FERRO GALVANIZADO, COM ROSCA BSP, DE 2 1/2"</v>
      </c>
      <c r="F1347" s="180" t="str">
        <f>IF($D1347&lt;&gt;"",VLOOKUP($D1347,'SINAPI MARÇO 2020'!$1:$1048576,3,FALSE),"")</f>
        <v xml:space="preserve">UN    </v>
      </c>
      <c r="G1347" s="426">
        <v>1</v>
      </c>
      <c r="H1347" s="625">
        <f>IF($D1347&lt;&gt;"",VLOOKUP($D1347,'SINAPI MARÇO 2020'!$1:$1048576,4,FALSE),"")</f>
        <v>26.99</v>
      </c>
      <c r="I1347" s="420">
        <f>TRUNC(G1347*H1347,2)</f>
        <v>26.99</v>
      </c>
    </row>
    <row r="1348" spans="2:9">
      <c r="B1348" s="492"/>
      <c r="C1348" s="400"/>
      <c r="D1348" s="400"/>
      <c r="E1348" s="587"/>
      <c r="F1348" s="400"/>
      <c r="G1348" s="594"/>
      <c r="H1348" s="406"/>
      <c r="I1348" s="493"/>
    </row>
    <row r="1349" spans="2:9" ht="15">
      <c r="B1349" s="483" t="s">
        <v>12736</v>
      </c>
      <c r="C1349" s="395"/>
      <c r="D1349" s="395"/>
      <c r="E1349" s="358" t="s">
        <v>12465</v>
      </c>
      <c r="F1349" s="359" t="s">
        <v>1131</v>
      </c>
      <c r="G1349" s="425">
        <v>1</v>
      </c>
      <c r="H1349" s="403"/>
      <c r="I1349" s="419">
        <f>SUM(I1350:I1352)</f>
        <v>90.52</v>
      </c>
    </row>
    <row r="1350" spans="2:9" ht="32.25" customHeight="1">
      <c r="B1350" s="361" t="s">
        <v>874</v>
      </c>
      <c r="C1350" s="362" t="s">
        <v>7</v>
      </c>
      <c r="D1350" s="366">
        <v>88267</v>
      </c>
      <c r="E1350" s="179" t="str">
        <f>IF($D1350&lt;&gt;"",VLOOKUP($D1350,'SINAPI MARÇO 2020'!$A$1:G12094,2,FALSE),"")</f>
        <v>ENCANADOR OU BOMBEIRO HIDRÁULICO COM ENCARGOS COMPLEMENTARES</v>
      </c>
      <c r="F1350" s="180" t="str">
        <f>IF($D1350&lt;&gt;"",VLOOKUP($D1350,'SINAPI MARÇO 2020'!$1:$1048576,3,FALSE),"")</f>
        <v>H</v>
      </c>
      <c r="G1350" s="426">
        <v>0.85</v>
      </c>
      <c r="H1350" s="625">
        <f>IF($D1350&lt;&gt;"",VLOOKUP($D1350,'SINAPI MARÇO 2020'!$1:$1048576,4,FALSE),"")</f>
        <v>17.79</v>
      </c>
      <c r="I1350" s="420">
        <f>TRUNC(G1350*H1350,2)</f>
        <v>15.12</v>
      </c>
    </row>
    <row r="1351" spans="2:9">
      <c r="B1351" s="361" t="s">
        <v>874</v>
      </c>
      <c r="C1351" s="362" t="s">
        <v>7</v>
      </c>
      <c r="D1351" s="366">
        <v>88316</v>
      </c>
      <c r="E1351" s="179" t="str">
        <f>IF($D1351&lt;&gt;"",VLOOKUP($D1351,'SINAPI MARÇO 2020'!$A$1:G12095,2,FALSE),"")</f>
        <v>SERVENTE COM ENCARGOS COMPLEMENTARES</v>
      </c>
      <c r="F1351" s="180" t="str">
        <f>IF($D1351&lt;&gt;"",VLOOKUP($D1351,'SINAPI MARÇO 2020'!$1:$1048576,3,FALSE),"")</f>
        <v>H</v>
      </c>
      <c r="G1351" s="426">
        <v>0.85</v>
      </c>
      <c r="H1351" s="625">
        <f>IF($D1351&lt;&gt;"",VLOOKUP($D1351,'SINAPI MARÇO 2020'!$1:$1048576,4,FALSE),"")</f>
        <v>14.37</v>
      </c>
      <c r="I1351" s="420">
        <f>TRUNC(G1351*H1351,2)</f>
        <v>12.21</v>
      </c>
    </row>
    <row r="1352" spans="2:9">
      <c r="B1352" s="361" t="s">
        <v>872</v>
      </c>
      <c r="C1352" s="362" t="s">
        <v>7</v>
      </c>
      <c r="D1352" s="366">
        <v>6299</v>
      </c>
      <c r="E1352" s="179" t="str">
        <f>IF($D1352&lt;&gt;"",VLOOKUP($D1352,'SINAPI MARÇO 2020'!$A$1:G12096,2,FALSE),"")</f>
        <v>TE DE FERRO GALVANIZADO, DE 2 1/2"</v>
      </c>
      <c r="F1352" s="180" t="str">
        <f>IF($D1352&lt;&gt;"",VLOOKUP($D1352,'SINAPI MARÇO 2020'!$1:$1048576,3,FALSE),"")</f>
        <v xml:space="preserve">UN    </v>
      </c>
      <c r="G1352" s="426">
        <v>1</v>
      </c>
      <c r="H1352" s="625">
        <f>IF($D1352&lt;&gt;"",VLOOKUP($D1352,'SINAPI MARÇO 2020'!$1:$1048576,4,FALSE),"")</f>
        <v>63.19</v>
      </c>
      <c r="I1352" s="420">
        <f>TRUNC(G1352*H1352,2)</f>
        <v>63.19</v>
      </c>
    </row>
    <row r="1353" spans="2:9">
      <c r="B1353" s="492"/>
      <c r="C1353" s="400"/>
      <c r="D1353" s="400"/>
      <c r="E1353" s="587"/>
      <c r="F1353" s="400"/>
      <c r="G1353" s="594"/>
      <c r="H1353" s="406"/>
      <c r="I1353" s="493"/>
    </row>
    <row r="1354" spans="2:9" ht="15">
      <c r="B1354" s="483" t="s">
        <v>12737</v>
      </c>
      <c r="C1354" s="395"/>
      <c r="D1354" s="395"/>
      <c r="E1354" s="358" t="s">
        <v>12466</v>
      </c>
      <c r="F1354" s="359" t="s">
        <v>1135</v>
      </c>
      <c r="G1354" s="425">
        <v>1</v>
      </c>
      <c r="H1354" s="403"/>
      <c r="I1354" s="419">
        <f>SUM(I1355:I1358)</f>
        <v>132.9</v>
      </c>
    </row>
    <row r="1355" spans="2:9" ht="25.5">
      <c r="B1355" s="361" t="s">
        <v>874</v>
      </c>
      <c r="C1355" s="362" t="s">
        <v>7</v>
      </c>
      <c r="D1355" s="366">
        <v>88248</v>
      </c>
      <c r="E1355" s="179" t="str">
        <f>IF($D1355&lt;&gt;"",VLOOKUP($D1355,'SINAPI MARÇO 2020'!$A$1:G12099,2,FALSE),"")</f>
        <v>AUXILIAR DE ENCANADOR OU BOMBEIRO HIDRÁULICO COM ENCARGOS COMPLEMENTARES</v>
      </c>
      <c r="F1355" s="180" t="str">
        <f>IF($D1355&lt;&gt;"",VLOOKUP($D1355,'SINAPI MARÇO 2020'!$1:$1048576,3,FALSE),"")</f>
        <v>H</v>
      </c>
      <c r="G1355" s="426">
        <v>1.8</v>
      </c>
      <c r="H1355" s="625">
        <f>IF($D1355&lt;&gt;"",VLOOKUP($D1355,'SINAPI MARÇO 2020'!$1:$1048576,4,FALSE),"")</f>
        <v>13.87</v>
      </c>
      <c r="I1355" s="420">
        <f>TRUNC(G1355*H1355,2)</f>
        <v>24.96</v>
      </c>
    </row>
    <row r="1356" spans="2:9" ht="25.5">
      <c r="B1356" s="361" t="s">
        <v>874</v>
      </c>
      <c r="C1356" s="362" t="s">
        <v>7</v>
      </c>
      <c r="D1356" s="366">
        <v>88267</v>
      </c>
      <c r="E1356" s="179" t="str">
        <f>IF($D1356&lt;&gt;"",VLOOKUP($D1356,'SINAPI MARÇO 2020'!$A$1:G12100,2,FALSE),"")</f>
        <v>ENCANADOR OU BOMBEIRO HIDRÁULICO COM ENCARGOS COMPLEMENTARES</v>
      </c>
      <c r="F1356" s="180" t="str">
        <f>IF($D1356&lt;&gt;"",VLOOKUP($D1356,'SINAPI MARÇO 2020'!$1:$1048576,3,FALSE),"")</f>
        <v>H</v>
      </c>
      <c r="G1356" s="426">
        <v>1.8</v>
      </c>
      <c r="H1356" s="625">
        <f>IF($D1356&lt;&gt;"",VLOOKUP($D1356,'SINAPI MARÇO 2020'!$1:$1048576,4,FALSE),"")</f>
        <v>17.79</v>
      </c>
      <c r="I1356" s="420">
        <f>TRUNC(G1356*H1356,2)</f>
        <v>32.020000000000003</v>
      </c>
    </row>
    <row r="1357" spans="2:9">
      <c r="B1357" s="361" t="s">
        <v>872</v>
      </c>
      <c r="C1357" s="362" t="s">
        <v>7</v>
      </c>
      <c r="D1357" s="366">
        <v>3146</v>
      </c>
      <c r="E1357" s="179" t="str">
        <f>IF($D1357&lt;&gt;"",VLOOKUP($D1357,'SINAPI MARÇO 2020'!$A$1:G12101,2,FALSE),"")</f>
        <v>FITA VEDA ROSCA EM ROLOS DE 18 MM X 10 M (L X C)</v>
      </c>
      <c r="F1357" s="180" t="str">
        <f>IF($D1357&lt;&gt;"",VLOOKUP($D1357,'SINAPI MARÇO 2020'!$1:$1048576,3,FALSE),"")</f>
        <v xml:space="preserve">UN    </v>
      </c>
      <c r="G1357" s="426">
        <v>0.14099999999999999</v>
      </c>
      <c r="H1357" s="625">
        <f>IF($D1357&lt;&gt;"",VLOOKUP($D1357,'SINAPI MARÇO 2020'!$1:$1048576,4,FALSE),"")</f>
        <v>4.4800000000000004</v>
      </c>
      <c r="I1357" s="420">
        <f>TRUNC(G1357*H1357,2)</f>
        <v>0.63</v>
      </c>
    </row>
    <row r="1358" spans="2:9" ht="25.5">
      <c r="B1358" s="361" t="s">
        <v>872</v>
      </c>
      <c r="C1358" s="362" t="s">
        <v>7</v>
      </c>
      <c r="D1358" s="366">
        <v>7701</v>
      </c>
      <c r="E1358" s="179" t="str">
        <f>IF($D1358&lt;&gt;"",VLOOKUP($D1358,'SINAPI MARÇO 2020'!$A$1:G12102,2,FALSE),"")</f>
        <v>TUBO ACO GALVANIZADO COM COSTURA, CLASSE MEDIA, DN 2.1/2", E = *3,65* MM, PESO *6,51* KG/M (NBR 5580)</v>
      </c>
      <c r="F1358" s="180" t="str">
        <f>IF($D1358&lt;&gt;"",VLOOKUP($D1358,'SINAPI MARÇO 2020'!$1:$1048576,3,FALSE),"")</f>
        <v xml:space="preserve">M     </v>
      </c>
      <c r="G1358" s="426">
        <v>1.4</v>
      </c>
      <c r="H1358" s="625">
        <f>IF($D1358&lt;&gt;"",VLOOKUP($D1358,'SINAPI MARÇO 2020'!$1:$1048576,4,FALSE),"")</f>
        <v>53.78</v>
      </c>
      <c r="I1358" s="420">
        <f>TRUNC(G1358*H1358,2)</f>
        <v>75.290000000000006</v>
      </c>
    </row>
    <row r="1359" spans="2:9">
      <c r="B1359" s="492"/>
      <c r="C1359" s="400"/>
      <c r="D1359" s="400"/>
      <c r="E1359" s="587"/>
      <c r="F1359" s="400"/>
      <c r="G1359" s="594"/>
      <c r="H1359" s="406"/>
      <c r="I1359" s="493"/>
    </row>
    <row r="1360" spans="2:9" ht="15">
      <c r="B1360" s="483" t="s">
        <v>12743</v>
      </c>
      <c r="C1360" s="395"/>
      <c r="D1360" s="395"/>
      <c r="E1360" s="358" t="s">
        <v>12472</v>
      </c>
      <c r="F1360" s="359" t="s">
        <v>1131</v>
      </c>
      <c r="G1360" s="425">
        <v>1</v>
      </c>
      <c r="H1360" s="403"/>
      <c r="I1360" s="419">
        <f>SUM(I1361:I1363)</f>
        <v>57.629999999999995</v>
      </c>
    </row>
    <row r="1361" spans="2:9" ht="25.5">
      <c r="B1361" s="361" t="s">
        <v>874</v>
      </c>
      <c r="C1361" s="362" t="s">
        <v>7</v>
      </c>
      <c r="D1361" s="366">
        <v>88267</v>
      </c>
      <c r="E1361" s="179" t="str">
        <f>IF($D1361&lt;&gt;"",VLOOKUP($D1361,'SINAPI MARÇO 2020'!$A$1:G12105,2,FALSE),"")</f>
        <v>ENCANADOR OU BOMBEIRO HIDRÁULICO COM ENCARGOS COMPLEMENTARES</v>
      </c>
      <c r="F1361" s="180" t="str">
        <f>IF($D1361&lt;&gt;"",VLOOKUP($D1361,'SINAPI MARÇO 2020'!$1:$1048576,3,FALSE),"")</f>
        <v>H</v>
      </c>
      <c r="G1361" s="426">
        <v>1.4</v>
      </c>
      <c r="H1361" s="625">
        <f>IF($D1361&lt;&gt;"",VLOOKUP($D1361,'SINAPI MARÇO 2020'!$1:$1048576,4,FALSE),"")</f>
        <v>17.79</v>
      </c>
      <c r="I1361" s="420">
        <f>TRUNC(G1361*H1361,2)</f>
        <v>24.9</v>
      </c>
    </row>
    <row r="1362" spans="2:9">
      <c r="B1362" s="361" t="s">
        <v>874</v>
      </c>
      <c r="C1362" s="362" t="s">
        <v>7</v>
      </c>
      <c r="D1362" s="366">
        <v>88316</v>
      </c>
      <c r="E1362" s="179" t="str">
        <f>IF($D1362&lt;&gt;"",VLOOKUP($D1362,'SINAPI MARÇO 2020'!$A$1:G12106,2,FALSE),"")</f>
        <v>SERVENTE COM ENCARGOS COMPLEMENTARES</v>
      </c>
      <c r="F1362" s="180" t="str">
        <f>IF($D1362&lt;&gt;"",VLOOKUP($D1362,'SINAPI MARÇO 2020'!$1:$1048576,3,FALSE),"")</f>
        <v>H</v>
      </c>
      <c r="G1362" s="426">
        <v>0.4</v>
      </c>
      <c r="H1362" s="625">
        <f>IF($D1362&lt;&gt;"",VLOOKUP($D1362,'SINAPI MARÇO 2020'!$1:$1048576,4,FALSE),"")</f>
        <v>14.37</v>
      </c>
      <c r="I1362" s="420">
        <f>TRUNC(G1362*H1362,2)</f>
        <v>5.74</v>
      </c>
    </row>
    <row r="1363" spans="2:9">
      <c r="B1363" s="361" t="s">
        <v>872</v>
      </c>
      <c r="C1363" s="362" t="s">
        <v>7</v>
      </c>
      <c r="D1363" s="366">
        <v>4208</v>
      </c>
      <c r="E1363" s="179" t="str">
        <f>IF($D1363&lt;&gt;"",VLOOKUP($D1363,'SINAPI MARÇO 2020'!$A$1:G12107,2,FALSE),"")</f>
        <v>NIPLE DE FERRO GALVANIZADO, COM ROSCA BSP, DE 2 1/2"</v>
      </c>
      <c r="F1363" s="180" t="str">
        <f>IF($D1363&lt;&gt;"",VLOOKUP($D1363,'SINAPI MARÇO 2020'!$1:$1048576,3,FALSE),"")</f>
        <v xml:space="preserve">UN    </v>
      </c>
      <c r="G1363" s="426">
        <v>1</v>
      </c>
      <c r="H1363" s="625">
        <f>IF($D1363&lt;&gt;"",VLOOKUP($D1363,'SINAPI MARÇO 2020'!$1:$1048576,4,FALSE),"")</f>
        <v>26.99</v>
      </c>
      <c r="I1363" s="420">
        <f>TRUNC(G1363*H1363,2)</f>
        <v>26.99</v>
      </c>
    </row>
    <row r="1364" spans="2:9">
      <c r="B1364" s="492"/>
      <c r="C1364" s="400"/>
      <c r="D1364" s="400"/>
      <c r="E1364" s="587"/>
      <c r="F1364" s="400"/>
      <c r="G1364" s="594"/>
      <c r="H1364" s="406"/>
      <c r="I1364" s="493"/>
    </row>
    <row r="1365" spans="2:9" ht="25.5">
      <c r="B1365" s="483" t="s">
        <v>12750</v>
      </c>
      <c r="C1365" s="395"/>
      <c r="D1365" s="395"/>
      <c r="E1365" s="358" t="s">
        <v>12756</v>
      </c>
      <c r="F1365" s="359" t="s">
        <v>845</v>
      </c>
      <c r="G1365" s="425"/>
      <c r="H1365" s="403"/>
      <c r="I1365" s="419">
        <f>SUM(I1366:I1368)</f>
        <v>32.14</v>
      </c>
    </row>
    <row r="1366" spans="2:9">
      <c r="B1366" s="361" t="s">
        <v>874</v>
      </c>
      <c r="C1366" s="362" t="s">
        <v>7</v>
      </c>
      <c r="D1366" s="366">
        <v>88264</v>
      </c>
      <c r="E1366" s="179" t="str">
        <f>IF($D1366&lt;&gt;"",VLOOKUP($D1366,'SINAPI MARÇO 2020'!$A$1:G12110,2,FALSE),"")</f>
        <v>ELETRICISTA COM ENCARGOS COMPLEMENTARES</v>
      </c>
      <c r="F1366" s="180" t="str">
        <f>IF($D1366&lt;&gt;"",VLOOKUP($D1366,'SINAPI MARÇO 2020'!$1:$1048576,3,FALSE),"")</f>
        <v>H</v>
      </c>
      <c r="G1366" s="426">
        <v>0.1</v>
      </c>
      <c r="H1366" s="625">
        <f>IF($D1366&lt;&gt;"",VLOOKUP($D1366,'SINAPI MARÇO 2020'!$1:$1048576,4,FALSE),"")</f>
        <v>18.38</v>
      </c>
      <c r="I1366" s="420">
        <f>TRUNC(G1366*H1366,2)</f>
        <v>1.83</v>
      </c>
    </row>
    <row r="1367" spans="2:9">
      <c r="B1367" s="361" t="s">
        <v>874</v>
      </c>
      <c r="C1367" s="362" t="s">
        <v>7</v>
      </c>
      <c r="D1367" s="366">
        <v>88316</v>
      </c>
      <c r="E1367" s="179" t="str">
        <f>IF($D1367&lt;&gt;"",VLOOKUP($D1367,'SINAPI MARÇO 2020'!$A$1:G12111,2,FALSE),"")</f>
        <v>SERVENTE COM ENCARGOS COMPLEMENTARES</v>
      </c>
      <c r="F1367" s="180" t="str">
        <f>IF($D1367&lt;&gt;"",VLOOKUP($D1367,'SINAPI MARÇO 2020'!$1:$1048576,3,FALSE),"")</f>
        <v>H</v>
      </c>
      <c r="G1367" s="426">
        <v>0.1</v>
      </c>
      <c r="H1367" s="625">
        <f>IF($D1367&lt;&gt;"",VLOOKUP($D1367,'SINAPI MARÇO 2020'!$1:$1048576,4,FALSE),"")</f>
        <v>14.37</v>
      </c>
      <c r="I1367" s="420">
        <f>TRUNC(G1367*H1367,2)</f>
        <v>1.43</v>
      </c>
    </row>
    <row r="1368" spans="2:9" ht="25.5">
      <c r="B1368" s="361" t="s">
        <v>872</v>
      </c>
      <c r="C1368" s="362" t="s">
        <v>873</v>
      </c>
      <c r="D1368" s="366"/>
      <c r="E1368" s="394" t="s">
        <v>12757</v>
      </c>
      <c r="F1368" s="364" t="s">
        <v>845</v>
      </c>
      <c r="G1368" s="426">
        <v>1</v>
      </c>
      <c r="H1368" s="625">
        <v>28.88</v>
      </c>
      <c r="I1368" s="420">
        <f>TRUNC(G1368*H1368,2)</f>
        <v>28.88</v>
      </c>
    </row>
    <row r="1369" spans="2:9">
      <c r="B1369" s="492"/>
      <c r="C1369" s="400"/>
      <c r="D1369" s="400"/>
      <c r="E1369" s="587"/>
      <c r="F1369" s="400"/>
      <c r="G1369" s="594"/>
      <c r="H1369" s="406"/>
      <c r="I1369" s="493"/>
    </row>
    <row r="1370" spans="2:9" ht="27.75" customHeight="1">
      <c r="B1370" s="483" t="s">
        <v>12752</v>
      </c>
      <c r="C1370" s="395"/>
      <c r="D1370" s="395"/>
      <c r="E1370" s="358" t="s">
        <v>12479</v>
      </c>
      <c r="F1370" s="359" t="s">
        <v>845</v>
      </c>
      <c r="G1370" s="425"/>
      <c r="H1370" s="403"/>
      <c r="I1370" s="419">
        <f>SUM(I1371:I1372)</f>
        <v>13.51</v>
      </c>
    </row>
    <row r="1371" spans="2:9">
      <c r="B1371" s="361" t="s">
        <v>874</v>
      </c>
      <c r="C1371" s="362" t="s">
        <v>7</v>
      </c>
      <c r="D1371" s="366">
        <v>88316</v>
      </c>
      <c r="E1371" s="179" t="str">
        <f>IF($D1371&lt;&gt;"",VLOOKUP($D1371,'SINAPI MARÇO 2020'!$A$1:G12115,2,FALSE),"")</f>
        <v>SERVENTE COM ENCARGOS COMPLEMENTARES</v>
      </c>
      <c r="F1371" s="180" t="str">
        <f>IF($D1371&lt;&gt;"",VLOOKUP($D1371,'SINAPI MARÇO 2020'!$1:$1048576,3,FALSE),"")</f>
        <v>H</v>
      </c>
      <c r="G1371" s="426">
        <v>0.1</v>
      </c>
      <c r="H1371" s="625">
        <f>IF($D1371&lt;&gt;"",VLOOKUP($D1371,'SINAPI MARÇO 2020'!$1:$1048576,4,FALSE),"")</f>
        <v>14.37</v>
      </c>
      <c r="I1371" s="420">
        <f>TRUNC(G1371*H1371,2)</f>
        <v>1.43</v>
      </c>
    </row>
    <row r="1372" spans="2:9" ht="25.5">
      <c r="B1372" s="361" t="s">
        <v>872</v>
      </c>
      <c r="C1372" s="362" t="s">
        <v>873</v>
      </c>
      <c r="D1372" s="366"/>
      <c r="E1372" s="394" t="s">
        <v>12758</v>
      </c>
      <c r="F1372" s="365" t="s">
        <v>1131</v>
      </c>
      <c r="G1372" s="426">
        <v>1</v>
      </c>
      <c r="H1372" s="628">
        <v>12.08</v>
      </c>
      <c r="I1372" s="420">
        <f>TRUNC(G1372*H1372,2)</f>
        <v>12.08</v>
      </c>
    </row>
    <row r="1373" spans="2:9">
      <c r="B1373" s="492"/>
      <c r="C1373" s="400"/>
      <c r="D1373" s="512"/>
      <c r="E1373" s="512"/>
      <c r="F1373" s="512"/>
      <c r="G1373" s="513"/>
      <c r="H1373" s="514"/>
      <c r="I1373" s="531"/>
    </row>
    <row r="1374" spans="2:9" ht="25.5">
      <c r="B1374" s="483" t="s">
        <v>12753</v>
      </c>
      <c r="C1374" s="395"/>
      <c r="D1374" s="395"/>
      <c r="E1374" s="358" t="s">
        <v>12480</v>
      </c>
      <c r="F1374" s="359" t="s">
        <v>845</v>
      </c>
      <c r="G1374" s="425"/>
      <c r="H1374" s="403"/>
      <c r="I1374" s="419">
        <f>SUM(I1375:I1376)</f>
        <v>16.71</v>
      </c>
    </row>
    <row r="1375" spans="2:9">
      <c r="B1375" s="361" t="s">
        <v>874</v>
      </c>
      <c r="C1375" s="362" t="s">
        <v>7</v>
      </c>
      <c r="D1375" s="366">
        <v>88316</v>
      </c>
      <c r="E1375" s="179" t="str">
        <f>IF($D1375&lt;&gt;"",VLOOKUP($D1375,'SINAPI MARÇO 2020'!$A$1:G12119,2,FALSE),"")</f>
        <v>SERVENTE COM ENCARGOS COMPLEMENTARES</v>
      </c>
      <c r="F1375" s="180" t="str">
        <f>IF($D1375&lt;&gt;"",VLOOKUP($D1375,'SINAPI MARÇO 2020'!$1:$1048576,3,FALSE),"")</f>
        <v>H</v>
      </c>
      <c r="G1375" s="426">
        <v>0.1</v>
      </c>
      <c r="H1375" s="625">
        <f>IF($D1375&lt;&gt;"",VLOOKUP($D1375,'SINAPI MARÇO 2020'!$1:$1048576,4,FALSE),"")</f>
        <v>14.37</v>
      </c>
      <c r="I1375" s="420">
        <f>TRUNC(G1375*H1375,2)</f>
        <v>1.43</v>
      </c>
    </row>
    <row r="1376" spans="2:9" ht="25.5">
      <c r="B1376" s="361" t="s">
        <v>872</v>
      </c>
      <c r="C1376" s="362" t="s">
        <v>873</v>
      </c>
      <c r="D1376" s="366"/>
      <c r="E1376" s="394" t="s">
        <v>12759</v>
      </c>
      <c r="F1376" s="365" t="s">
        <v>1131</v>
      </c>
      <c r="G1376" s="426">
        <v>1</v>
      </c>
      <c r="H1376" s="628">
        <v>15.28</v>
      </c>
      <c r="I1376" s="420">
        <f>TRUNC(G1376*H1376,2)</f>
        <v>15.28</v>
      </c>
    </row>
    <row r="1377" spans="2:9">
      <c r="B1377" s="492"/>
      <c r="C1377" s="400"/>
      <c r="D1377" s="512"/>
      <c r="E1377" s="512"/>
      <c r="F1377" s="512"/>
      <c r="G1377" s="513"/>
      <c r="H1377" s="514"/>
      <c r="I1377" s="531"/>
    </row>
    <row r="1378" spans="2:9" ht="36.75" customHeight="1">
      <c r="B1378" s="483" t="s">
        <v>12754</v>
      </c>
      <c r="C1378" s="395"/>
      <c r="D1378" s="395"/>
      <c r="E1378" s="358" t="s">
        <v>12481</v>
      </c>
      <c r="F1378" s="359" t="s">
        <v>845</v>
      </c>
      <c r="G1378" s="425"/>
      <c r="H1378" s="403"/>
      <c r="I1378" s="419">
        <f>SUM(I1379:I1380)</f>
        <v>16.71</v>
      </c>
    </row>
    <row r="1379" spans="2:9">
      <c r="B1379" s="361" t="s">
        <v>874</v>
      </c>
      <c r="C1379" s="362" t="s">
        <v>7</v>
      </c>
      <c r="D1379" s="366">
        <v>88316</v>
      </c>
      <c r="E1379" s="179" t="str">
        <f>IF($D1379&lt;&gt;"",VLOOKUP($D1379,'SINAPI MARÇO 2020'!$A$1:G12123,2,FALSE),"")</f>
        <v>SERVENTE COM ENCARGOS COMPLEMENTARES</v>
      </c>
      <c r="F1379" s="180" t="str">
        <f>IF($D1379&lt;&gt;"",VLOOKUP($D1379,'SINAPI MARÇO 2020'!$1:$1048576,3,FALSE),"")</f>
        <v>H</v>
      </c>
      <c r="G1379" s="426">
        <v>0.1</v>
      </c>
      <c r="H1379" s="625">
        <f>IF($D1379&lt;&gt;"",VLOOKUP($D1379,'SINAPI MARÇO 2020'!$1:$1048576,4,FALSE),"")</f>
        <v>14.37</v>
      </c>
      <c r="I1379" s="420">
        <f>TRUNC(G1379*H1379,2)</f>
        <v>1.43</v>
      </c>
    </row>
    <row r="1380" spans="2:9" ht="25.5">
      <c r="B1380" s="361" t="s">
        <v>872</v>
      </c>
      <c r="C1380" s="362" t="s">
        <v>873</v>
      </c>
      <c r="D1380" s="366"/>
      <c r="E1380" s="394" t="s">
        <v>12760</v>
      </c>
      <c r="F1380" s="365" t="s">
        <v>1131</v>
      </c>
      <c r="G1380" s="426">
        <v>1</v>
      </c>
      <c r="H1380" s="628">
        <v>15.28</v>
      </c>
      <c r="I1380" s="420">
        <f>TRUNC(G1380*H1380,2)</f>
        <v>15.28</v>
      </c>
    </row>
    <row r="1381" spans="2:9">
      <c r="B1381" s="492"/>
      <c r="C1381" s="400"/>
      <c r="D1381" s="512"/>
      <c r="E1381" s="512"/>
      <c r="F1381" s="512"/>
      <c r="G1381" s="513"/>
      <c r="H1381" s="514"/>
      <c r="I1381" s="531"/>
    </row>
    <row r="1382" spans="2:9" ht="30.75" customHeight="1">
      <c r="B1382" s="483" t="s">
        <v>12755</v>
      </c>
      <c r="C1382" s="395"/>
      <c r="D1382" s="395"/>
      <c r="E1382" s="358" t="s">
        <v>12482</v>
      </c>
      <c r="F1382" s="359" t="s">
        <v>845</v>
      </c>
      <c r="G1382" s="425"/>
      <c r="H1382" s="403"/>
      <c r="I1382" s="419">
        <f>SUM(I1383:I1384)</f>
        <v>16.71</v>
      </c>
    </row>
    <row r="1383" spans="2:9">
      <c r="B1383" s="361" t="s">
        <v>874</v>
      </c>
      <c r="C1383" s="362" t="s">
        <v>7</v>
      </c>
      <c r="D1383" s="366">
        <v>88316</v>
      </c>
      <c r="E1383" s="179" t="str">
        <f>IF($D1383&lt;&gt;"",VLOOKUP($D1383,'SINAPI MARÇO 2020'!$A$1:G12127,2,FALSE),"")</f>
        <v>SERVENTE COM ENCARGOS COMPLEMENTARES</v>
      </c>
      <c r="F1383" s="180" t="str">
        <f>IF($D1383&lt;&gt;"",VLOOKUP($D1383,'SINAPI MARÇO 2020'!$1:$1048576,3,FALSE),"")</f>
        <v>H</v>
      </c>
      <c r="G1383" s="426">
        <v>0.1</v>
      </c>
      <c r="H1383" s="625">
        <f>IF($D1383&lt;&gt;"",VLOOKUP($D1383,'SINAPI MARÇO 2020'!$1:$1048576,4,FALSE),"")</f>
        <v>14.37</v>
      </c>
      <c r="I1383" s="420">
        <f>TRUNC(G1383*H1383,2)</f>
        <v>1.43</v>
      </c>
    </row>
    <row r="1384" spans="2:9" ht="25.5">
      <c r="B1384" s="361" t="s">
        <v>872</v>
      </c>
      <c r="C1384" s="362" t="s">
        <v>873</v>
      </c>
      <c r="D1384" s="366"/>
      <c r="E1384" s="394" t="s">
        <v>12761</v>
      </c>
      <c r="F1384" s="365" t="s">
        <v>1131</v>
      </c>
      <c r="G1384" s="426">
        <v>1</v>
      </c>
      <c r="H1384" s="628">
        <v>15.28</v>
      </c>
      <c r="I1384" s="420">
        <f>TRUNC(G1384*H1384,2)</f>
        <v>15.28</v>
      </c>
    </row>
    <row r="1385" spans="2:9">
      <c r="B1385" s="524"/>
      <c r="C1385" s="173"/>
      <c r="D1385" s="500"/>
      <c r="E1385" s="586"/>
      <c r="F1385" s="173"/>
      <c r="G1385" s="581"/>
      <c r="H1385" s="501"/>
      <c r="I1385" s="523"/>
    </row>
    <row r="1386" spans="2:9" ht="15">
      <c r="B1386" s="483" t="s">
        <v>12738</v>
      </c>
      <c r="C1386" s="395"/>
      <c r="D1386" s="395"/>
      <c r="E1386" s="358" t="s">
        <v>12467</v>
      </c>
      <c r="F1386" s="359" t="s">
        <v>49</v>
      </c>
      <c r="G1386" s="425">
        <v>1</v>
      </c>
      <c r="H1386" s="403"/>
      <c r="I1386" s="419">
        <f>SUM(I1387:I1390)</f>
        <v>162.31</v>
      </c>
    </row>
    <row r="1387" spans="2:9" ht="25.5">
      <c r="B1387" s="172" t="s">
        <v>918</v>
      </c>
      <c r="C1387" s="173" t="s">
        <v>7</v>
      </c>
      <c r="D1387" s="368">
        <v>88248</v>
      </c>
      <c r="E1387" s="179" t="str">
        <f>IF($D1387&lt;&gt;"",VLOOKUP($D1387,'SINAPI MARÇO 2020'!$A$1:G12131,2,FALSE),"")</f>
        <v>AUXILIAR DE ENCANADOR OU BOMBEIRO HIDRÁULICO COM ENCARGOS COMPLEMENTARES</v>
      </c>
      <c r="F1387" s="180" t="str">
        <f>IF($D1387&lt;&gt;"",VLOOKUP($D1387,'SINAPI MARÇO 2020'!$1:$1048576,3,FALSE),"")</f>
        <v>H</v>
      </c>
      <c r="G1387" s="408">
        <v>1.8</v>
      </c>
      <c r="H1387" s="625">
        <f>IF($D1387&lt;&gt;"",VLOOKUP($D1387,'SINAPI MARÇO 2020'!$1:$1048576,4,FALSE),"")</f>
        <v>13.87</v>
      </c>
      <c r="I1387" s="420">
        <f>TRUNC(G1387*H1387,2)</f>
        <v>24.96</v>
      </c>
    </row>
    <row r="1388" spans="2:9" ht="25.5">
      <c r="B1388" s="172" t="s">
        <v>918</v>
      </c>
      <c r="C1388" s="173" t="s">
        <v>7</v>
      </c>
      <c r="D1388" s="368">
        <v>88267</v>
      </c>
      <c r="E1388" s="179" t="str">
        <f>IF($D1388&lt;&gt;"",VLOOKUP($D1388,'SINAPI MARÇO 2020'!$A$1:G12132,2,FALSE),"")</f>
        <v>ENCANADOR OU BOMBEIRO HIDRÁULICO COM ENCARGOS COMPLEMENTARES</v>
      </c>
      <c r="F1388" s="180" t="str">
        <f>IF($D1388&lt;&gt;"",VLOOKUP($D1388,'SINAPI MARÇO 2020'!$1:$1048576,3,FALSE),"")</f>
        <v>H</v>
      </c>
      <c r="G1388" s="408">
        <v>1.8</v>
      </c>
      <c r="H1388" s="625">
        <f>IF($D1388&lt;&gt;"",VLOOKUP($D1388,'SINAPI MARÇO 2020'!$1:$1048576,4,FALSE),"")</f>
        <v>17.79</v>
      </c>
      <c r="I1388" s="420">
        <f>TRUNC(G1388*H1388,2)</f>
        <v>32.020000000000003</v>
      </c>
    </row>
    <row r="1389" spans="2:9">
      <c r="B1389" s="172" t="s">
        <v>872</v>
      </c>
      <c r="C1389" s="173" t="s">
        <v>7</v>
      </c>
      <c r="D1389" s="368">
        <v>3146</v>
      </c>
      <c r="E1389" s="179" t="str">
        <f>IF($D1389&lt;&gt;"",VLOOKUP($D1389,'SINAPI MARÇO 2020'!$A$1:G12133,2,FALSE),"")</f>
        <v>FITA VEDA ROSCA EM ROLOS DE 18 MM X 10 M (L X C)</v>
      </c>
      <c r="F1389" s="180" t="str">
        <f>IF($D1389&lt;&gt;"",VLOOKUP($D1389,'SINAPI MARÇO 2020'!$1:$1048576,3,FALSE),"")</f>
        <v xml:space="preserve">UN    </v>
      </c>
      <c r="G1389" s="408">
        <v>0.14099999999999999</v>
      </c>
      <c r="H1389" s="625">
        <f>IF($D1389&lt;&gt;"",VLOOKUP($D1389,'SINAPI MARÇO 2020'!$1:$1048576,4,FALSE),"")</f>
        <v>4.4800000000000004</v>
      </c>
      <c r="I1389" s="420">
        <f>TRUNC(G1389*H1389,2)</f>
        <v>0.63</v>
      </c>
    </row>
    <row r="1390" spans="2:9" ht="38.25">
      <c r="B1390" s="172" t="s">
        <v>872</v>
      </c>
      <c r="C1390" s="173" t="s">
        <v>7</v>
      </c>
      <c r="D1390" s="368">
        <v>20974</v>
      </c>
      <c r="E1390" s="179" t="str">
        <f>IF($D1390&lt;&gt;"",VLOOKUP($D1390,'SINAPI MARÇO 2020'!$A$1:G12134,2,FALSE),"")</f>
        <v>UNIAO TIPO STORZ, COM EMPATACAO INTERNA TIPO ANEL DE EXPANSAO, ENGATE RAPIDO 2 1/2", PARA MANGUEIRA DE COMBATE A INCENDIO PREDIAL</v>
      </c>
      <c r="F1390" s="180" t="str">
        <f>IF($D1390&lt;&gt;"",VLOOKUP($D1390,'SINAPI MARÇO 2020'!$1:$1048576,3,FALSE),"")</f>
        <v xml:space="preserve">UN    </v>
      </c>
      <c r="G1390" s="408">
        <v>1</v>
      </c>
      <c r="H1390" s="625">
        <f>IF($D1390&lt;&gt;"",VLOOKUP($D1390,'SINAPI MARÇO 2020'!$1:$1048576,4,FALSE),"")</f>
        <v>104.7</v>
      </c>
      <c r="I1390" s="420">
        <f>TRUNC(G1390*H1390,2)</f>
        <v>104.7</v>
      </c>
    </row>
    <row r="1391" spans="2:9">
      <c r="B1391" s="532"/>
      <c r="C1391" s="515"/>
      <c r="D1391" s="515"/>
      <c r="E1391" s="591"/>
      <c r="F1391" s="515"/>
      <c r="G1391" s="600"/>
      <c r="H1391" s="516"/>
      <c r="I1391" s="533"/>
    </row>
    <row r="1392" spans="2:9" ht="15">
      <c r="B1392" s="483" t="s">
        <v>12739</v>
      </c>
      <c r="C1392" s="395"/>
      <c r="D1392" s="395"/>
      <c r="E1392" s="358" t="s">
        <v>12468</v>
      </c>
      <c r="F1392" s="359" t="s">
        <v>49</v>
      </c>
      <c r="G1392" s="425">
        <v>1</v>
      </c>
      <c r="H1392" s="403"/>
      <c r="I1392" s="419">
        <f>SUM(I1393:I1396)</f>
        <v>327.74</v>
      </c>
    </row>
    <row r="1393" spans="2:9" ht="25.5">
      <c r="B1393" s="172" t="s">
        <v>918</v>
      </c>
      <c r="C1393" s="173" t="s">
        <v>7</v>
      </c>
      <c r="D1393" s="368">
        <v>88248</v>
      </c>
      <c r="E1393" s="179" t="str">
        <f>IF($D1393&lt;&gt;"",VLOOKUP($D1393,'SINAPI MARÇO 2020'!$A$1:G12137,2,FALSE),"")</f>
        <v>AUXILIAR DE ENCANADOR OU BOMBEIRO HIDRÁULICO COM ENCARGOS COMPLEMENTARES</v>
      </c>
      <c r="F1393" s="180" t="str">
        <f>IF($D1393&lt;&gt;"",VLOOKUP($D1393,'SINAPI MARÇO 2020'!$1:$1048576,3,FALSE),"")</f>
        <v>H</v>
      </c>
      <c r="G1393" s="408">
        <v>1.8</v>
      </c>
      <c r="H1393" s="625">
        <f>IF($D1393&lt;&gt;"",VLOOKUP($D1393,'SINAPI MARÇO 2020'!$1:$1048576,4,FALSE),"")</f>
        <v>13.87</v>
      </c>
      <c r="I1393" s="420">
        <f>TRUNC(G1393*H1393,2)</f>
        <v>24.96</v>
      </c>
    </row>
    <row r="1394" spans="2:9" ht="25.5">
      <c r="B1394" s="172" t="s">
        <v>918</v>
      </c>
      <c r="C1394" s="173" t="s">
        <v>7</v>
      </c>
      <c r="D1394" s="368">
        <v>88267</v>
      </c>
      <c r="E1394" s="179" t="str">
        <f>IF($D1394&lt;&gt;"",VLOOKUP($D1394,'SINAPI MARÇO 2020'!$A$1:G12138,2,FALSE),"")</f>
        <v>ENCANADOR OU BOMBEIRO HIDRÁULICO COM ENCARGOS COMPLEMENTARES</v>
      </c>
      <c r="F1394" s="180" t="str">
        <f>IF($D1394&lt;&gt;"",VLOOKUP($D1394,'SINAPI MARÇO 2020'!$1:$1048576,3,FALSE),"")</f>
        <v>H</v>
      </c>
      <c r="G1394" s="408">
        <v>1.8</v>
      </c>
      <c r="H1394" s="625">
        <f>IF($D1394&lt;&gt;"",VLOOKUP($D1394,'SINAPI MARÇO 2020'!$1:$1048576,4,FALSE),"")</f>
        <v>17.79</v>
      </c>
      <c r="I1394" s="420">
        <f>TRUNC(G1394*H1394,2)</f>
        <v>32.020000000000003</v>
      </c>
    </row>
    <row r="1395" spans="2:9">
      <c r="B1395" s="172" t="s">
        <v>918</v>
      </c>
      <c r="C1395" s="173" t="s">
        <v>7</v>
      </c>
      <c r="D1395" s="368">
        <v>88316</v>
      </c>
      <c r="E1395" s="179" t="str">
        <f>IF($D1395&lt;&gt;"",VLOOKUP($D1395,'SINAPI MARÇO 2020'!$A$1:G12139,2,FALSE),"")</f>
        <v>SERVENTE COM ENCARGOS COMPLEMENTARES</v>
      </c>
      <c r="F1395" s="180" t="str">
        <f>IF($D1395&lt;&gt;"",VLOOKUP($D1395,'SINAPI MARÇO 2020'!$1:$1048576,3,FALSE),"")</f>
        <v>H</v>
      </c>
      <c r="G1395" s="408">
        <v>2.5</v>
      </c>
      <c r="H1395" s="625">
        <f>IF($D1395&lt;&gt;"",VLOOKUP($D1395,'SINAPI MARÇO 2020'!$1:$1048576,4,FALSE),"")</f>
        <v>14.37</v>
      </c>
      <c r="I1395" s="420">
        <f>TRUNC(G1395*H1395,2)</f>
        <v>35.92</v>
      </c>
    </row>
    <row r="1396" spans="2:9" ht="82.5" customHeight="1">
      <c r="B1396" s="172" t="s">
        <v>872</v>
      </c>
      <c r="C1396" s="173" t="s">
        <v>7</v>
      </c>
      <c r="D1396" s="368">
        <v>10885</v>
      </c>
      <c r="E1396" s="179" t="str">
        <f>IF($D1396&lt;&gt;"",VLOOKUP($D1396,'SINAPI MARÇO 2020'!$A$1:G12140,2,FALSE),"")</f>
        <v>CAIXA DE INCENDIO/ABRIGO PARA MANGUEIRA, DE EMBUTIR/INTERNA, COM 90 X 60 X 17 CM, EM CHAPA DE ACO, PORTA COM VENTILACAO, VISOR COM A INSCRICAO "INCENDIO", SUPORTE/CESTA INTERNA PARA A MANGUEIRA, PINTURA ELETROSTATICA VERMELHA</v>
      </c>
      <c r="F1396" s="180" t="str">
        <f>IF($D1396&lt;&gt;"",VLOOKUP($D1396,'SINAPI MARÇO 2020'!$1:$1048576,3,FALSE),"")</f>
        <v xml:space="preserve">UN    </v>
      </c>
      <c r="G1396" s="408">
        <v>1</v>
      </c>
      <c r="H1396" s="625">
        <f>IF($D1396&lt;&gt;"",VLOOKUP($D1396,'SINAPI MARÇO 2020'!$1:$1048576,4,FALSE),"")</f>
        <v>234.84</v>
      </c>
      <c r="I1396" s="420">
        <f>TRUNC(G1396*H1396,2)</f>
        <v>234.84</v>
      </c>
    </row>
    <row r="1397" spans="2:9">
      <c r="B1397" s="526"/>
      <c r="C1397" s="505"/>
      <c r="D1397" s="505"/>
      <c r="E1397" s="589"/>
      <c r="F1397" s="505"/>
      <c r="G1397" s="594"/>
      <c r="H1397" s="506"/>
      <c r="I1397" s="527"/>
    </row>
    <row r="1398" spans="2:9" ht="25.5">
      <c r="B1398" s="483" t="s">
        <v>12740</v>
      </c>
      <c r="C1398" s="395"/>
      <c r="D1398" s="395"/>
      <c r="E1398" s="358" t="s">
        <v>12469</v>
      </c>
      <c r="F1398" s="359" t="s">
        <v>49</v>
      </c>
      <c r="G1398" s="425">
        <v>1</v>
      </c>
      <c r="H1398" s="403"/>
      <c r="I1398" s="419">
        <f>SUM(I1399:I1401)</f>
        <v>34.14</v>
      </c>
    </row>
    <row r="1399" spans="2:9" ht="25.5">
      <c r="B1399" s="172" t="s">
        <v>918</v>
      </c>
      <c r="C1399" s="173" t="s">
        <v>7</v>
      </c>
      <c r="D1399" s="368">
        <v>88248</v>
      </c>
      <c r="E1399" s="179" t="str">
        <f>IF($D1399&lt;&gt;"",VLOOKUP($D1399,'SINAPI MARÇO 2020'!$A$1:G12143,2,FALSE),"")</f>
        <v>AUXILIAR DE ENCANADOR OU BOMBEIRO HIDRÁULICO COM ENCARGOS COMPLEMENTARES</v>
      </c>
      <c r="F1399" s="180" t="str">
        <f>IF($D1399&lt;&gt;"",VLOOKUP($D1399,'SINAPI MARÇO 2020'!$1:$1048576,3,FALSE),"")</f>
        <v>H</v>
      </c>
      <c r="G1399" s="408">
        <v>1</v>
      </c>
      <c r="H1399" s="625">
        <f>IF($D1399&lt;&gt;"",VLOOKUP($D1399,'SINAPI MARÇO 2020'!$1:$1048576,4,FALSE),"")</f>
        <v>13.87</v>
      </c>
      <c r="I1399" s="420">
        <f>TRUNC(G1399*H1399,2)</f>
        <v>13.87</v>
      </c>
    </row>
    <row r="1400" spans="2:9" ht="25.5">
      <c r="B1400" s="172" t="s">
        <v>918</v>
      </c>
      <c r="C1400" s="173" t="s">
        <v>7</v>
      </c>
      <c r="D1400" s="368">
        <v>88267</v>
      </c>
      <c r="E1400" s="179" t="str">
        <f>IF($D1400&lt;&gt;"",VLOOKUP($D1400,'SINAPI MARÇO 2020'!$A$1:G12144,2,FALSE),"")</f>
        <v>ENCANADOR OU BOMBEIRO HIDRÁULICO COM ENCARGOS COMPLEMENTARES</v>
      </c>
      <c r="F1400" s="180" t="str">
        <f>IF($D1400&lt;&gt;"",VLOOKUP($D1400,'SINAPI MARÇO 2020'!$1:$1048576,3,FALSE),"")</f>
        <v>H</v>
      </c>
      <c r="G1400" s="408">
        <v>0.5</v>
      </c>
      <c r="H1400" s="625">
        <f>IF($D1400&lt;&gt;"",VLOOKUP($D1400,'SINAPI MARÇO 2020'!$1:$1048576,4,FALSE),"")</f>
        <v>17.79</v>
      </c>
      <c r="I1400" s="420">
        <f>TRUNC(G1400*H1400,2)</f>
        <v>8.89</v>
      </c>
    </row>
    <row r="1401" spans="2:9" ht="38.25">
      <c r="B1401" s="172" t="s">
        <v>872</v>
      </c>
      <c r="C1401" s="173" t="s">
        <v>7</v>
      </c>
      <c r="D1401" s="368">
        <v>20971</v>
      </c>
      <c r="E1401" s="179" t="str">
        <f>IF($D1401&lt;&gt;"",VLOOKUP($D1401,'SINAPI MARÇO 2020'!$A$1:G12145,2,FALSE),"")</f>
        <v>CHAVE DUPLA PARA CONEXOES TIPO STORZ, ENGATE RAPIDO 1 1/2" X 2 1/2", EM LATAO, PARA INSTALACAO PREDIAL COMBATE A INCENDIO</v>
      </c>
      <c r="F1401" s="180" t="str">
        <f>IF($D1401&lt;&gt;"",VLOOKUP($D1401,'SINAPI MARÇO 2020'!$1:$1048576,3,FALSE),"")</f>
        <v xml:space="preserve">UN    </v>
      </c>
      <c r="G1401" s="408">
        <v>1</v>
      </c>
      <c r="H1401" s="625">
        <f>IF($D1401&lt;&gt;"",VLOOKUP($D1401,'SINAPI MARÇO 2020'!$1:$1048576,4,FALSE),"")</f>
        <v>11.38</v>
      </c>
      <c r="I1401" s="420">
        <f>TRUNC(G1401*H1401,2)</f>
        <v>11.38</v>
      </c>
    </row>
    <row r="1402" spans="2:9">
      <c r="B1402" s="532"/>
      <c r="C1402" s="515"/>
      <c r="D1402" s="515"/>
      <c r="E1402" s="591"/>
      <c r="F1402" s="515"/>
      <c r="G1402" s="600"/>
      <c r="H1402" s="516"/>
      <c r="I1402" s="533"/>
    </row>
    <row r="1403" spans="2:9" ht="15">
      <c r="B1403" s="483" t="s">
        <v>12741</v>
      </c>
      <c r="C1403" s="395"/>
      <c r="D1403" s="395"/>
      <c r="E1403" s="358" t="s">
        <v>12470</v>
      </c>
      <c r="F1403" s="359" t="s">
        <v>49</v>
      </c>
      <c r="G1403" s="425">
        <v>1</v>
      </c>
      <c r="H1403" s="403"/>
      <c r="I1403" s="419">
        <f>SUM(I1404:I1406)</f>
        <v>65.989999999999995</v>
      </c>
    </row>
    <row r="1404" spans="2:9" ht="25.5">
      <c r="B1404" s="172" t="s">
        <v>918</v>
      </c>
      <c r="C1404" s="173" t="s">
        <v>7</v>
      </c>
      <c r="D1404" s="368">
        <v>88248</v>
      </c>
      <c r="E1404" s="179" t="str">
        <f>IF($D1404&lt;&gt;"",VLOOKUP($D1404,'SINAPI MARÇO 2020'!$A$1:G12148,2,FALSE),"")</f>
        <v>AUXILIAR DE ENCANADOR OU BOMBEIRO HIDRÁULICO COM ENCARGOS COMPLEMENTARES</v>
      </c>
      <c r="F1404" s="180" t="str">
        <f>IF($D1404&lt;&gt;"",VLOOKUP($D1404,'SINAPI MARÇO 2020'!$1:$1048576,3,FALSE),"")</f>
        <v>H</v>
      </c>
      <c r="G1404" s="408">
        <v>1</v>
      </c>
      <c r="H1404" s="625">
        <f>IF($D1404&lt;&gt;"",VLOOKUP($D1404,'SINAPI MARÇO 2020'!$1:$1048576,4,FALSE),"")</f>
        <v>13.87</v>
      </c>
      <c r="I1404" s="420">
        <f>TRUNC(G1404*H1404,2)</f>
        <v>13.87</v>
      </c>
    </row>
    <row r="1405" spans="2:9" ht="25.5">
      <c r="B1405" s="172" t="s">
        <v>918</v>
      </c>
      <c r="C1405" s="173" t="s">
        <v>7</v>
      </c>
      <c r="D1405" s="368">
        <v>88267</v>
      </c>
      <c r="E1405" s="179" t="str">
        <f>IF($D1405&lt;&gt;"",VLOOKUP($D1405,'SINAPI MARÇO 2020'!$A$1:G12149,2,FALSE),"")</f>
        <v>ENCANADOR OU BOMBEIRO HIDRÁULICO COM ENCARGOS COMPLEMENTARES</v>
      </c>
      <c r="F1405" s="180" t="str">
        <f>IF($D1405&lt;&gt;"",VLOOKUP($D1405,'SINAPI MARÇO 2020'!$1:$1048576,3,FALSE),"")</f>
        <v>H</v>
      </c>
      <c r="G1405" s="408">
        <v>0.5</v>
      </c>
      <c r="H1405" s="625">
        <f>IF($D1405&lt;&gt;"",VLOOKUP($D1405,'SINAPI MARÇO 2020'!$1:$1048576,4,FALSE),"")</f>
        <v>17.79</v>
      </c>
      <c r="I1405" s="420">
        <f>TRUNC(G1405*H1405,2)</f>
        <v>8.89</v>
      </c>
    </row>
    <row r="1406" spans="2:9" ht="38.25">
      <c r="B1406" s="172" t="s">
        <v>872</v>
      </c>
      <c r="C1406" s="173" t="s">
        <v>7</v>
      </c>
      <c r="D1406" s="368">
        <v>20965</v>
      </c>
      <c r="E1406" s="179" t="str">
        <f>IF($D1406&lt;&gt;"",VLOOKUP($D1406,'SINAPI MARÇO 2020'!$A$1:G12150,2,FALSE),"")</f>
        <v>ESGUICHO TIPO JATO SOLIDO, EM LATAO, ENGATE RAPIDO 1 1/2" X 16 MM, PARA MANGUEIRA EM INSTALACAO PREDIAL COMBATE A INCENDIO</v>
      </c>
      <c r="F1406" s="180" t="str">
        <f>IF($D1406&lt;&gt;"",VLOOKUP($D1406,'SINAPI MARÇO 2020'!$1:$1048576,3,FALSE),"")</f>
        <v xml:space="preserve">UN    </v>
      </c>
      <c r="G1406" s="408">
        <v>1</v>
      </c>
      <c r="H1406" s="625">
        <f>IF($D1406&lt;&gt;"",VLOOKUP($D1406,'SINAPI MARÇO 2020'!$1:$1048576,4,FALSE),"")</f>
        <v>43.23</v>
      </c>
      <c r="I1406" s="420">
        <f>TRUNC(G1406*H1406,2)</f>
        <v>43.23</v>
      </c>
    </row>
    <row r="1407" spans="2:9">
      <c r="B1407" s="532"/>
      <c r="C1407" s="515"/>
      <c r="D1407" s="515"/>
      <c r="E1407" s="591"/>
      <c r="F1407" s="515"/>
      <c r="G1407" s="600"/>
      <c r="H1407" s="516"/>
      <c r="I1407" s="533"/>
    </row>
    <row r="1408" spans="2:9" ht="15">
      <c r="B1408" s="483" t="s">
        <v>12742</v>
      </c>
      <c r="C1408" s="395"/>
      <c r="D1408" s="395"/>
      <c r="E1408" s="358" t="s">
        <v>12471</v>
      </c>
      <c r="F1408" s="359" t="s">
        <v>49</v>
      </c>
      <c r="G1408" s="425">
        <v>1</v>
      </c>
      <c r="H1408" s="403"/>
      <c r="I1408" s="419">
        <f>SUM(I1409:I1411)</f>
        <v>272.76</v>
      </c>
    </row>
    <row r="1409" spans="2:9" ht="25.5">
      <c r="B1409" s="172" t="s">
        <v>918</v>
      </c>
      <c r="C1409" s="173" t="s">
        <v>7</v>
      </c>
      <c r="D1409" s="368">
        <v>88248</v>
      </c>
      <c r="E1409" s="179" t="str">
        <f>IF($D1409&lt;&gt;"",VLOOKUP($D1409,'SINAPI MARÇO 2020'!$A$1:G12153,2,FALSE),"")</f>
        <v>AUXILIAR DE ENCANADOR OU BOMBEIRO HIDRÁULICO COM ENCARGOS COMPLEMENTARES</v>
      </c>
      <c r="F1409" s="180" t="str">
        <f>IF($D1409&lt;&gt;"",VLOOKUP($D1409,'SINAPI MARÇO 2020'!$1:$1048576,3,FALSE),"")</f>
        <v>H</v>
      </c>
      <c r="G1409" s="408">
        <v>1</v>
      </c>
      <c r="H1409" s="625">
        <f>IF($D1409&lt;&gt;"",VLOOKUP($D1409,'SINAPI MARÇO 2020'!$1:$1048576,4,FALSE),"")</f>
        <v>13.87</v>
      </c>
      <c r="I1409" s="420">
        <f>TRUNC(G1409*H1409,2)</f>
        <v>13.87</v>
      </c>
    </row>
    <row r="1410" spans="2:9" ht="25.5">
      <c r="B1410" s="172" t="s">
        <v>918</v>
      </c>
      <c r="C1410" s="173" t="s">
        <v>7</v>
      </c>
      <c r="D1410" s="368">
        <v>88267</v>
      </c>
      <c r="E1410" s="179" t="str">
        <f>IF($D1410&lt;&gt;"",VLOOKUP($D1410,'SINAPI MARÇO 2020'!$A$1:G12154,2,FALSE),"")</f>
        <v>ENCANADOR OU BOMBEIRO HIDRÁULICO COM ENCARGOS COMPLEMENTARES</v>
      </c>
      <c r="F1410" s="180" t="str">
        <f>IF($D1410&lt;&gt;"",VLOOKUP($D1410,'SINAPI MARÇO 2020'!$1:$1048576,3,FALSE),"")</f>
        <v>H</v>
      </c>
      <c r="G1410" s="408">
        <v>0.5</v>
      </c>
      <c r="H1410" s="625">
        <f>IF($D1410&lt;&gt;"",VLOOKUP($D1410,'SINAPI MARÇO 2020'!$1:$1048576,4,FALSE),"")</f>
        <v>17.79</v>
      </c>
      <c r="I1410" s="420">
        <f>TRUNC(G1410*H1410,2)</f>
        <v>8.89</v>
      </c>
    </row>
    <row r="1411" spans="2:9" ht="38.25">
      <c r="B1411" s="172" t="s">
        <v>872</v>
      </c>
      <c r="C1411" s="173" t="s">
        <v>7</v>
      </c>
      <c r="D1411" s="368">
        <v>21029</v>
      </c>
      <c r="E1411" s="179" t="str">
        <f>IF($D1411&lt;&gt;"",VLOOKUP($D1411,'SINAPI MARÇO 2020'!$A$1:G12155,2,FALSE),"")</f>
        <v>MANGUEIRA DE INCENDIO, TIPO 1, DE 1 1/2", COMPRIMENTO = 15 M, TECIDO EM FIO DE POLIESTER E TUBO INTERNO EM BORRACHA SINTETICA, COM UNIOES ENGATE RAPIDO</v>
      </c>
      <c r="F1411" s="180" t="str">
        <f>IF($D1411&lt;&gt;"",VLOOKUP($D1411,'SINAPI MARÇO 2020'!$1:$1048576,3,FALSE),"")</f>
        <v xml:space="preserve">UN    </v>
      </c>
      <c r="G1411" s="408">
        <v>1</v>
      </c>
      <c r="H1411" s="625">
        <f>IF($D1411&lt;&gt;"",VLOOKUP($D1411,'SINAPI MARÇO 2020'!$1:$1048576,4,FALSE),"")</f>
        <v>250</v>
      </c>
      <c r="I1411" s="420">
        <f>TRUNC(G1411*H1411,2)</f>
        <v>250</v>
      </c>
    </row>
    <row r="1412" spans="2:9">
      <c r="B1412" s="532"/>
      <c r="C1412" s="515"/>
      <c r="D1412" s="515"/>
      <c r="E1412" s="591"/>
      <c r="F1412" s="515"/>
      <c r="G1412" s="600"/>
      <c r="H1412" s="516"/>
      <c r="I1412" s="533"/>
    </row>
    <row r="1413" spans="2:9" ht="15">
      <c r="B1413" s="483" t="s">
        <v>12744</v>
      </c>
      <c r="C1413" s="395"/>
      <c r="D1413" s="395"/>
      <c r="E1413" s="358" t="s">
        <v>12473</v>
      </c>
      <c r="F1413" s="359" t="s">
        <v>49</v>
      </c>
      <c r="G1413" s="425">
        <v>1</v>
      </c>
      <c r="H1413" s="403"/>
      <c r="I1413" s="419">
        <f>SUM(I1414:I1416)</f>
        <v>175.56</v>
      </c>
    </row>
    <row r="1414" spans="2:9" ht="25.5">
      <c r="B1414" s="172" t="s">
        <v>918</v>
      </c>
      <c r="C1414" s="173" t="s">
        <v>7</v>
      </c>
      <c r="D1414" s="368">
        <v>88248</v>
      </c>
      <c r="E1414" s="179" t="str">
        <f>IF($D1414&lt;&gt;"",VLOOKUP($D1414,'SINAPI MARÇO 2020'!$A$1:G12158,2,FALSE),"")</f>
        <v>AUXILIAR DE ENCANADOR OU BOMBEIRO HIDRÁULICO COM ENCARGOS COMPLEMENTARES</v>
      </c>
      <c r="F1414" s="180" t="str">
        <f>IF($D1414&lt;&gt;"",VLOOKUP($D1414,'SINAPI MARÇO 2020'!$1:$1048576,3,FALSE),"")</f>
        <v>H</v>
      </c>
      <c r="G1414" s="408">
        <v>1</v>
      </c>
      <c r="H1414" s="625">
        <f>IF($D1414&lt;&gt;"",VLOOKUP($D1414,'SINAPI MARÇO 2020'!$1:$1048576,4,FALSE),"")</f>
        <v>13.87</v>
      </c>
      <c r="I1414" s="420">
        <f>TRUNC(G1414*H1414,2)</f>
        <v>13.87</v>
      </c>
    </row>
    <row r="1415" spans="2:9" ht="25.5">
      <c r="B1415" s="172" t="s">
        <v>918</v>
      </c>
      <c r="C1415" s="173" t="s">
        <v>7</v>
      </c>
      <c r="D1415" s="368">
        <v>88267</v>
      </c>
      <c r="E1415" s="179" t="str">
        <f>IF($D1415&lt;&gt;"",VLOOKUP($D1415,'SINAPI MARÇO 2020'!$A$1:G12159,2,FALSE),"")</f>
        <v>ENCANADOR OU BOMBEIRO HIDRÁULICO COM ENCARGOS COMPLEMENTARES</v>
      </c>
      <c r="F1415" s="180" t="str">
        <f>IF($D1415&lt;&gt;"",VLOOKUP($D1415,'SINAPI MARÇO 2020'!$1:$1048576,3,FALSE),"")</f>
        <v>H</v>
      </c>
      <c r="G1415" s="408">
        <v>0.5</v>
      </c>
      <c r="H1415" s="625">
        <f>IF($D1415&lt;&gt;"",VLOOKUP($D1415,'SINAPI MARÇO 2020'!$1:$1048576,4,FALSE),"")</f>
        <v>17.79</v>
      </c>
      <c r="I1415" s="420">
        <f>TRUNC(G1415*H1415,2)</f>
        <v>8.89</v>
      </c>
    </row>
    <row r="1416" spans="2:9">
      <c r="B1416" s="172" t="s">
        <v>872</v>
      </c>
      <c r="C1416" s="173" t="s">
        <v>873</v>
      </c>
      <c r="D1416" s="368"/>
      <c r="E1416" s="394" t="s">
        <v>12762</v>
      </c>
      <c r="F1416" s="364" t="s">
        <v>1131</v>
      </c>
      <c r="G1416" s="408">
        <v>1</v>
      </c>
      <c r="H1416" s="629">
        <v>152.80000000000001</v>
      </c>
      <c r="I1416" s="420">
        <f>TRUNC(G1416*H1416,2)</f>
        <v>152.80000000000001</v>
      </c>
    </row>
    <row r="1417" spans="2:9">
      <c r="B1417" s="532"/>
      <c r="C1417" s="515"/>
      <c r="D1417" s="515"/>
      <c r="E1417" s="591"/>
      <c r="F1417" s="515"/>
      <c r="G1417" s="600"/>
      <c r="H1417" s="516"/>
      <c r="I1417" s="533"/>
    </row>
    <row r="1418" spans="2:9" ht="15">
      <c r="B1418" s="483" t="s">
        <v>12745</v>
      </c>
      <c r="C1418" s="395"/>
      <c r="D1418" s="395"/>
      <c r="E1418" s="358" t="s">
        <v>12474</v>
      </c>
      <c r="F1418" s="359" t="s">
        <v>49</v>
      </c>
      <c r="G1418" s="425">
        <v>1</v>
      </c>
      <c r="H1418" s="403"/>
      <c r="I1418" s="419">
        <f>SUM(I1419:I1421)</f>
        <v>142.26</v>
      </c>
    </row>
    <row r="1419" spans="2:9" ht="25.5">
      <c r="B1419" s="172" t="s">
        <v>918</v>
      </c>
      <c r="C1419" s="173" t="s">
        <v>7</v>
      </c>
      <c r="D1419" s="368">
        <v>88248</v>
      </c>
      <c r="E1419" s="179" t="str">
        <f>IF($D1419&lt;&gt;"",VLOOKUP($D1419,'SINAPI MARÇO 2020'!$A$1:G12163,2,FALSE),"")</f>
        <v>AUXILIAR DE ENCANADOR OU BOMBEIRO HIDRÁULICO COM ENCARGOS COMPLEMENTARES</v>
      </c>
      <c r="F1419" s="180" t="str">
        <f>IF($D1419&lt;&gt;"",VLOOKUP($D1419,'SINAPI MARÇO 2020'!$1:$1048576,3,FALSE),"")</f>
        <v>H</v>
      </c>
      <c r="G1419" s="408">
        <v>1</v>
      </c>
      <c r="H1419" s="625">
        <f>IF($D1419&lt;&gt;"",VLOOKUP($D1419,'SINAPI MARÇO 2020'!$1:$1048576,4,FALSE),"")</f>
        <v>13.87</v>
      </c>
      <c r="I1419" s="420">
        <f>TRUNC(G1419*H1419,2)</f>
        <v>13.87</v>
      </c>
    </row>
    <row r="1420" spans="2:9" ht="37.5" customHeight="1">
      <c r="B1420" s="172" t="s">
        <v>918</v>
      </c>
      <c r="C1420" s="173" t="s">
        <v>7</v>
      </c>
      <c r="D1420" s="368">
        <v>88267</v>
      </c>
      <c r="E1420" s="179" t="str">
        <f>IF($D1420&lt;&gt;"",VLOOKUP($D1420,'SINAPI MARÇO 2020'!$A$1:G12164,2,FALSE),"")</f>
        <v>ENCANADOR OU BOMBEIRO HIDRÁULICO COM ENCARGOS COMPLEMENTARES</v>
      </c>
      <c r="F1420" s="180" t="str">
        <f>IF($D1420&lt;&gt;"",VLOOKUP($D1420,'SINAPI MARÇO 2020'!$1:$1048576,3,FALSE),"")</f>
        <v>H</v>
      </c>
      <c r="G1420" s="408">
        <v>0.5</v>
      </c>
      <c r="H1420" s="625">
        <f>IF($D1420&lt;&gt;"",VLOOKUP($D1420,'SINAPI MARÇO 2020'!$1:$1048576,4,FALSE),"")</f>
        <v>17.79</v>
      </c>
      <c r="I1420" s="420">
        <f>TRUNC(G1420*H1420,2)</f>
        <v>8.89</v>
      </c>
    </row>
    <row r="1421" spans="2:9" ht="63.75" customHeight="1">
      <c r="B1421" s="172" t="s">
        <v>918</v>
      </c>
      <c r="C1421" s="173" t="s">
        <v>7</v>
      </c>
      <c r="D1421" s="368">
        <v>10904</v>
      </c>
      <c r="E1421" s="179" t="str">
        <f>IF($D1421&lt;&gt;"",VLOOKUP($D1421,'SINAPI MARÇO 2020'!$A$1:G12165,2,FALSE),"")</f>
        <v>REGISTRO OU VALVULA GLOBO ANGULAR EM LATAO, PARA HIDRANTES EM INSTALACAO PREDIAL DE INCENDIO, 45 GRAUS, DIAMETRO DE 2 1/2", COM VOLANTE, CLASSE DE PRESSAO DE ATE 200 PSI</v>
      </c>
      <c r="F1421" s="180" t="str">
        <f>IF($D1421&lt;&gt;"",VLOOKUP($D1421,'SINAPI MARÇO 2020'!$1:$1048576,3,FALSE),"")</f>
        <v xml:space="preserve">UN    </v>
      </c>
      <c r="G1421" s="408">
        <v>1</v>
      </c>
      <c r="H1421" s="625">
        <f>IF($D1421&lt;&gt;"",VLOOKUP($D1421,'SINAPI MARÇO 2020'!$1:$1048576,4,FALSE),"")</f>
        <v>119.5</v>
      </c>
      <c r="I1421" s="420">
        <f>TRUNC(G1421*H1421,2)</f>
        <v>119.5</v>
      </c>
    </row>
    <row r="1422" spans="2:9">
      <c r="B1422" s="532"/>
      <c r="C1422" s="515"/>
      <c r="D1422" s="515"/>
      <c r="E1422" s="591"/>
      <c r="F1422" s="515"/>
      <c r="G1422" s="600"/>
      <c r="H1422" s="516"/>
      <c r="I1422" s="533"/>
    </row>
    <row r="1423" spans="2:9" ht="15">
      <c r="B1423" s="483" t="s">
        <v>12746</v>
      </c>
      <c r="C1423" s="395"/>
      <c r="D1423" s="395"/>
      <c r="E1423" s="358" t="s">
        <v>12475</v>
      </c>
      <c r="F1423" s="359" t="s">
        <v>49</v>
      </c>
      <c r="G1423" s="425">
        <v>1</v>
      </c>
      <c r="H1423" s="403"/>
      <c r="I1423" s="419">
        <f>SUM(I1424:I1426)</f>
        <v>45.26</v>
      </c>
    </row>
    <row r="1424" spans="2:9" ht="25.5">
      <c r="B1424" s="172" t="s">
        <v>918</v>
      </c>
      <c r="C1424" s="173" t="s">
        <v>7</v>
      </c>
      <c r="D1424" s="368">
        <v>88248</v>
      </c>
      <c r="E1424" s="179" t="str">
        <f>IF($D1424&lt;&gt;"",VLOOKUP($D1424,'SINAPI MARÇO 2020'!$A$1:G12168,2,FALSE),"")</f>
        <v>AUXILIAR DE ENCANADOR OU BOMBEIRO HIDRÁULICO COM ENCARGOS COMPLEMENTARES</v>
      </c>
      <c r="F1424" s="180" t="str">
        <f>IF($D1424&lt;&gt;"",VLOOKUP($D1424,'SINAPI MARÇO 2020'!$1:$1048576,3,FALSE),"")</f>
        <v>H</v>
      </c>
      <c r="G1424" s="408">
        <v>1</v>
      </c>
      <c r="H1424" s="625">
        <f>IF($D1424&lt;&gt;"",VLOOKUP($D1424,'SINAPI MARÇO 2020'!$1:$1048576,4,FALSE),"")</f>
        <v>13.87</v>
      </c>
      <c r="I1424" s="420">
        <f>TRUNC(G1424*H1424,2)</f>
        <v>13.87</v>
      </c>
    </row>
    <row r="1425" spans="2:9" ht="25.5">
      <c r="B1425" s="172" t="s">
        <v>918</v>
      </c>
      <c r="C1425" s="173" t="s">
        <v>7</v>
      </c>
      <c r="D1425" s="368">
        <v>88267</v>
      </c>
      <c r="E1425" s="179" t="str">
        <f>IF($D1425&lt;&gt;"",VLOOKUP($D1425,'SINAPI MARÇO 2020'!$A$1:G12169,2,FALSE),"")</f>
        <v>ENCANADOR OU BOMBEIRO HIDRÁULICO COM ENCARGOS COMPLEMENTARES</v>
      </c>
      <c r="F1425" s="180" t="str">
        <f>IF($D1425&lt;&gt;"",VLOOKUP($D1425,'SINAPI MARÇO 2020'!$1:$1048576,3,FALSE),"")</f>
        <v>H</v>
      </c>
      <c r="G1425" s="408">
        <v>0.5</v>
      </c>
      <c r="H1425" s="625">
        <f>IF($D1425&lt;&gt;"",VLOOKUP($D1425,'SINAPI MARÇO 2020'!$1:$1048576,4,FALSE),"")</f>
        <v>17.79</v>
      </c>
      <c r="I1425" s="420">
        <f>TRUNC(G1425*H1425,2)</f>
        <v>8.89</v>
      </c>
    </row>
    <row r="1426" spans="2:9">
      <c r="B1426" s="172" t="s">
        <v>872</v>
      </c>
      <c r="C1426" s="173" t="s">
        <v>873</v>
      </c>
      <c r="D1426" s="368"/>
      <c r="E1426" s="394" t="s">
        <v>12763</v>
      </c>
      <c r="F1426" s="364" t="s">
        <v>1131</v>
      </c>
      <c r="G1426" s="408">
        <v>1</v>
      </c>
      <c r="H1426" s="629">
        <v>22.5</v>
      </c>
      <c r="I1426" s="420">
        <f>TRUNC(G1426*H1426,2)</f>
        <v>22.5</v>
      </c>
    </row>
    <row r="1427" spans="2:9">
      <c r="B1427" s="532"/>
      <c r="C1427" s="515"/>
      <c r="D1427" s="515"/>
      <c r="E1427" s="591"/>
      <c r="F1427" s="515"/>
      <c r="G1427" s="600"/>
      <c r="H1427" s="516"/>
      <c r="I1427" s="533"/>
    </row>
    <row r="1428" spans="2:9" ht="15">
      <c r="B1428" s="483" t="s">
        <v>12747</v>
      </c>
      <c r="C1428" s="395"/>
      <c r="D1428" s="395"/>
      <c r="E1428" s="358" t="s">
        <v>12476</v>
      </c>
      <c r="F1428" s="359" t="s">
        <v>49</v>
      </c>
      <c r="G1428" s="425">
        <v>1</v>
      </c>
      <c r="H1428" s="403"/>
      <c r="I1428" s="419">
        <f>SUM(I1429:I1431)</f>
        <v>23.759999999999998</v>
      </c>
    </row>
    <row r="1429" spans="2:9" ht="25.5">
      <c r="B1429" s="172" t="s">
        <v>918</v>
      </c>
      <c r="C1429" s="173" t="s">
        <v>7</v>
      </c>
      <c r="D1429" s="368">
        <v>88248</v>
      </c>
      <c r="E1429" s="179" t="str">
        <f>IF($D1429&lt;&gt;"",VLOOKUP($D1429,'SINAPI MARÇO 2020'!$A$1:G12173,2,FALSE),"")</f>
        <v>AUXILIAR DE ENCANADOR OU BOMBEIRO HIDRÁULICO COM ENCARGOS COMPLEMENTARES</v>
      </c>
      <c r="F1429" s="180" t="str">
        <f>IF($D1429&lt;&gt;"",VLOOKUP($D1429,'SINAPI MARÇO 2020'!$1:$1048576,3,FALSE),"")</f>
        <v>H</v>
      </c>
      <c r="G1429" s="408">
        <v>1</v>
      </c>
      <c r="H1429" s="625">
        <f>IF($D1429&lt;&gt;"",VLOOKUP($D1429,'SINAPI MARÇO 2020'!$1:$1048576,4,FALSE),"")</f>
        <v>13.87</v>
      </c>
      <c r="I1429" s="420">
        <f>TRUNC(G1429*H1429,2)</f>
        <v>13.87</v>
      </c>
    </row>
    <row r="1430" spans="2:9" ht="25.5">
      <c r="B1430" s="172" t="s">
        <v>918</v>
      </c>
      <c r="C1430" s="173" t="s">
        <v>7</v>
      </c>
      <c r="D1430" s="368">
        <v>88267</v>
      </c>
      <c r="E1430" s="179" t="str">
        <f>IF($D1430&lt;&gt;"",VLOOKUP($D1430,'SINAPI MARÇO 2020'!$A$1:G12174,2,FALSE),"")</f>
        <v>ENCANADOR OU BOMBEIRO HIDRÁULICO COM ENCARGOS COMPLEMENTARES</v>
      </c>
      <c r="F1430" s="180" t="str">
        <f>IF($D1430&lt;&gt;"",VLOOKUP($D1430,'SINAPI MARÇO 2020'!$1:$1048576,3,FALSE),"")</f>
        <v>H</v>
      </c>
      <c r="G1430" s="408">
        <v>0.5</v>
      </c>
      <c r="H1430" s="625">
        <f>IF($D1430&lt;&gt;"",VLOOKUP($D1430,'SINAPI MARÇO 2020'!$1:$1048576,4,FALSE),"")</f>
        <v>17.79</v>
      </c>
      <c r="I1430" s="420">
        <f>TRUNC(G1430*H1430,2)</f>
        <v>8.89</v>
      </c>
    </row>
    <row r="1431" spans="2:9">
      <c r="B1431" s="172" t="s">
        <v>872</v>
      </c>
      <c r="C1431" s="173" t="s">
        <v>873</v>
      </c>
      <c r="D1431" s="368"/>
      <c r="E1431" s="394" t="s">
        <v>12764</v>
      </c>
      <c r="F1431" s="364" t="s">
        <v>1131</v>
      </c>
      <c r="G1431" s="408">
        <v>1</v>
      </c>
      <c r="H1431" s="629">
        <v>1</v>
      </c>
      <c r="I1431" s="420">
        <f>TRUNC(G1431*H1431,2)</f>
        <v>1</v>
      </c>
    </row>
    <row r="1432" spans="2:9">
      <c r="B1432" s="526"/>
      <c r="C1432" s="505"/>
      <c r="D1432" s="505"/>
      <c r="E1432" s="589"/>
      <c r="F1432" s="505"/>
      <c r="G1432" s="594"/>
      <c r="H1432" s="506"/>
      <c r="I1432" s="527"/>
    </row>
    <row r="1433" spans="2:9" ht="15">
      <c r="B1433" s="483" t="s">
        <v>12749</v>
      </c>
      <c r="C1433" s="395"/>
      <c r="D1433" s="395"/>
      <c r="E1433" s="358" t="s">
        <v>12477</v>
      </c>
      <c r="F1433" s="359" t="s">
        <v>49</v>
      </c>
      <c r="G1433" s="425">
        <v>1</v>
      </c>
      <c r="H1433" s="403"/>
      <c r="I1433" s="419">
        <f>SUM(I1434:I1436)</f>
        <v>148.16</v>
      </c>
    </row>
    <row r="1434" spans="2:9" ht="25.5">
      <c r="B1434" s="172" t="s">
        <v>918</v>
      </c>
      <c r="C1434" s="173" t="s">
        <v>7</v>
      </c>
      <c r="D1434" s="368">
        <v>88248</v>
      </c>
      <c r="E1434" s="179" t="str">
        <f>IF($D1434&lt;&gt;"",VLOOKUP($D1434,'SINAPI MARÇO 2020'!$A$1:G12178,2,FALSE),"")</f>
        <v>AUXILIAR DE ENCANADOR OU BOMBEIRO HIDRÁULICO COM ENCARGOS COMPLEMENTARES</v>
      </c>
      <c r="F1434" s="180" t="str">
        <f>IF($D1434&lt;&gt;"",VLOOKUP($D1434,'SINAPI MARÇO 2020'!$1:$1048576,3,FALSE),"")</f>
        <v>H</v>
      </c>
      <c r="G1434" s="408">
        <v>1</v>
      </c>
      <c r="H1434" s="625">
        <f>IF($D1434&lt;&gt;"",VLOOKUP($D1434,'SINAPI MARÇO 2020'!$1:$1048576,4,FALSE),"")</f>
        <v>13.87</v>
      </c>
      <c r="I1434" s="420">
        <f>TRUNC(G1434*H1434,2)</f>
        <v>13.87</v>
      </c>
    </row>
    <row r="1435" spans="2:9" ht="25.5">
      <c r="B1435" s="172" t="s">
        <v>918</v>
      </c>
      <c r="C1435" s="173" t="s">
        <v>7</v>
      </c>
      <c r="D1435" s="368">
        <v>88267</v>
      </c>
      <c r="E1435" s="179" t="str">
        <f>IF($D1435&lt;&gt;"",VLOOKUP($D1435,'SINAPI MARÇO 2020'!$A$1:G12179,2,FALSE),"")</f>
        <v>ENCANADOR OU BOMBEIRO HIDRÁULICO COM ENCARGOS COMPLEMENTARES</v>
      </c>
      <c r="F1435" s="180" t="str">
        <f>IF($D1435&lt;&gt;"",VLOOKUP($D1435,'SINAPI MARÇO 2020'!$1:$1048576,3,FALSE),"")</f>
        <v>H</v>
      </c>
      <c r="G1435" s="408">
        <v>0.5</v>
      </c>
      <c r="H1435" s="625">
        <f>IF($D1435&lt;&gt;"",VLOOKUP($D1435,'SINAPI MARÇO 2020'!$1:$1048576,4,FALSE),"")</f>
        <v>17.79</v>
      </c>
      <c r="I1435" s="420">
        <f>TRUNC(G1435*H1435,2)</f>
        <v>8.89</v>
      </c>
    </row>
    <row r="1436" spans="2:9">
      <c r="B1436" s="172" t="s">
        <v>872</v>
      </c>
      <c r="C1436" s="173" t="s">
        <v>873</v>
      </c>
      <c r="D1436" s="368"/>
      <c r="E1436" s="394" t="s">
        <v>12765</v>
      </c>
      <c r="F1436" s="364" t="s">
        <v>1131</v>
      </c>
      <c r="G1436" s="408">
        <v>1</v>
      </c>
      <c r="H1436" s="629">
        <v>125.4</v>
      </c>
      <c r="I1436" s="420">
        <f>TRUNC(G1436*H1436,2)</f>
        <v>125.4</v>
      </c>
    </row>
    <row r="1437" spans="2:9">
      <c r="B1437" s="532"/>
      <c r="C1437" s="515"/>
      <c r="D1437" s="515"/>
      <c r="E1437" s="591"/>
      <c r="F1437" s="515"/>
      <c r="G1437" s="600"/>
      <c r="H1437" s="516"/>
      <c r="I1437" s="533"/>
    </row>
    <row r="1438" spans="2:9" ht="15">
      <c r="B1438" s="483" t="s">
        <v>12751</v>
      </c>
      <c r="C1438" s="395"/>
      <c r="D1438" s="395"/>
      <c r="E1438" s="358" t="s">
        <v>12478</v>
      </c>
      <c r="F1438" s="359" t="s">
        <v>49</v>
      </c>
      <c r="G1438" s="425">
        <v>1</v>
      </c>
      <c r="H1438" s="403"/>
      <c r="I1438" s="419">
        <f>SUM(I1439:I1441)</f>
        <v>2710.56</v>
      </c>
    </row>
    <row r="1439" spans="2:9" ht="25.5">
      <c r="B1439" s="172" t="s">
        <v>918</v>
      </c>
      <c r="C1439" s="173" t="s">
        <v>7</v>
      </c>
      <c r="D1439" s="368">
        <v>88248</v>
      </c>
      <c r="E1439" s="179" t="str">
        <f>IF($D1439&lt;&gt;"",VLOOKUP($D1439,'SINAPI MARÇO 2020'!$A$1:G12183,2,FALSE),"")</f>
        <v>AUXILIAR DE ENCANADOR OU BOMBEIRO HIDRÁULICO COM ENCARGOS COMPLEMENTARES</v>
      </c>
      <c r="F1439" s="180" t="str">
        <f>IF($D1439&lt;&gt;"",VLOOKUP($D1439,'SINAPI MARÇO 2020'!$1:$1048576,3,FALSE),"")</f>
        <v>H</v>
      </c>
      <c r="G1439" s="408">
        <v>3</v>
      </c>
      <c r="H1439" s="625">
        <f>IF($D1439&lt;&gt;"",VLOOKUP($D1439,'SINAPI MARÇO 2020'!$1:$1048576,4,FALSE),"")</f>
        <v>13.87</v>
      </c>
      <c r="I1439" s="420">
        <f>TRUNC(G1439*H1439,2)</f>
        <v>41.61</v>
      </c>
    </row>
    <row r="1440" spans="2:9" ht="25.5">
      <c r="B1440" s="172" t="s">
        <v>918</v>
      </c>
      <c r="C1440" s="173" t="s">
        <v>7</v>
      </c>
      <c r="D1440" s="368">
        <v>88267</v>
      </c>
      <c r="E1440" s="179" t="str">
        <f>IF($D1440&lt;&gt;"",VLOOKUP($D1440,'SINAPI MARÇO 2020'!$A$1:G12184,2,FALSE),"")</f>
        <v>ENCANADOR OU BOMBEIRO HIDRÁULICO COM ENCARGOS COMPLEMENTARES</v>
      </c>
      <c r="F1440" s="180" t="str">
        <f>IF($D1440&lt;&gt;"",VLOOKUP($D1440,'SINAPI MARÇO 2020'!$1:$1048576,3,FALSE),"")</f>
        <v>H</v>
      </c>
      <c r="G1440" s="408">
        <v>5</v>
      </c>
      <c r="H1440" s="625">
        <f>IF($D1440&lt;&gt;"",VLOOKUP($D1440,'SINAPI MARÇO 2020'!$1:$1048576,4,FALSE),"")</f>
        <v>17.79</v>
      </c>
      <c r="I1440" s="420">
        <f>TRUNC(G1440*H1440,2)</f>
        <v>88.95</v>
      </c>
    </row>
    <row r="1441" spans="2:9">
      <c r="B1441" s="172" t="s">
        <v>872</v>
      </c>
      <c r="C1441" s="173" t="s">
        <v>873</v>
      </c>
      <c r="D1441" s="368"/>
      <c r="E1441" s="394" t="s">
        <v>12766</v>
      </c>
      <c r="F1441" s="364" t="s">
        <v>1131</v>
      </c>
      <c r="G1441" s="408">
        <v>1</v>
      </c>
      <c r="H1441" s="629">
        <v>2580</v>
      </c>
      <c r="I1441" s="420">
        <f>TRUNC(G1441*H1441,2)</f>
        <v>2580</v>
      </c>
    </row>
    <row r="1442" spans="2:9">
      <c r="B1442" s="532"/>
      <c r="C1442" s="515"/>
      <c r="D1442" s="515"/>
      <c r="E1442" s="591"/>
      <c r="F1442" s="515"/>
      <c r="G1442" s="600"/>
      <c r="H1442" s="516"/>
      <c r="I1442" s="533"/>
    </row>
    <row r="1443" spans="2:9" ht="25.5">
      <c r="B1443" s="483" t="s">
        <v>12748</v>
      </c>
      <c r="C1443" s="395"/>
      <c r="D1443" s="395"/>
      <c r="E1443" s="358" t="s">
        <v>12767</v>
      </c>
      <c r="F1443" s="359" t="s">
        <v>49</v>
      </c>
      <c r="G1443" s="425" t="s">
        <v>48</v>
      </c>
      <c r="H1443" s="360"/>
      <c r="I1443" s="419">
        <f>SUM(I1444:I1447)</f>
        <v>231.24</v>
      </c>
    </row>
    <row r="1444" spans="2:9">
      <c r="B1444" s="361" t="s">
        <v>872</v>
      </c>
      <c r="C1444" s="362" t="s">
        <v>7</v>
      </c>
      <c r="D1444" s="366">
        <v>13</v>
      </c>
      <c r="E1444" s="179" t="str">
        <f>IF($D1444&lt;&gt;"",VLOOKUP($D1444,'SINAPI MARÇO 2020'!$A$1:G12188,2,FALSE),"")</f>
        <v>ESTOPA</v>
      </c>
      <c r="F1444" s="180" t="str">
        <f>IF($D1444&lt;&gt;"",VLOOKUP($D1444,'SINAPI MARÇO 2020'!$1:$1048576,3,FALSE),"")</f>
        <v xml:space="preserve">KG    </v>
      </c>
      <c r="G1444" s="426">
        <v>0.08</v>
      </c>
      <c r="H1444" s="625">
        <f>IF($D1444&lt;&gt;"",VLOOKUP($D1444,'SINAPI MARÇO 2020'!$1:$1048576,4,FALSE),"")</f>
        <v>15.15</v>
      </c>
      <c r="I1444" s="420">
        <f>TRUNC(G1444*H1444,2)</f>
        <v>1.21</v>
      </c>
    </row>
    <row r="1445" spans="2:9" ht="25.5">
      <c r="B1445" s="361" t="s">
        <v>872</v>
      </c>
      <c r="C1445" s="362" t="s">
        <v>7</v>
      </c>
      <c r="D1445" s="366">
        <v>10414</v>
      </c>
      <c r="E1445" s="179" t="str">
        <f>IF($D1445&lt;&gt;"",VLOOKUP($D1445,'SINAPI MARÇO 2020'!$A$1:G12189,2,FALSE),"")</f>
        <v>VALVULA DE RETENCAO VERTICAL, DE BRONZE (PN-16), 3", 200 PSI, EXTREMIDADES COM ROSCA</v>
      </c>
      <c r="F1445" s="180" t="str">
        <f>IF($D1445&lt;&gt;"",VLOOKUP($D1445,'SINAPI MARÇO 2020'!$1:$1048576,3,FALSE),"")</f>
        <v xml:space="preserve">UN    </v>
      </c>
      <c r="G1445" s="426">
        <v>1</v>
      </c>
      <c r="H1445" s="625">
        <f>IF($D1445&lt;&gt;"",VLOOKUP($D1445,'SINAPI MARÇO 2020'!$1:$1048576,4,FALSE),"")</f>
        <v>204.31</v>
      </c>
      <c r="I1445" s="420">
        <f>TRUNC(G1445*H1445,2)</f>
        <v>204.31</v>
      </c>
    </row>
    <row r="1446" spans="2:9" ht="25.5">
      <c r="B1446" s="361" t="s">
        <v>872</v>
      </c>
      <c r="C1446" s="362" t="s">
        <v>7</v>
      </c>
      <c r="D1446" s="366">
        <v>88267</v>
      </c>
      <c r="E1446" s="179" t="str">
        <f>IF($D1446&lt;&gt;"",VLOOKUP($D1446,'SINAPI MARÇO 2020'!$A$1:G12190,2,FALSE),"")</f>
        <v>ENCANADOR OU BOMBEIRO HIDRÁULICO COM ENCARGOS COMPLEMENTARES</v>
      </c>
      <c r="F1446" s="180" t="str">
        <f>IF($D1446&lt;&gt;"",VLOOKUP($D1446,'SINAPI MARÇO 2020'!$1:$1048576,3,FALSE),"")</f>
        <v>H</v>
      </c>
      <c r="G1446" s="426">
        <v>0.8</v>
      </c>
      <c r="H1446" s="625">
        <f>IF($D1446&lt;&gt;"",VLOOKUP($D1446,'SINAPI MARÇO 2020'!$1:$1048576,4,FALSE),"")</f>
        <v>17.79</v>
      </c>
      <c r="I1446" s="420">
        <f>TRUNC(G1446*H1446,2)</f>
        <v>14.23</v>
      </c>
    </row>
    <row r="1447" spans="2:9">
      <c r="B1447" s="361" t="s">
        <v>918</v>
      </c>
      <c r="C1447" s="362" t="s">
        <v>7</v>
      </c>
      <c r="D1447" s="366">
        <v>88316</v>
      </c>
      <c r="E1447" s="179" t="str">
        <f>IF($D1447&lt;&gt;"",VLOOKUP($D1447,'SINAPI MARÇO 2020'!$A$1:G12191,2,FALSE),"")</f>
        <v>SERVENTE COM ENCARGOS COMPLEMENTARES</v>
      </c>
      <c r="F1447" s="180" t="str">
        <f>IF($D1447&lt;&gt;"",VLOOKUP($D1447,'SINAPI MARÇO 2020'!$1:$1048576,3,FALSE),"")</f>
        <v>H</v>
      </c>
      <c r="G1447" s="426">
        <v>0.8</v>
      </c>
      <c r="H1447" s="625">
        <f>IF($D1447&lt;&gt;"",VLOOKUP($D1447,'SINAPI MARÇO 2020'!$1:$1048576,4,FALSE),"")</f>
        <v>14.37</v>
      </c>
      <c r="I1447" s="420">
        <f>TRUNC(G1447*H1447,2)</f>
        <v>11.49</v>
      </c>
    </row>
    <row r="1448" spans="2:9">
      <c r="B1448" s="524"/>
      <c r="C1448" s="173"/>
      <c r="D1448" s="500"/>
      <c r="E1448" s="586"/>
      <c r="F1448" s="173"/>
      <c r="G1448" s="581"/>
      <c r="H1448" s="501"/>
      <c r="I1448" s="523"/>
    </row>
    <row r="1449" spans="2:9" ht="18">
      <c r="B1449" s="712" t="s">
        <v>12768</v>
      </c>
      <c r="C1449" s="713"/>
      <c r="D1449" s="713"/>
      <c r="E1449" s="713"/>
      <c r="F1449" s="713"/>
      <c r="G1449" s="713"/>
      <c r="H1449" s="713"/>
      <c r="I1449" s="715"/>
    </row>
    <row r="1450" spans="2:9">
      <c r="B1450" s="492"/>
      <c r="C1450" s="400"/>
      <c r="D1450" s="400"/>
      <c r="E1450" s="587"/>
      <c r="F1450" s="400"/>
      <c r="G1450" s="594"/>
      <c r="H1450" s="400"/>
      <c r="I1450" s="493"/>
    </row>
    <row r="1451" spans="2:9" ht="15">
      <c r="B1451" s="483" t="s">
        <v>12893</v>
      </c>
      <c r="C1451" s="395"/>
      <c r="D1451" s="395"/>
      <c r="E1451" s="358" t="s">
        <v>12894</v>
      </c>
      <c r="F1451" s="359" t="s">
        <v>12512</v>
      </c>
      <c r="G1451" s="425">
        <v>1</v>
      </c>
      <c r="H1451" s="360"/>
      <c r="I1451" s="419">
        <f>SUM(I1452:I1454)</f>
        <v>226.10000000000002</v>
      </c>
    </row>
    <row r="1452" spans="2:9">
      <c r="B1452" s="172" t="s">
        <v>918</v>
      </c>
      <c r="C1452" s="173" t="s">
        <v>7</v>
      </c>
      <c r="D1452" s="366">
        <v>88247</v>
      </c>
      <c r="E1452" s="179" t="str">
        <f>IF($D1452&lt;&gt;"",VLOOKUP($D1452,'SINAPI MARÇO 2020'!$A$1:G12196,2,FALSE),"")</f>
        <v>AUXILIAR DE ELETRICISTA COM ENCARGOS COMPLEMENTARES</v>
      </c>
      <c r="F1452" s="180" t="str">
        <f>IF($D1452&lt;&gt;"",VLOOKUP($D1452,'SINAPI MARÇO 2020'!$1:$1048576,3,FALSE),"")</f>
        <v>H</v>
      </c>
      <c r="G1452" s="408">
        <v>2</v>
      </c>
      <c r="H1452" s="625">
        <f>IF($D1452&lt;&gt;"",VLOOKUP($D1452,'SINAPI MARÇO 2020'!$1:$1048576,4,FALSE),"")</f>
        <v>14.33</v>
      </c>
      <c r="I1452" s="420">
        <f>TRUNC(G1452*H1452,2)</f>
        <v>28.66</v>
      </c>
    </row>
    <row r="1453" spans="2:9">
      <c r="B1453" s="172" t="s">
        <v>918</v>
      </c>
      <c r="C1453" s="173" t="s">
        <v>7</v>
      </c>
      <c r="D1453" s="366">
        <v>88264</v>
      </c>
      <c r="E1453" s="179" t="str">
        <f>IF($D1453&lt;&gt;"",VLOOKUP($D1453,'SINAPI MARÇO 2020'!$A$1:G12197,2,FALSE),"")</f>
        <v>ELETRICISTA COM ENCARGOS COMPLEMENTARES</v>
      </c>
      <c r="F1453" s="180" t="str">
        <f>IF($D1453&lt;&gt;"",VLOOKUP($D1453,'SINAPI MARÇO 2020'!$1:$1048576,3,FALSE),"")</f>
        <v>H</v>
      </c>
      <c r="G1453" s="408">
        <v>3</v>
      </c>
      <c r="H1453" s="625">
        <f>IF($D1453&lt;&gt;"",VLOOKUP($D1453,'SINAPI MARÇO 2020'!$1:$1048576,4,FALSE),"")</f>
        <v>18.38</v>
      </c>
      <c r="I1453" s="420">
        <f>TRUNC(G1453*H1453,2)</f>
        <v>55.14</v>
      </c>
    </row>
    <row r="1454" spans="2:9" ht="25.5">
      <c r="B1454" s="172" t="s">
        <v>872</v>
      </c>
      <c r="C1454" s="173" t="s">
        <v>7</v>
      </c>
      <c r="D1454" s="368">
        <v>39809</v>
      </c>
      <c r="E1454" s="179" t="str">
        <f>IF($D1454&lt;&gt;"",VLOOKUP($D1454,'SINAPI MARÇO 2020'!$A$1:G12198,2,FALSE),"")</f>
        <v>CAIXA PARA MEDIDOR POLIFASICO, EM POLICARBONATO (TERMOPLASTICO), COM 1 DISJUNTOR</v>
      </c>
      <c r="F1454" s="180" t="str">
        <f>IF($D1454&lt;&gt;"",VLOOKUP($D1454,'SINAPI MARÇO 2020'!$1:$1048576,3,FALSE),"")</f>
        <v xml:space="preserve">UN    </v>
      </c>
      <c r="G1454" s="408">
        <v>1</v>
      </c>
      <c r="H1454" s="625">
        <f>IF($D1454&lt;&gt;"",VLOOKUP($D1454,'SINAPI MARÇO 2020'!$1:$1048576,4,FALSE),"")</f>
        <v>142.30000000000001</v>
      </c>
      <c r="I1454" s="420">
        <f>TRUNC(G1454*H1454,2)</f>
        <v>142.30000000000001</v>
      </c>
    </row>
    <row r="1455" spans="2:9">
      <c r="B1455" s="492"/>
      <c r="C1455" s="400"/>
      <c r="D1455" s="400"/>
      <c r="E1455" s="587"/>
      <c r="F1455" s="400"/>
      <c r="G1455" s="594"/>
      <c r="H1455" s="400"/>
      <c r="I1455" s="493"/>
    </row>
    <row r="1456" spans="2:9" ht="15">
      <c r="B1456" s="483" t="s">
        <v>12769</v>
      </c>
      <c r="C1456" s="395"/>
      <c r="D1456" s="395"/>
      <c r="E1456" s="358" t="s">
        <v>12770</v>
      </c>
      <c r="F1456" s="359" t="s">
        <v>845</v>
      </c>
      <c r="G1456" s="425"/>
      <c r="H1456" s="360"/>
      <c r="I1456" s="419">
        <f>SUM(I1457:I1459)</f>
        <v>262.31</v>
      </c>
    </row>
    <row r="1457" spans="2:9">
      <c r="B1457" s="361" t="s">
        <v>874</v>
      </c>
      <c r="C1457" s="362" t="s">
        <v>7</v>
      </c>
      <c r="D1457" s="366">
        <v>88247</v>
      </c>
      <c r="E1457" s="179" t="str">
        <f>IF($D1457&lt;&gt;"",VLOOKUP($D1457,'SINAPI MARÇO 2020'!$A$1:G12201,2,FALSE),"")</f>
        <v>AUXILIAR DE ELETRICISTA COM ENCARGOS COMPLEMENTARES</v>
      </c>
      <c r="F1457" s="180" t="str">
        <f>IF($D1457&lt;&gt;"",VLOOKUP($D1457,'SINAPI MARÇO 2020'!$1:$1048576,3,FALSE),"")</f>
        <v>H</v>
      </c>
      <c r="G1457" s="426">
        <v>0.6</v>
      </c>
      <c r="H1457" s="625">
        <f>IF($D1457&lt;&gt;"",VLOOKUP($D1457,'SINAPI MARÇO 2020'!$1:$1048576,4,FALSE),"")</f>
        <v>14.33</v>
      </c>
      <c r="I1457" s="420">
        <f>TRUNC(G1457*H1457,2)</f>
        <v>8.59</v>
      </c>
    </row>
    <row r="1458" spans="2:9">
      <c r="B1458" s="361" t="s">
        <v>874</v>
      </c>
      <c r="C1458" s="362" t="s">
        <v>7</v>
      </c>
      <c r="D1458" s="366">
        <v>88264</v>
      </c>
      <c r="E1458" s="179" t="str">
        <f>IF($D1458&lt;&gt;"",VLOOKUP($D1458,'SINAPI MARÇO 2020'!$A$1:G12202,2,FALSE),"")</f>
        <v>ELETRICISTA COM ENCARGOS COMPLEMENTARES</v>
      </c>
      <c r="F1458" s="180" t="str">
        <f>IF($D1458&lt;&gt;"",VLOOKUP($D1458,'SINAPI MARÇO 2020'!$1:$1048576,3,FALSE),"")</f>
        <v>H</v>
      </c>
      <c r="G1458" s="426">
        <v>0.6</v>
      </c>
      <c r="H1458" s="625">
        <f>IF($D1458&lt;&gt;"",VLOOKUP($D1458,'SINAPI MARÇO 2020'!$1:$1048576,4,FALSE),"")</f>
        <v>18.38</v>
      </c>
      <c r="I1458" s="420">
        <f>TRUNC(G1458*H1458,2)</f>
        <v>11.02</v>
      </c>
    </row>
    <row r="1459" spans="2:9" ht="30.75" customHeight="1">
      <c r="B1459" s="361" t="s">
        <v>872</v>
      </c>
      <c r="C1459" s="362" t="s">
        <v>7</v>
      </c>
      <c r="D1459" s="366">
        <v>39459</v>
      </c>
      <c r="E1459" s="179" t="str">
        <f>IF($D1459&lt;&gt;"",VLOOKUP($D1459,'SINAPI MARÇO 2020'!$A$1:G12203,2,FALSE),"")</f>
        <v>DISPOSITIVO DR, 2 POLOS, SENSIBILIDADE DE 30 MA, CORRENTE DE 100 A, TIPO AC</v>
      </c>
      <c r="F1459" s="180" t="str">
        <f>IF($D1459&lt;&gt;"",VLOOKUP($D1459,'SINAPI MARÇO 2020'!$1:$1048576,3,FALSE),"")</f>
        <v xml:space="preserve">UN    </v>
      </c>
      <c r="G1459" s="426">
        <v>1</v>
      </c>
      <c r="H1459" s="625">
        <f>IF($D1459&lt;&gt;"",VLOOKUP($D1459,'SINAPI MARÇO 2020'!$1:$1048576,4,FALSE),"")</f>
        <v>242.7</v>
      </c>
      <c r="I1459" s="420">
        <f>TRUNC(G1459*H1459,2)</f>
        <v>242.7</v>
      </c>
    </row>
    <row r="1460" spans="2:9" ht="15">
      <c r="B1460" s="492"/>
      <c r="C1460" s="400"/>
      <c r="D1460" s="517"/>
      <c r="E1460" s="518"/>
      <c r="F1460" s="517"/>
      <c r="G1460" s="519"/>
      <c r="H1460" s="517"/>
      <c r="I1460" s="534"/>
    </row>
    <row r="1461" spans="2:9" ht="15">
      <c r="B1461" s="483" t="s">
        <v>12771</v>
      </c>
      <c r="C1461" s="395"/>
      <c r="D1461" s="395"/>
      <c r="E1461" s="358" t="s">
        <v>12772</v>
      </c>
      <c r="F1461" s="359" t="s">
        <v>845</v>
      </c>
      <c r="G1461" s="425"/>
      <c r="H1461" s="360"/>
      <c r="I1461" s="419">
        <f>SUM(I1462:I1464)</f>
        <v>141.47</v>
      </c>
    </row>
    <row r="1462" spans="2:9">
      <c r="B1462" s="361" t="s">
        <v>874</v>
      </c>
      <c r="C1462" s="362" t="s">
        <v>7</v>
      </c>
      <c r="D1462" s="366">
        <v>88247</v>
      </c>
      <c r="E1462" s="179" t="str">
        <f>IF($D1462&lt;&gt;"",VLOOKUP($D1462,'SINAPI MARÇO 2020'!$A$1:G12206,2,FALSE),"")</f>
        <v>AUXILIAR DE ELETRICISTA COM ENCARGOS COMPLEMENTARES</v>
      </c>
      <c r="F1462" s="180" t="str">
        <f>IF($D1462&lt;&gt;"",VLOOKUP($D1462,'SINAPI MARÇO 2020'!$1:$1048576,3,FALSE),"")</f>
        <v>H</v>
      </c>
      <c r="G1462" s="426">
        <v>0.6</v>
      </c>
      <c r="H1462" s="625">
        <f>IF($D1462&lt;&gt;"",VLOOKUP($D1462,'SINAPI MARÇO 2020'!$1:$1048576,4,FALSE),"")</f>
        <v>14.33</v>
      </c>
      <c r="I1462" s="420">
        <f>TRUNC(G1462*H1462,2)</f>
        <v>8.59</v>
      </c>
    </row>
    <row r="1463" spans="2:9">
      <c r="B1463" s="361" t="s">
        <v>874</v>
      </c>
      <c r="C1463" s="362" t="s">
        <v>7</v>
      </c>
      <c r="D1463" s="366">
        <v>88264</v>
      </c>
      <c r="E1463" s="179" t="str">
        <f>IF($D1463&lt;&gt;"",VLOOKUP($D1463,'SINAPI MARÇO 2020'!$A$1:G12207,2,FALSE),"")</f>
        <v>ELETRICISTA COM ENCARGOS COMPLEMENTARES</v>
      </c>
      <c r="F1463" s="180" t="str">
        <f>IF($D1463&lt;&gt;"",VLOOKUP($D1463,'SINAPI MARÇO 2020'!$1:$1048576,3,FALSE),"")</f>
        <v>H</v>
      </c>
      <c r="G1463" s="426">
        <v>0.6</v>
      </c>
      <c r="H1463" s="625">
        <f>IF($D1463&lt;&gt;"",VLOOKUP($D1463,'SINAPI MARÇO 2020'!$1:$1048576,4,FALSE),"")</f>
        <v>18.38</v>
      </c>
      <c r="I1463" s="420">
        <f>TRUNC(G1463*H1463,2)</f>
        <v>11.02</v>
      </c>
    </row>
    <row r="1464" spans="2:9" ht="25.5">
      <c r="B1464" s="361" t="s">
        <v>872</v>
      </c>
      <c r="C1464" s="362" t="s">
        <v>7</v>
      </c>
      <c r="D1464" s="366">
        <v>39445</v>
      </c>
      <c r="E1464" s="179" t="str">
        <f>IF($D1464&lt;&gt;"",VLOOKUP($D1464,'SINAPI MARÇO 2020'!$A$1:G12208,2,FALSE),"")</f>
        <v>DISPOSITIVO DR, 2 POLOS, SENSIBILIDADE DE 30 MA, CORRENTE DE 25 A, TIPO AC</v>
      </c>
      <c r="F1464" s="180" t="str">
        <f>IF($D1464&lt;&gt;"",VLOOKUP($D1464,'SINAPI MARÇO 2020'!$1:$1048576,3,FALSE),"")</f>
        <v xml:space="preserve">UN    </v>
      </c>
      <c r="G1464" s="426">
        <v>1</v>
      </c>
      <c r="H1464" s="625">
        <f>IF($D1464&lt;&gt;"",VLOOKUP($D1464,'SINAPI MARÇO 2020'!$1:$1048576,4,FALSE),"")</f>
        <v>121.86</v>
      </c>
      <c r="I1464" s="420">
        <f>TRUNC(G1464*H1464,2)</f>
        <v>121.86</v>
      </c>
    </row>
    <row r="1465" spans="2:9" ht="15">
      <c r="B1465" s="492"/>
      <c r="C1465" s="400"/>
      <c r="D1465" s="517"/>
      <c r="E1465" s="518"/>
      <c r="F1465" s="517"/>
      <c r="G1465" s="519"/>
      <c r="H1465" s="517"/>
      <c r="I1465" s="534"/>
    </row>
    <row r="1466" spans="2:9" ht="15">
      <c r="B1466" s="483" t="s">
        <v>12773</v>
      </c>
      <c r="C1466" s="395"/>
      <c r="D1466" s="395"/>
      <c r="E1466" s="358" t="s">
        <v>12774</v>
      </c>
      <c r="F1466" s="359" t="s">
        <v>845</v>
      </c>
      <c r="G1466" s="425"/>
      <c r="H1466" s="360"/>
      <c r="I1466" s="419">
        <f>SUM(I1467:I1469)</f>
        <v>152.24</v>
      </c>
    </row>
    <row r="1467" spans="2:9">
      <c r="B1467" s="361" t="s">
        <v>874</v>
      </c>
      <c r="C1467" s="362" t="s">
        <v>7</v>
      </c>
      <c r="D1467" s="366">
        <v>88247</v>
      </c>
      <c r="E1467" s="179" t="str">
        <f>IF($D1467&lt;&gt;"",VLOOKUP($D1467,'SINAPI MARÇO 2020'!$A$1:G12211,2,FALSE),"")</f>
        <v>AUXILIAR DE ELETRICISTA COM ENCARGOS COMPLEMENTARES</v>
      </c>
      <c r="F1467" s="180" t="str">
        <f>IF($D1467&lt;&gt;"",VLOOKUP($D1467,'SINAPI MARÇO 2020'!$1:$1048576,3,FALSE),"")</f>
        <v>H</v>
      </c>
      <c r="G1467" s="426">
        <v>0.6</v>
      </c>
      <c r="H1467" s="625">
        <f>IF($D1467&lt;&gt;"",VLOOKUP($D1467,'SINAPI MARÇO 2020'!$1:$1048576,4,FALSE),"")</f>
        <v>14.33</v>
      </c>
      <c r="I1467" s="420">
        <f>TRUNC(G1467*H1467,2)</f>
        <v>8.59</v>
      </c>
    </row>
    <row r="1468" spans="2:9">
      <c r="B1468" s="361" t="s">
        <v>874</v>
      </c>
      <c r="C1468" s="362" t="s">
        <v>7</v>
      </c>
      <c r="D1468" s="366">
        <v>88264</v>
      </c>
      <c r="E1468" s="179" t="str">
        <f>IF($D1468&lt;&gt;"",VLOOKUP($D1468,'SINAPI MARÇO 2020'!$A$1:G12212,2,FALSE),"")</f>
        <v>ELETRICISTA COM ENCARGOS COMPLEMENTARES</v>
      </c>
      <c r="F1468" s="180" t="str">
        <f>IF($D1468&lt;&gt;"",VLOOKUP($D1468,'SINAPI MARÇO 2020'!$1:$1048576,3,FALSE),"")</f>
        <v>H</v>
      </c>
      <c r="G1468" s="426">
        <v>0.6</v>
      </c>
      <c r="H1468" s="625">
        <f>IF($D1468&lt;&gt;"",VLOOKUP($D1468,'SINAPI MARÇO 2020'!$1:$1048576,4,FALSE),"")</f>
        <v>18.38</v>
      </c>
      <c r="I1468" s="420">
        <f>TRUNC(G1468*H1468,2)</f>
        <v>11.02</v>
      </c>
    </row>
    <row r="1469" spans="2:9" ht="25.5">
      <c r="B1469" s="361" t="s">
        <v>872</v>
      </c>
      <c r="C1469" s="362" t="s">
        <v>7</v>
      </c>
      <c r="D1469" s="366">
        <v>39447</v>
      </c>
      <c r="E1469" s="179" t="str">
        <f>IF($D1469&lt;&gt;"",VLOOKUP($D1469,'SINAPI MARÇO 2020'!$A$1:G12213,2,FALSE),"")</f>
        <v>DISPOSITIVO DR, 2 POLOS, SENSIBILIDADE DE 30 MA, CORRENTE DE 63 A, TIPO AC</v>
      </c>
      <c r="F1469" s="180" t="str">
        <f>IF($D1469&lt;&gt;"",VLOOKUP($D1469,'SINAPI MARÇO 2020'!$1:$1048576,3,FALSE),"")</f>
        <v xml:space="preserve">UN    </v>
      </c>
      <c r="G1469" s="426">
        <v>1</v>
      </c>
      <c r="H1469" s="625">
        <f>IF($D1469&lt;&gt;"",VLOOKUP($D1469,'SINAPI MARÇO 2020'!$1:$1048576,4,FALSE),"")</f>
        <v>132.63</v>
      </c>
      <c r="I1469" s="420">
        <f>TRUNC(G1469*H1469,2)</f>
        <v>132.63</v>
      </c>
    </row>
    <row r="1470" spans="2:9" ht="15">
      <c r="B1470" s="492"/>
      <c r="C1470" s="400"/>
      <c r="D1470" s="400"/>
      <c r="E1470" s="518"/>
      <c r="F1470" s="517"/>
      <c r="G1470" s="519"/>
      <c r="H1470" s="517"/>
      <c r="I1470" s="534"/>
    </row>
    <row r="1471" spans="2:9" ht="15">
      <c r="B1471" s="483" t="s">
        <v>12775</v>
      </c>
      <c r="C1471" s="395"/>
      <c r="D1471" s="395"/>
      <c r="E1471" s="358" t="s">
        <v>12776</v>
      </c>
      <c r="F1471" s="359" t="s">
        <v>845</v>
      </c>
      <c r="G1471" s="425"/>
      <c r="H1471" s="360"/>
      <c r="I1471" s="419">
        <f>SUM(I1472:I1474)</f>
        <v>245.76999999999998</v>
      </c>
    </row>
    <row r="1472" spans="2:9">
      <c r="B1472" s="361" t="s">
        <v>874</v>
      </c>
      <c r="C1472" s="362" t="s">
        <v>7</v>
      </c>
      <c r="D1472" s="366">
        <v>88247</v>
      </c>
      <c r="E1472" s="179" t="str">
        <f>IF($D1472&lt;&gt;"",VLOOKUP($D1472,'SINAPI MARÇO 2020'!$A$1:G12216,2,FALSE),"")</f>
        <v>AUXILIAR DE ELETRICISTA COM ENCARGOS COMPLEMENTARES</v>
      </c>
      <c r="F1472" s="180" t="str">
        <f>IF($D1472&lt;&gt;"",VLOOKUP($D1472,'SINAPI MARÇO 2020'!$1:$1048576,3,FALSE),"")</f>
        <v>H</v>
      </c>
      <c r="G1472" s="426">
        <v>0.6</v>
      </c>
      <c r="H1472" s="625">
        <f>IF($D1472&lt;&gt;"",VLOOKUP($D1472,'SINAPI MARÇO 2020'!$1:$1048576,4,FALSE),"")</f>
        <v>14.33</v>
      </c>
      <c r="I1472" s="420">
        <f>TRUNC(G1472*H1472,2)</f>
        <v>8.59</v>
      </c>
    </row>
    <row r="1473" spans="2:9">
      <c r="B1473" s="361" t="s">
        <v>874</v>
      </c>
      <c r="C1473" s="362" t="s">
        <v>7</v>
      </c>
      <c r="D1473" s="366">
        <v>88264</v>
      </c>
      <c r="E1473" s="179" t="str">
        <f>IF($D1473&lt;&gt;"",VLOOKUP($D1473,'SINAPI MARÇO 2020'!$A$1:G12217,2,FALSE),"")</f>
        <v>ELETRICISTA COM ENCARGOS COMPLEMENTARES</v>
      </c>
      <c r="F1473" s="180" t="str">
        <f>IF($D1473&lt;&gt;"",VLOOKUP($D1473,'SINAPI MARÇO 2020'!$1:$1048576,3,FALSE),"")</f>
        <v>H</v>
      </c>
      <c r="G1473" s="426">
        <v>0.6</v>
      </c>
      <c r="H1473" s="625">
        <f>IF($D1473&lt;&gt;"",VLOOKUP($D1473,'SINAPI MARÇO 2020'!$1:$1048576,4,FALSE),"")</f>
        <v>18.38</v>
      </c>
      <c r="I1473" s="420">
        <f>TRUNC(G1473*H1473,2)</f>
        <v>11.02</v>
      </c>
    </row>
    <row r="1474" spans="2:9" ht="25.5">
      <c r="B1474" s="361" t="s">
        <v>872</v>
      </c>
      <c r="C1474" s="362" t="s">
        <v>7</v>
      </c>
      <c r="D1474" s="366">
        <v>39448</v>
      </c>
      <c r="E1474" s="179" t="str">
        <f>IF($D1474&lt;&gt;"",VLOOKUP($D1474,'SINAPI MARÇO 2020'!$A$1:G12218,2,FALSE),"")</f>
        <v>DISPOSITIVO DR, 2 POLOS, SENSIBILIDADE DE 30 MA, CORRENTE DE 80 A, TIPO AC</v>
      </c>
      <c r="F1474" s="180" t="str">
        <f>IF($D1474&lt;&gt;"",VLOOKUP($D1474,'SINAPI MARÇO 2020'!$1:$1048576,3,FALSE),"")</f>
        <v xml:space="preserve">UN    </v>
      </c>
      <c r="G1474" s="426">
        <v>1</v>
      </c>
      <c r="H1474" s="625">
        <f>IF($D1474&lt;&gt;"",VLOOKUP($D1474,'SINAPI MARÇO 2020'!$1:$1048576,4,FALSE),"")</f>
        <v>226.16</v>
      </c>
      <c r="I1474" s="420">
        <f>TRUNC(G1474*H1474,2)</f>
        <v>226.16</v>
      </c>
    </row>
    <row r="1475" spans="2:9" ht="15">
      <c r="B1475" s="492"/>
      <c r="C1475" s="400"/>
      <c r="D1475" s="400"/>
      <c r="E1475" s="518"/>
      <c r="F1475" s="517"/>
      <c r="G1475" s="519"/>
      <c r="H1475" s="517"/>
      <c r="I1475" s="493"/>
    </row>
    <row r="1476" spans="2:9" ht="15">
      <c r="B1476" s="483" t="s">
        <v>12897</v>
      </c>
      <c r="C1476" s="395"/>
      <c r="D1476" s="395"/>
      <c r="E1476" s="358" t="s">
        <v>12900</v>
      </c>
      <c r="F1476" s="359" t="s">
        <v>12512</v>
      </c>
      <c r="G1476" s="425"/>
      <c r="H1476" s="360"/>
      <c r="I1476" s="419">
        <f>SUM(I1477:I1479)</f>
        <v>158.44999999999999</v>
      </c>
    </row>
    <row r="1477" spans="2:9">
      <c r="B1477" s="361" t="s">
        <v>874</v>
      </c>
      <c r="C1477" s="362" t="s">
        <v>7</v>
      </c>
      <c r="D1477" s="366">
        <v>88247</v>
      </c>
      <c r="E1477" s="179" t="str">
        <f>IF($D1477&lt;&gt;"",VLOOKUP($D1477,'SINAPI MARÇO 2020'!$A$1:G12221,2,FALSE),"")</f>
        <v>AUXILIAR DE ELETRICISTA COM ENCARGOS COMPLEMENTARES</v>
      </c>
      <c r="F1477" s="180" t="str">
        <f>IF($D1477&lt;&gt;"",VLOOKUP($D1477,'SINAPI MARÇO 2020'!$1:$1048576,3,FALSE),"")</f>
        <v>H</v>
      </c>
      <c r="G1477" s="426">
        <v>0.6</v>
      </c>
      <c r="H1477" s="625">
        <f>IF($D1477&lt;&gt;"",VLOOKUP($D1477,'SINAPI MARÇO 2020'!$1:$1048576,4,FALSE),"")</f>
        <v>14.33</v>
      </c>
      <c r="I1477" s="420">
        <f>TRUNC(G1477*H1477,2)</f>
        <v>8.59</v>
      </c>
    </row>
    <row r="1478" spans="2:9">
      <c r="B1478" s="361" t="s">
        <v>874</v>
      </c>
      <c r="C1478" s="362" t="s">
        <v>7</v>
      </c>
      <c r="D1478" s="366">
        <v>88264</v>
      </c>
      <c r="E1478" s="179" t="str">
        <f>IF($D1478&lt;&gt;"",VLOOKUP($D1478,'SINAPI MARÇO 2020'!$A$1:G12222,2,FALSE),"")</f>
        <v>ELETRICISTA COM ENCARGOS COMPLEMENTARES</v>
      </c>
      <c r="F1478" s="180" t="str">
        <f>IF($D1478&lt;&gt;"",VLOOKUP($D1478,'SINAPI MARÇO 2020'!$1:$1048576,3,FALSE),"")</f>
        <v>H</v>
      </c>
      <c r="G1478" s="426">
        <v>0.6</v>
      </c>
      <c r="H1478" s="625">
        <f>IF($D1478&lt;&gt;"",VLOOKUP($D1478,'SINAPI MARÇO 2020'!$1:$1048576,4,FALSE),"")</f>
        <v>18.38</v>
      </c>
      <c r="I1478" s="420">
        <f>TRUNC(G1478*H1478,2)</f>
        <v>11.02</v>
      </c>
    </row>
    <row r="1479" spans="2:9" ht="25.5">
      <c r="B1479" s="361" t="s">
        <v>872</v>
      </c>
      <c r="C1479" s="362" t="s">
        <v>7</v>
      </c>
      <c r="D1479" s="366">
        <v>39455</v>
      </c>
      <c r="E1479" s="179" t="str">
        <f>IF($D1479&lt;&gt;"",VLOOKUP($D1479,'SINAPI MARÇO 2020'!$A$1:G12223,2,FALSE),"")</f>
        <v>DISPOSITIVO DR, 4 POLOS, SENSIBILIDADE DE 30 MA, CORRENTE DE 25 A, TIPO AC</v>
      </c>
      <c r="F1479" s="180" t="str">
        <f>IF($D1479&lt;&gt;"",VLOOKUP($D1479,'SINAPI MARÇO 2020'!$1:$1048576,3,FALSE),"")</f>
        <v xml:space="preserve">UN    </v>
      </c>
      <c r="G1479" s="426">
        <v>1</v>
      </c>
      <c r="H1479" s="625">
        <f>IF($D1479&lt;&gt;"",VLOOKUP($D1479,'SINAPI MARÇO 2020'!$1:$1048576,4,FALSE),"")</f>
        <v>138.84</v>
      </c>
      <c r="I1479" s="420">
        <f>TRUNC(G1479*H1479,2)</f>
        <v>138.84</v>
      </c>
    </row>
    <row r="1480" spans="2:9">
      <c r="B1480" s="492"/>
      <c r="C1480" s="400"/>
      <c r="D1480" s="400"/>
      <c r="E1480" s="587"/>
      <c r="F1480" s="400"/>
      <c r="G1480" s="594"/>
      <c r="H1480" s="400"/>
      <c r="I1480" s="493"/>
    </row>
    <row r="1481" spans="2:9" ht="34.5" customHeight="1">
      <c r="B1481" s="483" t="s">
        <v>12898</v>
      </c>
      <c r="C1481" s="395"/>
      <c r="D1481" s="395"/>
      <c r="E1481" s="358" t="s">
        <v>12901</v>
      </c>
      <c r="F1481" s="359" t="s">
        <v>12512</v>
      </c>
      <c r="G1481" s="425"/>
      <c r="H1481" s="360"/>
      <c r="I1481" s="419">
        <f>SUM(I1482:I1484)</f>
        <v>158.55000000000001</v>
      </c>
    </row>
    <row r="1482" spans="2:9">
      <c r="B1482" s="361" t="s">
        <v>874</v>
      </c>
      <c r="C1482" s="362" t="s">
        <v>7</v>
      </c>
      <c r="D1482" s="366">
        <v>88247</v>
      </c>
      <c r="E1482" s="179" t="str">
        <f>IF($D1482&lt;&gt;"",VLOOKUP($D1482,'SINAPI MARÇO 2020'!$A$1:G12226,2,FALSE),"")</f>
        <v>AUXILIAR DE ELETRICISTA COM ENCARGOS COMPLEMENTARES</v>
      </c>
      <c r="F1482" s="180" t="str">
        <f>IF($D1482&lt;&gt;"",VLOOKUP($D1482,'SINAPI MARÇO 2020'!$1:$1048576,3,FALSE),"")</f>
        <v>H</v>
      </c>
      <c r="G1482" s="426">
        <v>0.6</v>
      </c>
      <c r="H1482" s="625">
        <f>IF($D1482&lt;&gt;"",VLOOKUP($D1482,'SINAPI MARÇO 2020'!$1:$1048576,4,FALSE),"")</f>
        <v>14.33</v>
      </c>
      <c r="I1482" s="420">
        <f>TRUNC(G1482*H1482,2)</f>
        <v>8.59</v>
      </c>
    </row>
    <row r="1483" spans="2:9">
      <c r="B1483" s="361" t="s">
        <v>874</v>
      </c>
      <c r="C1483" s="362" t="s">
        <v>7</v>
      </c>
      <c r="D1483" s="366">
        <v>88264</v>
      </c>
      <c r="E1483" s="179" t="str">
        <f>IF($D1483&lt;&gt;"",VLOOKUP($D1483,'SINAPI MARÇO 2020'!$A$1:G12227,2,FALSE),"")</f>
        <v>ELETRICISTA COM ENCARGOS COMPLEMENTARES</v>
      </c>
      <c r="F1483" s="180" t="str">
        <f>IF($D1483&lt;&gt;"",VLOOKUP($D1483,'SINAPI MARÇO 2020'!$1:$1048576,3,FALSE),"")</f>
        <v>H</v>
      </c>
      <c r="G1483" s="426">
        <v>0.6</v>
      </c>
      <c r="H1483" s="625">
        <f>IF($D1483&lt;&gt;"",VLOOKUP($D1483,'SINAPI MARÇO 2020'!$1:$1048576,4,FALSE),"")</f>
        <v>18.38</v>
      </c>
      <c r="I1483" s="420">
        <f>TRUNC(G1483*H1483,2)</f>
        <v>11.02</v>
      </c>
    </row>
    <row r="1484" spans="2:9" ht="29.25" customHeight="1">
      <c r="B1484" s="361" t="s">
        <v>872</v>
      </c>
      <c r="C1484" s="362" t="s">
        <v>7</v>
      </c>
      <c r="D1484" s="366">
        <v>39456</v>
      </c>
      <c r="E1484" s="179" t="str">
        <f>IF($D1484&lt;&gt;"",VLOOKUP($D1484,'SINAPI MARÇO 2020'!$A$1:G12228,2,FALSE),"")</f>
        <v>DISPOSITIVO DR, 4 POLOS, SENSIBILIDADE DE 30 MA, CORRENTE DE 40 A, TIPO AC</v>
      </c>
      <c r="F1484" s="180" t="str">
        <f>IF($D1484&lt;&gt;"",VLOOKUP($D1484,'SINAPI MARÇO 2020'!$1:$1048576,3,FALSE),"")</f>
        <v xml:space="preserve">UN    </v>
      </c>
      <c r="G1484" s="426">
        <v>1</v>
      </c>
      <c r="H1484" s="625">
        <f>IF($D1484&lt;&gt;"",VLOOKUP($D1484,'SINAPI MARÇO 2020'!$1:$1048576,4,FALSE),"")</f>
        <v>138.94</v>
      </c>
      <c r="I1484" s="420">
        <f>TRUNC(G1484*H1484,2)</f>
        <v>138.94</v>
      </c>
    </row>
    <row r="1485" spans="2:9">
      <c r="B1485" s="492"/>
      <c r="C1485" s="400"/>
      <c r="D1485" s="400"/>
      <c r="E1485" s="587"/>
      <c r="F1485" s="400"/>
      <c r="G1485" s="594"/>
      <c r="H1485" s="400"/>
      <c r="I1485" s="493"/>
    </row>
    <row r="1486" spans="2:9" ht="15">
      <c r="B1486" s="483" t="s">
        <v>12899</v>
      </c>
      <c r="C1486" s="395"/>
      <c r="D1486" s="395"/>
      <c r="E1486" s="358" t="s">
        <v>12902</v>
      </c>
      <c r="F1486" s="359" t="s">
        <v>12512</v>
      </c>
      <c r="G1486" s="425"/>
      <c r="H1486" s="360"/>
      <c r="I1486" s="419">
        <f>SUM(I1487:I1489)</f>
        <v>300.19</v>
      </c>
    </row>
    <row r="1487" spans="2:9">
      <c r="B1487" s="361" t="s">
        <v>874</v>
      </c>
      <c r="C1487" s="362" t="s">
        <v>7</v>
      </c>
      <c r="D1487" s="366">
        <v>88247</v>
      </c>
      <c r="E1487" s="179" t="str">
        <f>IF($D1487&lt;&gt;"",VLOOKUP($D1487,'SINAPI MARÇO 2020'!$A$1:G12231,2,FALSE),"")</f>
        <v>AUXILIAR DE ELETRICISTA COM ENCARGOS COMPLEMENTARES</v>
      </c>
      <c r="F1487" s="180" t="str">
        <f>IF($D1487&lt;&gt;"",VLOOKUP($D1487,'SINAPI MARÇO 2020'!$1:$1048576,3,FALSE),"")</f>
        <v>H</v>
      </c>
      <c r="G1487" s="426">
        <v>0.6</v>
      </c>
      <c r="H1487" s="625">
        <f>IF($D1487&lt;&gt;"",VLOOKUP($D1487,'SINAPI MARÇO 2020'!$1:$1048576,4,FALSE),"")</f>
        <v>14.33</v>
      </c>
      <c r="I1487" s="420">
        <f>TRUNC(G1487*H1487,2)</f>
        <v>8.59</v>
      </c>
    </row>
    <row r="1488" spans="2:9">
      <c r="B1488" s="361" t="s">
        <v>874</v>
      </c>
      <c r="C1488" s="362" t="s">
        <v>7</v>
      </c>
      <c r="D1488" s="366">
        <v>88264</v>
      </c>
      <c r="E1488" s="179" t="str">
        <f>IF($D1488&lt;&gt;"",VLOOKUP($D1488,'SINAPI MARÇO 2020'!$A$1:G12232,2,FALSE),"")</f>
        <v>ELETRICISTA COM ENCARGOS COMPLEMENTARES</v>
      </c>
      <c r="F1488" s="180" t="str">
        <f>IF($D1488&lt;&gt;"",VLOOKUP($D1488,'SINAPI MARÇO 2020'!$1:$1048576,3,FALSE),"")</f>
        <v>H</v>
      </c>
      <c r="G1488" s="426">
        <v>0.6</v>
      </c>
      <c r="H1488" s="625">
        <f>IF($D1488&lt;&gt;"",VLOOKUP($D1488,'SINAPI MARÇO 2020'!$1:$1048576,4,FALSE),"")</f>
        <v>18.38</v>
      </c>
      <c r="I1488" s="420">
        <f>TRUNC(G1488*H1488,2)</f>
        <v>11.02</v>
      </c>
    </row>
    <row r="1489" spans="2:9" ht="29.25" customHeight="1">
      <c r="B1489" s="361" t="s">
        <v>872</v>
      </c>
      <c r="C1489" s="362" t="s">
        <v>7</v>
      </c>
      <c r="D1489" s="366">
        <v>39449</v>
      </c>
      <c r="E1489" s="179" t="str">
        <f>IF($D1489&lt;&gt;"",VLOOKUP($D1489,'SINAPI MARÇO 2020'!$A$1:G12233,2,FALSE),"")</f>
        <v>DISPOSITIVO DR, 4 POLOS, SENSIBILIDADE DE 30 MA, CORRENTE DE 100 A, TIPO AC</v>
      </c>
      <c r="F1489" s="180" t="str">
        <f>IF($D1489&lt;&gt;"",VLOOKUP($D1489,'SINAPI MARÇO 2020'!$1:$1048576,3,FALSE),"")</f>
        <v xml:space="preserve">UN    </v>
      </c>
      <c r="G1489" s="426">
        <v>1</v>
      </c>
      <c r="H1489" s="625">
        <f>IF($D1489&lt;&gt;"",VLOOKUP($D1489,'SINAPI MARÇO 2020'!$1:$1048576,4,FALSE),"")</f>
        <v>280.58</v>
      </c>
      <c r="I1489" s="420">
        <f>TRUNC(G1489*H1489,2)</f>
        <v>280.58</v>
      </c>
    </row>
    <row r="1490" spans="2:9" ht="15">
      <c r="B1490" s="492"/>
      <c r="C1490" s="400"/>
      <c r="D1490" s="400"/>
      <c r="E1490" s="518"/>
      <c r="F1490" s="517"/>
      <c r="G1490" s="519"/>
      <c r="H1490" s="517"/>
      <c r="I1490" s="493"/>
    </row>
    <row r="1491" spans="2:9" ht="15">
      <c r="B1491" s="483" t="s">
        <v>12777</v>
      </c>
      <c r="C1491" s="395"/>
      <c r="D1491" s="395"/>
      <c r="E1491" s="358" t="s">
        <v>12778</v>
      </c>
      <c r="F1491" s="359" t="s">
        <v>845</v>
      </c>
      <c r="G1491" s="425"/>
      <c r="H1491" s="360"/>
      <c r="I1491" s="419">
        <f>SUM(I1492:I1494)</f>
        <v>120.72</v>
      </c>
    </row>
    <row r="1492" spans="2:9">
      <c r="B1492" s="361" t="s">
        <v>874</v>
      </c>
      <c r="C1492" s="362" t="s">
        <v>7</v>
      </c>
      <c r="D1492" s="366">
        <v>88247</v>
      </c>
      <c r="E1492" s="179" t="str">
        <f>IF($D1492&lt;&gt;"",VLOOKUP($D1492,'SINAPI MARÇO 2020'!$A$1:G12221,2,FALSE),"")</f>
        <v>AUXILIAR DE ELETRICISTA COM ENCARGOS COMPLEMENTARES</v>
      </c>
      <c r="F1492" s="180" t="str">
        <f>IF($D1492&lt;&gt;"",VLOOKUP($D1492,'SINAPI MARÇO 2020'!$1:$1048576,3,FALSE),"")</f>
        <v>H</v>
      </c>
      <c r="G1492" s="426">
        <v>0.6</v>
      </c>
      <c r="H1492" s="625">
        <f>IF($D1492&lt;&gt;"",VLOOKUP($D1492,'SINAPI MARÇO 2020'!$1:$1048576,4,FALSE),"")</f>
        <v>14.33</v>
      </c>
      <c r="I1492" s="420">
        <f>TRUNC(G1492*H1492,2)</f>
        <v>8.59</v>
      </c>
    </row>
    <row r="1493" spans="2:9">
      <c r="B1493" s="361" t="s">
        <v>874</v>
      </c>
      <c r="C1493" s="362" t="s">
        <v>7</v>
      </c>
      <c r="D1493" s="366">
        <v>88264</v>
      </c>
      <c r="E1493" s="179" t="str">
        <f>IF($D1493&lt;&gt;"",VLOOKUP($D1493,'SINAPI MARÇO 2020'!$A$1:G12222,2,FALSE),"")</f>
        <v>ELETRICISTA COM ENCARGOS COMPLEMENTARES</v>
      </c>
      <c r="F1493" s="180" t="str">
        <f>IF($D1493&lt;&gt;"",VLOOKUP($D1493,'SINAPI MARÇO 2020'!$1:$1048576,3,FALSE),"")</f>
        <v>H</v>
      </c>
      <c r="G1493" s="426">
        <v>0.6</v>
      </c>
      <c r="H1493" s="625">
        <f>IF($D1493&lt;&gt;"",VLOOKUP($D1493,'SINAPI MARÇO 2020'!$1:$1048576,4,FALSE),"")</f>
        <v>18.38</v>
      </c>
      <c r="I1493" s="420">
        <f>TRUNC(G1493*H1493,2)</f>
        <v>11.02</v>
      </c>
    </row>
    <row r="1494" spans="2:9">
      <c r="B1494" s="361" t="s">
        <v>872</v>
      </c>
      <c r="C1494" s="362" t="s">
        <v>873</v>
      </c>
      <c r="D1494" s="366"/>
      <c r="E1494" s="394" t="s">
        <v>12778</v>
      </c>
      <c r="F1494" s="365" t="s">
        <v>1131</v>
      </c>
      <c r="G1494" s="426">
        <v>1</v>
      </c>
      <c r="H1494" s="628">
        <v>101.11</v>
      </c>
      <c r="I1494" s="420">
        <f>TRUNC(G1494*H1494,2)</f>
        <v>101.11</v>
      </c>
    </row>
    <row r="1495" spans="2:9">
      <c r="B1495" s="492"/>
      <c r="C1495" s="400"/>
      <c r="D1495" s="512"/>
      <c r="E1495" s="512"/>
      <c r="F1495" s="512"/>
      <c r="G1495" s="513"/>
      <c r="H1495" s="512"/>
      <c r="I1495" s="531"/>
    </row>
    <row r="1496" spans="2:9" ht="15">
      <c r="B1496" s="483" t="s">
        <v>12779</v>
      </c>
      <c r="C1496" s="395"/>
      <c r="D1496" s="395"/>
      <c r="E1496" s="358" t="s">
        <v>12780</v>
      </c>
      <c r="F1496" s="359" t="s">
        <v>845</v>
      </c>
      <c r="G1496" s="425"/>
      <c r="H1496" s="360"/>
      <c r="I1496" s="419">
        <f>SUM(I1497:I1499)</f>
        <v>120.72</v>
      </c>
    </row>
    <row r="1497" spans="2:9">
      <c r="B1497" s="361" t="s">
        <v>874</v>
      </c>
      <c r="C1497" s="362" t="s">
        <v>7</v>
      </c>
      <c r="D1497" s="366">
        <v>88247</v>
      </c>
      <c r="E1497" s="179" t="str">
        <f>IF($D1497&lt;&gt;"",VLOOKUP($D1497,'SINAPI MARÇO 2020'!$A$1:G12226,2,FALSE),"")</f>
        <v>AUXILIAR DE ELETRICISTA COM ENCARGOS COMPLEMENTARES</v>
      </c>
      <c r="F1497" s="180" t="str">
        <f>IF($D1497&lt;&gt;"",VLOOKUP($D1497,'SINAPI MARÇO 2020'!$1:$1048576,3,FALSE),"")</f>
        <v>H</v>
      </c>
      <c r="G1497" s="426">
        <v>0.6</v>
      </c>
      <c r="H1497" s="625">
        <f>IF($D1497&lt;&gt;"",VLOOKUP($D1497,'SINAPI MARÇO 2020'!$1:$1048576,4,FALSE),"")</f>
        <v>14.33</v>
      </c>
      <c r="I1497" s="420">
        <f>TRUNC(G1497*H1497,2)</f>
        <v>8.59</v>
      </c>
    </row>
    <row r="1498" spans="2:9">
      <c r="B1498" s="361" t="s">
        <v>874</v>
      </c>
      <c r="C1498" s="362" t="s">
        <v>7</v>
      </c>
      <c r="D1498" s="366">
        <v>88264</v>
      </c>
      <c r="E1498" s="179" t="str">
        <f>IF($D1498&lt;&gt;"",VLOOKUP($D1498,'SINAPI MARÇO 2020'!$A$1:G12227,2,FALSE),"")</f>
        <v>ELETRICISTA COM ENCARGOS COMPLEMENTARES</v>
      </c>
      <c r="F1498" s="180" t="str">
        <f>IF($D1498&lt;&gt;"",VLOOKUP($D1498,'SINAPI MARÇO 2020'!$1:$1048576,3,FALSE),"")</f>
        <v>H</v>
      </c>
      <c r="G1498" s="426">
        <v>0.6</v>
      </c>
      <c r="H1498" s="625">
        <f>IF($D1498&lt;&gt;"",VLOOKUP($D1498,'SINAPI MARÇO 2020'!$1:$1048576,4,FALSE),"")</f>
        <v>18.38</v>
      </c>
      <c r="I1498" s="420">
        <f>TRUNC(G1498*H1498,2)</f>
        <v>11.02</v>
      </c>
    </row>
    <row r="1499" spans="2:9">
      <c r="B1499" s="361" t="s">
        <v>872</v>
      </c>
      <c r="C1499" s="362" t="s">
        <v>873</v>
      </c>
      <c r="D1499" s="366"/>
      <c r="E1499" s="394" t="s">
        <v>12780</v>
      </c>
      <c r="F1499" s="365" t="s">
        <v>1131</v>
      </c>
      <c r="G1499" s="426">
        <v>1</v>
      </c>
      <c r="H1499" s="628">
        <v>101.11</v>
      </c>
      <c r="I1499" s="420">
        <f>TRUNC(G1499*H1499,2)</f>
        <v>101.11</v>
      </c>
    </row>
    <row r="1500" spans="2:9">
      <c r="B1500" s="492"/>
      <c r="C1500" s="400"/>
      <c r="D1500" s="400"/>
      <c r="E1500" s="587"/>
      <c r="F1500" s="400"/>
      <c r="G1500" s="594"/>
      <c r="H1500" s="400"/>
      <c r="I1500" s="493"/>
    </row>
    <row r="1501" spans="2:9" ht="25.5">
      <c r="B1501" s="483" t="s">
        <v>12781</v>
      </c>
      <c r="C1501" s="395"/>
      <c r="D1501" s="395"/>
      <c r="E1501" s="358" t="s">
        <v>12782</v>
      </c>
      <c r="F1501" s="359" t="s">
        <v>1135</v>
      </c>
      <c r="G1501" s="425">
        <v>1</v>
      </c>
      <c r="H1501" s="360"/>
      <c r="I1501" s="419">
        <f>SUM(I1502:I1504)</f>
        <v>5.09</v>
      </c>
    </row>
    <row r="1502" spans="2:9">
      <c r="B1502" s="361" t="s">
        <v>874</v>
      </c>
      <c r="C1502" s="362" t="s">
        <v>7</v>
      </c>
      <c r="D1502" s="366">
        <v>88247</v>
      </c>
      <c r="E1502" s="179" t="str">
        <f>IF($D1502&lt;&gt;"",VLOOKUP($D1502,'SINAPI MARÇO 2020'!$A$1:G12231,2,FALSE),"")</f>
        <v>AUXILIAR DE ELETRICISTA COM ENCARGOS COMPLEMENTARES</v>
      </c>
      <c r="F1502" s="180" t="str">
        <f>IF($D1502&lt;&gt;"",VLOOKUP($D1502,'SINAPI MARÇO 2020'!$1:$1048576,3,FALSE),"")</f>
        <v>H</v>
      </c>
      <c r="G1502" s="426">
        <v>0.12</v>
      </c>
      <c r="H1502" s="625">
        <f>IF($D1502&lt;&gt;"",VLOOKUP($D1502,'SINAPI MARÇO 2020'!$1:$1048576,4,FALSE),"")</f>
        <v>14.33</v>
      </c>
      <c r="I1502" s="420">
        <f>TRUNC(G1502*H1502,2)</f>
        <v>1.71</v>
      </c>
    </row>
    <row r="1503" spans="2:9">
      <c r="B1503" s="361" t="s">
        <v>874</v>
      </c>
      <c r="C1503" s="362" t="s">
        <v>7</v>
      </c>
      <c r="D1503" s="366">
        <v>88264</v>
      </c>
      <c r="E1503" s="179" t="str">
        <f>IF($D1503&lt;&gt;"",VLOOKUP($D1503,'SINAPI MARÇO 2020'!$A$1:G12232,2,FALSE),"")</f>
        <v>ELETRICISTA COM ENCARGOS COMPLEMENTARES</v>
      </c>
      <c r="F1503" s="180" t="str">
        <f>IF($D1503&lt;&gt;"",VLOOKUP($D1503,'SINAPI MARÇO 2020'!$1:$1048576,3,FALSE),"")</f>
        <v>H</v>
      </c>
      <c r="G1503" s="426">
        <v>0.12</v>
      </c>
      <c r="H1503" s="625">
        <f>IF($D1503&lt;&gt;"",VLOOKUP($D1503,'SINAPI MARÇO 2020'!$1:$1048576,4,FALSE),"")</f>
        <v>18.38</v>
      </c>
      <c r="I1503" s="420">
        <f>TRUNC(G1503*H1503,2)</f>
        <v>2.2000000000000002</v>
      </c>
    </row>
    <row r="1504" spans="2:9">
      <c r="B1504" s="361" t="s">
        <v>872</v>
      </c>
      <c r="C1504" s="362" t="s">
        <v>7</v>
      </c>
      <c r="D1504" s="366">
        <v>2689</v>
      </c>
      <c r="E1504" s="179" t="str">
        <f>IF($D1504&lt;&gt;"",VLOOKUP($D1504,'SINAPI MARÇO 2020'!$A$1:G12233,2,FALSE),"")</f>
        <v>ELETRODUTO PVC FLEXIVEL CORRUGADO, COR AMARELA, DE 20 MM</v>
      </c>
      <c r="F1504" s="180" t="str">
        <f>IF($D1504&lt;&gt;"",VLOOKUP($D1504,'SINAPI MARÇO 2020'!$1:$1048576,3,FALSE),"")</f>
        <v xml:space="preserve">M     </v>
      </c>
      <c r="G1504" s="426">
        <v>1</v>
      </c>
      <c r="H1504" s="625">
        <f>IF($D1504&lt;&gt;"",VLOOKUP($D1504,'SINAPI MARÇO 2020'!$1:$1048576,4,FALSE),"")</f>
        <v>1.18</v>
      </c>
      <c r="I1504" s="420">
        <f>TRUNC(G1504*H1504,2)</f>
        <v>1.18</v>
      </c>
    </row>
    <row r="1505" spans="2:9">
      <c r="B1505" s="492"/>
      <c r="C1505" s="400"/>
      <c r="D1505" s="400"/>
      <c r="E1505" s="587"/>
      <c r="F1505" s="400"/>
      <c r="G1505" s="594"/>
      <c r="H1505" s="400"/>
      <c r="I1505" s="493"/>
    </row>
    <row r="1506" spans="2:9" ht="25.5">
      <c r="B1506" s="483" t="s">
        <v>12783</v>
      </c>
      <c r="C1506" s="395"/>
      <c r="D1506" s="395"/>
      <c r="E1506" s="358" t="s">
        <v>12784</v>
      </c>
      <c r="F1506" s="359" t="s">
        <v>1135</v>
      </c>
      <c r="G1506" s="425">
        <v>1</v>
      </c>
      <c r="H1506" s="360"/>
      <c r="I1506" s="419">
        <f>SUM(I1507:I1509)</f>
        <v>6.1700000000000008</v>
      </c>
    </row>
    <row r="1507" spans="2:9">
      <c r="B1507" s="361" t="s">
        <v>874</v>
      </c>
      <c r="C1507" s="362" t="s">
        <v>7</v>
      </c>
      <c r="D1507" s="366">
        <v>88247</v>
      </c>
      <c r="E1507" s="179" t="str">
        <f>IF($D1507&lt;&gt;"",VLOOKUP($D1507,'SINAPI MARÇO 2020'!$A$1:G12236,2,FALSE),"")</f>
        <v>AUXILIAR DE ELETRICISTA COM ENCARGOS COMPLEMENTARES</v>
      </c>
      <c r="F1507" s="180" t="str">
        <f>IF($D1507&lt;&gt;"",VLOOKUP($D1507,'SINAPI MARÇO 2020'!$1:$1048576,3,FALSE),"")</f>
        <v>H</v>
      </c>
      <c r="G1507" s="426">
        <v>0.15</v>
      </c>
      <c r="H1507" s="625">
        <f>IF($D1507&lt;&gt;"",VLOOKUP($D1507,'SINAPI MARÇO 2020'!$1:$1048576,4,FALSE),"")</f>
        <v>14.33</v>
      </c>
      <c r="I1507" s="420">
        <f>TRUNC(G1507*H1507,2)</f>
        <v>2.14</v>
      </c>
    </row>
    <row r="1508" spans="2:9">
      <c r="B1508" s="361" t="s">
        <v>874</v>
      </c>
      <c r="C1508" s="362" t="s">
        <v>7</v>
      </c>
      <c r="D1508" s="366">
        <v>88264</v>
      </c>
      <c r="E1508" s="179" t="str">
        <f>IF($D1508&lt;&gt;"",VLOOKUP($D1508,'SINAPI MARÇO 2020'!$A$1:G12237,2,FALSE),"")</f>
        <v>ELETRICISTA COM ENCARGOS COMPLEMENTARES</v>
      </c>
      <c r="F1508" s="180" t="str">
        <f>IF($D1508&lt;&gt;"",VLOOKUP($D1508,'SINAPI MARÇO 2020'!$1:$1048576,3,FALSE),"")</f>
        <v>H</v>
      </c>
      <c r="G1508" s="426">
        <v>0.15</v>
      </c>
      <c r="H1508" s="625">
        <f>IF($D1508&lt;&gt;"",VLOOKUP($D1508,'SINAPI MARÇO 2020'!$1:$1048576,4,FALSE),"")</f>
        <v>18.38</v>
      </c>
      <c r="I1508" s="420">
        <f>TRUNC(G1508*H1508,2)</f>
        <v>2.75</v>
      </c>
    </row>
    <row r="1509" spans="2:9">
      <c r="B1509" s="361" t="s">
        <v>872</v>
      </c>
      <c r="C1509" s="362" t="s">
        <v>7</v>
      </c>
      <c r="D1509" s="366">
        <v>2688</v>
      </c>
      <c r="E1509" s="179" t="str">
        <f>IF($D1509&lt;&gt;"",VLOOKUP($D1509,'SINAPI MARÇO 2020'!$A$1:G12238,2,FALSE),"")</f>
        <v>ELETRODUTO PVC FLEXIVEL CORRUGADO, COR AMARELA, DE 25 MM</v>
      </c>
      <c r="F1509" s="180" t="str">
        <f>IF($D1509&lt;&gt;"",VLOOKUP($D1509,'SINAPI MARÇO 2020'!$1:$1048576,3,FALSE),"")</f>
        <v xml:space="preserve">M     </v>
      </c>
      <c r="G1509" s="426">
        <v>1</v>
      </c>
      <c r="H1509" s="625">
        <f>IF($D1509&lt;&gt;"",VLOOKUP($D1509,'SINAPI MARÇO 2020'!$1:$1048576,4,FALSE),"")</f>
        <v>1.28</v>
      </c>
      <c r="I1509" s="420">
        <f>TRUNC(G1509*H1509,2)</f>
        <v>1.28</v>
      </c>
    </row>
    <row r="1510" spans="2:9">
      <c r="B1510" s="492"/>
      <c r="C1510" s="400"/>
      <c r="D1510" s="400"/>
      <c r="E1510" s="587"/>
      <c r="F1510" s="400"/>
      <c r="G1510" s="594"/>
      <c r="H1510" s="400"/>
      <c r="I1510" s="493"/>
    </row>
    <row r="1511" spans="2:9" ht="25.5">
      <c r="B1511" s="483" t="s">
        <v>12785</v>
      </c>
      <c r="C1511" s="395"/>
      <c r="D1511" s="395"/>
      <c r="E1511" s="358" t="s">
        <v>12786</v>
      </c>
      <c r="F1511" s="359" t="s">
        <v>1135</v>
      </c>
      <c r="G1511" s="425">
        <v>1</v>
      </c>
      <c r="H1511" s="360"/>
      <c r="I1511" s="419">
        <f>SUM(I1512:I1514)</f>
        <v>4.25</v>
      </c>
    </row>
    <row r="1512" spans="2:9">
      <c r="B1512" s="361" t="s">
        <v>874</v>
      </c>
      <c r="C1512" s="362" t="s">
        <v>7</v>
      </c>
      <c r="D1512" s="366">
        <v>88247</v>
      </c>
      <c r="E1512" s="179" t="str">
        <f>IF($D1512&lt;&gt;"",VLOOKUP($D1512,'SINAPI MARÇO 2020'!$A$1:G12241,2,FALSE),"")</f>
        <v>AUXILIAR DE ELETRICISTA COM ENCARGOS COMPLEMENTARES</v>
      </c>
      <c r="F1512" s="180" t="str">
        <f>IF($D1512&lt;&gt;"",VLOOKUP($D1512,'SINAPI MARÇO 2020'!$1:$1048576,3,FALSE),"")</f>
        <v>H</v>
      </c>
      <c r="G1512" s="426">
        <v>0.1</v>
      </c>
      <c r="H1512" s="625">
        <f>IF($D1512&lt;&gt;"",VLOOKUP($D1512,'SINAPI MARÇO 2020'!$1:$1048576,4,FALSE),"")</f>
        <v>14.33</v>
      </c>
      <c r="I1512" s="420">
        <f>TRUNC(G1512*H1512,2)</f>
        <v>1.43</v>
      </c>
    </row>
    <row r="1513" spans="2:9">
      <c r="B1513" s="361" t="s">
        <v>874</v>
      </c>
      <c r="C1513" s="362" t="s">
        <v>7</v>
      </c>
      <c r="D1513" s="366">
        <v>88264</v>
      </c>
      <c r="E1513" s="179" t="str">
        <f>IF($D1513&lt;&gt;"",VLOOKUP($D1513,'SINAPI MARÇO 2020'!$A$1:G12242,2,FALSE),"")</f>
        <v>ELETRICISTA COM ENCARGOS COMPLEMENTARES</v>
      </c>
      <c r="F1513" s="180" t="str">
        <f>IF($D1513&lt;&gt;"",VLOOKUP($D1513,'SINAPI MARÇO 2020'!$1:$1048576,3,FALSE),"")</f>
        <v>H</v>
      </c>
      <c r="G1513" s="426">
        <v>0.1</v>
      </c>
      <c r="H1513" s="625">
        <f>IF($D1513&lt;&gt;"",VLOOKUP($D1513,'SINAPI MARÇO 2020'!$1:$1048576,4,FALSE),"")</f>
        <v>18.38</v>
      </c>
      <c r="I1513" s="420">
        <f>TRUNC(G1513*H1513,2)</f>
        <v>1.83</v>
      </c>
    </row>
    <row r="1514" spans="2:9">
      <c r="B1514" s="361" t="s">
        <v>872</v>
      </c>
      <c r="C1514" s="362" t="s">
        <v>7</v>
      </c>
      <c r="D1514" s="366">
        <v>2687</v>
      </c>
      <c r="E1514" s="179" t="str">
        <f>IF($D1514&lt;&gt;"",VLOOKUP($D1514,'SINAPI MARÇO 2020'!$A$1:G12243,2,FALSE),"")</f>
        <v>ELETRODUTO PVC FLEXIVEL CORRUGADO, COR AMARELA, DE 16 MM</v>
      </c>
      <c r="F1514" s="180" t="str">
        <f>IF($D1514&lt;&gt;"",VLOOKUP($D1514,'SINAPI MARÇO 2020'!$1:$1048576,3,FALSE),"")</f>
        <v xml:space="preserve">M     </v>
      </c>
      <c r="G1514" s="426">
        <v>1</v>
      </c>
      <c r="H1514" s="625">
        <f>IF($D1514&lt;&gt;"",VLOOKUP($D1514,'SINAPI MARÇO 2020'!$1:$1048576,4,FALSE),"")</f>
        <v>0.99</v>
      </c>
      <c r="I1514" s="420">
        <f>TRUNC(G1514*H1514,2)</f>
        <v>0.99</v>
      </c>
    </row>
    <row r="1515" spans="2:9">
      <c r="B1515" s="492"/>
      <c r="C1515" s="400"/>
      <c r="D1515" s="400"/>
      <c r="E1515" s="587"/>
      <c r="F1515" s="400"/>
      <c r="G1515" s="594"/>
      <c r="H1515" s="400"/>
      <c r="I1515" s="493"/>
    </row>
    <row r="1516" spans="2:9" ht="25.5">
      <c r="B1516" s="483" t="s">
        <v>5043</v>
      </c>
      <c r="C1516" s="395"/>
      <c r="D1516" s="395"/>
      <c r="E1516" s="358" t="s">
        <v>12787</v>
      </c>
      <c r="F1516" s="359" t="s">
        <v>1135</v>
      </c>
      <c r="G1516" s="425">
        <v>1</v>
      </c>
      <c r="H1516" s="360"/>
      <c r="I1516" s="419">
        <f>SUM(I1517:I1519)</f>
        <v>8.7199999999999989</v>
      </c>
    </row>
    <row r="1517" spans="2:9">
      <c r="B1517" s="361" t="s">
        <v>874</v>
      </c>
      <c r="C1517" s="362" t="s">
        <v>7</v>
      </c>
      <c r="D1517" s="366">
        <v>88247</v>
      </c>
      <c r="E1517" s="179" t="str">
        <f>IF($D1517&lt;&gt;"",VLOOKUP($D1517,'SINAPI MARÇO 2020'!$A$1:G12246,2,FALSE),"")</f>
        <v>AUXILIAR DE ELETRICISTA COM ENCARGOS COMPLEMENTARES</v>
      </c>
      <c r="F1517" s="180" t="str">
        <f>IF($D1517&lt;&gt;"",VLOOKUP($D1517,'SINAPI MARÇO 2020'!$1:$1048576,3,FALSE),"")</f>
        <v>H</v>
      </c>
      <c r="G1517" s="426">
        <v>0.2</v>
      </c>
      <c r="H1517" s="625">
        <f>IF($D1517&lt;&gt;"",VLOOKUP($D1517,'SINAPI MARÇO 2020'!$1:$1048576,4,FALSE),"")</f>
        <v>14.33</v>
      </c>
      <c r="I1517" s="420">
        <f>TRUNC(G1517*H1517,2)</f>
        <v>2.86</v>
      </c>
    </row>
    <row r="1518" spans="2:9">
      <c r="B1518" s="361" t="s">
        <v>874</v>
      </c>
      <c r="C1518" s="362" t="s">
        <v>7</v>
      </c>
      <c r="D1518" s="366">
        <v>88264</v>
      </c>
      <c r="E1518" s="179" t="str">
        <f>IF($D1518&lt;&gt;"",VLOOKUP($D1518,'SINAPI MARÇO 2020'!$A$1:G12247,2,FALSE),"")</f>
        <v>ELETRICISTA COM ENCARGOS COMPLEMENTARES</v>
      </c>
      <c r="F1518" s="180" t="str">
        <f>IF($D1518&lt;&gt;"",VLOOKUP($D1518,'SINAPI MARÇO 2020'!$1:$1048576,3,FALSE),"")</f>
        <v>H</v>
      </c>
      <c r="G1518" s="426">
        <v>0.2</v>
      </c>
      <c r="H1518" s="625">
        <f>IF($D1518&lt;&gt;"",VLOOKUP($D1518,'SINAPI MARÇO 2020'!$1:$1048576,4,FALSE),"")</f>
        <v>18.38</v>
      </c>
      <c r="I1518" s="420">
        <f>TRUNC(G1518*H1518,2)</f>
        <v>3.67</v>
      </c>
    </row>
    <row r="1519" spans="2:9">
      <c r="B1519" s="361" t="s">
        <v>872</v>
      </c>
      <c r="C1519" s="362" t="s">
        <v>7</v>
      </c>
      <c r="D1519" s="366">
        <v>2690</v>
      </c>
      <c r="E1519" s="179" t="str">
        <f>IF($D1519&lt;&gt;"",VLOOKUP($D1519,'SINAPI MARÇO 2020'!$A$1:G12248,2,FALSE),"")</f>
        <v>ELETRODUTO PVC FLEXIVEL CORRUGADO, COR AMARELA, DE 32 MM</v>
      </c>
      <c r="F1519" s="180" t="str">
        <f>IF($D1519&lt;&gt;"",VLOOKUP($D1519,'SINAPI MARÇO 2020'!$1:$1048576,3,FALSE),"")</f>
        <v xml:space="preserve">M     </v>
      </c>
      <c r="G1519" s="426">
        <v>1</v>
      </c>
      <c r="H1519" s="625">
        <f>IF($D1519&lt;&gt;"",VLOOKUP($D1519,'SINAPI MARÇO 2020'!$1:$1048576,4,FALSE),"")</f>
        <v>2.19</v>
      </c>
      <c r="I1519" s="420">
        <f>TRUNC(G1519*H1519,2)</f>
        <v>2.19</v>
      </c>
    </row>
    <row r="1520" spans="2:9">
      <c r="B1520" s="492"/>
      <c r="C1520" s="400"/>
      <c r="D1520" s="400"/>
      <c r="E1520" s="587"/>
      <c r="F1520" s="400"/>
      <c r="G1520" s="594"/>
      <c r="H1520" s="400"/>
      <c r="I1520" s="493"/>
    </row>
    <row r="1521" spans="2:9" ht="25.5">
      <c r="B1521" s="483" t="s">
        <v>5044</v>
      </c>
      <c r="C1521" s="395"/>
      <c r="D1521" s="395"/>
      <c r="E1521" s="358" t="s">
        <v>12788</v>
      </c>
      <c r="F1521" s="359" t="s">
        <v>1135</v>
      </c>
      <c r="G1521" s="425">
        <v>1</v>
      </c>
      <c r="H1521" s="360"/>
      <c r="I1521" s="419">
        <f>SUM(I1522:I1524)</f>
        <v>20.84</v>
      </c>
    </row>
    <row r="1522" spans="2:9">
      <c r="B1522" s="361" t="s">
        <v>874</v>
      </c>
      <c r="C1522" s="362" t="s">
        <v>7</v>
      </c>
      <c r="D1522" s="366">
        <v>88247</v>
      </c>
      <c r="E1522" s="179" t="str">
        <f>IF($D1522&lt;&gt;"",VLOOKUP($D1522,'SINAPI MARÇO 2020'!$A$1:G12251,2,FALSE),"")</f>
        <v>AUXILIAR DE ELETRICISTA COM ENCARGOS COMPLEMENTARES</v>
      </c>
      <c r="F1522" s="180" t="str">
        <f>IF($D1522&lt;&gt;"",VLOOKUP($D1522,'SINAPI MARÇO 2020'!$1:$1048576,3,FALSE),"")</f>
        <v>H</v>
      </c>
      <c r="G1522" s="426">
        <v>0.45</v>
      </c>
      <c r="H1522" s="625">
        <f>IF($D1522&lt;&gt;"",VLOOKUP($D1522,'SINAPI MARÇO 2020'!$1:$1048576,4,FALSE),"")</f>
        <v>14.33</v>
      </c>
      <c r="I1522" s="420">
        <f>TRUNC(G1522*H1522,2)</f>
        <v>6.44</v>
      </c>
    </row>
    <row r="1523" spans="2:9">
      <c r="B1523" s="361" t="s">
        <v>874</v>
      </c>
      <c r="C1523" s="362" t="s">
        <v>7</v>
      </c>
      <c r="D1523" s="366">
        <v>88264</v>
      </c>
      <c r="E1523" s="179" t="str">
        <f>IF($D1523&lt;&gt;"",VLOOKUP($D1523,'SINAPI MARÇO 2020'!$A$1:G12252,2,FALSE),"")</f>
        <v>ELETRICISTA COM ENCARGOS COMPLEMENTARES</v>
      </c>
      <c r="F1523" s="180" t="str">
        <f>IF($D1523&lt;&gt;"",VLOOKUP($D1523,'SINAPI MARÇO 2020'!$1:$1048576,3,FALSE),"")</f>
        <v>H</v>
      </c>
      <c r="G1523" s="426">
        <v>0.45</v>
      </c>
      <c r="H1523" s="625">
        <f>IF($D1523&lt;&gt;"",VLOOKUP($D1523,'SINAPI MARÇO 2020'!$1:$1048576,4,FALSE),"")</f>
        <v>18.38</v>
      </c>
      <c r="I1523" s="420">
        <f>TRUNC(G1523*H1523,2)</f>
        <v>8.27</v>
      </c>
    </row>
    <row r="1524" spans="2:9">
      <c r="B1524" s="361" t="s">
        <v>872</v>
      </c>
      <c r="C1524" s="362" t="s">
        <v>7</v>
      </c>
      <c r="D1524" s="366">
        <v>2680</v>
      </c>
      <c r="E1524" s="179" t="str">
        <f>IF($D1524&lt;&gt;"",VLOOKUP($D1524,'SINAPI MARÇO 2020'!$A$1:G12253,2,FALSE),"")</f>
        <v>ELETRODUTO DE PVC RIGIDO ROSCAVEL DE 1 1/2 ", SEM LUVA</v>
      </c>
      <c r="F1524" s="180" t="str">
        <f>IF($D1524&lt;&gt;"",VLOOKUP($D1524,'SINAPI MARÇO 2020'!$1:$1048576,3,FALSE),"")</f>
        <v xml:space="preserve">M     </v>
      </c>
      <c r="G1524" s="426">
        <v>1.1000000000000001</v>
      </c>
      <c r="H1524" s="625">
        <f>IF($D1524&lt;&gt;"",VLOOKUP($D1524,'SINAPI MARÇO 2020'!$1:$1048576,4,FALSE),"")</f>
        <v>5.58</v>
      </c>
      <c r="I1524" s="420">
        <f>TRUNC(G1524*H1524,2)</f>
        <v>6.13</v>
      </c>
    </row>
    <row r="1525" spans="2:9">
      <c r="B1525" s="492"/>
      <c r="C1525" s="400"/>
      <c r="D1525" s="400"/>
      <c r="E1525" s="587"/>
      <c r="F1525" s="400"/>
      <c r="G1525" s="594"/>
      <c r="H1525" s="400"/>
      <c r="I1525" s="493"/>
    </row>
    <row r="1526" spans="2:9" ht="25.5">
      <c r="B1526" s="483" t="s">
        <v>5045</v>
      </c>
      <c r="C1526" s="395"/>
      <c r="D1526" s="395"/>
      <c r="E1526" s="358" t="s">
        <v>12789</v>
      </c>
      <c r="F1526" s="359" t="s">
        <v>1135</v>
      </c>
      <c r="G1526" s="425">
        <v>1</v>
      </c>
      <c r="H1526" s="360"/>
      <c r="I1526" s="419">
        <f>SUM(I1527:I1529)</f>
        <v>24.740000000000002</v>
      </c>
    </row>
    <row r="1527" spans="2:9">
      <c r="B1527" s="361" t="s">
        <v>874</v>
      </c>
      <c r="C1527" s="362" t="s">
        <v>7</v>
      </c>
      <c r="D1527" s="366">
        <v>88247</v>
      </c>
      <c r="E1527" s="179" t="str">
        <f>IF($D1527&lt;&gt;"",VLOOKUP($D1527,'SINAPI MARÇO 2020'!$A$1:G12256,2,FALSE),"")</f>
        <v>AUXILIAR DE ELETRICISTA COM ENCARGOS COMPLEMENTARES</v>
      </c>
      <c r="F1527" s="180" t="str">
        <f>IF($D1527&lt;&gt;"",VLOOKUP($D1527,'SINAPI MARÇO 2020'!$1:$1048576,3,FALSE),"")</f>
        <v>H</v>
      </c>
      <c r="G1527" s="426">
        <v>0.45</v>
      </c>
      <c r="H1527" s="625">
        <f>IF($D1527&lt;&gt;"",VLOOKUP($D1527,'SINAPI MARÇO 2020'!$1:$1048576,4,FALSE),"")</f>
        <v>14.33</v>
      </c>
      <c r="I1527" s="420">
        <f>TRUNC(G1527*H1527,2)</f>
        <v>6.44</v>
      </c>
    </row>
    <row r="1528" spans="2:9">
      <c r="B1528" s="361" t="s">
        <v>874</v>
      </c>
      <c r="C1528" s="362" t="s">
        <v>7</v>
      </c>
      <c r="D1528" s="366">
        <v>88264</v>
      </c>
      <c r="E1528" s="179" t="str">
        <f>IF($D1528&lt;&gt;"",VLOOKUP($D1528,'SINAPI MARÇO 2020'!$A$1:G12257,2,FALSE),"")</f>
        <v>ELETRICISTA COM ENCARGOS COMPLEMENTARES</v>
      </c>
      <c r="F1528" s="180" t="str">
        <f>IF($D1528&lt;&gt;"",VLOOKUP($D1528,'SINAPI MARÇO 2020'!$1:$1048576,3,FALSE),"")</f>
        <v>H</v>
      </c>
      <c r="G1528" s="426">
        <v>0.45</v>
      </c>
      <c r="H1528" s="625">
        <f>IF($D1528&lt;&gt;"",VLOOKUP($D1528,'SINAPI MARÇO 2020'!$1:$1048576,4,FALSE),"")</f>
        <v>18.38</v>
      </c>
      <c r="I1528" s="420">
        <f>TRUNC(G1528*H1528,2)</f>
        <v>8.27</v>
      </c>
    </row>
    <row r="1529" spans="2:9" ht="19.5" customHeight="1">
      <c r="B1529" s="361" t="s">
        <v>872</v>
      </c>
      <c r="C1529" s="362" t="s">
        <v>7</v>
      </c>
      <c r="D1529" s="366">
        <v>2681</v>
      </c>
      <c r="E1529" s="179" t="str">
        <f>IF($D1529&lt;&gt;"",VLOOKUP($D1529,'SINAPI MARÇO 2020'!$A$1:G12258,2,FALSE),"")</f>
        <v>ELETRODUTO DE PVC RIGIDO ROSCAVEL DE 2 ", SEM LUVA</v>
      </c>
      <c r="F1529" s="180" t="str">
        <f>IF($D1529&lt;&gt;"",VLOOKUP($D1529,'SINAPI MARÇO 2020'!$1:$1048576,3,FALSE),"")</f>
        <v xml:space="preserve">M     </v>
      </c>
      <c r="G1529" s="426">
        <v>1.1000000000000001</v>
      </c>
      <c r="H1529" s="625">
        <f>IF($D1529&lt;&gt;"",VLOOKUP($D1529,'SINAPI MARÇO 2020'!$1:$1048576,4,FALSE),"")</f>
        <v>9.1199999999999992</v>
      </c>
      <c r="I1529" s="420">
        <f>TRUNC(G1529*H1529,2)</f>
        <v>10.029999999999999</v>
      </c>
    </row>
    <row r="1530" spans="2:9">
      <c r="B1530" s="492"/>
      <c r="C1530" s="400"/>
      <c r="D1530" s="400"/>
      <c r="E1530" s="587"/>
      <c r="F1530" s="400"/>
      <c r="G1530" s="594"/>
      <c r="H1530" s="400"/>
      <c r="I1530" s="493"/>
    </row>
    <row r="1531" spans="2:9" ht="25.5">
      <c r="B1531" s="483" t="s">
        <v>5046</v>
      </c>
      <c r="C1531" s="395"/>
      <c r="D1531" s="395"/>
      <c r="E1531" s="358" t="s">
        <v>12790</v>
      </c>
      <c r="F1531" s="359" t="s">
        <v>1135</v>
      </c>
      <c r="G1531" s="425">
        <v>1</v>
      </c>
      <c r="H1531" s="360"/>
      <c r="I1531" s="419">
        <f>SUM(I1532:I1534)</f>
        <v>28.89</v>
      </c>
    </row>
    <row r="1532" spans="2:9">
      <c r="B1532" s="361" t="s">
        <v>874</v>
      </c>
      <c r="C1532" s="362" t="s">
        <v>7</v>
      </c>
      <c r="D1532" s="366">
        <v>88247</v>
      </c>
      <c r="E1532" s="179" t="str">
        <f>IF($D1532&lt;&gt;"",VLOOKUP($D1532,'SINAPI MARÇO 2020'!$A$1:G12261,2,FALSE),"")</f>
        <v>AUXILIAR DE ELETRICISTA COM ENCARGOS COMPLEMENTARES</v>
      </c>
      <c r="F1532" s="180" t="str">
        <f>IF($D1532&lt;&gt;"",VLOOKUP($D1532,'SINAPI MARÇO 2020'!$1:$1048576,3,FALSE),"")</f>
        <v>H</v>
      </c>
      <c r="G1532" s="426">
        <v>0.5</v>
      </c>
      <c r="H1532" s="625">
        <f>IF($D1532&lt;&gt;"",VLOOKUP($D1532,'SINAPI MARÇO 2020'!$1:$1048576,4,FALSE),"")</f>
        <v>14.33</v>
      </c>
      <c r="I1532" s="420">
        <f>TRUNC(G1532*H1532,2)</f>
        <v>7.16</v>
      </c>
    </row>
    <row r="1533" spans="2:9">
      <c r="B1533" s="361" t="s">
        <v>874</v>
      </c>
      <c r="C1533" s="362" t="s">
        <v>7</v>
      </c>
      <c r="D1533" s="366">
        <v>88264</v>
      </c>
      <c r="E1533" s="179" t="str">
        <f>IF($D1533&lt;&gt;"",VLOOKUP($D1533,'SINAPI MARÇO 2020'!$A$1:G12262,2,FALSE),"")</f>
        <v>ELETRICISTA COM ENCARGOS COMPLEMENTARES</v>
      </c>
      <c r="F1533" s="180" t="str">
        <f>IF($D1533&lt;&gt;"",VLOOKUP($D1533,'SINAPI MARÇO 2020'!$1:$1048576,3,FALSE),"")</f>
        <v>H</v>
      </c>
      <c r="G1533" s="426">
        <v>0.5</v>
      </c>
      <c r="H1533" s="625">
        <f>IF($D1533&lt;&gt;"",VLOOKUP($D1533,'SINAPI MARÇO 2020'!$1:$1048576,4,FALSE),"")</f>
        <v>18.38</v>
      </c>
      <c r="I1533" s="420">
        <f>TRUNC(G1533*H1533,2)</f>
        <v>9.19</v>
      </c>
    </row>
    <row r="1534" spans="2:9" ht="25.5">
      <c r="B1534" s="361" t="s">
        <v>872</v>
      </c>
      <c r="C1534" s="362" t="s">
        <v>7</v>
      </c>
      <c r="D1534" s="366">
        <v>21136</v>
      </c>
      <c r="E1534" s="179" t="str">
        <f>IF($D1534&lt;&gt;"",VLOOKUP($D1534,'SINAPI MARÇO 2020'!$A$1:G12263,2,FALSE),"")</f>
        <v>!EM PROCESSO DESATIVACAO! ELETRODUTO EM ACO GALVANIZADO ELETROLITICO, LEVE, DIAMETRO 1", PAREDE DE 0,90 MM</v>
      </c>
      <c r="F1534" s="180" t="str">
        <f>IF($D1534&lt;&gt;"",VLOOKUP($D1534,'SINAPI MARÇO 2020'!$1:$1048576,3,FALSE),"")</f>
        <v xml:space="preserve">M     </v>
      </c>
      <c r="G1534" s="426">
        <v>1.05</v>
      </c>
      <c r="H1534" s="625">
        <f>IF($D1534&lt;&gt;"",VLOOKUP($D1534,'SINAPI MARÇO 2020'!$1:$1048576,4,FALSE),"")</f>
        <v>11.95</v>
      </c>
      <c r="I1534" s="420">
        <f>TRUNC(G1534*H1534,2)</f>
        <v>12.54</v>
      </c>
    </row>
    <row r="1535" spans="2:9">
      <c r="B1535" s="492"/>
      <c r="C1535" s="400"/>
      <c r="D1535" s="400"/>
      <c r="E1535" s="587"/>
      <c r="F1535" s="400"/>
      <c r="G1535" s="594"/>
      <c r="H1535" s="400"/>
      <c r="I1535" s="493"/>
    </row>
    <row r="1536" spans="2:9" ht="25.5">
      <c r="B1536" s="483" t="s">
        <v>5047</v>
      </c>
      <c r="C1536" s="395"/>
      <c r="D1536" s="395"/>
      <c r="E1536" s="358" t="s">
        <v>12791</v>
      </c>
      <c r="F1536" s="359" t="s">
        <v>1135</v>
      </c>
      <c r="G1536" s="425">
        <v>1</v>
      </c>
      <c r="H1536" s="360"/>
      <c r="I1536" s="419">
        <f>SUM(I1537:I1539)</f>
        <v>49.04</v>
      </c>
    </row>
    <row r="1537" spans="2:9">
      <c r="B1537" s="361" t="s">
        <v>874</v>
      </c>
      <c r="C1537" s="362" t="s">
        <v>7</v>
      </c>
      <c r="D1537" s="366">
        <v>88247</v>
      </c>
      <c r="E1537" s="179" t="str">
        <f>IF($D1537&lt;&gt;"",VLOOKUP($D1537,'SINAPI MARÇO 2020'!$A$1:G12266,2,FALSE),"")</f>
        <v>AUXILIAR DE ELETRICISTA COM ENCARGOS COMPLEMENTARES</v>
      </c>
      <c r="F1537" s="180" t="str">
        <f>IF($D1537&lt;&gt;"",VLOOKUP($D1537,'SINAPI MARÇO 2020'!$1:$1048576,3,FALSE),"")</f>
        <v>H</v>
      </c>
      <c r="G1537" s="426">
        <v>0.75</v>
      </c>
      <c r="H1537" s="625">
        <f>IF($D1537&lt;&gt;"",VLOOKUP($D1537,'SINAPI MARÇO 2020'!$1:$1048576,4,FALSE),"")</f>
        <v>14.33</v>
      </c>
      <c r="I1537" s="420">
        <f>TRUNC(G1537*H1537,2)</f>
        <v>10.74</v>
      </c>
    </row>
    <row r="1538" spans="2:9">
      <c r="B1538" s="361" t="s">
        <v>874</v>
      </c>
      <c r="C1538" s="362" t="s">
        <v>7</v>
      </c>
      <c r="D1538" s="366">
        <v>88264</v>
      </c>
      <c r="E1538" s="179" t="str">
        <f>IF($D1538&lt;&gt;"",VLOOKUP($D1538,'SINAPI MARÇO 2020'!$A$1:G12267,2,FALSE),"")</f>
        <v>ELETRICISTA COM ENCARGOS COMPLEMENTARES</v>
      </c>
      <c r="F1538" s="180" t="str">
        <f>IF($D1538&lt;&gt;"",VLOOKUP($D1538,'SINAPI MARÇO 2020'!$1:$1048576,3,FALSE),"")</f>
        <v>H</v>
      </c>
      <c r="G1538" s="426">
        <v>0.75</v>
      </c>
      <c r="H1538" s="625">
        <f>IF($D1538&lt;&gt;"",VLOOKUP($D1538,'SINAPI MARÇO 2020'!$1:$1048576,4,FALSE),"")</f>
        <v>18.38</v>
      </c>
      <c r="I1538" s="420">
        <f>TRUNC(G1538*H1538,2)</f>
        <v>13.78</v>
      </c>
    </row>
    <row r="1539" spans="2:9" ht="25.5">
      <c r="B1539" s="361" t="s">
        <v>872</v>
      </c>
      <c r="C1539" s="362" t="s">
        <v>7</v>
      </c>
      <c r="D1539" s="366">
        <v>21130</v>
      </c>
      <c r="E1539" s="179" t="str">
        <f>IF($D1539&lt;&gt;"",VLOOKUP($D1539,'SINAPI MARÇO 2020'!$A$1:G12268,2,FALSE),"")</f>
        <v>!EM PROCESSO DESATIVACAO! ELETRODUTO EM ACO GALVANIZADO ELETROLITICO, SEMI-PESADO, DIAMETRO 1 1/2", PAREDE DE 1,20 MM</v>
      </c>
      <c r="F1539" s="180" t="str">
        <f>IF($D1539&lt;&gt;"",VLOOKUP($D1539,'SINAPI MARÇO 2020'!$1:$1048576,3,FALSE),"")</f>
        <v xml:space="preserve">M     </v>
      </c>
      <c r="G1539" s="426">
        <v>1.05</v>
      </c>
      <c r="H1539" s="625">
        <f>IF($D1539&lt;&gt;"",VLOOKUP($D1539,'SINAPI MARÇO 2020'!$1:$1048576,4,FALSE),"")</f>
        <v>23.36</v>
      </c>
      <c r="I1539" s="420">
        <f>TRUNC(G1539*H1539,2)</f>
        <v>24.52</v>
      </c>
    </row>
    <row r="1540" spans="2:9">
      <c r="B1540" s="492"/>
      <c r="C1540" s="400"/>
      <c r="D1540" s="400"/>
      <c r="E1540" s="587"/>
      <c r="F1540" s="400"/>
      <c r="G1540" s="594"/>
      <c r="H1540" s="400"/>
      <c r="I1540" s="493"/>
    </row>
    <row r="1541" spans="2:9" ht="25.5">
      <c r="B1541" s="483" t="s">
        <v>5048</v>
      </c>
      <c r="C1541" s="395"/>
      <c r="D1541" s="395"/>
      <c r="E1541" s="358" t="s">
        <v>12792</v>
      </c>
      <c r="F1541" s="359" t="s">
        <v>1135</v>
      </c>
      <c r="G1541" s="425">
        <v>1</v>
      </c>
      <c r="H1541" s="360"/>
      <c r="I1541" s="419">
        <f>SUM(I1542:I1544)</f>
        <v>39.549999999999997</v>
      </c>
    </row>
    <row r="1542" spans="2:9">
      <c r="B1542" s="361" t="s">
        <v>874</v>
      </c>
      <c r="C1542" s="362" t="s">
        <v>7</v>
      </c>
      <c r="D1542" s="366">
        <v>88247</v>
      </c>
      <c r="E1542" s="179" t="str">
        <f>IF($D1542&lt;&gt;"",VLOOKUP($D1542,'SINAPI MARÇO 2020'!$A$1:G12271,2,FALSE),"")</f>
        <v>AUXILIAR DE ELETRICISTA COM ENCARGOS COMPLEMENTARES</v>
      </c>
      <c r="F1542" s="180" t="str">
        <f>IF($D1542&lt;&gt;"",VLOOKUP($D1542,'SINAPI MARÇO 2020'!$1:$1048576,3,FALSE),"")</f>
        <v>H</v>
      </c>
      <c r="G1542" s="426">
        <v>0.75</v>
      </c>
      <c r="H1542" s="625">
        <f>IF($D1542&lt;&gt;"",VLOOKUP($D1542,'SINAPI MARÇO 2020'!$1:$1048576,4,FALSE),"")</f>
        <v>14.33</v>
      </c>
      <c r="I1542" s="420">
        <f>TRUNC(G1542*H1542,2)</f>
        <v>10.74</v>
      </c>
    </row>
    <row r="1543" spans="2:9">
      <c r="B1543" s="495" t="s">
        <v>874</v>
      </c>
      <c r="C1543" s="366" t="s">
        <v>7</v>
      </c>
      <c r="D1543" s="366">
        <v>88264</v>
      </c>
      <c r="E1543" s="179" t="str">
        <f>IF($D1543&lt;&gt;"",VLOOKUP($D1543,'SINAPI MARÇO 2020'!$A$1:G12272,2,FALSE),"")</f>
        <v>ELETRICISTA COM ENCARGOS COMPLEMENTARES</v>
      </c>
      <c r="F1543" s="180" t="str">
        <f>IF($D1543&lt;&gt;"",VLOOKUP($D1543,'SINAPI MARÇO 2020'!$1:$1048576,3,FALSE),"")</f>
        <v>H</v>
      </c>
      <c r="G1543" s="426">
        <v>0.75</v>
      </c>
      <c r="H1543" s="625">
        <f>IF($D1543&lt;&gt;"",VLOOKUP($D1543,'SINAPI MARÇO 2020'!$1:$1048576,4,FALSE),"")</f>
        <v>18.38</v>
      </c>
      <c r="I1543" s="420">
        <f>TRUNC(G1543*H1543,2)</f>
        <v>13.78</v>
      </c>
    </row>
    <row r="1544" spans="2:9" ht="25.5">
      <c r="B1544" s="495" t="s">
        <v>872</v>
      </c>
      <c r="C1544" s="366" t="s">
        <v>873</v>
      </c>
      <c r="D1544" s="366"/>
      <c r="E1544" s="394" t="s">
        <v>12793</v>
      </c>
      <c r="F1544" s="364" t="s">
        <v>1135</v>
      </c>
      <c r="G1544" s="426">
        <v>1.05</v>
      </c>
      <c r="H1544" s="628">
        <v>14.32</v>
      </c>
      <c r="I1544" s="420">
        <f>TRUNC(G1544*H1544,2)</f>
        <v>15.03</v>
      </c>
    </row>
    <row r="1545" spans="2:9">
      <c r="B1545" s="492"/>
      <c r="C1545" s="400"/>
      <c r="D1545" s="400"/>
      <c r="E1545" s="587"/>
      <c r="F1545" s="400"/>
      <c r="G1545" s="594"/>
      <c r="H1545" s="400"/>
      <c r="I1545" s="493"/>
    </row>
    <row r="1546" spans="2:9" ht="25.5">
      <c r="B1546" s="483" t="s">
        <v>5049</v>
      </c>
      <c r="C1546" s="395"/>
      <c r="D1546" s="395"/>
      <c r="E1546" s="358" t="s">
        <v>12794</v>
      </c>
      <c r="F1546" s="359" t="s">
        <v>1135</v>
      </c>
      <c r="G1546" s="425">
        <v>1</v>
      </c>
      <c r="H1546" s="360"/>
      <c r="I1546" s="419">
        <f>SUM(I1547:I1549)</f>
        <v>49.72</v>
      </c>
    </row>
    <row r="1547" spans="2:9">
      <c r="B1547" s="361" t="s">
        <v>874</v>
      </c>
      <c r="C1547" s="362" t="s">
        <v>7</v>
      </c>
      <c r="D1547" s="366">
        <v>88247</v>
      </c>
      <c r="E1547" s="179" t="str">
        <f>IF($D1547&lt;&gt;"",VLOOKUP($D1547,'SINAPI MARÇO 2020'!$A$1:G12276,2,FALSE),"")</f>
        <v>AUXILIAR DE ELETRICISTA COM ENCARGOS COMPLEMENTARES</v>
      </c>
      <c r="F1547" s="180" t="str">
        <f>IF($D1547&lt;&gt;"",VLOOKUP($D1547,'SINAPI MARÇO 2020'!$1:$1048576,3,FALSE),"")</f>
        <v>H</v>
      </c>
      <c r="G1547" s="426">
        <v>1</v>
      </c>
      <c r="H1547" s="625">
        <f>IF($D1547&lt;&gt;"",VLOOKUP($D1547,'SINAPI MARÇO 2020'!$1:$1048576,4,FALSE),"")</f>
        <v>14.33</v>
      </c>
      <c r="I1547" s="420">
        <f>TRUNC(G1547*H1547,2)</f>
        <v>14.33</v>
      </c>
    </row>
    <row r="1548" spans="2:9">
      <c r="B1548" s="495" t="s">
        <v>874</v>
      </c>
      <c r="C1548" s="366" t="s">
        <v>7</v>
      </c>
      <c r="D1548" s="366">
        <v>88264</v>
      </c>
      <c r="E1548" s="179" t="str">
        <f>IF($D1548&lt;&gt;"",VLOOKUP($D1548,'SINAPI MARÇO 2020'!$A$1:G12277,2,FALSE),"")</f>
        <v>ELETRICISTA COM ENCARGOS COMPLEMENTARES</v>
      </c>
      <c r="F1548" s="180" t="str">
        <f>IF($D1548&lt;&gt;"",VLOOKUP($D1548,'SINAPI MARÇO 2020'!$1:$1048576,3,FALSE),"")</f>
        <v>H</v>
      </c>
      <c r="G1548" s="426">
        <v>1</v>
      </c>
      <c r="H1548" s="625">
        <f>IF($D1548&lt;&gt;"",VLOOKUP($D1548,'SINAPI MARÇO 2020'!$1:$1048576,4,FALSE),"")</f>
        <v>18.38</v>
      </c>
      <c r="I1548" s="420">
        <f>TRUNC(G1548*H1548,2)</f>
        <v>18.38</v>
      </c>
    </row>
    <row r="1549" spans="2:9" ht="25.5">
      <c r="B1549" s="495" t="s">
        <v>872</v>
      </c>
      <c r="C1549" s="366" t="s">
        <v>873</v>
      </c>
      <c r="D1549" s="366"/>
      <c r="E1549" s="394" t="s">
        <v>12795</v>
      </c>
      <c r="F1549" s="364" t="s">
        <v>1135</v>
      </c>
      <c r="G1549" s="426">
        <v>1.05</v>
      </c>
      <c r="H1549" s="628">
        <v>16.2</v>
      </c>
      <c r="I1549" s="420">
        <f>TRUNC(G1549*H1549,2)</f>
        <v>17.010000000000002</v>
      </c>
    </row>
    <row r="1550" spans="2:9">
      <c r="B1550" s="492"/>
      <c r="C1550" s="400"/>
      <c r="D1550" s="400"/>
      <c r="E1550" s="587"/>
      <c r="F1550" s="400"/>
      <c r="G1550" s="594"/>
      <c r="H1550" s="400"/>
      <c r="I1550" s="493"/>
    </row>
    <row r="1551" spans="2:9" ht="25.5">
      <c r="B1551" s="483" t="s">
        <v>5050</v>
      </c>
      <c r="C1551" s="395"/>
      <c r="D1551" s="395"/>
      <c r="E1551" s="358" t="s">
        <v>12796</v>
      </c>
      <c r="F1551" s="359" t="s">
        <v>1135</v>
      </c>
      <c r="G1551" s="425">
        <v>1</v>
      </c>
      <c r="H1551" s="360"/>
      <c r="I1551" s="419">
        <f>SUM(I1552:I1554)</f>
        <v>55.34</v>
      </c>
    </row>
    <row r="1552" spans="2:9">
      <c r="B1552" s="361" t="s">
        <v>874</v>
      </c>
      <c r="C1552" s="362" t="s">
        <v>7</v>
      </c>
      <c r="D1552" s="366">
        <v>88247</v>
      </c>
      <c r="E1552" s="179" t="str">
        <f>IF($D1552&lt;&gt;"",VLOOKUP($D1552,'SINAPI MARÇO 2020'!$A$1:G12281,2,FALSE),"")</f>
        <v>AUXILIAR DE ELETRICISTA COM ENCARGOS COMPLEMENTARES</v>
      </c>
      <c r="F1552" s="180" t="str">
        <f>IF($D1552&lt;&gt;"",VLOOKUP($D1552,'SINAPI MARÇO 2020'!$1:$1048576,3,FALSE),"")</f>
        <v>H</v>
      </c>
      <c r="G1552" s="426">
        <v>1</v>
      </c>
      <c r="H1552" s="625">
        <f>IF($D1552&lt;&gt;"",VLOOKUP($D1552,'SINAPI MARÇO 2020'!$1:$1048576,4,FALSE),"")</f>
        <v>14.33</v>
      </c>
      <c r="I1552" s="420">
        <f>TRUNC(G1552*H1552,2)</f>
        <v>14.33</v>
      </c>
    </row>
    <row r="1553" spans="2:9">
      <c r="B1553" s="495" t="s">
        <v>874</v>
      </c>
      <c r="C1553" s="366" t="s">
        <v>7</v>
      </c>
      <c r="D1553" s="366">
        <v>88264</v>
      </c>
      <c r="E1553" s="179" t="str">
        <f>IF($D1553&lt;&gt;"",VLOOKUP($D1553,'SINAPI MARÇO 2020'!$A$1:G12282,2,FALSE),"")</f>
        <v>ELETRICISTA COM ENCARGOS COMPLEMENTARES</v>
      </c>
      <c r="F1553" s="180" t="str">
        <f>IF($D1553&lt;&gt;"",VLOOKUP($D1553,'SINAPI MARÇO 2020'!$1:$1048576,3,FALSE),"")</f>
        <v>H</v>
      </c>
      <c r="G1553" s="426">
        <v>1</v>
      </c>
      <c r="H1553" s="625">
        <f>IF($D1553&lt;&gt;"",VLOOKUP($D1553,'SINAPI MARÇO 2020'!$1:$1048576,4,FALSE),"")</f>
        <v>18.38</v>
      </c>
      <c r="I1553" s="420">
        <f>TRUNC(G1553*H1553,2)</f>
        <v>18.38</v>
      </c>
    </row>
    <row r="1554" spans="2:9" ht="25.5">
      <c r="B1554" s="495" t="s">
        <v>872</v>
      </c>
      <c r="C1554" s="366" t="s">
        <v>873</v>
      </c>
      <c r="D1554" s="366"/>
      <c r="E1554" s="394" t="s">
        <v>12797</v>
      </c>
      <c r="F1554" s="364" t="s">
        <v>1135</v>
      </c>
      <c r="G1554" s="426">
        <v>1.05</v>
      </c>
      <c r="H1554" s="628">
        <v>21.56</v>
      </c>
      <c r="I1554" s="420">
        <f>TRUNC(G1554*H1554,2)</f>
        <v>22.63</v>
      </c>
    </row>
    <row r="1555" spans="2:9">
      <c r="B1555" s="492"/>
      <c r="C1555" s="400"/>
      <c r="D1555" s="400"/>
      <c r="E1555" s="587"/>
      <c r="F1555" s="400"/>
      <c r="G1555" s="594"/>
      <c r="H1555" s="400"/>
      <c r="I1555" s="493"/>
    </row>
    <row r="1556" spans="2:9" ht="25.5">
      <c r="B1556" s="483" t="s">
        <v>12903</v>
      </c>
      <c r="C1556" s="395"/>
      <c r="D1556" s="395"/>
      <c r="E1556" s="358" t="s">
        <v>12904</v>
      </c>
      <c r="F1556" s="359" t="s">
        <v>1135</v>
      </c>
      <c r="G1556" s="425">
        <v>1</v>
      </c>
      <c r="H1556" s="360"/>
      <c r="I1556" s="419">
        <f>SUM(I1557:I1559)</f>
        <v>57.44</v>
      </c>
    </row>
    <row r="1557" spans="2:9">
      <c r="B1557" s="361" t="s">
        <v>874</v>
      </c>
      <c r="C1557" s="362" t="s">
        <v>7</v>
      </c>
      <c r="D1557" s="366">
        <v>88247</v>
      </c>
      <c r="E1557" s="179" t="str">
        <f>IF($D1557&lt;&gt;"",VLOOKUP($D1557,'SINAPI MARÇO 2020'!$A$1:G12286,2,FALSE),"")</f>
        <v>AUXILIAR DE ELETRICISTA COM ENCARGOS COMPLEMENTARES</v>
      </c>
      <c r="F1557" s="180" t="str">
        <f>IF($D1557&lt;&gt;"",VLOOKUP($D1557,'SINAPI MARÇO 2020'!$1:$1048576,3,FALSE),"")</f>
        <v>H</v>
      </c>
      <c r="G1557" s="426">
        <v>1</v>
      </c>
      <c r="H1557" s="625">
        <f>IF($D1557&lt;&gt;"",VLOOKUP($D1557,'SINAPI MARÇO 2020'!$1:$1048576,4,FALSE),"")</f>
        <v>14.33</v>
      </c>
      <c r="I1557" s="420">
        <f>TRUNC(G1557*H1557,2)</f>
        <v>14.33</v>
      </c>
    </row>
    <row r="1558" spans="2:9">
      <c r="B1558" s="495" t="s">
        <v>874</v>
      </c>
      <c r="C1558" s="366" t="s">
        <v>7</v>
      </c>
      <c r="D1558" s="366">
        <v>88264</v>
      </c>
      <c r="E1558" s="179" t="str">
        <f>IF($D1558&lt;&gt;"",VLOOKUP($D1558,'SINAPI MARÇO 2020'!$A$1:G12287,2,FALSE),"")</f>
        <v>ELETRICISTA COM ENCARGOS COMPLEMENTARES</v>
      </c>
      <c r="F1558" s="180" t="str">
        <f>IF($D1558&lt;&gt;"",VLOOKUP($D1558,'SINAPI MARÇO 2020'!$1:$1048576,3,FALSE),"")</f>
        <v>H</v>
      </c>
      <c r="G1558" s="426">
        <v>1</v>
      </c>
      <c r="H1558" s="625">
        <f>IF($D1558&lt;&gt;"",VLOOKUP($D1558,'SINAPI MARÇO 2020'!$1:$1048576,4,FALSE),"")</f>
        <v>18.38</v>
      </c>
      <c r="I1558" s="420">
        <f>TRUNC(G1558*H1558,2)</f>
        <v>18.38</v>
      </c>
    </row>
    <row r="1559" spans="2:9" ht="25.5">
      <c r="B1559" s="495" t="s">
        <v>872</v>
      </c>
      <c r="C1559" s="366" t="s">
        <v>873</v>
      </c>
      <c r="D1559" s="366"/>
      <c r="E1559" s="394" t="s">
        <v>12905</v>
      </c>
      <c r="F1559" s="364" t="s">
        <v>1135</v>
      </c>
      <c r="G1559" s="426">
        <v>1.05</v>
      </c>
      <c r="H1559" s="628">
        <v>23.56</v>
      </c>
      <c r="I1559" s="420">
        <f>TRUNC(G1559*H1559,2)</f>
        <v>24.73</v>
      </c>
    </row>
    <row r="1560" spans="2:9">
      <c r="B1560" s="492"/>
      <c r="C1560" s="400"/>
      <c r="D1560" s="400"/>
      <c r="E1560" s="587"/>
      <c r="F1560" s="400"/>
      <c r="G1560" s="594"/>
      <c r="H1560" s="400"/>
      <c r="I1560" s="493"/>
    </row>
    <row r="1561" spans="2:9" ht="25.5">
      <c r="B1561" s="483" t="s">
        <v>5051</v>
      </c>
      <c r="C1561" s="395"/>
      <c r="D1561" s="395"/>
      <c r="E1561" s="358" t="s">
        <v>12798</v>
      </c>
      <c r="F1561" s="359" t="s">
        <v>1131</v>
      </c>
      <c r="G1561" s="425"/>
      <c r="H1561" s="360"/>
      <c r="I1561" s="419">
        <f>SUM(I1562:I1569)</f>
        <v>261.19</v>
      </c>
    </row>
    <row r="1562" spans="2:9">
      <c r="B1562" s="361" t="s">
        <v>874</v>
      </c>
      <c r="C1562" s="362" t="s">
        <v>7</v>
      </c>
      <c r="D1562" s="366">
        <v>650</v>
      </c>
      <c r="E1562" s="179" t="str">
        <f>IF($D1562&lt;&gt;"",VLOOKUP($D1562,'SINAPI MARÇO 2020'!$A$1:G12286,2,FALSE),"")</f>
        <v>BLOCO VEDACAO CONCRETO 9 X 19 X 39 CM (CLASSE C - NBR 6136)</v>
      </c>
      <c r="F1562" s="180" t="str">
        <f>IF($D1562&lt;&gt;"",VLOOKUP($D1562,'SINAPI MARÇO 2020'!$1:$1048576,3,FALSE),"")</f>
        <v xml:space="preserve">UN    </v>
      </c>
      <c r="G1562" s="426">
        <v>10.8352</v>
      </c>
      <c r="H1562" s="625">
        <f>IF($D1562&lt;&gt;"",VLOOKUP($D1562,'SINAPI MARÇO 2020'!$1:$1048576,4,FALSE),"")</f>
        <v>1.94</v>
      </c>
      <c r="I1562" s="420">
        <f t="shared" ref="I1562:I1568" si="53">TRUNC(G1562*H1562,2)</f>
        <v>21.02</v>
      </c>
    </row>
    <row r="1563" spans="2:9" ht="36" customHeight="1">
      <c r="B1563" s="361" t="s">
        <v>874</v>
      </c>
      <c r="C1563" s="362" t="s">
        <v>7</v>
      </c>
      <c r="D1563" s="366">
        <v>87316</v>
      </c>
      <c r="E1563" s="179" t="str">
        <f>IF($D1563&lt;&gt;"",VLOOKUP($D1563,'SINAPI MARÇO 2020'!$A$1:G12287,2,FALSE),"")</f>
        <v>ARGAMASSA TRAÇO 1:4 (EM VOLUME DE CIMENTO E AREIA GROSSA ÚMIDA) PARA CHAPISCO CONVENCIONAL, PREPARO MECÂNICO COM BETONEIRA 400 L. AF_08/2019</v>
      </c>
      <c r="F1563" s="180" t="str">
        <f>IF($D1563&lt;&gt;"",VLOOKUP($D1563,'SINAPI MARÇO 2020'!$1:$1048576,3,FALSE),"")</f>
        <v>M3</v>
      </c>
      <c r="G1563" s="426">
        <v>0.01</v>
      </c>
      <c r="H1563" s="625">
        <f>IF($D1563&lt;&gt;"",VLOOKUP($D1563,'SINAPI MARÇO 2020'!$1:$1048576,4,FALSE),"")</f>
        <v>293.5</v>
      </c>
      <c r="I1563" s="420">
        <f t="shared" si="53"/>
        <v>2.93</v>
      </c>
    </row>
    <row r="1564" spans="2:9">
      <c r="B1564" s="361" t="s">
        <v>872</v>
      </c>
      <c r="C1564" s="362" t="s">
        <v>7</v>
      </c>
      <c r="D1564" s="366">
        <v>88309</v>
      </c>
      <c r="E1564" s="179" t="str">
        <f>IF($D1564&lt;&gt;"",VLOOKUP($D1564,'SINAPI MARÇO 2020'!$A$1:G12288,2,FALSE),"")</f>
        <v>PEDREIRO COM ENCARGOS COMPLEMENTARES</v>
      </c>
      <c r="F1564" s="180" t="str">
        <f>IF($D1564&lt;&gt;"",VLOOKUP($D1564,'SINAPI MARÇO 2020'!$1:$1048576,3,FALSE),"")</f>
        <v>H</v>
      </c>
      <c r="G1564" s="426">
        <v>1.6486000000000001</v>
      </c>
      <c r="H1564" s="625">
        <f>IF($D1564&lt;&gt;"",VLOOKUP($D1564,'SINAPI MARÇO 2020'!$1:$1048576,4,FALSE),"")</f>
        <v>17.760000000000002</v>
      </c>
      <c r="I1564" s="420">
        <f t="shared" si="53"/>
        <v>29.27</v>
      </c>
    </row>
    <row r="1565" spans="2:9">
      <c r="B1565" s="361" t="s">
        <v>872</v>
      </c>
      <c r="C1565" s="362" t="s">
        <v>7</v>
      </c>
      <c r="D1565" s="366">
        <v>88316</v>
      </c>
      <c r="E1565" s="179" t="str">
        <f>IF($D1565&lt;&gt;"",VLOOKUP($D1565,'SINAPI MARÇO 2020'!$A$1:G12289,2,FALSE),"")</f>
        <v>SERVENTE COM ENCARGOS COMPLEMENTARES</v>
      </c>
      <c r="F1565" s="180" t="str">
        <f>IF($D1565&lt;&gt;"",VLOOKUP($D1565,'SINAPI MARÇO 2020'!$1:$1048576,3,FALSE),"")</f>
        <v>H</v>
      </c>
      <c r="G1565" s="426">
        <v>1.6486000000000001</v>
      </c>
      <c r="H1565" s="625">
        <f>IF($D1565&lt;&gt;"",VLOOKUP($D1565,'SINAPI MARÇO 2020'!$1:$1048576,4,FALSE),"")</f>
        <v>14.37</v>
      </c>
      <c r="I1565" s="420">
        <f t="shared" si="53"/>
        <v>23.69</v>
      </c>
    </row>
    <row r="1566" spans="2:9" ht="25.5">
      <c r="B1566" s="361" t="s">
        <v>872</v>
      </c>
      <c r="C1566" s="362" t="s">
        <v>7</v>
      </c>
      <c r="D1566" s="366">
        <v>88628</v>
      </c>
      <c r="E1566" s="179" t="str">
        <f>IF($D1566&lt;&gt;"",VLOOKUP($D1566,'SINAPI MARÇO 2020'!$A$1:G12290,2,FALSE),"")</f>
        <v>ARGAMASSA TRAÇO 1:3 (EM VOLUME DE CIMENTO E AREIA MÉDIA ÚMIDA), PREPARO MECÂNICO COM BETONEIRA 400 L. AF_08/2019</v>
      </c>
      <c r="F1566" s="180" t="str">
        <f>IF($D1566&lt;&gt;"",VLOOKUP($D1566,'SINAPI MARÇO 2020'!$1:$1048576,3,FALSE),"")</f>
        <v>M3</v>
      </c>
      <c r="G1566" s="426">
        <v>2.6100000000000002E-2</v>
      </c>
      <c r="H1566" s="625">
        <f>IF($D1566&lt;&gt;"",VLOOKUP($D1566,'SINAPI MARÇO 2020'!$1:$1048576,4,FALSE),"")</f>
        <v>349.9</v>
      </c>
      <c r="I1566" s="420">
        <f t="shared" si="53"/>
        <v>9.1300000000000008</v>
      </c>
    </row>
    <row r="1567" spans="2:9" ht="36.75" customHeight="1">
      <c r="B1567" s="361" t="s">
        <v>872</v>
      </c>
      <c r="C1567" s="362" t="s">
        <v>7</v>
      </c>
      <c r="D1567" s="366">
        <v>94103</v>
      </c>
      <c r="E1567" s="179" t="str">
        <f>IF($D1567&lt;&gt;"",VLOOKUP($D1567,'SINAPI MARÇO 2020'!$A$1:G12291,2,FALSE),"")</f>
        <v>LASTRO DE VALA COM PREPARO DE FUNDO, LARGURA MENOR QUE 1,5 M, COM CAMADA DE BRITA, LANÇAMENTO MANUAL, EM LOCAL COM NÍVEL BAIXO DE INTERFERÊNCIA. AF_06/2016</v>
      </c>
      <c r="F1567" s="180" t="str">
        <f>IF($D1567&lt;&gt;"",VLOOKUP($D1567,'SINAPI MARÇO 2020'!$1:$1048576,3,FALSE),"")</f>
        <v>M3</v>
      </c>
      <c r="G1567" s="426">
        <v>4.9000000000000002E-2</v>
      </c>
      <c r="H1567" s="625">
        <f>IF($D1567&lt;&gt;"",VLOOKUP($D1567,'SINAPI MARÇO 2020'!$1:$1048576,4,FALSE),"")</f>
        <v>214.7</v>
      </c>
      <c r="I1567" s="420">
        <f t="shared" si="53"/>
        <v>10.52</v>
      </c>
    </row>
    <row r="1568" spans="2:9" ht="25.5">
      <c r="B1568" s="361" t="s">
        <v>872</v>
      </c>
      <c r="C1568" s="362" t="s">
        <v>7</v>
      </c>
      <c r="D1568" s="366">
        <v>97734</v>
      </c>
      <c r="E1568" s="179" t="str">
        <f>IF($D1568&lt;&gt;"",VLOOKUP($D1568,'SINAPI MARÇO 2020'!$A$1:G12292,2,FALSE),"")</f>
        <v>PEÇA RETANGULAR PRÉ-MOLDADA, VOLUME DE CONCRETO DE 10 A 30 LITROS, TAXA DE AÇO APROXIMADA DE 30KG/M³. AF_01/2018</v>
      </c>
      <c r="F1568" s="180" t="str">
        <f>IF($D1568&lt;&gt;"",VLOOKUP($D1568,'SINAPI MARÇO 2020'!$1:$1048576,3,FALSE),"")</f>
        <v>M3</v>
      </c>
      <c r="G1568" s="426">
        <v>2.52E-2</v>
      </c>
      <c r="H1568" s="625">
        <f>IF($D1568&lt;&gt;"",VLOOKUP($D1568,'SINAPI MARÇO 2020'!$1:$1048576,4,FALSE),"")</f>
        <v>1947.66</v>
      </c>
      <c r="I1568" s="420">
        <f t="shared" si="53"/>
        <v>49.08</v>
      </c>
    </row>
    <row r="1569" spans="2:9" ht="25.5">
      <c r="B1569" s="361" t="s">
        <v>872</v>
      </c>
      <c r="C1569" s="362" t="s">
        <v>7</v>
      </c>
      <c r="D1569" s="366">
        <v>21071</v>
      </c>
      <c r="E1569" s="179" t="str">
        <f>IF($D1569&lt;&gt;"",VLOOKUP($D1569,'SINAPI MARÇO 2020'!$A$1:G12293,2,FALSE),"")</f>
        <v>TAMPAO FOFO SIMPLES COM BASE, CLASSE A15 CARGA MAX 1,5 T, 400 X 400 MM, REDE PLUVIAL/ESGOTO/ELETRICA</v>
      </c>
      <c r="F1569" s="180" t="str">
        <f>IF($D1569&lt;&gt;"",VLOOKUP($D1569,'SINAPI MARÇO 2020'!$1:$1048576,3,FALSE),"")</f>
        <v xml:space="preserve">UN    </v>
      </c>
      <c r="G1569" s="426">
        <v>1</v>
      </c>
      <c r="H1569" s="625">
        <f>IF($D1569&lt;&gt;"",VLOOKUP($D1569,'SINAPI MARÇO 2020'!$1:$1048576,4,FALSE),"")</f>
        <v>115.55</v>
      </c>
      <c r="I1569" s="420">
        <f t="shared" ref="I1569" si="54">TRUNC(G1569*H1569,2)</f>
        <v>115.55</v>
      </c>
    </row>
    <row r="1570" spans="2:9">
      <c r="B1570" s="492"/>
      <c r="C1570" s="400"/>
      <c r="D1570" s="400"/>
      <c r="E1570" s="587"/>
      <c r="F1570" s="400"/>
      <c r="G1570" s="594"/>
      <c r="H1570" s="400"/>
      <c r="I1570" s="493"/>
    </row>
    <row r="1571" spans="2:9" ht="15">
      <c r="B1571" s="483" t="s">
        <v>5052</v>
      </c>
      <c r="C1571" s="395"/>
      <c r="D1571" s="395"/>
      <c r="E1571" s="358" t="s">
        <v>12799</v>
      </c>
      <c r="F1571" s="359" t="s">
        <v>1131</v>
      </c>
      <c r="G1571" s="425">
        <v>1</v>
      </c>
      <c r="H1571" s="360"/>
      <c r="I1571" s="419">
        <f>SUM(I1572:I1582)</f>
        <v>44.72999999999999</v>
      </c>
    </row>
    <row r="1572" spans="2:9">
      <c r="B1572" s="361" t="s">
        <v>874</v>
      </c>
      <c r="C1572" s="362" t="s">
        <v>7</v>
      </c>
      <c r="D1572" s="366">
        <v>88309</v>
      </c>
      <c r="E1572" s="179" t="str">
        <f>IF($D1572&lt;&gt;"",VLOOKUP($D1572,'SINAPI MARÇO 2020'!$A$1:G12299,2,FALSE),"")</f>
        <v>PEDREIRO COM ENCARGOS COMPLEMENTARES</v>
      </c>
      <c r="F1572" s="180" t="str">
        <f>IF($D1572&lt;&gt;"",VLOOKUP($D1572,'SINAPI MARÇO 2020'!$1:$1048576,3,FALSE),"")</f>
        <v>H</v>
      </c>
      <c r="G1572" s="426">
        <v>0.69</v>
      </c>
      <c r="H1572" s="625">
        <f>IF($D1572&lt;&gt;"",VLOOKUP($D1572,'SINAPI MARÇO 2020'!$1:$1048576,4,FALSE),"")</f>
        <v>17.760000000000002</v>
      </c>
      <c r="I1572" s="420">
        <f t="shared" ref="I1572:I1582" si="55">TRUNC(G1572*H1572,2)</f>
        <v>12.25</v>
      </c>
    </row>
    <row r="1573" spans="2:9">
      <c r="B1573" s="361" t="s">
        <v>874</v>
      </c>
      <c r="C1573" s="362" t="s">
        <v>7</v>
      </c>
      <c r="D1573" s="366">
        <v>88316</v>
      </c>
      <c r="E1573" s="179" t="str">
        <f>IF($D1573&lt;&gt;"",VLOOKUP($D1573,'SINAPI MARÇO 2020'!$A$1:G12300,2,FALSE),"")</f>
        <v>SERVENTE COM ENCARGOS COMPLEMENTARES</v>
      </c>
      <c r="F1573" s="180" t="str">
        <f>IF($D1573&lt;&gt;"",VLOOKUP($D1573,'SINAPI MARÇO 2020'!$1:$1048576,3,FALSE),"")</f>
        <v>H</v>
      </c>
      <c r="G1573" s="426">
        <v>1.05</v>
      </c>
      <c r="H1573" s="625">
        <f>IF($D1573&lt;&gt;"",VLOOKUP($D1573,'SINAPI MARÇO 2020'!$1:$1048576,4,FALSE),"")</f>
        <v>14.37</v>
      </c>
      <c r="I1573" s="420">
        <f t="shared" si="55"/>
        <v>15.08</v>
      </c>
    </row>
    <row r="1574" spans="2:9">
      <c r="B1574" s="361" t="s">
        <v>872</v>
      </c>
      <c r="C1574" s="362" t="s">
        <v>7</v>
      </c>
      <c r="D1574" s="366">
        <v>43061</v>
      </c>
      <c r="E1574" s="179" t="str">
        <f>IF($D1574&lt;&gt;"",VLOOKUP($D1574,'SINAPI MARÇO 2020'!$A$1:G12301,2,FALSE),"")</f>
        <v>ACO CA-60, 4,2 MM OU 5,0 MM, DOBRADO E CORTADO</v>
      </c>
      <c r="F1574" s="180" t="str">
        <f>IF($D1574&lt;&gt;"",VLOOKUP($D1574,'SINAPI MARÇO 2020'!$1:$1048576,3,FALSE),"")</f>
        <v xml:space="preserve">KG    </v>
      </c>
      <c r="G1574" s="426">
        <v>0.14000000000000001</v>
      </c>
      <c r="H1574" s="625">
        <f>IF($D1574&lt;&gt;"",VLOOKUP($D1574,'SINAPI MARÇO 2020'!$1:$1048576,4,FALSE),"")</f>
        <v>5.0199999999999996</v>
      </c>
      <c r="I1574" s="420">
        <f t="shared" si="55"/>
        <v>0.7</v>
      </c>
    </row>
    <row r="1575" spans="2:9" ht="25.5">
      <c r="B1575" s="361" t="s">
        <v>872</v>
      </c>
      <c r="C1575" s="362" t="s">
        <v>7</v>
      </c>
      <c r="D1575" s="366">
        <v>367</v>
      </c>
      <c r="E1575" s="179" t="str">
        <f>IF($D1575&lt;&gt;"",VLOOKUP($D1575,'SINAPI MARÇO 2020'!$A$1:G12302,2,FALSE),"")</f>
        <v>AREIA GROSSA - POSTO JAZIDA/FORNECEDOR (RETIRADO NA JAZIDA, SEM TRANSPORTE)</v>
      </c>
      <c r="F1575" s="180" t="str">
        <f>IF($D1575&lt;&gt;"",VLOOKUP($D1575,'SINAPI MARÇO 2020'!$1:$1048576,3,FALSE),"")</f>
        <v xml:space="preserve">M3    </v>
      </c>
      <c r="G1575" s="426">
        <v>1.2600000000000001E-3</v>
      </c>
      <c r="H1575" s="625">
        <f>IF($D1575&lt;&gt;"",VLOOKUP($D1575,'SINAPI MARÇO 2020'!$1:$1048576,4,FALSE),"")</f>
        <v>61.5</v>
      </c>
      <c r="I1575" s="420">
        <f t="shared" si="55"/>
        <v>7.0000000000000007E-2</v>
      </c>
    </row>
    <row r="1576" spans="2:9" ht="25.5">
      <c r="B1576" s="361" t="s">
        <v>872</v>
      </c>
      <c r="C1576" s="362" t="s">
        <v>7</v>
      </c>
      <c r="D1576" s="366">
        <v>370</v>
      </c>
      <c r="E1576" s="179" t="str">
        <f>IF($D1576&lt;&gt;"",VLOOKUP($D1576,'SINAPI MARÇO 2020'!$A$1:G12303,2,FALSE),"")</f>
        <v>AREIA MEDIA - POSTO JAZIDA/FORNECEDOR (RETIRADO NA JAZIDA, SEM TRANSPORTE)</v>
      </c>
      <c r="F1576" s="180" t="str">
        <f>IF($D1576&lt;&gt;"",VLOOKUP($D1576,'SINAPI MARÇO 2020'!$1:$1048576,3,FALSE),"")</f>
        <v xml:space="preserve">M3    </v>
      </c>
      <c r="G1576" s="426">
        <v>0.02</v>
      </c>
      <c r="H1576" s="625">
        <f>IF($D1576&lt;&gt;"",VLOOKUP($D1576,'SINAPI MARÇO 2020'!$1:$1048576,4,FALSE),"")</f>
        <v>62.5</v>
      </c>
      <c r="I1576" s="420">
        <f t="shared" si="55"/>
        <v>1.25</v>
      </c>
    </row>
    <row r="1577" spans="2:9">
      <c r="B1577" s="361" t="s">
        <v>872</v>
      </c>
      <c r="C1577" s="362" t="s">
        <v>7</v>
      </c>
      <c r="D1577" s="366">
        <v>1106</v>
      </c>
      <c r="E1577" s="179" t="str">
        <f>IF($D1577&lt;&gt;"",VLOOKUP($D1577,'SINAPI MARÇO 2020'!$A$1:G12304,2,FALSE),"")</f>
        <v>CAL HIDRATADA CH-I PARA ARGAMASSAS</v>
      </c>
      <c r="F1577" s="180" t="str">
        <f>IF($D1577&lt;&gt;"",VLOOKUP($D1577,'SINAPI MARÇO 2020'!$1:$1048576,3,FALSE),"")</f>
        <v xml:space="preserve">KG    </v>
      </c>
      <c r="G1577" s="426">
        <v>1.65</v>
      </c>
      <c r="H1577" s="625">
        <f>IF($D1577&lt;&gt;"",VLOOKUP($D1577,'SINAPI MARÇO 2020'!$1:$1048576,4,FALSE),"")</f>
        <v>0.6</v>
      </c>
      <c r="I1577" s="420">
        <f t="shared" si="55"/>
        <v>0.99</v>
      </c>
    </row>
    <row r="1578" spans="2:9" ht="25.5">
      <c r="B1578" s="361" t="s">
        <v>872</v>
      </c>
      <c r="C1578" s="362" t="s">
        <v>7</v>
      </c>
      <c r="D1578" s="366">
        <v>1358</v>
      </c>
      <c r="E1578" s="179" t="str">
        <f>IF($D1578&lt;&gt;"",VLOOKUP($D1578,'SINAPI MARÇO 2020'!$A$1:G12305,2,FALSE),"")</f>
        <v>CHAPA DE MADEIRA COMPENSADA RESINADA PARA FORMA DE CONCRETO, DE *2,2 X 1,1* M, E = 17 MM</v>
      </c>
      <c r="F1578" s="180" t="str">
        <f>IF($D1578&lt;&gt;"",VLOOKUP($D1578,'SINAPI MARÇO 2020'!$1:$1048576,3,FALSE),"")</f>
        <v xml:space="preserve">M2    </v>
      </c>
      <c r="G1578" s="426">
        <v>0.04</v>
      </c>
      <c r="H1578" s="625">
        <f>IF($D1578&lt;&gt;"",VLOOKUP($D1578,'SINAPI MARÇO 2020'!$1:$1048576,4,FALSE),"")</f>
        <v>26.62</v>
      </c>
      <c r="I1578" s="420">
        <f t="shared" si="55"/>
        <v>1.06</v>
      </c>
    </row>
    <row r="1579" spans="2:9">
      <c r="B1579" s="361" t="s">
        <v>872</v>
      </c>
      <c r="C1579" s="362" t="s">
        <v>7</v>
      </c>
      <c r="D1579" s="366">
        <v>1379</v>
      </c>
      <c r="E1579" s="179" t="str">
        <f>IF($D1579&lt;&gt;"",VLOOKUP($D1579,'SINAPI MARÇO 2020'!$A$1:G12306,2,FALSE),"")</f>
        <v>CIMENTO PORTLAND COMPOSTO CP II-32</v>
      </c>
      <c r="F1579" s="180" t="str">
        <f>IF($D1579&lt;&gt;"",VLOOKUP($D1579,'SINAPI MARÇO 2020'!$1:$1048576,3,FALSE),"")</f>
        <v xml:space="preserve">KG    </v>
      </c>
      <c r="G1579" s="426">
        <v>4.5999999999999996</v>
      </c>
      <c r="H1579" s="625">
        <f>IF($D1579&lt;&gt;"",VLOOKUP($D1579,'SINAPI MARÇO 2020'!$1:$1048576,4,FALSE),"")</f>
        <v>0.49</v>
      </c>
      <c r="I1579" s="420">
        <f t="shared" si="55"/>
        <v>2.25</v>
      </c>
    </row>
    <row r="1580" spans="2:9" ht="25.5">
      <c r="B1580" s="361" t="s">
        <v>872</v>
      </c>
      <c r="C1580" s="362" t="s">
        <v>7</v>
      </c>
      <c r="D1580" s="366">
        <v>4718</v>
      </c>
      <c r="E1580" s="179" t="str">
        <f>IF($D1580&lt;&gt;"",VLOOKUP($D1580,'SINAPI MARÇO 2020'!$A$1:G12307,2,FALSE),"")</f>
        <v>PEDRA BRITADA N. 2 (19 A 38 MM) POSTO PEDREIRA/FORNECEDOR, SEM FRETE</v>
      </c>
      <c r="F1580" s="180" t="str">
        <f>IF($D1580&lt;&gt;"",VLOOKUP($D1580,'SINAPI MARÇO 2020'!$1:$1048576,3,FALSE),"")</f>
        <v xml:space="preserve">M3    </v>
      </c>
      <c r="G1580" s="426">
        <v>1.4599999999999999E-3</v>
      </c>
      <c r="H1580" s="625">
        <f>IF($D1580&lt;&gt;"",VLOOKUP($D1580,'SINAPI MARÇO 2020'!$1:$1048576,4,FALSE),"")</f>
        <v>80</v>
      </c>
      <c r="I1580" s="420">
        <f t="shared" si="55"/>
        <v>0.11</v>
      </c>
    </row>
    <row r="1581" spans="2:9" ht="25.5">
      <c r="B1581" s="361" t="s">
        <v>872</v>
      </c>
      <c r="C1581" s="362" t="s">
        <v>7</v>
      </c>
      <c r="D1581" s="366">
        <v>4722</v>
      </c>
      <c r="E1581" s="179" t="str">
        <f>IF($D1581&lt;&gt;"",VLOOKUP($D1581,'SINAPI MARÇO 2020'!$A$1:G12308,2,FALSE),"")</f>
        <v>PEDRA BRITADA N. 3 (38 A 50 MM) POSTO PEDREIRA/FORNECEDOR, SEM FRETE</v>
      </c>
      <c r="F1581" s="180" t="str">
        <f>IF($D1581&lt;&gt;"",VLOOKUP($D1581,'SINAPI MARÇO 2020'!$1:$1048576,3,FALSE),"")</f>
        <v xml:space="preserve">M3    </v>
      </c>
      <c r="G1581" s="426">
        <v>3.0000000000000001E-3</v>
      </c>
      <c r="H1581" s="625">
        <f>IF($D1581&lt;&gt;"",VLOOKUP($D1581,'SINAPI MARÇO 2020'!$1:$1048576,4,FALSE),"")</f>
        <v>80</v>
      </c>
      <c r="I1581" s="420">
        <f t="shared" si="55"/>
        <v>0.24</v>
      </c>
    </row>
    <row r="1582" spans="2:9">
      <c r="B1582" s="361" t="s">
        <v>872</v>
      </c>
      <c r="C1582" s="362" t="s">
        <v>7</v>
      </c>
      <c r="D1582" s="366">
        <v>7258</v>
      </c>
      <c r="E1582" s="179" t="str">
        <f>IF($D1582&lt;&gt;"",VLOOKUP($D1582,'SINAPI MARÇO 2020'!$A$1:G12309,2,FALSE),"")</f>
        <v>TIJOLO CERAMICO MACICO *5 X 10 X 20* CM</v>
      </c>
      <c r="F1582" s="180" t="str">
        <f>IF($D1582&lt;&gt;"",VLOOKUP($D1582,'SINAPI MARÇO 2020'!$1:$1048576,3,FALSE),"")</f>
        <v xml:space="preserve">UN    </v>
      </c>
      <c r="G1582" s="426">
        <v>29</v>
      </c>
      <c r="H1582" s="625">
        <f>IF($D1582&lt;&gt;"",VLOOKUP($D1582,'SINAPI MARÇO 2020'!$1:$1048576,4,FALSE),"")</f>
        <v>0.37</v>
      </c>
      <c r="I1582" s="420">
        <f t="shared" si="55"/>
        <v>10.73</v>
      </c>
    </row>
    <row r="1583" spans="2:9">
      <c r="B1583" s="492"/>
      <c r="C1583" s="400"/>
      <c r="D1583" s="400"/>
      <c r="E1583" s="587"/>
      <c r="F1583" s="400"/>
      <c r="G1583" s="594"/>
      <c r="H1583" s="400"/>
      <c r="I1583" s="493"/>
    </row>
    <row r="1584" spans="2:9" ht="27" customHeight="1">
      <c r="B1584" s="483" t="s">
        <v>5053</v>
      </c>
      <c r="C1584" s="395"/>
      <c r="D1584" s="395"/>
      <c r="E1584" s="358" t="s">
        <v>12800</v>
      </c>
      <c r="F1584" s="359" t="s">
        <v>1131</v>
      </c>
      <c r="G1584" s="425">
        <v>1</v>
      </c>
      <c r="H1584" s="360"/>
      <c r="I1584" s="419">
        <f>SUM(I1585:I1587)</f>
        <v>6.57</v>
      </c>
    </row>
    <row r="1585" spans="2:9">
      <c r="B1585" s="361" t="s">
        <v>874</v>
      </c>
      <c r="C1585" s="362" t="s">
        <v>7</v>
      </c>
      <c r="D1585" s="366">
        <v>88247</v>
      </c>
      <c r="E1585" s="179" t="str">
        <f>IF($D1585&lt;&gt;"",VLOOKUP($D1585,'SINAPI MARÇO 2020'!$A$1:G12312,2,FALSE),"")</f>
        <v>AUXILIAR DE ELETRICISTA COM ENCARGOS COMPLEMENTARES</v>
      </c>
      <c r="F1585" s="180" t="str">
        <f>IF($D1585&lt;&gt;"",VLOOKUP($D1585,'SINAPI MARÇO 2020'!$1:$1048576,3,FALSE),"")</f>
        <v>H</v>
      </c>
      <c r="G1585" s="426">
        <v>0.15</v>
      </c>
      <c r="H1585" s="625">
        <f>IF($D1585&lt;&gt;"",VLOOKUP($D1585,'SINAPI MARÇO 2020'!$1:$1048576,4,FALSE),"")</f>
        <v>14.33</v>
      </c>
      <c r="I1585" s="420">
        <f>TRUNC(G1585*H1585,2)</f>
        <v>2.14</v>
      </c>
    </row>
    <row r="1586" spans="2:9">
      <c r="B1586" s="361" t="s">
        <v>874</v>
      </c>
      <c r="C1586" s="362" t="s">
        <v>7</v>
      </c>
      <c r="D1586" s="366">
        <v>88264</v>
      </c>
      <c r="E1586" s="179" t="str">
        <f>IF($D1586&lt;&gt;"",VLOOKUP($D1586,'SINAPI MARÇO 2020'!$A$1:G12313,2,FALSE),"")</f>
        <v>ELETRICISTA COM ENCARGOS COMPLEMENTARES</v>
      </c>
      <c r="F1586" s="180" t="str">
        <f>IF($D1586&lt;&gt;"",VLOOKUP($D1586,'SINAPI MARÇO 2020'!$1:$1048576,3,FALSE),"")</f>
        <v>H</v>
      </c>
      <c r="G1586" s="426">
        <v>0.15</v>
      </c>
      <c r="H1586" s="625">
        <f>IF($D1586&lt;&gt;"",VLOOKUP($D1586,'SINAPI MARÇO 2020'!$1:$1048576,4,FALSE),"")</f>
        <v>18.38</v>
      </c>
      <c r="I1586" s="420">
        <f>TRUNC(G1586*H1586,2)</f>
        <v>2.75</v>
      </c>
    </row>
    <row r="1587" spans="2:9" ht="25.5">
      <c r="B1587" s="361" t="s">
        <v>872</v>
      </c>
      <c r="C1587" s="362" t="s">
        <v>7</v>
      </c>
      <c r="D1587" s="366">
        <v>1872</v>
      </c>
      <c r="E1587" s="179" t="str">
        <f>IF($D1587&lt;&gt;"",VLOOKUP($D1587,'SINAPI MARÇO 2020'!$A$1:G12314,2,FALSE),"")</f>
        <v>CAIXA DE PASSAGEM, EM PVC, DE 4" X 2", PARA ELETRODUTO FLEXIVEL CORRUGADO</v>
      </c>
      <c r="F1587" s="180" t="str">
        <f>IF($D1587&lt;&gt;"",VLOOKUP($D1587,'SINAPI MARÇO 2020'!$1:$1048576,3,FALSE),"")</f>
        <v xml:space="preserve">UN    </v>
      </c>
      <c r="G1587" s="426">
        <v>1</v>
      </c>
      <c r="H1587" s="625">
        <f>IF($D1587&lt;&gt;"",VLOOKUP($D1587,'SINAPI MARÇO 2020'!$1:$1048576,4,FALSE),"")</f>
        <v>1.68</v>
      </c>
      <c r="I1587" s="420">
        <f>TRUNC(G1587*H1587,2)</f>
        <v>1.68</v>
      </c>
    </row>
    <row r="1588" spans="2:9">
      <c r="B1588" s="492"/>
      <c r="C1588" s="400"/>
      <c r="D1588" s="400"/>
      <c r="E1588" s="587"/>
      <c r="F1588" s="400"/>
      <c r="G1588" s="594"/>
      <c r="H1588" s="400"/>
      <c r="I1588" s="493"/>
    </row>
    <row r="1589" spans="2:9" ht="33" customHeight="1">
      <c r="B1589" s="483" t="s">
        <v>5054</v>
      </c>
      <c r="C1589" s="395"/>
      <c r="D1589" s="395"/>
      <c r="E1589" s="358" t="s">
        <v>12801</v>
      </c>
      <c r="F1589" s="359" t="s">
        <v>1131</v>
      </c>
      <c r="G1589" s="425">
        <v>1</v>
      </c>
      <c r="H1589" s="360"/>
      <c r="I1589" s="419">
        <f>SUM(I1590:I1592)</f>
        <v>8.24</v>
      </c>
    </row>
    <row r="1590" spans="2:9">
      <c r="B1590" s="361" t="s">
        <v>874</v>
      </c>
      <c r="C1590" s="362" t="s">
        <v>7</v>
      </c>
      <c r="D1590" s="366">
        <v>88247</v>
      </c>
      <c r="E1590" s="179" t="str">
        <f>IF($D1590&lt;&gt;"",VLOOKUP($D1590,'SINAPI MARÇO 2020'!$A$1:G12317,2,FALSE),"")</f>
        <v>AUXILIAR DE ELETRICISTA COM ENCARGOS COMPLEMENTARES</v>
      </c>
      <c r="F1590" s="180" t="str">
        <f>IF($D1590&lt;&gt;"",VLOOKUP($D1590,'SINAPI MARÇO 2020'!$1:$1048576,3,FALSE),"")</f>
        <v>H</v>
      </c>
      <c r="G1590" s="426">
        <v>0.15</v>
      </c>
      <c r="H1590" s="625">
        <f>IF($D1590&lt;&gt;"",VLOOKUP($D1590,'SINAPI MARÇO 2020'!$1:$1048576,4,FALSE),"")</f>
        <v>14.33</v>
      </c>
      <c r="I1590" s="420">
        <f>TRUNC(G1590*H1590,2)</f>
        <v>2.14</v>
      </c>
    </row>
    <row r="1591" spans="2:9">
      <c r="B1591" s="361" t="s">
        <v>874</v>
      </c>
      <c r="C1591" s="362" t="s">
        <v>7</v>
      </c>
      <c r="D1591" s="366">
        <v>88264</v>
      </c>
      <c r="E1591" s="179" t="str">
        <f>IF($D1591&lt;&gt;"",VLOOKUP($D1591,'SINAPI MARÇO 2020'!$A$1:G12318,2,FALSE),"")</f>
        <v>ELETRICISTA COM ENCARGOS COMPLEMENTARES</v>
      </c>
      <c r="F1591" s="180" t="str">
        <f>IF($D1591&lt;&gt;"",VLOOKUP($D1591,'SINAPI MARÇO 2020'!$1:$1048576,3,FALSE),"")</f>
        <v>H</v>
      </c>
      <c r="G1591" s="426">
        <v>0.15</v>
      </c>
      <c r="H1591" s="625">
        <f>IF($D1591&lt;&gt;"",VLOOKUP($D1591,'SINAPI MARÇO 2020'!$1:$1048576,4,FALSE),"")</f>
        <v>18.38</v>
      </c>
      <c r="I1591" s="420">
        <f>TRUNC(G1591*H1591,2)</f>
        <v>2.75</v>
      </c>
    </row>
    <row r="1592" spans="2:9" ht="25.5">
      <c r="B1592" s="361" t="s">
        <v>872</v>
      </c>
      <c r="C1592" s="362" t="s">
        <v>7</v>
      </c>
      <c r="D1592" s="366">
        <v>1873</v>
      </c>
      <c r="E1592" s="179" t="str">
        <f>IF($D1592&lt;&gt;"",VLOOKUP($D1592,'SINAPI MARÇO 2020'!$A$1:G12319,2,FALSE),"")</f>
        <v>CAIXA DE PASSAGEM, EM PVC, DE 4" X 4", PARA ELETRODUTO FLEXIVEL CORRUGADO</v>
      </c>
      <c r="F1592" s="180" t="str">
        <f>IF($D1592&lt;&gt;"",VLOOKUP($D1592,'SINAPI MARÇO 2020'!$1:$1048576,3,FALSE),"")</f>
        <v xml:space="preserve">UN    </v>
      </c>
      <c r="G1592" s="426">
        <v>1</v>
      </c>
      <c r="H1592" s="625">
        <f>IF($D1592&lt;&gt;"",VLOOKUP($D1592,'SINAPI MARÇO 2020'!$1:$1048576,4,FALSE),"")</f>
        <v>3.35</v>
      </c>
      <c r="I1592" s="420">
        <f>TRUNC(G1592*H1592,2)</f>
        <v>3.35</v>
      </c>
    </row>
    <row r="1593" spans="2:9">
      <c r="B1593" s="492"/>
      <c r="C1593" s="400"/>
      <c r="D1593" s="400"/>
      <c r="E1593" s="587"/>
      <c r="F1593" s="400"/>
      <c r="G1593" s="594"/>
      <c r="H1593" s="400"/>
      <c r="I1593" s="493"/>
    </row>
    <row r="1594" spans="2:9" ht="25.5">
      <c r="B1594" s="483" t="s">
        <v>5055</v>
      </c>
      <c r="C1594" s="395"/>
      <c r="D1594" s="395"/>
      <c r="E1594" s="358" t="s">
        <v>12488</v>
      </c>
      <c r="F1594" s="359" t="s">
        <v>1131</v>
      </c>
      <c r="G1594" s="425">
        <v>1</v>
      </c>
      <c r="H1594" s="360"/>
      <c r="I1594" s="419">
        <f>SUM(I1595:I1597)</f>
        <v>8.8899999999999988</v>
      </c>
    </row>
    <row r="1595" spans="2:9">
      <c r="B1595" s="361" t="s">
        <v>874</v>
      </c>
      <c r="C1595" s="362" t="s">
        <v>7</v>
      </c>
      <c r="D1595" s="366">
        <v>88247</v>
      </c>
      <c r="E1595" s="179" t="str">
        <f>IF($D1595&lt;&gt;"",VLOOKUP($D1595,'SINAPI MARÇO 2020'!$A$1:G12322,2,FALSE),"")</f>
        <v>AUXILIAR DE ELETRICISTA COM ENCARGOS COMPLEMENTARES</v>
      </c>
      <c r="F1595" s="180" t="str">
        <f>IF($D1595&lt;&gt;"",VLOOKUP($D1595,'SINAPI MARÇO 2020'!$1:$1048576,3,FALSE),"")</f>
        <v>H</v>
      </c>
      <c r="G1595" s="426">
        <v>0.18</v>
      </c>
      <c r="H1595" s="625">
        <f>IF($D1595&lt;&gt;"",VLOOKUP($D1595,'SINAPI MARÇO 2020'!$1:$1048576,4,FALSE),"")</f>
        <v>14.33</v>
      </c>
      <c r="I1595" s="420">
        <f>TRUNC(G1595*H1595,2)</f>
        <v>2.57</v>
      </c>
    </row>
    <row r="1596" spans="2:9">
      <c r="B1596" s="361" t="s">
        <v>874</v>
      </c>
      <c r="C1596" s="362" t="s">
        <v>7</v>
      </c>
      <c r="D1596" s="366">
        <v>88264</v>
      </c>
      <c r="E1596" s="179" t="str">
        <f>IF($D1596&lt;&gt;"",VLOOKUP($D1596,'SINAPI MARÇO 2020'!$A$1:G12323,2,FALSE),"")</f>
        <v>ELETRICISTA COM ENCARGOS COMPLEMENTARES</v>
      </c>
      <c r="F1596" s="180" t="str">
        <f>IF($D1596&lt;&gt;"",VLOOKUP($D1596,'SINAPI MARÇO 2020'!$1:$1048576,3,FALSE),"")</f>
        <v>H</v>
      </c>
      <c r="G1596" s="426">
        <v>0.18</v>
      </c>
      <c r="H1596" s="625">
        <f>IF($D1596&lt;&gt;"",VLOOKUP($D1596,'SINAPI MARÇO 2020'!$1:$1048576,4,FALSE),"")</f>
        <v>18.38</v>
      </c>
      <c r="I1596" s="420">
        <f>TRUNC(G1596*H1596,2)</f>
        <v>3.3</v>
      </c>
    </row>
    <row r="1597" spans="2:9" ht="25.5">
      <c r="B1597" s="361" t="s">
        <v>872</v>
      </c>
      <c r="C1597" s="362" t="s">
        <v>7</v>
      </c>
      <c r="D1597" s="366">
        <v>1871</v>
      </c>
      <c r="E1597" s="179" t="str">
        <f>IF($D1597&lt;&gt;"",VLOOKUP($D1597,'SINAPI MARÇO 2020'!$A$1:G12324,2,FALSE),"")</f>
        <v>CAIXA OCTOGONAL DE FUNDO MOVEL, EM PVC, DE 3" X 3", PARA ELETRODUTO FLEXIVEL CORRUGADO</v>
      </c>
      <c r="F1597" s="180" t="str">
        <f>IF($D1597&lt;&gt;"",VLOOKUP($D1597,'SINAPI MARÇO 2020'!$1:$1048576,3,FALSE),"")</f>
        <v xml:space="preserve">UN    </v>
      </c>
      <c r="G1597" s="426">
        <v>1</v>
      </c>
      <c r="H1597" s="625">
        <f>IF($D1597&lt;&gt;"",VLOOKUP($D1597,'SINAPI MARÇO 2020'!$1:$1048576,4,FALSE),"")</f>
        <v>3.02</v>
      </c>
      <c r="I1597" s="420">
        <f>TRUNC(G1597*H1597,2)</f>
        <v>3.02</v>
      </c>
    </row>
    <row r="1598" spans="2:9">
      <c r="B1598" s="492"/>
      <c r="C1598" s="400"/>
      <c r="D1598" s="400"/>
      <c r="E1598" s="587"/>
      <c r="F1598" s="400"/>
      <c r="G1598" s="594"/>
      <c r="H1598" s="400"/>
      <c r="I1598" s="493"/>
    </row>
    <row r="1599" spans="2:9" ht="88.5" customHeight="1">
      <c r="B1599" s="483" t="s">
        <v>5056</v>
      </c>
      <c r="C1599" s="395"/>
      <c r="D1599" s="395"/>
      <c r="E1599" s="358" t="s">
        <v>12802</v>
      </c>
      <c r="F1599" s="359" t="s">
        <v>1135</v>
      </c>
      <c r="G1599" s="425">
        <v>1</v>
      </c>
      <c r="H1599" s="360"/>
      <c r="I1599" s="419">
        <f>SUM(I1600:I1603)</f>
        <v>3.8200000000000003</v>
      </c>
    </row>
    <row r="1600" spans="2:9">
      <c r="B1600" s="361" t="s">
        <v>874</v>
      </c>
      <c r="C1600" s="362" t="s">
        <v>7</v>
      </c>
      <c r="D1600" s="366">
        <v>88264</v>
      </c>
      <c r="E1600" s="179" t="str">
        <f>IF($D1600&lt;&gt;"",VLOOKUP($D1600,'SINAPI MARÇO 2020'!$A$1:G12327,2,FALSE),"")</f>
        <v>ELETRICISTA COM ENCARGOS COMPLEMENTARES</v>
      </c>
      <c r="F1600" s="180" t="str">
        <f>IF($D1600&lt;&gt;"",VLOOKUP($D1600,'SINAPI MARÇO 2020'!$1:$1048576,3,FALSE),"")</f>
        <v>H</v>
      </c>
      <c r="G1600" s="426">
        <v>0.05</v>
      </c>
      <c r="H1600" s="625">
        <f>IF($D1600&lt;&gt;"",VLOOKUP($D1600,'SINAPI MARÇO 2020'!$1:$1048576,4,FALSE),"")</f>
        <v>18.38</v>
      </c>
      <c r="I1600" s="420">
        <f>TRUNC(G1600*H1600,2)</f>
        <v>0.91</v>
      </c>
    </row>
    <row r="1601" spans="2:9">
      <c r="B1601" s="361" t="s">
        <v>874</v>
      </c>
      <c r="C1601" s="362" t="s">
        <v>7</v>
      </c>
      <c r="D1601" s="366">
        <v>88316</v>
      </c>
      <c r="E1601" s="179" t="str">
        <f>IF($D1601&lt;&gt;"",VLOOKUP($D1601,'SINAPI MARÇO 2020'!$A$1:G12328,2,FALSE),"")</f>
        <v>SERVENTE COM ENCARGOS COMPLEMENTARES</v>
      </c>
      <c r="F1601" s="180" t="str">
        <f>IF($D1601&lt;&gt;"",VLOOKUP($D1601,'SINAPI MARÇO 2020'!$1:$1048576,3,FALSE),"")</f>
        <v>H</v>
      </c>
      <c r="G1601" s="426">
        <v>0.05</v>
      </c>
      <c r="H1601" s="625">
        <f>IF($D1601&lt;&gt;"",VLOOKUP($D1601,'SINAPI MARÇO 2020'!$1:$1048576,4,FALSE),"")</f>
        <v>14.37</v>
      </c>
      <c r="I1601" s="420">
        <f>TRUNC(G1601*H1601,2)</f>
        <v>0.71</v>
      </c>
    </row>
    <row r="1602" spans="2:9" ht="38.25">
      <c r="B1602" s="361" t="s">
        <v>872</v>
      </c>
      <c r="C1602" s="362" t="s">
        <v>7</v>
      </c>
      <c r="D1602" s="366">
        <v>984</v>
      </c>
      <c r="E1602" s="179" t="str">
        <f>IF($D1602&lt;&gt;"",VLOOKUP($D1602,'SINAPI MARÇO 2020'!$A$1:G12329,2,FALSE),"")</f>
        <v>CABO DE COBRE, RIGIDO, CLASSE 2, ISOLACAO EM PVC/A, ANTICHAMA BWF-B, 1 CONDUTOR, 450/750 V, SECAO NOMINAL 2,5 MM2</v>
      </c>
      <c r="F1602" s="180" t="str">
        <f>IF($D1602&lt;&gt;"",VLOOKUP($D1602,'SINAPI MARÇO 2020'!$1:$1048576,3,FALSE),"")</f>
        <v xml:space="preserve">M     </v>
      </c>
      <c r="G1602" s="426">
        <v>1</v>
      </c>
      <c r="H1602" s="625">
        <f>IF($D1602&lt;&gt;"",VLOOKUP($D1602,'SINAPI MARÇO 2020'!$1:$1048576,4,FALSE),"")</f>
        <v>2.16</v>
      </c>
      <c r="I1602" s="420">
        <f>TRUNC(G1602*H1602,2)</f>
        <v>2.16</v>
      </c>
    </row>
    <row r="1603" spans="2:9" ht="25.5">
      <c r="B1603" s="361" t="s">
        <v>872</v>
      </c>
      <c r="C1603" s="362" t="s">
        <v>7</v>
      </c>
      <c r="D1603" s="366">
        <v>21127</v>
      </c>
      <c r="E1603" s="179" t="str">
        <f>IF($D1603&lt;&gt;"",VLOOKUP($D1603,'SINAPI MARÇO 2020'!$A$1:G12330,2,FALSE),"")</f>
        <v>FITA ISOLANTE ADESIVA ANTICHAMA, USO ATE 750 V, EM ROLO DE 19 MM X 5 M</v>
      </c>
      <c r="F1603" s="180" t="str">
        <f>IF($D1603&lt;&gt;"",VLOOKUP($D1603,'SINAPI MARÇO 2020'!$1:$1048576,3,FALSE),"")</f>
        <v xml:space="preserve">UN    </v>
      </c>
      <c r="G1603" s="426">
        <v>1.12E-2</v>
      </c>
      <c r="H1603" s="625">
        <f>IF($D1603&lt;&gt;"",VLOOKUP($D1603,'SINAPI MARÇO 2020'!$1:$1048576,4,FALSE),"")</f>
        <v>3.74</v>
      </c>
      <c r="I1603" s="420">
        <f>TRUNC(G1603*H1603,2)</f>
        <v>0.04</v>
      </c>
    </row>
    <row r="1604" spans="2:9">
      <c r="B1604" s="492"/>
      <c r="C1604" s="400"/>
      <c r="D1604" s="400"/>
      <c r="E1604" s="587"/>
      <c r="F1604" s="400"/>
      <c r="G1604" s="594"/>
      <c r="H1604" s="400"/>
      <c r="I1604" s="493"/>
    </row>
    <row r="1605" spans="2:9" ht="91.5" customHeight="1">
      <c r="B1605" s="483" t="s">
        <v>5057</v>
      </c>
      <c r="C1605" s="395"/>
      <c r="D1605" s="395"/>
      <c r="E1605" s="358" t="s">
        <v>12803</v>
      </c>
      <c r="F1605" s="359" t="s">
        <v>1135</v>
      </c>
      <c r="G1605" s="425">
        <v>1</v>
      </c>
      <c r="H1605" s="360"/>
      <c r="I1605" s="419">
        <f>SUM(I1606:I1609)</f>
        <v>4.5000000000000009</v>
      </c>
    </row>
    <row r="1606" spans="2:9">
      <c r="B1606" s="361" t="s">
        <v>874</v>
      </c>
      <c r="C1606" s="362" t="s">
        <v>7</v>
      </c>
      <c r="D1606" s="366">
        <v>88264</v>
      </c>
      <c r="E1606" s="179" t="str">
        <f>IF($D1606&lt;&gt;"",VLOOKUP($D1606,'SINAPI MARÇO 2020'!$A$1:G12333,2,FALSE),"")</f>
        <v>ELETRICISTA COM ENCARGOS COMPLEMENTARES</v>
      </c>
      <c r="F1606" s="180" t="str">
        <f>IF($D1606&lt;&gt;"",VLOOKUP($D1606,'SINAPI MARÇO 2020'!$1:$1048576,3,FALSE),"")</f>
        <v>H</v>
      </c>
      <c r="G1606" s="426">
        <v>6.0999999999999999E-2</v>
      </c>
      <c r="H1606" s="625">
        <f>IF($D1606&lt;&gt;"",VLOOKUP($D1606,'SINAPI MARÇO 2020'!$1:$1048576,4,FALSE),"")</f>
        <v>18.38</v>
      </c>
      <c r="I1606" s="420">
        <f>TRUNC(G1606*H1606,2)</f>
        <v>1.1200000000000001</v>
      </c>
    </row>
    <row r="1607" spans="2:9">
      <c r="B1607" s="361" t="s">
        <v>874</v>
      </c>
      <c r="C1607" s="362" t="s">
        <v>7</v>
      </c>
      <c r="D1607" s="366">
        <v>88316</v>
      </c>
      <c r="E1607" s="179" t="str">
        <f>IF($D1607&lt;&gt;"",VLOOKUP($D1607,'SINAPI MARÇO 2020'!$A$1:G12334,2,FALSE),"")</f>
        <v>SERVENTE COM ENCARGOS COMPLEMENTARES</v>
      </c>
      <c r="F1607" s="180" t="str">
        <f>IF($D1607&lt;&gt;"",VLOOKUP($D1607,'SINAPI MARÇO 2020'!$1:$1048576,3,FALSE),"")</f>
        <v>H</v>
      </c>
      <c r="G1607" s="426">
        <v>6.0999999999999999E-2</v>
      </c>
      <c r="H1607" s="625">
        <f>IF($D1607&lt;&gt;"",VLOOKUP($D1607,'SINAPI MARÇO 2020'!$1:$1048576,4,FALSE),"")</f>
        <v>14.37</v>
      </c>
      <c r="I1607" s="420">
        <f>TRUNC(G1607*H1607,2)</f>
        <v>0.87</v>
      </c>
    </row>
    <row r="1608" spans="2:9" ht="25.5">
      <c r="B1608" s="361" t="s">
        <v>872</v>
      </c>
      <c r="C1608" s="362" t="s">
        <v>7</v>
      </c>
      <c r="D1608" s="366">
        <v>981</v>
      </c>
      <c r="E1608" s="179" t="str">
        <f>IF($D1608&lt;&gt;"",VLOOKUP($D1608,'SINAPI MARÇO 2020'!$A$1:G12335,2,FALSE),"")</f>
        <v>CABO DE COBRE, FLEXIVEL, CLASSE 4 OU 5, ISOLACAO EM PVC/A, ANTICHAMA BWF-B, 1 CONDUTOR, 450/750 V, SECAO NOMINAL 4 MM2</v>
      </c>
      <c r="F1608" s="180" t="str">
        <f>IF($D1608&lt;&gt;"",VLOOKUP($D1608,'SINAPI MARÇO 2020'!$1:$1048576,3,FALSE),"")</f>
        <v xml:space="preserve">M     </v>
      </c>
      <c r="G1608" s="426">
        <v>1</v>
      </c>
      <c r="H1608" s="625">
        <f>IF($D1608&lt;&gt;"",VLOOKUP($D1608,'SINAPI MARÇO 2020'!$1:$1048576,4,FALSE),"")</f>
        <v>2.4700000000000002</v>
      </c>
      <c r="I1608" s="420">
        <f>TRUNC(G1608*H1608,2)</f>
        <v>2.4700000000000002</v>
      </c>
    </row>
    <row r="1609" spans="2:9" ht="25.5">
      <c r="B1609" s="361" t="s">
        <v>872</v>
      </c>
      <c r="C1609" s="362" t="s">
        <v>7</v>
      </c>
      <c r="D1609" s="366">
        <v>21127</v>
      </c>
      <c r="E1609" s="179" t="str">
        <f>IF($D1609&lt;&gt;"",VLOOKUP($D1609,'SINAPI MARÇO 2020'!$A$1:G12336,2,FALSE),"")</f>
        <v>FITA ISOLANTE ADESIVA ANTICHAMA, USO ATE 750 V, EM ROLO DE 19 MM X 5 M</v>
      </c>
      <c r="F1609" s="180" t="str">
        <f>IF($D1609&lt;&gt;"",VLOOKUP($D1609,'SINAPI MARÇO 2020'!$1:$1048576,3,FALSE),"")</f>
        <v xml:space="preserve">UN    </v>
      </c>
      <c r="G1609" s="426">
        <v>1.12E-2</v>
      </c>
      <c r="H1609" s="625">
        <f>IF($D1609&lt;&gt;"",VLOOKUP($D1609,'SINAPI MARÇO 2020'!$1:$1048576,4,FALSE),"")</f>
        <v>3.74</v>
      </c>
      <c r="I1609" s="420">
        <f>TRUNC(G1609*H1609,2)</f>
        <v>0.04</v>
      </c>
    </row>
    <row r="1610" spans="2:9">
      <c r="B1610" s="492"/>
      <c r="C1610" s="400"/>
      <c r="D1610" s="400"/>
      <c r="E1610" s="587"/>
      <c r="F1610" s="400"/>
      <c r="G1610" s="594"/>
      <c r="H1610" s="400"/>
      <c r="I1610" s="493"/>
    </row>
    <row r="1611" spans="2:9" ht="51">
      <c r="B1611" s="483" t="s">
        <v>10086</v>
      </c>
      <c r="C1611" s="395"/>
      <c r="D1611" s="395"/>
      <c r="E1611" s="358" t="s">
        <v>12804</v>
      </c>
      <c r="F1611" s="359" t="s">
        <v>1135</v>
      </c>
      <c r="G1611" s="425">
        <v>1</v>
      </c>
      <c r="H1611" s="360"/>
      <c r="I1611" s="419">
        <f>SUM(I1612:I1615)</f>
        <v>5.78</v>
      </c>
    </row>
    <row r="1612" spans="2:9">
      <c r="B1612" s="361" t="s">
        <v>874</v>
      </c>
      <c r="C1612" s="362" t="s">
        <v>7</v>
      </c>
      <c r="D1612" s="366">
        <v>88264</v>
      </c>
      <c r="E1612" s="179" t="str">
        <f>IF($D1612&lt;&gt;"",VLOOKUP($D1612,'SINAPI MARÇO 2020'!$A$1:G12339,2,FALSE),"")</f>
        <v>ELETRICISTA COM ENCARGOS COMPLEMENTARES</v>
      </c>
      <c r="F1612" s="180" t="str">
        <f>IF($D1612&lt;&gt;"",VLOOKUP($D1612,'SINAPI MARÇO 2020'!$1:$1048576,3,FALSE),"")</f>
        <v>H</v>
      </c>
      <c r="G1612" s="426">
        <v>7.0000000000000007E-2</v>
      </c>
      <c r="H1612" s="625">
        <f>IF($D1612&lt;&gt;"",VLOOKUP($D1612,'SINAPI MARÇO 2020'!$1:$1048576,4,FALSE),"")</f>
        <v>18.38</v>
      </c>
      <c r="I1612" s="420">
        <f>TRUNC(G1612*H1612,2)</f>
        <v>1.28</v>
      </c>
    </row>
    <row r="1613" spans="2:9">
      <c r="B1613" s="361" t="s">
        <v>874</v>
      </c>
      <c r="C1613" s="362" t="s">
        <v>7</v>
      </c>
      <c r="D1613" s="366">
        <v>88316</v>
      </c>
      <c r="E1613" s="179" t="str">
        <f>IF($D1613&lt;&gt;"",VLOOKUP($D1613,'SINAPI MARÇO 2020'!$A$1:G12340,2,FALSE),"")</f>
        <v>SERVENTE COM ENCARGOS COMPLEMENTARES</v>
      </c>
      <c r="F1613" s="180" t="str">
        <f>IF($D1613&lt;&gt;"",VLOOKUP($D1613,'SINAPI MARÇO 2020'!$1:$1048576,3,FALSE),"")</f>
        <v>H</v>
      </c>
      <c r="G1613" s="426">
        <v>7.0000000000000007E-2</v>
      </c>
      <c r="H1613" s="625">
        <f>IF($D1613&lt;&gt;"",VLOOKUP($D1613,'SINAPI MARÇO 2020'!$1:$1048576,4,FALSE),"")</f>
        <v>14.37</v>
      </c>
      <c r="I1613" s="420">
        <f>TRUNC(G1613*H1613,2)</f>
        <v>1</v>
      </c>
    </row>
    <row r="1614" spans="2:9" ht="25.5">
      <c r="B1614" s="361" t="s">
        <v>872</v>
      </c>
      <c r="C1614" s="362" t="s">
        <v>7</v>
      </c>
      <c r="D1614" s="366">
        <v>982</v>
      </c>
      <c r="E1614" s="179" t="str">
        <f>IF($D1614&lt;&gt;"",VLOOKUP($D1614,'SINAPI MARÇO 2020'!$A$1:G12341,2,FALSE),"")</f>
        <v>CABO DE COBRE, FLEXIVEL, CLASSE 4 OU 5, ISOLACAO EM PVC/A, ANTICHAMA BWF-B, 1 CONDUTOR, 450/750 V, SECAO NOMINAL 6 MM2</v>
      </c>
      <c r="F1614" s="180" t="str">
        <f>IF($D1614&lt;&gt;"",VLOOKUP($D1614,'SINAPI MARÇO 2020'!$1:$1048576,3,FALSE),"")</f>
        <v xml:space="preserve">M     </v>
      </c>
      <c r="G1614" s="426">
        <v>1</v>
      </c>
      <c r="H1614" s="625">
        <f>IF($D1614&lt;&gt;"",VLOOKUP($D1614,'SINAPI MARÇO 2020'!$1:$1048576,4,FALSE),"")</f>
        <v>3.46</v>
      </c>
      <c r="I1614" s="420">
        <f>TRUNC(G1614*H1614,2)</f>
        <v>3.46</v>
      </c>
    </row>
    <row r="1615" spans="2:9" ht="25.5">
      <c r="B1615" s="361" t="s">
        <v>872</v>
      </c>
      <c r="C1615" s="362" t="s">
        <v>7</v>
      </c>
      <c r="D1615" s="366">
        <v>21127</v>
      </c>
      <c r="E1615" s="179" t="str">
        <f>IF($D1615&lt;&gt;"",VLOOKUP($D1615,'SINAPI MARÇO 2020'!$A$1:G12342,2,FALSE),"")</f>
        <v>FITA ISOLANTE ADESIVA ANTICHAMA, USO ATE 750 V, EM ROLO DE 19 MM X 5 M</v>
      </c>
      <c r="F1615" s="180" t="str">
        <f>IF($D1615&lt;&gt;"",VLOOKUP($D1615,'SINAPI MARÇO 2020'!$1:$1048576,3,FALSE),"")</f>
        <v xml:space="preserve">UN    </v>
      </c>
      <c r="G1615" s="426">
        <v>1.12E-2</v>
      </c>
      <c r="H1615" s="625">
        <f>IF($D1615&lt;&gt;"",VLOOKUP($D1615,'SINAPI MARÇO 2020'!$1:$1048576,4,FALSE),"")</f>
        <v>3.74</v>
      </c>
      <c r="I1615" s="420">
        <f>TRUNC(G1615*H1615,2)</f>
        <v>0.04</v>
      </c>
    </row>
    <row r="1616" spans="2:9">
      <c r="B1616" s="492"/>
      <c r="C1616" s="400"/>
      <c r="D1616" s="400"/>
      <c r="E1616" s="587"/>
      <c r="F1616" s="400"/>
      <c r="G1616" s="594"/>
      <c r="H1616" s="400"/>
      <c r="I1616" s="493"/>
    </row>
    <row r="1617" spans="2:9" ht="68.25" customHeight="1">
      <c r="B1617" s="483" t="s">
        <v>12805</v>
      </c>
      <c r="C1617" s="395"/>
      <c r="D1617" s="395"/>
      <c r="E1617" s="358" t="s">
        <v>12806</v>
      </c>
      <c r="F1617" s="359" t="s">
        <v>1135</v>
      </c>
      <c r="G1617" s="425">
        <v>1</v>
      </c>
      <c r="H1617" s="360"/>
      <c r="I1617" s="419">
        <f>SUM(I1618:I1620)</f>
        <v>8.5299999999999994</v>
      </c>
    </row>
    <row r="1618" spans="2:9">
      <c r="B1618" s="361" t="s">
        <v>874</v>
      </c>
      <c r="C1618" s="362" t="s">
        <v>7</v>
      </c>
      <c r="D1618" s="366">
        <v>88264</v>
      </c>
      <c r="E1618" s="179" t="str">
        <f>IF($D1618&lt;&gt;"",VLOOKUP($D1618,'SINAPI MARÇO 2020'!$A$1:G12345,2,FALSE),"")</f>
        <v>ELETRICISTA COM ENCARGOS COMPLEMENTARES</v>
      </c>
      <c r="F1618" s="180" t="str">
        <f>IF($D1618&lt;&gt;"",VLOOKUP($D1618,'SINAPI MARÇO 2020'!$1:$1048576,3,FALSE),"")</f>
        <v>H</v>
      </c>
      <c r="G1618" s="426">
        <v>0.08</v>
      </c>
      <c r="H1618" s="625">
        <f>IF($D1618&lt;&gt;"",VLOOKUP($D1618,'SINAPI MARÇO 2020'!$1:$1048576,4,FALSE),"")</f>
        <v>18.38</v>
      </c>
      <c r="I1618" s="420">
        <f>TRUNC(G1618*H1618,2)</f>
        <v>1.47</v>
      </c>
    </row>
    <row r="1619" spans="2:9">
      <c r="B1619" s="361" t="s">
        <v>874</v>
      </c>
      <c r="C1619" s="362" t="s">
        <v>7</v>
      </c>
      <c r="D1619" s="366">
        <v>88316</v>
      </c>
      <c r="E1619" s="179" t="str">
        <f>IF($D1619&lt;&gt;"",VLOOKUP($D1619,'SINAPI MARÇO 2020'!$A$1:G12346,2,FALSE),"")</f>
        <v>SERVENTE COM ENCARGOS COMPLEMENTARES</v>
      </c>
      <c r="F1619" s="180" t="str">
        <f>IF($D1619&lt;&gt;"",VLOOKUP($D1619,'SINAPI MARÇO 2020'!$1:$1048576,3,FALSE),"")</f>
        <v>H</v>
      </c>
      <c r="G1619" s="426">
        <v>0.08</v>
      </c>
      <c r="H1619" s="625">
        <f>IF($D1619&lt;&gt;"",VLOOKUP($D1619,'SINAPI MARÇO 2020'!$1:$1048576,4,FALSE),"")</f>
        <v>14.37</v>
      </c>
      <c r="I1619" s="420">
        <f>TRUNC(G1619*H1619,2)</f>
        <v>1.1399999999999999</v>
      </c>
    </row>
    <row r="1620" spans="2:9" ht="38.25">
      <c r="B1620" s="361" t="s">
        <v>872</v>
      </c>
      <c r="C1620" s="362" t="s">
        <v>7</v>
      </c>
      <c r="D1620" s="366">
        <v>980</v>
      </c>
      <c r="E1620" s="179" t="str">
        <f>IF($D1620&lt;&gt;"",VLOOKUP($D1620,'SINAPI MARÇO 2020'!$A$1:G12347,2,FALSE),"")</f>
        <v>CABO DE COBRE, FLEXIVEL, CLASSE 4 OU 5, ISOLACAO EM PVC/A, ANTICHAMA BWF-B, 1 CONDUTOR, 450/750 V, SECAO NOMINAL 10 MM2</v>
      </c>
      <c r="F1620" s="180" t="str">
        <f>IF($D1620&lt;&gt;"",VLOOKUP($D1620,'SINAPI MARÇO 2020'!$1:$1048576,3,FALSE),"")</f>
        <v xml:space="preserve">M     </v>
      </c>
      <c r="G1620" s="426">
        <v>1</v>
      </c>
      <c r="H1620" s="625">
        <f>IF($D1620&lt;&gt;"",VLOOKUP($D1620,'SINAPI MARÇO 2020'!$1:$1048576,4,FALSE),"")</f>
        <v>5.92</v>
      </c>
      <c r="I1620" s="420">
        <f>TRUNC(G1620*H1620,2)</f>
        <v>5.92</v>
      </c>
    </row>
    <row r="1621" spans="2:9">
      <c r="B1621" s="492"/>
      <c r="C1621" s="400"/>
      <c r="D1621" s="400"/>
      <c r="E1621" s="587"/>
      <c r="F1621" s="400"/>
      <c r="G1621" s="594"/>
      <c r="H1621" s="400"/>
      <c r="I1621" s="493"/>
    </row>
    <row r="1622" spans="2:9" ht="51">
      <c r="B1622" s="483" t="s">
        <v>12807</v>
      </c>
      <c r="C1622" s="395"/>
      <c r="D1622" s="395"/>
      <c r="E1622" s="358" t="s">
        <v>12808</v>
      </c>
      <c r="F1622" s="359" t="s">
        <v>1135</v>
      </c>
      <c r="G1622" s="425">
        <v>1</v>
      </c>
      <c r="H1622" s="360"/>
      <c r="I1622" s="419">
        <f>SUM(I1623:I1625)</f>
        <v>12.059999999999999</v>
      </c>
    </row>
    <row r="1623" spans="2:9">
      <c r="B1623" s="361" t="s">
        <v>874</v>
      </c>
      <c r="C1623" s="362" t="s">
        <v>7</v>
      </c>
      <c r="D1623" s="366">
        <v>88264</v>
      </c>
      <c r="E1623" s="179" t="str">
        <f>IF($D1623&lt;&gt;"",VLOOKUP($D1623,'SINAPI MARÇO 2020'!$A$1:G12350,2,FALSE),"")</f>
        <v>ELETRICISTA COM ENCARGOS COMPLEMENTARES</v>
      </c>
      <c r="F1623" s="180" t="str">
        <f>IF($D1623&lt;&gt;"",VLOOKUP($D1623,'SINAPI MARÇO 2020'!$1:$1048576,3,FALSE),"")</f>
        <v>H</v>
      </c>
      <c r="G1623" s="426">
        <v>0.09</v>
      </c>
      <c r="H1623" s="625">
        <f>IF($D1623&lt;&gt;"",VLOOKUP($D1623,'SINAPI MARÇO 2020'!$1:$1048576,4,FALSE),"")</f>
        <v>18.38</v>
      </c>
      <c r="I1623" s="420">
        <f>TRUNC(G1623*H1623,2)</f>
        <v>1.65</v>
      </c>
    </row>
    <row r="1624" spans="2:9">
      <c r="B1624" s="361" t="s">
        <v>874</v>
      </c>
      <c r="C1624" s="362" t="s">
        <v>7</v>
      </c>
      <c r="D1624" s="366">
        <v>88316</v>
      </c>
      <c r="E1624" s="179" t="str">
        <f>IF($D1624&lt;&gt;"",VLOOKUP($D1624,'SINAPI MARÇO 2020'!$A$1:G12351,2,FALSE),"")</f>
        <v>SERVENTE COM ENCARGOS COMPLEMENTARES</v>
      </c>
      <c r="F1624" s="180" t="str">
        <f>IF($D1624&lt;&gt;"",VLOOKUP($D1624,'SINAPI MARÇO 2020'!$1:$1048576,3,FALSE),"")</f>
        <v>H</v>
      </c>
      <c r="G1624" s="426">
        <v>0.09</v>
      </c>
      <c r="H1624" s="625">
        <f>IF($D1624&lt;&gt;"",VLOOKUP($D1624,'SINAPI MARÇO 2020'!$1:$1048576,4,FALSE),"")</f>
        <v>14.37</v>
      </c>
      <c r="I1624" s="420">
        <f>TRUNC(G1624*H1624,2)</f>
        <v>1.29</v>
      </c>
    </row>
    <row r="1625" spans="2:9" ht="38.25">
      <c r="B1625" s="361" t="s">
        <v>872</v>
      </c>
      <c r="C1625" s="362" t="s">
        <v>7</v>
      </c>
      <c r="D1625" s="366">
        <v>979</v>
      </c>
      <c r="E1625" s="179" t="str">
        <f>IF($D1625&lt;&gt;"",VLOOKUP($D1625,'SINAPI MARÇO 2020'!$A$1:G12352,2,FALSE),"")</f>
        <v>CABO DE COBRE, FLEXIVEL, CLASSE 4 OU 5, ISOLACAO EM PVC/A, ANTICHAMA BWF-B, 1 CONDUTOR, 450/750 V, SECAO NOMINAL 16 MM2</v>
      </c>
      <c r="F1625" s="180" t="str">
        <f>IF($D1625&lt;&gt;"",VLOOKUP($D1625,'SINAPI MARÇO 2020'!$1:$1048576,3,FALSE),"")</f>
        <v xml:space="preserve">M     </v>
      </c>
      <c r="G1625" s="426">
        <v>1</v>
      </c>
      <c r="H1625" s="625">
        <f>IF($D1625&lt;&gt;"",VLOOKUP($D1625,'SINAPI MARÇO 2020'!$1:$1048576,4,FALSE),"")</f>
        <v>9.1199999999999992</v>
      </c>
      <c r="I1625" s="420">
        <f>TRUNC(G1625*H1625,2)</f>
        <v>9.1199999999999992</v>
      </c>
    </row>
    <row r="1626" spans="2:9">
      <c r="B1626" s="492"/>
      <c r="C1626" s="400"/>
      <c r="D1626" s="400"/>
      <c r="E1626" s="587"/>
      <c r="F1626" s="400"/>
      <c r="G1626" s="594"/>
      <c r="H1626" s="400"/>
      <c r="I1626" s="493"/>
    </row>
    <row r="1627" spans="2:9" ht="51">
      <c r="B1627" s="483" t="s">
        <v>12809</v>
      </c>
      <c r="C1627" s="395"/>
      <c r="D1627" s="395"/>
      <c r="E1627" s="358" t="s">
        <v>12810</v>
      </c>
      <c r="F1627" s="359" t="s">
        <v>1135</v>
      </c>
      <c r="G1627" s="425">
        <v>1</v>
      </c>
      <c r="H1627" s="360"/>
      <c r="I1627" s="419">
        <f>SUM(I1628:I1630)</f>
        <v>18.259999999999998</v>
      </c>
    </row>
    <row r="1628" spans="2:9">
      <c r="B1628" s="361" t="s">
        <v>874</v>
      </c>
      <c r="C1628" s="362" t="s">
        <v>7</v>
      </c>
      <c r="D1628" s="366">
        <v>88264</v>
      </c>
      <c r="E1628" s="179" t="str">
        <f>IF($D1628&lt;&gt;"",VLOOKUP($D1628,'SINAPI MARÇO 2020'!$A$1:G12355,2,FALSE),"")</f>
        <v>ELETRICISTA COM ENCARGOS COMPLEMENTARES</v>
      </c>
      <c r="F1628" s="180" t="str">
        <f>IF($D1628&lt;&gt;"",VLOOKUP($D1628,'SINAPI MARÇO 2020'!$1:$1048576,3,FALSE),"")</f>
        <v>H</v>
      </c>
      <c r="G1628" s="426">
        <v>0.1</v>
      </c>
      <c r="H1628" s="625">
        <f>IF($D1628&lt;&gt;"",VLOOKUP($D1628,'SINAPI MARÇO 2020'!$1:$1048576,4,FALSE),"")</f>
        <v>18.38</v>
      </c>
      <c r="I1628" s="420">
        <f>TRUNC(G1628*H1628,2)</f>
        <v>1.83</v>
      </c>
    </row>
    <row r="1629" spans="2:9">
      <c r="B1629" s="361" t="s">
        <v>874</v>
      </c>
      <c r="C1629" s="362" t="s">
        <v>7</v>
      </c>
      <c r="D1629" s="366">
        <v>88316</v>
      </c>
      <c r="E1629" s="179" t="str">
        <f>IF($D1629&lt;&gt;"",VLOOKUP($D1629,'SINAPI MARÇO 2020'!$A$1:G12356,2,FALSE),"")</f>
        <v>SERVENTE COM ENCARGOS COMPLEMENTARES</v>
      </c>
      <c r="F1629" s="180" t="str">
        <f>IF($D1629&lt;&gt;"",VLOOKUP($D1629,'SINAPI MARÇO 2020'!$1:$1048576,3,FALSE),"")</f>
        <v>H</v>
      </c>
      <c r="G1629" s="426">
        <v>0.1</v>
      </c>
      <c r="H1629" s="625">
        <f>IF($D1629&lt;&gt;"",VLOOKUP($D1629,'SINAPI MARÇO 2020'!$1:$1048576,4,FALSE),"")</f>
        <v>14.37</v>
      </c>
      <c r="I1629" s="420">
        <f>TRUNC(G1629*H1629,2)</f>
        <v>1.43</v>
      </c>
    </row>
    <row r="1630" spans="2:9" ht="38.25">
      <c r="B1630" s="361" t="s">
        <v>872</v>
      </c>
      <c r="C1630" s="362" t="s">
        <v>7</v>
      </c>
      <c r="D1630" s="366">
        <v>986</v>
      </c>
      <c r="E1630" s="179" t="str">
        <f>IF($D1630&lt;&gt;"",VLOOKUP($D1630,'SINAPI MARÇO 2020'!$A$1:G12357,2,FALSE),"")</f>
        <v>CABO DE COBRE, RIGIDO, CLASSE 2, ISOLACAO EM PVC/A, ANTICHAMA BWF-B, 1 CONDUTOR, 450/750 V, SECAO NOMINAL 25 MM2</v>
      </c>
      <c r="F1630" s="180" t="str">
        <f>IF($D1630&lt;&gt;"",VLOOKUP($D1630,'SINAPI MARÇO 2020'!$1:$1048576,3,FALSE),"")</f>
        <v xml:space="preserve">M     </v>
      </c>
      <c r="G1630" s="426">
        <v>1</v>
      </c>
      <c r="H1630" s="625">
        <f>IF($D1630&lt;&gt;"",VLOOKUP($D1630,'SINAPI MARÇO 2020'!$1:$1048576,4,FALSE),"")</f>
        <v>15</v>
      </c>
      <c r="I1630" s="420">
        <f>TRUNC(G1630*H1630,2)</f>
        <v>15</v>
      </c>
    </row>
    <row r="1631" spans="2:9">
      <c r="B1631" s="492"/>
      <c r="C1631" s="400"/>
      <c r="D1631" s="400"/>
      <c r="E1631" s="587"/>
      <c r="F1631" s="400"/>
      <c r="G1631" s="594"/>
      <c r="H1631" s="400"/>
      <c r="I1631" s="493"/>
    </row>
    <row r="1632" spans="2:9" ht="51">
      <c r="B1632" s="483" t="s">
        <v>12811</v>
      </c>
      <c r="C1632" s="395"/>
      <c r="D1632" s="395"/>
      <c r="E1632" s="358" t="s">
        <v>12812</v>
      </c>
      <c r="F1632" s="359" t="s">
        <v>1135</v>
      </c>
      <c r="G1632" s="425">
        <v>1</v>
      </c>
      <c r="H1632" s="360"/>
      <c r="I1632" s="419">
        <f>SUM(I1633:I1635)</f>
        <v>25.29</v>
      </c>
    </row>
    <row r="1633" spans="2:9">
      <c r="B1633" s="361" t="s">
        <v>874</v>
      </c>
      <c r="C1633" s="362" t="s">
        <v>7</v>
      </c>
      <c r="D1633" s="366">
        <v>88264</v>
      </c>
      <c r="E1633" s="179" t="str">
        <f>IF($D1633&lt;&gt;"",VLOOKUP($D1633,'SINAPI MARÇO 2020'!$A$1:G12360,2,FALSE),"")</f>
        <v>ELETRICISTA COM ENCARGOS COMPLEMENTARES</v>
      </c>
      <c r="F1633" s="180" t="str">
        <f>IF($D1633&lt;&gt;"",VLOOKUP($D1633,'SINAPI MARÇO 2020'!$1:$1048576,3,FALSE),"")</f>
        <v>H</v>
      </c>
      <c r="G1633" s="426">
        <v>0.15</v>
      </c>
      <c r="H1633" s="625">
        <f>IF($D1633&lt;&gt;"",VLOOKUP($D1633,'SINAPI MARÇO 2020'!$1:$1048576,4,FALSE),"")</f>
        <v>18.38</v>
      </c>
      <c r="I1633" s="420">
        <f>TRUNC(G1633*H1633,2)</f>
        <v>2.75</v>
      </c>
    </row>
    <row r="1634" spans="2:9">
      <c r="B1634" s="361" t="s">
        <v>874</v>
      </c>
      <c r="C1634" s="362" t="s">
        <v>7</v>
      </c>
      <c r="D1634" s="366">
        <v>88316</v>
      </c>
      <c r="E1634" s="179" t="str">
        <f>IF($D1634&lt;&gt;"",VLOOKUP($D1634,'SINAPI MARÇO 2020'!$A$1:G12361,2,FALSE),"")</f>
        <v>SERVENTE COM ENCARGOS COMPLEMENTARES</v>
      </c>
      <c r="F1634" s="180" t="str">
        <f>IF($D1634&lt;&gt;"",VLOOKUP($D1634,'SINAPI MARÇO 2020'!$1:$1048576,3,FALSE),"")</f>
        <v>H</v>
      </c>
      <c r="G1634" s="426">
        <v>0.15</v>
      </c>
      <c r="H1634" s="625">
        <f>IF($D1634&lt;&gt;"",VLOOKUP($D1634,'SINAPI MARÇO 2020'!$1:$1048576,4,FALSE),"")</f>
        <v>14.37</v>
      </c>
      <c r="I1634" s="420">
        <f>TRUNC(G1634*H1634,2)</f>
        <v>2.15</v>
      </c>
    </row>
    <row r="1635" spans="2:9" ht="38.25">
      <c r="B1635" s="361" t="s">
        <v>872</v>
      </c>
      <c r="C1635" s="362" t="s">
        <v>7</v>
      </c>
      <c r="D1635" s="366">
        <v>987</v>
      </c>
      <c r="E1635" s="179" t="str">
        <f>IF($D1635&lt;&gt;"",VLOOKUP($D1635,'SINAPI MARÇO 2020'!$A$1:G12362,2,FALSE),"")</f>
        <v>CABO DE COBRE, RIGIDO, CLASSE 2, ISOLACAO EM PVC/A, ANTICHAMA BWF-B, 1 CONDUTOR, 450/750 V, SECAO NOMINAL 35 MM2</v>
      </c>
      <c r="F1635" s="180" t="str">
        <f>IF($D1635&lt;&gt;"",VLOOKUP($D1635,'SINAPI MARÇO 2020'!$1:$1048576,3,FALSE),"")</f>
        <v xml:space="preserve">M     </v>
      </c>
      <c r="G1635" s="426">
        <v>1</v>
      </c>
      <c r="H1635" s="625">
        <f>IF($D1635&lt;&gt;"",VLOOKUP($D1635,'SINAPI MARÇO 2020'!$1:$1048576,4,FALSE),"")</f>
        <v>20.39</v>
      </c>
      <c r="I1635" s="420">
        <f>TRUNC(G1635*H1635,2)</f>
        <v>20.39</v>
      </c>
    </row>
    <row r="1636" spans="2:9">
      <c r="B1636" s="492"/>
      <c r="C1636" s="400"/>
      <c r="D1636" s="400"/>
      <c r="E1636" s="587"/>
      <c r="F1636" s="400"/>
      <c r="G1636" s="594"/>
      <c r="H1636" s="400"/>
      <c r="I1636" s="493"/>
    </row>
    <row r="1637" spans="2:9" ht="51">
      <c r="B1637" s="483" t="s">
        <v>12813</v>
      </c>
      <c r="C1637" s="395"/>
      <c r="D1637" s="395"/>
      <c r="E1637" s="358" t="s">
        <v>12814</v>
      </c>
      <c r="F1637" s="359" t="s">
        <v>1135</v>
      </c>
      <c r="G1637" s="425">
        <v>1</v>
      </c>
      <c r="H1637" s="360"/>
      <c r="I1637" s="419">
        <f>SUM(I1638:I1640)</f>
        <v>35.47</v>
      </c>
    </row>
    <row r="1638" spans="2:9">
      <c r="B1638" s="361" t="s">
        <v>874</v>
      </c>
      <c r="C1638" s="362" t="s">
        <v>7</v>
      </c>
      <c r="D1638" s="366">
        <v>88264</v>
      </c>
      <c r="E1638" s="179" t="str">
        <f>IF($D1638&lt;&gt;"",VLOOKUP($D1638,'SINAPI MARÇO 2020'!$A$1:G12365,2,FALSE),"")</f>
        <v>ELETRICISTA COM ENCARGOS COMPLEMENTARES</v>
      </c>
      <c r="F1638" s="180" t="str">
        <f>IF($D1638&lt;&gt;"",VLOOKUP($D1638,'SINAPI MARÇO 2020'!$1:$1048576,3,FALSE),"")</f>
        <v>H</v>
      </c>
      <c r="G1638" s="426">
        <v>0.2</v>
      </c>
      <c r="H1638" s="625">
        <f>IF($D1638&lt;&gt;"",VLOOKUP($D1638,'SINAPI MARÇO 2020'!$1:$1048576,4,FALSE),"")</f>
        <v>18.38</v>
      </c>
      <c r="I1638" s="420">
        <f>TRUNC(G1638*H1638,2)</f>
        <v>3.67</v>
      </c>
    </row>
    <row r="1639" spans="2:9">
      <c r="B1639" s="361" t="s">
        <v>874</v>
      </c>
      <c r="C1639" s="362" t="s">
        <v>7</v>
      </c>
      <c r="D1639" s="366">
        <v>88316</v>
      </c>
      <c r="E1639" s="179" t="str">
        <f>IF($D1639&lt;&gt;"",VLOOKUP($D1639,'SINAPI MARÇO 2020'!$A$1:G12366,2,FALSE),"")</f>
        <v>SERVENTE COM ENCARGOS COMPLEMENTARES</v>
      </c>
      <c r="F1639" s="180" t="str">
        <f>IF($D1639&lt;&gt;"",VLOOKUP($D1639,'SINAPI MARÇO 2020'!$1:$1048576,3,FALSE),"")</f>
        <v>H</v>
      </c>
      <c r="G1639" s="426">
        <v>0.2</v>
      </c>
      <c r="H1639" s="625">
        <f>IF($D1639&lt;&gt;"",VLOOKUP($D1639,'SINAPI MARÇO 2020'!$1:$1048576,4,FALSE),"")</f>
        <v>14.37</v>
      </c>
      <c r="I1639" s="420">
        <f>TRUNC(G1639*H1639,2)</f>
        <v>2.87</v>
      </c>
    </row>
    <row r="1640" spans="2:9" ht="38.25">
      <c r="B1640" s="361" t="s">
        <v>872</v>
      </c>
      <c r="C1640" s="362" t="s">
        <v>7</v>
      </c>
      <c r="D1640" s="366">
        <v>1007</v>
      </c>
      <c r="E1640" s="179" t="str">
        <f>IF($D1640&lt;&gt;"",VLOOKUP($D1640,'SINAPI MARÇO 2020'!$A$1:G12367,2,FALSE),"")</f>
        <v>CABO DE COBRE, RIGIDO, CLASSE 2, ISOLACAO EM PVC/A, ANTICHAMA BWF-B, 1 CONDUTOR, 450/750 V, SECAO NOMINAL 50 MM2</v>
      </c>
      <c r="F1640" s="180" t="str">
        <f>IF($D1640&lt;&gt;"",VLOOKUP($D1640,'SINAPI MARÇO 2020'!$1:$1048576,3,FALSE),"")</f>
        <v xml:space="preserve">M     </v>
      </c>
      <c r="G1640" s="426">
        <v>1</v>
      </c>
      <c r="H1640" s="625">
        <f>IF($D1640&lt;&gt;"",VLOOKUP($D1640,'SINAPI MARÇO 2020'!$1:$1048576,4,FALSE),"")</f>
        <v>28.93</v>
      </c>
      <c r="I1640" s="420">
        <f>TRUNC(G1640*H1640,2)</f>
        <v>28.93</v>
      </c>
    </row>
    <row r="1641" spans="2:9">
      <c r="B1641" s="492"/>
      <c r="C1641" s="400"/>
      <c r="D1641" s="400"/>
      <c r="E1641" s="587"/>
      <c r="F1641" s="400"/>
      <c r="G1641" s="594"/>
      <c r="H1641" s="400"/>
      <c r="I1641" s="493"/>
    </row>
    <row r="1642" spans="2:9" ht="63" customHeight="1">
      <c r="B1642" s="483" t="s">
        <v>12815</v>
      </c>
      <c r="C1642" s="395"/>
      <c r="D1642" s="395"/>
      <c r="E1642" s="358" t="s">
        <v>12816</v>
      </c>
      <c r="F1642" s="359" t="s">
        <v>1135</v>
      </c>
      <c r="G1642" s="425">
        <v>1</v>
      </c>
      <c r="H1642" s="360"/>
      <c r="I1642" s="419">
        <f>SUM(I1643:I1645)</f>
        <v>48.13</v>
      </c>
    </row>
    <row r="1643" spans="2:9">
      <c r="B1643" s="361" t="s">
        <v>874</v>
      </c>
      <c r="C1643" s="362" t="s">
        <v>7</v>
      </c>
      <c r="D1643" s="366">
        <v>88264</v>
      </c>
      <c r="E1643" s="179" t="str">
        <f>IF($D1643&lt;&gt;"",VLOOKUP($D1643,'SINAPI MARÇO 2020'!$A$1:G12370,2,FALSE),"")</f>
        <v>ELETRICISTA COM ENCARGOS COMPLEMENTARES</v>
      </c>
      <c r="F1643" s="180" t="str">
        <f>IF($D1643&lt;&gt;"",VLOOKUP($D1643,'SINAPI MARÇO 2020'!$1:$1048576,3,FALSE),"")</f>
        <v>H</v>
      </c>
      <c r="G1643" s="426">
        <v>0.25</v>
      </c>
      <c r="H1643" s="625">
        <f>IF($D1643&lt;&gt;"",VLOOKUP($D1643,'SINAPI MARÇO 2020'!$1:$1048576,4,FALSE),"")</f>
        <v>18.38</v>
      </c>
      <c r="I1643" s="420">
        <f>TRUNC(G1643*H1643,2)</f>
        <v>4.59</v>
      </c>
    </row>
    <row r="1644" spans="2:9">
      <c r="B1644" s="361" t="s">
        <v>874</v>
      </c>
      <c r="C1644" s="362" t="s">
        <v>7</v>
      </c>
      <c r="D1644" s="366">
        <v>88316</v>
      </c>
      <c r="E1644" s="179" t="str">
        <f>IF($D1644&lt;&gt;"",VLOOKUP($D1644,'SINAPI MARÇO 2020'!$A$1:G12371,2,FALSE),"")</f>
        <v>SERVENTE COM ENCARGOS COMPLEMENTARES</v>
      </c>
      <c r="F1644" s="180" t="str">
        <f>IF($D1644&lt;&gt;"",VLOOKUP($D1644,'SINAPI MARÇO 2020'!$1:$1048576,3,FALSE),"")</f>
        <v>H</v>
      </c>
      <c r="G1644" s="426">
        <v>0.25</v>
      </c>
      <c r="H1644" s="625">
        <f>IF($D1644&lt;&gt;"",VLOOKUP($D1644,'SINAPI MARÇO 2020'!$1:$1048576,4,FALSE),"")</f>
        <v>14.37</v>
      </c>
      <c r="I1644" s="420">
        <f>TRUNC(G1644*H1644,2)</f>
        <v>3.59</v>
      </c>
    </row>
    <row r="1645" spans="2:9" ht="38.25">
      <c r="B1645" s="361" t="s">
        <v>872</v>
      </c>
      <c r="C1645" s="362" t="s">
        <v>7</v>
      </c>
      <c r="D1645" s="366">
        <v>988</v>
      </c>
      <c r="E1645" s="179" t="str">
        <f>IF($D1645&lt;&gt;"",VLOOKUP($D1645,'SINAPI MARÇO 2020'!$A$1:G12372,2,FALSE),"")</f>
        <v>CABO DE COBRE, RIGIDO, CLASSE 2, ISOLACAO EM PVC/A, ANTICHAMA BWF-B, 1 CONDUTOR, 450/750 V, SECAO NOMINAL 70 MM2</v>
      </c>
      <c r="F1645" s="180" t="str">
        <f>IF($D1645&lt;&gt;"",VLOOKUP($D1645,'SINAPI MARÇO 2020'!$1:$1048576,3,FALSE),"")</f>
        <v xml:space="preserve">M     </v>
      </c>
      <c r="G1645" s="426">
        <v>1</v>
      </c>
      <c r="H1645" s="625">
        <f>IF($D1645&lt;&gt;"",VLOOKUP($D1645,'SINAPI MARÇO 2020'!$1:$1048576,4,FALSE),"")</f>
        <v>39.950000000000003</v>
      </c>
      <c r="I1645" s="420">
        <f>TRUNC(G1645*H1645,2)</f>
        <v>39.950000000000003</v>
      </c>
    </row>
    <row r="1646" spans="2:9">
      <c r="B1646" s="492"/>
      <c r="C1646" s="400"/>
      <c r="D1646" s="400"/>
      <c r="E1646" s="587"/>
      <c r="F1646" s="400"/>
      <c r="G1646" s="594"/>
      <c r="H1646" s="400"/>
      <c r="I1646" s="493"/>
    </row>
    <row r="1647" spans="2:9" ht="51">
      <c r="B1647" s="483" t="s">
        <v>12817</v>
      </c>
      <c r="C1647" s="395"/>
      <c r="D1647" s="395"/>
      <c r="E1647" s="358" t="s">
        <v>12818</v>
      </c>
      <c r="F1647" s="359" t="s">
        <v>1135</v>
      </c>
      <c r="G1647" s="425">
        <v>1</v>
      </c>
      <c r="H1647" s="360"/>
      <c r="I1647" s="419">
        <f>SUM(I1648:I1650)</f>
        <v>63.94</v>
      </c>
    </row>
    <row r="1648" spans="2:9">
      <c r="B1648" s="361" t="s">
        <v>874</v>
      </c>
      <c r="C1648" s="362" t="s">
        <v>7</v>
      </c>
      <c r="D1648" s="366">
        <v>88264</v>
      </c>
      <c r="E1648" s="179" t="str">
        <f>IF($D1648&lt;&gt;"",VLOOKUP($D1648,'SINAPI MARÇO 2020'!$A$1:G12375,2,FALSE),"")</f>
        <v>ELETRICISTA COM ENCARGOS COMPLEMENTARES</v>
      </c>
      <c r="F1648" s="180" t="str">
        <f>IF($D1648&lt;&gt;"",VLOOKUP($D1648,'SINAPI MARÇO 2020'!$1:$1048576,3,FALSE),"")</f>
        <v>H</v>
      </c>
      <c r="G1648" s="426">
        <v>0.3</v>
      </c>
      <c r="H1648" s="625">
        <f>IF($D1648&lt;&gt;"",VLOOKUP($D1648,'SINAPI MARÇO 2020'!$1:$1048576,4,FALSE),"")</f>
        <v>18.38</v>
      </c>
      <c r="I1648" s="420">
        <f>TRUNC(G1648*H1648,2)</f>
        <v>5.51</v>
      </c>
    </row>
    <row r="1649" spans="2:9">
      <c r="B1649" s="361" t="s">
        <v>874</v>
      </c>
      <c r="C1649" s="362" t="s">
        <v>7</v>
      </c>
      <c r="D1649" s="366">
        <v>88316</v>
      </c>
      <c r="E1649" s="179" t="str">
        <f>IF($D1649&lt;&gt;"",VLOOKUP($D1649,'SINAPI MARÇO 2020'!$A$1:G12376,2,FALSE),"")</f>
        <v>SERVENTE COM ENCARGOS COMPLEMENTARES</v>
      </c>
      <c r="F1649" s="180" t="str">
        <f>IF($D1649&lt;&gt;"",VLOOKUP($D1649,'SINAPI MARÇO 2020'!$1:$1048576,3,FALSE),"")</f>
        <v>H</v>
      </c>
      <c r="G1649" s="426">
        <v>0.3</v>
      </c>
      <c r="H1649" s="625">
        <f>IF($D1649&lt;&gt;"",VLOOKUP($D1649,'SINAPI MARÇO 2020'!$1:$1048576,4,FALSE),"")</f>
        <v>14.37</v>
      </c>
      <c r="I1649" s="420">
        <f>TRUNC(G1649*H1649,2)</f>
        <v>4.3099999999999996</v>
      </c>
    </row>
    <row r="1650" spans="2:9" ht="38.25">
      <c r="B1650" s="361" t="s">
        <v>872</v>
      </c>
      <c r="C1650" s="362" t="s">
        <v>7</v>
      </c>
      <c r="D1650" s="366">
        <v>989</v>
      </c>
      <c r="E1650" s="179" t="str">
        <f>IF($D1650&lt;&gt;"",VLOOKUP($D1650,'SINAPI MARÇO 2020'!$A$1:G12377,2,FALSE),"")</f>
        <v>CABO DE COBRE, RIGIDO, CLASSE 2, ISOLACAO EM PVC/A, ANTICHAMA BWF-B, 1 CONDUTOR, 450/750 V, SECAO NOMINAL 95 MM2</v>
      </c>
      <c r="F1650" s="180" t="str">
        <f>IF($D1650&lt;&gt;"",VLOOKUP($D1650,'SINAPI MARÇO 2020'!$1:$1048576,3,FALSE),"")</f>
        <v xml:space="preserve">M     </v>
      </c>
      <c r="G1650" s="426">
        <v>1</v>
      </c>
      <c r="H1650" s="625">
        <f>IF($D1650&lt;&gt;"",VLOOKUP($D1650,'SINAPI MARÇO 2020'!$1:$1048576,4,FALSE),"")</f>
        <v>54.12</v>
      </c>
      <c r="I1650" s="420">
        <f>TRUNC(G1650*H1650,2)</f>
        <v>54.12</v>
      </c>
    </row>
    <row r="1651" spans="2:9">
      <c r="B1651" s="492"/>
      <c r="C1651" s="400"/>
      <c r="D1651" s="400"/>
      <c r="E1651" s="587"/>
      <c r="F1651" s="400"/>
      <c r="G1651" s="594"/>
      <c r="H1651" s="400"/>
      <c r="I1651" s="493"/>
    </row>
    <row r="1652" spans="2:9" ht="75.75" customHeight="1">
      <c r="B1652" s="483" t="s">
        <v>12819</v>
      </c>
      <c r="C1652" s="395"/>
      <c r="D1652" s="395"/>
      <c r="E1652" s="358" t="s">
        <v>12820</v>
      </c>
      <c r="F1652" s="359" t="s">
        <v>1135</v>
      </c>
      <c r="G1652" s="425"/>
      <c r="H1652" s="360"/>
      <c r="I1652" s="419">
        <f>SUM(I1653:I1656)</f>
        <v>93.399999999999991</v>
      </c>
    </row>
    <row r="1653" spans="2:9">
      <c r="B1653" s="361" t="s">
        <v>874</v>
      </c>
      <c r="C1653" s="362" t="s">
        <v>7</v>
      </c>
      <c r="D1653" s="366">
        <v>88247</v>
      </c>
      <c r="E1653" s="179" t="str">
        <f>IF($D1653&lt;&gt;"",VLOOKUP($D1653,'SINAPI MARÇO 2020'!$A$1:G12380,2,FALSE),"")</f>
        <v>AUXILIAR DE ELETRICISTA COM ENCARGOS COMPLEMENTARES</v>
      </c>
      <c r="F1653" s="180" t="str">
        <f>IF($D1653&lt;&gt;"",VLOOKUP($D1653,'SINAPI MARÇO 2020'!$1:$1048576,3,FALSE),"")</f>
        <v>H</v>
      </c>
      <c r="G1653" s="426">
        <v>0.30499999999999999</v>
      </c>
      <c r="H1653" s="625">
        <f>IF($D1653&lt;&gt;"",VLOOKUP($D1653,'SINAPI MARÇO 2020'!$1:$1048576,4,FALSE),"")</f>
        <v>14.33</v>
      </c>
      <c r="I1653" s="420">
        <f>TRUNC(G1653*H1653,2)</f>
        <v>4.37</v>
      </c>
    </row>
    <row r="1654" spans="2:9">
      <c r="B1654" s="361" t="s">
        <v>874</v>
      </c>
      <c r="C1654" s="362" t="s">
        <v>7</v>
      </c>
      <c r="D1654" s="366">
        <v>88264</v>
      </c>
      <c r="E1654" s="179" t="str">
        <f>IF($D1654&lt;&gt;"",VLOOKUP($D1654,'SINAPI MARÇO 2020'!$A$1:G12381,2,FALSE),"")</f>
        <v>ELETRICISTA COM ENCARGOS COMPLEMENTARES</v>
      </c>
      <c r="F1654" s="180" t="str">
        <f>IF($D1654&lt;&gt;"",VLOOKUP($D1654,'SINAPI MARÇO 2020'!$1:$1048576,3,FALSE),"")</f>
        <v>H</v>
      </c>
      <c r="G1654" s="426">
        <v>0.3</v>
      </c>
      <c r="H1654" s="625">
        <f>IF($D1654&lt;&gt;"",VLOOKUP($D1654,'SINAPI MARÇO 2020'!$1:$1048576,4,FALSE),"")</f>
        <v>18.38</v>
      </c>
      <c r="I1654" s="420">
        <f>TRUNC(G1654*H1654,2)</f>
        <v>5.51</v>
      </c>
    </row>
    <row r="1655" spans="2:9" ht="59.25" customHeight="1">
      <c r="B1655" s="361" t="s">
        <v>872</v>
      </c>
      <c r="C1655" s="362" t="s">
        <v>7</v>
      </c>
      <c r="D1655" s="366">
        <v>39237</v>
      </c>
      <c r="E1655" s="179" t="str">
        <f>IF($D1655&lt;&gt;"",VLOOKUP($D1655,'SINAPI MARÇO 2020'!$A$1:G12382,2,FALSE),"")</f>
        <v>CABO DE COBRE, FLEXIVEL, CLASSE 4 OU 5, ISOLACAO EM PVC/A, ANTICHAMA BWF-B, 1 CONDUTOR, 450/750 V, SECAO NOMINAL 120 MM2</v>
      </c>
      <c r="F1655" s="180" t="str">
        <f>IF($D1655&lt;&gt;"",VLOOKUP($D1655,'SINAPI MARÇO 2020'!$1:$1048576,3,FALSE),"")</f>
        <v xml:space="preserve">M     </v>
      </c>
      <c r="G1655" s="426">
        <v>1.19</v>
      </c>
      <c r="H1655" s="625">
        <f>IF($D1655&lt;&gt;"",VLOOKUP($D1655,'SINAPI MARÇO 2020'!$1:$1048576,4,FALSE),"")</f>
        <v>70.16</v>
      </c>
      <c r="I1655" s="420">
        <f t="shared" ref="I1655:I1656" si="56">TRUNC(G1655*H1655,2)</f>
        <v>83.49</v>
      </c>
    </row>
    <row r="1656" spans="2:9" ht="25.5">
      <c r="B1656" s="361" t="s">
        <v>872</v>
      </c>
      <c r="C1656" s="362" t="s">
        <v>7</v>
      </c>
      <c r="D1656" s="366">
        <v>21127</v>
      </c>
      <c r="E1656" s="179" t="str">
        <f>IF($D1656&lt;&gt;"",VLOOKUP($D1656,'SINAPI MARÇO 2020'!$A$1:G12383,2,FALSE),"")</f>
        <v>FITA ISOLANTE ADESIVA ANTICHAMA, USO ATE 750 V, EM ROLO DE 19 MM X 5 M</v>
      </c>
      <c r="F1656" s="180" t="str">
        <f>IF($D1656&lt;&gt;"",VLOOKUP($D1656,'SINAPI MARÇO 2020'!$1:$1048576,3,FALSE),"")</f>
        <v xml:space="preserve">UN    </v>
      </c>
      <c r="G1656" s="426">
        <v>0.01</v>
      </c>
      <c r="H1656" s="625">
        <f>IF($D1656&lt;&gt;"",VLOOKUP($D1656,'SINAPI MARÇO 2020'!$1:$1048576,4,FALSE),"")</f>
        <v>3.74</v>
      </c>
      <c r="I1656" s="420">
        <f t="shared" si="56"/>
        <v>0.03</v>
      </c>
    </row>
    <row r="1657" spans="2:9">
      <c r="B1657" s="492"/>
      <c r="C1657" s="400"/>
      <c r="D1657" s="400"/>
      <c r="E1657" s="587"/>
      <c r="F1657" s="400"/>
      <c r="G1657" s="594"/>
      <c r="H1657" s="400"/>
      <c r="I1657" s="493"/>
    </row>
    <row r="1658" spans="2:9" ht="25.5">
      <c r="B1658" s="483" t="s">
        <v>12821</v>
      </c>
      <c r="C1658" s="395"/>
      <c r="D1658" s="395"/>
      <c r="E1658" s="358" t="s">
        <v>12822</v>
      </c>
      <c r="F1658" s="359" t="s">
        <v>1135</v>
      </c>
      <c r="G1658" s="425"/>
      <c r="H1658" s="360"/>
      <c r="I1658" s="419">
        <f>SUM(I1659:I1661)</f>
        <v>50.66</v>
      </c>
    </row>
    <row r="1659" spans="2:9">
      <c r="B1659" s="361" t="s">
        <v>874</v>
      </c>
      <c r="C1659" s="362" t="s">
        <v>7</v>
      </c>
      <c r="D1659" s="366">
        <v>88247</v>
      </c>
      <c r="E1659" s="179" t="str">
        <f>IF($D1659&lt;&gt;"",VLOOKUP($D1659,'SINAPI MARÇO 2020'!$A$1:G12386,2,FALSE),"")</f>
        <v>AUXILIAR DE ELETRICISTA COM ENCARGOS COMPLEMENTARES</v>
      </c>
      <c r="F1659" s="180" t="str">
        <f>IF($D1659&lt;&gt;"",VLOOKUP($D1659,'SINAPI MARÇO 2020'!$1:$1048576,3,FALSE),"")</f>
        <v>H</v>
      </c>
      <c r="G1659" s="426">
        <v>0.9</v>
      </c>
      <c r="H1659" s="625">
        <f>IF($D1659&lt;&gt;"",VLOOKUP($D1659,'SINAPI MARÇO 2020'!$1:$1048576,4,FALSE),"")</f>
        <v>14.33</v>
      </c>
      <c r="I1659" s="420">
        <f>TRUNC(G1659*H1659,2)</f>
        <v>12.89</v>
      </c>
    </row>
    <row r="1660" spans="2:9">
      <c r="B1660" s="361" t="s">
        <v>874</v>
      </c>
      <c r="C1660" s="362" t="s">
        <v>7</v>
      </c>
      <c r="D1660" s="366">
        <v>88264</v>
      </c>
      <c r="E1660" s="179" t="str">
        <f>IF($D1660&lt;&gt;"",VLOOKUP($D1660,'SINAPI MARÇO 2020'!$A$1:G12387,2,FALSE),"")</f>
        <v>ELETRICISTA COM ENCARGOS COMPLEMENTARES</v>
      </c>
      <c r="F1660" s="180" t="str">
        <f>IF($D1660&lt;&gt;"",VLOOKUP($D1660,'SINAPI MARÇO 2020'!$1:$1048576,3,FALSE),"")</f>
        <v>H</v>
      </c>
      <c r="G1660" s="426">
        <v>0.9</v>
      </c>
      <c r="H1660" s="625">
        <f>IF($D1660&lt;&gt;"",VLOOKUP($D1660,'SINAPI MARÇO 2020'!$1:$1048576,4,FALSE),"")</f>
        <v>18.38</v>
      </c>
      <c r="I1660" s="420">
        <f>TRUNC(G1660*H1660,2)</f>
        <v>16.54</v>
      </c>
    </row>
    <row r="1661" spans="2:9" ht="25.5">
      <c r="B1661" s="361" t="s">
        <v>872</v>
      </c>
      <c r="C1661" s="362" t="s">
        <v>873</v>
      </c>
      <c r="D1661" s="366"/>
      <c r="E1661" s="394" t="s">
        <v>12823</v>
      </c>
      <c r="F1661" s="180" t="s">
        <v>1135</v>
      </c>
      <c r="G1661" s="426">
        <v>1</v>
      </c>
      <c r="H1661" s="625">
        <v>21.23</v>
      </c>
      <c r="I1661" s="420">
        <f>TRUNC(G1661*H1661,2)</f>
        <v>21.23</v>
      </c>
    </row>
    <row r="1662" spans="2:9">
      <c r="B1662" s="492"/>
      <c r="C1662" s="400"/>
      <c r="D1662" s="400"/>
      <c r="E1662" s="587"/>
      <c r="F1662" s="400"/>
      <c r="G1662" s="594"/>
      <c r="H1662" s="400"/>
      <c r="I1662" s="493"/>
    </row>
    <row r="1663" spans="2:9" ht="25.5">
      <c r="B1663" s="483" t="s">
        <v>12824</v>
      </c>
      <c r="C1663" s="395"/>
      <c r="D1663" s="395"/>
      <c r="E1663" s="358" t="s">
        <v>12825</v>
      </c>
      <c r="F1663" s="359" t="s">
        <v>1135</v>
      </c>
      <c r="G1663" s="425"/>
      <c r="H1663" s="360"/>
      <c r="I1663" s="419">
        <f>SUM(I1664:I1666)</f>
        <v>54.769999999999996</v>
      </c>
    </row>
    <row r="1664" spans="2:9">
      <c r="B1664" s="361" t="s">
        <v>874</v>
      </c>
      <c r="C1664" s="362" t="s">
        <v>7</v>
      </c>
      <c r="D1664" s="366">
        <v>88247</v>
      </c>
      <c r="E1664" s="179" t="str">
        <f>IF($D1664&lt;&gt;"",VLOOKUP($D1664,'SINAPI MARÇO 2020'!$A$1:G12391,2,FALSE),"")</f>
        <v>AUXILIAR DE ELETRICISTA COM ENCARGOS COMPLEMENTARES</v>
      </c>
      <c r="F1664" s="180" t="str">
        <f>IF($D1664&lt;&gt;"",VLOOKUP($D1664,'SINAPI MARÇO 2020'!$1:$1048576,3,FALSE),"")</f>
        <v>H</v>
      </c>
      <c r="G1664" s="426">
        <v>1</v>
      </c>
      <c r="H1664" s="625">
        <f>IF($D1664&lt;&gt;"",VLOOKUP($D1664,'SINAPI MARÇO 2020'!$1:$1048576,4,FALSE),"")</f>
        <v>14.33</v>
      </c>
      <c r="I1664" s="420">
        <f>TRUNC(G1664*H1664,2)</f>
        <v>14.33</v>
      </c>
    </row>
    <row r="1665" spans="2:9">
      <c r="B1665" s="361" t="s">
        <v>874</v>
      </c>
      <c r="C1665" s="362" t="s">
        <v>7</v>
      </c>
      <c r="D1665" s="366">
        <v>88264</v>
      </c>
      <c r="E1665" s="179" t="str">
        <f>IF($D1665&lt;&gt;"",VLOOKUP($D1665,'SINAPI MARÇO 2020'!$A$1:G12392,2,FALSE),"")</f>
        <v>ELETRICISTA COM ENCARGOS COMPLEMENTARES</v>
      </c>
      <c r="F1665" s="180" t="str">
        <f>IF($D1665&lt;&gt;"",VLOOKUP($D1665,'SINAPI MARÇO 2020'!$1:$1048576,3,FALSE),"")</f>
        <v>H</v>
      </c>
      <c r="G1665" s="426">
        <v>1</v>
      </c>
      <c r="H1665" s="625">
        <f>IF($D1665&lt;&gt;"",VLOOKUP($D1665,'SINAPI MARÇO 2020'!$1:$1048576,4,FALSE),"")</f>
        <v>18.38</v>
      </c>
      <c r="I1665" s="420">
        <f>TRUNC(G1665*H1665,2)</f>
        <v>18.38</v>
      </c>
    </row>
    <row r="1666" spans="2:9" ht="25.5">
      <c r="B1666" s="361" t="s">
        <v>872</v>
      </c>
      <c r="C1666" s="362" t="s">
        <v>873</v>
      </c>
      <c r="D1666" s="366"/>
      <c r="E1666" s="394" t="s">
        <v>12826</v>
      </c>
      <c r="F1666" s="365" t="s">
        <v>1135</v>
      </c>
      <c r="G1666" s="426">
        <v>1</v>
      </c>
      <c r="H1666" s="628">
        <v>22.06</v>
      </c>
      <c r="I1666" s="420">
        <f>TRUNC(G1666*H1666,2)</f>
        <v>22.06</v>
      </c>
    </row>
    <row r="1667" spans="2:9">
      <c r="B1667" s="492"/>
      <c r="C1667" s="400"/>
      <c r="D1667" s="400"/>
      <c r="E1667" s="587"/>
      <c r="F1667" s="400"/>
      <c r="G1667" s="594"/>
      <c r="H1667" s="406"/>
      <c r="I1667" s="493"/>
    </row>
    <row r="1668" spans="2:9" ht="25.5">
      <c r="B1668" s="483" t="s">
        <v>12827</v>
      </c>
      <c r="C1668" s="395"/>
      <c r="D1668" s="395"/>
      <c r="E1668" s="358" t="s">
        <v>12828</v>
      </c>
      <c r="F1668" s="359" t="s">
        <v>1135</v>
      </c>
      <c r="G1668" s="425"/>
      <c r="H1668" s="403"/>
      <c r="I1668" s="419">
        <f>SUM(I1669:I1671)</f>
        <v>54.8</v>
      </c>
    </row>
    <row r="1669" spans="2:9">
      <c r="B1669" s="361" t="s">
        <v>874</v>
      </c>
      <c r="C1669" s="362" t="s">
        <v>7</v>
      </c>
      <c r="D1669" s="366">
        <v>88247</v>
      </c>
      <c r="E1669" s="179" t="str">
        <f>IF($D1669&lt;&gt;"",VLOOKUP($D1669,'SINAPI MARÇO 2020'!$A$1:G12396,2,FALSE),"")</f>
        <v>AUXILIAR DE ELETRICISTA COM ENCARGOS COMPLEMENTARES</v>
      </c>
      <c r="F1669" s="180" t="str">
        <f>IF($D1669&lt;&gt;"",VLOOKUP($D1669,'SINAPI MARÇO 2020'!$1:$1048576,3,FALSE),"")</f>
        <v>H</v>
      </c>
      <c r="G1669" s="426">
        <v>1</v>
      </c>
      <c r="H1669" s="625">
        <f>IF($D1669&lt;&gt;"",VLOOKUP($D1669,'SINAPI MARÇO 2020'!$1:$1048576,4,FALSE),"")</f>
        <v>14.33</v>
      </c>
      <c r="I1669" s="420">
        <f>TRUNC(G1669*H1669,2)</f>
        <v>14.33</v>
      </c>
    </row>
    <row r="1670" spans="2:9">
      <c r="B1670" s="361" t="s">
        <v>874</v>
      </c>
      <c r="C1670" s="362" t="s">
        <v>7</v>
      </c>
      <c r="D1670" s="366">
        <v>88264</v>
      </c>
      <c r="E1670" s="179" t="str">
        <f>IF($D1670&lt;&gt;"",VLOOKUP($D1670,'SINAPI MARÇO 2020'!$A$1:G12397,2,FALSE),"")</f>
        <v>ELETRICISTA COM ENCARGOS COMPLEMENTARES</v>
      </c>
      <c r="F1670" s="180" t="str">
        <f>IF($D1670&lt;&gt;"",VLOOKUP($D1670,'SINAPI MARÇO 2020'!$1:$1048576,3,FALSE),"")</f>
        <v>H</v>
      </c>
      <c r="G1670" s="426">
        <v>1</v>
      </c>
      <c r="H1670" s="625">
        <f>IF($D1670&lt;&gt;"",VLOOKUP($D1670,'SINAPI MARÇO 2020'!$1:$1048576,4,FALSE),"")</f>
        <v>18.38</v>
      </c>
      <c r="I1670" s="420">
        <f>TRUNC(G1670*H1670,2)</f>
        <v>18.38</v>
      </c>
    </row>
    <row r="1671" spans="2:9" ht="25.5">
      <c r="B1671" s="361" t="s">
        <v>872</v>
      </c>
      <c r="C1671" s="362" t="s">
        <v>873</v>
      </c>
      <c r="D1671" s="366"/>
      <c r="E1671" s="394" t="s">
        <v>12829</v>
      </c>
      <c r="F1671" s="365" t="s">
        <v>1135</v>
      </c>
      <c r="G1671" s="426">
        <v>1</v>
      </c>
      <c r="H1671" s="628">
        <v>22.09</v>
      </c>
      <c r="I1671" s="420">
        <f>TRUNC(G1671*H1671,2)</f>
        <v>22.09</v>
      </c>
    </row>
    <row r="1672" spans="2:9">
      <c r="B1672" s="492"/>
      <c r="C1672" s="400"/>
      <c r="D1672" s="400"/>
      <c r="E1672" s="587"/>
      <c r="F1672" s="400"/>
      <c r="G1672" s="594"/>
      <c r="H1672" s="406"/>
      <c r="I1672" s="493"/>
    </row>
    <row r="1673" spans="2:9" ht="25.5">
      <c r="B1673" s="483" t="s">
        <v>12830</v>
      </c>
      <c r="C1673" s="395"/>
      <c r="D1673" s="395"/>
      <c r="E1673" s="358" t="s">
        <v>12831</v>
      </c>
      <c r="F1673" s="359" t="s">
        <v>1135</v>
      </c>
      <c r="G1673" s="425"/>
      <c r="H1673" s="403"/>
      <c r="I1673" s="419">
        <f>SUM(I1674:I1676)</f>
        <v>66.37</v>
      </c>
    </row>
    <row r="1674" spans="2:9">
      <c r="B1674" s="361" t="s">
        <v>874</v>
      </c>
      <c r="C1674" s="362" t="s">
        <v>7</v>
      </c>
      <c r="D1674" s="366">
        <v>88247</v>
      </c>
      <c r="E1674" s="179" t="str">
        <f>IF($D1674&lt;&gt;"",VLOOKUP($D1674,'SINAPI MARÇO 2020'!$A$1:G12401,2,FALSE),"")</f>
        <v>AUXILIAR DE ELETRICISTA COM ENCARGOS COMPLEMENTARES</v>
      </c>
      <c r="F1674" s="180" t="str">
        <f>IF($D1674&lt;&gt;"",VLOOKUP($D1674,'SINAPI MARÇO 2020'!$1:$1048576,3,FALSE),"")</f>
        <v>H</v>
      </c>
      <c r="G1674" s="426">
        <v>1.2</v>
      </c>
      <c r="H1674" s="625">
        <f>IF($D1674&lt;&gt;"",VLOOKUP($D1674,'SINAPI MARÇO 2020'!$1:$1048576,4,FALSE),"")</f>
        <v>14.33</v>
      </c>
      <c r="I1674" s="420">
        <f>TRUNC(G1674*H1674,2)</f>
        <v>17.190000000000001</v>
      </c>
    </row>
    <row r="1675" spans="2:9">
      <c r="B1675" s="361" t="s">
        <v>874</v>
      </c>
      <c r="C1675" s="362" t="s">
        <v>7</v>
      </c>
      <c r="D1675" s="366">
        <v>88264</v>
      </c>
      <c r="E1675" s="179" t="str">
        <f>IF($D1675&lt;&gt;"",VLOOKUP($D1675,'SINAPI MARÇO 2020'!$A$1:G12402,2,FALSE),"")</f>
        <v>ELETRICISTA COM ENCARGOS COMPLEMENTARES</v>
      </c>
      <c r="F1675" s="180" t="str">
        <f>IF($D1675&lt;&gt;"",VLOOKUP($D1675,'SINAPI MARÇO 2020'!$1:$1048576,3,FALSE),"")</f>
        <v>H</v>
      </c>
      <c r="G1675" s="426">
        <v>1.2</v>
      </c>
      <c r="H1675" s="625">
        <f>IF($D1675&lt;&gt;"",VLOOKUP($D1675,'SINAPI MARÇO 2020'!$1:$1048576,4,FALSE),"")</f>
        <v>18.38</v>
      </c>
      <c r="I1675" s="420">
        <f>TRUNC(G1675*H1675,2)</f>
        <v>22.05</v>
      </c>
    </row>
    <row r="1676" spans="2:9" ht="25.5">
      <c r="B1676" s="361" t="s">
        <v>872</v>
      </c>
      <c r="C1676" s="362" t="s">
        <v>873</v>
      </c>
      <c r="D1676" s="366"/>
      <c r="E1676" s="394" t="s">
        <v>12832</v>
      </c>
      <c r="F1676" s="365" t="s">
        <v>1135</v>
      </c>
      <c r="G1676" s="426">
        <v>1</v>
      </c>
      <c r="H1676" s="628">
        <v>27.13</v>
      </c>
      <c r="I1676" s="420">
        <f>TRUNC(G1676*H1676,2)</f>
        <v>27.13</v>
      </c>
    </row>
    <row r="1677" spans="2:9">
      <c r="B1677" s="492"/>
      <c r="C1677" s="400"/>
      <c r="D1677" s="400"/>
      <c r="E1677" s="587"/>
      <c r="F1677" s="400"/>
      <c r="G1677" s="594"/>
      <c r="H1677" s="406"/>
      <c r="I1677" s="493"/>
    </row>
    <row r="1678" spans="2:9" ht="25.5">
      <c r="B1678" s="483" t="s">
        <v>12833</v>
      </c>
      <c r="C1678" s="395"/>
      <c r="D1678" s="395"/>
      <c r="E1678" s="358" t="s">
        <v>12834</v>
      </c>
      <c r="F1678" s="359" t="s">
        <v>1135</v>
      </c>
      <c r="G1678" s="425"/>
      <c r="H1678" s="403"/>
      <c r="I1678" s="419">
        <f>SUM(I1679:I1681)</f>
        <v>83.65</v>
      </c>
    </row>
    <row r="1679" spans="2:9">
      <c r="B1679" s="361" t="s">
        <v>874</v>
      </c>
      <c r="C1679" s="362" t="s">
        <v>7</v>
      </c>
      <c r="D1679" s="366">
        <v>88247</v>
      </c>
      <c r="E1679" s="179" t="str">
        <f>IF($D1679&lt;&gt;"",VLOOKUP($D1679,'SINAPI MARÇO 2020'!$A$1:G12406,2,FALSE),"")</f>
        <v>AUXILIAR DE ELETRICISTA COM ENCARGOS COMPLEMENTARES</v>
      </c>
      <c r="F1679" s="180" t="str">
        <f>IF($D1679&lt;&gt;"",VLOOKUP($D1679,'SINAPI MARÇO 2020'!$1:$1048576,3,FALSE),"")</f>
        <v>H</v>
      </c>
      <c r="G1679" s="426">
        <v>1.2</v>
      </c>
      <c r="H1679" s="625">
        <f>IF($D1679&lt;&gt;"",VLOOKUP($D1679,'SINAPI MARÇO 2020'!$1:$1048576,4,FALSE),"")</f>
        <v>14.33</v>
      </c>
      <c r="I1679" s="420">
        <f>TRUNC(G1679*H1679,2)</f>
        <v>17.190000000000001</v>
      </c>
    </row>
    <row r="1680" spans="2:9">
      <c r="B1680" s="361" t="s">
        <v>874</v>
      </c>
      <c r="C1680" s="362" t="s">
        <v>7</v>
      </c>
      <c r="D1680" s="366">
        <v>88264</v>
      </c>
      <c r="E1680" s="179" t="str">
        <f>IF($D1680&lt;&gt;"",VLOOKUP($D1680,'SINAPI MARÇO 2020'!$A$1:G12407,2,FALSE),"")</f>
        <v>ELETRICISTA COM ENCARGOS COMPLEMENTARES</v>
      </c>
      <c r="F1680" s="180" t="str">
        <f>IF($D1680&lt;&gt;"",VLOOKUP($D1680,'SINAPI MARÇO 2020'!$1:$1048576,3,FALSE),"")</f>
        <v>H</v>
      </c>
      <c r="G1680" s="426">
        <v>1.2</v>
      </c>
      <c r="H1680" s="625">
        <f>IF($D1680&lt;&gt;"",VLOOKUP($D1680,'SINAPI MARÇO 2020'!$1:$1048576,4,FALSE),"")</f>
        <v>18.38</v>
      </c>
      <c r="I1680" s="420">
        <f>TRUNC(G1680*H1680,2)</f>
        <v>22.05</v>
      </c>
    </row>
    <row r="1681" spans="2:9" ht="25.5">
      <c r="B1681" s="361" t="s">
        <v>872</v>
      </c>
      <c r="C1681" s="362" t="s">
        <v>873</v>
      </c>
      <c r="D1681" s="366"/>
      <c r="E1681" s="394" t="s">
        <v>12834</v>
      </c>
      <c r="F1681" s="365" t="s">
        <v>1135</v>
      </c>
      <c r="G1681" s="426">
        <v>1</v>
      </c>
      <c r="H1681" s="628">
        <v>44.41</v>
      </c>
      <c r="I1681" s="420">
        <f>TRUNC(G1681*H1681,2)</f>
        <v>44.41</v>
      </c>
    </row>
    <row r="1682" spans="2:9">
      <c r="B1682" s="492"/>
      <c r="C1682" s="400"/>
      <c r="D1682" s="400"/>
      <c r="E1682" s="587"/>
      <c r="F1682" s="400"/>
      <c r="G1682" s="594"/>
      <c r="H1682" s="406"/>
      <c r="I1682" s="493"/>
    </row>
    <row r="1683" spans="2:9" ht="25.5">
      <c r="B1683" s="483" t="s">
        <v>12835</v>
      </c>
      <c r="C1683" s="395"/>
      <c r="D1683" s="395"/>
      <c r="E1683" s="358" t="s">
        <v>12836</v>
      </c>
      <c r="F1683" s="359" t="s">
        <v>1135</v>
      </c>
      <c r="G1683" s="425"/>
      <c r="H1683" s="403"/>
      <c r="I1683" s="419">
        <f>SUM(I1684:I1686)</f>
        <v>109.9</v>
      </c>
    </row>
    <row r="1684" spans="2:9">
      <c r="B1684" s="361" t="s">
        <v>874</v>
      </c>
      <c r="C1684" s="362" t="s">
        <v>7</v>
      </c>
      <c r="D1684" s="366">
        <v>88247</v>
      </c>
      <c r="E1684" s="179" t="str">
        <f>IF($D1684&lt;&gt;"",VLOOKUP($D1684,'SINAPI MARÇO 2020'!$A$1:G12411,2,FALSE),"")</f>
        <v>AUXILIAR DE ELETRICISTA COM ENCARGOS COMPLEMENTARES</v>
      </c>
      <c r="F1684" s="180" t="str">
        <f>IF($D1684&lt;&gt;"",VLOOKUP($D1684,'SINAPI MARÇO 2020'!$1:$1048576,3,FALSE),"")</f>
        <v>H</v>
      </c>
      <c r="G1684" s="426">
        <v>1.3</v>
      </c>
      <c r="H1684" s="625">
        <f>IF($D1684&lt;&gt;"",VLOOKUP($D1684,'SINAPI MARÇO 2020'!$1:$1048576,4,FALSE),"")</f>
        <v>14.33</v>
      </c>
      <c r="I1684" s="420">
        <f>TRUNC(G1684*H1684,2)</f>
        <v>18.62</v>
      </c>
    </row>
    <row r="1685" spans="2:9">
      <c r="B1685" s="361" t="s">
        <v>874</v>
      </c>
      <c r="C1685" s="362" t="s">
        <v>7</v>
      </c>
      <c r="D1685" s="366">
        <v>88264</v>
      </c>
      <c r="E1685" s="179" t="str">
        <f>IF($D1685&lt;&gt;"",VLOOKUP($D1685,'SINAPI MARÇO 2020'!$A$1:G12412,2,FALSE),"")</f>
        <v>ELETRICISTA COM ENCARGOS COMPLEMENTARES</v>
      </c>
      <c r="F1685" s="180" t="str">
        <f>IF($D1685&lt;&gt;"",VLOOKUP($D1685,'SINAPI MARÇO 2020'!$1:$1048576,3,FALSE),"")</f>
        <v>H</v>
      </c>
      <c r="G1685" s="426">
        <v>1.3</v>
      </c>
      <c r="H1685" s="625">
        <f>IF($D1685&lt;&gt;"",VLOOKUP($D1685,'SINAPI MARÇO 2020'!$1:$1048576,4,FALSE),"")</f>
        <v>18.38</v>
      </c>
      <c r="I1685" s="420">
        <f>TRUNC(G1685*H1685,2)</f>
        <v>23.89</v>
      </c>
    </row>
    <row r="1686" spans="2:9" ht="25.5">
      <c r="B1686" s="361" t="s">
        <v>872</v>
      </c>
      <c r="C1686" s="362" t="s">
        <v>873</v>
      </c>
      <c r="D1686" s="366"/>
      <c r="E1686" s="394" t="s">
        <v>12837</v>
      </c>
      <c r="F1686" s="365" t="s">
        <v>1135</v>
      </c>
      <c r="G1686" s="426">
        <v>1</v>
      </c>
      <c r="H1686" s="628">
        <v>67.39</v>
      </c>
      <c r="I1686" s="420">
        <f>TRUNC(G1686*H1686,2)</f>
        <v>67.39</v>
      </c>
    </row>
    <row r="1687" spans="2:9">
      <c r="B1687" s="492"/>
      <c r="C1687" s="400"/>
      <c r="D1687" s="400"/>
      <c r="E1687" s="587"/>
      <c r="F1687" s="400"/>
      <c r="G1687" s="594"/>
      <c r="H1687" s="406"/>
      <c r="I1687" s="493"/>
    </row>
    <row r="1688" spans="2:9" ht="25.5">
      <c r="B1688" s="483" t="s">
        <v>12838</v>
      </c>
      <c r="C1688" s="395"/>
      <c r="D1688" s="395"/>
      <c r="E1688" s="358" t="s">
        <v>12839</v>
      </c>
      <c r="F1688" s="359" t="s">
        <v>1135</v>
      </c>
      <c r="G1688" s="425"/>
      <c r="H1688" s="403"/>
      <c r="I1688" s="419">
        <f>SUM(I1689:I1691)</f>
        <v>114.72</v>
      </c>
    </row>
    <row r="1689" spans="2:9">
      <c r="B1689" s="361" t="s">
        <v>874</v>
      </c>
      <c r="C1689" s="362" t="s">
        <v>7</v>
      </c>
      <c r="D1689" s="366">
        <v>88247</v>
      </c>
      <c r="E1689" s="179" t="str">
        <f>IF($D1689&lt;&gt;"",VLOOKUP($D1689,'SINAPI MARÇO 2020'!$A$1:G12416,2,FALSE),"")</f>
        <v>AUXILIAR DE ELETRICISTA COM ENCARGOS COMPLEMENTARES</v>
      </c>
      <c r="F1689" s="180" t="str">
        <f>IF($D1689&lt;&gt;"",VLOOKUP($D1689,'SINAPI MARÇO 2020'!$1:$1048576,3,FALSE),"")</f>
        <v>H</v>
      </c>
      <c r="G1689" s="426">
        <v>1.3</v>
      </c>
      <c r="H1689" s="625">
        <f>IF($D1689&lt;&gt;"",VLOOKUP($D1689,'SINAPI MARÇO 2020'!$1:$1048576,4,FALSE),"")</f>
        <v>14.33</v>
      </c>
      <c r="I1689" s="420">
        <f>TRUNC(G1689*H1689,2)</f>
        <v>18.62</v>
      </c>
    </row>
    <row r="1690" spans="2:9">
      <c r="B1690" s="361" t="s">
        <v>874</v>
      </c>
      <c r="C1690" s="362" t="s">
        <v>7</v>
      </c>
      <c r="D1690" s="366">
        <v>88264</v>
      </c>
      <c r="E1690" s="179" t="str">
        <f>IF($D1690&lt;&gt;"",VLOOKUP($D1690,'SINAPI MARÇO 2020'!$A$1:G12417,2,FALSE),"")</f>
        <v>ELETRICISTA COM ENCARGOS COMPLEMENTARES</v>
      </c>
      <c r="F1690" s="180" t="str">
        <f>IF($D1690&lt;&gt;"",VLOOKUP($D1690,'SINAPI MARÇO 2020'!$1:$1048576,3,FALSE),"")</f>
        <v>H</v>
      </c>
      <c r="G1690" s="426">
        <v>1.3</v>
      </c>
      <c r="H1690" s="625">
        <f>IF($D1690&lt;&gt;"",VLOOKUP($D1690,'SINAPI MARÇO 2020'!$1:$1048576,4,FALSE),"")</f>
        <v>18.38</v>
      </c>
      <c r="I1690" s="420">
        <f>TRUNC(G1690*H1690,2)</f>
        <v>23.89</v>
      </c>
    </row>
    <row r="1691" spans="2:9" ht="25.5">
      <c r="B1691" s="361" t="s">
        <v>872</v>
      </c>
      <c r="C1691" s="362" t="s">
        <v>873</v>
      </c>
      <c r="D1691" s="366"/>
      <c r="E1691" s="394" t="s">
        <v>12840</v>
      </c>
      <c r="F1691" s="365" t="s">
        <v>1135</v>
      </c>
      <c r="G1691" s="426">
        <v>1</v>
      </c>
      <c r="H1691" s="628">
        <v>72.209999999999994</v>
      </c>
      <c r="I1691" s="420">
        <f>TRUNC(G1691*H1691,2)</f>
        <v>72.209999999999994</v>
      </c>
    </row>
    <row r="1692" spans="2:9">
      <c r="B1692" s="492"/>
      <c r="C1692" s="400"/>
      <c r="D1692" s="400"/>
      <c r="E1692" s="587"/>
      <c r="F1692" s="400"/>
      <c r="G1692" s="594"/>
      <c r="H1692" s="406"/>
      <c r="I1692" s="493"/>
    </row>
    <row r="1693" spans="2:9" ht="15">
      <c r="B1693" s="483" t="s">
        <v>12841</v>
      </c>
      <c r="C1693" s="395"/>
      <c r="D1693" s="395"/>
      <c r="E1693" s="358" t="s">
        <v>12842</v>
      </c>
      <c r="F1693" s="359" t="s">
        <v>845</v>
      </c>
      <c r="G1693" s="425"/>
      <c r="H1693" s="403"/>
      <c r="I1693" s="419">
        <f>SUM(I1694:I1696)</f>
        <v>8.7199999999999989</v>
      </c>
    </row>
    <row r="1694" spans="2:9">
      <c r="B1694" s="361" t="s">
        <v>874</v>
      </c>
      <c r="C1694" s="362" t="s">
        <v>7</v>
      </c>
      <c r="D1694" s="366">
        <v>88247</v>
      </c>
      <c r="E1694" s="179" t="str">
        <f>IF($D1694&lt;&gt;"",VLOOKUP($D1694,'SINAPI MARÇO 2020'!$A$1:G12421,2,FALSE),"")</f>
        <v>AUXILIAR DE ELETRICISTA COM ENCARGOS COMPLEMENTARES</v>
      </c>
      <c r="F1694" s="180" t="str">
        <f>IF($D1694&lt;&gt;"",VLOOKUP($D1694,'SINAPI MARÇO 2020'!$1:$1048576,3,FALSE),"")</f>
        <v>H</v>
      </c>
      <c r="G1694" s="426">
        <v>0.1</v>
      </c>
      <c r="H1694" s="625">
        <f>IF($D1694&lt;&gt;"",VLOOKUP($D1694,'SINAPI MARÇO 2020'!$1:$1048576,4,FALSE),"")</f>
        <v>14.33</v>
      </c>
      <c r="I1694" s="420">
        <f>TRUNC(G1694*H1694,2)</f>
        <v>1.43</v>
      </c>
    </row>
    <row r="1695" spans="2:9">
      <c r="B1695" s="361" t="s">
        <v>874</v>
      </c>
      <c r="C1695" s="362" t="s">
        <v>7</v>
      </c>
      <c r="D1695" s="366">
        <v>88264</v>
      </c>
      <c r="E1695" s="179" t="str">
        <f>IF($D1695&lt;&gt;"",VLOOKUP($D1695,'SINAPI MARÇO 2020'!$A$1:G12422,2,FALSE),"")</f>
        <v>ELETRICISTA COM ENCARGOS COMPLEMENTARES</v>
      </c>
      <c r="F1695" s="180" t="str">
        <f>IF($D1695&lt;&gt;"",VLOOKUP($D1695,'SINAPI MARÇO 2020'!$1:$1048576,3,FALSE),"")</f>
        <v>H</v>
      </c>
      <c r="G1695" s="426">
        <v>0.1</v>
      </c>
      <c r="H1695" s="625">
        <f>IF($D1695&lt;&gt;"",VLOOKUP($D1695,'SINAPI MARÇO 2020'!$1:$1048576,4,FALSE),"")</f>
        <v>18.38</v>
      </c>
      <c r="I1695" s="420">
        <f>TRUNC(G1695*H1695,2)</f>
        <v>1.83</v>
      </c>
    </row>
    <row r="1696" spans="2:9">
      <c r="B1696" s="361" t="s">
        <v>872</v>
      </c>
      <c r="C1696" s="362" t="s">
        <v>873</v>
      </c>
      <c r="D1696" s="366"/>
      <c r="E1696" s="412" t="s">
        <v>12842</v>
      </c>
      <c r="F1696" s="364" t="s">
        <v>845</v>
      </c>
      <c r="G1696" s="426">
        <v>1</v>
      </c>
      <c r="H1696" s="628">
        <v>5.46</v>
      </c>
      <c r="I1696" s="420">
        <f>TRUNC(G1696*H1696,2)</f>
        <v>5.46</v>
      </c>
    </row>
    <row r="1697" spans="2:9">
      <c r="B1697" s="526"/>
      <c r="C1697" s="505"/>
      <c r="D1697" s="505"/>
      <c r="E1697" s="589"/>
      <c r="F1697" s="505"/>
      <c r="G1697" s="594"/>
      <c r="H1697" s="506"/>
      <c r="I1697" s="527"/>
    </row>
    <row r="1698" spans="2:9" ht="15">
      <c r="B1698" s="483" t="s">
        <v>12843</v>
      </c>
      <c r="C1698" s="395"/>
      <c r="D1698" s="395"/>
      <c r="E1698" s="358" t="s">
        <v>12844</v>
      </c>
      <c r="F1698" s="359" t="s">
        <v>845</v>
      </c>
      <c r="G1698" s="425"/>
      <c r="H1698" s="403"/>
      <c r="I1698" s="419">
        <f>SUM(I1699:I1701)</f>
        <v>8.7199999999999989</v>
      </c>
    </row>
    <row r="1699" spans="2:9">
      <c r="B1699" s="361" t="s">
        <v>874</v>
      </c>
      <c r="C1699" s="362" t="s">
        <v>7</v>
      </c>
      <c r="D1699" s="366">
        <v>88247</v>
      </c>
      <c r="E1699" s="179" t="str">
        <f>IF($D1699&lt;&gt;"",VLOOKUP($D1699,'SINAPI MARÇO 2020'!$A$1:G12426,2,FALSE),"")</f>
        <v>AUXILIAR DE ELETRICISTA COM ENCARGOS COMPLEMENTARES</v>
      </c>
      <c r="F1699" s="180" t="str">
        <f>IF($D1699&lt;&gt;"",VLOOKUP($D1699,'SINAPI MARÇO 2020'!$1:$1048576,3,FALSE),"")</f>
        <v>H</v>
      </c>
      <c r="G1699" s="426">
        <v>0.1</v>
      </c>
      <c r="H1699" s="625">
        <f>IF($D1699&lt;&gt;"",VLOOKUP($D1699,'SINAPI MARÇO 2020'!$1:$1048576,4,FALSE),"")</f>
        <v>14.33</v>
      </c>
      <c r="I1699" s="420">
        <f>TRUNC(G1699*H1699,2)</f>
        <v>1.43</v>
      </c>
    </row>
    <row r="1700" spans="2:9">
      <c r="B1700" s="361" t="s">
        <v>874</v>
      </c>
      <c r="C1700" s="362" t="s">
        <v>7</v>
      </c>
      <c r="D1700" s="366">
        <v>88264</v>
      </c>
      <c r="E1700" s="179" t="str">
        <f>IF($D1700&lt;&gt;"",VLOOKUP($D1700,'SINAPI MARÇO 2020'!$A$1:G12427,2,FALSE),"")</f>
        <v>ELETRICISTA COM ENCARGOS COMPLEMENTARES</v>
      </c>
      <c r="F1700" s="180" t="str">
        <f>IF($D1700&lt;&gt;"",VLOOKUP($D1700,'SINAPI MARÇO 2020'!$1:$1048576,3,FALSE),"")</f>
        <v>H</v>
      </c>
      <c r="G1700" s="426">
        <v>0.1</v>
      </c>
      <c r="H1700" s="625">
        <f>IF($D1700&lt;&gt;"",VLOOKUP($D1700,'SINAPI MARÇO 2020'!$1:$1048576,4,FALSE),"")</f>
        <v>18.38</v>
      </c>
      <c r="I1700" s="420">
        <f>TRUNC(G1700*H1700,2)</f>
        <v>1.83</v>
      </c>
    </row>
    <row r="1701" spans="2:9">
      <c r="B1701" s="361" t="s">
        <v>872</v>
      </c>
      <c r="C1701" s="362" t="s">
        <v>873</v>
      </c>
      <c r="D1701" s="366"/>
      <c r="E1701" s="412" t="s">
        <v>12844</v>
      </c>
      <c r="F1701" s="364" t="s">
        <v>845</v>
      </c>
      <c r="G1701" s="426">
        <v>1</v>
      </c>
      <c r="H1701" s="628">
        <v>5.46</v>
      </c>
      <c r="I1701" s="420">
        <f>TRUNC(G1701*H1701,2)</f>
        <v>5.46</v>
      </c>
    </row>
    <row r="1702" spans="2:9">
      <c r="B1702" s="526"/>
      <c r="C1702" s="505"/>
      <c r="D1702" s="505"/>
      <c r="E1702" s="589"/>
      <c r="F1702" s="505"/>
      <c r="G1702" s="594"/>
      <c r="H1702" s="506"/>
      <c r="I1702" s="527"/>
    </row>
    <row r="1703" spans="2:9" ht="15">
      <c r="B1703" s="483" t="s">
        <v>12845</v>
      </c>
      <c r="C1703" s="395"/>
      <c r="D1703" s="395"/>
      <c r="E1703" s="358" t="s">
        <v>12846</v>
      </c>
      <c r="F1703" s="359" t="s">
        <v>845</v>
      </c>
      <c r="G1703" s="425"/>
      <c r="H1703" s="403"/>
      <c r="I1703" s="419">
        <f>SUM(I1704:I1706)</f>
        <v>8.7199999999999989</v>
      </c>
    </row>
    <row r="1704" spans="2:9">
      <c r="B1704" s="361" t="s">
        <v>874</v>
      </c>
      <c r="C1704" s="362" t="s">
        <v>7</v>
      </c>
      <c r="D1704" s="366">
        <v>88247</v>
      </c>
      <c r="E1704" s="179" t="str">
        <f>IF($D1704&lt;&gt;"",VLOOKUP($D1704,'SINAPI MARÇO 2020'!$A$1:G12431,2,FALSE),"")</f>
        <v>AUXILIAR DE ELETRICISTA COM ENCARGOS COMPLEMENTARES</v>
      </c>
      <c r="F1704" s="180" t="str">
        <f>IF($D1704&lt;&gt;"",VLOOKUP($D1704,'SINAPI MARÇO 2020'!$1:$1048576,3,FALSE),"")</f>
        <v>H</v>
      </c>
      <c r="G1704" s="426">
        <v>0.1</v>
      </c>
      <c r="H1704" s="625">
        <f>IF($D1704&lt;&gt;"",VLOOKUP($D1704,'SINAPI MARÇO 2020'!$1:$1048576,4,FALSE),"")</f>
        <v>14.33</v>
      </c>
      <c r="I1704" s="420">
        <f>TRUNC(G1704*H1704,2)</f>
        <v>1.43</v>
      </c>
    </row>
    <row r="1705" spans="2:9">
      <c r="B1705" s="361" t="s">
        <v>874</v>
      </c>
      <c r="C1705" s="362" t="s">
        <v>7</v>
      </c>
      <c r="D1705" s="366">
        <v>88264</v>
      </c>
      <c r="E1705" s="179" t="str">
        <f>IF($D1705&lt;&gt;"",VLOOKUP($D1705,'SINAPI MARÇO 2020'!$A$1:G12432,2,FALSE),"")</f>
        <v>ELETRICISTA COM ENCARGOS COMPLEMENTARES</v>
      </c>
      <c r="F1705" s="180" t="str">
        <f>IF($D1705&lt;&gt;"",VLOOKUP($D1705,'SINAPI MARÇO 2020'!$1:$1048576,3,FALSE),"")</f>
        <v>H</v>
      </c>
      <c r="G1705" s="426">
        <v>0.1</v>
      </c>
      <c r="H1705" s="625">
        <f>IF($D1705&lt;&gt;"",VLOOKUP($D1705,'SINAPI MARÇO 2020'!$1:$1048576,4,FALSE),"")</f>
        <v>18.38</v>
      </c>
      <c r="I1705" s="420">
        <f>TRUNC(G1705*H1705,2)</f>
        <v>1.83</v>
      </c>
    </row>
    <row r="1706" spans="2:9">
      <c r="B1706" s="361" t="s">
        <v>872</v>
      </c>
      <c r="C1706" s="362" t="s">
        <v>873</v>
      </c>
      <c r="D1706" s="366"/>
      <c r="E1706" s="394" t="s">
        <v>12846</v>
      </c>
      <c r="F1706" s="364" t="s">
        <v>845</v>
      </c>
      <c r="G1706" s="426">
        <v>1</v>
      </c>
      <c r="H1706" s="628">
        <v>5.46</v>
      </c>
      <c r="I1706" s="420">
        <f>TRUNC(G1706*H1706,2)</f>
        <v>5.46</v>
      </c>
    </row>
    <row r="1707" spans="2:9">
      <c r="B1707" s="526"/>
      <c r="C1707" s="505"/>
      <c r="D1707" s="505"/>
      <c r="E1707" s="589"/>
      <c r="F1707" s="505"/>
      <c r="G1707" s="594"/>
      <c r="H1707" s="506"/>
      <c r="I1707" s="527"/>
    </row>
    <row r="1708" spans="2:9" ht="15">
      <c r="B1708" s="483" t="s">
        <v>12847</v>
      </c>
      <c r="C1708" s="395"/>
      <c r="D1708" s="395"/>
      <c r="E1708" s="358" t="s">
        <v>12848</v>
      </c>
      <c r="F1708" s="359" t="s">
        <v>845</v>
      </c>
      <c r="G1708" s="425"/>
      <c r="H1708" s="403"/>
      <c r="I1708" s="419">
        <f>SUM(I1709:I1711)</f>
        <v>8.7199999999999989</v>
      </c>
    </row>
    <row r="1709" spans="2:9">
      <c r="B1709" s="361" t="s">
        <v>874</v>
      </c>
      <c r="C1709" s="362" t="s">
        <v>7</v>
      </c>
      <c r="D1709" s="366">
        <v>88247</v>
      </c>
      <c r="E1709" s="179" t="str">
        <f>IF($D1709&lt;&gt;"",VLOOKUP($D1709,'SINAPI MARÇO 2020'!$A$1:G12436,2,FALSE),"")</f>
        <v>AUXILIAR DE ELETRICISTA COM ENCARGOS COMPLEMENTARES</v>
      </c>
      <c r="F1709" s="180" t="str">
        <f>IF($D1709&lt;&gt;"",VLOOKUP($D1709,'SINAPI MARÇO 2020'!$1:$1048576,3,FALSE),"")</f>
        <v>H</v>
      </c>
      <c r="G1709" s="426">
        <v>0.1</v>
      </c>
      <c r="H1709" s="625">
        <f>IF($D1709&lt;&gt;"",VLOOKUP($D1709,'SINAPI MARÇO 2020'!$1:$1048576,4,FALSE),"")</f>
        <v>14.33</v>
      </c>
      <c r="I1709" s="420">
        <f>TRUNC(G1709*H1709,2)</f>
        <v>1.43</v>
      </c>
    </row>
    <row r="1710" spans="2:9">
      <c r="B1710" s="361" t="s">
        <v>874</v>
      </c>
      <c r="C1710" s="362" t="s">
        <v>7</v>
      </c>
      <c r="D1710" s="366">
        <v>88264</v>
      </c>
      <c r="E1710" s="179" t="str">
        <f>IF($D1710&lt;&gt;"",VLOOKUP($D1710,'SINAPI MARÇO 2020'!$A$1:G12437,2,FALSE),"")</f>
        <v>ELETRICISTA COM ENCARGOS COMPLEMENTARES</v>
      </c>
      <c r="F1710" s="180" t="str">
        <f>IF($D1710&lt;&gt;"",VLOOKUP($D1710,'SINAPI MARÇO 2020'!$1:$1048576,3,FALSE),"")</f>
        <v>H</v>
      </c>
      <c r="G1710" s="426">
        <v>0.1</v>
      </c>
      <c r="H1710" s="625">
        <f>IF($D1710&lt;&gt;"",VLOOKUP($D1710,'SINAPI MARÇO 2020'!$1:$1048576,4,FALSE),"")</f>
        <v>18.38</v>
      </c>
      <c r="I1710" s="420">
        <f>TRUNC(G1710*H1710,2)</f>
        <v>1.83</v>
      </c>
    </row>
    <row r="1711" spans="2:9">
      <c r="B1711" s="361" t="s">
        <v>872</v>
      </c>
      <c r="C1711" s="362" t="s">
        <v>873</v>
      </c>
      <c r="D1711" s="366"/>
      <c r="E1711" s="394" t="s">
        <v>12848</v>
      </c>
      <c r="F1711" s="364" t="s">
        <v>845</v>
      </c>
      <c r="G1711" s="426">
        <v>1</v>
      </c>
      <c r="H1711" s="628">
        <v>5.46</v>
      </c>
      <c r="I1711" s="420">
        <f>TRUNC(G1711*H1711,2)</f>
        <v>5.46</v>
      </c>
    </row>
    <row r="1712" spans="2:9">
      <c r="B1712" s="526"/>
      <c r="C1712" s="505"/>
      <c r="D1712" s="505"/>
      <c r="E1712" s="589"/>
      <c r="F1712" s="505"/>
      <c r="G1712" s="594"/>
      <c r="H1712" s="506"/>
      <c r="I1712" s="527"/>
    </row>
    <row r="1713" spans="2:9" ht="15">
      <c r="B1713" s="483" t="s">
        <v>12849</v>
      </c>
      <c r="C1713" s="395"/>
      <c r="D1713" s="395"/>
      <c r="E1713" s="358" t="s">
        <v>12850</v>
      </c>
      <c r="F1713" s="359" t="s">
        <v>845</v>
      </c>
      <c r="G1713" s="425"/>
      <c r="H1713" s="403"/>
      <c r="I1713" s="419">
        <f>SUM(I1714:I1716)</f>
        <v>8.7199999999999989</v>
      </c>
    </row>
    <row r="1714" spans="2:9">
      <c r="B1714" s="361" t="s">
        <v>874</v>
      </c>
      <c r="C1714" s="362" t="s">
        <v>7</v>
      </c>
      <c r="D1714" s="366">
        <v>88247</v>
      </c>
      <c r="E1714" s="179" t="str">
        <f>IF($D1714&lt;&gt;"",VLOOKUP($D1714,'SINAPI MARÇO 2020'!$A$1:G12441,2,FALSE),"")</f>
        <v>AUXILIAR DE ELETRICISTA COM ENCARGOS COMPLEMENTARES</v>
      </c>
      <c r="F1714" s="180" t="str">
        <f>IF($D1714&lt;&gt;"",VLOOKUP($D1714,'SINAPI MARÇO 2020'!$1:$1048576,3,FALSE),"")</f>
        <v>H</v>
      </c>
      <c r="G1714" s="426">
        <v>0.1</v>
      </c>
      <c r="H1714" s="625">
        <f>IF($D1714&lt;&gt;"",VLOOKUP($D1714,'SINAPI MARÇO 2020'!$1:$1048576,4,FALSE),"")</f>
        <v>14.33</v>
      </c>
      <c r="I1714" s="420">
        <f>TRUNC(G1714*H1714,2)</f>
        <v>1.43</v>
      </c>
    </row>
    <row r="1715" spans="2:9">
      <c r="B1715" s="361" t="s">
        <v>874</v>
      </c>
      <c r="C1715" s="362" t="s">
        <v>7</v>
      </c>
      <c r="D1715" s="366">
        <v>88264</v>
      </c>
      <c r="E1715" s="179" t="str">
        <f>IF($D1715&lt;&gt;"",VLOOKUP($D1715,'SINAPI MARÇO 2020'!$A$1:G12442,2,FALSE),"")</f>
        <v>ELETRICISTA COM ENCARGOS COMPLEMENTARES</v>
      </c>
      <c r="F1715" s="180" t="str">
        <f>IF($D1715&lt;&gt;"",VLOOKUP($D1715,'SINAPI MARÇO 2020'!$1:$1048576,3,FALSE),"")</f>
        <v>H</v>
      </c>
      <c r="G1715" s="426">
        <v>0.1</v>
      </c>
      <c r="H1715" s="625">
        <f>IF($D1715&lt;&gt;"",VLOOKUP($D1715,'SINAPI MARÇO 2020'!$1:$1048576,4,FALSE),"")</f>
        <v>18.38</v>
      </c>
      <c r="I1715" s="420">
        <f>TRUNC(G1715*H1715,2)</f>
        <v>1.83</v>
      </c>
    </row>
    <row r="1716" spans="2:9">
      <c r="B1716" s="361" t="s">
        <v>872</v>
      </c>
      <c r="C1716" s="362" t="s">
        <v>873</v>
      </c>
      <c r="D1716" s="366"/>
      <c r="E1716" s="394" t="s">
        <v>12850</v>
      </c>
      <c r="F1716" s="364" t="s">
        <v>845</v>
      </c>
      <c r="G1716" s="426">
        <v>1</v>
      </c>
      <c r="H1716" s="628">
        <v>5.46</v>
      </c>
      <c r="I1716" s="420">
        <f>TRUNC(G1716*H1716,2)</f>
        <v>5.46</v>
      </c>
    </row>
    <row r="1717" spans="2:9">
      <c r="B1717" s="526"/>
      <c r="C1717" s="505"/>
      <c r="D1717" s="505"/>
      <c r="E1717" s="589"/>
      <c r="F1717" s="505"/>
      <c r="G1717" s="594"/>
      <c r="H1717" s="506"/>
      <c r="I1717" s="527"/>
    </row>
    <row r="1718" spans="2:9" ht="15">
      <c r="B1718" s="483" t="s">
        <v>12851</v>
      </c>
      <c r="C1718" s="395"/>
      <c r="D1718" s="395"/>
      <c r="E1718" s="358" t="s">
        <v>12852</v>
      </c>
      <c r="F1718" s="359" t="s">
        <v>845</v>
      </c>
      <c r="G1718" s="425"/>
      <c r="H1718" s="403"/>
      <c r="I1718" s="419">
        <f>SUM(I1719:I1721)</f>
        <v>8.7199999999999989</v>
      </c>
    </row>
    <row r="1719" spans="2:9">
      <c r="B1719" s="361" t="s">
        <v>874</v>
      </c>
      <c r="C1719" s="362" t="s">
        <v>7</v>
      </c>
      <c r="D1719" s="366">
        <v>88247</v>
      </c>
      <c r="E1719" s="179" t="str">
        <f>IF($D1719&lt;&gt;"",VLOOKUP($D1719,'SINAPI MARÇO 2020'!$A$1:G12446,2,FALSE),"")</f>
        <v>AUXILIAR DE ELETRICISTA COM ENCARGOS COMPLEMENTARES</v>
      </c>
      <c r="F1719" s="180" t="str">
        <f>IF($D1719&lt;&gt;"",VLOOKUP($D1719,'SINAPI MARÇO 2020'!$1:$1048576,3,FALSE),"")</f>
        <v>H</v>
      </c>
      <c r="G1719" s="426">
        <v>0.1</v>
      </c>
      <c r="H1719" s="625">
        <f>IF($D1719&lt;&gt;"",VLOOKUP($D1719,'SINAPI MARÇO 2020'!$1:$1048576,4,FALSE),"")</f>
        <v>14.33</v>
      </c>
      <c r="I1719" s="420">
        <f>TRUNC(G1719*H1719,2)</f>
        <v>1.43</v>
      </c>
    </row>
    <row r="1720" spans="2:9">
      <c r="B1720" s="361" t="s">
        <v>874</v>
      </c>
      <c r="C1720" s="362" t="s">
        <v>7</v>
      </c>
      <c r="D1720" s="366">
        <v>88264</v>
      </c>
      <c r="E1720" s="179" t="str">
        <f>IF($D1720&lt;&gt;"",VLOOKUP($D1720,'SINAPI MARÇO 2020'!$A$1:G12447,2,FALSE),"")</f>
        <v>ELETRICISTA COM ENCARGOS COMPLEMENTARES</v>
      </c>
      <c r="F1720" s="180" t="str">
        <f>IF($D1720&lt;&gt;"",VLOOKUP($D1720,'SINAPI MARÇO 2020'!$1:$1048576,3,FALSE),"")</f>
        <v>H</v>
      </c>
      <c r="G1720" s="426">
        <v>0.1</v>
      </c>
      <c r="H1720" s="625">
        <f>IF($D1720&lt;&gt;"",VLOOKUP($D1720,'SINAPI MARÇO 2020'!$1:$1048576,4,FALSE),"")</f>
        <v>18.38</v>
      </c>
      <c r="I1720" s="420">
        <f>TRUNC(G1720*H1720,2)</f>
        <v>1.83</v>
      </c>
    </row>
    <row r="1721" spans="2:9">
      <c r="B1721" s="361" t="s">
        <v>872</v>
      </c>
      <c r="C1721" s="362" t="s">
        <v>873</v>
      </c>
      <c r="D1721" s="366"/>
      <c r="E1721" s="394" t="s">
        <v>12852</v>
      </c>
      <c r="F1721" s="364" t="s">
        <v>845</v>
      </c>
      <c r="G1721" s="426">
        <v>1</v>
      </c>
      <c r="H1721" s="628">
        <v>5.46</v>
      </c>
      <c r="I1721" s="420">
        <f>TRUNC(G1721*H1721,2)</f>
        <v>5.46</v>
      </c>
    </row>
    <row r="1722" spans="2:9">
      <c r="B1722" s="526"/>
      <c r="C1722" s="505"/>
      <c r="D1722" s="505"/>
      <c r="E1722" s="589"/>
      <c r="F1722" s="505"/>
      <c r="G1722" s="594"/>
      <c r="H1722" s="506"/>
      <c r="I1722" s="527"/>
    </row>
    <row r="1723" spans="2:9" ht="15">
      <c r="B1723" s="483" t="s">
        <v>12853</v>
      </c>
      <c r="C1723" s="395"/>
      <c r="D1723" s="395"/>
      <c r="E1723" s="358" t="s">
        <v>12854</v>
      </c>
      <c r="F1723" s="359" t="s">
        <v>845</v>
      </c>
      <c r="G1723" s="425"/>
      <c r="H1723" s="403"/>
      <c r="I1723" s="419">
        <f>SUM(I1724:I1726)</f>
        <v>5.5299999999999994</v>
      </c>
    </row>
    <row r="1724" spans="2:9">
      <c r="B1724" s="361" t="s">
        <v>874</v>
      </c>
      <c r="C1724" s="362" t="s">
        <v>7</v>
      </c>
      <c r="D1724" s="366">
        <v>88264</v>
      </c>
      <c r="E1724" s="179" t="str">
        <f>IF($D1724&lt;&gt;"",VLOOKUP($D1724,'SINAPI MARÇO 2020'!$A$1:G12451,2,FALSE),"")</f>
        <v>ELETRICISTA COM ENCARGOS COMPLEMENTARES</v>
      </c>
      <c r="F1724" s="180" t="str">
        <f>IF($D1724&lt;&gt;"",VLOOKUP($D1724,'SINAPI MARÇO 2020'!$1:$1048576,3,FALSE),"")</f>
        <v>H</v>
      </c>
      <c r="G1724" s="426">
        <v>0.03</v>
      </c>
      <c r="H1724" s="625">
        <f>IF($D1724&lt;&gt;"",VLOOKUP($D1724,'SINAPI MARÇO 2020'!$1:$1048576,4,FALSE),"")</f>
        <v>18.38</v>
      </c>
      <c r="I1724" s="420">
        <f>TRUNC(G1724*H1724,2)</f>
        <v>0.55000000000000004</v>
      </c>
    </row>
    <row r="1725" spans="2:9">
      <c r="B1725" s="361" t="s">
        <v>874</v>
      </c>
      <c r="C1725" s="362" t="s">
        <v>7</v>
      </c>
      <c r="D1725" s="366">
        <v>88316</v>
      </c>
      <c r="E1725" s="179" t="str">
        <f>IF($D1725&lt;&gt;"",VLOOKUP($D1725,'SINAPI MARÇO 2020'!$A$1:G12452,2,FALSE),"")</f>
        <v>SERVENTE COM ENCARGOS COMPLEMENTARES</v>
      </c>
      <c r="F1725" s="180" t="str">
        <f>IF($D1725&lt;&gt;"",VLOOKUP($D1725,'SINAPI MARÇO 2020'!$1:$1048576,3,FALSE),"")</f>
        <v>H</v>
      </c>
      <c r="G1725" s="426">
        <v>0.03</v>
      </c>
      <c r="H1725" s="625">
        <f>IF($D1725&lt;&gt;"",VLOOKUP($D1725,'SINAPI MARÇO 2020'!$1:$1048576,4,FALSE),"")</f>
        <v>14.37</v>
      </c>
      <c r="I1725" s="420">
        <f>TRUNC(G1725*H1725,2)</f>
        <v>0.43</v>
      </c>
    </row>
    <row r="1726" spans="2:9">
      <c r="B1726" s="361" t="s">
        <v>872</v>
      </c>
      <c r="C1726" s="362" t="s">
        <v>873</v>
      </c>
      <c r="D1726" s="366"/>
      <c r="E1726" s="394" t="s">
        <v>12854</v>
      </c>
      <c r="F1726" s="364" t="s">
        <v>845</v>
      </c>
      <c r="G1726" s="426">
        <v>1</v>
      </c>
      <c r="H1726" s="628">
        <v>4.55</v>
      </c>
      <c r="I1726" s="420">
        <f>TRUNC(G1726*H1726,2)</f>
        <v>4.55</v>
      </c>
    </row>
    <row r="1727" spans="2:9">
      <c r="B1727" s="526"/>
      <c r="C1727" s="505"/>
      <c r="D1727" s="505"/>
      <c r="E1727" s="589"/>
      <c r="F1727" s="505"/>
      <c r="G1727" s="594"/>
      <c r="H1727" s="506"/>
      <c r="I1727" s="527"/>
    </row>
    <row r="1728" spans="2:9" ht="15">
      <c r="B1728" s="483" t="s">
        <v>12855</v>
      </c>
      <c r="C1728" s="395"/>
      <c r="D1728" s="395"/>
      <c r="E1728" s="358" t="s">
        <v>12856</v>
      </c>
      <c r="F1728" s="359" t="s">
        <v>845</v>
      </c>
      <c r="G1728" s="425"/>
      <c r="H1728" s="403"/>
      <c r="I1728" s="419">
        <f>SUM(I1729:I1731)</f>
        <v>6.2</v>
      </c>
    </row>
    <row r="1729" spans="2:9">
      <c r="B1729" s="361" t="s">
        <v>874</v>
      </c>
      <c r="C1729" s="362" t="s">
        <v>7</v>
      </c>
      <c r="D1729" s="366">
        <v>88264</v>
      </c>
      <c r="E1729" s="179" t="str">
        <f>IF($D1729&lt;&gt;"",VLOOKUP($D1729,'SINAPI MARÇO 2020'!$A$1:G12456,2,FALSE),"")</f>
        <v>ELETRICISTA COM ENCARGOS COMPLEMENTARES</v>
      </c>
      <c r="F1729" s="180" t="str">
        <f>IF($D1729&lt;&gt;"",VLOOKUP($D1729,'SINAPI MARÇO 2020'!$1:$1048576,3,FALSE),"")</f>
        <v>H</v>
      </c>
      <c r="G1729" s="426">
        <v>0.05</v>
      </c>
      <c r="H1729" s="625">
        <f>IF($D1729&lt;&gt;"",VLOOKUP($D1729,'SINAPI MARÇO 2020'!$1:$1048576,4,FALSE),"")</f>
        <v>18.38</v>
      </c>
      <c r="I1729" s="420">
        <f>TRUNC(G1729*H1729,2)</f>
        <v>0.91</v>
      </c>
    </row>
    <row r="1730" spans="2:9">
      <c r="B1730" s="361" t="s">
        <v>874</v>
      </c>
      <c r="C1730" s="362" t="s">
        <v>7</v>
      </c>
      <c r="D1730" s="366">
        <v>88316</v>
      </c>
      <c r="E1730" s="179" t="str">
        <f>IF($D1730&lt;&gt;"",VLOOKUP($D1730,'SINAPI MARÇO 2020'!$A$1:G12457,2,FALSE),"")</f>
        <v>SERVENTE COM ENCARGOS COMPLEMENTARES</v>
      </c>
      <c r="F1730" s="180" t="str">
        <f>IF($D1730&lt;&gt;"",VLOOKUP($D1730,'SINAPI MARÇO 2020'!$1:$1048576,3,FALSE),"")</f>
        <v>H</v>
      </c>
      <c r="G1730" s="426">
        <v>0.05</v>
      </c>
      <c r="H1730" s="625">
        <f>IF($D1730&lt;&gt;"",VLOOKUP($D1730,'SINAPI MARÇO 2020'!$1:$1048576,4,FALSE),"")</f>
        <v>14.37</v>
      </c>
      <c r="I1730" s="420">
        <f>TRUNC(G1730*H1730,2)</f>
        <v>0.71</v>
      </c>
    </row>
    <row r="1731" spans="2:9">
      <c r="B1731" s="361" t="s">
        <v>872</v>
      </c>
      <c r="C1731" s="362" t="s">
        <v>873</v>
      </c>
      <c r="D1731" s="366"/>
      <c r="E1731" s="394" t="s">
        <v>12857</v>
      </c>
      <c r="F1731" s="364" t="s">
        <v>845</v>
      </c>
      <c r="G1731" s="426">
        <v>1</v>
      </c>
      <c r="H1731" s="628">
        <v>4.58</v>
      </c>
      <c r="I1731" s="420">
        <f>TRUNC(G1731*H1731,2)</f>
        <v>4.58</v>
      </c>
    </row>
    <row r="1732" spans="2:9">
      <c r="B1732" s="526"/>
      <c r="C1732" s="505"/>
      <c r="D1732" s="505"/>
      <c r="E1732" s="589"/>
      <c r="F1732" s="505"/>
      <c r="G1732" s="594"/>
      <c r="H1732" s="505"/>
      <c r="I1732" s="527"/>
    </row>
    <row r="1733" spans="2:9" ht="15">
      <c r="B1733" s="483" t="s">
        <v>12858</v>
      </c>
      <c r="C1733" s="395"/>
      <c r="D1733" s="395"/>
      <c r="E1733" s="358" t="s">
        <v>12859</v>
      </c>
      <c r="F1733" s="359" t="s">
        <v>845</v>
      </c>
      <c r="G1733" s="425"/>
      <c r="H1733" s="360"/>
      <c r="I1733" s="419">
        <f>SUM(I1734:I1736)</f>
        <v>6.2</v>
      </c>
    </row>
    <row r="1734" spans="2:9">
      <c r="B1734" s="361" t="s">
        <v>874</v>
      </c>
      <c r="C1734" s="362" t="s">
        <v>7</v>
      </c>
      <c r="D1734" s="366">
        <v>88264</v>
      </c>
      <c r="E1734" s="179" t="str">
        <f>IF($D1734&lt;&gt;"",VLOOKUP($D1734,'SINAPI MARÇO 2020'!$A$1:G12461,2,FALSE),"")</f>
        <v>ELETRICISTA COM ENCARGOS COMPLEMENTARES</v>
      </c>
      <c r="F1734" s="180" t="str">
        <f>IF($D1734&lt;&gt;"",VLOOKUP($D1734,'SINAPI MARÇO 2020'!$1:$1048576,3,FALSE),"")</f>
        <v>H</v>
      </c>
      <c r="G1734" s="426">
        <v>0.05</v>
      </c>
      <c r="H1734" s="625">
        <f>IF($D1734&lt;&gt;"",VLOOKUP($D1734,'SINAPI MARÇO 2020'!$1:$1048576,4,FALSE),"")</f>
        <v>18.38</v>
      </c>
      <c r="I1734" s="420">
        <f>TRUNC(G1734*H1734,2)</f>
        <v>0.91</v>
      </c>
    </row>
    <row r="1735" spans="2:9">
      <c r="B1735" s="361" t="s">
        <v>874</v>
      </c>
      <c r="C1735" s="362" t="s">
        <v>7</v>
      </c>
      <c r="D1735" s="366">
        <v>88316</v>
      </c>
      <c r="E1735" s="179" t="str">
        <f>IF($D1735&lt;&gt;"",VLOOKUP($D1735,'SINAPI MARÇO 2020'!$A$1:G12462,2,FALSE),"")</f>
        <v>SERVENTE COM ENCARGOS COMPLEMENTARES</v>
      </c>
      <c r="F1735" s="180" t="str">
        <f>IF($D1735&lt;&gt;"",VLOOKUP($D1735,'SINAPI MARÇO 2020'!$1:$1048576,3,FALSE),"")</f>
        <v>H</v>
      </c>
      <c r="G1735" s="426">
        <v>0.05</v>
      </c>
      <c r="H1735" s="625">
        <f>IF($D1735&lt;&gt;"",VLOOKUP($D1735,'SINAPI MARÇO 2020'!$1:$1048576,4,FALSE),"")</f>
        <v>14.37</v>
      </c>
      <c r="I1735" s="420">
        <f>TRUNC(G1735*H1735,2)</f>
        <v>0.71</v>
      </c>
    </row>
    <row r="1736" spans="2:9">
      <c r="B1736" s="361" t="s">
        <v>872</v>
      </c>
      <c r="C1736" s="362" t="s">
        <v>873</v>
      </c>
      <c r="D1736" s="366"/>
      <c r="E1736" s="394" t="s">
        <v>12860</v>
      </c>
      <c r="F1736" s="364" t="s">
        <v>845</v>
      </c>
      <c r="G1736" s="426">
        <v>1</v>
      </c>
      <c r="H1736" s="628">
        <v>4.58</v>
      </c>
      <c r="I1736" s="420">
        <f>TRUNC(G1736*H1736,2)</f>
        <v>4.58</v>
      </c>
    </row>
    <row r="1737" spans="2:9">
      <c r="B1737" s="492"/>
      <c r="C1737" s="400"/>
      <c r="D1737" s="400"/>
      <c r="E1737" s="587"/>
      <c r="F1737" s="400"/>
      <c r="G1737" s="594"/>
      <c r="H1737" s="400"/>
      <c r="I1737" s="493"/>
    </row>
    <row r="1738" spans="2:9" ht="25.5">
      <c r="B1738" s="483" t="s">
        <v>12861</v>
      </c>
      <c r="C1738" s="395"/>
      <c r="D1738" s="395"/>
      <c r="E1738" s="358" t="s">
        <v>12862</v>
      </c>
      <c r="F1738" s="359" t="s">
        <v>1131</v>
      </c>
      <c r="G1738" s="425">
        <v>1</v>
      </c>
      <c r="H1738" s="360"/>
      <c r="I1738" s="419">
        <f>SUM(I1739:I1741)</f>
        <v>12.53</v>
      </c>
    </row>
    <row r="1739" spans="2:9">
      <c r="B1739" s="361" t="s">
        <v>874</v>
      </c>
      <c r="C1739" s="362" t="s">
        <v>7</v>
      </c>
      <c r="D1739" s="366">
        <v>88247</v>
      </c>
      <c r="E1739" s="179" t="str">
        <f>IF($D1739&lt;&gt;"",VLOOKUP($D1739,'SINAPI MARÇO 2020'!$A$1:G12466,2,FALSE),"")</f>
        <v>AUXILIAR DE ELETRICISTA COM ENCARGOS COMPLEMENTARES</v>
      </c>
      <c r="F1739" s="180" t="str">
        <f>IF($D1739&lt;&gt;"",VLOOKUP($D1739,'SINAPI MARÇO 2020'!$1:$1048576,3,FALSE),"")</f>
        <v>H</v>
      </c>
      <c r="G1739" s="426">
        <v>0.2</v>
      </c>
      <c r="H1739" s="625">
        <f>IF($D1739&lt;&gt;"",VLOOKUP($D1739,'SINAPI MARÇO 2020'!$1:$1048576,4,FALSE),"")</f>
        <v>14.33</v>
      </c>
      <c r="I1739" s="420">
        <f>TRUNC(G1739*H1739,2)</f>
        <v>2.86</v>
      </c>
    </row>
    <row r="1740" spans="2:9">
      <c r="B1740" s="361" t="s">
        <v>874</v>
      </c>
      <c r="C1740" s="362" t="s">
        <v>7</v>
      </c>
      <c r="D1740" s="366">
        <v>88264</v>
      </c>
      <c r="E1740" s="179" t="str">
        <f>IF($D1740&lt;&gt;"",VLOOKUP($D1740,'SINAPI MARÇO 2020'!$A$1:G12467,2,FALSE),"")</f>
        <v>ELETRICISTA COM ENCARGOS COMPLEMENTARES</v>
      </c>
      <c r="F1740" s="180" t="str">
        <f>IF($D1740&lt;&gt;"",VLOOKUP($D1740,'SINAPI MARÇO 2020'!$1:$1048576,3,FALSE),"")</f>
        <v>H</v>
      </c>
      <c r="G1740" s="426">
        <v>0.2</v>
      </c>
      <c r="H1740" s="625">
        <f>IF($D1740&lt;&gt;"",VLOOKUP($D1740,'SINAPI MARÇO 2020'!$1:$1048576,4,FALSE),"")</f>
        <v>18.38</v>
      </c>
      <c r="I1740" s="420">
        <f>TRUNC(G1740*H1740,2)</f>
        <v>3.67</v>
      </c>
    </row>
    <row r="1741" spans="2:9" ht="25.5">
      <c r="B1741" s="361" t="s">
        <v>872</v>
      </c>
      <c r="C1741" s="362" t="s">
        <v>7</v>
      </c>
      <c r="D1741" s="366">
        <v>7528</v>
      </c>
      <c r="E1741" s="179" t="str">
        <f>IF($D1741&lt;&gt;"",VLOOKUP($D1741,'SINAPI MARÇO 2020'!$A$1:G12468,2,FALSE),"")</f>
        <v>TOMADA 2P+T 10A, 250V, CONJUNTO MONTADO PARA EMBUTIR 4" X 2" (PLACA + SUPORTE + MODULO)</v>
      </c>
      <c r="F1741" s="180" t="str">
        <f>IF($D1741&lt;&gt;"",VLOOKUP($D1741,'SINAPI MARÇO 2020'!$1:$1048576,3,FALSE),"")</f>
        <v xml:space="preserve">UN    </v>
      </c>
      <c r="G1741" s="426">
        <v>1</v>
      </c>
      <c r="H1741" s="625">
        <f>IF($D1741&lt;&gt;"",VLOOKUP($D1741,'SINAPI MARÇO 2020'!$1:$1048576,4,FALSE),"")</f>
        <v>6</v>
      </c>
      <c r="I1741" s="420">
        <f>TRUNC(G1741*H1741,2)</f>
        <v>6</v>
      </c>
    </row>
    <row r="1742" spans="2:9">
      <c r="B1742" s="492"/>
      <c r="C1742" s="400"/>
      <c r="D1742" s="400"/>
      <c r="E1742" s="587"/>
      <c r="F1742" s="400"/>
      <c r="G1742" s="594"/>
      <c r="H1742" s="400"/>
      <c r="I1742" s="493"/>
    </row>
    <row r="1743" spans="2:9" ht="25.5">
      <c r="B1743" s="483" t="s">
        <v>12863</v>
      </c>
      <c r="C1743" s="395"/>
      <c r="D1743" s="395"/>
      <c r="E1743" s="358" t="s">
        <v>12864</v>
      </c>
      <c r="F1743" s="359" t="s">
        <v>1131</v>
      </c>
      <c r="G1743" s="425">
        <v>1</v>
      </c>
      <c r="H1743" s="360"/>
      <c r="I1743" s="419">
        <f>SUM(I1744:I1746)</f>
        <v>16.920000000000002</v>
      </c>
    </row>
    <row r="1744" spans="2:9">
      <c r="B1744" s="361" t="s">
        <v>874</v>
      </c>
      <c r="C1744" s="362" t="s">
        <v>7</v>
      </c>
      <c r="D1744" s="366">
        <v>88247</v>
      </c>
      <c r="E1744" s="179" t="str">
        <f>IF($D1744&lt;&gt;"",VLOOKUP($D1744,'SINAPI MARÇO 2020'!$A$1:G12471,2,FALSE),"")</f>
        <v>AUXILIAR DE ELETRICISTA COM ENCARGOS COMPLEMENTARES</v>
      </c>
      <c r="F1744" s="180" t="str">
        <f>IF($D1744&lt;&gt;"",VLOOKUP($D1744,'SINAPI MARÇO 2020'!$1:$1048576,3,FALSE),"")</f>
        <v>H</v>
      </c>
      <c r="G1744" s="426">
        <v>0.2</v>
      </c>
      <c r="H1744" s="625">
        <f>IF($D1744&lt;&gt;"",VLOOKUP($D1744,'SINAPI MARÇO 2020'!$1:$1048576,4,FALSE),"")</f>
        <v>14.33</v>
      </c>
      <c r="I1744" s="420">
        <f>TRUNC(G1744*H1744,2)</f>
        <v>2.86</v>
      </c>
    </row>
    <row r="1745" spans="2:9">
      <c r="B1745" s="361" t="s">
        <v>874</v>
      </c>
      <c r="C1745" s="362" t="s">
        <v>7</v>
      </c>
      <c r="D1745" s="366">
        <v>88264</v>
      </c>
      <c r="E1745" s="179" t="str">
        <f>IF($D1745&lt;&gt;"",VLOOKUP($D1745,'SINAPI MARÇO 2020'!$A$1:G12472,2,FALSE),"")</f>
        <v>ELETRICISTA COM ENCARGOS COMPLEMENTARES</v>
      </c>
      <c r="F1745" s="180" t="str">
        <f>IF($D1745&lt;&gt;"",VLOOKUP($D1745,'SINAPI MARÇO 2020'!$1:$1048576,3,FALSE),"")</f>
        <v>H</v>
      </c>
      <c r="G1745" s="426">
        <v>0.2</v>
      </c>
      <c r="H1745" s="625">
        <f>IF($D1745&lt;&gt;"",VLOOKUP($D1745,'SINAPI MARÇO 2020'!$1:$1048576,4,FALSE),"")</f>
        <v>18.38</v>
      </c>
      <c r="I1745" s="420">
        <f>TRUNC(G1745*H1745,2)</f>
        <v>3.67</v>
      </c>
    </row>
    <row r="1746" spans="2:9" ht="25.5">
      <c r="B1746" s="361" t="s">
        <v>872</v>
      </c>
      <c r="C1746" s="362" t="s">
        <v>7</v>
      </c>
      <c r="D1746" s="366">
        <v>38075</v>
      </c>
      <c r="E1746" s="179" t="str">
        <f>IF($D1746&lt;&gt;"",VLOOKUP($D1746,'SINAPI MARÇO 2020'!$A$1:G12473,2,FALSE),"")</f>
        <v>TOMADA 2P+T 20A 250V, CONJUNTO MONTADO PARA EMBUTIR 4" X 2" (PLACA + SUPORTE + MODULO)</v>
      </c>
      <c r="F1746" s="180" t="str">
        <f>IF($D1746&lt;&gt;"",VLOOKUP($D1746,'SINAPI MARÇO 2020'!$1:$1048576,3,FALSE),"")</f>
        <v xml:space="preserve">UN    </v>
      </c>
      <c r="G1746" s="426">
        <v>1</v>
      </c>
      <c r="H1746" s="625">
        <f>IF($D1746&lt;&gt;"",VLOOKUP($D1746,'SINAPI MARÇO 2020'!$1:$1048576,4,FALSE),"")</f>
        <v>10.39</v>
      </c>
      <c r="I1746" s="420">
        <f>TRUNC(G1746*H1746,2)</f>
        <v>10.39</v>
      </c>
    </row>
    <row r="1747" spans="2:9">
      <c r="B1747" s="492"/>
      <c r="C1747" s="400"/>
      <c r="D1747" s="400"/>
      <c r="E1747" s="587"/>
      <c r="F1747" s="400"/>
      <c r="G1747" s="594"/>
      <c r="H1747" s="400"/>
      <c r="I1747" s="493"/>
    </row>
    <row r="1748" spans="2:9" ht="15">
      <c r="B1748" s="483" t="s">
        <v>12865</v>
      </c>
      <c r="C1748" s="395"/>
      <c r="D1748" s="395"/>
      <c r="E1748" s="358" t="s">
        <v>12866</v>
      </c>
      <c r="F1748" s="359" t="s">
        <v>1131</v>
      </c>
      <c r="G1748" s="425">
        <v>1</v>
      </c>
      <c r="H1748" s="360"/>
      <c r="I1748" s="419">
        <f>SUM(I1749:I1751)</f>
        <v>12.57</v>
      </c>
    </row>
    <row r="1749" spans="2:9">
      <c r="B1749" s="361" t="s">
        <v>874</v>
      </c>
      <c r="C1749" s="362" t="s">
        <v>7</v>
      </c>
      <c r="D1749" s="366">
        <v>88247</v>
      </c>
      <c r="E1749" s="179" t="str">
        <f>IF($D1749&lt;&gt;"",VLOOKUP($D1749,'SINAPI MARÇO 2020'!$A$1:G12476,2,FALSE),"")</f>
        <v>AUXILIAR DE ELETRICISTA COM ENCARGOS COMPLEMENTARES</v>
      </c>
      <c r="F1749" s="180" t="str">
        <f>IF($D1749&lt;&gt;"",VLOOKUP($D1749,'SINAPI MARÇO 2020'!$1:$1048576,3,FALSE),"")</f>
        <v>H</v>
      </c>
      <c r="G1749" s="426">
        <v>0.15</v>
      </c>
      <c r="H1749" s="625">
        <f>IF($D1749&lt;&gt;"",VLOOKUP($D1749,'SINAPI MARÇO 2020'!$1:$1048576,4,FALSE),"")</f>
        <v>14.33</v>
      </c>
      <c r="I1749" s="420">
        <f>TRUNC(G1749*H1749,2)</f>
        <v>2.14</v>
      </c>
    </row>
    <row r="1750" spans="2:9">
      <c r="B1750" s="361" t="s">
        <v>874</v>
      </c>
      <c r="C1750" s="362" t="s">
        <v>7</v>
      </c>
      <c r="D1750" s="366">
        <v>88264</v>
      </c>
      <c r="E1750" s="179" t="str">
        <f>IF($D1750&lt;&gt;"",VLOOKUP($D1750,'SINAPI MARÇO 2020'!$A$1:G12477,2,FALSE),"")</f>
        <v>ELETRICISTA COM ENCARGOS COMPLEMENTARES</v>
      </c>
      <c r="F1750" s="180" t="str">
        <f>IF($D1750&lt;&gt;"",VLOOKUP($D1750,'SINAPI MARÇO 2020'!$1:$1048576,3,FALSE),"")</f>
        <v>H</v>
      </c>
      <c r="G1750" s="426">
        <v>0.25</v>
      </c>
      <c r="H1750" s="625">
        <f>IF($D1750&lt;&gt;"",VLOOKUP($D1750,'SINAPI MARÇO 2020'!$1:$1048576,4,FALSE),"")</f>
        <v>18.38</v>
      </c>
      <c r="I1750" s="420">
        <f>TRUNC(G1750*H1750,2)</f>
        <v>4.59</v>
      </c>
    </row>
    <row r="1751" spans="2:9">
      <c r="B1751" s="361" t="s">
        <v>872</v>
      </c>
      <c r="C1751" s="362" t="s">
        <v>7</v>
      </c>
      <c r="D1751" s="366">
        <v>38113</v>
      </c>
      <c r="E1751" s="179" t="str">
        <f>IF($D1751&lt;&gt;"",VLOOKUP($D1751,'SINAPI MARÇO 2020'!$A$1:G12478,2,FALSE),"")</f>
        <v>INTERRUPTOR PARALELO 10A, 250V (APENAS MODULO)</v>
      </c>
      <c r="F1751" s="180" t="str">
        <f>IF($D1751&lt;&gt;"",VLOOKUP($D1751,'SINAPI MARÇO 2020'!$1:$1048576,3,FALSE),"")</f>
        <v xml:space="preserve">UN    </v>
      </c>
      <c r="G1751" s="426">
        <v>1</v>
      </c>
      <c r="H1751" s="625">
        <f>IF($D1751&lt;&gt;"",VLOOKUP($D1751,'SINAPI MARÇO 2020'!$1:$1048576,4,FALSE),"")</f>
        <v>5.84</v>
      </c>
      <c r="I1751" s="420">
        <f>TRUNC(G1751*H1751,2)</f>
        <v>5.84</v>
      </c>
    </row>
    <row r="1752" spans="2:9">
      <c r="B1752" s="492"/>
      <c r="C1752" s="400"/>
      <c r="D1752" s="400"/>
      <c r="E1752" s="587"/>
      <c r="F1752" s="400"/>
      <c r="G1752" s="594"/>
      <c r="H1752" s="400"/>
      <c r="I1752" s="493"/>
    </row>
    <row r="1753" spans="2:9" ht="15">
      <c r="B1753" s="483" t="s">
        <v>12867</v>
      </c>
      <c r="C1753" s="395"/>
      <c r="D1753" s="395"/>
      <c r="E1753" s="358" t="s">
        <v>12868</v>
      </c>
      <c r="F1753" s="359" t="s">
        <v>1131</v>
      </c>
      <c r="G1753" s="425">
        <v>1</v>
      </c>
      <c r="H1753" s="360"/>
      <c r="I1753" s="419">
        <f>SUM(I1754:I1756)</f>
        <v>22.08</v>
      </c>
    </row>
    <row r="1754" spans="2:9">
      <c r="B1754" s="361" t="s">
        <v>874</v>
      </c>
      <c r="C1754" s="362" t="s">
        <v>7</v>
      </c>
      <c r="D1754" s="366">
        <v>88247</v>
      </c>
      <c r="E1754" s="179" t="str">
        <f>IF($D1754&lt;&gt;"",VLOOKUP($D1754,'SINAPI MARÇO 2020'!$A$1:G12481,2,FALSE),"")</f>
        <v>AUXILIAR DE ELETRICISTA COM ENCARGOS COMPLEMENTARES</v>
      </c>
      <c r="F1754" s="180" t="str">
        <f>IF($D1754&lt;&gt;"",VLOOKUP($D1754,'SINAPI MARÇO 2020'!$1:$1048576,3,FALSE),"")</f>
        <v>H</v>
      </c>
      <c r="G1754" s="426">
        <v>0.37</v>
      </c>
      <c r="H1754" s="625">
        <f>IF($D1754&lt;&gt;"",VLOOKUP($D1754,'SINAPI MARÇO 2020'!$1:$1048576,4,FALSE),"")</f>
        <v>14.33</v>
      </c>
      <c r="I1754" s="420">
        <f>TRUNC(G1754*H1754,2)</f>
        <v>5.3</v>
      </c>
    </row>
    <row r="1755" spans="2:9">
      <c r="B1755" s="361" t="s">
        <v>874</v>
      </c>
      <c r="C1755" s="362" t="s">
        <v>7</v>
      </c>
      <c r="D1755" s="366">
        <v>88264</v>
      </c>
      <c r="E1755" s="179" t="str">
        <f>IF($D1755&lt;&gt;"",VLOOKUP($D1755,'SINAPI MARÇO 2020'!$A$1:G12482,2,FALSE),"")</f>
        <v>ELETRICISTA COM ENCARGOS COMPLEMENTARES</v>
      </c>
      <c r="F1755" s="180" t="str">
        <f>IF($D1755&lt;&gt;"",VLOOKUP($D1755,'SINAPI MARÇO 2020'!$1:$1048576,3,FALSE),"")</f>
        <v>H</v>
      </c>
      <c r="G1755" s="426">
        <v>0.37</v>
      </c>
      <c r="H1755" s="625">
        <f>IF($D1755&lt;&gt;"",VLOOKUP($D1755,'SINAPI MARÇO 2020'!$1:$1048576,4,FALSE),"")</f>
        <v>18.38</v>
      </c>
      <c r="I1755" s="420">
        <f>TRUNC(G1755*H1755,2)</f>
        <v>6.8</v>
      </c>
    </row>
    <row r="1756" spans="2:9" ht="25.5">
      <c r="B1756" s="361" t="s">
        <v>872</v>
      </c>
      <c r="C1756" s="362" t="s">
        <v>7</v>
      </c>
      <c r="D1756" s="366">
        <v>38077</v>
      </c>
      <c r="E1756" s="179" t="str">
        <f>IF($D1756&lt;&gt;"",VLOOKUP($D1756,'SINAPI MARÇO 2020'!$A$1:G12483,2,FALSE),"")</f>
        <v>INTERRUPTOR SIMPLES + TOMADA 2P+T 10A, 250V, CONJUNTO MONTADO PARA EMBUTIR 4" X 2" (PLACA + SUPORTE + MODULOS)</v>
      </c>
      <c r="F1756" s="180" t="str">
        <f>IF($D1756&lt;&gt;"",VLOOKUP($D1756,'SINAPI MARÇO 2020'!$1:$1048576,3,FALSE),"")</f>
        <v xml:space="preserve">UN    </v>
      </c>
      <c r="G1756" s="426">
        <v>1</v>
      </c>
      <c r="H1756" s="625">
        <f>IF($D1756&lt;&gt;"",VLOOKUP($D1756,'SINAPI MARÇO 2020'!$1:$1048576,4,FALSE),"")</f>
        <v>9.98</v>
      </c>
      <c r="I1756" s="420">
        <f>TRUNC(G1756*H1756,2)</f>
        <v>9.98</v>
      </c>
    </row>
    <row r="1757" spans="2:9">
      <c r="B1757" s="492"/>
      <c r="C1757" s="400"/>
      <c r="D1757" s="400"/>
      <c r="E1757" s="587"/>
      <c r="F1757" s="400"/>
      <c r="G1757" s="594"/>
      <c r="H1757" s="400"/>
      <c r="I1757" s="493"/>
    </row>
    <row r="1758" spans="2:9" ht="15">
      <c r="B1758" s="483" t="s">
        <v>12869</v>
      </c>
      <c r="C1758" s="395"/>
      <c r="D1758" s="395"/>
      <c r="E1758" s="358" t="s">
        <v>12870</v>
      </c>
      <c r="F1758" s="359" t="s">
        <v>1131</v>
      </c>
      <c r="G1758" s="425">
        <v>1</v>
      </c>
      <c r="H1758" s="360"/>
      <c r="I1758" s="419">
        <f>SUM(I1759:I1761)</f>
        <v>11.21</v>
      </c>
    </row>
    <row r="1759" spans="2:9">
      <c r="B1759" s="361" t="s">
        <v>874</v>
      </c>
      <c r="C1759" s="362" t="s">
        <v>7</v>
      </c>
      <c r="D1759" s="366">
        <v>88247</v>
      </c>
      <c r="E1759" s="179" t="str">
        <f>IF($D1759&lt;&gt;"",VLOOKUP($D1759,'SINAPI MARÇO 2020'!$A$1:G12486,2,FALSE),"")</f>
        <v>AUXILIAR DE ELETRICISTA COM ENCARGOS COMPLEMENTARES</v>
      </c>
      <c r="F1759" s="180" t="str">
        <f>IF($D1759&lt;&gt;"",VLOOKUP($D1759,'SINAPI MARÇO 2020'!$1:$1048576,3,FALSE),"")</f>
        <v>H</v>
      </c>
      <c r="G1759" s="426">
        <v>0.15</v>
      </c>
      <c r="H1759" s="625">
        <f>IF($D1759&lt;&gt;"",VLOOKUP($D1759,'SINAPI MARÇO 2020'!$1:$1048576,4,FALSE),"")</f>
        <v>14.33</v>
      </c>
      <c r="I1759" s="420">
        <f>TRUNC(G1759*H1759,2)</f>
        <v>2.14</v>
      </c>
    </row>
    <row r="1760" spans="2:9">
      <c r="B1760" s="361" t="s">
        <v>874</v>
      </c>
      <c r="C1760" s="362" t="s">
        <v>7</v>
      </c>
      <c r="D1760" s="366">
        <v>88264</v>
      </c>
      <c r="E1760" s="179" t="str">
        <f>IF($D1760&lt;&gt;"",VLOOKUP($D1760,'SINAPI MARÇO 2020'!$A$1:G12487,2,FALSE),"")</f>
        <v>ELETRICISTA COM ENCARGOS COMPLEMENTARES</v>
      </c>
      <c r="F1760" s="180" t="str">
        <f>IF($D1760&lt;&gt;"",VLOOKUP($D1760,'SINAPI MARÇO 2020'!$1:$1048576,3,FALSE),"")</f>
        <v>H</v>
      </c>
      <c r="G1760" s="426">
        <v>0.25</v>
      </c>
      <c r="H1760" s="625">
        <f>IF($D1760&lt;&gt;"",VLOOKUP($D1760,'SINAPI MARÇO 2020'!$1:$1048576,4,FALSE),"")</f>
        <v>18.38</v>
      </c>
      <c r="I1760" s="420">
        <f>TRUNC(G1760*H1760,2)</f>
        <v>4.59</v>
      </c>
    </row>
    <row r="1761" spans="2:9">
      <c r="B1761" s="361" t="s">
        <v>872</v>
      </c>
      <c r="C1761" s="362" t="s">
        <v>7</v>
      </c>
      <c r="D1761" s="366">
        <v>38112</v>
      </c>
      <c r="E1761" s="179" t="str">
        <f>IF($D1761&lt;&gt;"",VLOOKUP($D1761,'SINAPI MARÇO 2020'!$A$1:G12488,2,FALSE),"")</f>
        <v>INTERRUPTOR SIMPLES 10A, 250V (APENAS MODULO)</v>
      </c>
      <c r="F1761" s="180" t="str">
        <f>IF($D1761&lt;&gt;"",VLOOKUP($D1761,'SINAPI MARÇO 2020'!$1:$1048576,3,FALSE),"")</f>
        <v xml:space="preserve">UN    </v>
      </c>
      <c r="G1761" s="426">
        <v>1</v>
      </c>
      <c r="H1761" s="625">
        <f>IF($D1761&lt;&gt;"",VLOOKUP($D1761,'SINAPI MARÇO 2020'!$1:$1048576,4,FALSE),"")</f>
        <v>4.4800000000000004</v>
      </c>
      <c r="I1761" s="420">
        <f>TRUNC(G1761*H1761,2)</f>
        <v>4.4800000000000004</v>
      </c>
    </row>
    <row r="1762" spans="2:9">
      <c r="B1762" s="492"/>
      <c r="C1762" s="400"/>
      <c r="D1762" s="400"/>
      <c r="E1762" s="587"/>
      <c r="F1762" s="400"/>
      <c r="G1762" s="594"/>
      <c r="H1762" s="400"/>
      <c r="I1762" s="493"/>
    </row>
    <row r="1763" spans="2:9" ht="15">
      <c r="B1763" s="483" t="s">
        <v>12871</v>
      </c>
      <c r="C1763" s="395"/>
      <c r="D1763" s="395"/>
      <c r="E1763" s="358" t="s">
        <v>12872</v>
      </c>
      <c r="F1763" s="359" t="s">
        <v>1131</v>
      </c>
      <c r="G1763" s="425">
        <v>1</v>
      </c>
      <c r="H1763" s="360"/>
      <c r="I1763" s="419">
        <f>SUM(I1764:I1766)</f>
        <v>19.46</v>
      </c>
    </row>
    <row r="1764" spans="2:9">
      <c r="B1764" s="361" t="s">
        <v>874</v>
      </c>
      <c r="C1764" s="362" t="s">
        <v>7</v>
      </c>
      <c r="D1764" s="366">
        <v>88247</v>
      </c>
      <c r="E1764" s="179" t="str">
        <f>IF($D1764&lt;&gt;"",VLOOKUP($D1764,'SINAPI MARÇO 2020'!$A$1:G12491,2,FALSE),"")</f>
        <v>AUXILIAR DE ELETRICISTA COM ENCARGOS COMPLEMENTARES</v>
      </c>
      <c r="F1764" s="180" t="str">
        <f>IF($D1764&lt;&gt;"",VLOOKUP($D1764,'SINAPI MARÇO 2020'!$1:$1048576,3,FALSE),"")</f>
        <v>H</v>
      </c>
      <c r="G1764" s="426">
        <v>0.25</v>
      </c>
      <c r="H1764" s="625">
        <f>IF($D1764&lt;&gt;"",VLOOKUP($D1764,'SINAPI MARÇO 2020'!$1:$1048576,4,FALSE),"")</f>
        <v>14.33</v>
      </c>
      <c r="I1764" s="420">
        <f>TRUNC(G1764*H1764,2)</f>
        <v>3.58</v>
      </c>
    </row>
    <row r="1765" spans="2:9">
      <c r="B1765" s="361" t="s">
        <v>874</v>
      </c>
      <c r="C1765" s="362" t="s">
        <v>7</v>
      </c>
      <c r="D1765" s="366">
        <v>88264</v>
      </c>
      <c r="E1765" s="179" t="str">
        <f>IF($D1765&lt;&gt;"",VLOOKUP($D1765,'SINAPI MARÇO 2020'!$A$1:G12492,2,FALSE),"")</f>
        <v>ELETRICISTA COM ENCARGOS COMPLEMENTARES</v>
      </c>
      <c r="F1765" s="180" t="str">
        <f>IF($D1765&lt;&gt;"",VLOOKUP($D1765,'SINAPI MARÇO 2020'!$1:$1048576,3,FALSE),"")</f>
        <v>H</v>
      </c>
      <c r="G1765" s="426">
        <v>0.35</v>
      </c>
      <c r="H1765" s="625">
        <f>IF($D1765&lt;&gt;"",VLOOKUP($D1765,'SINAPI MARÇO 2020'!$1:$1048576,4,FALSE),"")</f>
        <v>18.38</v>
      </c>
      <c r="I1765" s="420">
        <f>TRUNC(G1765*H1765,2)</f>
        <v>6.43</v>
      </c>
    </row>
    <row r="1766" spans="2:9" ht="25.5">
      <c r="B1766" s="361" t="s">
        <v>872</v>
      </c>
      <c r="C1766" s="362" t="s">
        <v>7</v>
      </c>
      <c r="D1766" s="366">
        <v>38068</v>
      </c>
      <c r="E1766" s="179" t="str">
        <f>IF($D1766&lt;&gt;"",VLOOKUP($D1766,'SINAPI MARÇO 2020'!$A$1:G12493,2,FALSE),"")</f>
        <v>INTERRUPTORES SIMPLES (2 MODULOS) 10A, 250V, CONJUNTO MONTADO PARA EMBUTIR 4" X 2" (PLACA + SUPORTE + MODULOS)</v>
      </c>
      <c r="F1766" s="180" t="str">
        <f>IF($D1766&lt;&gt;"",VLOOKUP($D1766,'SINAPI MARÇO 2020'!$1:$1048576,3,FALSE),"")</f>
        <v xml:space="preserve">UN    </v>
      </c>
      <c r="G1766" s="426">
        <v>1</v>
      </c>
      <c r="H1766" s="625">
        <f>IF($D1766&lt;&gt;"",VLOOKUP($D1766,'SINAPI MARÇO 2020'!$1:$1048576,4,FALSE),"")</f>
        <v>9.4499999999999993</v>
      </c>
      <c r="I1766" s="420">
        <f>TRUNC(G1766*H1766,2)</f>
        <v>9.4499999999999993</v>
      </c>
    </row>
    <row r="1767" spans="2:9">
      <c r="B1767" s="361"/>
      <c r="C1767" s="362"/>
      <c r="D1767" s="366"/>
      <c r="E1767" s="394"/>
      <c r="F1767" s="364"/>
      <c r="G1767" s="426"/>
      <c r="H1767" s="364"/>
      <c r="I1767" s="420"/>
    </row>
    <row r="1768" spans="2:9" ht="15">
      <c r="B1768" s="483" t="s">
        <v>12873</v>
      </c>
      <c r="C1768" s="395"/>
      <c r="D1768" s="395"/>
      <c r="E1768" s="358" t="s">
        <v>12874</v>
      </c>
      <c r="F1768" s="359" t="s">
        <v>1131</v>
      </c>
      <c r="G1768" s="425">
        <v>1</v>
      </c>
      <c r="H1768" s="360"/>
      <c r="I1768" s="419">
        <f>SUM(I1769:I1771)</f>
        <v>98.94</v>
      </c>
    </row>
    <row r="1769" spans="2:9">
      <c r="B1769" s="361" t="s">
        <v>874</v>
      </c>
      <c r="C1769" s="362" t="s">
        <v>7</v>
      </c>
      <c r="D1769" s="366">
        <v>88264</v>
      </c>
      <c r="E1769" s="179" t="str">
        <f>IF($D1769&lt;&gt;"",VLOOKUP($D1769,'SINAPI MARÇO 2020'!$A$1:G12496,2,FALSE),"")</f>
        <v>ELETRICISTA COM ENCARGOS COMPLEMENTARES</v>
      </c>
      <c r="F1769" s="180" t="str">
        <f>IF($D1769&lt;&gt;"",VLOOKUP($D1769,'SINAPI MARÇO 2020'!$1:$1048576,3,FALSE),"")</f>
        <v>H</v>
      </c>
      <c r="G1769" s="426">
        <v>1</v>
      </c>
      <c r="H1769" s="625">
        <f>IF($D1769&lt;&gt;"",VLOOKUP($D1769,'SINAPI MARÇO 2020'!$1:$1048576,4,FALSE),"")</f>
        <v>18.38</v>
      </c>
      <c r="I1769" s="420">
        <f>TRUNC(G1769*H1769,2)</f>
        <v>18.38</v>
      </c>
    </row>
    <row r="1770" spans="2:9">
      <c r="B1770" s="361" t="s">
        <v>874</v>
      </c>
      <c r="C1770" s="362" t="s">
        <v>7</v>
      </c>
      <c r="D1770" s="366">
        <v>88316</v>
      </c>
      <c r="E1770" s="179" t="str">
        <f>IF($D1770&lt;&gt;"",VLOOKUP($D1770,'SINAPI MARÇO 2020'!$A$1:G12497,2,FALSE),"")</f>
        <v>SERVENTE COM ENCARGOS COMPLEMENTARES</v>
      </c>
      <c r="F1770" s="180" t="str">
        <f>IF($D1770&lt;&gt;"",VLOOKUP($D1770,'SINAPI MARÇO 2020'!$1:$1048576,3,FALSE),"")</f>
        <v>H</v>
      </c>
      <c r="G1770" s="426">
        <v>1</v>
      </c>
      <c r="H1770" s="625">
        <f>IF($D1770&lt;&gt;"",VLOOKUP($D1770,'SINAPI MARÇO 2020'!$1:$1048576,4,FALSE),"")</f>
        <v>14.37</v>
      </c>
      <c r="I1770" s="420">
        <f>TRUNC(G1770*H1770,2)</f>
        <v>14.37</v>
      </c>
    </row>
    <row r="1771" spans="2:9" ht="38.25">
      <c r="B1771" s="361" t="s">
        <v>872</v>
      </c>
      <c r="C1771" s="362" t="s">
        <v>7</v>
      </c>
      <c r="D1771" s="366">
        <v>3799</v>
      </c>
      <c r="E1771" s="179" t="str">
        <f>IF($D1771&lt;&gt;"",VLOOKUP($D1771,'SINAPI MARÇO 2020'!$A$1:G12498,2,FALSE),"")</f>
        <v>LUMINARIA DE SOBREPOR EM CHAPA DE ACO PARA 2 LAMPADAS FLUORESCENTES DE *36* W, ALETADA, COMPLETA (LAMPADAS E REATOR INCLUSOS)</v>
      </c>
      <c r="F1771" s="180" t="str">
        <f>IF($D1771&lt;&gt;"",VLOOKUP($D1771,'SINAPI MARÇO 2020'!$1:$1048576,3,FALSE),"")</f>
        <v xml:space="preserve">UN    </v>
      </c>
      <c r="G1771" s="426">
        <v>1</v>
      </c>
      <c r="H1771" s="625">
        <f>IF($D1771&lt;&gt;"",VLOOKUP($D1771,'SINAPI MARÇO 2020'!$1:$1048576,4,FALSE),"")</f>
        <v>66.19</v>
      </c>
      <c r="I1771" s="420">
        <f>TRUNC(G1771*H1771,2)</f>
        <v>66.19</v>
      </c>
    </row>
    <row r="1772" spans="2:9">
      <c r="B1772" s="492"/>
      <c r="C1772" s="400"/>
      <c r="D1772" s="400"/>
      <c r="E1772" s="587"/>
      <c r="F1772" s="400"/>
      <c r="G1772" s="594"/>
      <c r="H1772" s="400"/>
      <c r="I1772" s="493"/>
    </row>
    <row r="1773" spans="2:9" ht="15">
      <c r="B1773" s="483" t="s">
        <v>12875</v>
      </c>
      <c r="C1773" s="395"/>
      <c r="D1773" s="395"/>
      <c r="E1773" s="358" t="s">
        <v>12876</v>
      </c>
      <c r="F1773" s="359" t="s">
        <v>845</v>
      </c>
      <c r="G1773" s="425"/>
      <c r="H1773" s="360"/>
      <c r="I1773" s="419">
        <f>SUM(I1774:I1776)</f>
        <v>136.88</v>
      </c>
    </row>
    <row r="1774" spans="2:9">
      <c r="B1774" s="361" t="s">
        <v>874</v>
      </c>
      <c r="C1774" s="362" t="s">
        <v>7</v>
      </c>
      <c r="D1774" s="366">
        <v>88247</v>
      </c>
      <c r="E1774" s="179" t="str">
        <f>IF($D1774&lt;&gt;"",VLOOKUP($D1774,'SINAPI MARÇO 2020'!$A$1:G12501,2,FALSE),"")</f>
        <v>AUXILIAR DE ELETRICISTA COM ENCARGOS COMPLEMENTARES</v>
      </c>
      <c r="F1774" s="180" t="str">
        <f>IF($D1774&lt;&gt;"",VLOOKUP($D1774,'SINAPI MARÇO 2020'!$1:$1048576,3,FALSE),"")</f>
        <v>H</v>
      </c>
      <c r="G1774" s="426">
        <v>1.1339999999999999</v>
      </c>
      <c r="H1774" s="625">
        <f>IF($D1774&lt;&gt;"",VLOOKUP($D1774,'SINAPI MARÇO 2020'!$1:$1048576,4,FALSE),"")</f>
        <v>14.33</v>
      </c>
      <c r="I1774" s="420">
        <f>TRUNC(G1774*H1774,2)</f>
        <v>16.25</v>
      </c>
    </row>
    <row r="1775" spans="2:9">
      <c r="B1775" s="361" t="s">
        <v>874</v>
      </c>
      <c r="C1775" s="362" t="s">
        <v>7</v>
      </c>
      <c r="D1775" s="366">
        <v>88264</v>
      </c>
      <c r="E1775" s="179" t="str">
        <f>IF($D1775&lt;&gt;"",VLOOKUP($D1775,'SINAPI MARÇO 2020'!$A$1:G12502,2,FALSE),"")</f>
        <v>ELETRICISTA COM ENCARGOS COMPLEMENTARES</v>
      </c>
      <c r="F1775" s="180" t="str">
        <f>IF($D1775&lt;&gt;"",VLOOKUP($D1775,'SINAPI MARÇO 2020'!$1:$1048576,3,FALSE),"")</f>
        <v>H</v>
      </c>
      <c r="G1775" s="426">
        <v>1.1339999999999999</v>
      </c>
      <c r="H1775" s="625">
        <f>IF($D1775&lt;&gt;"",VLOOKUP($D1775,'SINAPI MARÇO 2020'!$1:$1048576,4,FALSE),"")</f>
        <v>18.38</v>
      </c>
      <c r="I1775" s="420">
        <f>TRUNC(G1775*H1775,2)</f>
        <v>20.84</v>
      </c>
    </row>
    <row r="1776" spans="2:9">
      <c r="B1776" s="361" t="s">
        <v>872</v>
      </c>
      <c r="C1776" s="362" t="s">
        <v>873</v>
      </c>
      <c r="D1776" s="366"/>
      <c r="E1776" s="394" t="s">
        <v>12876</v>
      </c>
      <c r="F1776" s="364" t="s">
        <v>845</v>
      </c>
      <c r="G1776" s="426">
        <v>1</v>
      </c>
      <c r="H1776" s="628">
        <v>99.79</v>
      </c>
      <c r="I1776" s="420">
        <f>TRUNC(G1776*H1776,2)</f>
        <v>99.79</v>
      </c>
    </row>
    <row r="1777" spans="2:9">
      <c r="B1777" s="492"/>
      <c r="C1777" s="400"/>
      <c r="D1777" s="400"/>
      <c r="E1777" s="587"/>
      <c r="F1777" s="400"/>
      <c r="G1777" s="594"/>
      <c r="H1777" s="406"/>
      <c r="I1777" s="493"/>
    </row>
    <row r="1778" spans="2:9" ht="15">
      <c r="B1778" s="483" t="s">
        <v>12877</v>
      </c>
      <c r="C1778" s="395"/>
      <c r="D1778" s="395"/>
      <c r="E1778" s="358" t="s">
        <v>12878</v>
      </c>
      <c r="F1778" s="359" t="s">
        <v>845</v>
      </c>
      <c r="G1778" s="425"/>
      <c r="H1778" s="403"/>
      <c r="I1778" s="419">
        <f>SUM(I1779:I1781)</f>
        <v>167.91</v>
      </c>
    </row>
    <row r="1779" spans="2:9">
      <c r="B1779" s="361" t="s">
        <v>874</v>
      </c>
      <c r="C1779" s="362" t="s">
        <v>7</v>
      </c>
      <c r="D1779" s="366">
        <v>88247</v>
      </c>
      <c r="E1779" s="179" t="str">
        <f>IF($D1779&lt;&gt;"",VLOOKUP($D1779,'SINAPI MARÇO 2020'!$A$1:G12506,2,FALSE),"")</f>
        <v>AUXILIAR DE ELETRICISTA COM ENCARGOS COMPLEMENTARES</v>
      </c>
      <c r="F1779" s="180" t="str">
        <f>IF($D1779&lt;&gt;"",VLOOKUP($D1779,'SINAPI MARÇO 2020'!$1:$1048576,3,FALSE),"")</f>
        <v>H</v>
      </c>
      <c r="G1779" s="426">
        <v>1.1339999999999999</v>
      </c>
      <c r="H1779" s="625">
        <f>IF($D1779&lt;&gt;"",VLOOKUP($D1779,'SINAPI MARÇO 2020'!$1:$1048576,4,FALSE),"")</f>
        <v>14.33</v>
      </c>
      <c r="I1779" s="420">
        <f>TRUNC(G1779*H1779,2)</f>
        <v>16.25</v>
      </c>
    </row>
    <row r="1780" spans="2:9">
      <c r="B1780" s="361" t="s">
        <v>874</v>
      </c>
      <c r="C1780" s="362" t="s">
        <v>7</v>
      </c>
      <c r="D1780" s="366">
        <v>88264</v>
      </c>
      <c r="E1780" s="179" t="str">
        <f>IF($D1780&lt;&gt;"",VLOOKUP($D1780,'SINAPI MARÇO 2020'!$A$1:G12507,2,FALSE),"")</f>
        <v>ELETRICISTA COM ENCARGOS COMPLEMENTARES</v>
      </c>
      <c r="F1780" s="180" t="str">
        <f>IF($D1780&lt;&gt;"",VLOOKUP($D1780,'SINAPI MARÇO 2020'!$1:$1048576,3,FALSE),"")</f>
        <v>H</v>
      </c>
      <c r="G1780" s="426">
        <v>1.1339999999999999</v>
      </c>
      <c r="H1780" s="625">
        <f>IF($D1780&lt;&gt;"",VLOOKUP($D1780,'SINAPI MARÇO 2020'!$1:$1048576,4,FALSE),"")</f>
        <v>18.38</v>
      </c>
      <c r="I1780" s="420">
        <f>TRUNC(G1780*H1780,2)</f>
        <v>20.84</v>
      </c>
    </row>
    <row r="1781" spans="2:9">
      <c r="B1781" s="361" t="s">
        <v>872</v>
      </c>
      <c r="C1781" s="362" t="s">
        <v>873</v>
      </c>
      <c r="D1781" s="366"/>
      <c r="E1781" s="394" t="s">
        <v>12878</v>
      </c>
      <c r="F1781" s="364" t="s">
        <v>845</v>
      </c>
      <c r="G1781" s="426">
        <v>1</v>
      </c>
      <c r="H1781" s="628">
        <v>130.82</v>
      </c>
      <c r="I1781" s="420">
        <f>TRUNC(G1781*H1781,2)</f>
        <v>130.82</v>
      </c>
    </row>
    <row r="1782" spans="2:9">
      <c r="B1782" s="526"/>
      <c r="C1782" s="505"/>
      <c r="D1782" s="505"/>
      <c r="E1782" s="589"/>
      <c r="F1782" s="505"/>
      <c r="G1782" s="594"/>
      <c r="H1782" s="506"/>
      <c r="I1782" s="527"/>
    </row>
    <row r="1783" spans="2:9" ht="15">
      <c r="B1783" s="483" t="s">
        <v>12879</v>
      </c>
      <c r="C1783" s="395"/>
      <c r="D1783" s="395"/>
      <c r="E1783" s="358" t="s">
        <v>12880</v>
      </c>
      <c r="F1783" s="359" t="s">
        <v>845</v>
      </c>
      <c r="G1783" s="425"/>
      <c r="H1783" s="403"/>
      <c r="I1783" s="419">
        <f>SUM(I1784:I1786)</f>
        <v>129.85000000000002</v>
      </c>
    </row>
    <row r="1784" spans="2:9">
      <c r="B1784" s="361" t="s">
        <v>874</v>
      </c>
      <c r="C1784" s="362" t="s">
        <v>7</v>
      </c>
      <c r="D1784" s="366">
        <v>88247</v>
      </c>
      <c r="E1784" s="179" t="str">
        <f>IF($D1784&lt;&gt;"",VLOOKUP($D1784,'SINAPI MARÇO 2020'!$A$1:G12511,2,FALSE),"")</f>
        <v>AUXILIAR DE ELETRICISTA COM ENCARGOS COMPLEMENTARES</v>
      </c>
      <c r="F1784" s="180" t="str">
        <f>IF($D1784&lt;&gt;"",VLOOKUP($D1784,'SINAPI MARÇO 2020'!$1:$1048576,3,FALSE),"")</f>
        <v>H</v>
      </c>
      <c r="G1784" s="426">
        <v>1.1339999999999999</v>
      </c>
      <c r="H1784" s="625">
        <f>IF($D1784&lt;&gt;"",VLOOKUP($D1784,'SINAPI MARÇO 2020'!$1:$1048576,4,FALSE),"")</f>
        <v>14.33</v>
      </c>
      <c r="I1784" s="420">
        <f>TRUNC(G1784*H1784,2)</f>
        <v>16.25</v>
      </c>
    </row>
    <row r="1785" spans="2:9">
      <c r="B1785" s="361" t="s">
        <v>874</v>
      </c>
      <c r="C1785" s="362" t="s">
        <v>7</v>
      </c>
      <c r="D1785" s="366">
        <v>88264</v>
      </c>
      <c r="E1785" s="179" t="str">
        <f>IF($D1785&lt;&gt;"",VLOOKUP($D1785,'SINAPI MARÇO 2020'!$A$1:G12512,2,FALSE),"")</f>
        <v>ELETRICISTA COM ENCARGOS COMPLEMENTARES</v>
      </c>
      <c r="F1785" s="180" t="str">
        <f>IF($D1785&lt;&gt;"",VLOOKUP($D1785,'SINAPI MARÇO 2020'!$1:$1048576,3,FALSE),"")</f>
        <v>H</v>
      </c>
      <c r="G1785" s="426">
        <v>1.1339999999999999</v>
      </c>
      <c r="H1785" s="625">
        <f>IF($D1785&lt;&gt;"",VLOOKUP($D1785,'SINAPI MARÇO 2020'!$1:$1048576,4,FALSE),"")</f>
        <v>18.38</v>
      </c>
      <c r="I1785" s="420">
        <f>TRUNC(G1785*H1785,2)</f>
        <v>20.84</v>
      </c>
    </row>
    <row r="1786" spans="2:9">
      <c r="B1786" s="361" t="s">
        <v>872</v>
      </c>
      <c r="C1786" s="362" t="s">
        <v>873</v>
      </c>
      <c r="D1786" s="366"/>
      <c r="E1786" s="413" t="s">
        <v>12880</v>
      </c>
      <c r="F1786" s="174" t="s">
        <v>1139</v>
      </c>
      <c r="G1786" s="426">
        <v>1</v>
      </c>
      <c r="H1786" s="628">
        <v>92.76</v>
      </c>
      <c r="I1786" s="420">
        <f>TRUNC(G1786*H1786,2)</f>
        <v>92.76</v>
      </c>
    </row>
    <row r="1787" spans="2:9">
      <c r="B1787" s="526"/>
      <c r="C1787" s="505"/>
      <c r="D1787" s="505"/>
      <c r="E1787" s="589"/>
      <c r="F1787" s="505"/>
      <c r="G1787" s="594"/>
      <c r="H1787" s="506"/>
      <c r="I1787" s="527"/>
    </row>
    <row r="1788" spans="2:9" ht="30.75" customHeight="1">
      <c r="B1788" s="483" t="s">
        <v>12881</v>
      </c>
      <c r="C1788" s="395"/>
      <c r="D1788" s="395"/>
      <c r="E1788" s="358" t="s">
        <v>12882</v>
      </c>
      <c r="F1788" s="359" t="s">
        <v>845</v>
      </c>
      <c r="G1788" s="425"/>
      <c r="H1788" s="403"/>
      <c r="I1788" s="419">
        <f>SUM(I1789:I1791)</f>
        <v>177.47</v>
      </c>
    </row>
    <row r="1789" spans="2:9">
      <c r="B1789" s="361" t="s">
        <v>874</v>
      </c>
      <c r="C1789" s="362" t="s">
        <v>7</v>
      </c>
      <c r="D1789" s="366">
        <v>88247</v>
      </c>
      <c r="E1789" s="179" t="str">
        <f>IF($D1789&lt;&gt;"",VLOOKUP($D1789,'SINAPI MARÇO 2020'!$A$1:G12516,2,FALSE),"")</f>
        <v>AUXILIAR DE ELETRICISTA COM ENCARGOS COMPLEMENTARES</v>
      </c>
      <c r="F1789" s="180" t="str">
        <f>IF($D1789&lt;&gt;"",VLOOKUP($D1789,'SINAPI MARÇO 2020'!$1:$1048576,3,FALSE),"")</f>
        <v>H</v>
      </c>
      <c r="G1789" s="426">
        <v>1</v>
      </c>
      <c r="H1789" s="625">
        <f>IF($D1789&lt;&gt;"",VLOOKUP($D1789,'SINAPI MARÇO 2020'!$1:$1048576,4,FALSE),"")</f>
        <v>14.33</v>
      </c>
      <c r="I1789" s="420">
        <f>TRUNC(G1789*H1789,2)</f>
        <v>14.33</v>
      </c>
    </row>
    <row r="1790" spans="2:9">
      <c r="B1790" s="361" t="s">
        <v>874</v>
      </c>
      <c r="C1790" s="362" t="s">
        <v>7</v>
      </c>
      <c r="D1790" s="366">
        <v>88264</v>
      </c>
      <c r="E1790" s="179" t="str">
        <f>IF($D1790&lt;&gt;"",VLOOKUP($D1790,'SINAPI MARÇO 2020'!$A$1:G12517,2,FALSE),"")</f>
        <v>ELETRICISTA COM ENCARGOS COMPLEMENTARES</v>
      </c>
      <c r="F1790" s="180" t="str">
        <f>IF($D1790&lt;&gt;"",VLOOKUP($D1790,'SINAPI MARÇO 2020'!$1:$1048576,3,FALSE),"")</f>
        <v>H</v>
      </c>
      <c r="G1790" s="426">
        <v>1</v>
      </c>
      <c r="H1790" s="625">
        <f>IF($D1790&lt;&gt;"",VLOOKUP($D1790,'SINAPI MARÇO 2020'!$1:$1048576,4,FALSE),"")</f>
        <v>18.38</v>
      </c>
      <c r="I1790" s="420">
        <f>TRUNC(G1790*H1790,2)</f>
        <v>18.38</v>
      </c>
    </row>
    <row r="1791" spans="2:9">
      <c r="B1791" s="361" t="s">
        <v>872</v>
      </c>
      <c r="C1791" s="362" t="s">
        <v>873</v>
      </c>
      <c r="D1791" s="366"/>
      <c r="E1791" s="413" t="s">
        <v>12883</v>
      </c>
      <c r="F1791" s="174" t="s">
        <v>1131</v>
      </c>
      <c r="G1791" s="426">
        <v>1</v>
      </c>
      <c r="H1791" s="628">
        <v>144.76</v>
      </c>
      <c r="I1791" s="420">
        <f>TRUNC(G1791*H1791,2)</f>
        <v>144.76</v>
      </c>
    </row>
    <row r="1792" spans="2:9">
      <c r="B1792" s="526"/>
      <c r="C1792" s="505"/>
      <c r="D1792" s="505"/>
      <c r="E1792" s="589"/>
      <c r="F1792" s="505"/>
      <c r="G1792" s="594"/>
      <c r="H1792" s="506"/>
      <c r="I1792" s="527"/>
    </row>
    <row r="1793" spans="2:9" ht="15">
      <c r="B1793" s="483" t="s">
        <v>12884</v>
      </c>
      <c r="C1793" s="395"/>
      <c r="D1793" s="395"/>
      <c r="E1793" s="358" t="s">
        <v>12885</v>
      </c>
      <c r="F1793" s="359" t="s">
        <v>845</v>
      </c>
      <c r="G1793" s="425"/>
      <c r="H1793" s="403"/>
      <c r="I1793" s="419">
        <f>SUM(I1794:I1796)</f>
        <v>518.39</v>
      </c>
    </row>
    <row r="1794" spans="2:9">
      <c r="B1794" s="361" t="s">
        <v>874</v>
      </c>
      <c r="C1794" s="362" t="s">
        <v>7</v>
      </c>
      <c r="D1794" s="366">
        <v>88247</v>
      </c>
      <c r="E1794" s="179" t="str">
        <f>IF($D1794&lt;&gt;"",VLOOKUP($D1794,'SINAPI MARÇO 2020'!$A$1:G12521,2,FALSE),"")</f>
        <v>AUXILIAR DE ELETRICISTA COM ENCARGOS COMPLEMENTARES</v>
      </c>
      <c r="F1794" s="180" t="str">
        <f>IF($D1794&lt;&gt;"",VLOOKUP($D1794,'SINAPI MARÇO 2020'!$1:$1048576,3,FALSE),"")</f>
        <v>H</v>
      </c>
      <c r="G1794" s="426">
        <v>2</v>
      </c>
      <c r="H1794" s="625">
        <f>IF($D1794&lt;&gt;"",VLOOKUP($D1794,'SINAPI MARÇO 2020'!$1:$1048576,4,FALSE),"")</f>
        <v>14.33</v>
      </c>
      <c r="I1794" s="420">
        <f>TRUNC(G1794*H1794,2)</f>
        <v>28.66</v>
      </c>
    </row>
    <row r="1795" spans="2:9">
      <c r="B1795" s="361" t="s">
        <v>874</v>
      </c>
      <c r="C1795" s="362" t="s">
        <v>7</v>
      </c>
      <c r="D1795" s="366">
        <v>88264</v>
      </c>
      <c r="E1795" s="179" t="str">
        <f>IF($D1795&lt;&gt;"",VLOOKUP($D1795,'SINAPI MARÇO 2020'!$A$1:G12522,2,FALSE),"")</f>
        <v>ELETRICISTA COM ENCARGOS COMPLEMENTARES</v>
      </c>
      <c r="F1795" s="180" t="str">
        <f>IF($D1795&lt;&gt;"",VLOOKUP($D1795,'SINAPI MARÇO 2020'!$1:$1048576,3,FALSE),"")</f>
        <v>H</v>
      </c>
      <c r="G1795" s="426">
        <v>2</v>
      </c>
      <c r="H1795" s="625">
        <f>IF($D1795&lt;&gt;"",VLOOKUP($D1795,'SINAPI MARÇO 2020'!$1:$1048576,4,FALSE),"")</f>
        <v>18.38</v>
      </c>
      <c r="I1795" s="420">
        <f>TRUNC(G1795*H1795,2)</f>
        <v>36.76</v>
      </c>
    </row>
    <row r="1796" spans="2:9">
      <c r="B1796" s="361" t="s">
        <v>872</v>
      </c>
      <c r="C1796" s="362" t="s">
        <v>873</v>
      </c>
      <c r="D1796" s="366"/>
      <c r="E1796" s="413" t="s">
        <v>12886</v>
      </c>
      <c r="F1796" s="364" t="s">
        <v>1131</v>
      </c>
      <c r="G1796" s="426">
        <v>1</v>
      </c>
      <c r="H1796" s="628">
        <v>452.97</v>
      </c>
      <c r="I1796" s="420">
        <f>TRUNC(G1796*H1796,2)</f>
        <v>452.97</v>
      </c>
    </row>
    <row r="1797" spans="2:9">
      <c r="B1797" s="526"/>
      <c r="C1797" s="505"/>
      <c r="D1797" s="505"/>
      <c r="E1797" s="589"/>
      <c r="F1797" s="505"/>
      <c r="G1797" s="594"/>
      <c r="H1797" s="506"/>
      <c r="I1797" s="527"/>
    </row>
    <row r="1798" spans="2:9" ht="15">
      <c r="B1798" s="483" t="s">
        <v>12887</v>
      </c>
      <c r="C1798" s="395"/>
      <c r="D1798" s="395"/>
      <c r="E1798" s="358" t="s">
        <v>12888</v>
      </c>
      <c r="F1798" s="359" t="s">
        <v>845</v>
      </c>
      <c r="G1798" s="425"/>
      <c r="H1798" s="403"/>
      <c r="I1798" s="419">
        <f>SUM(I1799:I1801)</f>
        <v>491.39000000000004</v>
      </c>
    </row>
    <row r="1799" spans="2:9">
      <c r="B1799" s="361" t="s">
        <v>874</v>
      </c>
      <c r="C1799" s="362" t="s">
        <v>7</v>
      </c>
      <c r="D1799" s="366">
        <v>88247</v>
      </c>
      <c r="E1799" s="179" t="str">
        <f>IF($D1799&lt;&gt;"",VLOOKUP($D1799,'SINAPI MARÇO 2020'!$A$1:G12526,2,FALSE),"")</f>
        <v>AUXILIAR DE ELETRICISTA COM ENCARGOS COMPLEMENTARES</v>
      </c>
      <c r="F1799" s="180" t="str">
        <f>IF($D1799&lt;&gt;"",VLOOKUP($D1799,'SINAPI MARÇO 2020'!$1:$1048576,3,FALSE),"")</f>
        <v>H</v>
      </c>
      <c r="G1799" s="426">
        <v>2</v>
      </c>
      <c r="H1799" s="625">
        <f>IF($D1799&lt;&gt;"",VLOOKUP($D1799,'SINAPI MARÇO 2020'!$1:$1048576,4,FALSE),"")</f>
        <v>14.33</v>
      </c>
      <c r="I1799" s="420">
        <f>TRUNC(G1799*H1799,2)</f>
        <v>28.66</v>
      </c>
    </row>
    <row r="1800" spans="2:9">
      <c r="B1800" s="361" t="s">
        <v>874</v>
      </c>
      <c r="C1800" s="362" t="s">
        <v>7</v>
      </c>
      <c r="D1800" s="366">
        <v>88264</v>
      </c>
      <c r="E1800" s="179" t="str">
        <f>IF($D1800&lt;&gt;"",VLOOKUP($D1800,'SINAPI MARÇO 2020'!$A$1:G12527,2,FALSE),"")</f>
        <v>ELETRICISTA COM ENCARGOS COMPLEMENTARES</v>
      </c>
      <c r="F1800" s="180" t="str">
        <f>IF($D1800&lt;&gt;"",VLOOKUP($D1800,'SINAPI MARÇO 2020'!$1:$1048576,3,FALSE),"")</f>
        <v>H</v>
      </c>
      <c r="G1800" s="426">
        <v>2</v>
      </c>
      <c r="H1800" s="625">
        <f>IF($D1800&lt;&gt;"",VLOOKUP($D1800,'SINAPI MARÇO 2020'!$1:$1048576,4,FALSE),"")</f>
        <v>18.38</v>
      </c>
      <c r="I1800" s="420">
        <f>TRUNC(G1800*H1800,2)</f>
        <v>36.76</v>
      </c>
    </row>
    <row r="1801" spans="2:9">
      <c r="B1801" s="361" t="s">
        <v>872</v>
      </c>
      <c r="C1801" s="362" t="s">
        <v>873</v>
      </c>
      <c r="D1801" s="366"/>
      <c r="E1801" s="413" t="s">
        <v>12889</v>
      </c>
      <c r="F1801" s="364" t="s">
        <v>1131</v>
      </c>
      <c r="G1801" s="426">
        <v>1</v>
      </c>
      <c r="H1801" s="628">
        <v>425.97</v>
      </c>
      <c r="I1801" s="420">
        <f>TRUNC(G1801*H1801,2)</f>
        <v>425.97</v>
      </c>
    </row>
    <row r="1802" spans="2:9">
      <c r="B1802" s="526"/>
      <c r="C1802" s="505"/>
      <c r="D1802" s="505"/>
      <c r="E1802" s="589"/>
      <c r="F1802" s="505"/>
      <c r="G1802" s="594"/>
      <c r="H1802" s="506"/>
      <c r="I1802" s="527"/>
    </row>
    <row r="1803" spans="2:9" ht="25.5">
      <c r="B1803" s="483" t="s">
        <v>12890</v>
      </c>
      <c r="C1803" s="395"/>
      <c r="D1803" s="395"/>
      <c r="E1803" s="358" t="s">
        <v>12891</v>
      </c>
      <c r="F1803" s="359" t="s">
        <v>1131</v>
      </c>
      <c r="G1803" s="425">
        <v>1</v>
      </c>
      <c r="H1803" s="403"/>
      <c r="I1803" s="419">
        <f>SUM(I1804:I1807)</f>
        <v>62.33</v>
      </c>
    </row>
    <row r="1804" spans="2:9">
      <c r="B1804" s="361" t="s">
        <v>874</v>
      </c>
      <c r="C1804" s="362" t="s">
        <v>7</v>
      </c>
      <c r="D1804" s="366">
        <v>88247</v>
      </c>
      <c r="E1804" s="179" t="str">
        <f>IF($D1804&lt;&gt;"",VLOOKUP($D1804,'SINAPI MARÇO 2020'!$A$1:G12531,2,FALSE),"")</f>
        <v>AUXILIAR DE ELETRICISTA COM ENCARGOS COMPLEMENTARES</v>
      </c>
      <c r="F1804" s="180" t="str">
        <f>IF($D1804&lt;&gt;"",VLOOKUP($D1804,'SINAPI MARÇO 2020'!$1:$1048576,3,FALSE),"")</f>
        <v>H</v>
      </c>
      <c r="G1804" s="426">
        <v>0.8</v>
      </c>
      <c r="H1804" s="625">
        <f>IF($D1804&lt;&gt;"",VLOOKUP($D1804,'SINAPI MARÇO 2020'!$1:$1048576,4,FALSE),"")</f>
        <v>14.33</v>
      </c>
      <c r="I1804" s="420">
        <f>TRUNC(G1804*H1804,2)</f>
        <v>11.46</v>
      </c>
    </row>
    <row r="1805" spans="2:9">
      <c r="B1805" s="361" t="s">
        <v>874</v>
      </c>
      <c r="C1805" s="362" t="s">
        <v>7</v>
      </c>
      <c r="D1805" s="366">
        <v>88264</v>
      </c>
      <c r="E1805" s="179" t="str">
        <f>IF($D1805&lt;&gt;"",VLOOKUP($D1805,'SINAPI MARÇO 2020'!$A$1:G12532,2,FALSE),"")</f>
        <v>ELETRICISTA COM ENCARGOS COMPLEMENTARES</v>
      </c>
      <c r="F1805" s="180" t="str">
        <f>IF($D1805&lt;&gt;"",VLOOKUP($D1805,'SINAPI MARÇO 2020'!$1:$1048576,3,FALSE),"")</f>
        <v>H</v>
      </c>
      <c r="G1805" s="426">
        <v>0.8</v>
      </c>
      <c r="H1805" s="625">
        <f>IF($D1805&lt;&gt;"",VLOOKUP($D1805,'SINAPI MARÇO 2020'!$1:$1048576,4,FALSE),"")</f>
        <v>18.38</v>
      </c>
      <c r="I1805" s="420">
        <f>TRUNC(G1805*H1805,2)</f>
        <v>14.7</v>
      </c>
    </row>
    <row r="1806" spans="2:9">
      <c r="B1806" s="361" t="s">
        <v>872</v>
      </c>
      <c r="C1806" s="362" t="s">
        <v>873</v>
      </c>
      <c r="D1806" s="366"/>
      <c r="E1806" s="394" t="s">
        <v>12892</v>
      </c>
      <c r="F1806" s="364" t="s">
        <v>1131</v>
      </c>
      <c r="G1806" s="426">
        <v>1</v>
      </c>
      <c r="H1806" s="628">
        <v>6.2</v>
      </c>
      <c r="I1806" s="420">
        <f>TRUNC(G1806*H1806,2)</f>
        <v>6.2</v>
      </c>
    </row>
    <row r="1807" spans="2:9" ht="38.25">
      <c r="B1807" s="361" t="s">
        <v>872</v>
      </c>
      <c r="C1807" s="362" t="s">
        <v>7</v>
      </c>
      <c r="D1807" s="366">
        <v>3803</v>
      </c>
      <c r="E1807" s="179" t="str">
        <f>IF($D1807&lt;&gt;"",VLOOKUP($D1807,'SINAPI MARÇO 2020'!$A$1:G12534,2,FALSE),"")</f>
        <v>LUMINARIA PLAFON REDONDO COM VIDRO FOSCO DIAMETRO *25* CM, PARA 1 LAMPADA, BASE E27, POTENCIA MAXIMA 40/60 W (NAO INCLUI LAMPADA)</v>
      </c>
      <c r="F1807" s="180" t="str">
        <f>IF($D1807&lt;&gt;"",VLOOKUP($D1807,'SINAPI MARÇO 2020'!$1:$1048576,3,FALSE),"")</f>
        <v xml:space="preserve">UN    </v>
      </c>
      <c r="G1807" s="426">
        <v>1</v>
      </c>
      <c r="H1807" s="625">
        <f>IF($D1807&lt;&gt;"",VLOOKUP($D1807,'SINAPI MARÇO 2020'!$1:$1048576,4,FALSE),"")</f>
        <v>29.97</v>
      </c>
      <c r="I1807" s="420">
        <f>TRUNC(G1807*H1807,2)</f>
        <v>29.97</v>
      </c>
    </row>
    <row r="1808" spans="2:9">
      <c r="B1808" s="524"/>
      <c r="C1808" s="173"/>
      <c r="D1808" s="500"/>
      <c r="E1808" s="586"/>
      <c r="F1808" s="173"/>
      <c r="G1808" s="581"/>
      <c r="H1808" s="501"/>
      <c r="I1808" s="523"/>
    </row>
    <row r="1809" spans="2:9" ht="25.5">
      <c r="B1809" s="483" t="s">
        <v>14892</v>
      </c>
      <c r="C1809" s="395"/>
      <c r="D1809" s="395"/>
      <c r="E1809" s="358" t="s">
        <v>14894</v>
      </c>
      <c r="F1809" s="359" t="s">
        <v>1131</v>
      </c>
      <c r="G1809" s="425">
        <v>1</v>
      </c>
      <c r="H1809" s="403"/>
      <c r="I1809" s="419">
        <f>TRUNC(SUM(I1810:I1813),2)</f>
        <v>23.69</v>
      </c>
    </row>
    <row r="1810" spans="2:9" ht="32.25" customHeight="1">
      <c r="B1810" s="361" t="s">
        <v>872</v>
      </c>
      <c r="C1810" s="362" t="s">
        <v>7</v>
      </c>
      <c r="D1810" s="366">
        <v>1575</v>
      </c>
      <c r="E1810" s="179" t="str">
        <f>IF($D1810&lt;&gt;"",VLOOKUP($D1810,'SINAPI MARÇO 2020'!$A$1:G12537,2,FALSE),"")</f>
        <v>TERMINAL A COMPRESSAO EM COBRE ESTANHADO PARA CABO 16 MM2, 1 FURO E 1 COMPRESSAO, PARA PARAFUSO DE FIXACAO M6</v>
      </c>
      <c r="F1810" s="180" t="str">
        <f>IF($D1810&lt;&gt;"",VLOOKUP($D1810,'SINAPI MARÇO 2020'!$1:$1048576,3,FALSE),"")</f>
        <v xml:space="preserve">UN    </v>
      </c>
      <c r="G1810" s="426">
        <v>1</v>
      </c>
      <c r="H1810" s="625">
        <f>IF($D1810&lt;&gt;"",VLOOKUP($D1810,'SINAPI MARÇO 2020'!$1:$1048576,4,FALSE),"")</f>
        <v>1.31</v>
      </c>
      <c r="I1810" s="420">
        <f>TRUNC(G1810*H1810,2)</f>
        <v>1.31</v>
      </c>
    </row>
    <row r="1811" spans="2:9">
      <c r="B1811" s="361" t="s">
        <v>872</v>
      </c>
      <c r="C1811" s="362" t="s">
        <v>7</v>
      </c>
      <c r="D1811" s="366">
        <v>34688</v>
      </c>
      <c r="E1811" s="179" t="str">
        <f>IF($D1811&lt;&gt;"",VLOOKUP($D1811,'SINAPI MARÇO 2020'!$A$1:G12538,2,FALSE),"")</f>
        <v>DISJUNTOR TIPO DIN/IEC, MONOPOLAR DE 63 A</v>
      </c>
      <c r="F1811" s="180" t="str">
        <f>IF($D1811&lt;&gt;"",VLOOKUP($D1811,'SINAPI MARÇO 2020'!$1:$1048576,3,FALSE),"")</f>
        <v xml:space="preserve">UN    </v>
      </c>
      <c r="G1811" s="426">
        <v>1</v>
      </c>
      <c r="H1811" s="625">
        <f>IF($D1811&lt;&gt;"",VLOOKUP($D1811,'SINAPI MARÇO 2020'!$1:$1048576,4,FALSE),"")</f>
        <v>14.34</v>
      </c>
      <c r="I1811" s="420">
        <f>TRUNC(G1811*H1811,2)</f>
        <v>14.34</v>
      </c>
    </row>
    <row r="1812" spans="2:9">
      <c r="B1812" s="361" t="s">
        <v>874</v>
      </c>
      <c r="C1812" s="362" t="s">
        <v>7</v>
      </c>
      <c r="D1812" s="366">
        <v>88247</v>
      </c>
      <c r="E1812" s="179" t="str">
        <f>IF($D1812&lt;&gt;"",VLOOKUP($D1812,'SINAPI MARÇO 2020'!$A$1:G12540,2,FALSE),"")</f>
        <v>AUXILIAR DE ELETRICISTA COM ENCARGOS COMPLEMENTARES</v>
      </c>
      <c r="F1812" s="180" t="str">
        <f>IF($D1812&lt;&gt;"",VLOOKUP($D1812,'SINAPI MARÇO 2020'!$1:$1048576,3,FALSE),"")</f>
        <v>H</v>
      </c>
      <c r="G1812" s="426">
        <v>0.246</v>
      </c>
      <c r="H1812" s="625">
        <f>IF($D1812&lt;&gt;"",VLOOKUP($D1812,'SINAPI MARÇO 2020'!$1:$1048576,4,FALSE),"")</f>
        <v>14.33</v>
      </c>
      <c r="I1812" s="420">
        <f>TRUNC(G1812*H1812,2)</f>
        <v>3.52</v>
      </c>
    </row>
    <row r="1813" spans="2:9">
      <c r="B1813" s="361" t="s">
        <v>874</v>
      </c>
      <c r="C1813" s="362" t="s">
        <v>7</v>
      </c>
      <c r="D1813" s="366">
        <v>88264</v>
      </c>
      <c r="E1813" s="179" t="str">
        <f>IF($D1813&lt;&gt;"",VLOOKUP($D1813,'SINAPI MARÇO 2020'!$A$1:G12541,2,FALSE),"")</f>
        <v>ELETRICISTA COM ENCARGOS COMPLEMENTARES</v>
      </c>
      <c r="F1813" s="180" t="str">
        <f>IF($D1813&lt;&gt;"",VLOOKUP($D1813,'SINAPI MARÇO 2020'!$1:$1048576,3,FALSE),"")</f>
        <v>H</v>
      </c>
      <c r="G1813" s="426">
        <v>0.246</v>
      </c>
      <c r="H1813" s="625">
        <f>IF($D1813&lt;&gt;"",VLOOKUP($D1813,'SINAPI MARÇO 2020'!$1:$1048576,4,FALSE),"")</f>
        <v>18.38</v>
      </c>
      <c r="I1813" s="420">
        <f>TRUNC(G1813*H1813,2)</f>
        <v>4.5199999999999996</v>
      </c>
    </row>
    <row r="1814" spans="2:9">
      <c r="B1814" s="524"/>
      <c r="C1814" s="561"/>
      <c r="D1814" s="500"/>
      <c r="E1814" s="586"/>
      <c r="F1814" s="561"/>
      <c r="G1814" s="581"/>
      <c r="H1814" s="501"/>
      <c r="I1814" s="523"/>
    </row>
    <row r="1815" spans="2:9" ht="25.5">
      <c r="B1815" s="483" t="s">
        <v>14893</v>
      </c>
      <c r="C1815" s="395"/>
      <c r="D1815" s="395"/>
      <c r="E1815" s="358" t="s">
        <v>14896</v>
      </c>
      <c r="F1815" s="359" t="s">
        <v>1131</v>
      </c>
      <c r="G1815" s="425">
        <v>1</v>
      </c>
      <c r="H1815" s="403"/>
      <c r="I1815" s="419">
        <f>TRUNC(SUM(I1816:I1819),2)</f>
        <v>32.119999999999997</v>
      </c>
    </row>
    <row r="1816" spans="2:9" ht="31.5" customHeight="1">
      <c r="B1816" s="361" t="s">
        <v>872</v>
      </c>
      <c r="C1816" s="362" t="s">
        <v>7</v>
      </c>
      <c r="D1816" s="366">
        <v>1575</v>
      </c>
      <c r="E1816" s="179" t="str">
        <f>IF($D1816&lt;&gt;"",VLOOKUP($D1816,'SINAPI MARÇO 2020'!$A$1:G12543,2,FALSE),"")</f>
        <v>TERMINAL A COMPRESSAO EM COBRE ESTANHADO PARA CABO 16 MM2, 1 FURO E 1 COMPRESSAO, PARA PARAFUSO DE FIXACAO M6</v>
      </c>
      <c r="F1816" s="180" t="str">
        <f>IF($D1816&lt;&gt;"",VLOOKUP($D1816,'SINAPI MARÇO 2020'!$1:$1048576,3,FALSE),"")</f>
        <v xml:space="preserve">UN    </v>
      </c>
      <c r="G1816" s="426">
        <v>1</v>
      </c>
      <c r="H1816" s="625">
        <f>IF($D1816&lt;&gt;"",VLOOKUP($D1816,'SINAPI MARÇO 2020'!$1:$1048576,4,FALSE),"")</f>
        <v>1.31</v>
      </c>
      <c r="I1816" s="420">
        <f>TRUNC(G1816*H1816,2)</f>
        <v>1.31</v>
      </c>
    </row>
    <row r="1817" spans="2:9">
      <c r="B1817" s="361" t="s">
        <v>872</v>
      </c>
      <c r="C1817" s="362" t="s">
        <v>873</v>
      </c>
      <c r="D1817" s="366"/>
      <c r="E1817" s="179" t="s">
        <v>14895</v>
      </c>
      <c r="F1817" s="180" t="s">
        <v>1131</v>
      </c>
      <c r="G1817" s="426">
        <v>1</v>
      </c>
      <c r="H1817" s="625">
        <v>20.350000000000001</v>
      </c>
      <c r="I1817" s="420">
        <f>TRUNC(G1817*H1817,2)</f>
        <v>20.350000000000001</v>
      </c>
    </row>
    <row r="1818" spans="2:9">
      <c r="B1818" s="361" t="s">
        <v>874</v>
      </c>
      <c r="C1818" s="362" t="s">
        <v>7</v>
      </c>
      <c r="D1818" s="366">
        <v>88247</v>
      </c>
      <c r="E1818" s="179" t="str">
        <f>IF($D1818&lt;&gt;"",VLOOKUP($D1818,'SINAPI MARÇO 2020'!$A$1:G12546,2,FALSE),"")</f>
        <v>AUXILIAR DE ELETRICISTA COM ENCARGOS COMPLEMENTARES</v>
      </c>
      <c r="F1818" s="180" t="str">
        <f>IF($D1818&lt;&gt;"",VLOOKUP($D1818,'SINAPI MARÇO 2020'!$1:$1048576,3,FALSE),"")</f>
        <v>H</v>
      </c>
      <c r="G1818" s="426">
        <v>0.32</v>
      </c>
      <c r="H1818" s="625">
        <f>IF($D1818&lt;&gt;"",VLOOKUP($D1818,'SINAPI MARÇO 2020'!$1:$1048576,4,FALSE),"")</f>
        <v>14.33</v>
      </c>
      <c r="I1818" s="420">
        <f>TRUNC(G1818*H1818,2)</f>
        <v>4.58</v>
      </c>
    </row>
    <row r="1819" spans="2:9">
      <c r="B1819" s="361" t="s">
        <v>874</v>
      </c>
      <c r="C1819" s="362" t="s">
        <v>7</v>
      </c>
      <c r="D1819" s="366">
        <v>88264</v>
      </c>
      <c r="E1819" s="179" t="str">
        <f>IF($D1819&lt;&gt;"",VLOOKUP($D1819,'SINAPI MARÇO 2020'!$A$1:G12547,2,FALSE),"")</f>
        <v>ELETRICISTA COM ENCARGOS COMPLEMENTARES</v>
      </c>
      <c r="F1819" s="180" t="str">
        <f>IF($D1819&lt;&gt;"",VLOOKUP($D1819,'SINAPI MARÇO 2020'!$1:$1048576,3,FALSE),"")</f>
        <v>H</v>
      </c>
      <c r="G1819" s="426">
        <v>0.32</v>
      </c>
      <c r="H1819" s="625">
        <f>IF($D1819&lt;&gt;"",VLOOKUP($D1819,'SINAPI MARÇO 2020'!$1:$1048576,4,FALSE),"")</f>
        <v>18.38</v>
      </c>
      <c r="I1819" s="420">
        <f>TRUNC(G1819*H1819,2)</f>
        <v>5.88</v>
      </c>
    </row>
    <row r="1820" spans="2:9">
      <c r="B1820" s="361"/>
      <c r="C1820" s="362"/>
      <c r="D1820" s="366"/>
      <c r="E1820" s="179"/>
      <c r="F1820" s="180"/>
      <c r="G1820" s="426"/>
      <c r="H1820" s="404"/>
      <c r="I1820" s="420"/>
    </row>
    <row r="1821" spans="2:9" ht="25.5">
      <c r="B1821" s="483" t="s">
        <v>14897</v>
      </c>
      <c r="C1821" s="395"/>
      <c r="D1821" s="395"/>
      <c r="E1821" s="358" t="s">
        <v>14903</v>
      </c>
      <c r="F1821" s="359" t="s">
        <v>1131</v>
      </c>
      <c r="G1821" s="425">
        <v>1</v>
      </c>
      <c r="H1821" s="403"/>
      <c r="I1821" s="419">
        <f>TRUNC(SUM(I1822:I1825),2)</f>
        <v>111.76</v>
      </c>
    </row>
    <row r="1822" spans="2:9" ht="25.5">
      <c r="B1822" s="361" t="s">
        <v>872</v>
      </c>
      <c r="C1822" s="362" t="s">
        <v>7</v>
      </c>
      <c r="D1822" s="366">
        <v>1575</v>
      </c>
      <c r="E1822" s="179" t="str">
        <f>IF($D1822&lt;&gt;"",VLOOKUP($D1822,'SINAPI MARÇO 2020'!$A$1:G12549,2,FALSE),"")</f>
        <v>TERMINAL A COMPRESSAO EM COBRE ESTANHADO PARA CABO 16 MM2, 1 FURO E 1 COMPRESSAO, PARA PARAFUSO DE FIXACAO M6</v>
      </c>
      <c r="F1822" s="180" t="str">
        <f>IF($D1822&lt;&gt;"",VLOOKUP($D1822,'SINAPI MARÇO 2020'!$1:$1048576,3,FALSE),"")</f>
        <v xml:space="preserve">UN    </v>
      </c>
      <c r="G1822" s="426">
        <v>2</v>
      </c>
      <c r="H1822" s="625">
        <f>IF($D1822&lt;&gt;"",VLOOKUP($D1822,'SINAPI MARÇO 2020'!$1:$1048576,4,FALSE),"")</f>
        <v>1.31</v>
      </c>
      <c r="I1822" s="420">
        <f>TRUNC(G1822*H1822,2)</f>
        <v>2.62</v>
      </c>
    </row>
    <row r="1823" spans="2:9" ht="16.5" customHeight="1">
      <c r="B1823" s="361" t="s">
        <v>872</v>
      </c>
      <c r="C1823" s="362" t="s">
        <v>7</v>
      </c>
      <c r="D1823" s="366">
        <v>34606</v>
      </c>
      <c r="E1823" s="179" t="str">
        <f>IF($D1823&lt;&gt;"",VLOOKUP($D1823,'SINAPI MARÇO 2020'!$A$1:G12550,2,FALSE),"")</f>
        <v>DISJUNTOR TIPO NEMA, BIPOLAR 60 ATE 100A, TENSAO MAXIMA 415 V</v>
      </c>
      <c r="F1823" s="180" t="str">
        <f>IF($D1823&lt;&gt;"",VLOOKUP($D1823,'SINAPI MARÇO 2020'!$1:$1048576,3,FALSE),"")</f>
        <v xml:space="preserve">UN    </v>
      </c>
      <c r="G1823" s="426">
        <v>1</v>
      </c>
      <c r="H1823" s="625">
        <f>IF($D1823&lt;&gt;"",VLOOKUP($D1823,'SINAPI MARÇO 2020'!$1:$1048576,4,FALSE),"")</f>
        <v>84.62</v>
      </c>
      <c r="I1823" s="420">
        <f>TRUNC(G1823*H1823,2)</f>
        <v>84.62</v>
      </c>
    </row>
    <row r="1824" spans="2:9">
      <c r="B1824" s="361" t="s">
        <v>874</v>
      </c>
      <c r="C1824" s="362" t="s">
        <v>7</v>
      </c>
      <c r="D1824" s="366">
        <v>88247</v>
      </c>
      <c r="E1824" s="179" t="str">
        <f>IF($D1824&lt;&gt;"",VLOOKUP($D1824,'SINAPI MARÇO 2020'!$A$1:G12552,2,FALSE),"")</f>
        <v>AUXILIAR DE ELETRICISTA COM ENCARGOS COMPLEMENTARES</v>
      </c>
      <c r="F1824" s="180" t="str">
        <f>IF($D1824&lt;&gt;"",VLOOKUP($D1824,'SINAPI MARÇO 2020'!$1:$1048576,3,FALSE),"")</f>
        <v>H</v>
      </c>
      <c r="G1824" s="426">
        <f>0.375*2</f>
        <v>0.75</v>
      </c>
      <c r="H1824" s="625">
        <f>IF($D1824&lt;&gt;"",VLOOKUP($D1824,'SINAPI MARÇO 2020'!$1:$1048576,4,FALSE),"")</f>
        <v>14.33</v>
      </c>
      <c r="I1824" s="420">
        <f>TRUNC(G1824*H1824,2)</f>
        <v>10.74</v>
      </c>
    </row>
    <row r="1825" spans="2:9">
      <c r="B1825" s="361" t="s">
        <v>874</v>
      </c>
      <c r="C1825" s="362" t="s">
        <v>7</v>
      </c>
      <c r="D1825" s="366">
        <v>88264</v>
      </c>
      <c r="E1825" s="179" t="str">
        <f>IF($D1825&lt;&gt;"",VLOOKUP($D1825,'SINAPI MARÇO 2020'!$A$1:G12553,2,FALSE),"")</f>
        <v>ELETRICISTA COM ENCARGOS COMPLEMENTARES</v>
      </c>
      <c r="F1825" s="180" t="str">
        <f>IF($D1825&lt;&gt;"",VLOOKUP($D1825,'SINAPI MARÇO 2020'!$1:$1048576,3,FALSE),"")</f>
        <v>H</v>
      </c>
      <c r="G1825" s="426">
        <f>0.375*2</f>
        <v>0.75</v>
      </c>
      <c r="H1825" s="625">
        <f>IF($D1825&lt;&gt;"",VLOOKUP($D1825,'SINAPI MARÇO 2020'!$1:$1048576,4,FALSE),"")</f>
        <v>18.38</v>
      </c>
      <c r="I1825" s="420">
        <f>TRUNC(G1825*H1825,2)</f>
        <v>13.78</v>
      </c>
    </row>
    <row r="1826" spans="2:9">
      <c r="B1826" s="361"/>
      <c r="C1826" s="362"/>
      <c r="D1826" s="366"/>
      <c r="E1826" s="179"/>
      <c r="F1826" s="180"/>
      <c r="G1826" s="426"/>
      <c r="H1826" s="404"/>
      <c r="I1826" s="420"/>
    </row>
    <row r="1827" spans="2:9" ht="25.5">
      <c r="B1827" s="483" t="s">
        <v>14898</v>
      </c>
      <c r="C1827" s="395"/>
      <c r="D1827" s="395"/>
      <c r="E1827" s="358" t="s">
        <v>14905</v>
      </c>
      <c r="F1827" s="359" t="s">
        <v>1131</v>
      </c>
      <c r="G1827" s="425">
        <v>1</v>
      </c>
      <c r="H1827" s="360"/>
      <c r="I1827" s="419">
        <f>TRUNC(SUM(I1828:I1835),2)</f>
        <v>194.56</v>
      </c>
    </row>
    <row r="1828" spans="2:9">
      <c r="B1828" s="361" t="s">
        <v>872</v>
      </c>
      <c r="C1828" s="362" t="s">
        <v>7</v>
      </c>
      <c r="D1828" s="366">
        <v>7258</v>
      </c>
      <c r="E1828" s="179" t="str">
        <f>IF($D1828&lt;&gt;"",VLOOKUP($D1828,'SINAPI MARÇO 2020'!$A$1:G12555,2,FALSE),"")</f>
        <v>TIJOLO CERAMICO MACICO *5 X 10 X 20* CM</v>
      </c>
      <c r="F1828" s="180" t="str">
        <f>IF($D1828&lt;&gt;"",VLOOKUP($D1828,'SINAPI MARÇO 2020'!$1:$1048576,3,FALSE),"")</f>
        <v xml:space="preserve">UN    </v>
      </c>
      <c r="G1828" s="426">
        <v>48.750700000000002</v>
      </c>
      <c r="H1828" s="625">
        <f>IF($D1828&lt;&gt;"",VLOOKUP($D1828,'SINAPI MARÇO 2020'!$1:$1048576,4,FALSE),"")</f>
        <v>0.37</v>
      </c>
      <c r="I1828" s="420">
        <f t="shared" ref="I1828:I1834" si="57">TRUNC(G1828*H1828,2)</f>
        <v>18.03</v>
      </c>
    </row>
    <row r="1829" spans="2:9" ht="38.25">
      <c r="B1829" s="361" t="s">
        <v>874</v>
      </c>
      <c r="C1829" s="362" t="s">
        <v>7</v>
      </c>
      <c r="D1829" s="366">
        <v>87316</v>
      </c>
      <c r="E1829" s="179" t="str">
        <f>IF($D1829&lt;&gt;"",VLOOKUP($D1829,'SINAPI MARÇO 2020'!$A$1:G12556,2,FALSE),"")</f>
        <v>ARGAMASSA TRAÇO 1:4 (EM VOLUME DE CIMENTO E AREIA GROSSA ÚMIDA) PARA CHAPISCO CONVENCIONAL, PREPARO MECÂNICO COM BETONEIRA 400 L. AF_08/2019</v>
      </c>
      <c r="F1829" s="180" t="str">
        <f>IF($D1829&lt;&gt;"",VLOOKUP($D1829,'SINAPI MARÇO 2020'!$1:$1048576,3,FALSE),"")</f>
        <v>M3</v>
      </c>
      <c r="G1829" s="426">
        <v>4.0000000000000002E-4</v>
      </c>
      <c r="H1829" s="625">
        <f>IF($D1829&lt;&gt;"",VLOOKUP($D1829,'SINAPI MARÇO 2020'!$1:$1048576,4,FALSE),"")</f>
        <v>293.5</v>
      </c>
      <c r="I1829" s="420">
        <f t="shared" si="57"/>
        <v>0.11</v>
      </c>
    </row>
    <row r="1830" spans="2:9">
      <c r="B1830" s="361" t="s">
        <v>874</v>
      </c>
      <c r="C1830" s="362" t="s">
        <v>7</v>
      </c>
      <c r="D1830" s="366">
        <v>88309</v>
      </c>
      <c r="E1830" s="179" t="str">
        <f>IF($D1830&lt;&gt;"",VLOOKUP($D1830,'SINAPI MARÇO 2020'!$A$1:G12557,2,FALSE),"")</f>
        <v>PEDREIRO COM ENCARGOS COMPLEMENTARES</v>
      </c>
      <c r="F1830" s="180" t="str">
        <f>IF($D1830&lt;&gt;"",VLOOKUP($D1830,'SINAPI MARÇO 2020'!$1:$1048576,3,FALSE),"")</f>
        <v>H</v>
      </c>
      <c r="G1830" s="426">
        <v>1.5362</v>
      </c>
      <c r="H1830" s="625">
        <f>IF($D1830&lt;&gt;"",VLOOKUP($D1830,'SINAPI MARÇO 2020'!$1:$1048576,4,FALSE),"")</f>
        <v>17.760000000000002</v>
      </c>
      <c r="I1830" s="420">
        <f t="shared" si="57"/>
        <v>27.28</v>
      </c>
    </row>
    <row r="1831" spans="2:9">
      <c r="B1831" s="361" t="s">
        <v>874</v>
      </c>
      <c r="C1831" s="362" t="s">
        <v>7</v>
      </c>
      <c r="D1831" s="366">
        <v>88316</v>
      </c>
      <c r="E1831" s="179" t="str">
        <f>IF($D1831&lt;&gt;"",VLOOKUP($D1831,'SINAPI MARÇO 2020'!$A$1:G12558,2,FALSE),"")</f>
        <v>SERVENTE COM ENCARGOS COMPLEMENTARES</v>
      </c>
      <c r="F1831" s="180" t="str">
        <f>IF($D1831&lt;&gt;"",VLOOKUP($D1831,'SINAPI MARÇO 2020'!$1:$1048576,3,FALSE),"")</f>
        <v>H</v>
      </c>
      <c r="G1831" s="426">
        <v>1.5362</v>
      </c>
      <c r="H1831" s="625">
        <f>IF($D1831&lt;&gt;"",VLOOKUP($D1831,'SINAPI MARÇO 2020'!$1:$1048576,4,FALSE),"")</f>
        <v>14.37</v>
      </c>
      <c r="I1831" s="420">
        <f t="shared" si="57"/>
        <v>22.07</v>
      </c>
    </row>
    <row r="1832" spans="2:9" ht="25.5">
      <c r="B1832" s="361" t="s">
        <v>874</v>
      </c>
      <c r="C1832" s="362" t="s">
        <v>7</v>
      </c>
      <c r="D1832" s="366">
        <v>88628</v>
      </c>
      <c r="E1832" s="179" t="str">
        <f>IF($D1832&lt;&gt;"",VLOOKUP($D1832,'SINAPI MARÇO 2020'!$A$1:G12559,2,FALSE),"")</f>
        <v>ARGAMASSA TRAÇO 1:3 (EM VOLUME DE CIMENTO E AREIA MÉDIA ÚMIDA), PREPARO MECÂNICO COM BETONEIRA 400 L. AF_08/2019</v>
      </c>
      <c r="F1832" s="180" t="str">
        <f>IF($D1832&lt;&gt;"",VLOOKUP($D1832,'SINAPI MARÇO 2020'!$1:$1048576,3,FALSE),"")</f>
        <v>M3</v>
      </c>
      <c r="G1832" s="426">
        <v>2.7799999999999998E-2</v>
      </c>
      <c r="H1832" s="625">
        <f>IF($D1832&lt;&gt;"",VLOOKUP($D1832,'SINAPI MARÇO 2020'!$1:$1048576,4,FALSE),"")</f>
        <v>349.9</v>
      </c>
      <c r="I1832" s="420">
        <f t="shared" si="57"/>
        <v>9.7200000000000006</v>
      </c>
    </row>
    <row r="1833" spans="2:9" ht="38.25">
      <c r="B1833" s="361" t="s">
        <v>874</v>
      </c>
      <c r="C1833" s="362" t="s">
        <v>7</v>
      </c>
      <c r="D1833" s="366">
        <v>94103</v>
      </c>
      <c r="E1833" s="179" t="str">
        <f>IF($D1833&lt;&gt;"",VLOOKUP($D1833,'SINAPI MARÇO 2020'!$A$1:G12560,2,FALSE),"")</f>
        <v>LASTRO DE VALA COM PREPARO DE FUNDO, LARGURA MENOR QUE 1,5 M, COM CAMADA DE BRITA, LANÇAMENTO MANUAL, EM LOCAL COM NÍVEL BAIXO DE INTERFERÊNCIA. AF_06/2016</v>
      </c>
      <c r="F1833" s="180" t="str">
        <f>IF($D1833&lt;&gt;"",VLOOKUP($D1833,'SINAPI MARÇO 2020'!$1:$1048576,3,FALSE),"")</f>
        <v>M3</v>
      </c>
      <c r="G1833" s="426">
        <v>3.5999999999999997E-2</v>
      </c>
      <c r="H1833" s="625">
        <f>IF($D1833&lt;&gt;"",VLOOKUP($D1833,'SINAPI MARÇO 2020'!$1:$1048576,4,FALSE),"")</f>
        <v>214.7</v>
      </c>
      <c r="I1833" s="420">
        <f t="shared" si="57"/>
        <v>7.72</v>
      </c>
    </row>
    <row r="1834" spans="2:9" ht="25.5">
      <c r="B1834" s="361" t="s">
        <v>874</v>
      </c>
      <c r="C1834" s="362" t="s">
        <v>7</v>
      </c>
      <c r="D1834" s="366">
        <v>97734</v>
      </c>
      <c r="E1834" s="179" t="str">
        <f>IF($D1834&lt;&gt;"",VLOOKUP($D1834,'SINAPI MARÇO 2020'!$A$1:G12561,2,FALSE),"")</f>
        <v>PEÇA RETANGULAR PRÉ-MOLDADA, VOLUME DE CONCRETO DE 10 A 30 LITROS, TAXA DE AÇO APROXIMADA DE 30KG/M³. AF_01/2018</v>
      </c>
      <c r="F1834" s="180" t="str">
        <f>IF($D1834&lt;&gt;"",VLOOKUP($D1834,'SINAPI MARÇO 2020'!$1:$1048576,3,FALSE),"")</f>
        <v>M3</v>
      </c>
      <c r="G1834" s="426">
        <v>1.7500000000000002E-2</v>
      </c>
      <c r="H1834" s="625">
        <f>IF($D1834&lt;&gt;"",VLOOKUP($D1834,'SINAPI MARÇO 2020'!$1:$1048576,4,FALSE),"")</f>
        <v>1947.66</v>
      </c>
      <c r="I1834" s="420">
        <f t="shared" si="57"/>
        <v>34.08</v>
      </c>
    </row>
    <row r="1835" spans="2:9" ht="24.75" customHeight="1">
      <c r="B1835" s="361" t="s">
        <v>874</v>
      </c>
      <c r="C1835" s="362" t="s">
        <v>7</v>
      </c>
      <c r="D1835" s="366">
        <v>11315</v>
      </c>
      <c r="E1835" s="179" t="str">
        <f>IF($D1835&lt;&gt;"",VLOOKUP($D1835,'SINAPI MARÇO 2020'!$A$1:G12562,2,FALSE),"")</f>
        <v>TAMPAO FOFO SIMPLES COM BASE, CLASSE A15 CARGA MAX 1,5 T, 300 X 300 MM, REDE PLUVIAL/ESGOTO</v>
      </c>
      <c r="F1835" s="180" t="str">
        <f>IF($D1835&lt;&gt;"",VLOOKUP($D1835,'SINAPI MARÇO 2020'!$1:$1048576,3,FALSE),"")</f>
        <v xml:space="preserve">UN    </v>
      </c>
      <c r="G1835" s="426">
        <v>1</v>
      </c>
      <c r="H1835" s="625">
        <f>IF($D1835&lt;&gt;"",VLOOKUP($D1835,'SINAPI MARÇO 2020'!$1:$1048576,4,FALSE),"")</f>
        <v>75.55</v>
      </c>
      <c r="I1835" s="420">
        <f t="shared" ref="I1835" si="58">TRUNC(G1835*H1835,2)</f>
        <v>75.55</v>
      </c>
    </row>
    <row r="1836" spans="2:9">
      <c r="B1836" s="361"/>
      <c r="C1836" s="362"/>
      <c r="D1836" s="366"/>
      <c r="E1836" s="179"/>
      <c r="F1836" s="180"/>
      <c r="G1836" s="426"/>
      <c r="H1836" s="404"/>
      <c r="I1836" s="420"/>
    </row>
    <row r="1837" spans="2:9" ht="70.5" customHeight="1">
      <c r="B1837" s="483" t="s">
        <v>14899</v>
      </c>
      <c r="C1837" s="395"/>
      <c r="D1837" s="395"/>
      <c r="E1837" s="358" t="s">
        <v>14907</v>
      </c>
      <c r="F1837" s="359" t="s">
        <v>1135</v>
      </c>
      <c r="G1837" s="425"/>
      <c r="H1837" s="360"/>
      <c r="I1837" s="419">
        <f>TRUNC(SUM(I1838:I1841),2)</f>
        <v>177.58</v>
      </c>
    </row>
    <row r="1838" spans="2:9">
      <c r="B1838" s="361" t="s">
        <v>874</v>
      </c>
      <c r="C1838" s="362" t="s">
        <v>7</v>
      </c>
      <c r="D1838" s="366">
        <v>88247</v>
      </c>
      <c r="E1838" s="179" t="str">
        <f>IF($D1838&lt;&gt;"",VLOOKUP($D1838,'SINAPI MARÇO 2020'!$A$1:G12565,2,FALSE),"")</f>
        <v>AUXILIAR DE ELETRICISTA COM ENCARGOS COMPLEMENTARES</v>
      </c>
      <c r="F1838" s="180" t="str">
        <f>IF($D1838&lt;&gt;"",VLOOKUP($D1838,'SINAPI MARÇO 2020'!$1:$1048576,3,FALSE),"")</f>
        <v>H</v>
      </c>
      <c r="G1838" s="426">
        <v>0.30499999999999999</v>
      </c>
      <c r="H1838" s="625">
        <f>IF($D1838&lt;&gt;"",VLOOKUP($D1838,'SINAPI MARÇO 2020'!$1:$1048576,4,FALSE),"")</f>
        <v>14.33</v>
      </c>
      <c r="I1838" s="420">
        <f>TRUNC(G1838*H1838,2)</f>
        <v>4.37</v>
      </c>
    </row>
    <row r="1839" spans="2:9">
      <c r="B1839" s="361" t="s">
        <v>874</v>
      </c>
      <c r="C1839" s="362" t="s">
        <v>7</v>
      </c>
      <c r="D1839" s="366">
        <v>88264</v>
      </c>
      <c r="E1839" s="179" t="str">
        <f>IF($D1839&lt;&gt;"",VLOOKUP($D1839,'SINAPI MARÇO 2020'!$A$1:G12566,2,FALSE),"")</f>
        <v>ELETRICISTA COM ENCARGOS COMPLEMENTARES</v>
      </c>
      <c r="F1839" s="180" t="str">
        <f>IF($D1839&lt;&gt;"",VLOOKUP($D1839,'SINAPI MARÇO 2020'!$1:$1048576,3,FALSE),"")</f>
        <v>H</v>
      </c>
      <c r="G1839" s="426">
        <v>0.3</v>
      </c>
      <c r="H1839" s="625">
        <f>IF($D1839&lt;&gt;"",VLOOKUP($D1839,'SINAPI MARÇO 2020'!$1:$1048576,4,FALSE),"")</f>
        <v>18.38</v>
      </c>
      <c r="I1839" s="420">
        <f>TRUNC(G1839*H1839,2)</f>
        <v>5.51</v>
      </c>
    </row>
    <row r="1840" spans="2:9" ht="43.5" customHeight="1">
      <c r="B1840" s="361" t="s">
        <v>872</v>
      </c>
      <c r="C1840" s="362" t="s">
        <v>7</v>
      </c>
      <c r="D1840" s="366">
        <v>39240</v>
      </c>
      <c r="E1840" s="179" t="str">
        <f>IF($D1840&lt;&gt;"",VLOOKUP($D1840,'SINAPI MARÇO 2020'!$A$1:G12567,2,FALSE),"")</f>
        <v>CABO DE COBRE, FLEXIVEL, CLASSE 4 OU 5, ISOLACAO EM PVC/A, ANTICHAMA BWF-B, 1 CONDUTOR, 450/750 V, SECAO NOMINAL 240 MM2</v>
      </c>
      <c r="F1840" s="180" t="str">
        <f>IF($D1840&lt;&gt;"",VLOOKUP($D1840,'SINAPI MARÇO 2020'!$1:$1048576,3,FALSE),"")</f>
        <v xml:space="preserve">M     </v>
      </c>
      <c r="G1840" s="426">
        <v>1.19</v>
      </c>
      <c r="H1840" s="625">
        <f>IF($D1840&lt;&gt;"",VLOOKUP($D1840,'SINAPI MARÇO 2020'!$1:$1048576,4,FALSE),"")</f>
        <v>140.9</v>
      </c>
      <c r="I1840" s="420">
        <f t="shared" ref="I1840:I1841" si="59">TRUNC(G1840*H1840,2)</f>
        <v>167.67</v>
      </c>
    </row>
    <row r="1841" spans="2:9" ht="25.5">
      <c r="B1841" s="361" t="s">
        <v>872</v>
      </c>
      <c r="C1841" s="362" t="s">
        <v>7</v>
      </c>
      <c r="D1841" s="366">
        <v>21127</v>
      </c>
      <c r="E1841" s="179" t="str">
        <f>IF($D1841&lt;&gt;"",VLOOKUP($D1841,'SINAPI MARÇO 2020'!$A$1:G12568,2,FALSE),"")</f>
        <v>FITA ISOLANTE ADESIVA ANTICHAMA, USO ATE 750 V, EM ROLO DE 19 MM X 5 M</v>
      </c>
      <c r="F1841" s="180" t="str">
        <f>IF($D1841&lt;&gt;"",VLOOKUP($D1841,'SINAPI MARÇO 2020'!$1:$1048576,3,FALSE),"")</f>
        <v xml:space="preserve">UN    </v>
      </c>
      <c r="G1841" s="426">
        <v>0.01</v>
      </c>
      <c r="H1841" s="625">
        <f>IF($D1841&lt;&gt;"",VLOOKUP($D1841,'SINAPI MARÇO 2020'!$1:$1048576,4,FALSE),"")</f>
        <v>3.74</v>
      </c>
      <c r="I1841" s="420">
        <f t="shared" si="59"/>
        <v>0.03</v>
      </c>
    </row>
    <row r="1842" spans="2:9">
      <c r="B1842" s="361"/>
      <c r="C1842" s="362"/>
      <c r="D1842" s="366"/>
      <c r="E1842" s="179"/>
      <c r="F1842" s="180"/>
      <c r="G1842" s="426"/>
      <c r="H1842" s="404"/>
      <c r="I1842" s="420"/>
    </row>
    <row r="1843" spans="2:9" ht="25.5">
      <c r="B1843" s="483" t="s">
        <v>14900</v>
      </c>
      <c r="C1843" s="395"/>
      <c r="D1843" s="395"/>
      <c r="E1843" s="358" t="s">
        <v>14908</v>
      </c>
      <c r="F1843" s="359" t="s">
        <v>1135</v>
      </c>
      <c r="G1843" s="425"/>
      <c r="H1843" s="403"/>
      <c r="I1843" s="419">
        <f>TRUNC(SUM(I1844:I1846),2)</f>
        <v>109.9</v>
      </c>
    </row>
    <row r="1844" spans="2:9">
      <c r="B1844" s="361" t="s">
        <v>874</v>
      </c>
      <c r="C1844" s="362" t="s">
        <v>7</v>
      </c>
      <c r="D1844" s="366">
        <v>88247</v>
      </c>
      <c r="E1844" s="179" t="str">
        <f>IF($D1844&lt;&gt;"",VLOOKUP($D1844,'SINAPI MARÇO 2020'!$A$1:G12571,2,FALSE),"")</f>
        <v>AUXILIAR DE ELETRICISTA COM ENCARGOS COMPLEMENTARES</v>
      </c>
      <c r="F1844" s="180" t="str">
        <f>IF($D1844&lt;&gt;"",VLOOKUP($D1844,'SINAPI MARÇO 2020'!$1:$1048576,3,FALSE),"")</f>
        <v>H</v>
      </c>
      <c r="G1844" s="426">
        <v>1.3</v>
      </c>
      <c r="H1844" s="625">
        <f>IF($D1844&lt;&gt;"",VLOOKUP($D1844,'SINAPI MARÇO 2020'!$1:$1048576,4,FALSE),"")</f>
        <v>14.33</v>
      </c>
      <c r="I1844" s="420">
        <f>TRUNC(G1844*H1844,2)</f>
        <v>18.62</v>
      </c>
    </row>
    <row r="1845" spans="2:9">
      <c r="B1845" s="361" t="s">
        <v>874</v>
      </c>
      <c r="C1845" s="362" t="s">
        <v>7</v>
      </c>
      <c r="D1845" s="366">
        <v>88264</v>
      </c>
      <c r="E1845" s="179" t="str">
        <f>IF($D1845&lt;&gt;"",VLOOKUP($D1845,'SINAPI MARÇO 2020'!$A$1:G12572,2,FALSE),"")</f>
        <v>ELETRICISTA COM ENCARGOS COMPLEMENTARES</v>
      </c>
      <c r="F1845" s="180" t="str">
        <f>IF($D1845&lt;&gt;"",VLOOKUP($D1845,'SINAPI MARÇO 2020'!$1:$1048576,3,FALSE),"")</f>
        <v>H</v>
      </c>
      <c r="G1845" s="426">
        <v>1.3</v>
      </c>
      <c r="H1845" s="625">
        <f>IF($D1845&lt;&gt;"",VLOOKUP($D1845,'SINAPI MARÇO 2020'!$1:$1048576,4,FALSE),"")</f>
        <v>18.38</v>
      </c>
      <c r="I1845" s="420">
        <f>TRUNC(G1845*H1845,2)</f>
        <v>23.89</v>
      </c>
    </row>
    <row r="1846" spans="2:9" ht="25.5">
      <c r="B1846" s="361" t="s">
        <v>872</v>
      </c>
      <c r="C1846" s="362" t="s">
        <v>873</v>
      </c>
      <c r="D1846" s="366"/>
      <c r="E1846" s="394" t="s">
        <v>14909</v>
      </c>
      <c r="F1846" s="365" t="s">
        <v>1135</v>
      </c>
      <c r="G1846" s="426">
        <v>1</v>
      </c>
      <c r="H1846" s="628">
        <v>67.39</v>
      </c>
      <c r="I1846" s="420">
        <f>TRUNC(G1846*H1846,2)</f>
        <v>67.39</v>
      </c>
    </row>
    <row r="1847" spans="2:9">
      <c r="B1847" s="361"/>
      <c r="C1847" s="362"/>
      <c r="D1847" s="366"/>
      <c r="E1847" s="179"/>
      <c r="F1847" s="180"/>
      <c r="G1847" s="426"/>
      <c r="H1847" s="571"/>
      <c r="I1847" s="420"/>
    </row>
    <row r="1848" spans="2:9" ht="18">
      <c r="B1848" s="712" t="s">
        <v>12507</v>
      </c>
      <c r="C1848" s="713"/>
      <c r="D1848" s="713"/>
      <c r="E1848" s="713"/>
      <c r="F1848" s="713"/>
      <c r="G1848" s="713"/>
      <c r="H1848" s="713"/>
      <c r="I1848" s="715"/>
    </row>
    <row r="1849" spans="2:9">
      <c r="B1849" s="492"/>
      <c r="C1849" s="400"/>
      <c r="D1849" s="400"/>
      <c r="E1849" s="587"/>
      <c r="F1849" s="400"/>
      <c r="G1849" s="594"/>
      <c r="H1849" s="400"/>
      <c r="I1849" s="493"/>
    </row>
    <row r="1850" spans="2:9" ht="15">
      <c r="B1850" s="483" t="s">
        <v>12906</v>
      </c>
      <c r="C1850" s="395"/>
      <c r="D1850" s="395"/>
      <c r="E1850" s="358" t="s">
        <v>12907</v>
      </c>
      <c r="F1850" s="359" t="s">
        <v>845</v>
      </c>
      <c r="G1850" s="425"/>
      <c r="H1850" s="360"/>
      <c r="I1850" s="419">
        <f>SUM(I1851:I1853)</f>
        <v>834.69</v>
      </c>
    </row>
    <row r="1851" spans="2:9">
      <c r="B1851" s="361" t="s">
        <v>874</v>
      </c>
      <c r="C1851" s="362" t="s">
        <v>7</v>
      </c>
      <c r="D1851" s="366">
        <v>88247</v>
      </c>
      <c r="E1851" s="179" t="str">
        <f>IF($D1851&lt;&gt;"",VLOOKUP($D1851,'SINAPI MARÇO 2020'!$A$1:G12539,2,FALSE),"")</f>
        <v>AUXILIAR DE ELETRICISTA COM ENCARGOS COMPLEMENTARES</v>
      </c>
      <c r="F1851" s="180" t="str">
        <f>IF($D1851&lt;&gt;"",VLOOKUP($D1851,'SINAPI MARÇO 2020'!$1:$1048576,3,FALSE),"")</f>
        <v>H</v>
      </c>
      <c r="G1851" s="426">
        <v>4.4000000000000004</v>
      </c>
      <c r="H1851" s="625">
        <f>IF($D1851&lt;&gt;"",VLOOKUP($D1851,'SINAPI MARÇO 2020'!$1:$1048576,4,FALSE),"")</f>
        <v>14.33</v>
      </c>
      <c r="I1851" s="420">
        <f>TRUNC(G1851*H1851,2)</f>
        <v>63.05</v>
      </c>
    </row>
    <row r="1852" spans="2:9">
      <c r="B1852" s="361" t="s">
        <v>874</v>
      </c>
      <c r="C1852" s="362" t="s">
        <v>7</v>
      </c>
      <c r="D1852" s="366">
        <v>88264</v>
      </c>
      <c r="E1852" s="179" t="str">
        <f>IF($D1852&lt;&gt;"",VLOOKUP($D1852,'SINAPI MARÇO 2020'!$A$1:G12540,2,FALSE),"")</f>
        <v>ELETRICISTA COM ENCARGOS COMPLEMENTARES</v>
      </c>
      <c r="F1852" s="180" t="str">
        <f>IF($D1852&lt;&gt;"",VLOOKUP($D1852,'SINAPI MARÇO 2020'!$1:$1048576,3,FALSE),"")</f>
        <v>H</v>
      </c>
      <c r="G1852" s="426">
        <v>4.8499999999999996</v>
      </c>
      <c r="H1852" s="625">
        <f>IF($D1852&lt;&gt;"",VLOOKUP($D1852,'SINAPI MARÇO 2020'!$1:$1048576,4,FALSE),"")</f>
        <v>18.38</v>
      </c>
      <c r="I1852" s="420">
        <f>TRUNC(G1852*H1852,2)</f>
        <v>89.14</v>
      </c>
    </row>
    <row r="1853" spans="2:9">
      <c r="B1853" s="361" t="s">
        <v>872</v>
      </c>
      <c r="C1853" s="362" t="s">
        <v>873</v>
      </c>
      <c r="D1853" s="366"/>
      <c r="E1853" s="394" t="s">
        <v>12908</v>
      </c>
      <c r="F1853" s="364" t="s">
        <v>1131</v>
      </c>
      <c r="G1853" s="426">
        <v>1.05</v>
      </c>
      <c r="H1853" s="628">
        <v>650</v>
      </c>
      <c r="I1853" s="420">
        <f>TRUNC(G1853*H1853,2)</f>
        <v>682.5</v>
      </c>
    </row>
    <row r="1854" spans="2:9">
      <c r="B1854" s="492"/>
      <c r="C1854" s="400"/>
      <c r="D1854" s="400"/>
      <c r="E1854" s="587"/>
      <c r="F1854" s="400"/>
      <c r="G1854" s="594"/>
      <c r="H1854" s="406"/>
      <c r="I1854" s="493"/>
    </row>
    <row r="1855" spans="2:9" ht="15">
      <c r="B1855" s="483" t="s">
        <v>12909</v>
      </c>
      <c r="C1855" s="395"/>
      <c r="D1855" s="395"/>
      <c r="E1855" s="358" t="s">
        <v>12910</v>
      </c>
      <c r="F1855" s="359" t="s">
        <v>845</v>
      </c>
      <c r="G1855" s="425"/>
      <c r="H1855" s="403"/>
      <c r="I1855" s="419">
        <f>SUM(I1856:I1857)</f>
        <v>4719.47</v>
      </c>
    </row>
    <row r="1856" spans="2:9">
      <c r="B1856" s="361" t="s">
        <v>874</v>
      </c>
      <c r="C1856" s="362" t="s">
        <v>7</v>
      </c>
      <c r="D1856" s="366">
        <v>88264</v>
      </c>
      <c r="E1856" s="179" t="str">
        <f>IF($D1856&lt;&gt;"",VLOOKUP($D1856,'SINAPI MARÇO 2020'!$A$1:G12544,2,FALSE),"")</f>
        <v>ELETRICISTA COM ENCARGOS COMPLEMENTARES</v>
      </c>
      <c r="F1856" s="180" t="str">
        <f>IF($D1856&lt;&gt;"",VLOOKUP($D1856,'SINAPI MARÇO 2020'!$1:$1048576,3,FALSE),"")</f>
        <v>H</v>
      </c>
      <c r="G1856" s="426">
        <v>6.5</v>
      </c>
      <c r="H1856" s="625">
        <f>IF($D1856&lt;&gt;"",VLOOKUP($D1856,'SINAPI MARÇO 2020'!$1:$1048576,4,FALSE),"")</f>
        <v>18.38</v>
      </c>
      <c r="I1856" s="420">
        <f>TRUNC(G1856*H1856,2)</f>
        <v>119.47</v>
      </c>
    </row>
    <row r="1857" spans="2:9">
      <c r="B1857" s="361" t="s">
        <v>872</v>
      </c>
      <c r="C1857" s="362" t="s">
        <v>873</v>
      </c>
      <c r="D1857" s="366"/>
      <c r="E1857" s="416" t="s">
        <v>12911</v>
      </c>
      <c r="F1857" s="417" t="s">
        <v>845</v>
      </c>
      <c r="G1857" s="430">
        <v>1</v>
      </c>
      <c r="H1857" s="631">
        <v>4600</v>
      </c>
      <c r="I1857" s="422">
        <f>TRUNC(G1857*H1857,2)</f>
        <v>4600</v>
      </c>
    </row>
    <row r="1858" spans="2:9">
      <c r="B1858" s="526"/>
      <c r="C1858" s="505"/>
      <c r="D1858" s="505"/>
      <c r="E1858" s="589"/>
      <c r="F1858" s="505"/>
      <c r="G1858" s="594"/>
      <c r="H1858" s="506"/>
      <c r="I1858" s="527"/>
    </row>
    <row r="1859" spans="2:9" ht="15">
      <c r="B1859" s="483" t="s">
        <v>12912</v>
      </c>
      <c r="C1859" s="395"/>
      <c r="D1859" s="395"/>
      <c r="E1859" s="358" t="s">
        <v>12509</v>
      </c>
      <c r="F1859" s="359" t="s">
        <v>845</v>
      </c>
      <c r="G1859" s="425"/>
      <c r="H1859" s="403"/>
      <c r="I1859" s="419">
        <f>SUM(I1860:I1862)</f>
        <v>21.32</v>
      </c>
    </row>
    <row r="1860" spans="2:9">
      <c r="B1860" s="361" t="s">
        <v>874</v>
      </c>
      <c r="C1860" s="362" t="s">
        <v>7</v>
      </c>
      <c r="D1860" s="366">
        <v>88247</v>
      </c>
      <c r="E1860" s="179" t="str">
        <f>IF($D1860&lt;&gt;"",VLOOKUP($D1860,'SINAPI MARÇO 2020'!$A$1:G12548,2,FALSE),"")</f>
        <v>AUXILIAR DE ELETRICISTA COM ENCARGOS COMPLEMENTARES</v>
      </c>
      <c r="F1860" s="180" t="str">
        <f>IF($D1860&lt;&gt;"",VLOOKUP($D1860,'SINAPI MARÇO 2020'!$1:$1048576,3,FALSE),"")</f>
        <v>H</v>
      </c>
      <c r="G1860" s="426">
        <v>0.1</v>
      </c>
      <c r="H1860" s="625">
        <f>IF($D1860&lt;&gt;"",VLOOKUP($D1860,'SINAPI MARÇO 2020'!$1:$1048576,4,FALSE),"")</f>
        <v>14.33</v>
      </c>
      <c r="I1860" s="420">
        <f>TRUNC(G1860*H1860,2)</f>
        <v>1.43</v>
      </c>
    </row>
    <row r="1861" spans="2:9">
      <c r="B1861" s="361" t="s">
        <v>874</v>
      </c>
      <c r="C1861" s="362" t="s">
        <v>7</v>
      </c>
      <c r="D1861" s="366">
        <v>88264</v>
      </c>
      <c r="E1861" s="179" t="str">
        <f>IF($D1861&lt;&gt;"",VLOOKUP($D1861,'SINAPI MARÇO 2020'!$A$1:G12549,2,FALSE),"")</f>
        <v>ELETRICISTA COM ENCARGOS COMPLEMENTARES</v>
      </c>
      <c r="F1861" s="180" t="str">
        <f>IF($D1861&lt;&gt;"",VLOOKUP($D1861,'SINAPI MARÇO 2020'!$1:$1048576,3,FALSE),"")</f>
        <v>H</v>
      </c>
      <c r="G1861" s="426">
        <v>0.1</v>
      </c>
      <c r="H1861" s="625">
        <f>IF($D1861&lt;&gt;"",VLOOKUP($D1861,'SINAPI MARÇO 2020'!$1:$1048576,4,FALSE),"")</f>
        <v>18.38</v>
      </c>
      <c r="I1861" s="420">
        <f>TRUNC(G1861*H1861,2)</f>
        <v>1.83</v>
      </c>
    </row>
    <row r="1862" spans="2:9">
      <c r="B1862" s="361" t="s">
        <v>872</v>
      </c>
      <c r="C1862" s="362" t="s">
        <v>873</v>
      </c>
      <c r="D1862" s="366"/>
      <c r="E1862" s="394" t="s">
        <v>12913</v>
      </c>
      <c r="F1862" s="364" t="s">
        <v>845</v>
      </c>
      <c r="G1862" s="426">
        <v>1</v>
      </c>
      <c r="H1862" s="628">
        <v>18.059999999999999</v>
      </c>
      <c r="I1862" s="420">
        <f>TRUNC(G1862*H1862,2)</f>
        <v>18.059999999999999</v>
      </c>
    </row>
    <row r="1863" spans="2:9">
      <c r="B1863" s="526"/>
      <c r="C1863" s="505"/>
      <c r="D1863" s="505"/>
      <c r="E1863" s="589"/>
      <c r="F1863" s="505"/>
      <c r="G1863" s="594"/>
      <c r="H1863" s="506"/>
      <c r="I1863" s="527"/>
    </row>
    <row r="1864" spans="2:9" ht="15">
      <c r="B1864" s="483" t="s">
        <v>12914</v>
      </c>
      <c r="C1864" s="395"/>
      <c r="D1864" s="395"/>
      <c r="E1864" s="358" t="s">
        <v>12915</v>
      </c>
      <c r="F1864" s="359" t="s">
        <v>845</v>
      </c>
      <c r="G1864" s="425"/>
      <c r="H1864" s="403"/>
      <c r="I1864" s="419">
        <f>SUM(I1865:I1867)</f>
        <v>21.32</v>
      </c>
    </row>
    <row r="1865" spans="2:9">
      <c r="B1865" s="361" t="s">
        <v>874</v>
      </c>
      <c r="C1865" s="362" t="s">
        <v>7</v>
      </c>
      <c r="D1865" s="366">
        <v>88247</v>
      </c>
      <c r="E1865" s="179" t="str">
        <f>IF($D1865&lt;&gt;"",VLOOKUP($D1865,'SINAPI MARÇO 2020'!$A$1:G12553,2,FALSE),"")</f>
        <v>AUXILIAR DE ELETRICISTA COM ENCARGOS COMPLEMENTARES</v>
      </c>
      <c r="F1865" s="180" t="str">
        <f>IF($D1865&lt;&gt;"",VLOOKUP($D1865,'SINAPI MARÇO 2020'!$1:$1048576,3,FALSE),"")</f>
        <v>H</v>
      </c>
      <c r="G1865" s="426">
        <v>0.1</v>
      </c>
      <c r="H1865" s="625">
        <f>IF($D1865&lt;&gt;"",VLOOKUP($D1865,'SINAPI MARÇO 2020'!$1:$1048576,4,FALSE),"")</f>
        <v>14.33</v>
      </c>
      <c r="I1865" s="420">
        <f>TRUNC(G1865*H1865,2)</f>
        <v>1.43</v>
      </c>
    </row>
    <row r="1866" spans="2:9">
      <c r="B1866" s="361" t="s">
        <v>874</v>
      </c>
      <c r="C1866" s="362" t="s">
        <v>7</v>
      </c>
      <c r="D1866" s="366">
        <v>88264</v>
      </c>
      <c r="E1866" s="179" t="str">
        <f>IF($D1866&lt;&gt;"",VLOOKUP($D1866,'SINAPI MARÇO 2020'!$A$1:G12554,2,FALSE),"")</f>
        <v>ELETRICISTA COM ENCARGOS COMPLEMENTARES</v>
      </c>
      <c r="F1866" s="180" t="str">
        <f>IF($D1866&lt;&gt;"",VLOOKUP($D1866,'SINAPI MARÇO 2020'!$1:$1048576,3,FALSE),"")</f>
        <v>H</v>
      </c>
      <c r="G1866" s="426">
        <v>0.1</v>
      </c>
      <c r="H1866" s="625">
        <f>IF($D1866&lt;&gt;"",VLOOKUP($D1866,'SINAPI MARÇO 2020'!$1:$1048576,4,FALSE),"")</f>
        <v>18.38</v>
      </c>
      <c r="I1866" s="420">
        <f>TRUNC(G1866*H1866,2)</f>
        <v>1.83</v>
      </c>
    </row>
    <row r="1867" spans="2:9">
      <c r="B1867" s="361" t="s">
        <v>872</v>
      </c>
      <c r="C1867" s="362" t="s">
        <v>873</v>
      </c>
      <c r="D1867" s="366"/>
      <c r="E1867" s="394" t="s">
        <v>12915</v>
      </c>
      <c r="F1867" s="364" t="s">
        <v>845</v>
      </c>
      <c r="G1867" s="426">
        <v>1</v>
      </c>
      <c r="H1867" s="628">
        <v>18.059999999999999</v>
      </c>
      <c r="I1867" s="420">
        <f>TRUNC(G1867*H1867,2)</f>
        <v>18.059999999999999</v>
      </c>
    </row>
    <row r="1868" spans="2:9">
      <c r="B1868" s="526"/>
      <c r="C1868" s="505"/>
      <c r="D1868" s="505"/>
      <c r="E1868" s="589"/>
      <c r="F1868" s="505"/>
      <c r="G1868" s="594"/>
      <c r="H1868" s="506"/>
      <c r="I1868" s="527"/>
    </row>
    <row r="1869" spans="2:9" ht="15">
      <c r="B1869" s="483" t="s">
        <v>12916</v>
      </c>
      <c r="C1869" s="395"/>
      <c r="D1869" s="395"/>
      <c r="E1869" s="358" t="s">
        <v>12917</v>
      </c>
      <c r="F1869" s="359" t="s">
        <v>845</v>
      </c>
      <c r="G1869" s="425"/>
      <c r="H1869" s="403"/>
      <c r="I1869" s="419">
        <f>SUM(I1870:I1872)</f>
        <v>21.32</v>
      </c>
    </row>
    <row r="1870" spans="2:9">
      <c r="B1870" s="361" t="s">
        <v>874</v>
      </c>
      <c r="C1870" s="362" t="s">
        <v>7</v>
      </c>
      <c r="D1870" s="366">
        <v>88247</v>
      </c>
      <c r="E1870" s="179" t="str">
        <f>IF($D1870&lt;&gt;"",VLOOKUP($D1870,'SINAPI MARÇO 2020'!$A$1:G12558,2,FALSE),"")</f>
        <v>AUXILIAR DE ELETRICISTA COM ENCARGOS COMPLEMENTARES</v>
      </c>
      <c r="F1870" s="180" t="str">
        <f>IF($D1870&lt;&gt;"",VLOOKUP($D1870,'SINAPI MARÇO 2020'!$1:$1048576,3,FALSE),"")</f>
        <v>H</v>
      </c>
      <c r="G1870" s="426">
        <v>0.1</v>
      </c>
      <c r="H1870" s="625">
        <f>IF($D1870&lt;&gt;"",VLOOKUP($D1870,'SINAPI MARÇO 2020'!$1:$1048576,4,FALSE),"")</f>
        <v>14.33</v>
      </c>
      <c r="I1870" s="420">
        <f>TRUNC(G1870*H1870,2)</f>
        <v>1.43</v>
      </c>
    </row>
    <row r="1871" spans="2:9">
      <c r="B1871" s="361" t="s">
        <v>874</v>
      </c>
      <c r="C1871" s="362" t="s">
        <v>7</v>
      </c>
      <c r="D1871" s="366">
        <v>88264</v>
      </c>
      <c r="E1871" s="179" t="str">
        <f>IF($D1871&lt;&gt;"",VLOOKUP($D1871,'SINAPI MARÇO 2020'!$A$1:G12559,2,FALSE),"")</f>
        <v>ELETRICISTA COM ENCARGOS COMPLEMENTARES</v>
      </c>
      <c r="F1871" s="180" t="str">
        <f>IF($D1871&lt;&gt;"",VLOOKUP($D1871,'SINAPI MARÇO 2020'!$1:$1048576,3,FALSE),"")</f>
        <v>H</v>
      </c>
      <c r="G1871" s="426">
        <v>0.1</v>
      </c>
      <c r="H1871" s="625">
        <f>IF($D1871&lt;&gt;"",VLOOKUP($D1871,'SINAPI MARÇO 2020'!$1:$1048576,4,FALSE),"")</f>
        <v>18.38</v>
      </c>
      <c r="I1871" s="420">
        <f>TRUNC(G1871*H1871,2)</f>
        <v>1.83</v>
      </c>
    </row>
    <row r="1872" spans="2:9">
      <c r="B1872" s="361" t="s">
        <v>872</v>
      </c>
      <c r="C1872" s="362" t="s">
        <v>873</v>
      </c>
      <c r="D1872" s="366"/>
      <c r="E1872" s="394" t="s">
        <v>12918</v>
      </c>
      <c r="F1872" s="364" t="s">
        <v>845</v>
      </c>
      <c r="G1872" s="426">
        <v>1</v>
      </c>
      <c r="H1872" s="628">
        <v>18.059999999999999</v>
      </c>
      <c r="I1872" s="420">
        <f>TRUNC(G1872*H1872,2)</f>
        <v>18.059999999999999</v>
      </c>
    </row>
    <row r="1873" spans="2:9">
      <c r="B1873" s="526"/>
      <c r="C1873" s="505"/>
      <c r="D1873" s="505"/>
      <c r="E1873" s="589"/>
      <c r="F1873" s="505"/>
      <c r="G1873" s="594"/>
      <c r="H1873" s="506"/>
      <c r="I1873" s="527"/>
    </row>
    <row r="1874" spans="2:9" ht="15">
      <c r="B1874" s="483" t="s">
        <v>12919</v>
      </c>
      <c r="C1874" s="395"/>
      <c r="D1874" s="395"/>
      <c r="E1874" s="358" t="s">
        <v>12920</v>
      </c>
      <c r="F1874" s="359" t="s">
        <v>845</v>
      </c>
      <c r="G1874" s="425"/>
      <c r="H1874" s="403"/>
      <c r="I1874" s="419">
        <f>SUM(I1875:I1877)</f>
        <v>21.32</v>
      </c>
    </row>
    <row r="1875" spans="2:9">
      <c r="B1875" s="361" t="s">
        <v>874</v>
      </c>
      <c r="C1875" s="362" t="s">
        <v>7</v>
      </c>
      <c r="D1875" s="366">
        <v>88247</v>
      </c>
      <c r="E1875" s="179" t="str">
        <f>IF($D1875&lt;&gt;"",VLOOKUP($D1875,'SINAPI MARÇO 2020'!$A$1:G12563,2,FALSE),"")</f>
        <v>AUXILIAR DE ELETRICISTA COM ENCARGOS COMPLEMENTARES</v>
      </c>
      <c r="F1875" s="180" t="str">
        <f>IF($D1875&lt;&gt;"",VLOOKUP($D1875,'SINAPI MARÇO 2020'!$1:$1048576,3,FALSE),"")</f>
        <v>H</v>
      </c>
      <c r="G1875" s="426">
        <v>0.1</v>
      </c>
      <c r="H1875" s="625">
        <f>IF($D1875&lt;&gt;"",VLOOKUP($D1875,'SINAPI MARÇO 2020'!$1:$1048576,4,FALSE),"")</f>
        <v>14.33</v>
      </c>
      <c r="I1875" s="420">
        <f>TRUNC(G1875*H1875,2)</f>
        <v>1.43</v>
      </c>
    </row>
    <row r="1876" spans="2:9">
      <c r="B1876" s="361" t="s">
        <v>874</v>
      </c>
      <c r="C1876" s="362" t="s">
        <v>7</v>
      </c>
      <c r="D1876" s="366">
        <v>88264</v>
      </c>
      <c r="E1876" s="179" t="str">
        <f>IF($D1876&lt;&gt;"",VLOOKUP($D1876,'SINAPI MARÇO 2020'!$A$1:G12564,2,FALSE),"")</f>
        <v>ELETRICISTA COM ENCARGOS COMPLEMENTARES</v>
      </c>
      <c r="F1876" s="180" t="str">
        <f>IF($D1876&lt;&gt;"",VLOOKUP($D1876,'SINAPI MARÇO 2020'!$1:$1048576,3,FALSE),"")</f>
        <v>H</v>
      </c>
      <c r="G1876" s="426">
        <v>0.1</v>
      </c>
      <c r="H1876" s="625">
        <f>IF($D1876&lt;&gt;"",VLOOKUP($D1876,'SINAPI MARÇO 2020'!$1:$1048576,4,FALSE),"")</f>
        <v>18.38</v>
      </c>
      <c r="I1876" s="420">
        <f>TRUNC(G1876*H1876,2)</f>
        <v>1.83</v>
      </c>
    </row>
    <row r="1877" spans="2:9">
      <c r="B1877" s="361" t="s">
        <v>872</v>
      </c>
      <c r="C1877" s="362" t="s">
        <v>873</v>
      </c>
      <c r="D1877" s="366"/>
      <c r="E1877" s="394" t="s">
        <v>12920</v>
      </c>
      <c r="F1877" s="364" t="s">
        <v>845</v>
      </c>
      <c r="G1877" s="426">
        <v>1</v>
      </c>
      <c r="H1877" s="628">
        <v>18.059999999999999</v>
      </c>
      <c r="I1877" s="420">
        <f>TRUNC(G1877*H1877,2)</f>
        <v>18.059999999999999</v>
      </c>
    </row>
    <row r="1878" spans="2:9">
      <c r="B1878" s="526"/>
      <c r="C1878" s="505"/>
      <c r="D1878" s="505"/>
      <c r="E1878" s="589"/>
      <c r="F1878" s="505"/>
      <c r="G1878" s="594"/>
      <c r="H1878" s="506"/>
      <c r="I1878" s="527"/>
    </row>
    <row r="1879" spans="2:9" ht="15">
      <c r="B1879" s="483" t="s">
        <v>12921</v>
      </c>
      <c r="C1879" s="395"/>
      <c r="D1879" s="395"/>
      <c r="E1879" s="358" t="s">
        <v>12922</v>
      </c>
      <c r="F1879" s="359" t="s">
        <v>845</v>
      </c>
      <c r="G1879" s="425"/>
      <c r="H1879" s="403"/>
      <c r="I1879" s="419">
        <f>SUM(I1880:I1882)</f>
        <v>45.14</v>
      </c>
    </row>
    <row r="1880" spans="2:9">
      <c r="B1880" s="361" t="s">
        <v>874</v>
      </c>
      <c r="C1880" s="362" t="s">
        <v>7</v>
      </c>
      <c r="D1880" s="366">
        <v>88247</v>
      </c>
      <c r="E1880" s="179" t="str">
        <f>IF($D1880&lt;&gt;"",VLOOKUP($D1880,'SINAPI MARÇO 2020'!$A$1:G12568,2,FALSE),"")</f>
        <v>AUXILIAR DE ELETRICISTA COM ENCARGOS COMPLEMENTARES</v>
      </c>
      <c r="F1880" s="180" t="str">
        <f>IF($D1880&lt;&gt;"",VLOOKUP($D1880,'SINAPI MARÇO 2020'!$1:$1048576,3,FALSE),"")</f>
        <v>H</v>
      </c>
      <c r="G1880" s="426">
        <v>0.25</v>
      </c>
      <c r="H1880" s="625">
        <f>IF($D1880&lt;&gt;"",VLOOKUP($D1880,'SINAPI MARÇO 2020'!$1:$1048576,4,FALSE),"")</f>
        <v>14.33</v>
      </c>
      <c r="I1880" s="420">
        <f>TRUNC(G1880*H1880,2)</f>
        <v>3.58</v>
      </c>
    </row>
    <row r="1881" spans="2:9">
      <c r="B1881" s="361" t="s">
        <v>874</v>
      </c>
      <c r="C1881" s="362" t="s">
        <v>7</v>
      </c>
      <c r="D1881" s="366">
        <v>88264</v>
      </c>
      <c r="E1881" s="179" t="str">
        <f>IF($D1881&lt;&gt;"",VLOOKUP($D1881,'SINAPI MARÇO 2020'!$A$1:G12569,2,FALSE),"")</f>
        <v>ELETRICISTA COM ENCARGOS COMPLEMENTARES</v>
      </c>
      <c r="F1881" s="180" t="str">
        <f>IF($D1881&lt;&gt;"",VLOOKUP($D1881,'SINAPI MARÇO 2020'!$1:$1048576,3,FALSE),"")</f>
        <v>H</v>
      </c>
      <c r="G1881" s="426">
        <v>0.25</v>
      </c>
      <c r="H1881" s="625">
        <f>IF($D1881&lt;&gt;"",VLOOKUP($D1881,'SINAPI MARÇO 2020'!$1:$1048576,4,FALSE),"")</f>
        <v>18.38</v>
      </c>
      <c r="I1881" s="420">
        <f>TRUNC(G1881*H1881,2)</f>
        <v>4.59</v>
      </c>
    </row>
    <row r="1882" spans="2:9">
      <c r="B1882" s="361" t="s">
        <v>872</v>
      </c>
      <c r="C1882" s="362" t="s">
        <v>873</v>
      </c>
      <c r="D1882" s="366"/>
      <c r="E1882" s="413" t="s">
        <v>12923</v>
      </c>
      <c r="F1882" s="364" t="s">
        <v>1131</v>
      </c>
      <c r="G1882" s="426">
        <v>1</v>
      </c>
      <c r="H1882" s="628">
        <v>36.97</v>
      </c>
      <c r="I1882" s="420">
        <f>TRUNC(G1882*H1882,2)</f>
        <v>36.97</v>
      </c>
    </row>
    <row r="1883" spans="2:9">
      <c r="B1883" s="526"/>
      <c r="C1883" s="505"/>
      <c r="D1883" s="505"/>
      <c r="E1883" s="589"/>
      <c r="F1883" s="505"/>
      <c r="G1883" s="594"/>
      <c r="H1883" s="506"/>
      <c r="I1883" s="527"/>
    </row>
    <row r="1884" spans="2:9" ht="15">
      <c r="B1884" s="483" t="s">
        <v>12924</v>
      </c>
      <c r="C1884" s="395"/>
      <c r="D1884" s="395"/>
      <c r="E1884" s="358" t="s">
        <v>12925</v>
      </c>
      <c r="F1884" s="359" t="s">
        <v>845</v>
      </c>
      <c r="G1884" s="425"/>
      <c r="H1884" s="403"/>
      <c r="I1884" s="419">
        <f>SUM(I1885:I1887)</f>
        <v>64.16</v>
      </c>
    </row>
    <row r="1885" spans="2:9">
      <c r="B1885" s="361" t="s">
        <v>874</v>
      </c>
      <c r="C1885" s="362" t="s">
        <v>7</v>
      </c>
      <c r="D1885" s="366">
        <v>88247</v>
      </c>
      <c r="E1885" s="179" t="str">
        <f>IF($D1885&lt;&gt;"",VLOOKUP($D1885,'SINAPI MARÇO 2020'!$A$1:G12573,2,FALSE),"")</f>
        <v>AUXILIAR DE ELETRICISTA COM ENCARGOS COMPLEMENTARES</v>
      </c>
      <c r="F1885" s="180" t="str">
        <f>IF($D1885&lt;&gt;"",VLOOKUP($D1885,'SINAPI MARÇO 2020'!$1:$1048576,3,FALSE),"")</f>
        <v>H</v>
      </c>
      <c r="G1885" s="426">
        <v>0.2</v>
      </c>
      <c r="H1885" s="625">
        <f>IF($D1885&lt;&gt;"",VLOOKUP($D1885,'SINAPI MARÇO 2020'!$1:$1048576,4,FALSE),"")</f>
        <v>14.33</v>
      </c>
      <c r="I1885" s="420">
        <f>TRUNC(G1885*H1885,2)</f>
        <v>2.86</v>
      </c>
    </row>
    <row r="1886" spans="2:9">
      <c r="B1886" s="361" t="s">
        <v>874</v>
      </c>
      <c r="C1886" s="362" t="s">
        <v>7</v>
      </c>
      <c r="D1886" s="366">
        <v>88264</v>
      </c>
      <c r="E1886" s="179" t="str">
        <f>IF($D1886&lt;&gt;"",VLOOKUP($D1886,'SINAPI MARÇO 2020'!$A$1:G12574,2,FALSE),"")</f>
        <v>ELETRICISTA COM ENCARGOS COMPLEMENTARES</v>
      </c>
      <c r="F1886" s="180" t="str">
        <f>IF($D1886&lt;&gt;"",VLOOKUP($D1886,'SINAPI MARÇO 2020'!$1:$1048576,3,FALSE),"")</f>
        <v>H</v>
      </c>
      <c r="G1886" s="426">
        <v>0.2</v>
      </c>
      <c r="H1886" s="625">
        <f>IF($D1886&lt;&gt;"",VLOOKUP($D1886,'SINAPI MARÇO 2020'!$1:$1048576,4,FALSE),"")</f>
        <v>18.38</v>
      </c>
      <c r="I1886" s="420">
        <f>TRUNC(G1886*H1886,2)</f>
        <v>3.67</v>
      </c>
    </row>
    <row r="1887" spans="2:9">
      <c r="B1887" s="361" t="s">
        <v>872</v>
      </c>
      <c r="C1887" s="362" t="s">
        <v>873</v>
      </c>
      <c r="D1887" s="366"/>
      <c r="E1887" s="396" t="s">
        <v>12926</v>
      </c>
      <c r="F1887" s="397" t="s">
        <v>1131</v>
      </c>
      <c r="G1887" s="426">
        <v>1</v>
      </c>
      <c r="H1887" s="628">
        <v>57.63</v>
      </c>
      <c r="I1887" s="420">
        <f>TRUNC(G1887*H1887,2)</f>
        <v>57.63</v>
      </c>
    </row>
    <row r="1888" spans="2:9">
      <c r="B1888" s="492"/>
      <c r="C1888" s="400"/>
      <c r="D1888" s="400"/>
      <c r="E1888" s="587"/>
      <c r="F1888" s="400"/>
      <c r="G1888" s="594"/>
      <c r="H1888" s="400"/>
      <c r="I1888" s="493"/>
    </row>
    <row r="1889" spans="2:9" ht="15">
      <c r="B1889" s="483" t="s">
        <v>12927</v>
      </c>
      <c r="C1889" s="395"/>
      <c r="D1889" s="395"/>
      <c r="E1889" s="358" t="s">
        <v>12928</v>
      </c>
      <c r="F1889" s="359" t="s">
        <v>845</v>
      </c>
      <c r="G1889" s="425"/>
      <c r="H1889" s="360"/>
      <c r="I1889" s="419">
        <f>SUM(I1890:I1892)</f>
        <v>425.66</v>
      </c>
    </row>
    <row r="1890" spans="2:9">
      <c r="B1890" s="361" t="s">
        <v>874</v>
      </c>
      <c r="C1890" s="362" t="s">
        <v>7</v>
      </c>
      <c r="D1890" s="366">
        <v>88247</v>
      </c>
      <c r="E1890" s="179" t="str">
        <f>IF($D1890&lt;&gt;"",VLOOKUP($D1890,'SINAPI MARÇO 2020'!$A$1:G12578,2,FALSE),"")</f>
        <v>AUXILIAR DE ELETRICISTA COM ENCARGOS COMPLEMENTARES</v>
      </c>
      <c r="F1890" s="180" t="str">
        <f>IF($D1890&lt;&gt;"",VLOOKUP($D1890,'SINAPI MARÇO 2020'!$1:$1048576,3,FALSE),"")</f>
        <v>H</v>
      </c>
      <c r="G1890" s="426">
        <v>2</v>
      </c>
      <c r="H1890" s="625">
        <f>IF($D1890&lt;&gt;"",VLOOKUP($D1890,'SINAPI MARÇO 2020'!$1:$1048576,4,FALSE),"")</f>
        <v>14.33</v>
      </c>
      <c r="I1890" s="420">
        <f>TRUNC(G1890*H1890,2)</f>
        <v>28.66</v>
      </c>
    </row>
    <row r="1891" spans="2:9">
      <c r="B1891" s="361" t="s">
        <v>874</v>
      </c>
      <c r="C1891" s="362" t="s">
        <v>7</v>
      </c>
      <c r="D1891" s="366">
        <v>88264</v>
      </c>
      <c r="E1891" s="179" t="str">
        <f>IF($D1891&lt;&gt;"",VLOOKUP($D1891,'SINAPI MARÇO 2020'!$A$1:G12579,2,FALSE),"")</f>
        <v>ELETRICISTA COM ENCARGOS COMPLEMENTARES</v>
      </c>
      <c r="F1891" s="180" t="str">
        <f>IF($D1891&lt;&gt;"",VLOOKUP($D1891,'SINAPI MARÇO 2020'!$1:$1048576,3,FALSE),"")</f>
        <v>H</v>
      </c>
      <c r="G1891" s="426">
        <v>2</v>
      </c>
      <c r="H1891" s="625">
        <f>IF($D1891&lt;&gt;"",VLOOKUP($D1891,'SINAPI MARÇO 2020'!$1:$1048576,4,FALSE),"")</f>
        <v>18.38</v>
      </c>
      <c r="I1891" s="420">
        <f>TRUNC(G1891*H1891,2)</f>
        <v>36.76</v>
      </c>
    </row>
    <row r="1892" spans="2:9">
      <c r="B1892" s="361" t="s">
        <v>872</v>
      </c>
      <c r="C1892" s="362" t="s">
        <v>873</v>
      </c>
      <c r="D1892" s="366"/>
      <c r="E1892" s="394" t="s">
        <v>12929</v>
      </c>
      <c r="F1892" s="364" t="s">
        <v>845</v>
      </c>
      <c r="G1892" s="426">
        <v>1</v>
      </c>
      <c r="H1892" s="628">
        <v>360.24</v>
      </c>
      <c r="I1892" s="420">
        <f>TRUNC(G1892*H1892,2)</f>
        <v>360.24</v>
      </c>
    </row>
    <row r="1893" spans="2:9">
      <c r="B1893" s="492"/>
      <c r="C1893" s="400"/>
      <c r="D1893" s="400"/>
      <c r="E1893" s="587"/>
      <c r="F1893" s="400"/>
      <c r="G1893" s="594"/>
      <c r="H1893" s="400"/>
      <c r="I1893" s="493"/>
    </row>
    <row r="1894" spans="2:9" ht="15">
      <c r="B1894" s="483" t="s">
        <v>12930</v>
      </c>
      <c r="C1894" s="395"/>
      <c r="D1894" s="395"/>
      <c r="E1894" s="358" t="s">
        <v>12931</v>
      </c>
      <c r="F1894" s="359" t="s">
        <v>1135</v>
      </c>
      <c r="G1894" s="425"/>
      <c r="H1894" s="360"/>
      <c r="I1894" s="419">
        <f>SUM(I1895:I1897)</f>
        <v>8.66</v>
      </c>
    </row>
    <row r="1895" spans="2:9">
      <c r="B1895" s="361" t="s">
        <v>874</v>
      </c>
      <c r="C1895" s="362" t="s">
        <v>7</v>
      </c>
      <c r="D1895" s="366">
        <v>88247</v>
      </c>
      <c r="E1895" s="179" t="str">
        <f>IF($D1895&lt;&gt;"",VLOOKUP($D1895,'SINAPI MARÇO 2020'!$A$1:G12583,2,FALSE),"")</f>
        <v>AUXILIAR DE ELETRICISTA COM ENCARGOS COMPLEMENTARES</v>
      </c>
      <c r="F1895" s="180" t="str">
        <f>IF($D1895&lt;&gt;"",VLOOKUP($D1895,'SINAPI MARÇO 2020'!$1:$1048576,3,FALSE),"")</f>
        <v>H</v>
      </c>
      <c r="G1895" s="426">
        <v>0.05</v>
      </c>
      <c r="H1895" s="625">
        <f>IF($D1895&lt;&gt;"",VLOOKUP($D1895,'SINAPI MARÇO 2020'!$1:$1048576,4,FALSE),"")</f>
        <v>14.33</v>
      </c>
      <c r="I1895" s="420">
        <f>TRUNC(G1895*H1895,2)</f>
        <v>0.71</v>
      </c>
    </row>
    <row r="1896" spans="2:9">
      <c r="B1896" s="361" t="s">
        <v>874</v>
      </c>
      <c r="C1896" s="362" t="s">
        <v>7</v>
      </c>
      <c r="D1896" s="366">
        <v>88264</v>
      </c>
      <c r="E1896" s="179" t="str">
        <f>IF($D1896&lt;&gt;"",VLOOKUP($D1896,'SINAPI MARÇO 2020'!$A$1:G12584,2,FALSE),"")</f>
        <v>ELETRICISTA COM ENCARGOS COMPLEMENTARES</v>
      </c>
      <c r="F1896" s="180" t="str">
        <f>IF($D1896&lt;&gt;"",VLOOKUP($D1896,'SINAPI MARÇO 2020'!$1:$1048576,3,FALSE),"")</f>
        <v>H</v>
      </c>
      <c r="G1896" s="426">
        <v>0.05</v>
      </c>
      <c r="H1896" s="625">
        <f>IF($D1896&lt;&gt;"",VLOOKUP($D1896,'SINAPI MARÇO 2020'!$1:$1048576,4,FALSE),"")</f>
        <v>18.38</v>
      </c>
      <c r="I1896" s="420">
        <f>TRUNC(G1896*H1896,2)</f>
        <v>0.91</v>
      </c>
    </row>
    <row r="1897" spans="2:9">
      <c r="B1897" s="361" t="s">
        <v>872</v>
      </c>
      <c r="C1897" s="362" t="s">
        <v>873</v>
      </c>
      <c r="D1897" s="366"/>
      <c r="E1897" s="396" t="s">
        <v>12932</v>
      </c>
      <c r="F1897" s="364" t="s">
        <v>1135</v>
      </c>
      <c r="G1897" s="426">
        <v>1</v>
      </c>
      <c r="H1897" s="628">
        <v>7.04</v>
      </c>
      <c r="I1897" s="420">
        <f>TRUNC(G1897*H1897,2)</f>
        <v>7.04</v>
      </c>
    </row>
    <row r="1898" spans="2:9">
      <c r="B1898" s="492"/>
      <c r="C1898" s="400"/>
      <c r="D1898" s="400"/>
      <c r="E1898" s="587"/>
      <c r="F1898" s="400"/>
      <c r="G1898" s="594"/>
      <c r="H1898" s="400"/>
      <c r="I1898" s="493"/>
    </row>
    <row r="1899" spans="2:9" ht="15">
      <c r="B1899" s="483" t="s">
        <v>12933</v>
      </c>
      <c r="C1899" s="395"/>
      <c r="D1899" s="395"/>
      <c r="E1899" s="358" t="s">
        <v>12934</v>
      </c>
      <c r="F1899" s="359" t="s">
        <v>1135</v>
      </c>
      <c r="G1899" s="425"/>
      <c r="H1899" s="360"/>
      <c r="I1899" s="419">
        <f>SUM(I1900:I1902)</f>
        <v>7.4</v>
      </c>
    </row>
    <row r="1900" spans="2:9">
      <c r="B1900" s="361" t="s">
        <v>874</v>
      </c>
      <c r="C1900" s="362" t="s">
        <v>7</v>
      </c>
      <c r="D1900" s="366">
        <v>88247</v>
      </c>
      <c r="E1900" s="179" t="str">
        <f>IF($D1900&lt;&gt;"",VLOOKUP($D1900,'SINAPI MARÇO 2020'!$A$1:G12588,2,FALSE),"")</f>
        <v>AUXILIAR DE ELETRICISTA COM ENCARGOS COMPLEMENTARES</v>
      </c>
      <c r="F1900" s="180" t="str">
        <f>IF($D1900&lt;&gt;"",VLOOKUP($D1900,'SINAPI MARÇO 2020'!$1:$1048576,3,FALSE),"")</f>
        <v>H</v>
      </c>
      <c r="G1900" s="426">
        <v>0.11</v>
      </c>
      <c r="H1900" s="625">
        <f>IF($D1900&lt;&gt;"",VLOOKUP($D1900,'SINAPI MARÇO 2020'!$1:$1048576,4,FALSE),"")</f>
        <v>14.33</v>
      </c>
      <c r="I1900" s="420">
        <f>TRUNC(G1900*H1900,2)</f>
        <v>1.57</v>
      </c>
    </row>
    <row r="1901" spans="2:9">
      <c r="B1901" s="361" t="s">
        <v>874</v>
      </c>
      <c r="C1901" s="362" t="s">
        <v>7</v>
      </c>
      <c r="D1901" s="366">
        <v>88264</v>
      </c>
      <c r="E1901" s="179" t="str">
        <f>IF($D1901&lt;&gt;"",VLOOKUP($D1901,'SINAPI MARÇO 2020'!$A$1:G12589,2,FALSE),"")</f>
        <v>ELETRICISTA COM ENCARGOS COMPLEMENTARES</v>
      </c>
      <c r="F1901" s="180" t="str">
        <f>IF($D1901&lt;&gt;"",VLOOKUP($D1901,'SINAPI MARÇO 2020'!$1:$1048576,3,FALSE),"")</f>
        <v>H</v>
      </c>
      <c r="G1901" s="426">
        <v>0.11</v>
      </c>
      <c r="H1901" s="625">
        <f>IF($D1901&lt;&gt;"",VLOOKUP($D1901,'SINAPI MARÇO 2020'!$1:$1048576,4,FALSE),"")</f>
        <v>18.38</v>
      </c>
      <c r="I1901" s="420">
        <f>TRUNC(G1901*H1901,2)</f>
        <v>2.02</v>
      </c>
    </row>
    <row r="1902" spans="2:9">
      <c r="B1902" s="361" t="s">
        <v>872</v>
      </c>
      <c r="C1902" s="362" t="s">
        <v>873</v>
      </c>
      <c r="D1902" s="366"/>
      <c r="E1902" s="396" t="s">
        <v>12935</v>
      </c>
      <c r="F1902" s="365" t="s">
        <v>1135</v>
      </c>
      <c r="G1902" s="426">
        <v>1</v>
      </c>
      <c r="H1902" s="628">
        <v>3.81</v>
      </c>
      <c r="I1902" s="420">
        <f>TRUNC(G1902*H1902,2)</f>
        <v>3.81</v>
      </c>
    </row>
    <row r="1903" spans="2:9">
      <c r="B1903" s="492"/>
      <c r="C1903" s="400"/>
      <c r="D1903" s="400"/>
      <c r="E1903" s="587"/>
      <c r="F1903" s="400"/>
      <c r="G1903" s="594"/>
      <c r="H1903" s="400"/>
      <c r="I1903" s="493"/>
    </row>
    <row r="1904" spans="2:9" ht="32.25" customHeight="1">
      <c r="B1904" s="483" t="s">
        <v>12936</v>
      </c>
      <c r="C1904" s="395"/>
      <c r="D1904" s="395"/>
      <c r="E1904" s="358" t="s">
        <v>12937</v>
      </c>
      <c r="F1904" s="359" t="s">
        <v>49</v>
      </c>
      <c r="G1904" s="425">
        <v>1</v>
      </c>
      <c r="H1904" s="360"/>
      <c r="I1904" s="419">
        <f>SUM(I1905:I1907)</f>
        <v>6.57</v>
      </c>
    </row>
    <row r="1905" spans="2:9">
      <c r="B1905" s="361" t="s">
        <v>874</v>
      </c>
      <c r="C1905" s="362" t="s">
        <v>7</v>
      </c>
      <c r="D1905" s="393">
        <v>88247</v>
      </c>
      <c r="E1905" s="179" t="str">
        <f>IF($D1905&lt;&gt;"",VLOOKUP($D1905,'SINAPI MARÇO 2020'!$A$1:G12593,2,FALSE),"")</f>
        <v>AUXILIAR DE ELETRICISTA COM ENCARGOS COMPLEMENTARES</v>
      </c>
      <c r="F1905" s="180" t="str">
        <f>IF($D1905&lt;&gt;"",VLOOKUP($D1905,'SINAPI MARÇO 2020'!$1:$1048576,3,FALSE),"")</f>
        <v>H</v>
      </c>
      <c r="G1905" s="426">
        <v>0.15</v>
      </c>
      <c r="H1905" s="625">
        <f>IF($D1905&lt;&gt;"",VLOOKUP($D1905,'SINAPI MARÇO 2020'!$1:$1048576,4,FALSE),"")</f>
        <v>14.33</v>
      </c>
      <c r="I1905" s="420">
        <f>TRUNC(G1905*H1905,2)</f>
        <v>2.14</v>
      </c>
    </row>
    <row r="1906" spans="2:9">
      <c r="B1906" s="361" t="s">
        <v>874</v>
      </c>
      <c r="C1906" s="362" t="s">
        <v>7</v>
      </c>
      <c r="D1906" s="393">
        <v>88264</v>
      </c>
      <c r="E1906" s="179" t="str">
        <f>IF($D1906&lt;&gt;"",VLOOKUP($D1906,'SINAPI MARÇO 2020'!$A$1:G12594,2,FALSE),"")</f>
        <v>ELETRICISTA COM ENCARGOS COMPLEMENTARES</v>
      </c>
      <c r="F1906" s="180" t="str">
        <f>IF($D1906&lt;&gt;"",VLOOKUP($D1906,'SINAPI MARÇO 2020'!$1:$1048576,3,FALSE),"")</f>
        <v>H</v>
      </c>
      <c r="G1906" s="426">
        <v>0.15</v>
      </c>
      <c r="H1906" s="625">
        <f>IF($D1906&lt;&gt;"",VLOOKUP($D1906,'SINAPI MARÇO 2020'!$1:$1048576,4,FALSE),"")</f>
        <v>18.38</v>
      </c>
      <c r="I1906" s="420">
        <f>TRUNC(G1906*H1906,2)</f>
        <v>2.75</v>
      </c>
    </row>
    <row r="1907" spans="2:9" ht="25.5">
      <c r="B1907" s="361" t="s">
        <v>872</v>
      </c>
      <c r="C1907" s="362" t="s">
        <v>7</v>
      </c>
      <c r="D1907" s="393">
        <v>1872</v>
      </c>
      <c r="E1907" s="179" t="str">
        <f>IF($D1907&lt;&gt;"",VLOOKUP($D1907,'SINAPI MARÇO 2020'!$A$1:G12595,2,FALSE),"")</f>
        <v>CAIXA DE PASSAGEM, EM PVC, DE 4" X 2", PARA ELETRODUTO FLEXIVEL CORRUGADO</v>
      </c>
      <c r="F1907" s="180" t="str">
        <f>IF($D1907&lt;&gt;"",VLOOKUP($D1907,'SINAPI MARÇO 2020'!$1:$1048576,3,FALSE),"")</f>
        <v xml:space="preserve">UN    </v>
      </c>
      <c r="G1907" s="426">
        <v>1</v>
      </c>
      <c r="H1907" s="625">
        <f>IF($D1907&lt;&gt;"",VLOOKUP($D1907,'SINAPI MARÇO 2020'!$1:$1048576,4,FALSE),"")</f>
        <v>1.68</v>
      </c>
      <c r="I1907" s="420">
        <f>TRUNC(G1907*H1907,2)</f>
        <v>1.68</v>
      </c>
    </row>
    <row r="1908" spans="2:9">
      <c r="B1908" s="492"/>
      <c r="C1908" s="400"/>
      <c r="D1908" s="400"/>
      <c r="E1908" s="587"/>
      <c r="F1908" s="400"/>
      <c r="G1908" s="594"/>
      <c r="H1908" s="400"/>
      <c r="I1908" s="493"/>
    </row>
    <row r="1909" spans="2:9" ht="15">
      <c r="B1909" s="483" t="s">
        <v>12938</v>
      </c>
      <c r="C1909" s="395"/>
      <c r="D1909" s="395"/>
      <c r="E1909" s="358" t="s">
        <v>12523</v>
      </c>
      <c r="F1909" s="359" t="s">
        <v>18</v>
      </c>
      <c r="G1909" s="425">
        <v>1</v>
      </c>
      <c r="H1909" s="360"/>
      <c r="I1909" s="419">
        <f>SUM(I1910:I1912)</f>
        <v>6.1700000000000008</v>
      </c>
    </row>
    <row r="1910" spans="2:9">
      <c r="B1910" s="361" t="s">
        <v>874</v>
      </c>
      <c r="C1910" s="362" t="s">
        <v>7</v>
      </c>
      <c r="D1910" s="366">
        <v>88247</v>
      </c>
      <c r="E1910" s="179" t="str">
        <f>IF($D1910&lt;&gt;"",VLOOKUP($D1910,'SINAPI MARÇO 2020'!$A$1:G12598,2,FALSE),"")</f>
        <v>AUXILIAR DE ELETRICISTA COM ENCARGOS COMPLEMENTARES</v>
      </c>
      <c r="F1910" s="180" t="str">
        <f>IF($D1910&lt;&gt;"",VLOOKUP($D1910,'SINAPI MARÇO 2020'!$1:$1048576,3,FALSE),"")</f>
        <v>H</v>
      </c>
      <c r="G1910" s="426">
        <v>0.15</v>
      </c>
      <c r="H1910" s="625">
        <f>IF($D1910&lt;&gt;"",VLOOKUP($D1910,'SINAPI MARÇO 2020'!$1:$1048576,4,FALSE),"")</f>
        <v>14.33</v>
      </c>
      <c r="I1910" s="420">
        <f>TRUNC(G1910*H1910,2)</f>
        <v>2.14</v>
      </c>
    </row>
    <row r="1911" spans="2:9">
      <c r="B1911" s="361" t="s">
        <v>874</v>
      </c>
      <c r="C1911" s="362" t="s">
        <v>7</v>
      </c>
      <c r="D1911" s="366">
        <v>88264</v>
      </c>
      <c r="E1911" s="179" t="str">
        <f>IF($D1911&lt;&gt;"",VLOOKUP($D1911,'SINAPI MARÇO 2020'!$A$1:G12599,2,FALSE),"")</f>
        <v>ELETRICISTA COM ENCARGOS COMPLEMENTARES</v>
      </c>
      <c r="F1911" s="180" t="str">
        <f>IF($D1911&lt;&gt;"",VLOOKUP($D1911,'SINAPI MARÇO 2020'!$1:$1048576,3,FALSE),"")</f>
        <v>H</v>
      </c>
      <c r="G1911" s="426">
        <v>0.15</v>
      </c>
      <c r="H1911" s="625">
        <f>IF($D1911&lt;&gt;"",VLOOKUP($D1911,'SINAPI MARÇO 2020'!$1:$1048576,4,FALSE),"")</f>
        <v>18.38</v>
      </c>
      <c r="I1911" s="420">
        <f>TRUNC(G1911*H1911,2)</f>
        <v>2.75</v>
      </c>
    </row>
    <row r="1912" spans="2:9">
      <c r="B1912" s="361" t="s">
        <v>872</v>
      </c>
      <c r="C1912" s="362" t="s">
        <v>7</v>
      </c>
      <c r="D1912" s="366">
        <v>2688</v>
      </c>
      <c r="E1912" s="179" t="str">
        <f>IF($D1912&lt;&gt;"",VLOOKUP($D1912,'SINAPI MARÇO 2020'!$A$1:G12600,2,FALSE),"")</f>
        <v>ELETRODUTO PVC FLEXIVEL CORRUGADO, COR AMARELA, DE 25 MM</v>
      </c>
      <c r="F1912" s="180" t="str">
        <f>IF($D1912&lt;&gt;"",VLOOKUP($D1912,'SINAPI MARÇO 2020'!$1:$1048576,3,FALSE),"")</f>
        <v xml:space="preserve">M     </v>
      </c>
      <c r="G1912" s="426">
        <v>1</v>
      </c>
      <c r="H1912" s="625">
        <f>IF($D1912&lt;&gt;"",VLOOKUP($D1912,'SINAPI MARÇO 2020'!$1:$1048576,4,FALSE),"")</f>
        <v>1.28</v>
      </c>
      <c r="I1912" s="420">
        <f>TRUNC(G1912*H1912,2)</f>
        <v>1.28</v>
      </c>
    </row>
    <row r="1913" spans="2:9">
      <c r="B1913" s="492"/>
      <c r="C1913" s="400"/>
      <c r="D1913" s="400"/>
      <c r="E1913" s="587"/>
      <c r="F1913" s="400"/>
      <c r="G1913" s="594"/>
      <c r="H1913" s="400"/>
      <c r="I1913" s="493"/>
    </row>
    <row r="1914" spans="2:9" ht="15">
      <c r="B1914" s="483" t="s">
        <v>12939</v>
      </c>
      <c r="C1914" s="395"/>
      <c r="D1914" s="395"/>
      <c r="E1914" s="358" t="s">
        <v>12524</v>
      </c>
      <c r="F1914" s="359" t="s">
        <v>18</v>
      </c>
      <c r="G1914" s="425">
        <v>1</v>
      </c>
      <c r="H1914" s="360"/>
      <c r="I1914" s="419">
        <f>SUM(I1915:I1917)</f>
        <v>5.09</v>
      </c>
    </row>
    <row r="1915" spans="2:9">
      <c r="B1915" s="361" t="s">
        <v>874</v>
      </c>
      <c r="C1915" s="362" t="s">
        <v>7</v>
      </c>
      <c r="D1915" s="366">
        <v>88247</v>
      </c>
      <c r="E1915" s="179" t="str">
        <f>IF($D1915&lt;&gt;"",VLOOKUP($D1915,'SINAPI MARÇO 2020'!$A$1:G12603,2,FALSE),"")</f>
        <v>AUXILIAR DE ELETRICISTA COM ENCARGOS COMPLEMENTARES</v>
      </c>
      <c r="F1915" s="180" t="str">
        <f>IF($D1915&lt;&gt;"",VLOOKUP($D1915,'SINAPI MARÇO 2020'!$1:$1048576,3,FALSE),"")</f>
        <v>H</v>
      </c>
      <c r="G1915" s="426">
        <v>0.12</v>
      </c>
      <c r="H1915" s="625">
        <f>IF($D1915&lt;&gt;"",VLOOKUP($D1915,'SINAPI MARÇO 2020'!$1:$1048576,4,FALSE),"")</f>
        <v>14.33</v>
      </c>
      <c r="I1915" s="420">
        <f>TRUNC(G1915*H1915,2)</f>
        <v>1.71</v>
      </c>
    </row>
    <row r="1916" spans="2:9">
      <c r="B1916" s="361" t="s">
        <v>874</v>
      </c>
      <c r="C1916" s="362" t="s">
        <v>7</v>
      </c>
      <c r="D1916" s="366">
        <v>88264</v>
      </c>
      <c r="E1916" s="179" t="str">
        <f>IF($D1916&lt;&gt;"",VLOOKUP($D1916,'SINAPI MARÇO 2020'!$A$1:G12604,2,FALSE),"")</f>
        <v>ELETRICISTA COM ENCARGOS COMPLEMENTARES</v>
      </c>
      <c r="F1916" s="180" t="str">
        <f>IF($D1916&lt;&gt;"",VLOOKUP($D1916,'SINAPI MARÇO 2020'!$1:$1048576,3,FALSE),"")</f>
        <v>H</v>
      </c>
      <c r="G1916" s="426">
        <v>0.12</v>
      </c>
      <c r="H1916" s="625">
        <f>IF($D1916&lt;&gt;"",VLOOKUP($D1916,'SINAPI MARÇO 2020'!$1:$1048576,4,FALSE),"")</f>
        <v>18.38</v>
      </c>
      <c r="I1916" s="420">
        <f>TRUNC(G1916*H1916,2)</f>
        <v>2.2000000000000002</v>
      </c>
    </row>
    <row r="1917" spans="2:9">
      <c r="B1917" s="361" t="s">
        <v>872</v>
      </c>
      <c r="C1917" s="362" t="s">
        <v>7</v>
      </c>
      <c r="D1917" s="366">
        <v>2689</v>
      </c>
      <c r="E1917" s="179" t="str">
        <f>IF($D1917&lt;&gt;"",VLOOKUP($D1917,'SINAPI MARÇO 2020'!$A$1:G12605,2,FALSE),"")</f>
        <v>ELETRODUTO PVC FLEXIVEL CORRUGADO, COR AMARELA, DE 20 MM</v>
      </c>
      <c r="F1917" s="180" t="str">
        <f>IF($D1917&lt;&gt;"",VLOOKUP($D1917,'SINAPI MARÇO 2020'!$1:$1048576,3,FALSE),"")</f>
        <v xml:space="preserve">M     </v>
      </c>
      <c r="G1917" s="426">
        <v>1</v>
      </c>
      <c r="H1917" s="625">
        <f>IF($D1917&lt;&gt;"",VLOOKUP($D1917,'SINAPI MARÇO 2020'!$1:$1048576,4,FALSE),"")</f>
        <v>1.18</v>
      </c>
      <c r="I1917" s="420">
        <f>TRUNC(G1917*H1917,2)</f>
        <v>1.18</v>
      </c>
    </row>
    <row r="1918" spans="2:9">
      <c r="B1918" s="492"/>
      <c r="C1918" s="400"/>
      <c r="D1918" s="400"/>
      <c r="E1918" s="587"/>
      <c r="F1918" s="400"/>
      <c r="G1918" s="594"/>
      <c r="H1918" s="400"/>
      <c r="I1918" s="493"/>
    </row>
    <row r="1919" spans="2:9" ht="15">
      <c r="B1919" s="483" t="s">
        <v>12940</v>
      </c>
      <c r="C1919" s="395"/>
      <c r="D1919" s="395"/>
      <c r="E1919" s="358" t="s">
        <v>12525</v>
      </c>
      <c r="F1919" s="359" t="s">
        <v>18</v>
      </c>
      <c r="G1919" s="425">
        <v>1</v>
      </c>
      <c r="H1919" s="360"/>
      <c r="I1919" s="419">
        <f>SUM(I1920:I1922)</f>
        <v>28.89</v>
      </c>
    </row>
    <row r="1920" spans="2:9">
      <c r="B1920" s="361" t="s">
        <v>874</v>
      </c>
      <c r="C1920" s="362" t="s">
        <v>7</v>
      </c>
      <c r="D1920" s="366">
        <v>88247</v>
      </c>
      <c r="E1920" s="179" t="str">
        <f>IF($D1920&lt;&gt;"",VLOOKUP($D1920,'SINAPI MARÇO 2020'!$A$1:G12608,2,FALSE),"")</f>
        <v>AUXILIAR DE ELETRICISTA COM ENCARGOS COMPLEMENTARES</v>
      </c>
      <c r="F1920" s="180" t="str">
        <f>IF($D1920&lt;&gt;"",VLOOKUP($D1920,'SINAPI MARÇO 2020'!$1:$1048576,3,FALSE),"")</f>
        <v>H</v>
      </c>
      <c r="G1920" s="426">
        <v>0.5</v>
      </c>
      <c r="H1920" s="625">
        <f>IF($D1920&lt;&gt;"",VLOOKUP($D1920,'SINAPI MARÇO 2020'!$1:$1048576,4,FALSE),"")</f>
        <v>14.33</v>
      </c>
      <c r="I1920" s="420">
        <f>TRUNC(G1920*H1920,2)</f>
        <v>7.16</v>
      </c>
    </row>
    <row r="1921" spans="2:9">
      <c r="B1921" s="361" t="s">
        <v>874</v>
      </c>
      <c r="C1921" s="362" t="s">
        <v>7</v>
      </c>
      <c r="D1921" s="366">
        <v>88264</v>
      </c>
      <c r="E1921" s="179" t="str">
        <f>IF($D1921&lt;&gt;"",VLOOKUP($D1921,'SINAPI MARÇO 2020'!$A$1:G12609,2,FALSE),"")</f>
        <v>ELETRICISTA COM ENCARGOS COMPLEMENTARES</v>
      </c>
      <c r="F1921" s="180" t="str">
        <f>IF($D1921&lt;&gt;"",VLOOKUP($D1921,'SINAPI MARÇO 2020'!$1:$1048576,3,FALSE),"")</f>
        <v>H</v>
      </c>
      <c r="G1921" s="426">
        <v>0.5</v>
      </c>
      <c r="H1921" s="625">
        <f>IF($D1921&lt;&gt;"",VLOOKUP($D1921,'SINAPI MARÇO 2020'!$1:$1048576,4,FALSE),"")</f>
        <v>18.38</v>
      </c>
      <c r="I1921" s="420">
        <f>TRUNC(G1921*H1921,2)</f>
        <v>9.19</v>
      </c>
    </row>
    <row r="1922" spans="2:9" ht="25.5">
      <c r="B1922" s="361" t="s">
        <v>872</v>
      </c>
      <c r="C1922" s="362" t="s">
        <v>7</v>
      </c>
      <c r="D1922" s="366">
        <v>21136</v>
      </c>
      <c r="E1922" s="179" t="str">
        <f>IF($D1922&lt;&gt;"",VLOOKUP($D1922,'SINAPI MARÇO 2020'!$A$1:G12610,2,FALSE),"")</f>
        <v>!EM PROCESSO DESATIVACAO! ELETRODUTO EM ACO GALVANIZADO ELETROLITICO, LEVE, DIAMETRO 1", PAREDE DE 0,90 MM</v>
      </c>
      <c r="F1922" s="180" t="str">
        <f>IF($D1922&lt;&gt;"",VLOOKUP($D1922,'SINAPI MARÇO 2020'!$1:$1048576,3,FALSE),"")</f>
        <v xml:space="preserve">M     </v>
      </c>
      <c r="G1922" s="426">
        <v>1.05</v>
      </c>
      <c r="H1922" s="625">
        <f>IF($D1922&lt;&gt;"",VLOOKUP($D1922,'SINAPI MARÇO 2020'!$1:$1048576,4,FALSE),"")</f>
        <v>11.95</v>
      </c>
      <c r="I1922" s="420">
        <f>TRUNC(G1922*H1922,2)</f>
        <v>12.54</v>
      </c>
    </row>
    <row r="1923" spans="2:9">
      <c r="B1923" s="492"/>
      <c r="C1923" s="400"/>
      <c r="D1923" s="400"/>
      <c r="E1923" s="587"/>
      <c r="F1923" s="400"/>
      <c r="G1923" s="594"/>
      <c r="H1923" s="400"/>
      <c r="I1923" s="493"/>
    </row>
    <row r="1924" spans="2:9" ht="32.25" customHeight="1">
      <c r="B1924" s="483" t="s">
        <v>12941</v>
      </c>
      <c r="C1924" s="395"/>
      <c r="D1924" s="395"/>
      <c r="E1924" s="358" t="s">
        <v>12526</v>
      </c>
      <c r="F1924" s="359" t="s">
        <v>18</v>
      </c>
      <c r="G1924" s="425">
        <v>1</v>
      </c>
      <c r="H1924" s="360"/>
      <c r="I1924" s="419">
        <f>SUM(I1925:I1927)</f>
        <v>49.04</v>
      </c>
    </row>
    <row r="1925" spans="2:9">
      <c r="B1925" s="361" t="s">
        <v>874</v>
      </c>
      <c r="C1925" s="362" t="s">
        <v>7</v>
      </c>
      <c r="D1925" s="366">
        <v>88247</v>
      </c>
      <c r="E1925" s="179" t="str">
        <f>IF($D1925&lt;&gt;"",VLOOKUP($D1925,'SINAPI MARÇO 2020'!$A$1:G12613,2,FALSE),"")</f>
        <v>AUXILIAR DE ELETRICISTA COM ENCARGOS COMPLEMENTARES</v>
      </c>
      <c r="F1925" s="180" t="str">
        <f>IF($D1925&lt;&gt;"",VLOOKUP($D1925,'SINAPI MARÇO 2020'!$1:$1048576,3,FALSE),"")</f>
        <v>H</v>
      </c>
      <c r="G1925" s="426">
        <v>0.75</v>
      </c>
      <c r="H1925" s="625">
        <f>IF($D1925&lt;&gt;"",VLOOKUP($D1925,'SINAPI MARÇO 2020'!$1:$1048576,4,FALSE),"")</f>
        <v>14.33</v>
      </c>
      <c r="I1925" s="420">
        <f>TRUNC(G1925*H1925,2)</f>
        <v>10.74</v>
      </c>
    </row>
    <row r="1926" spans="2:9">
      <c r="B1926" s="361" t="s">
        <v>874</v>
      </c>
      <c r="C1926" s="362" t="s">
        <v>7</v>
      </c>
      <c r="D1926" s="366">
        <v>88264</v>
      </c>
      <c r="E1926" s="179" t="str">
        <f>IF($D1926&lt;&gt;"",VLOOKUP($D1926,'SINAPI MARÇO 2020'!$A$1:G12614,2,FALSE),"")</f>
        <v>ELETRICISTA COM ENCARGOS COMPLEMENTARES</v>
      </c>
      <c r="F1926" s="180" t="str">
        <f>IF($D1926&lt;&gt;"",VLOOKUP($D1926,'SINAPI MARÇO 2020'!$1:$1048576,3,FALSE),"")</f>
        <v>H</v>
      </c>
      <c r="G1926" s="426">
        <v>0.75</v>
      </c>
      <c r="H1926" s="625">
        <f>IF($D1926&lt;&gt;"",VLOOKUP($D1926,'SINAPI MARÇO 2020'!$1:$1048576,4,FALSE),"")</f>
        <v>18.38</v>
      </c>
      <c r="I1926" s="420">
        <f>TRUNC(G1926*H1926,2)</f>
        <v>13.78</v>
      </c>
    </row>
    <row r="1927" spans="2:9" ht="25.5">
      <c r="B1927" s="361" t="s">
        <v>872</v>
      </c>
      <c r="C1927" s="362" t="s">
        <v>7</v>
      </c>
      <c r="D1927" s="366">
        <v>21130</v>
      </c>
      <c r="E1927" s="179" t="str">
        <f>IF($D1927&lt;&gt;"",VLOOKUP($D1927,'SINAPI MARÇO 2020'!$A$1:G12615,2,FALSE),"")</f>
        <v>!EM PROCESSO DESATIVACAO! ELETRODUTO EM ACO GALVANIZADO ELETROLITICO, SEMI-PESADO, DIAMETRO 1 1/2", PAREDE DE 1,20 MM</v>
      </c>
      <c r="F1927" s="180" t="str">
        <f>IF($D1927&lt;&gt;"",VLOOKUP($D1927,'SINAPI MARÇO 2020'!$1:$1048576,3,FALSE),"")</f>
        <v xml:space="preserve">M     </v>
      </c>
      <c r="G1927" s="426">
        <v>1.05</v>
      </c>
      <c r="H1927" s="625">
        <f>IF($D1927&lt;&gt;"",VLOOKUP($D1927,'SINAPI MARÇO 2020'!$1:$1048576,4,FALSE),"")</f>
        <v>23.36</v>
      </c>
      <c r="I1927" s="420">
        <f>TRUNC(G1927*H1927,2)</f>
        <v>24.52</v>
      </c>
    </row>
    <row r="1928" spans="2:9">
      <c r="B1928" s="492"/>
      <c r="C1928" s="400"/>
      <c r="D1928" s="400"/>
      <c r="E1928" s="587"/>
      <c r="F1928" s="400"/>
      <c r="G1928" s="594"/>
      <c r="H1928" s="400"/>
      <c r="I1928" s="493"/>
    </row>
    <row r="1929" spans="2:9" ht="15">
      <c r="B1929" s="483" t="s">
        <v>12942</v>
      </c>
      <c r="C1929" s="395"/>
      <c r="D1929" s="395"/>
      <c r="E1929" s="358" t="s">
        <v>12527</v>
      </c>
      <c r="F1929" s="359" t="s">
        <v>18</v>
      </c>
      <c r="G1929" s="425">
        <v>1</v>
      </c>
      <c r="H1929" s="360"/>
      <c r="I1929" s="419">
        <f>SUM(I1930:I1932)</f>
        <v>54.92</v>
      </c>
    </row>
    <row r="1930" spans="2:9">
      <c r="B1930" s="361" t="s">
        <v>874</v>
      </c>
      <c r="C1930" s="362" t="s">
        <v>7</v>
      </c>
      <c r="D1930" s="366">
        <v>88247</v>
      </c>
      <c r="E1930" s="179" t="str">
        <f>IF($D1930&lt;&gt;"",VLOOKUP($D1930,'SINAPI MARÇO 2020'!$A$1:G12618,2,FALSE),"")</f>
        <v>AUXILIAR DE ELETRICISTA COM ENCARGOS COMPLEMENTARES</v>
      </c>
      <c r="F1930" s="180" t="str">
        <f>IF($D1930&lt;&gt;"",VLOOKUP($D1930,'SINAPI MARÇO 2020'!$1:$1048576,3,FALSE),"")</f>
        <v>H</v>
      </c>
      <c r="G1930" s="426">
        <v>0.75</v>
      </c>
      <c r="H1930" s="625">
        <f>IF($D1930&lt;&gt;"",VLOOKUP($D1930,'SINAPI MARÇO 2020'!$1:$1048576,4,FALSE),"")</f>
        <v>14.33</v>
      </c>
      <c r="I1930" s="420">
        <f>TRUNC(G1930*H1930,2)</f>
        <v>10.74</v>
      </c>
    </row>
    <row r="1931" spans="2:9">
      <c r="B1931" s="361" t="s">
        <v>874</v>
      </c>
      <c r="C1931" s="362" t="s">
        <v>7</v>
      </c>
      <c r="D1931" s="366">
        <v>88264</v>
      </c>
      <c r="E1931" s="179" t="str">
        <f>IF($D1931&lt;&gt;"",VLOOKUP($D1931,'SINAPI MARÇO 2020'!$A$1:G12619,2,FALSE),"")</f>
        <v>ELETRICISTA COM ENCARGOS COMPLEMENTARES</v>
      </c>
      <c r="F1931" s="180" t="str">
        <f>IF($D1931&lt;&gt;"",VLOOKUP($D1931,'SINAPI MARÇO 2020'!$1:$1048576,3,FALSE),"")</f>
        <v>H</v>
      </c>
      <c r="G1931" s="426">
        <v>0.75</v>
      </c>
      <c r="H1931" s="625">
        <f>IF($D1931&lt;&gt;"",VLOOKUP($D1931,'SINAPI MARÇO 2020'!$1:$1048576,4,FALSE),"")</f>
        <v>18.38</v>
      </c>
      <c r="I1931" s="420">
        <f>TRUNC(G1931*H1931,2)</f>
        <v>13.78</v>
      </c>
    </row>
    <row r="1932" spans="2:9" ht="25.5">
      <c r="B1932" s="361" t="s">
        <v>872</v>
      </c>
      <c r="C1932" s="362" t="s">
        <v>873</v>
      </c>
      <c r="D1932" s="366"/>
      <c r="E1932" s="394" t="s">
        <v>12793</v>
      </c>
      <c r="F1932" s="364" t="s">
        <v>18</v>
      </c>
      <c r="G1932" s="426">
        <v>1.05</v>
      </c>
      <c r="H1932" s="628">
        <v>28.96</v>
      </c>
      <c r="I1932" s="420">
        <f>TRUNC(G1932*H1932,2)</f>
        <v>30.4</v>
      </c>
    </row>
    <row r="1933" spans="2:9">
      <c r="B1933" s="492"/>
      <c r="C1933" s="400"/>
      <c r="D1933" s="400"/>
      <c r="E1933" s="587"/>
      <c r="F1933" s="400"/>
      <c r="G1933" s="594"/>
      <c r="H1933" s="400"/>
      <c r="I1933" s="493"/>
    </row>
    <row r="1934" spans="2:9" ht="15">
      <c r="B1934" s="483" t="s">
        <v>12943</v>
      </c>
      <c r="C1934" s="395"/>
      <c r="D1934" s="395"/>
      <c r="E1934" s="358" t="s">
        <v>12528</v>
      </c>
      <c r="F1934" s="359" t="s">
        <v>1135</v>
      </c>
      <c r="G1934" s="425"/>
      <c r="H1934" s="360"/>
      <c r="I1934" s="419">
        <f>SUM(I1935:I1937)</f>
        <v>50.66</v>
      </c>
    </row>
    <row r="1935" spans="2:9">
      <c r="B1935" s="361" t="s">
        <v>874</v>
      </c>
      <c r="C1935" s="362" t="s">
        <v>7</v>
      </c>
      <c r="D1935" s="366">
        <v>88247</v>
      </c>
      <c r="E1935" s="179" t="str">
        <f>IF($D1935&lt;&gt;"",VLOOKUP($D1935,'SINAPI MARÇO 2020'!$A$1:G12623,2,FALSE),"")</f>
        <v>AUXILIAR DE ELETRICISTA COM ENCARGOS COMPLEMENTARES</v>
      </c>
      <c r="F1935" s="180" t="str">
        <f>IF($D1935&lt;&gt;"",VLOOKUP($D1935,'SINAPI MARÇO 2020'!$1:$1048576,3,FALSE),"")</f>
        <v>H</v>
      </c>
      <c r="G1935" s="426">
        <v>0.9</v>
      </c>
      <c r="H1935" s="625">
        <f>IF($D1935&lt;&gt;"",VLOOKUP($D1935,'SINAPI MARÇO 2020'!$1:$1048576,4,FALSE),"")</f>
        <v>14.33</v>
      </c>
      <c r="I1935" s="420">
        <f>TRUNC(G1935*H1935,2)</f>
        <v>12.89</v>
      </c>
    </row>
    <row r="1936" spans="2:9">
      <c r="B1936" s="361" t="s">
        <v>874</v>
      </c>
      <c r="C1936" s="362" t="s">
        <v>7</v>
      </c>
      <c r="D1936" s="366">
        <v>88264</v>
      </c>
      <c r="E1936" s="179" t="str">
        <f>IF($D1936&lt;&gt;"",VLOOKUP($D1936,'SINAPI MARÇO 2020'!$A$1:G12624,2,FALSE),"")</f>
        <v>ELETRICISTA COM ENCARGOS COMPLEMENTARES</v>
      </c>
      <c r="F1936" s="180" t="str">
        <f>IF($D1936&lt;&gt;"",VLOOKUP($D1936,'SINAPI MARÇO 2020'!$1:$1048576,3,FALSE),"")</f>
        <v>H</v>
      </c>
      <c r="G1936" s="426">
        <v>0.9</v>
      </c>
      <c r="H1936" s="625">
        <f>IF($D1936&lt;&gt;"",VLOOKUP($D1936,'SINAPI MARÇO 2020'!$1:$1048576,4,FALSE),"")</f>
        <v>18.38</v>
      </c>
      <c r="I1936" s="420">
        <f>TRUNC(G1936*H1936,2)</f>
        <v>16.54</v>
      </c>
    </row>
    <row r="1937" spans="2:9">
      <c r="B1937" s="361" t="s">
        <v>872</v>
      </c>
      <c r="C1937" s="362" t="s">
        <v>873</v>
      </c>
      <c r="D1937" s="366"/>
      <c r="E1937" s="396" t="s">
        <v>12944</v>
      </c>
      <c r="F1937" s="364" t="s">
        <v>1135</v>
      </c>
      <c r="G1937" s="426">
        <v>1</v>
      </c>
      <c r="H1937" s="628">
        <v>21.23</v>
      </c>
      <c r="I1937" s="420">
        <f>TRUNC(G1937*H1937,2)</f>
        <v>21.23</v>
      </c>
    </row>
    <row r="1938" spans="2:9">
      <c r="B1938" s="524"/>
      <c r="C1938" s="173"/>
      <c r="D1938" s="500"/>
      <c r="E1938" s="586"/>
      <c r="F1938" s="173"/>
      <c r="G1938" s="581"/>
      <c r="H1938" s="501"/>
      <c r="I1938" s="523"/>
    </row>
    <row r="1939" spans="2:9" ht="15">
      <c r="B1939" s="483" t="s">
        <v>12945</v>
      </c>
      <c r="C1939" s="395"/>
      <c r="D1939" s="395"/>
      <c r="E1939" s="358" t="s">
        <v>12510</v>
      </c>
      <c r="F1939" s="359" t="s">
        <v>1131</v>
      </c>
      <c r="G1939" s="425">
        <v>1</v>
      </c>
      <c r="H1939" s="403"/>
      <c r="I1939" s="419">
        <f>SUM(I1940:I1942)</f>
        <v>40.549999999999997</v>
      </c>
    </row>
    <row r="1940" spans="2:9">
      <c r="B1940" s="172" t="s">
        <v>918</v>
      </c>
      <c r="C1940" s="173" t="s">
        <v>7</v>
      </c>
      <c r="D1940" s="368">
        <v>88264</v>
      </c>
      <c r="E1940" s="179" t="str">
        <f>IF($D1940&lt;&gt;"",VLOOKUP($D1940,'SINAPI MARÇO 2020'!$A$1:G12628,2,FALSE),"")</f>
        <v>ELETRICISTA COM ENCARGOS COMPLEMENTARES</v>
      </c>
      <c r="F1940" s="180" t="str">
        <f>IF($D1940&lt;&gt;"",VLOOKUP($D1940,'SINAPI MARÇO 2020'!$1:$1048576,3,FALSE),"")</f>
        <v>H</v>
      </c>
      <c r="G1940" s="408">
        <v>0.5</v>
      </c>
      <c r="H1940" s="625">
        <f>IF($D1940&lt;&gt;"",VLOOKUP($D1940,'SINAPI MARÇO 2020'!$1:$1048576,4,FALSE),"")</f>
        <v>18.38</v>
      </c>
      <c r="I1940" s="420">
        <f>TRUNC(G1940*H1940,2)</f>
        <v>9.19</v>
      </c>
    </row>
    <row r="1941" spans="2:9">
      <c r="B1941" s="172" t="s">
        <v>918</v>
      </c>
      <c r="C1941" s="173" t="s">
        <v>7</v>
      </c>
      <c r="D1941" s="368">
        <v>88247</v>
      </c>
      <c r="E1941" s="179" t="str">
        <f>IF($D1941&lt;&gt;"",VLOOKUP($D1941,'SINAPI MARÇO 2020'!$A$1:G12629,2,FALSE),"")</f>
        <v>AUXILIAR DE ELETRICISTA COM ENCARGOS COMPLEMENTARES</v>
      </c>
      <c r="F1941" s="180" t="str">
        <f>IF($D1941&lt;&gt;"",VLOOKUP($D1941,'SINAPI MARÇO 2020'!$1:$1048576,3,FALSE),"")</f>
        <v>H</v>
      </c>
      <c r="G1941" s="408">
        <v>0.5</v>
      </c>
      <c r="H1941" s="625">
        <f>IF($D1941&lt;&gt;"",VLOOKUP($D1941,'SINAPI MARÇO 2020'!$1:$1048576,4,FALSE),"")</f>
        <v>14.33</v>
      </c>
      <c r="I1941" s="420">
        <f>TRUNC(G1941*H1941,2)</f>
        <v>7.16</v>
      </c>
    </row>
    <row r="1942" spans="2:9">
      <c r="B1942" s="172" t="s">
        <v>872</v>
      </c>
      <c r="C1942" s="173" t="s">
        <v>873</v>
      </c>
      <c r="D1942" s="368"/>
      <c r="E1942" s="394" t="s">
        <v>12951</v>
      </c>
      <c r="F1942" s="364" t="s">
        <v>1131</v>
      </c>
      <c r="G1942" s="408">
        <v>1</v>
      </c>
      <c r="H1942" s="627">
        <v>24.2</v>
      </c>
      <c r="I1942" s="420">
        <f>TRUNC(G1942*H1942,2)</f>
        <v>24.2</v>
      </c>
    </row>
    <row r="1943" spans="2:9">
      <c r="B1943" s="492"/>
      <c r="C1943" s="400"/>
      <c r="D1943" s="400"/>
      <c r="E1943" s="587"/>
      <c r="F1943" s="400"/>
      <c r="G1943" s="594"/>
      <c r="H1943" s="406"/>
      <c r="I1943" s="493"/>
    </row>
    <row r="1944" spans="2:9" ht="24.75" customHeight="1">
      <c r="B1944" s="483" t="s">
        <v>12946</v>
      </c>
      <c r="C1944" s="395"/>
      <c r="D1944" s="395"/>
      <c r="E1944" s="358" t="s">
        <v>12511</v>
      </c>
      <c r="F1944" s="359" t="s">
        <v>1131</v>
      </c>
      <c r="G1944" s="425">
        <v>1</v>
      </c>
      <c r="H1944" s="403"/>
      <c r="I1944" s="419">
        <f>SUM(I1945:I1947)</f>
        <v>248.62</v>
      </c>
    </row>
    <row r="1945" spans="2:9">
      <c r="B1945" s="172" t="s">
        <v>918</v>
      </c>
      <c r="C1945" s="173" t="s">
        <v>7</v>
      </c>
      <c r="D1945" s="368">
        <v>88264</v>
      </c>
      <c r="E1945" s="179" t="str">
        <f>IF($D1945&lt;&gt;"",VLOOKUP($D1945,'SINAPI MARÇO 2020'!$A$1:G12633,2,FALSE),"")</f>
        <v>ELETRICISTA COM ENCARGOS COMPLEMENTARES</v>
      </c>
      <c r="F1945" s="180" t="str">
        <f>IF($D1945&lt;&gt;"",VLOOKUP($D1945,'SINAPI MARÇO 2020'!$1:$1048576,3,FALSE),"")</f>
        <v>H</v>
      </c>
      <c r="G1945" s="408">
        <v>0.5</v>
      </c>
      <c r="H1945" s="625">
        <f>IF($D1945&lt;&gt;"",VLOOKUP($D1945,'SINAPI MARÇO 2020'!$1:$1048576,4,FALSE),"")</f>
        <v>18.38</v>
      </c>
      <c r="I1945" s="420">
        <f>TRUNC(G1945*H1945,2)</f>
        <v>9.19</v>
      </c>
    </row>
    <row r="1946" spans="2:9">
      <c r="B1946" s="172" t="s">
        <v>918</v>
      </c>
      <c r="C1946" s="173" t="s">
        <v>7</v>
      </c>
      <c r="D1946" s="368">
        <v>88247</v>
      </c>
      <c r="E1946" s="179" t="str">
        <f>IF($D1946&lt;&gt;"",VLOOKUP($D1946,'SINAPI MARÇO 2020'!$A$1:G12634,2,FALSE),"")</f>
        <v>AUXILIAR DE ELETRICISTA COM ENCARGOS COMPLEMENTARES</v>
      </c>
      <c r="F1946" s="180" t="str">
        <f>IF($D1946&lt;&gt;"",VLOOKUP($D1946,'SINAPI MARÇO 2020'!$1:$1048576,3,FALSE),"")</f>
        <v>H</v>
      </c>
      <c r="G1946" s="408">
        <v>1</v>
      </c>
      <c r="H1946" s="625">
        <f>IF($D1946&lt;&gt;"",VLOOKUP($D1946,'SINAPI MARÇO 2020'!$1:$1048576,4,FALSE),"")</f>
        <v>14.33</v>
      </c>
      <c r="I1946" s="420">
        <f>TRUNC(G1946*H1946,2)</f>
        <v>14.33</v>
      </c>
    </row>
    <row r="1947" spans="2:9">
      <c r="B1947" s="172" t="s">
        <v>872</v>
      </c>
      <c r="C1947" s="173" t="s">
        <v>873</v>
      </c>
      <c r="D1947" s="368"/>
      <c r="E1947" s="394" t="s">
        <v>12952</v>
      </c>
      <c r="F1947" s="364" t="s">
        <v>1131</v>
      </c>
      <c r="G1947" s="408">
        <v>1</v>
      </c>
      <c r="H1947" s="627">
        <v>225.1</v>
      </c>
      <c r="I1947" s="420">
        <f>TRUNC(G1947*H1947,2)</f>
        <v>225.1</v>
      </c>
    </row>
    <row r="1948" spans="2:9">
      <c r="B1948" s="492"/>
      <c r="C1948" s="400"/>
      <c r="D1948" s="400"/>
      <c r="E1948" s="587"/>
      <c r="F1948" s="400"/>
      <c r="G1948" s="594"/>
      <c r="H1948" s="406"/>
      <c r="I1948" s="493"/>
    </row>
    <row r="1949" spans="2:9" ht="15">
      <c r="B1949" s="483" t="s">
        <v>12947</v>
      </c>
      <c r="C1949" s="395"/>
      <c r="D1949" s="395"/>
      <c r="E1949" s="358" t="s">
        <v>12516</v>
      </c>
      <c r="F1949" s="359" t="s">
        <v>1131</v>
      </c>
      <c r="G1949" s="425">
        <v>1</v>
      </c>
      <c r="H1949" s="403"/>
      <c r="I1949" s="419">
        <f>SUM(I1950:I1951)</f>
        <v>36.729999999999997</v>
      </c>
    </row>
    <row r="1950" spans="2:9">
      <c r="B1950" s="172" t="s">
        <v>918</v>
      </c>
      <c r="C1950" s="173" t="s">
        <v>7</v>
      </c>
      <c r="D1950" s="368">
        <v>88247</v>
      </c>
      <c r="E1950" s="179" t="str">
        <f>IF($D1950&lt;&gt;"",VLOOKUP($D1950,'SINAPI MARÇO 2020'!$A$1:G12638,2,FALSE),"")</f>
        <v>AUXILIAR DE ELETRICISTA COM ENCARGOS COMPLEMENTARES</v>
      </c>
      <c r="F1950" s="180" t="str">
        <f>IF($D1950&lt;&gt;"",VLOOKUP($D1950,'SINAPI MARÇO 2020'!$1:$1048576,3,FALSE),"")</f>
        <v>H</v>
      </c>
      <c r="G1950" s="408">
        <v>1</v>
      </c>
      <c r="H1950" s="625">
        <f>IF($D1950&lt;&gt;"",VLOOKUP($D1950,'SINAPI MARÇO 2020'!$1:$1048576,4,FALSE),"")</f>
        <v>14.33</v>
      </c>
      <c r="I1950" s="420">
        <f>TRUNC(G1950*H1950,2)</f>
        <v>14.33</v>
      </c>
    </row>
    <row r="1951" spans="2:9" ht="25.5">
      <c r="B1951" s="172" t="s">
        <v>872</v>
      </c>
      <c r="C1951" s="173" t="s">
        <v>873</v>
      </c>
      <c r="D1951" s="368"/>
      <c r="E1951" s="394" t="s">
        <v>12953</v>
      </c>
      <c r="F1951" s="364" t="s">
        <v>845</v>
      </c>
      <c r="G1951" s="408">
        <v>1</v>
      </c>
      <c r="H1951" s="627">
        <v>22.4</v>
      </c>
      <c r="I1951" s="420">
        <f>TRUNC(G1951*H1951,2)</f>
        <v>22.4</v>
      </c>
    </row>
    <row r="1952" spans="2:9">
      <c r="B1952" s="492"/>
      <c r="C1952" s="400"/>
      <c r="D1952" s="400"/>
      <c r="E1952" s="587"/>
      <c r="F1952" s="400"/>
      <c r="G1952" s="594"/>
      <c r="H1952" s="406"/>
      <c r="I1952" s="493"/>
    </row>
    <row r="1953" spans="2:9" ht="15">
      <c r="B1953" s="483" t="s">
        <v>12948</v>
      </c>
      <c r="C1953" s="395"/>
      <c r="D1953" s="395"/>
      <c r="E1953" s="358" t="s">
        <v>12519</v>
      </c>
      <c r="F1953" s="359" t="s">
        <v>1131</v>
      </c>
      <c r="G1953" s="425">
        <v>1</v>
      </c>
      <c r="H1953" s="403"/>
      <c r="I1953" s="419">
        <f>SUM(I1954:I1956)</f>
        <v>31.23</v>
      </c>
    </row>
    <row r="1954" spans="2:9">
      <c r="B1954" s="172" t="s">
        <v>918</v>
      </c>
      <c r="C1954" s="173" t="s">
        <v>7</v>
      </c>
      <c r="D1954" s="368">
        <v>88264</v>
      </c>
      <c r="E1954" s="179" t="str">
        <f>IF($D1954&lt;&gt;"",VLOOKUP($D1954,'SINAPI MARÇO 2020'!$A$1:G12642,2,FALSE),"")</f>
        <v>ELETRICISTA COM ENCARGOS COMPLEMENTARES</v>
      </c>
      <c r="F1954" s="180" t="str">
        <f>IF($D1954&lt;&gt;"",VLOOKUP($D1954,'SINAPI MARÇO 2020'!$1:$1048576,3,FALSE),"")</f>
        <v>H</v>
      </c>
      <c r="G1954" s="408">
        <v>0.20619999999999999</v>
      </c>
      <c r="H1954" s="625">
        <f>IF($D1954&lt;&gt;"",VLOOKUP($D1954,'SINAPI MARÇO 2020'!$1:$1048576,4,FALSE),"")</f>
        <v>18.38</v>
      </c>
      <c r="I1954" s="420">
        <f>TRUNC(G1954*H1954,2)</f>
        <v>3.78</v>
      </c>
    </row>
    <row r="1955" spans="2:9">
      <c r="B1955" s="172" t="s">
        <v>918</v>
      </c>
      <c r="C1955" s="173" t="s">
        <v>7</v>
      </c>
      <c r="D1955" s="368">
        <v>88247</v>
      </c>
      <c r="E1955" s="179" t="str">
        <f>IF($D1955&lt;&gt;"",VLOOKUP($D1955,'SINAPI MARÇO 2020'!$A$1:G12643,2,FALSE),"")</f>
        <v>AUXILIAR DE ELETRICISTA COM ENCARGOS COMPLEMENTARES</v>
      </c>
      <c r="F1955" s="180" t="str">
        <f>IF($D1955&lt;&gt;"",VLOOKUP($D1955,'SINAPI MARÇO 2020'!$1:$1048576,3,FALSE),"")</f>
        <v>H</v>
      </c>
      <c r="G1955" s="408">
        <v>0.20619999999999999</v>
      </c>
      <c r="H1955" s="625">
        <f>IF($D1955&lt;&gt;"",VLOOKUP($D1955,'SINAPI MARÇO 2020'!$1:$1048576,4,FALSE),"")</f>
        <v>14.33</v>
      </c>
      <c r="I1955" s="420">
        <f>TRUNC(G1955*H1955,2)</f>
        <v>2.95</v>
      </c>
    </row>
    <row r="1956" spans="2:9" ht="25.5">
      <c r="B1956" s="172" t="s">
        <v>872</v>
      </c>
      <c r="C1956" s="173" t="s">
        <v>873</v>
      </c>
      <c r="D1956" s="368"/>
      <c r="E1956" s="394" t="s">
        <v>12954</v>
      </c>
      <c r="F1956" s="364" t="s">
        <v>1131</v>
      </c>
      <c r="G1956" s="408">
        <v>1</v>
      </c>
      <c r="H1956" s="627">
        <v>24.5</v>
      </c>
      <c r="I1956" s="420">
        <f>TRUNC(G1956*H1956,2)</f>
        <v>24.5</v>
      </c>
    </row>
    <row r="1957" spans="2:9">
      <c r="B1957" s="492"/>
      <c r="C1957" s="400"/>
      <c r="D1957" s="400"/>
      <c r="E1957" s="587"/>
      <c r="F1957" s="400"/>
      <c r="G1957" s="594"/>
      <c r="H1957" s="406"/>
      <c r="I1957" s="493"/>
    </row>
    <row r="1958" spans="2:9" ht="15">
      <c r="B1958" s="483" t="s">
        <v>12949</v>
      </c>
      <c r="C1958" s="395"/>
      <c r="D1958" s="395"/>
      <c r="E1958" s="358" t="s">
        <v>12520</v>
      </c>
      <c r="F1958" s="359" t="s">
        <v>1131</v>
      </c>
      <c r="G1958" s="425">
        <v>1</v>
      </c>
      <c r="H1958" s="403"/>
      <c r="I1958" s="419">
        <f>SUM(I1959:I1961)</f>
        <v>30.13</v>
      </c>
    </row>
    <row r="1959" spans="2:9">
      <c r="B1959" s="172" t="s">
        <v>918</v>
      </c>
      <c r="C1959" s="173" t="s">
        <v>7</v>
      </c>
      <c r="D1959" s="368">
        <v>88264</v>
      </c>
      <c r="E1959" s="179" t="str">
        <f>IF($D1959&lt;&gt;"",VLOOKUP($D1959,'SINAPI MARÇO 2020'!$A$1:G12647,2,FALSE),"")</f>
        <v>ELETRICISTA COM ENCARGOS COMPLEMENTARES</v>
      </c>
      <c r="F1959" s="180" t="str">
        <f>IF($D1959&lt;&gt;"",VLOOKUP($D1959,'SINAPI MARÇO 2020'!$1:$1048576,3,FALSE),"")</f>
        <v>H</v>
      </c>
      <c r="G1959" s="408">
        <v>0.20619999999999999</v>
      </c>
      <c r="H1959" s="625">
        <f>IF($D1959&lt;&gt;"",VLOOKUP($D1959,'SINAPI MARÇO 2020'!$1:$1048576,4,FALSE),"")</f>
        <v>18.38</v>
      </c>
      <c r="I1959" s="420">
        <f>TRUNC(G1959*H1959,2)</f>
        <v>3.78</v>
      </c>
    </row>
    <row r="1960" spans="2:9">
      <c r="B1960" s="172" t="s">
        <v>918</v>
      </c>
      <c r="C1960" s="173" t="s">
        <v>7</v>
      </c>
      <c r="D1960" s="368">
        <v>88247</v>
      </c>
      <c r="E1960" s="179" t="str">
        <f>IF($D1960&lt;&gt;"",VLOOKUP($D1960,'SINAPI MARÇO 2020'!$A$1:G12648,2,FALSE),"")</f>
        <v>AUXILIAR DE ELETRICISTA COM ENCARGOS COMPLEMENTARES</v>
      </c>
      <c r="F1960" s="180" t="str">
        <f>IF($D1960&lt;&gt;"",VLOOKUP($D1960,'SINAPI MARÇO 2020'!$1:$1048576,3,FALSE),"")</f>
        <v>H</v>
      </c>
      <c r="G1960" s="408">
        <v>0.20619999999999999</v>
      </c>
      <c r="H1960" s="625">
        <f>IF($D1960&lt;&gt;"",VLOOKUP($D1960,'SINAPI MARÇO 2020'!$1:$1048576,4,FALSE),"")</f>
        <v>14.33</v>
      </c>
      <c r="I1960" s="420">
        <f>TRUNC(G1960*H1960,2)</f>
        <v>2.95</v>
      </c>
    </row>
    <row r="1961" spans="2:9" ht="25.5">
      <c r="B1961" s="172" t="s">
        <v>872</v>
      </c>
      <c r="C1961" s="173" t="s">
        <v>873</v>
      </c>
      <c r="D1961" s="368"/>
      <c r="E1961" s="394" t="s">
        <v>12955</v>
      </c>
      <c r="F1961" s="364" t="s">
        <v>1131</v>
      </c>
      <c r="G1961" s="408">
        <v>1</v>
      </c>
      <c r="H1961" s="629">
        <v>23.4</v>
      </c>
      <c r="I1961" s="420">
        <f>TRUNC(G1961*H1961,2)</f>
        <v>23.4</v>
      </c>
    </row>
    <row r="1962" spans="2:9">
      <c r="B1962" s="532"/>
      <c r="C1962" s="515"/>
      <c r="D1962" s="515"/>
      <c r="E1962" s="591"/>
      <c r="F1962" s="515"/>
      <c r="G1962" s="600"/>
      <c r="H1962" s="516"/>
      <c r="I1962" s="533"/>
    </row>
    <row r="1963" spans="2:9" ht="15">
      <c r="B1963" s="483" t="s">
        <v>12950</v>
      </c>
      <c r="C1963" s="395"/>
      <c r="D1963" s="395"/>
      <c r="E1963" s="358" t="s">
        <v>12521</v>
      </c>
      <c r="F1963" s="359" t="s">
        <v>1131</v>
      </c>
      <c r="G1963" s="425">
        <v>1</v>
      </c>
      <c r="H1963" s="403"/>
      <c r="I1963" s="419">
        <f>SUM(I1964:I1966)</f>
        <v>4265.42</v>
      </c>
    </row>
    <row r="1964" spans="2:9">
      <c r="B1964" s="172" t="s">
        <v>918</v>
      </c>
      <c r="C1964" s="173" t="s">
        <v>7</v>
      </c>
      <c r="D1964" s="368">
        <v>88264</v>
      </c>
      <c r="E1964" s="179" t="str">
        <f>IF($D1964&lt;&gt;"",VLOOKUP($D1964,'SINAPI MARÇO 2020'!$A$1:G12652,2,FALSE),"")</f>
        <v>ELETRICISTA COM ENCARGOS COMPLEMENTARES</v>
      </c>
      <c r="F1964" s="180" t="str">
        <f>IF($D1964&lt;&gt;"",VLOOKUP($D1964,'SINAPI MARÇO 2020'!$1:$1048576,3,FALSE),"")</f>
        <v>H</v>
      </c>
      <c r="G1964" s="408">
        <v>2</v>
      </c>
      <c r="H1964" s="625">
        <f>IF($D1964&lt;&gt;"",VLOOKUP($D1964,'SINAPI MARÇO 2020'!$1:$1048576,4,FALSE),"")</f>
        <v>18.38</v>
      </c>
      <c r="I1964" s="420">
        <f>TRUNC(G1964*H1964,2)</f>
        <v>36.76</v>
      </c>
    </row>
    <row r="1965" spans="2:9">
      <c r="B1965" s="172" t="s">
        <v>918</v>
      </c>
      <c r="C1965" s="173" t="s">
        <v>7</v>
      </c>
      <c r="D1965" s="368">
        <v>88247</v>
      </c>
      <c r="E1965" s="179" t="str">
        <f>IF($D1965&lt;&gt;"",VLOOKUP($D1965,'SINAPI MARÇO 2020'!$A$1:G12653,2,FALSE),"")</f>
        <v>AUXILIAR DE ELETRICISTA COM ENCARGOS COMPLEMENTARES</v>
      </c>
      <c r="F1965" s="180" t="str">
        <f>IF($D1965&lt;&gt;"",VLOOKUP($D1965,'SINAPI MARÇO 2020'!$1:$1048576,3,FALSE),"")</f>
        <v>H</v>
      </c>
      <c r="G1965" s="408">
        <v>2</v>
      </c>
      <c r="H1965" s="625">
        <f>IF($D1965&lt;&gt;"",VLOOKUP($D1965,'SINAPI MARÇO 2020'!$1:$1048576,4,FALSE),"")</f>
        <v>14.33</v>
      </c>
      <c r="I1965" s="420">
        <f>TRUNC(G1965*H1965,2)</f>
        <v>28.66</v>
      </c>
    </row>
    <row r="1966" spans="2:9">
      <c r="B1966" s="172" t="s">
        <v>872</v>
      </c>
      <c r="C1966" s="173" t="s">
        <v>873</v>
      </c>
      <c r="D1966" s="368"/>
      <c r="E1966" s="394" t="s">
        <v>12956</v>
      </c>
      <c r="F1966" s="364" t="s">
        <v>1131</v>
      </c>
      <c r="G1966" s="408">
        <v>1</v>
      </c>
      <c r="H1966" s="629">
        <v>4200</v>
      </c>
      <c r="I1966" s="420">
        <f>TRUNC(G1966*H1966,2)</f>
        <v>4200</v>
      </c>
    </row>
    <row r="1967" spans="2:9">
      <c r="B1967" s="524"/>
      <c r="C1967" s="173"/>
      <c r="D1967" s="500"/>
      <c r="E1967" s="586"/>
      <c r="F1967" s="173"/>
      <c r="G1967" s="581"/>
      <c r="H1967" s="501"/>
      <c r="I1967" s="523"/>
    </row>
    <row r="1968" spans="2:9" ht="25.5">
      <c r="B1968" s="483" t="s">
        <v>13213</v>
      </c>
      <c r="C1968" s="395"/>
      <c r="D1968" s="395"/>
      <c r="E1968" s="358" t="s">
        <v>13212</v>
      </c>
      <c r="F1968" s="359" t="s">
        <v>1131</v>
      </c>
      <c r="G1968" s="425">
        <v>1</v>
      </c>
      <c r="H1968" s="403"/>
      <c r="I1968" s="419">
        <f>TRUNC(SUM(I1969:I1979),2)</f>
        <v>222.24</v>
      </c>
    </row>
    <row r="1969" spans="2:9" ht="27" customHeight="1">
      <c r="B1969" s="172" t="s">
        <v>872</v>
      </c>
      <c r="C1969" s="173" t="s">
        <v>7</v>
      </c>
      <c r="D1969" s="368">
        <v>370</v>
      </c>
      <c r="E1969" s="179" t="str">
        <f>IF($D1969&lt;&gt;"",VLOOKUP($D1969,'SINAPI MARÇO 2020'!$A$1:G12658,2,FALSE),"")</f>
        <v>AREIA MEDIA - POSTO JAZIDA/FORNECEDOR (RETIRADO NA JAZIDA, SEM TRANSPORTE)</v>
      </c>
      <c r="F1969" s="180" t="str">
        <f>IF($D1969&lt;&gt;"",VLOOKUP($D1969,'SINAPI MARÇO 2020'!$1:$1048576,3,FALSE),"")</f>
        <v xml:space="preserve">M3    </v>
      </c>
      <c r="G1969" s="408">
        <v>6.5299999999999997E-2</v>
      </c>
      <c r="H1969" s="625">
        <f>IF($D1969&lt;&gt;"",VLOOKUP($D1969,'SINAPI MARÇO 2020'!$1:$1048576,4,FALSE),"")</f>
        <v>62.5</v>
      </c>
      <c r="I1969" s="420">
        <f>TRUNC(G1969*H1969,2)</f>
        <v>4.08</v>
      </c>
    </row>
    <row r="1970" spans="2:9">
      <c r="B1970" s="172" t="s">
        <v>872</v>
      </c>
      <c r="C1970" s="173" t="s">
        <v>7</v>
      </c>
      <c r="D1970" s="368">
        <v>1106</v>
      </c>
      <c r="E1970" s="179" t="str">
        <f>IF($D1970&lt;&gt;"",VLOOKUP($D1970,'SINAPI MARÇO 2020'!$A$1:G12659,2,FALSE),"")</f>
        <v>CAL HIDRATADA CH-I PARA ARGAMASSAS</v>
      </c>
      <c r="F1970" s="180" t="str">
        <f>IF($D1970&lt;&gt;"",VLOOKUP($D1970,'SINAPI MARÇO 2020'!$1:$1048576,3,FALSE),"")</f>
        <v xml:space="preserve">KG    </v>
      </c>
      <c r="G1970" s="408">
        <v>3.0095999999999998</v>
      </c>
      <c r="H1970" s="625">
        <f>IF($D1970&lt;&gt;"",VLOOKUP($D1970,'SINAPI MARÇO 2020'!$1:$1048576,4,FALSE),"")</f>
        <v>0.6</v>
      </c>
      <c r="I1970" s="420">
        <f>TRUNC(G1970*H1970,2)</f>
        <v>1.8</v>
      </c>
    </row>
    <row r="1971" spans="2:9" ht="25.5">
      <c r="B1971" s="172" t="s">
        <v>872</v>
      </c>
      <c r="C1971" s="173" t="s">
        <v>7</v>
      </c>
      <c r="D1971" s="368">
        <v>1358</v>
      </c>
      <c r="E1971" s="179" t="str">
        <f>IF($D1971&lt;&gt;"",VLOOKUP($D1971,'SINAPI MARÇO 2020'!$A$1:G12660,2,FALSE),"")</f>
        <v>CHAPA DE MADEIRA COMPENSADA RESINADA PARA FORMA DE CONCRETO, DE *2,2 X 1,1* M, E = 17 MM</v>
      </c>
      <c r="F1971" s="180" t="str">
        <f>IF($D1971&lt;&gt;"",VLOOKUP($D1971,'SINAPI MARÇO 2020'!$1:$1048576,3,FALSE),"")</f>
        <v xml:space="preserve">M2    </v>
      </c>
      <c r="G1971" s="408">
        <v>0.06</v>
      </c>
      <c r="H1971" s="625">
        <f>IF($D1971&lt;&gt;"",VLOOKUP($D1971,'SINAPI MARÇO 2020'!$1:$1048576,4,FALSE),"")</f>
        <v>26.62</v>
      </c>
      <c r="I1971" s="420">
        <f>TRUNC(G1971*H1971,2)</f>
        <v>1.59</v>
      </c>
    </row>
    <row r="1972" spans="2:9">
      <c r="B1972" s="172" t="s">
        <v>872</v>
      </c>
      <c r="C1972" s="173" t="s">
        <v>7</v>
      </c>
      <c r="D1972" s="368">
        <v>1379</v>
      </c>
      <c r="E1972" s="179" t="str">
        <f>IF($D1972&lt;&gt;"",VLOOKUP($D1972,'SINAPI MARÇO 2020'!$A$1:G12661,2,FALSE),"")</f>
        <v>CIMENTO PORTLAND COMPOSTO CP II-32</v>
      </c>
      <c r="F1972" s="180" t="str">
        <f>IF($D1972&lt;&gt;"",VLOOKUP($D1972,'SINAPI MARÇO 2020'!$1:$1048576,3,FALSE),"")</f>
        <v xml:space="preserve">KG    </v>
      </c>
      <c r="G1972" s="408">
        <v>18.508400000000002</v>
      </c>
      <c r="H1972" s="625">
        <f>IF($D1972&lt;&gt;"",VLOOKUP($D1972,'SINAPI MARÇO 2020'!$1:$1048576,4,FALSE),"")</f>
        <v>0.49</v>
      </c>
      <c r="I1972" s="420">
        <f t="shared" ref="I1972:I1978" si="60">TRUNC(G1972*H1972,2)</f>
        <v>9.06</v>
      </c>
    </row>
    <row r="1973" spans="2:9" ht="25.5">
      <c r="B1973" s="172" t="s">
        <v>872</v>
      </c>
      <c r="C1973" s="173" t="s">
        <v>7</v>
      </c>
      <c r="D1973" s="368">
        <v>4721</v>
      </c>
      <c r="E1973" s="179" t="str">
        <f>IF($D1973&lt;&gt;"",VLOOKUP($D1973,'SINAPI MARÇO 2020'!$A$1:G12662,2,FALSE),"")</f>
        <v>PEDRA BRITADA N. 1 (9,5 a 19 MM) POSTO PEDREIRA/FORNECEDOR, SEM FRETE</v>
      </c>
      <c r="F1973" s="180" t="str">
        <f>IF($D1973&lt;&gt;"",VLOOKUP($D1973,'SINAPI MARÇO 2020'!$1:$1048576,3,FALSE),"")</f>
        <v xml:space="preserve">M3    </v>
      </c>
      <c r="G1973" s="408">
        <v>3.6499999999999998E-2</v>
      </c>
      <c r="H1973" s="625">
        <f>IF($D1973&lt;&gt;"",VLOOKUP($D1973,'SINAPI MARÇO 2020'!$1:$1048576,4,FALSE),"")</f>
        <v>80</v>
      </c>
      <c r="I1973" s="420">
        <f t="shared" si="60"/>
        <v>2.92</v>
      </c>
    </row>
    <row r="1974" spans="2:9" ht="25.5">
      <c r="B1974" s="172" t="s">
        <v>872</v>
      </c>
      <c r="C1974" s="173" t="s">
        <v>7</v>
      </c>
      <c r="D1974" s="368">
        <v>4722</v>
      </c>
      <c r="E1974" s="179" t="str">
        <f>IF($D1974&lt;&gt;"",VLOOKUP($D1974,'SINAPI MARÇO 2020'!$A$1:G12663,2,FALSE),"")</f>
        <v>PEDRA BRITADA N. 3 (38 A 50 MM) POSTO PEDREIRA/FORNECEDOR, SEM FRETE</v>
      </c>
      <c r="F1974" s="180" t="str">
        <f>IF($D1974&lt;&gt;"",VLOOKUP($D1974,'SINAPI MARÇO 2020'!$1:$1048576,3,FALSE),"")</f>
        <v xml:space="preserve">M3    </v>
      </c>
      <c r="G1974" s="408">
        <v>4.0000000000000001E-3</v>
      </c>
      <c r="H1974" s="625">
        <f>IF($D1974&lt;&gt;"",VLOOKUP($D1974,'SINAPI MARÇO 2020'!$1:$1048576,4,FALSE),"")</f>
        <v>80</v>
      </c>
      <c r="I1974" s="420">
        <f t="shared" si="60"/>
        <v>0.32</v>
      </c>
    </row>
    <row r="1975" spans="2:9">
      <c r="B1975" s="172" t="s">
        <v>872</v>
      </c>
      <c r="C1975" s="173" t="s">
        <v>7</v>
      </c>
      <c r="D1975" s="368">
        <v>7258</v>
      </c>
      <c r="E1975" s="179" t="str">
        <f>IF($D1975&lt;&gt;"",VLOOKUP($D1975,'SINAPI MARÇO 2020'!$A$1:G12664,2,FALSE),"")</f>
        <v>TIJOLO CERAMICO MACICO *5 X 10 X 20* CM</v>
      </c>
      <c r="F1975" s="180" t="str">
        <f>IF($D1975&lt;&gt;"",VLOOKUP($D1975,'SINAPI MARÇO 2020'!$1:$1048576,3,FALSE),"")</f>
        <v xml:space="preserve">UN    </v>
      </c>
      <c r="G1975" s="408">
        <v>60.48</v>
      </c>
      <c r="H1975" s="625">
        <f>IF($D1975&lt;&gt;"",VLOOKUP($D1975,'SINAPI MARÇO 2020'!$1:$1048576,4,FALSE),"")</f>
        <v>0.37</v>
      </c>
      <c r="I1975" s="420">
        <f t="shared" si="60"/>
        <v>22.37</v>
      </c>
    </row>
    <row r="1976" spans="2:9">
      <c r="B1976" s="172" t="s">
        <v>872</v>
      </c>
      <c r="C1976" s="173" t="s">
        <v>7</v>
      </c>
      <c r="D1976" s="368">
        <v>43059</v>
      </c>
      <c r="E1976" s="179" t="str">
        <f>IF($D1976&lt;&gt;"",VLOOKUP($D1976,'SINAPI MARÇO 2020'!$A$1:G12665,2,FALSE),"")</f>
        <v>ACO CA-60, 4,2 MM, OU 5,0 MM, OU 6,0 MM, OU 7,0 MM, VERGALHAO</v>
      </c>
      <c r="F1976" s="180" t="str">
        <f>IF($D1976&lt;&gt;"",VLOOKUP($D1976,'SINAPI MARÇO 2020'!$1:$1048576,3,FALSE),"")</f>
        <v xml:space="preserve">KG    </v>
      </c>
      <c r="G1976" s="408">
        <v>2.1560000000000001</v>
      </c>
      <c r="H1976" s="625">
        <f>IF($D1976&lt;&gt;"",VLOOKUP($D1976,'SINAPI MARÇO 2020'!$1:$1048576,4,FALSE),"")</f>
        <v>4.79</v>
      </c>
      <c r="I1976" s="420">
        <f t="shared" si="60"/>
        <v>10.32</v>
      </c>
    </row>
    <row r="1977" spans="2:9">
      <c r="B1977" s="172" t="s">
        <v>918</v>
      </c>
      <c r="C1977" s="173" t="s">
        <v>7</v>
      </c>
      <c r="D1977" s="368">
        <v>88309</v>
      </c>
      <c r="E1977" s="179" t="str">
        <f>IF($D1977&lt;&gt;"",VLOOKUP($D1977,'SINAPI MARÇO 2020'!$A$1:G12666,2,FALSE),"")</f>
        <v>PEDREIRO COM ENCARGOS COMPLEMENTARES</v>
      </c>
      <c r="F1977" s="180" t="str">
        <f>IF($D1977&lt;&gt;"",VLOOKUP($D1977,'SINAPI MARÇO 2020'!$1:$1048576,3,FALSE),"")</f>
        <v>H</v>
      </c>
      <c r="G1977" s="408">
        <v>1.6789000000000001</v>
      </c>
      <c r="H1977" s="625">
        <f>IF($D1977&lt;&gt;"",VLOOKUP($D1977,'SINAPI MARÇO 2020'!$1:$1048576,4,FALSE),"")</f>
        <v>17.760000000000002</v>
      </c>
      <c r="I1977" s="420">
        <f t="shared" si="60"/>
        <v>29.81</v>
      </c>
    </row>
    <row r="1978" spans="2:9">
      <c r="B1978" s="172" t="s">
        <v>918</v>
      </c>
      <c r="C1978" s="173" t="s">
        <v>7</v>
      </c>
      <c r="D1978" s="368">
        <v>88316</v>
      </c>
      <c r="E1978" s="179" t="str">
        <f>IF($D1978&lt;&gt;"",VLOOKUP($D1978,'SINAPI MARÇO 2020'!$A$1:G12667,2,FALSE),"")</f>
        <v>SERVENTE COM ENCARGOS COMPLEMENTARES</v>
      </c>
      <c r="F1978" s="180" t="str">
        <f>IF($D1978&lt;&gt;"",VLOOKUP($D1978,'SINAPI MARÇO 2020'!$1:$1048576,3,FALSE),"")</f>
        <v>H</v>
      </c>
      <c r="G1978" s="408">
        <v>4.4832000000000001</v>
      </c>
      <c r="H1978" s="625">
        <f>IF($D1978&lt;&gt;"",VLOOKUP($D1978,'SINAPI MARÇO 2020'!$1:$1048576,4,FALSE),"")</f>
        <v>14.37</v>
      </c>
      <c r="I1978" s="420">
        <f t="shared" si="60"/>
        <v>64.42</v>
      </c>
    </row>
    <row r="1979" spans="2:9" ht="27" customHeight="1">
      <c r="B1979" s="172" t="s">
        <v>918</v>
      </c>
      <c r="C1979" s="173" t="s">
        <v>7</v>
      </c>
      <c r="D1979" s="368">
        <v>11315</v>
      </c>
      <c r="E1979" s="179" t="str">
        <f>IF($D1979&lt;&gt;"",VLOOKUP($D1979,'SINAPI MARÇO 2020'!$A$1:G12668,2,FALSE),"")</f>
        <v>TAMPAO FOFO SIMPLES COM BASE, CLASSE A15 CARGA MAX 1,5 T, 300 X 300 MM, REDE PLUVIAL/ESGOTO</v>
      </c>
      <c r="F1979" s="180" t="str">
        <f>IF($D1979&lt;&gt;"",VLOOKUP($D1979,'SINAPI MARÇO 2020'!$1:$1048576,3,FALSE),"")</f>
        <v xml:space="preserve">UN    </v>
      </c>
      <c r="G1979" s="408">
        <v>1</v>
      </c>
      <c r="H1979" s="625">
        <f>IF($D1979&lt;&gt;"",VLOOKUP($D1979,'SINAPI MARÇO 2020'!$1:$1048576,4,FALSE),"")</f>
        <v>75.55</v>
      </c>
      <c r="I1979" s="420">
        <f>TRUNC(G1979*H1979,2)</f>
        <v>75.55</v>
      </c>
    </row>
    <row r="1980" spans="2:9">
      <c r="B1980" s="524"/>
      <c r="C1980" s="173"/>
      <c r="D1980" s="500"/>
      <c r="E1980" s="586"/>
      <c r="F1980" s="173"/>
      <c r="G1980" s="581"/>
      <c r="H1980" s="501"/>
      <c r="I1980" s="523"/>
    </row>
    <row r="1981" spans="2:9">
      <c r="B1981" s="524"/>
      <c r="C1981" s="173"/>
      <c r="D1981" s="500"/>
      <c r="E1981" s="586"/>
      <c r="F1981" s="173"/>
      <c r="G1981" s="581"/>
      <c r="H1981" s="501"/>
      <c r="I1981" s="523"/>
    </row>
    <row r="1982" spans="2:9" ht="18">
      <c r="B1982" s="712" t="s">
        <v>12529</v>
      </c>
      <c r="C1982" s="713"/>
      <c r="D1982" s="713"/>
      <c r="E1982" s="713"/>
      <c r="F1982" s="713"/>
      <c r="G1982" s="713"/>
      <c r="H1982" s="713"/>
      <c r="I1982" s="715"/>
    </row>
    <row r="1983" spans="2:9">
      <c r="B1983" s="524"/>
      <c r="C1983" s="173"/>
      <c r="D1983" s="500"/>
      <c r="E1983" s="586"/>
      <c r="F1983" s="173"/>
      <c r="G1983" s="581"/>
      <c r="H1983" s="501"/>
      <c r="I1983" s="523"/>
    </row>
    <row r="1984" spans="2:9" ht="15">
      <c r="B1984" s="483" t="s">
        <v>12957</v>
      </c>
      <c r="C1984" s="395"/>
      <c r="D1984" s="395"/>
      <c r="E1984" s="358" t="s">
        <v>12530</v>
      </c>
      <c r="F1984" s="359" t="s">
        <v>1131</v>
      </c>
      <c r="G1984" s="425">
        <v>1</v>
      </c>
      <c r="H1984" s="360"/>
      <c r="I1984" s="419">
        <f>SUM(I1985:I1987)</f>
        <v>2423.81</v>
      </c>
    </row>
    <row r="1985" spans="2:9">
      <c r="B1985" s="172" t="s">
        <v>918</v>
      </c>
      <c r="C1985" s="173" t="s">
        <v>7</v>
      </c>
      <c r="D1985" s="368">
        <v>88264</v>
      </c>
      <c r="E1985" s="179" t="str">
        <f>IF($D1985&lt;&gt;"",VLOOKUP($D1985,'SINAPI MARÇO 2020'!$A$1:G12674,2,FALSE),"")</f>
        <v>ELETRICISTA COM ENCARGOS COMPLEMENTARES</v>
      </c>
      <c r="F1985" s="180" t="str">
        <f>IF($D1985&lt;&gt;"",VLOOKUP($D1985,'SINAPI MARÇO 2020'!$1:$1048576,3,FALSE),"")</f>
        <v>H</v>
      </c>
      <c r="G1985" s="408">
        <v>4</v>
      </c>
      <c r="H1985" s="625">
        <f>IF($D1985&lt;&gt;"",VLOOKUP($D1985,'SINAPI MARÇO 2020'!$1:$1048576,4,FALSE),"")</f>
        <v>18.38</v>
      </c>
      <c r="I1985" s="420">
        <f>TRUNC(G1985*H1985,2)</f>
        <v>73.52</v>
      </c>
    </row>
    <row r="1986" spans="2:9">
      <c r="B1986" s="172" t="s">
        <v>918</v>
      </c>
      <c r="C1986" s="173" t="s">
        <v>7</v>
      </c>
      <c r="D1986" s="368">
        <v>88316</v>
      </c>
      <c r="E1986" s="179" t="str">
        <f>IF($D1986&lt;&gt;"",VLOOKUP($D1986,'SINAPI MARÇO 2020'!$A$1:G12675,2,FALSE),"")</f>
        <v>SERVENTE COM ENCARGOS COMPLEMENTARES</v>
      </c>
      <c r="F1986" s="180" t="str">
        <f>IF($D1986&lt;&gt;"",VLOOKUP($D1986,'SINAPI MARÇO 2020'!$1:$1048576,3,FALSE),"")</f>
        <v>H</v>
      </c>
      <c r="G1986" s="408">
        <v>3.5</v>
      </c>
      <c r="H1986" s="625">
        <f>IF($D1986&lt;&gt;"",VLOOKUP($D1986,'SINAPI MARÇO 2020'!$1:$1048576,4,FALSE),"")</f>
        <v>14.37</v>
      </c>
      <c r="I1986" s="420">
        <f>TRUNC(G1986*H1986,2)</f>
        <v>50.29</v>
      </c>
    </row>
    <row r="1987" spans="2:9" ht="48.75" customHeight="1">
      <c r="B1987" s="172" t="s">
        <v>872</v>
      </c>
      <c r="C1987" s="173" t="s">
        <v>873</v>
      </c>
      <c r="D1987" s="368"/>
      <c r="E1987" s="394" t="s">
        <v>12958</v>
      </c>
      <c r="F1987" s="364" t="s">
        <v>1131</v>
      </c>
      <c r="G1987" s="408">
        <v>1</v>
      </c>
      <c r="H1987" s="629">
        <v>2300</v>
      </c>
      <c r="I1987" s="420">
        <f>TRUNC(G1987*H1987,2)</f>
        <v>2300</v>
      </c>
    </row>
    <row r="1988" spans="2:9">
      <c r="B1988" s="532"/>
      <c r="C1988" s="515"/>
      <c r="D1988" s="515"/>
      <c r="E1988" s="591"/>
      <c r="F1988" s="515"/>
      <c r="G1988" s="600"/>
      <c r="H1988" s="516"/>
      <c r="I1988" s="533"/>
    </row>
    <row r="1989" spans="2:9" ht="15">
      <c r="B1989" s="483" t="s">
        <v>12959</v>
      </c>
      <c r="C1989" s="395"/>
      <c r="D1989" s="395"/>
      <c r="E1989" s="358" t="s">
        <v>12531</v>
      </c>
      <c r="F1989" s="359" t="s">
        <v>18</v>
      </c>
      <c r="G1989" s="425">
        <v>1</v>
      </c>
      <c r="H1989" s="403"/>
      <c r="I1989" s="419">
        <f>SUM(I1990:I1992)</f>
        <v>287.93</v>
      </c>
    </row>
    <row r="1990" spans="2:9">
      <c r="B1990" s="172" t="s">
        <v>918</v>
      </c>
      <c r="C1990" s="173" t="s">
        <v>7</v>
      </c>
      <c r="D1990" s="368">
        <v>88264</v>
      </c>
      <c r="E1990" s="179" t="str">
        <f>IF($D1990&lt;&gt;"",VLOOKUP($D1990,'SINAPI MARÇO 2020'!$A$1:G12664,2,FALSE),"")</f>
        <v>ELETRICISTA COM ENCARGOS COMPLEMENTARES</v>
      </c>
      <c r="F1990" s="180" t="str">
        <f>IF($D1990&lt;&gt;"",VLOOKUP($D1990,'SINAPI MARÇO 2020'!$1:$1048576,3,FALSE),"")</f>
        <v>H</v>
      </c>
      <c r="G1990" s="408">
        <v>1</v>
      </c>
      <c r="H1990" s="625">
        <f>IF($D1990&lt;&gt;"",VLOOKUP($D1990,'SINAPI MARÇO 2020'!$1:$1048576,4,FALSE),"")</f>
        <v>18.38</v>
      </c>
      <c r="I1990" s="420">
        <f>TRUNC(G1990*H1990,2)</f>
        <v>18.38</v>
      </c>
    </row>
    <row r="1991" spans="2:9">
      <c r="B1991" s="172" t="s">
        <v>918</v>
      </c>
      <c r="C1991" s="173" t="s">
        <v>7</v>
      </c>
      <c r="D1991" s="368">
        <v>88316</v>
      </c>
      <c r="E1991" s="179" t="str">
        <f>IF($D1991&lt;&gt;"",VLOOKUP($D1991,'SINAPI MARÇO 2020'!$A$1:G12665,2,FALSE),"")</f>
        <v>SERVENTE COM ENCARGOS COMPLEMENTARES</v>
      </c>
      <c r="F1991" s="180" t="str">
        <f>IF($D1991&lt;&gt;"",VLOOKUP($D1991,'SINAPI MARÇO 2020'!$1:$1048576,3,FALSE),"")</f>
        <v>H</v>
      </c>
      <c r="G1991" s="408">
        <v>1.5</v>
      </c>
      <c r="H1991" s="625">
        <f>IF($D1991&lt;&gt;"",VLOOKUP($D1991,'SINAPI MARÇO 2020'!$1:$1048576,4,FALSE),"")</f>
        <v>14.37</v>
      </c>
      <c r="I1991" s="420">
        <f>TRUNC(G1991*H1991,2)</f>
        <v>21.55</v>
      </c>
    </row>
    <row r="1992" spans="2:9">
      <c r="B1992" s="172" t="s">
        <v>872</v>
      </c>
      <c r="C1992" s="173" t="s">
        <v>873</v>
      </c>
      <c r="D1992" s="368"/>
      <c r="E1992" s="394" t="s">
        <v>12960</v>
      </c>
      <c r="F1992" s="364" t="s">
        <v>1131</v>
      </c>
      <c r="G1992" s="408">
        <v>1</v>
      </c>
      <c r="H1992" s="629">
        <v>248</v>
      </c>
      <c r="I1992" s="420">
        <f>TRUNC(G1992*H1992,2)</f>
        <v>248</v>
      </c>
    </row>
    <row r="1993" spans="2:9">
      <c r="B1993" s="532"/>
      <c r="C1993" s="515"/>
      <c r="D1993" s="515"/>
      <c r="E1993" s="591"/>
      <c r="F1993" s="515"/>
      <c r="G1993" s="600"/>
      <c r="H1993" s="516"/>
      <c r="I1993" s="533"/>
    </row>
    <row r="1994" spans="2:9" ht="15">
      <c r="B1994" s="483" t="s">
        <v>12961</v>
      </c>
      <c r="C1994" s="395"/>
      <c r="D1994" s="395"/>
      <c r="E1994" s="358" t="s">
        <v>12532</v>
      </c>
      <c r="F1994" s="359" t="s">
        <v>1131</v>
      </c>
      <c r="G1994" s="425">
        <v>1</v>
      </c>
      <c r="H1994" s="403"/>
      <c r="I1994" s="419">
        <f>SUM(I1995:I1997)</f>
        <v>284.93</v>
      </c>
    </row>
    <row r="1995" spans="2:9">
      <c r="B1995" s="172" t="s">
        <v>918</v>
      </c>
      <c r="C1995" s="173" t="s">
        <v>7</v>
      </c>
      <c r="D1995" s="368">
        <v>88264</v>
      </c>
      <c r="E1995" s="179" t="str">
        <f>IF($D1995&lt;&gt;"",VLOOKUP($D1995,'SINAPI MARÇO 2020'!$A$1:G12669,2,FALSE),"")</f>
        <v>ELETRICISTA COM ENCARGOS COMPLEMENTARES</v>
      </c>
      <c r="F1995" s="180" t="str">
        <f>IF($D1995&lt;&gt;"",VLOOKUP($D1995,'SINAPI MARÇO 2020'!$1:$1048576,3,FALSE),"")</f>
        <v>H</v>
      </c>
      <c r="G1995" s="408">
        <v>1</v>
      </c>
      <c r="H1995" s="625">
        <f>IF($D1995&lt;&gt;"",VLOOKUP($D1995,'SINAPI MARÇO 2020'!$1:$1048576,4,FALSE),"")</f>
        <v>18.38</v>
      </c>
      <c r="I1995" s="420">
        <f>TRUNC(G1995*H1995,2)</f>
        <v>18.38</v>
      </c>
    </row>
    <row r="1996" spans="2:9">
      <c r="B1996" s="172" t="s">
        <v>918</v>
      </c>
      <c r="C1996" s="173" t="s">
        <v>7</v>
      </c>
      <c r="D1996" s="368">
        <v>88316</v>
      </c>
      <c r="E1996" s="179" t="str">
        <f>IF($D1996&lt;&gt;"",VLOOKUP($D1996,'SINAPI MARÇO 2020'!$A$1:G12670,2,FALSE),"")</f>
        <v>SERVENTE COM ENCARGOS COMPLEMENTARES</v>
      </c>
      <c r="F1996" s="180" t="str">
        <f>IF($D1996&lt;&gt;"",VLOOKUP($D1996,'SINAPI MARÇO 2020'!$1:$1048576,3,FALSE),"")</f>
        <v>H</v>
      </c>
      <c r="G1996" s="408">
        <v>1.5</v>
      </c>
      <c r="H1996" s="625">
        <f>IF($D1996&lt;&gt;"",VLOOKUP($D1996,'SINAPI MARÇO 2020'!$1:$1048576,4,FALSE),"")</f>
        <v>14.37</v>
      </c>
      <c r="I1996" s="420">
        <f>TRUNC(G1996*H1996,2)</f>
        <v>21.55</v>
      </c>
    </row>
    <row r="1997" spans="2:9" ht="25.5">
      <c r="B1997" s="172" t="s">
        <v>872</v>
      </c>
      <c r="C1997" s="173" t="s">
        <v>873</v>
      </c>
      <c r="D1997" s="368"/>
      <c r="E1997" s="394" t="s">
        <v>12962</v>
      </c>
      <c r="F1997" s="364" t="s">
        <v>1131</v>
      </c>
      <c r="G1997" s="408">
        <v>1</v>
      </c>
      <c r="H1997" s="629">
        <v>245</v>
      </c>
      <c r="I1997" s="420">
        <f>TRUNC(G1997*H1997,2)</f>
        <v>245</v>
      </c>
    </row>
    <row r="1998" spans="2:9">
      <c r="B1998" s="532"/>
      <c r="C1998" s="515"/>
      <c r="D1998" s="515"/>
      <c r="E1998" s="591"/>
      <c r="F1998" s="515"/>
      <c r="G1998" s="600"/>
      <c r="H1998" s="516"/>
      <c r="I1998" s="533"/>
    </row>
    <row r="1999" spans="2:9" ht="27.75" customHeight="1">
      <c r="B1999" s="483" t="s">
        <v>12963</v>
      </c>
      <c r="C1999" s="395"/>
      <c r="D1999" s="395"/>
      <c r="E1999" s="358" t="s">
        <v>12533</v>
      </c>
      <c r="F1999" s="359" t="s">
        <v>1131</v>
      </c>
      <c r="G1999" s="425">
        <v>1</v>
      </c>
      <c r="H1999" s="403"/>
      <c r="I1999" s="419">
        <f>SUM(I2000:I2003)</f>
        <v>294.87</v>
      </c>
    </row>
    <row r="2000" spans="2:9">
      <c r="B2000" s="172" t="s">
        <v>918</v>
      </c>
      <c r="C2000" s="173" t="s">
        <v>7</v>
      </c>
      <c r="D2000" s="368">
        <v>88264</v>
      </c>
      <c r="E2000" s="179" t="str">
        <f>IF($D2000&lt;&gt;"",VLOOKUP($D2000,'SINAPI MARÇO 2020'!$A$1:G12674,2,FALSE),"")</f>
        <v>ELETRICISTA COM ENCARGOS COMPLEMENTARES</v>
      </c>
      <c r="F2000" s="180" t="str">
        <f>IF($D2000&lt;&gt;"",VLOOKUP($D2000,'SINAPI MARÇO 2020'!$1:$1048576,3,FALSE),"")</f>
        <v>H</v>
      </c>
      <c r="G2000" s="408">
        <v>2</v>
      </c>
      <c r="H2000" s="625">
        <f>IF($D2000&lt;&gt;"",VLOOKUP($D2000,'SINAPI MARÇO 2020'!$1:$1048576,4,FALSE),"")</f>
        <v>18.38</v>
      </c>
      <c r="I2000" s="420">
        <f>TRUNC(G2000*H2000,2)</f>
        <v>36.76</v>
      </c>
    </row>
    <row r="2001" spans="2:9">
      <c r="B2001" s="172" t="s">
        <v>918</v>
      </c>
      <c r="C2001" s="173" t="s">
        <v>7</v>
      </c>
      <c r="D2001" s="368">
        <v>88316</v>
      </c>
      <c r="E2001" s="179" t="str">
        <f>IF($D2001&lt;&gt;"",VLOOKUP($D2001,'SINAPI MARÇO 2020'!$A$1:G12675,2,FALSE),"")</f>
        <v>SERVENTE COM ENCARGOS COMPLEMENTARES</v>
      </c>
      <c r="F2001" s="180" t="str">
        <f>IF($D2001&lt;&gt;"",VLOOKUP($D2001,'SINAPI MARÇO 2020'!$1:$1048576,3,FALSE),"")</f>
        <v>H</v>
      </c>
      <c r="G2001" s="408">
        <v>3</v>
      </c>
      <c r="H2001" s="625">
        <f>IF($D2001&lt;&gt;"",VLOOKUP($D2001,'SINAPI MARÇO 2020'!$1:$1048576,4,FALSE),"")</f>
        <v>14.37</v>
      </c>
      <c r="I2001" s="420">
        <f>TRUNC(G2001*H2001,2)</f>
        <v>43.11</v>
      </c>
    </row>
    <row r="2002" spans="2:9">
      <c r="B2002" s="172" t="s">
        <v>872</v>
      </c>
      <c r="C2002" s="173" t="s">
        <v>873</v>
      </c>
      <c r="D2002" s="368"/>
      <c r="E2002" s="394" t="s">
        <v>12964</v>
      </c>
      <c r="F2002" s="364" t="s">
        <v>1131</v>
      </c>
      <c r="G2002" s="408">
        <v>1</v>
      </c>
      <c r="H2002" s="629">
        <v>45</v>
      </c>
      <c r="I2002" s="420">
        <f>TRUNC(G2002*H2002,2)</f>
        <v>45</v>
      </c>
    </row>
    <row r="2003" spans="2:9">
      <c r="B2003" s="172" t="s">
        <v>872</v>
      </c>
      <c r="C2003" s="173" t="s">
        <v>873</v>
      </c>
      <c r="D2003" s="368"/>
      <c r="E2003" s="394" t="s">
        <v>12965</v>
      </c>
      <c r="F2003" s="364" t="s">
        <v>1131</v>
      </c>
      <c r="G2003" s="408">
        <v>1</v>
      </c>
      <c r="H2003" s="629">
        <v>170</v>
      </c>
      <c r="I2003" s="420">
        <f>TRUNC(G2003*H2003,2)</f>
        <v>170</v>
      </c>
    </row>
    <row r="2004" spans="2:9">
      <c r="B2004" s="524"/>
      <c r="C2004" s="173"/>
      <c r="D2004" s="500"/>
      <c r="E2004" s="586"/>
      <c r="F2004" s="173"/>
      <c r="G2004" s="581"/>
      <c r="H2004" s="501"/>
      <c r="I2004" s="523"/>
    </row>
    <row r="2005" spans="2:9" ht="18">
      <c r="B2005" s="712" t="s">
        <v>12534</v>
      </c>
      <c r="C2005" s="713"/>
      <c r="D2005" s="713"/>
      <c r="E2005" s="713"/>
      <c r="F2005" s="713"/>
      <c r="G2005" s="713"/>
      <c r="H2005" s="713"/>
      <c r="I2005" s="715"/>
    </row>
    <row r="2006" spans="2:9">
      <c r="B2006" s="492"/>
      <c r="C2006" s="400"/>
      <c r="D2006" s="400"/>
      <c r="E2006" s="587"/>
      <c r="F2006" s="400"/>
      <c r="G2006" s="594"/>
      <c r="H2006" s="400"/>
      <c r="I2006" s="493"/>
    </row>
    <row r="2007" spans="2:9" ht="25.5">
      <c r="B2007" s="483" t="s">
        <v>12966</v>
      </c>
      <c r="C2007" s="395"/>
      <c r="D2007" s="395"/>
      <c r="E2007" s="358" t="s">
        <v>12535</v>
      </c>
      <c r="F2007" s="359" t="s">
        <v>1135</v>
      </c>
      <c r="G2007" s="425"/>
      <c r="H2007" s="360"/>
      <c r="I2007" s="419">
        <f>SUM(I2008:I2011)</f>
        <v>124.43</v>
      </c>
    </row>
    <row r="2008" spans="2:9">
      <c r="B2008" s="361" t="s">
        <v>874</v>
      </c>
      <c r="C2008" s="362" t="s">
        <v>7</v>
      </c>
      <c r="D2008" s="366">
        <v>88247</v>
      </c>
      <c r="E2008" s="179" t="str">
        <f>IF($D2008&lt;&gt;"",VLOOKUP($D2008,'SINAPI MARÇO 2020'!$A$1:G12682,2,FALSE),"")</f>
        <v>AUXILIAR DE ELETRICISTA COM ENCARGOS COMPLEMENTARES</v>
      </c>
      <c r="F2008" s="180" t="str">
        <f>IF($D2008&lt;&gt;"",VLOOKUP($D2008,'SINAPI MARÇO 2020'!$1:$1048576,3,FALSE),"")</f>
        <v>H</v>
      </c>
      <c r="G2008" s="426">
        <v>0.9</v>
      </c>
      <c r="H2008" s="625">
        <f>IF($D2008&lt;&gt;"",VLOOKUP($D2008,'SINAPI MARÇO 2020'!$1:$1048576,4,FALSE),"")</f>
        <v>14.33</v>
      </c>
      <c r="I2008" s="420">
        <f>TRUNC(G2008*H2008,2)</f>
        <v>12.89</v>
      </c>
    </row>
    <row r="2009" spans="2:9">
      <c r="B2009" s="361" t="s">
        <v>874</v>
      </c>
      <c r="C2009" s="362" t="s">
        <v>7</v>
      </c>
      <c r="D2009" s="366">
        <v>88264</v>
      </c>
      <c r="E2009" s="179" t="str">
        <f>IF($D2009&lt;&gt;"",VLOOKUP($D2009,'SINAPI MARÇO 2020'!$A$1:G12683,2,FALSE),"")</f>
        <v>ELETRICISTA COM ENCARGOS COMPLEMENTARES</v>
      </c>
      <c r="F2009" s="180" t="str">
        <f>IF($D2009&lt;&gt;"",VLOOKUP($D2009,'SINAPI MARÇO 2020'!$1:$1048576,3,FALSE),"")</f>
        <v>H</v>
      </c>
      <c r="G2009" s="426">
        <v>1.9</v>
      </c>
      <c r="H2009" s="625">
        <f>IF($D2009&lt;&gt;"",VLOOKUP($D2009,'SINAPI MARÇO 2020'!$1:$1048576,4,FALSE),"")</f>
        <v>18.38</v>
      </c>
      <c r="I2009" s="420">
        <f>TRUNC(G2009*H2009,2)</f>
        <v>34.92</v>
      </c>
    </row>
    <row r="2010" spans="2:9">
      <c r="B2010" s="361" t="s">
        <v>872</v>
      </c>
      <c r="C2010" s="362" t="s">
        <v>7</v>
      </c>
      <c r="D2010" s="366">
        <v>863</v>
      </c>
      <c r="E2010" s="179" t="str">
        <f>IF($D2010&lt;&gt;"",VLOOKUP($D2010,'SINAPI MARÇO 2020'!$A$1:G12684,2,FALSE),"")</f>
        <v>CABO DE COBRE NU 35 MM2 MEIO-DURO</v>
      </c>
      <c r="F2010" s="180" t="str">
        <f>IF($D2010&lt;&gt;"",VLOOKUP($D2010,'SINAPI MARÇO 2020'!$1:$1048576,3,FALSE),"")</f>
        <v xml:space="preserve">M     </v>
      </c>
      <c r="G2010" s="426">
        <v>2.9</v>
      </c>
      <c r="H2010" s="625">
        <f>IF($D2010&lt;&gt;"",VLOOKUP($D2010,'SINAPI MARÇO 2020'!$1:$1048576,4,FALSE),"")</f>
        <v>18.260000000000002</v>
      </c>
      <c r="I2010" s="420">
        <f>TRUNC(G2010*H2010,2)</f>
        <v>52.95</v>
      </c>
    </row>
    <row r="2011" spans="2:9" ht="25.5">
      <c r="B2011" s="361" t="s">
        <v>872</v>
      </c>
      <c r="C2011" s="362" t="s">
        <v>7</v>
      </c>
      <c r="D2011" s="366">
        <v>3396</v>
      </c>
      <c r="E2011" s="179" t="str">
        <f>IF($D2011&lt;&gt;"",VLOOKUP($D2011,'SINAPI MARÇO 2020'!$A$1:G12685,2,FALSE),"")</f>
        <v>SUPORTE ISOLADOR SIMPLES DIAMETRO NOMINAL 5/16", COM ROSCA SOBERBA E BUCHA</v>
      </c>
      <c r="F2011" s="180" t="str">
        <f>IF($D2011&lt;&gt;"",VLOOKUP($D2011,'SINAPI MARÇO 2020'!$1:$1048576,3,FALSE),"")</f>
        <v xml:space="preserve">UN    </v>
      </c>
      <c r="G2011" s="426">
        <v>3.9</v>
      </c>
      <c r="H2011" s="625">
        <f>IF($D2011&lt;&gt;"",VLOOKUP($D2011,'SINAPI MARÇO 2020'!$1:$1048576,4,FALSE),"")</f>
        <v>6.07</v>
      </c>
      <c r="I2011" s="420">
        <f>TRUNC(G2011*H2011,2)</f>
        <v>23.67</v>
      </c>
    </row>
    <row r="2012" spans="2:9">
      <c r="B2012" s="492"/>
      <c r="C2012" s="400"/>
      <c r="D2012" s="400"/>
      <c r="E2012" s="587"/>
      <c r="F2012" s="400"/>
      <c r="G2012" s="594"/>
      <c r="H2012" s="400"/>
      <c r="I2012" s="493"/>
    </row>
    <row r="2013" spans="2:9" ht="15">
      <c r="B2013" s="483" t="s">
        <v>12967</v>
      </c>
      <c r="C2013" s="395"/>
      <c r="D2013" s="395"/>
      <c r="E2013" s="358" t="s">
        <v>12536</v>
      </c>
      <c r="F2013" s="359" t="s">
        <v>1131</v>
      </c>
      <c r="G2013" s="425"/>
      <c r="H2013" s="360"/>
      <c r="I2013" s="419">
        <f>SUM(I2014:I2016)</f>
        <v>7.1999999999999993</v>
      </c>
    </row>
    <row r="2014" spans="2:9">
      <c r="B2014" s="361" t="s">
        <v>874</v>
      </c>
      <c r="C2014" s="362" t="s">
        <v>7</v>
      </c>
      <c r="D2014" s="366">
        <v>88247</v>
      </c>
      <c r="E2014" s="179" t="str">
        <f>IF($D2014&lt;&gt;"",VLOOKUP($D2014,'SINAPI MARÇO 2020'!$A$1:G12688,2,FALSE),"")</f>
        <v>AUXILIAR DE ELETRICISTA COM ENCARGOS COMPLEMENTARES</v>
      </c>
      <c r="F2014" s="180" t="str">
        <f>IF($D2014&lt;&gt;"",VLOOKUP($D2014,'SINAPI MARÇO 2020'!$1:$1048576,3,FALSE),"")</f>
        <v>H</v>
      </c>
      <c r="G2014" s="426">
        <v>0.09</v>
      </c>
      <c r="H2014" s="625">
        <f>IF($D2014&lt;&gt;"",VLOOKUP($D2014,'SINAPI MARÇO 2020'!$1:$1048576,4,FALSE),"")</f>
        <v>14.33</v>
      </c>
      <c r="I2014" s="420">
        <f>TRUNC(G2014*H2014,2)</f>
        <v>1.28</v>
      </c>
    </row>
    <row r="2015" spans="2:9">
      <c r="B2015" s="361" t="s">
        <v>874</v>
      </c>
      <c r="C2015" s="362" t="s">
        <v>7</v>
      </c>
      <c r="D2015" s="366">
        <v>88264</v>
      </c>
      <c r="E2015" s="179" t="str">
        <f>IF($D2015&lt;&gt;"",VLOOKUP($D2015,'SINAPI MARÇO 2020'!$A$1:G12689,2,FALSE),"")</f>
        <v>ELETRICISTA COM ENCARGOS COMPLEMENTARES</v>
      </c>
      <c r="F2015" s="180" t="str">
        <f>IF($D2015&lt;&gt;"",VLOOKUP($D2015,'SINAPI MARÇO 2020'!$1:$1048576,3,FALSE),"")</f>
        <v>H</v>
      </c>
      <c r="G2015" s="426">
        <v>0.09</v>
      </c>
      <c r="H2015" s="625">
        <f>IF($D2015&lt;&gt;"",VLOOKUP($D2015,'SINAPI MARÇO 2020'!$1:$1048576,4,FALSE),"")</f>
        <v>18.38</v>
      </c>
      <c r="I2015" s="420">
        <f>TRUNC(G2015*H2015,2)</f>
        <v>1.65</v>
      </c>
    </row>
    <row r="2016" spans="2:9">
      <c r="B2016" s="361" t="s">
        <v>872</v>
      </c>
      <c r="C2016" s="362" t="s">
        <v>873</v>
      </c>
      <c r="D2016" s="366"/>
      <c r="E2016" s="396" t="s">
        <v>12977</v>
      </c>
      <c r="F2016" s="365" t="s">
        <v>1131</v>
      </c>
      <c r="G2016" s="426">
        <v>1</v>
      </c>
      <c r="H2016" s="628">
        <v>4.2699999999999996</v>
      </c>
      <c r="I2016" s="420">
        <f>TRUNC(G2016*H2016,2)</f>
        <v>4.2699999999999996</v>
      </c>
    </row>
    <row r="2017" spans="2:9">
      <c r="B2017" s="492"/>
      <c r="C2017" s="400"/>
      <c r="D2017" s="400"/>
      <c r="E2017" s="587"/>
      <c r="F2017" s="400"/>
      <c r="G2017" s="594"/>
      <c r="H2017" s="400"/>
      <c r="I2017" s="493"/>
    </row>
    <row r="2018" spans="2:9" ht="15">
      <c r="B2018" s="483" t="s">
        <v>12971</v>
      </c>
      <c r="C2018" s="395"/>
      <c r="D2018" s="395"/>
      <c r="E2018" s="358" t="s">
        <v>12540</v>
      </c>
      <c r="F2018" s="359" t="s">
        <v>1131</v>
      </c>
      <c r="G2018" s="425"/>
      <c r="H2018" s="360"/>
      <c r="I2018" s="419">
        <f>SUM(I2019:I2021)</f>
        <v>3.08</v>
      </c>
    </row>
    <row r="2019" spans="2:9" ht="38.25">
      <c r="B2019" s="361" t="s">
        <v>874</v>
      </c>
      <c r="C2019" s="362" t="s">
        <v>7</v>
      </c>
      <c r="D2019" s="366">
        <v>90991</v>
      </c>
      <c r="E2019" s="179" t="str">
        <f>IF($D2019&lt;&gt;"",VLOOKUP($D2019,'SINAPI MARÇO 2020'!$A$1:G12693,2,FALSE),"")</f>
        <v>ESCAVADEIRA HIDRÁULICA SOBRE ESTEIRAS, CAÇAMBA 0,80 M3, PESO OPERACIONAL 17,8 T, POTÊNCIA LÍQUIDA 110 HP - CHP DIURNO. AF_10/2014</v>
      </c>
      <c r="F2019" s="180" t="str">
        <f>IF($D2019&lt;&gt;"",VLOOKUP($D2019,'SINAPI MARÇO 2020'!$1:$1048576,3,FALSE),"")</f>
        <v>CHP</v>
      </c>
      <c r="G2019" s="426">
        <v>2.3E-2</v>
      </c>
      <c r="H2019" s="625">
        <f>IF($D2019&lt;&gt;"",VLOOKUP($D2019,'SINAPI MARÇO 2020'!$1:$1048576,4,FALSE),"")</f>
        <v>110.62</v>
      </c>
      <c r="I2019" s="420">
        <f>TRUNC(G2019*H2019,2)</f>
        <v>2.54</v>
      </c>
    </row>
    <row r="2020" spans="2:9" ht="38.25">
      <c r="B2020" s="361" t="s">
        <v>874</v>
      </c>
      <c r="C2020" s="362" t="s">
        <v>7</v>
      </c>
      <c r="D2020" s="366">
        <v>84013</v>
      </c>
      <c r="E2020" s="179" t="str">
        <f>IF($D2020&lt;&gt;"",VLOOKUP($D2020,'SINAPI MARÇO 2020'!$A$1:G12694,2,FALSE),"")</f>
        <v>ESCAVADEIRA HIDRÁULICA SOBRE ESTEIRAS, CAÇAMBA 0,80 M3, PESO OPERACIONAL 17,8 T, POTÊNCIA LÍQUIDA 110 HP - CHI DIURNO. AF_10/2014</v>
      </c>
      <c r="F2020" s="180" t="str">
        <f>IF($D2020&lt;&gt;"",VLOOKUP($D2020,'SINAPI MARÇO 2020'!$1:$1048576,3,FALSE),"")</f>
        <v>CHI</v>
      </c>
      <c r="G2020" s="426">
        <v>4.0499999999999998E-3</v>
      </c>
      <c r="H2020" s="625">
        <f>IF($D2020&lt;&gt;"",VLOOKUP($D2020,'SINAPI MARÇO 2020'!$1:$1048576,4,FALSE),"")</f>
        <v>41.62</v>
      </c>
      <c r="I2020" s="420">
        <f>TRUNC(G2020*H2020,2)</f>
        <v>0.16</v>
      </c>
    </row>
    <row r="2021" spans="2:9">
      <c r="B2021" s="361" t="s">
        <v>874</v>
      </c>
      <c r="C2021" s="362" t="s">
        <v>7</v>
      </c>
      <c r="D2021" s="366">
        <v>88316</v>
      </c>
      <c r="E2021" s="179" t="str">
        <f>IF($D2021&lt;&gt;"",VLOOKUP($D2021,'SINAPI MARÇO 2020'!$A$1:G12695,2,FALSE),"")</f>
        <v>SERVENTE COM ENCARGOS COMPLEMENTARES</v>
      </c>
      <c r="F2021" s="180" t="str">
        <f>IF($D2021&lt;&gt;"",VLOOKUP($D2021,'SINAPI MARÇO 2020'!$1:$1048576,3,FALSE),"")</f>
        <v>H</v>
      </c>
      <c r="G2021" s="426">
        <v>2.7E-2</v>
      </c>
      <c r="H2021" s="625">
        <f>IF($D2021&lt;&gt;"",VLOOKUP($D2021,'SINAPI MARÇO 2020'!$1:$1048576,4,FALSE),"")</f>
        <v>14.37</v>
      </c>
      <c r="I2021" s="420">
        <f>TRUNC(G2021*H2021,2)</f>
        <v>0.38</v>
      </c>
    </row>
    <row r="2022" spans="2:9">
      <c r="B2022" s="492"/>
      <c r="C2022" s="400"/>
      <c r="D2022" s="400"/>
      <c r="E2022" s="587"/>
      <c r="F2022" s="400"/>
      <c r="G2022" s="594"/>
      <c r="H2022" s="400"/>
      <c r="I2022" s="493"/>
    </row>
    <row r="2023" spans="2:9" ht="15">
      <c r="B2023" s="483" t="s">
        <v>12972</v>
      </c>
      <c r="C2023" s="395"/>
      <c r="D2023" s="395"/>
      <c r="E2023" s="358" t="s">
        <v>12541</v>
      </c>
      <c r="F2023" s="359" t="s">
        <v>1131</v>
      </c>
      <c r="G2023" s="425"/>
      <c r="H2023" s="360"/>
      <c r="I2023" s="419">
        <f>SUM(I2024:I2026)</f>
        <v>49.21</v>
      </c>
    </row>
    <row r="2024" spans="2:9">
      <c r="B2024" s="361" t="s">
        <v>874</v>
      </c>
      <c r="C2024" s="362" t="s">
        <v>7</v>
      </c>
      <c r="D2024" s="366">
        <v>88247</v>
      </c>
      <c r="E2024" s="179" t="str">
        <f>IF($D2024&lt;&gt;"",VLOOKUP($D2024,'SINAPI MARÇO 2020'!$A$1:G12698,2,FALSE),"")</f>
        <v>AUXILIAR DE ELETRICISTA COM ENCARGOS COMPLEMENTARES</v>
      </c>
      <c r="F2024" s="180" t="str">
        <f>IF($D2024&lt;&gt;"",VLOOKUP($D2024,'SINAPI MARÇO 2020'!$1:$1048576,3,FALSE),"")</f>
        <v>H</v>
      </c>
      <c r="G2024" s="426">
        <v>0.4</v>
      </c>
      <c r="H2024" s="625">
        <f>IF($D2024&lt;&gt;"",VLOOKUP($D2024,'SINAPI MARÇO 2020'!$1:$1048576,4,FALSE),"")</f>
        <v>14.33</v>
      </c>
      <c r="I2024" s="420">
        <f>TRUNC(G2024*H2024,2)</f>
        <v>5.73</v>
      </c>
    </row>
    <row r="2025" spans="2:9">
      <c r="B2025" s="361" t="s">
        <v>874</v>
      </c>
      <c r="C2025" s="362" t="s">
        <v>7</v>
      </c>
      <c r="D2025" s="366">
        <v>88264</v>
      </c>
      <c r="E2025" s="179" t="str">
        <f>IF($D2025&lt;&gt;"",VLOOKUP($D2025,'SINAPI MARÇO 2020'!$A$1:G12699,2,FALSE),"")</f>
        <v>ELETRICISTA COM ENCARGOS COMPLEMENTARES</v>
      </c>
      <c r="F2025" s="180" t="str">
        <f>IF($D2025&lt;&gt;"",VLOOKUP($D2025,'SINAPI MARÇO 2020'!$1:$1048576,3,FALSE),"")</f>
        <v>H</v>
      </c>
      <c r="G2025" s="426">
        <v>0.4</v>
      </c>
      <c r="H2025" s="625">
        <f>IF($D2025&lt;&gt;"",VLOOKUP($D2025,'SINAPI MARÇO 2020'!$1:$1048576,4,FALSE),"")</f>
        <v>18.38</v>
      </c>
      <c r="I2025" s="420">
        <f>TRUNC(G2025*H2025,2)</f>
        <v>7.35</v>
      </c>
    </row>
    <row r="2026" spans="2:9" ht="38.25">
      <c r="B2026" s="361" t="s">
        <v>874</v>
      </c>
      <c r="C2026" s="362" t="s">
        <v>7</v>
      </c>
      <c r="D2026" s="366">
        <v>3380</v>
      </c>
      <c r="E2026" s="179" t="str">
        <f>IF($D2026&lt;&gt;"",VLOOKUP($D2026,'SINAPI MARÇO 2020'!$A$1:G12700,2,FALSE),"")</f>
        <v>!EM PROCESSO DE DESATIVACAO! HASTE DE ATERRAMENTO EM ACO COM 3,00 M DE COMPRIMENTO E DN = 5/8", REVESTIDA COM BAIXA CAMADA DE COBRE, COM CONECTOR TIPO GRAMPO</v>
      </c>
      <c r="F2026" s="180" t="str">
        <f>IF($D2026&lt;&gt;"",VLOOKUP($D2026,'SINAPI MARÇO 2020'!$1:$1048576,3,FALSE),"")</f>
        <v xml:space="preserve">UN    </v>
      </c>
      <c r="G2026" s="426">
        <v>1</v>
      </c>
      <c r="H2026" s="625">
        <f>IF($D2026&lt;&gt;"",VLOOKUP($D2026,'SINAPI MARÇO 2020'!$1:$1048576,4,FALSE),"")</f>
        <v>36.130000000000003</v>
      </c>
      <c r="I2026" s="420">
        <f>TRUNC(G2026*H2026,2)</f>
        <v>36.130000000000003</v>
      </c>
    </row>
    <row r="2027" spans="2:9">
      <c r="B2027" s="492"/>
      <c r="C2027" s="400"/>
      <c r="D2027" s="400"/>
      <c r="E2027" s="587"/>
      <c r="F2027" s="400"/>
      <c r="G2027" s="594"/>
      <c r="H2027" s="400"/>
      <c r="I2027" s="493"/>
    </row>
    <row r="2028" spans="2:9" ht="15">
      <c r="B2028" s="483" t="s">
        <v>12973</v>
      </c>
      <c r="C2028" s="395"/>
      <c r="D2028" s="395"/>
      <c r="E2028" s="358" t="s">
        <v>12542</v>
      </c>
      <c r="F2028" s="359" t="s">
        <v>1135</v>
      </c>
      <c r="G2028" s="425"/>
      <c r="H2028" s="360"/>
      <c r="I2028" s="419">
        <f>SUM(I2029:I2031)</f>
        <v>12.969999999999999</v>
      </c>
    </row>
    <row r="2029" spans="2:9">
      <c r="B2029" s="361" t="s">
        <v>872</v>
      </c>
      <c r="C2029" s="362" t="s">
        <v>7</v>
      </c>
      <c r="D2029" s="366">
        <v>857</v>
      </c>
      <c r="E2029" s="179" t="str">
        <f>IF($D2029&lt;&gt;"",VLOOKUP($D2029,'SINAPI MARÇO 2020'!$A$1:G12703,2,FALSE),"")</f>
        <v>CABO DE COBRE NU 16 MM2 MEIO-DURO</v>
      </c>
      <c r="F2029" s="180" t="str">
        <f>IF($D2029&lt;&gt;"",VLOOKUP($D2029,'SINAPI MARÇO 2020'!$1:$1048576,3,FALSE),"")</f>
        <v xml:space="preserve">M     </v>
      </c>
      <c r="G2029" s="426">
        <v>1.02</v>
      </c>
      <c r="H2029" s="625">
        <f>IF($D2029&lt;&gt;"",VLOOKUP($D2029,'SINAPI MARÇO 2020'!$1:$1048576,4,FALSE),"")</f>
        <v>8.56</v>
      </c>
      <c r="I2029" s="420">
        <f>TRUNC(G2029*H2029,2)</f>
        <v>8.73</v>
      </c>
    </row>
    <row r="2030" spans="2:9">
      <c r="B2030" s="361" t="s">
        <v>874</v>
      </c>
      <c r="C2030" s="362" t="s">
        <v>7</v>
      </c>
      <c r="D2030" s="366">
        <v>88247</v>
      </c>
      <c r="E2030" s="179" t="str">
        <f>IF($D2030&lt;&gt;"",VLOOKUP($D2030,'SINAPI MARÇO 2020'!$A$1:G12704,2,FALSE),"")</f>
        <v>AUXILIAR DE ELETRICISTA COM ENCARGOS COMPLEMENTARES</v>
      </c>
      <c r="F2030" s="180" t="str">
        <f>IF($D2030&lt;&gt;"",VLOOKUP($D2030,'SINAPI MARÇO 2020'!$1:$1048576,3,FALSE),"")</f>
        <v>H</v>
      </c>
      <c r="G2030" s="426">
        <v>0.13</v>
      </c>
      <c r="H2030" s="625">
        <f>IF($D2030&lt;&gt;"",VLOOKUP($D2030,'SINAPI MARÇO 2020'!$1:$1048576,4,FALSE),"")</f>
        <v>14.33</v>
      </c>
      <c r="I2030" s="420">
        <f>TRUNC(G2030*H2030,2)</f>
        <v>1.86</v>
      </c>
    </row>
    <row r="2031" spans="2:9">
      <c r="B2031" s="361" t="s">
        <v>874</v>
      </c>
      <c r="C2031" s="362" t="s">
        <v>7</v>
      </c>
      <c r="D2031" s="366">
        <v>88264</v>
      </c>
      <c r="E2031" s="179" t="str">
        <f>IF($D2031&lt;&gt;"",VLOOKUP($D2031,'SINAPI MARÇO 2020'!$A$1:G12705,2,FALSE),"")</f>
        <v>ELETRICISTA COM ENCARGOS COMPLEMENTARES</v>
      </c>
      <c r="F2031" s="180" t="str">
        <f>IF($D2031&lt;&gt;"",VLOOKUP($D2031,'SINAPI MARÇO 2020'!$1:$1048576,3,FALSE),"")</f>
        <v>H</v>
      </c>
      <c r="G2031" s="426">
        <v>0.13</v>
      </c>
      <c r="H2031" s="625">
        <f>IF($D2031&lt;&gt;"",VLOOKUP($D2031,'SINAPI MARÇO 2020'!$1:$1048576,4,FALSE),"")</f>
        <v>18.38</v>
      </c>
      <c r="I2031" s="420">
        <f>TRUNC(G2031*H2031,2)</f>
        <v>2.38</v>
      </c>
    </row>
    <row r="2032" spans="2:9">
      <c r="B2032" s="492"/>
      <c r="C2032" s="400"/>
      <c r="D2032" s="400"/>
      <c r="E2032" s="587"/>
      <c r="F2032" s="400"/>
      <c r="G2032" s="594"/>
      <c r="H2032" s="400"/>
      <c r="I2032" s="493"/>
    </row>
    <row r="2033" spans="2:9" ht="15">
      <c r="B2033" s="483" t="s">
        <v>12974</v>
      </c>
      <c r="C2033" s="395"/>
      <c r="D2033" s="395"/>
      <c r="E2033" s="358" t="s">
        <v>12543</v>
      </c>
      <c r="F2033" s="359" t="s">
        <v>1135</v>
      </c>
      <c r="G2033" s="425"/>
      <c r="H2033" s="360"/>
      <c r="I2033" s="419">
        <f>SUM(I2034:I2036)</f>
        <v>25.470000000000002</v>
      </c>
    </row>
    <row r="2034" spans="2:9">
      <c r="B2034" s="361" t="s">
        <v>872</v>
      </c>
      <c r="C2034" s="362" t="s">
        <v>7</v>
      </c>
      <c r="D2034" s="366">
        <v>863</v>
      </c>
      <c r="E2034" s="179" t="str">
        <f>IF($D2034&lt;&gt;"",VLOOKUP($D2034,'SINAPI MARÇO 2020'!$A$1:G12708,2,FALSE),"")</f>
        <v>CABO DE COBRE NU 35 MM2 MEIO-DURO</v>
      </c>
      <c r="F2034" s="180" t="str">
        <f>IF($D2034&lt;&gt;"",VLOOKUP($D2034,'SINAPI MARÇO 2020'!$1:$1048576,3,FALSE),"")</f>
        <v xml:space="preserve">M     </v>
      </c>
      <c r="G2034" s="426">
        <v>1.02</v>
      </c>
      <c r="H2034" s="625">
        <f>IF($D2034&lt;&gt;"",VLOOKUP($D2034,'SINAPI MARÇO 2020'!$1:$1048576,4,FALSE),"")</f>
        <v>18.260000000000002</v>
      </c>
      <c r="I2034" s="420">
        <f>TRUNC(G2034*H2034,2)</f>
        <v>18.62</v>
      </c>
    </row>
    <row r="2035" spans="2:9">
      <c r="B2035" s="361" t="s">
        <v>874</v>
      </c>
      <c r="C2035" s="362" t="s">
        <v>7</v>
      </c>
      <c r="D2035" s="366">
        <v>88247</v>
      </c>
      <c r="E2035" s="179" t="str">
        <f>IF($D2035&lt;&gt;"",VLOOKUP($D2035,'SINAPI MARÇO 2020'!$A$1:G12709,2,FALSE),"")</f>
        <v>AUXILIAR DE ELETRICISTA COM ENCARGOS COMPLEMENTARES</v>
      </c>
      <c r="F2035" s="180" t="str">
        <f>IF($D2035&lt;&gt;"",VLOOKUP($D2035,'SINAPI MARÇO 2020'!$1:$1048576,3,FALSE),"")</f>
        <v>H</v>
      </c>
      <c r="G2035" s="426">
        <v>0.21</v>
      </c>
      <c r="H2035" s="625">
        <f>IF($D2035&lt;&gt;"",VLOOKUP($D2035,'SINAPI MARÇO 2020'!$1:$1048576,4,FALSE),"")</f>
        <v>14.33</v>
      </c>
      <c r="I2035" s="420">
        <f>TRUNC(G2035*H2035,2)</f>
        <v>3</v>
      </c>
    </row>
    <row r="2036" spans="2:9">
      <c r="B2036" s="361" t="s">
        <v>874</v>
      </c>
      <c r="C2036" s="362" t="s">
        <v>7</v>
      </c>
      <c r="D2036" s="366">
        <v>88264</v>
      </c>
      <c r="E2036" s="179" t="str">
        <f>IF($D2036&lt;&gt;"",VLOOKUP($D2036,'SINAPI MARÇO 2020'!$A$1:G12710,2,FALSE),"")</f>
        <v>ELETRICISTA COM ENCARGOS COMPLEMENTARES</v>
      </c>
      <c r="F2036" s="180" t="str">
        <f>IF($D2036&lt;&gt;"",VLOOKUP($D2036,'SINAPI MARÇO 2020'!$1:$1048576,3,FALSE),"")</f>
        <v>H</v>
      </c>
      <c r="G2036" s="426">
        <v>0.21</v>
      </c>
      <c r="H2036" s="625">
        <f>IF($D2036&lt;&gt;"",VLOOKUP($D2036,'SINAPI MARÇO 2020'!$1:$1048576,4,FALSE),"")</f>
        <v>18.38</v>
      </c>
      <c r="I2036" s="420">
        <f>TRUNC(G2036*H2036,2)</f>
        <v>3.85</v>
      </c>
    </row>
    <row r="2037" spans="2:9">
      <c r="B2037" s="492"/>
      <c r="C2037" s="400"/>
      <c r="D2037" s="400"/>
      <c r="E2037" s="587"/>
      <c r="F2037" s="400"/>
      <c r="G2037" s="594"/>
      <c r="H2037" s="400"/>
      <c r="I2037" s="493"/>
    </row>
    <row r="2038" spans="2:9" ht="15">
      <c r="B2038" s="483" t="s">
        <v>12975</v>
      </c>
      <c r="C2038" s="395"/>
      <c r="D2038" s="395"/>
      <c r="E2038" s="358" t="s">
        <v>12544</v>
      </c>
      <c r="F2038" s="359" t="s">
        <v>1135</v>
      </c>
      <c r="G2038" s="425"/>
      <c r="H2038" s="360"/>
      <c r="I2038" s="419">
        <f>SUM(I2039:I2041)</f>
        <v>36.07</v>
      </c>
    </row>
    <row r="2039" spans="2:9">
      <c r="B2039" s="361" t="s">
        <v>872</v>
      </c>
      <c r="C2039" s="362" t="s">
        <v>7</v>
      </c>
      <c r="D2039" s="366">
        <v>867</v>
      </c>
      <c r="E2039" s="179" t="str">
        <f>IF($D2039&lt;&gt;"",VLOOKUP($D2039,'SINAPI MARÇO 2020'!$A$1:G12713,2,FALSE),"")</f>
        <v>CABO DE COBRE NU 50 MM2 MEIO-DURO</v>
      </c>
      <c r="F2039" s="180" t="str">
        <f>IF($D2039&lt;&gt;"",VLOOKUP($D2039,'SINAPI MARÇO 2020'!$1:$1048576,3,FALSE),"")</f>
        <v xml:space="preserve">M     </v>
      </c>
      <c r="G2039" s="426">
        <v>1.02</v>
      </c>
      <c r="H2039" s="625">
        <f>IF($D2039&lt;&gt;"",VLOOKUP($D2039,'SINAPI MARÇO 2020'!$1:$1048576,4,FALSE),"")</f>
        <v>25.44</v>
      </c>
      <c r="I2039" s="420">
        <f>TRUNC(G2039*H2039,2)</f>
        <v>25.94</v>
      </c>
    </row>
    <row r="2040" spans="2:9">
      <c r="B2040" s="361" t="s">
        <v>874</v>
      </c>
      <c r="C2040" s="362" t="s">
        <v>7</v>
      </c>
      <c r="D2040" s="366">
        <v>88247</v>
      </c>
      <c r="E2040" s="179" t="str">
        <f>IF($D2040&lt;&gt;"",VLOOKUP($D2040,'SINAPI MARÇO 2020'!$A$1:G12714,2,FALSE),"")</f>
        <v>AUXILIAR DE ELETRICISTA COM ENCARGOS COMPLEMENTARES</v>
      </c>
      <c r="F2040" s="180" t="str">
        <f>IF($D2040&lt;&gt;"",VLOOKUP($D2040,'SINAPI MARÇO 2020'!$1:$1048576,3,FALSE),"")</f>
        <v>H</v>
      </c>
      <c r="G2040" s="426">
        <v>0.31</v>
      </c>
      <c r="H2040" s="625">
        <f>IF($D2040&lt;&gt;"",VLOOKUP($D2040,'SINAPI MARÇO 2020'!$1:$1048576,4,FALSE),"")</f>
        <v>14.33</v>
      </c>
      <c r="I2040" s="420">
        <f>TRUNC(G2040*H2040,2)</f>
        <v>4.4400000000000004</v>
      </c>
    </row>
    <row r="2041" spans="2:9">
      <c r="B2041" s="361" t="s">
        <v>874</v>
      </c>
      <c r="C2041" s="362" t="s">
        <v>7</v>
      </c>
      <c r="D2041" s="366">
        <v>88264</v>
      </c>
      <c r="E2041" s="179" t="str">
        <f>IF($D2041&lt;&gt;"",VLOOKUP($D2041,'SINAPI MARÇO 2020'!$A$1:G12715,2,FALSE),"")</f>
        <v>ELETRICISTA COM ENCARGOS COMPLEMENTARES</v>
      </c>
      <c r="F2041" s="180" t="str">
        <f>IF($D2041&lt;&gt;"",VLOOKUP($D2041,'SINAPI MARÇO 2020'!$1:$1048576,3,FALSE),"")</f>
        <v>H</v>
      </c>
      <c r="G2041" s="426">
        <v>0.31</v>
      </c>
      <c r="H2041" s="625">
        <f>IF($D2041&lt;&gt;"",VLOOKUP($D2041,'SINAPI MARÇO 2020'!$1:$1048576,4,FALSE),"")</f>
        <v>18.38</v>
      </c>
      <c r="I2041" s="420">
        <f>TRUNC(G2041*H2041,2)</f>
        <v>5.69</v>
      </c>
    </row>
    <row r="2042" spans="2:9">
      <c r="B2042" s="524"/>
      <c r="C2042" s="173"/>
      <c r="D2042" s="500"/>
      <c r="E2042" s="586"/>
      <c r="F2042" s="173"/>
      <c r="G2042" s="581"/>
      <c r="H2042" s="501"/>
      <c r="I2042" s="523"/>
    </row>
    <row r="2043" spans="2:9" ht="15">
      <c r="B2043" s="483" t="s">
        <v>12968</v>
      </c>
      <c r="C2043" s="395"/>
      <c r="D2043" s="395"/>
      <c r="E2043" s="358" t="s">
        <v>12537</v>
      </c>
      <c r="F2043" s="359" t="s">
        <v>5172</v>
      </c>
      <c r="G2043" s="425">
        <v>1</v>
      </c>
      <c r="H2043" s="360"/>
      <c r="I2043" s="419">
        <f>SUM(I2044:I2045)</f>
        <v>12.420000000000002</v>
      </c>
    </row>
    <row r="2044" spans="2:9">
      <c r="B2044" s="172" t="s">
        <v>918</v>
      </c>
      <c r="C2044" s="173" t="s">
        <v>7</v>
      </c>
      <c r="D2044" s="368">
        <v>88316</v>
      </c>
      <c r="E2044" s="179" t="str">
        <f>IF($D2044&lt;&gt;"",VLOOKUP($D2044,'SINAPI MARÇO 2020'!$A$1:G12718,2,FALSE),"")</f>
        <v>SERVENTE COM ENCARGOS COMPLEMENTARES</v>
      </c>
      <c r="F2044" s="180" t="str">
        <f>IF($D2044&lt;&gt;"",VLOOKUP($D2044,'SINAPI MARÇO 2020'!$1:$1048576,3,FALSE),"")</f>
        <v>H</v>
      </c>
      <c r="G2044" s="408">
        <v>0.5</v>
      </c>
      <c r="H2044" s="625">
        <v>18.45</v>
      </c>
      <c r="I2044" s="420">
        <f>TRUNC(G2044*H2044,2)</f>
        <v>9.2200000000000006</v>
      </c>
    </row>
    <row r="2045" spans="2:9">
      <c r="B2045" s="172" t="s">
        <v>872</v>
      </c>
      <c r="C2045" s="173" t="s">
        <v>873</v>
      </c>
      <c r="D2045" s="368"/>
      <c r="E2045" s="394" t="s">
        <v>12985</v>
      </c>
      <c r="F2045" s="364" t="s">
        <v>1131</v>
      </c>
      <c r="G2045" s="408">
        <v>1</v>
      </c>
      <c r="H2045" s="625">
        <v>3.2</v>
      </c>
      <c r="I2045" s="420">
        <f>TRUNC(G2045*H2045,2)</f>
        <v>3.2</v>
      </c>
    </row>
    <row r="2046" spans="2:9">
      <c r="B2046" s="526"/>
      <c r="C2046" s="505"/>
      <c r="D2046" s="505"/>
      <c r="E2046" s="589"/>
      <c r="F2046" s="505"/>
      <c r="G2046" s="594"/>
      <c r="H2046" s="505"/>
      <c r="I2046" s="527"/>
    </row>
    <row r="2047" spans="2:9" ht="15">
      <c r="B2047" s="483" t="s">
        <v>12969</v>
      </c>
      <c r="C2047" s="395"/>
      <c r="D2047" s="395"/>
      <c r="E2047" s="358" t="s">
        <v>12538</v>
      </c>
      <c r="F2047" s="359" t="s">
        <v>1131</v>
      </c>
      <c r="G2047" s="425">
        <v>1</v>
      </c>
      <c r="H2047" s="360"/>
      <c r="I2047" s="419">
        <f>SUM(I2048:I2049)</f>
        <v>9.2799999999999994</v>
      </c>
    </row>
    <row r="2048" spans="2:9">
      <c r="B2048" s="172" t="s">
        <v>918</v>
      </c>
      <c r="C2048" s="173" t="s">
        <v>7</v>
      </c>
      <c r="D2048" s="368">
        <v>88316</v>
      </c>
      <c r="E2048" s="179" t="str">
        <f>IF($D2048&lt;&gt;"",VLOOKUP($D2048,'SINAPI MARÇO 2020'!$A$1:G12722,2,FALSE),"")</f>
        <v>SERVENTE COM ENCARGOS COMPLEMENTARES</v>
      </c>
      <c r="F2048" s="180" t="str">
        <f>IF($D2048&lt;&gt;"",VLOOKUP($D2048,'SINAPI MARÇO 2020'!$1:$1048576,3,FALSE),"")</f>
        <v>H</v>
      </c>
      <c r="G2048" s="408">
        <v>0.5</v>
      </c>
      <c r="H2048" s="625">
        <f>IF($D2048&lt;&gt;"",VLOOKUP($D2048,'SINAPI MARÇO 2020'!$1:$1048576,4,FALSE),"")</f>
        <v>14.37</v>
      </c>
      <c r="I2048" s="420">
        <f>TRUNC(G2048*H2048,2)</f>
        <v>7.18</v>
      </c>
    </row>
    <row r="2049" spans="2:9">
      <c r="B2049" s="172" t="s">
        <v>872</v>
      </c>
      <c r="C2049" s="173" t="s">
        <v>873</v>
      </c>
      <c r="D2049" s="368"/>
      <c r="E2049" s="394" t="s">
        <v>12986</v>
      </c>
      <c r="F2049" s="364" t="s">
        <v>1131</v>
      </c>
      <c r="G2049" s="408">
        <v>1</v>
      </c>
      <c r="H2049" s="625">
        <v>2.1</v>
      </c>
      <c r="I2049" s="420">
        <f>TRUNC(G2049*H2049,2)</f>
        <v>2.1</v>
      </c>
    </row>
    <row r="2050" spans="2:9">
      <c r="B2050" s="532"/>
      <c r="C2050" s="515"/>
      <c r="D2050" s="515"/>
      <c r="E2050" s="591"/>
      <c r="F2050" s="515"/>
      <c r="G2050" s="600"/>
      <c r="H2050" s="515"/>
      <c r="I2050" s="533"/>
    </row>
    <row r="2051" spans="2:9" ht="25.5">
      <c r="B2051" s="483" t="s">
        <v>12970</v>
      </c>
      <c r="C2051" s="395"/>
      <c r="D2051" s="395"/>
      <c r="E2051" s="358" t="s">
        <v>12539</v>
      </c>
      <c r="F2051" s="359" t="s">
        <v>1131</v>
      </c>
      <c r="G2051" s="425">
        <v>1</v>
      </c>
      <c r="H2051" s="360"/>
      <c r="I2051" s="419">
        <f>SUM(I2052:I2055)</f>
        <v>421.88</v>
      </c>
    </row>
    <row r="2052" spans="2:9">
      <c r="B2052" s="172" t="s">
        <v>918</v>
      </c>
      <c r="C2052" s="173" t="s">
        <v>7</v>
      </c>
      <c r="D2052" s="368">
        <v>88264</v>
      </c>
      <c r="E2052" s="179" t="str">
        <f>IF($D2052&lt;&gt;"",VLOOKUP($D2052,'SINAPI MARÇO 2020'!$A$1:G12726,2,FALSE),"")</f>
        <v>ELETRICISTA COM ENCARGOS COMPLEMENTARES</v>
      </c>
      <c r="F2052" s="180" t="str">
        <f>IF($D2052&lt;&gt;"",VLOOKUP($D2052,'SINAPI MARÇO 2020'!$1:$1048576,3,FALSE),"")</f>
        <v>H</v>
      </c>
      <c r="G2052" s="408">
        <v>1.2</v>
      </c>
      <c r="H2052" s="625">
        <f>IF($D2052&lt;&gt;"",VLOOKUP($D2052,'SINAPI MARÇO 2020'!$1:$1048576,4,FALSE),"")</f>
        <v>18.38</v>
      </c>
      <c r="I2052" s="420">
        <f>TRUNC(G2052*H2052,2)</f>
        <v>22.05</v>
      </c>
    </row>
    <row r="2053" spans="2:9" ht="25.5">
      <c r="B2053" s="172" t="s">
        <v>872</v>
      </c>
      <c r="C2053" s="173" t="s">
        <v>873</v>
      </c>
      <c r="D2053" s="368"/>
      <c r="E2053" s="394" t="s">
        <v>12987</v>
      </c>
      <c r="F2053" s="364" t="s">
        <v>1131</v>
      </c>
      <c r="G2053" s="408">
        <v>1</v>
      </c>
      <c r="H2053" s="625">
        <v>352</v>
      </c>
      <c r="I2053" s="420">
        <f>TRUNC(G2053*H2053,2)</f>
        <v>352</v>
      </c>
    </row>
    <row r="2054" spans="2:9" ht="25.5">
      <c r="B2054" s="172" t="s">
        <v>918</v>
      </c>
      <c r="C2054" s="173" t="s">
        <v>7</v>
      </c>
      <c r="D2054" s="368">
        <v>88631</v>
      </c>
      <c r="E2054" s="179" t="str">
        <f>IF($D2054&lt;&gt;"",VLOOKUP($D2054,'SINAPI MARÇO 2020'!$A$1:G12728,2,FALSE),"")</f>
        <v>ARGAMASSA TRAÇO 1:4 (EM VOLUME DE CIMENTO E AREIA MÉDIA ÚMIDA), PREPARO MANUAL. AF_08/2019</v>
      </c>
      <c r="F2054" s="180" t="str">
        <f>IF($D2054&lt;&gt;"",VLOOKUP($D2054,'SINAPI MARÇO 2020'!$1:$1048576,3,FALSE),"")</f>
        <v>M3</v>
      </c>
      <c r="G2054" s="408">
        <v>0.05</v>
      </c>
      <c r="H2054" s="625">
        <f>IF($D2054&lt;&gt;"",VLOOKUP($D2054,'SINAPI MARÇO 2020'!$1:$1048576,4,FALSE),"")</f>
        <v>381.86</v>
      </c>
      <c r="I2054" s="420">
        <f>TRUNC(G2054*H2054,2)</f>
        <v>19.09</v>
      </c>
    </row>
    <row r="2055" spans="2:9">
      <c r="B2055" s="172" t="s">
        <v>1106</v>
      </c>
      <c r="C2055" s="173" t="s">
        <v>7</v>
      </c>
      <c r="D2055" s="368">
        <v>88316</v>
      </c>
      <c r="E2055" s="179" t="str">
        <f>IF($D2055&lt;&gt;"",VLOOKUP($D2055,'SINAPI MARÇO 2020'!$A$1:G12729,2,FALSE),"")</f>
        <v>SERVENTE COM ENCARGOS COMPLEMENTARES</v>
      </c>
      <c r="F2055" s="180" t="str">
        <f>IF($D2055&lt;&gt;"",VLOOKUP($D2055,'SINAPI MARÇO 2020'!$1:$1048576,3,FALSE),"")</f>
        <v>H</v>
      </c>
      <c r="G2055" s="408">
        <v>2</v>
      </c>
      <c r="H2055" s="625">
        <f>IF($D2055&lt;&gt;"",VLOOKUP($D2055,'SINAPI MARÇO 2020'!$1:$1048576,4,FALSE),"")</f>
        <v>14.37</v>
      </c>
      <c r="I2055" s="420">
        <f>TRUNC(G2055*H2055,2)</f>
        <v>28.74</v>
      </c>
    </row>
    <row r="2056" spans="2:9">
      <c r="B2056" s="526"/>
      <c r="C2056" s="505"/>
      <c r="D2056" s="505"/>
      <c r="E2056" s="589"/>
      <c r="F2056" s="505"/>
      <c r="G2056" s="594"/>
      <c r="H2056" s="505"/>
      <c r="I2056" s="527"/>
    </row>
    <row r="2057" spans="2:9" ht="25.5">
      <c r="B2057" s="483" t="s">
        <v>12976</v>
      </c>
      <c r="C2057" s="395"/>
      <c r="D2057" s="395"/>
      <c r="E2057" s="358" t="s">
        <v>12545</v>
      </c>
      <c r="F2057" s="359" t="s">
        <v>1131</v>
      </c>
      <c r="G2057" s="425">
        <v>1</v>
      </c>
      <c r="H2057" s="360"/>
      <c r="I2057" s="419">
        <f>SUM(I2058:I2060)</f>
        <v>82.37</v>
      </c>
    </row>
    <row r="2058" spans="2:9">
      <c r="B2058" s="172" t="s">
        <v>1106</v>
      </c>
      <c r="C2058" s="173" t="s">
        <v>7</v>
      </c>
      <c r="D2058" s="368">
        <v>88316</v>
      </c>
      <c r="E2058" s="179" t="str">
        <f>IF($D2058&lt;&gt;"",VLOOKUP($D2058,'SINAPI MARÇO 2020'!$A$1:G12732,2,FALSE),"")</f>
        <v>SERVENTE COM ENCARGOS COMPLEMENTARES</v>
      </c>
      <c r="F2058" s="180" t="str">
        <f>IF($D2058&lt;&gt;"",VLOOKUP($D2058,'SINAPI MARÇO 2020'!$1:$1048576,3,FALSE),"")</f>
        <v>H</v>
      </c>
      <c r="G2058" s="408">
        <v>1.2</v>
      </c>
      <c r="H2058" s="625">
        <f>IF($D2058&lt;&gt;"",VLOOKUP($D2058,'SINAPI MARÇO 2020'!$1:$1048576,4,FALSE),"")</f>
        <v>14.37</v>
      </c>
      <c r="I2058" s="420">
        <f>TRUNC(G2058*H2058,2)</f>
        <v>17.239999999999998</v>
      </c>
    </row>
    <row r="2059" spans="2:9" ht="25.5">
      <c r="B2059" s="172" t="s">
        <v>872</v>
      </c>
      <c r="C2059" s="173" t="s">
        <v>873</v>
      </c>
      <c r="D2059" s="368"/>
      <c r="E2059" s="394" t="s">
        <v>12988</v>
      </c>
      <c r="F2059" s="364" t="s">
        <v>1131</v>
      </c>
      <c r="G2059" s="408">
        <v>1</v>
      </c>
      <c r="H2059" s="625">
        <v>58.4</v>
      </c>
      <c r="I2059" s="420">
        <f>TRUNC(G2059*H2059,2)</f>
        <v>58.4</v>
      </c>
    </row>
    <row r="2060" spans="2:9" ht="25.5">
      <c r="B2060" s="172" t="s">
        <v>918</v>
      </c>
      <c r="C2060" s="173" t="s">
        <v>7</v>
      </c>
      <c r="D2060" s="368">
        <v>88631</v>
      </c>
      <c r="E2060" s="179" t="str">
        <f>IF($D2060&lt;&gt;"",VLOOKUP($D2060,'SINAPI MARÇO 2020'!$A$1:G12734,2,FALSE),"")</f>
        <v>ARGAMASSA TRAÇO 1:4 (EM VOLUME DE CIMENTO E AREIA MÉDIA ÚMIDA), PREPARO MANUAL. AF_08/2019</v>
      </c>
      <c r="F2060" s="180" t="str">
        <f>IF($D2060&lt;&gt;"",VLOOKUP($D2060,'SINAPI MARÇO 2020'!$1:$1048576,3,FALSE),"")</f>
        <v>M3</v>
      </c>
      <c r="G2060" s="408">
        <f>0.3*1.2*0.05</f>
        <v>1.7999999999999999E-2</v>
      </c>
      <c r="H2060" s="625">
        <v>374.29</v>
      </c>
      <c r="I2060" s="420">
        <f>TRUNC(G2060*H2060,2)</f>
        <v>6.73</v>
      </c>
    </row>
    <row r="2061" spans="2:9">
      <c r="B2061" s="524"/>
      <c r="C2061" s="173"/>
      <c r="D2061" s="500"/>
      <c r="E2061" s="586"/>
      <c r="F2061" s="173"/>
      <c r="G2061" s="581"/>
      <c r="H2061" s="501"/>
      <c r="I2061" s="523"/>
    </row>
    <row r="2062" spans="2:9" ht="25.5">
      <c r="B2062" s="483" t="s">
        <v>14059</v>
      </c>
      <c r="C2062" s="395"/>
      <c r="D2062" s="395"/>
      <c r="E2062" s="358" t="s">
        <v>1297</v>
      </c>
      <c r="F2062" s="359" t="s">
        <v>1131</v>
      </c>
      <c r="G2062" s="425"/>
      <c r="H2062" s="360"/>
      <c r="I2062" s="419">
        <f>SUM(I2063:I2065)</f>
        <v>19.369999999999997</v>
      </c>
    </row>
    <row r="2063" spans="2:9" ht="25.5">
      <c r="B2063" s="172" t="s">
        <v>872</v>
      </c>
      <c r="C2063" s="173" t="s">
        <v>7</v>
      </c>
      <c r="D2063" s="368">
        <v>1588</v>
      </c>
      <c r="E2063" s="179" t="str">
        <f>IF($D2063&lt;&gt;"",VLOOKUP($D2063,'SINAPI MARÇO 2020'!$A$1:G12737,2,FALSE),"")</f>
        <v>TERMINAL METALICO A PRESSAO PARA 1 CABO DE 50 MM2, COM 1 FURO DE FIXACAO</v>
      </c>
      <c r="F2063" s="180" t="str">
        <f>IF($D2063&lt;&gt;"",VLOOKUP($D2063,'SINAPI MARÇO 2020'!$1:$1048576,3,FALSE),"")</f>
        <v xml:space="preserve">UN    </v>
      </c>
      <c r="G2063" s="408">
        <v>1</v>
      </c>
      <c r="H2063" s="625">
        <f>IF($D2063&lt;&gt;"",VLOOKUP($D2063,'SINAPI MARÇO 2020'!$1:$1048576,4,FALSE),"")</f>
        <v>6.29</v>
      </c>
      <c r="I2063" s="420">
        <f>TRUNC(G2063*H2063,2)</f>
        <v>6.29</v>
      </c>
    </row>
    <row r="2064" spans="2:9">
      <c r="B2064" s="172" t="s">
        <v>1106</v>
      </c>
      <c r="C2064" s="173" t="s">
        <v>7</v>
      </c>
      <c r="D2064" s="368">
        <v>88247</v>
      </c>
      <c r="E2064" s="179" t="str">
        <f>IF($D2064&lt;&gt;"",VLOOKUP($D2064,'SINAPI MARÇO 2020'!$A$1:G12738,2,FALSE),"")</f>
        <v>AUXILIAR DE ELETRICISTA COM ENCARGOS COMPLEMENTARES</v>
      </c>
      <c r="F2064" s="180" t="str">
        <f>IF($D2064&lt;&gt;"",VLOOKUP($D2064,'SINAPI MARÇO 2020'!$1:$1048576,3,FALSE),"")</f>
        <v>H</v>
      </c>
      <c r="G2064" s="408">
        <v>0.4</v>
      </c>
      <c r="H2064" s="625">
        <f>IF($D2064&lt;&gt;"",VLOOKUP($D2064,'SINAPI MARÇO 2020'!$1:$1048576,4,FALSE),"")</f>
        <v>14.33</v>
      </c>
      <c r="I2064" s="420">
        <f t="shared" ref="I2064:I2065" si="61">TRUNC(G2064*H2064,2)</f>
        <v>5.73</v>
      </c>
    </row>
    <row r="2065" spans="2:22" ht="30.75" customHeight="1">
      <c r="B2065" s="172" t="s">
        <v>918</v>
      </c>
      <c r="C2065" s="173" t="s">
        <v>7</v>
      </c>
      <c r="D2065" s="368">
        <v>88264</v>
      </c>
      <c r="E2065" s="179" t="str">
        <f>IF($D2065&lt;&gt;"",VLOOKUP($D2065,'SINAPI MARÇO 2020'!$A$1:G12739,2,FALSE),"")</f>
        <v>ELETRICISTA COM ENCARGOS COMPLEMENTARES</v>
      </c>
      <c r="F2065" s="180" t="str">
        <f>IF($D2065&lt;&gt;"",VLOOKUP($D2065,'SINAPI MARÇO 2020'!$1:$1048576,3,FALSE),"")</f>
        <v>H</v>
      </c>
      <c r="G2065" s="408">
        <v>0.4</v>
      </c>
      <c r="H2065" s="625">
        <f>IF($D2065&lt;&gt;"",VLOOKUP($D2065,'SINAPI MARÇO 2020'!$1:$1048576,4,FALSE),"")</f>
        <v>18.38</v>
      </c>
      <c r="I2065" s="420">
        <f t="shared" si="61"/>
        <v>7.35</v>
      </c>
    </row>
    <row r="2066" spans="2:22">
      <c r="B2066" s="524"/>
      <c r="C2066" s="173"/>
      <c r="D2066" s="500"/>
      <c r="E2066" s="586"/>
      <c r="F2066" s="173"/>
      <c r="G2066" s="581"/>
      <c r="H2066" s="501"/>
      <c r="I2066" s="523"/>
    </row>
    <row r="2067" spans="2:22" ht="18">
      <c r="B2067" s="712" t="s">
        <v>12547</v>
      </c>
      <c r="C2067" s="713"/>
      <c r="D2067" s="713"/>
      <c r="E2067" s="713"/>
      <c r="F2067" s="713"/>
      <c r="G2067" s="713"/>
      <c r="H2067" s="713"/>
      <c r="I2067" s="715"/>
    </row>
    <row r="2068" spans="2:22">
      <c r="B2068" s="492"/>
      <c r="C2068" s="400"/>
      <c r="D2068" s="400"/>
      <c r="E2068" s="587"/>
      <c r="F2068" s="400"/>
      <c r="G2068" s="594"/>
      <c r="H2068" s="400"/>
      <c r="I2068" s="493"/>
    </row>
    <row r="2069" spans="2:22" ht="25.5">
      <c r="B2069" s="483" t="s">
        <v>12978</v>
      </c>
      <c r="C2069" s="395"/>
      <c r="D2069" s="395"/>
      <c r="E2069" s="358" t="s">
        <v>13000</v>
      </c>
      <c r="F2069" s="359" t="s">
        <v>1131</v>
      </c>
      <c r="G2069" s="425"/>
      <c r="H2069" s="360"/>
      <c r="I2069" s="419">
        <f>SUM(I2070:I2072)</f>
        <v>2575.0500000000002</v>
      </c>
      <c r="O2069" s="483" t="s">
        <v>14911</v>
      </c>
      <c r="P2069" s="395"/>
      <c r="Q2069" s="395"/>
      <c r="R2069" s="358" t="s">
        <v>14912</v>
      </c>
      <c r="S2069" s="359" t="s">
        <v>72</v>
      </c>
      <c r="T2069" s="425">
        <v>1</v>
      </c>
      <c r="U2069" s="403"/>
      <c r="V2069" s="419" t="e">
        <f>TRUNC(SUM(V2070:V2074),2)</f>
        <v>#VALUE!</v>
      </c>
    </row>
    <row r="2070" spans="2:22">
      <c r="B2070" s="361" t="s">
        <v>874</v>
      </c>
      <c r="C2070" s="362" t="s">
        <v>7</v>
      </c>
      <c r="D2070" s="366">
        <v>88316</v>
      </c>
      <c r="E2070" s="179" t="str">
        <f>IF($D2070&lt;&gt;"",VLOOKUP($D2070,'SINAPI MARÇO 2020'!$A$1:G12739,2,FALSE),"")</f>
        <v>SERVENTE COM ENCARGOS COMPLEMENTARES</v>
      </c>
      <c r="F2070" s="180" t="str">
        <f>IF($D2070&lt;&gt;"",VLOOKUP($D2070,'SINAPI MARÇO 2020'!$1:$1048576,3,FALSE),"")</f>
        <v>H</v>
      </c>
      <c r="G2070" s="426">
        <v>4</v>
      </c>
      <c r="H2070" s="625">
        <f>IF($D2070&lt;&gt;"",VLOOKUP($D2070,'SINAPI MARÇO 2020'!$1:$1048576,4,FALSE),"")</f>
        <v>14.37</v>
      </c>
      <c r="I2070" s="420">
        <f>TRUNC(G2070*H2070,2)</f>
        <v>57.48</v>
      </c>
      <c r="O2070" s="361" t="s">
        <v>872</v>
      </c>
      <c r="P2070" s="362" t="s">
        <v>7</v>
      </c>
      <c r="Q2070" s="366">
        <v>1292</v>
      </c>
      <c r="R2070" s="572" t="str">
        <f>IF($D2070&lt;&gt;"",VLOOKUP($D2070,'SINAPI MARÇO 2020'!$A$1:T12985,2,FALSE),"")</f>
        <v>SERVENTE COM ENCARGOS COMPLEMENTARES</v>
      </c>
      <c r="S2070" s="573" t="str">
        <f>IF($D2070&lt;&gt;"",VLOOKUP($D2070,'SINAPI MARÇO 2020'!$1:$1048576,3,FALSE),"")</f>
        <v>H</v>
      </c>
      <c r="T2070" s="440">
        <v>1.1200000000000001</v>
      </c>
      <c r="U2070" s="574">
        <f>IF($D2070&lt;&gt;"",VLOOKUP($D2070,'SINAPI MARÇO 2020'!$1:$1048576,4,FALSE),"")</f>
        <v>14.37</v>
      </c>
      <c r="V2070" s="575">
        <f>TRUNC(T2070*U2070,2)</f>
        <v>16.09</v>
      </c>
    </row>
    <row r="2071" spans="2:22">
      <c r="B2071" s="361" t="s">
        <v>874</v>
      </c>
      <c r="C2071" s="362" t="s">
        <v>7</v>
      </c>
      <c r="D2071" s="366">
        <v>88309</v>
      </c>
      <c r="E2071" s="179" t="str">
        <f>IF($D2071&lt;&gt;"",VLOOKUP($D2071,'SINAPI MARÇO 2020'!$A$1:G12740,2,FALSE),"")</f>
        <v>PEDREIRO COM ENCARGOS COMPLEMENTARES</v>
      </c>
      <c r="F2071" s="180" t="str">
        <f>IF($D2071&lt;&gt;"",VLOOKUP($D2071,'SINAPI MARÇO 2020'!$1:$1048576,3,FALSE),"")</f>
        <v>H</v>
      </c>
      <c r="G2071" s="426">
        <v>3</v>
      </c>
      <c r="H2071" s="625">
        <f>IF($D2071&lt;&gt;"",VLOOKUP($D2071,'SINAPI MARÇO 2020'!$1:$1048576,4,FALSE),"")</f>
        <v>17.760000000000002</v>
      </c>
      <c r="I2071" s="420">
        <f>TRUNC(G2071*H2071,2)</f>
        <v>53.28</v>
      </c>
      <c r="O2071" s="361" t="s">
        <v>872</v>
      </c>
      <c r="P2071" s="362" t="s">
        <v>7</v>
      </c>
      <c r="Q2071" s="366">
        <v>1381</v>
      </c>
      <c r="R2071" s="572" t="str">
        <f>IF($D2071&lt;&gt;"",VLOOKUP($D2071,'SINAPI MARÇO 2020'!$A$1:T12986,2,FALSE),"")</f>
        <v>PEDREIRO COM ENCARGOS COMPLEMENTARES</v>
      </c>
      <c r="S2071" s="573" t="str">
        <f>IF($D2071&lt;&gt;"",VLOOKUP($D2071,'SINAPI MARÇO 2020'!$1:$1048576,3,FALSE),"")</f>
        <v>H</v>
      </c>
      <c r="T2071" s="440">
        <v>8.6199999999999992</v>
      </c>
      <c r="U2071" s="574">
        <f>IF($D2071&lt;&gt;"",VLOOKUP($D2071,'SINAPI MARÇO 2020'!$1:$1048576,4,FALSE),"")</f>
        <v>17.760000000000002</v>
      </c>
      <c r="V2071" s="575">
        <f>TRUNC(T2071*U2071,2)</f>
        <v>153.09</v>
      </c>
    </row>
    <row r="2072" spans="2:22" ht="25.5">
      <c r="B2072" s="361" t="s">
        <v>872</v>
      </c>
      <c r="C2072" s="362" t="s">
        <v>873</v>
      </c>
      <c r="D2072" s="366"/>
      <c r="E2072" s="396" t="s">
        <v>13000</v>
      </c>
      <c r="F2072" s="365" t="s">
        <v>1131</v>
      </c>
      <c r="G2072" s="426">
        <v>1</v>
      </c>
      <c r="H2072" s="628">
        <v>2464.29</v>
      </c>
      <c r="I2072" s="420">
        <f>TRUNC(G2072*H2072,2)</f>
        <v>2464.29</v>
      </c>
      <c r="O2072" s="361" t="s">
        <v>872</v>
      </c>
      <c r="P2072" s="362" t="s">
        <v>7</v>
      </c>
      <c r="Q2072" s="366">
        <v>34357</v>
      </c>
      <c r="R2072" s="572" t="str">
        <f>IF($D2072&lt;&gt;"",VLOOKUP($D2072,'SINAPI MARÇO 2020'!$A$1:T12987,2,FALSE),"")</f>
        <v/>
      </c>
      <c r="S2072" s="573" t="str">
        <f>IF($D2072&lt;&gt;"",VLOOKUP($D2072,'SINAPI MARÇO 2020'!$1:$1048576,3,FALSE),"")</f>
        <v/>
      </c>
      <c r="T2072" s="440">
        <v>0.14000000000000001</v>
      </c>
      <c r="U2072" s="574" t="str">
        <f>IF($D2072&lt;&gt;"",VLOOKUP($D2072,'SINAPI MARÇO 2020'!$1:$1048576,4,FALSE),"")</f>
        <v/>
      </c>
      <c r="V2072" s="575" t="e">
        <f>TRUNC(T2072*U2072,2)</f>
        <v>#VALUE!</v>
      </c>
    </row>
    <row r="2073" spans="2:22">
      <c r="B2073" s="492"/>
      <c r="C2073" s="400"/>
      <c r="D2073" s="400"/>
      <c r="E2073" s="587"/>
      <c r="F2073" s="400"/>
      <c r="G2073" s="594"/>
      <c r="H2073" s="406"/>
      <c r="I2073" s="493"/>
      <c r="O2073" s="361" t="s">
        <v>918</v>
      </c>
      <c r="P2073" s="362" t="s">
        <v>7</v>
      </c>
      <c r="Q2073" s="366">
        <v>88256</v>
      </c>
      <c r="R2073" s="572" t="str">
        <f>IF($D2073&lt;&gt;"",VLOOKUP($D2073,'SINAPI MARÇO 2020'!$A$1:T12988,2,FALSE),"")</f>
        <v/>
      </c>
      <c r="S2073" s="573" t="str">
        <f>IF($D2073&lt;&gt;"",VLOOKUP($D2073,'SINAPI MARÇO 2020'!$1:$1048576,3,FALSE),"")</f>
        <v/>
      </c>
      <c r="T2073" s="440">
        <v>0.93</v>
      </c>
      <c r="U2073" s="574" t="str">
        <f>IF($D2073&lt;&gt;"",VLOOKUP($D2073,'SINAPI MARÇO 2020'!$1:$1048576,4,FALSE),"")</f>
        <v/>
      </c>
      <c r="V2073" s="575" t="e">
        <f>TRUNC(T2073*U2073,2)</f>
        <v>#VALUE!</v>
      </c>
    </row>
    <row r="2074" spans="2:22" ht="25.5">
      <c r="B2074" s="483" t="s">
        <v>12979</v>
      </c>
      <c r="C2074" s="395"/>
      <c r="D2074" s="395"/>
      <c r="E2074" s="358" t="s">
        <v>13001</v>
      </c>
      <c r="F2074" s="359" t="s">
        <v>1136</v>
      </c>
      <c r="G2074" s="425"/>
      <c r="H2074" s="403"/>
      <c r="I2074" s="419">
        <f>SUM(I2075:I2077)</f>
        <v>502.69</v>
      </c>
      <c r="O2074" s="361" t="s">
        <v>918</v>
      </c>
      <c r="P2074" s="362" t="s">
        <v>7</v>
      </c>
      <c r="Q2074" s="576">
        <v>88316</v>
      </c>
      <c r="R2074" s="572" t="str">
        <f>IF($D2074&lt;&gt;"",VLOOKUP($D2074,'SINAPI MARÇO 2020'!$A$1:T12989,2,FALSE),"")</f>
        <v/>
      </c>
      <c r="S2074" s="573" t="str">
        <f>IF($D2074&lt;&gt;"",VLOOKUP($D2074,'SINAPI MARÇO 2020'!$1:$1048576,3,FALSE),"")</f>
        <v/>
      </c>
      <c r="T2074" s="440">
        <v>0.34</v>
      </c>
      <c r="U2074" s="574" t="str">
        <f>IF($D2074&lt;&gt;"",VLOOKUP($D2074,'SINAPI MARÇO 2020'!$1:$1048576,4,FALSE),"")</f>
        <v/>
      </c>
      <c r="V2074" s="575" t="e">
        <f>TRUNC(T2074*U2074,2)</f>
        <v>#VALUE!</v>
      </c>
    </row>
    <row r="2075" spans="2:22">
      <c r="B2075" s="361" t="s">
        <v>874</v>
      </c>
      <c r="C2075" s="362" t="s">
        <v>7</v>
      </c>
      <c r="D2075" s="366">
        <v>88274</v>
      </c>
      <c r="E2075" s="179" t="str">
        <f>IF($D2075&lt;&gt;"",VLOOKUP($D2075,'SINAPI MARÇO 2020'!$A$1:G12744,2,FALSE),"")</f>
        <v>MARMORISTA/GRANITEIRO COM ENCARGOS COMPLEMENTARES</v>
      </c>
      <c r="F2075" s="180" t="str">
        <f>IF($D2075&lt;&gt;"",VLOOKUP($D2075,'SINAPI MARÇO 2020'!$1:$1048576,3,FALSE),"")</f>
        <v>H</v>
      </c>
      <c r="G2075" s="426">
        <v>1.49</v>
      </c>
      <c r="H2075" s="625">
        <f>IF($D2075&lt;&gt;"",VLOOKUP($D2075,'SINAPI MARÇO 2020'!$1:$1048576,4,FALSE),"")</f>
        <v>17.98</v>
      </c>
      <c r="I2075" s="420">
        <f>TRUNC(G2075*H2075,2)</f>
        <v>26.79</v>
      </c>
    </row>
    <row r="2076" spans="2:22">
      <c r="B2076" s="361" t="s">
        <v>874</v>
      </c>
      <c r="C2076" s="362" t="s">
        <v>7</v>
      </c>
      <c r="D2076" s="366">
        <v>88309</v>
      </c>
      <c r="E2076" s="179" t="str">
        <f>IF($D2076&lt;&gt;"",VLOOKUP($D2076,'SINAPI MARÇO 2020'!$A$1:G12745,2,FALSE),"")</f>
        <v>PEDREIRO COM ENCARGOS COMPLEMENTARES</v>
      </c>
      <c r="F2076" s="180" t="str">
        <f>IF($D2076&lt;&gt;"",VLOOKUP($D2076,'SINAPI MARÇO 2020'!$1:$1048576,3,FALSE),"")</f>
        <v>H</v>
      </c>
      <c r="G2076" s="426">
        <v>0.98</v>
      </c>
      <c r="H2076" s="625">
        <f>IF($D2076&lt;&gt;"",VLOOKUP($D2076,'SINAPI MARÇO 2020'!$1:$1048576,4,FALSE),"")</f>
        <v>17.760000000000002</v>
      </c>
      <c r="I2076" s="420">
        <f>TRUNC(G2076*H2076,2)</f>
        <v>17.399999999999999</v>
      </c>
    </row>
    <row r="2077" spans="2:22">
      <c r="B2077" s="361" t="s">
        <v>872</v>
      </c>
      <c r="C2077" s="362" t="s">
        <v>873</v>
      </c>
      <c r="D2077" s="366"/>
      <c r="E2077" s="396" t="s">
        <v>13002</v>
      </c>
      <c r="F2077" s="365" t="s">
        <v>1136</v>
      </c>
      <c r="G2077" s="426">
        <v>1</v>
      </c>
      <c r="H2077" s="625">
        <v>458.5</v>
      </c>
      <c r="I2077" s="420">
        <f>TRUNC(G2077*H2077,2)</f>
        <v>458.5</v>
      </c>
    </row>
    <row r="2078" spans="2:22">
      <c r="B2078" s="492"/>
      <c r="C2078" s="400"/>
      <c r="D2078" s="400"/>
      <c r="E2078" s="587"/>
      <c r="F2078" s="400"/>
      <c r="G2078" s="594"/>
      <c r="H2078" s="406"/>
      <c r="I2078" s="493"/>
    </row>
    <row r="2079" spans="2:22" ht="25.5">
      <c r="B2079" s="483" t="s">
        <v>12980</v>
      </c>
      <c r="C2079" s="395"/>
      <c r="D2079" s="395"/>
      <c r="E2079" s="358" t="s">
        <v>13003</v>
      </c>
      <c r="F2079" s="359" t="s">
        <v>1136</v>
      </c>
      <c r="G2079" s="425"/>
      <c r="H2079" s="403"/>
      <c r="I2079" s="419">
        <f>SUM(I2080:I2082)</f>
        <v>587.19000000000005</v>
      </c>
    </row>
    <row r="2080" spans="2:22">
      <c r="B2080" s="361" t="s">
        <v>874</v>
      </c>
      <c r="C2080" s="362" t="s">
        <v>7</v>
      </c>
      <c r="D2080" s="366">
        <v>88274</v>
      </c>
      <c r="E2080" s="179" t="str">
        <f>IF($D2080&lt;&gt;"",VLOOKUP($D2080,'SINAPI MARÇO 2020'!$A$1:G12749,2,FALSE),"")</f>
        <v>MARMORISTA/GRANITEIRO COM ENCARGOS COMPLEMENTARES</v>
      </c>
      <c r="F2080" s="180" t="str">
        <f>IF($D2080&lt;&gt;"",VLOOKUP($D2080,'SINAPI MARÇO 2020'!$1:$1048576,3,FALSE),"")</f>
        <v>H</v>
      </c>
      <c r="G2080" s="426">
        <v>1.49</v>
      </c>
      <c r="H2080" s="625">
        <f>IF($D2080&lt;&gt;"",VLOOKUP($D2080,'SINAPI MARÇO 2020'!$1:$1048576,4,FALSE),"")</f>
        <v>17.98</v>
      </c>
      <c r="I2080" s="420">
        <f>TRUNC(G2080*H2080,2)</f>
        <v>26.79</v>
      </c>
    </row>
    <row r="2081" spans="2:9">
      <c r="B2081" s="361" t="s">
        <v>874</v>
      </c>
      <c r="C2081" s="362" t="s">
        <v>7</v>
      </c>
      <c r="D2081" s="366">
        <v>88309</v>
      </c>
      <c r="E2081" s="179" t="str">
        <f>IF($D2081&lt;&gt;"",VLOOKUP($D2081,'SINAPI MARÇO 2020'!$A$1:G12750,2,FALSE),"")</f>
        <v>PEDREIRO COM ENCARGOS COMPLEMENTARES</v>
      </c>
      <c r="F2081" s="180" t="str">
        <f>IF($D2081&lt;&gt;"",VLOOKUP($D2081,'SINAPI MARÇO 2020'!$1:$1048576,3,FALSE),"")</f>
        <v>H</v>
      </c>
      <c r="G2081" s="426">
        <v>0.98</v>
      </c>
      <c r="H2081" s="625">
        <f>IF($D2081&lt;&gt;"",VLOOKUP($D2081,'SINAPI MARÇO 2020'!$1:$1048576,4,FALSE),"")</f>
        <v>17.760000000000002</v>
      </c>
      <c r="I2081" s="420">
        <f>TRUNC(G2081*H2081,2)</f>
        <v>17.399999999999999</v>
      </c>
    </row>
    <row r="2082" spans="2:9" ht="25.5">
      <c r="B2082" s="361" t="s">
        <v>872</v>
      </c>
      <c r="C2082" s="362" t="s">
        <v>873</v>
      </c>
      <c r="D2082" s="366"/>
      <c r="E2082" s="396" t="s">
        <v>13004</v>
      </c>
      <c r="F2082" s="365" t="s">
        <v>1136</v>
      </c>
      <c r="G2082" s="426">
        <v>1</v>
      </c>
      <c r="H2082" s="628">
        <v>543</v>
      </c>
      <c r="I2082" s="420">
        <f>TRUNC(G2082*H2082,2)</f>
        <v>543</v>
      </c>
    </row>
    <row r="2083" spans="2:9">
      <c r="B2083" s="492"/>
      <c r="C2083" s="400"/>
      <c r="D2083" s="400"/>
      <c r="E2083" s="587"/>
      <c r="F2083" s="400"/>
      <c r="G2083" s="594"/>
      <c r="H2083" s="406"/>
      <c r="I2083" s="493"/>
    </row>
    <row r="2084" spans="2:9" ht="15">
      <c r="B2084" s="483" t="s">
        <v>12981</v>
      </c>
      <c r="C2084" s="395"/>
      <c r="D2084" s="395"/>
      <c r="E2084" s="358" t="s">
        <v>13005</v>
      </c>
      <c r="F2084" s="359" t="s">
        <v>1136</v>
      </c>
      <c r="G2084" s="425"/>
      <c r="H2084" s="403"/>
      <c r="I2084" s="419">
        <f>SUM(I2085:I2089)</f>
        <v>139.86000000000001</v>
      </c>
    </row>
    <row r="2085" spans="2:9">
      <c r="B2085" s="361" t="s">
        <v>874</v>
      </c>
      <c r="C2085" s="362" t="s">
        <v>7</v>
      </c>
      <c r="D2085" s="366">
        <v>88239</v>
      </c>
      <c r="E2085" s="179" t="str">
        <f>IF($D2085&lt;&gt;"",VLOOKUP($D2085,'SINAPI MARÇO 2020'!$A$1:G12754,2,FALSE),"")</f>
        <v>AJUDANTE DE CARPINTEIRO COM ENCARGOS COMPLEMENTARES</v>
      </c>
      <c r="F2085" s="180" t="str">
        <f>IF($D2085&lt;&gt;"",VLOOKUP($D2085,'SINAPI MARÇO 2020'!$1:$1048576,3,FALSE),"")</f>
        <v>H</v>
      </c>
      <c r="G2085" s="426">
        <v>2</v>
      </c>
      <c r="H2085" s="625">
        <f>IF($D2085&lt;&gt;"",VLOOKUP($D2085,'SINAPI MARÇO 2020'!$1:$1048576,4,FALSE),"")</f>
        <v>14.91</v>
      </c>
      <c r="I2085" s="420">
        <f>TRUNC(G2085*H2085,2)</f>
        <v>29.82</v>
      </c>
    </row>
    <row r="2086" spans="2:9">
      <c r="B2086" s="361" t="s">
        <v>874</v>
      </c>
      <c r="C2086" s="362" t="s">
        <v>7</v>
      </c>
      <c r="D2086" s="366">
        <v>88262</v>
      </c>
      <c r="E2086" s="179" t="str">
        <f>IF($D2086&lt;&gt;"",VLOOKUP($D2086,'SINAPI MARÇO 2020'!$A$1:G12755,2,FALSE),"")</f>
        <v>CARPINTEIRO DE FORMAS COM ENCARGOS COMPLEMENTARES</v>
      </c>
      <c r="F2086" s="180" t="str">
        <f>IF($D2086&lt;&gt;"",VLOOKUP($D2086,'SINAPI MARÇO 2020'!$1:$1048576,3,FALSE),"")</f>
        <v>H</v>
      </c>
      <c r="G2086" s="426">
        <v>1.54</v>
      </c>
      <c r="H2086" s="625">
        <f>IF($D2086&lt;&gt;"",VLOOKUP($D2086,'SINAPI MARÇO 2020'!$1:$1048576,4,FALSE),"")</f>
        <v>17.64</v>
      </c>
      <c r="I2086" s="420">
        <f>TRUNC(G2086*H2086,2)</f>
        <v>27.16</v>
      </c>
    </row>
    <row r="2087" spans="2:9" ht="25.5">
      <c r="B2087" s="361" t="s">
        <v>872</v>
      </c>
      <c r="C2087" s="362" t="s">
        <v>7</v>
      </c>
      <c r="D2087" s="366">
        <v>4513</v>
      </c>
      <c r="E2087" s="179" t="str">
        <f>IF($D2087&lt;&gt;"",VLOOKUP($D2087,'SINAPI MARÇO 2020'!$A$1:G12756,2,FALSE),"")</f>
        <v>CAIBRO DE MADEIRA NAO APARELHADA 5 X 5 CM (2 X 2 ") PINUS, MISTA OU EQUIVALENTE DA REGIAO</v>
      </c>
      <c r="F2087" s="180" t="str">
        <f>IF($D2087&lt;&gt;"",VLOOKUP($D2087,'SINAPI MARÇO 2020'!$1:$1048576,3,FALSE),"")</f>
        <v xml:space="preserve">M     </v>
      </c>
      <c r="G2087" s="426">
        <v>4</v>
      </c>
      <c r="H2087" s="625">
        <f>IF($D2087&lt;&gt;"",VLOOKUP($D2087,'SINAPI MARÇO 2020'!$1:$1048576,4,FALSE),"")</f>
        <v>4.87</v>
      </c>
      <c r="I2087" s="420">
        <f>TRUNC(G2087*H2087,2)</f>
        <v>19.48</v>
      </c>
    </row>
    <row r="2088" spans="2:9">
      <c r="B2088" s="361" t="s">
        <v>872</v>
      </c>
      <c r="C2088" s="362" t="s">
        <v>7</v>
      </c>
      <c r="D2088" s="366">
        <v>5061</v>
      </c>
      <c r="E2088" s="179" t="str">
        <f>IF($D2088&lt;&gt;"",VLOOKUP($D2088,'SINAPI MARÇO 2020'!$A$1:G12757,2,FALSE),"")</f>
        <v>PREGO DE ACO POLIDO COM CABECA 18 X 27 (2 1/2 X 10)</v>
      </c>
      <c r="F2088" s="180" t="str">
        <f>IF($D2088&lt;&gt;"",VLOOKUP($D2088,'SINAPI MARÇO 2020'!$1:$1048576,3,FALSE),"")</f>
        <v xml:space="preserve">KG    </v>
      </c>
      <c r="G2088" s="426">
        <v>7.6899999999999996E-2</v>
      </c>
      <c r="H2088" s="625">
        <f>IF($D2088&lt;&gt;"",VLOOKUP($D2088,'SINAPI MARÇO 2020'!$1:$1048576,4,FALSE),"")</f>
        <v>10.99</v>
      </c>
      <c r="I2088" s="420">
        <f>TRUNC(G2088*H2088,2)</f>
        <v>0.84</v>
      </c>
    </row>
    <row r="2089" spans="2:9" ht="25.5">
      <c r="B2089" s="361" t="s">
        <v>872</v>
      </c>
      <c r="C2089" s="362" t="s">
        <v>7</v>
      </c>
      <c r="D2089" s="366">
        <v>3993</v>
      </c>
      <c r="E2089" s="179" t="str">
        <f>IF($D2089&lt;&gt;"",VLOOKUP($D2089,'SINAPI MARÇO 2020'!$A$1:G12758,2,FALSE),"")</f>
        <v>TABUA DE MADEIRA APARELHADA *2,5 X 15* CM, MACARANDUBA, ANGELIM OU EQUIVALENTE DA REGIAO</v>
      </c>
      <c r="F2089" s="180" t="str">
        <f>IF($D2089&lt;&gt;"",VLOOKUP($D2089,'SINAPI MARÇO 2020'!$1:$1048576,3,FALSE),"")</f>
        <v xml:space="preserve">M2    </v>
      </c>
      <c r="G2089" s="426">
        <v>1.1000000000000001</v>
      </c>
      <c r="H2089" s="625">
        <f>IF($D2089&lt;&gt;"",VLOOKUP($D2089,'SINAPI MARÇO 2020'!$1:$1048576,4,FALSE),"")</f>
        <v>56.88</v>
      </c>
      <c r="I2089" s="420">
        <f>TRUNC(G2089*H2089,2)</f>
        <v>62.56</v>
      </c>
    </row>
    <row r="2090" spans="2:9">
      <c r="B2090" s="492"/>
      <c r="C2090" s="400"/>
      <c r="D2090" s="400"/>
      <c r="E2090" s="587"/>
      <c r="F2090" s="400"/>
      <c r="G2090" s="594"/>
      <c r="H2090" s="406"/>
      <c r="I2090" s="493"/>
    </row>
    <row r="2091" spans="2:9" ht="15">
      <c r="B2091" s="483" t="s">
        <v>12982</v>
      </c>
      <c r="C2091" s="395"/>
      <c r="D2091" s="395"/>
      <c r="E2091" s="358" t="s">
        <v>13006</v>
      </c>
      <c r="F2091" s="359" t="s">
        <v>1136</v>
      </c>
      <c r="G2091" s="425"/>
      <c r="H2091" s="403"/>
      <c r="I2091" s="419">
        <f>SUM(I2092:I2099)</f>
        <v>116.55999999999999</v>
      </c>
    </row>
    <row r="2092" spans="2:9">
      <c r="B2092" s="361" t="s">
        <v>874</v>
      </c>
      <c r="C2092" s="362" t="s">
        <v>7</v>
      </c>
      <c r="D2092" s="366">
        <v>88309</v>
      </c>
      <c r="E2092" s="179" t="str">
        <f>IF($D2092&lt;&gt;"",VLOOKUP($D2092,'SINAPI MARÇO 2020'!$A$1:G12761,2,FALSE),"")</f>
        <v>PEDREIRO COM ENCARGOS COMPLEMENTARES</v>
      </c>
      <c r="F2092" s="180" t="str">
        <f>IF($D2092&lt;&gt;"",VLOOKUP($D2092,'SINAPI MARÇO 2020'!$1:$1048576,3,FALSE),"")</f>
        <v>H</v>
      </c>
      <c r="G2092" s="426">
        <v>2.0699999999999998</v>
      </c>
      <c r="H2092" s="625">
        <f>IF($D2092&lt;&gt;"",VLOOKUP($D2092,'SINAPI MARÇO 2020'!$1:$1048576,4,FALSE),"")</f>
        <v>17.760000000000002</v>
      </c>
      <c r="I2092" s="420">
        <f t="shared" ref="I2092:I2099" si="62">TRUNC(G2092*H2092,2)</f>
        <v>36.76</v>
      </c>
    </row>
    <row r="2093" spans="2:9">
      <c r="B2093" s="361" t="s">
        <v>874</v>
      </c>
      <c r="C2093" s="362" t="s">
        <v>7</v>
      </c>
      <c r="D2093" s="366">
        <v>88316</v>
      </c>
      <c r="E2093" s="179" t="str">
        <f>IF($D2093&lt;&gt;"",VLOOKUP($D2093,'SINAPI MARÇO 2020'!$A$1:G12762,2,FALSE),"")</f>
        <v>SERVENTE COM ENCARGOS COMPLEMENTARES</v>
      </c>
      <c r="F2093" s="180" t="str">
        <f>IF($D2093&lt;&gt;"",VLOOKUP($D2093,'SINAPI MARÇO 2020'!$1:$1048576,3,FALSE),"")</f>
        <v>H</v>
      </c>
      <c r="G2093" s="426">
        <v>2.0579999999999998</v>
      </c>
      <c r="H2093" s="625">
        <f>IF($D2093&lt;&gt;"",VLOOKUP($D2093,'SINAPI MARÇO 2020'!$1:$1048576,4,FALSE),"")</f>
        <v>14.37</v>
      </c>
      <c r="I2093" s="420">
        <f t="shared" si="62"/>
        <v>29.57</v>
      </c>
    </row>
    <row r="2094" spans="2:9" ht="25.5">
      <c r="B2094" s="361" t="s">
        <v>872</v>
      </c>
      <c r="C2094" s="362" t="s">
        <v>7</v>
      </c>
      <c r="D2094" s="366">
        <v>367</v>
      </c>
      <c r="E2094" s="179" t="str">
        <f>IF($D2094&lt;&gt;"",VLOOKUP($D2094,'SINAPI MARÇO 2020'!$A$1:G12763,2,FALSE),"")</f>
        <v>AREIA GROSSA - POSTO JAZIDA/FORNECEDOR (RETIRADO NA JAZIDA, SEM TRANSPORTE)</v>
      </c>
      <c r="F2094" s="180" t="str">
        <f>IF($D2094&lt;&gt;"",VLOOKUP($D2094,'SINAPI MARÇO 2020'!$1:$1048576,3,FALSE),"")</f>
        <v xml:space="preserve">M3    </v>
      </c>
      <c r="G2094" s="426">
        <v>7.9000000000000001E-2</v>
      </c>
      <c r="H2094" s="625">
        <f>IF($D2094&lt;&gt;"",VLOOKUP($D2094,'SINAPI MARÇO 2020'!$1:$1048576,4,FALSE),"")</f>
        <v>61.5</v>
      </c>
      <c r="I2094" s="420">
        <f t="shared" si="62"/>
        <v>4.8499999999999996</v>
      </c>
    </row>
    <row r="2095" spans="2:9">
      <c r="B2095" s="361" t="s">
        <v>872</v>
      </c>
      <c r="C2095" s="362" t="s">
        <v>7</v>
      </c>
      <c r="D2095" s="366">
        <v>1106</v>
      </c>
      <c r="E2095" s="179" t="str">
        <f>IF($D2095&lt;&gt;"",VLOOKUP($D2095,'SINAPI MARÇO 2020'!$A$1:G12764,2,FALSE),"")</f>
        <v>CAL HIDRATADA CH-I PARA ARGAMASSAS</v>
      </c>
      <c r="F2095" s="180" t="str">
        <f>IF($D2095&lt;&gt;"",VLOOKUP($D2095,'SINAPI MARÇO 2020'!$1:$1048576,3,FALSE),"")</f>
        <v xml:space="preserve">KG    </v>
      </c>
      <c r="G2095" s="426">
        <v>9.8650000000000002</v>
      </c>
      <c r="H2095" s="625">
        <f>IF($D2095&lt;&gt;"",VLOOKUP($D2095,'SINAPI MARÇO 2020'!$1:$1048576,4,FALSE),"")</f>
        <v>0.6</v>
      </c>
      <c r="I2095" s="420">
        <f t="shared" si="62"/>
        <v>5.91</v>
      </c>
    </row>
    <row r="2096" spans="2:9">
      <c r="B2096" s="361" t="s">
        <v>872</v>
      </c>
      <c r="C2096" s="362" t="s">
        <v>7</v>
      </c>
      <c r="D2096" s="366">
        <v>1379</v>
      </c>
      <c r="E2096" s="179" t="str">
        <f>IF($D2096&lt;&gt;"",VLOOKUP($D2096,'SINAPI MARÇO 2020'!$A$1:G12765,2,FALSE),"")</f>
        <v>CIMENTO PORTLAND COMPOSTO CP II-32</v>
      </c>
      <c r="F2096" s="180" t="str">
        <f>IF($D2096&lt;&gt;"",VLOOKUP($D2096,'SINAPI MARÇO 2020'!$1:$1048576,3,FALSE),"")</f>
        <v xml:space="preserve">KG    </v>
      </c>
      <c r="G2096" s="426">
        <v>18.521000000000001</v>
      </c>
      <c r="H2096" s="625">
        <f>IF($D2096&lt;&gt;"",VLOOKUP($D2096,'SINAPI MARÇO 2020'!$1:$1048576,4,FALSE),"")</f>
        <v>0.49</v>
      </c>
      <c r="I2096" s="420">
        <f t="shared" si="62"/>
        <v>9.07</v>
      </c>
    </row>
    <row r="2097" spans="2:9" ht="25.5">
      <c r="B2097" s="361" t="s">
        <v>872</v>
      </c>
      <c r="C2097" s="362" t="s">
        <v>7</v>
      </c>
      <c r="D2097" s="366">
        <v>7271</v>
      </c>
      <c r="E2097" s="179" t="str">
        <f>IF($D2097&lt;&gt;"",VLOOKUP($D2097,'SINAPI MARÇO 2020'!$A$1:G12766,2,FALSE),"")</f>
        <v>BLOCO CERAMICO (ALVENARIA DE VEDACAO), 8 FUROS, DE 9 X 19 X 19 CM</v>
      </c>
      <c r="F2097" s="180" t="str">
        <f>IF($D2097&lt;&gt;"",VLOOKUP($D2097,'SINAPI MARÇO 2020'!$1:$1048576,3,FALSE),"")</f>
        <v xml:space="preserve">UN    </v>
      </c>
      <c r="G2097" s="426">
        <v>45</v>
      </c>
      <c r="H2097" s="625">
        <f>IF($D2097&lt;&gt;"",VLOOKUP($D2097,'SINAPI MARÇO 2020'!$1:$1048576,4,FALSE),"")</f>
        <v>0.57999999999999996</v>
      </c>
      <c r="I2097" s="420">
        <f t="shared" si="62"/>
        <v>26.1</v>
      </c>
    </row>
    <row r="2098" spans="2:9">
      <c r="B2098" s="361" t="s">
        <v>872</v>
      </c>
      <c r="C2098" s="362" t="s">
        <v>7</v>
      </c>
      <c r="D2098" s="366">
        <v>7342</v>
      </c>
      <c r="E2098" s="179" t="str">
        <f>IF($D2098&lt;&gt;"",VLOOKUP($D2098,'SINAPI MARÇO 2020'!$A$1:G12767,2,FALSE),"")</f>
        <v>TINTA MINERAL IMPERMEAVEL EM PO, BRANCA</v>
      </c>
      <c r="F2098" s="180" t="str">
        <f>IF($D2098&lt;&gt;"",VLOOKUP($D2098,'SINAPI MARÇO 2020'!$1:$1048576,3,FALSE),"")</f>
        <v xml:space="preserve">KG    </v>
      </c>
      <c r="G2098" s="426">
        <v>0.96</v>
      </c>
      <c r="H2098" s="625">
        <f>IF($D2098&lt;&gt;"",VLOOKUP($D2098,'SINAPI MARÇO 2020'!$1:$1048576,4,FALSE),"")</f>
        <v>1.82</v>
      </c>
      <c r="I2098" s="420">
        <f t="shared" si="62"/>
        <v>1.74</v>
      </c>
    </row>
    <row r="2099" spans="2:9" ht="25.5">
      <c r="B2099" s="361" t="s">
        <v>872</v>
      </c>
      <c r="C2099" s="362" t="s">
        <v>7</v>
      </c>
      <c r="D2099" s="366">
        <v>4721</v>
      </c>
      <c r="E2099" s="179" t="str">
        <f>IF($D2099&lt;&gt;"",VLOOKUP($D2099,'SINAPI MARÇO 2020'!$A$1:G12768,2,FALSE),"")</f>
        <v>PEDRA BRITADA N. 1 (9,5 a 19 MM) POSTO PEDREIRA/FORNECEDOR, SEM FRETE</v>
      </c>
      <c r="F2099" s="180" t="str">
        <f>IF($D2099&lt;&gt;"",VLOOKUP($D2099,'SINAPI MARÇO 2020'!$1:$1048576,3,FALSE),"")</f>
        <v xml:space="preserve">M3    </v>
      </c>
      <c r="G2099" s="426">
        <v>3.2000000000000001E-2</v>
      </c>
      <c r="H2099" s="625">
        <f>IF($D2099&lt;&gt;"",VLOOKUP($D2099,'SINAPI MARÇO 2020'!$1:$1048576,4,FALSE),"")</f>
        <v>80</v>
      </c>
      <c r="I2099" s="420">
        <f t="shared" si="62"/>
        <v>2.56</v>
      </c>
    </row>
    <row r="2100" spans="2:9">
      <c r="B2100" s="492"/>
      <c r="C2100" s="400"/>
      <c r="D2100" s="400"/>
      <c r="E2100" s="587"/>
      <c r="F2100" s="400"/>
      <c r="G2100" s="594"/>
      <c r="H2100" s="406"/>
      <c r="I2100" s="493"/>
    </row>
    <row r="2101" spans="2:9" ht="15">
      <c r="B2101" s="483" t="s">
        <v>12983</v>
      </c>
      <c r="C2101" s="395"/>
      <c r="D2101" s="395"/>
      <c r="E2101" s="358" t="s">
        <v>13007</v>
      </c>
      <c r="F2101" s="359" t="s">
        <v>1136</v>
      </c>
      <c r="G2101" s="425"/>
      <c r="H2101" s="403"/>
      <c r="I2101" s="419">
        <f>SUM(I2102:I2104)</f>
        <v>499.37</v>
      </c>
    </row>
    <row r="2102" spans="2:9">
      <c r="B2102" s="361" t="s">
        <v>874</v>
      </c>
      <c r="C2102" s="362" t="s">
        <v>7</v>
      </c>
      <c r="D2102" s="366">
        <v>88274</v>
      </c>
      <c r="E2102" s="179" t="str">
        <f>IF($D2102&lt;&gt;"",VLOOKUP($D2102,'SINAPI MARÇO 2020'!$A$1:G12771,2,FALSE),"")</f>
        <v>MARMORISTA/GRANITEIRO COM ENCARGOS COMPLEMENTARES</v>
      </c>
      <c r="F2102" s="180" t="str">
        <f>IF($D2102&lt;&gt;"",VLOOKUP($D2102,'SINAPI MARÇO 2020'!$1:$1048576,3,FALSE),"")</f>
        <v>H</v>
      </c>
      <c r="G2102" s="430">
        <v>1.49</v>
      </c>
      <c r="H2102" s="625">
        <f>IF($D2102&lt;&gt;"",VLOOKUP($D2102,'SINAPI MARÇO 2020'!$1:$1048576,4,FALSE),"")</f>
        <v>17.98</v>
      </c>
      <c r="I2102" s="420">
        <f>TRUNC(G2102*H2102,2)</f>
        <v>26.79</v>
      </c>
    </row>
    <row r="2103" spans="2:9">
      <c r="B2103" s="361" t="s">
        <v>874</v>
      </c>
      <c r="C2103" s="362" t="s">
        <v>7</v>
      </c>
      <c r="D2103" s="366">
        <v>88316</v>
      </c>
      <c r="E2103" s="179" t="str">
        <f>IF($D2103&lt;&gt;"",VLOOKUP($D2103,'SINAPI MARÇO 2020'!$A$1:G12772,2,FALSE),"")</f>
        <v>SERVENTE COM ENCARGOS COMPLEMENTARES</v>
      </c>
      <c r="F2103" s="180" t="str">
        <f>IF($D2103&lt;&gt;"",VLOOKUP($D2103,'SINAPI MARÇO 2020'!$1:$1048576,3,FALSE),"")</f>
        <v>H</v>
      </c>
      <c r="G2103" s="430">
        <v>0.98</v>
      </c>
      <c r="H2103" s="625">
        <f>IF($D2103&lt;&gt;"",VLOOKUP($D2103,'SINAPI MARÇO 2020'!$1:$1048576,4,FALSE),"")</f>
        <v>14.37</v>
      </c>
      <c r="I2103" s="420">
        <f>TRUNC(G2103*H2103,2)</f>
        <v>14.08</v>
      </c>
    </row>
    <row r="2104" spans="2:9">
      <c r="B2104" s="361" t="s">
        <v>872</v>
      </c>
      <c r="C2104" s="362" t="s">
        <v>873</v>
      </c>
      <c r="D2104" s="366"/>
      <c r="E2104" s="394" t="s">
        <v>13007</v>
      </c>
      <c r="F2104" s="364" t="s">
        <v>1136</v>
      </c>
      <c r="G2104" s="430">
        <v>1</v>
      </c>
      <c r="H2104" s="631">
        <v>458.5</v>
      </c>
      <c r="I2104" s="420">
        <f>TRUNC(G2104*H2104,2)</f>
        <v>458.5</v>
      </c>
    </row>
    <row r="2105" spans="2:9">
      <c r="B2105" s="492"/>
      <c r="C2105" s="400"/>
      <c r="D2105" s="400"/>
      <c r="E2105" s="587"/>
      <c r="F2105" s="400"/>
      <c r="G2105" s="594"/>
      <c r="H2105" s="406"/>
      <c r="I2105" s="493"/>
    </row>
    <row r="2106" spans="2:9" ht="25.5">
      <c r="B2106" s="483" t="s">
        <v>12984</v>
      </c>
      <c r="C2106" s="395"/>
      <c r="D2106" s="395"/>
      <c r="E2106" s="358" t="s">
        <v>13008</v>
      </c>
      <c r="F2106" s="359" t="s">
        <v>18</v>
      </c>
      <c r="G2106" s="425"/>
      <c r="H2106" s="403"/>
      <c r="I2106" s="419">
        <f>SUM(I2107:I2110)</f>
        <v>102.52000000000001</v>
      </c>
    </row>
    <row r="2107" spans="2:9">
      <c r="B2107" s="361" t="s">
        <v>874</v>
      </c>
      <c r="C2107" s="362" t="s">
        <v>7</v>
      </c>
      <c r="D2107" s="366">
        <v>88274</v>
      </c>
      <c r="E2107" s="179" t="str">
        <f>IF($D2107&lt;&gt;"",VLOOKUP($D2107,'SINAPI MARÇO 2020'!$A$1:G12776,2,FALSE),"")</f>
        <v>MARMORISTA/GRANITEIRO COM ENCARGOS COMPLEMENTARES</v>
      </c>
      <c r="F2107" s="180" t="str">
        <f>IF($D2107&lt;&gt;"",VLOOKUP($D2107,'SINAPI MARÇO 2020'!$1:$1048576,3,FALSE),"")</f>
        <v>H</v>
      </c>
      <c r="G2107" s="426">
        <v>0.4</v>
      </c>
      <c r="H2107" s="625">
        <f>IF($D2107&lt;&gt;"",VLOOKUP($D2107,'SINAPI MARÇO 2020'!$1:$1048576,4,FALSE),"")</f>
        <v>17.98</v>
      </c>
      <c r="I2107" s="420">
        <f>TRUNC(G2107*H2107,2)</f>
        <v>7.19</v>
      </c>
    </row>
    <row r="2108" spans="2:9">
      <c r="B2108" s="361" t="s">
        <v>874</v>
      </c>
      <c r="C2108" s="362" t="s">
        <v>7</v>
      </c>
      <c r="D2108" s="366">
        <v>88316</v>
      </c>
      <c r="E2108" s="179" t="str">
        <f>IF($D2108&lt;&gt;"",VLOOKUP($D2108,'SINAPI MARÇO 2020'!$A$1:G12777,2,FALSE),"")</f>
        <v>SERVENTE COM ENCARGOS COMPLEMENTARES</v>
      </c>
      <c r="F2108" s="180" t="str">
        <f>IF($D2108&lt;&gt;"",VLOOKUP($D2108,'SINAPI MARÇO 2020'!$1:$1048576,3,FALSE),"")</f>
        <v>H</v>
      </c>
      <c r="G2108" s="426">
        <v>0.4</v>
      </c>
      <c r="H2108" s="625">
        <f>IF($D2108&lt;&gt;"",VLOOKUP($D2108,'SINAPI MARÇO 2020'!$1:$1048576,4,FALSE),"")</f>
        <v>14.37</v>
      </c>
      <c r="I2108" s="420">
        <f>TRUNC(G2108*H2108,2)</f>
        <v>5.74</v>
      </c>
    </row>
    <row r="2109" spans="2:9" ht="25.5">
      <c r="B2109" s="361" t="s">
        <v>874</v>
      </c>
      <c r="C2109" s="362" t="s">
        <v>7</v>
      </c>
      <c r="D2109" s="366">
        <v>88631</v>
      </c>
      <c r="E2109" s="179" t="str">
        <f>IF($D2109&lt;&gt;"",VLOOKUP($D2109,'SINAPI MARÇO 2020'!$A$1:G12778,2,FALSE),"")</f>
        <v>ARGAMASSA TRAÇO 1:4 (EM VOLUME DE CIMENTO E AREIA MÉDIA ÚMIDA), PREPARO MANUAL. AF_08/2019</v>
      </c>
      <c r="F2109" s="180" t="str">
        <f>IF($D2109&lt;&gt;"",VLOOKUP($D2109,'SINAPI MARÇO 2020'!$1:$1048576,3,FALSE),"")</f>
        <v>M3</v>
      </c>
      <c r="G2109" s="426">
        <v>3.0000000000000001E-3</v>
      </c>
      <c r="H2109" s="625">
        <f>IF($D2109&lt;&gt;"",VLOOKUP($D2109,'SINAPI MARÇO 2020'!$1:$1048576,4,FALSE),"")</f>
        <v>381.86</v>
      </c>
      <c r="I2109" s="420">
        <f>TRUNC(G2109*H2109,2)</f>
        <v>1.1399999999999999</v>
      </c>
    </row>
    <row r="2110" spans="2:9" ht="25.5">
      <c r="B2110" s="361" t="s">
        <v>872</v>
      </c>
      <c r="C2110" s="362" t="s">
        <v>1108</v>
      </c>
      <c r="D2110" s="366"/>
      <c r="E2110" s="394" t="s">
        <v>13009</v>
      </c>
      <c r="F2110" s="365" t="s">
        <v>1135</v>
      </c>
      <c r="G2110" s="426">
        <v>1</v>
      </c>
      <c r="H2110" s="628">
        <v>88.45</v>
      </c>
      <c r="I2110" s="420">
        <f>TRUNC(G2110*H2110,2)</f>
        <v>88.45</v>
      </c>
    </row>
    <row r="2111" spans="2:9">
      <c r="B2111" s="492"/>
      <c r="C2111" s="400"/>
      <c r="D2111" s="400"/>
      <c r="E2111" s="587"/>
      <c r="F2111" s="400"/>
      <c r="G2111" s="594"/>
      <c r="H2111" s="406"/>
      <c r="I2111" s="493"/>
    </row>
    <row r="2112" spans="2:9" ht="25.5">
      <c r="B2112" s="483" t="s">
        <v>12995</v>
      </c>
      <c r="C2112" s="395"/>
      <c r="D2112" s="395"/>
      <c r="E2112" s="358" t="s">
        <v>13010</v>
      </c>
      <c r="F2112" s="359" t="s">
        <v>18</v>
      </c>
      <c r="G2112" s="425" t="s">
        <v>48</v>
      </c>
      <c r="H2112" s="403"/>
      <c r="I2112" s="419">
        <f>SUM(I2113:I2118)</f>
        <v>101.78</v>
      </c>
    </row>
    <row r="2113" spans="2:9">
      <c r="B2113" s="361" t="s">
        <v>872</v>
      </c>
      <c r="C2113" s="362" t="s">
        <v>7</v>
      </c>
      <c r="D2113" s="366">
        <v>1654</v>
      </c>
      <c r="E2113" s="179" t="str">
        <f>IF($D2113&lt;&gt;"",VLOOKUP($D2113,'SINAPI MARÇO 2020'!$A$1:G12782,2,FALSE),"")</f>
        <v>CRUZETA DE FERRO GALVANIZADO, COM ROSCA BSP, DE 3/4"</v>
      </c>
      <c r="F2113" s="180" t="str">
        <f>IF($D2113&lt;&gt;"",VLOOKUP($D2113,'SINAPI MARÇO 2020'!$1:$1048576,3,FALSE),"")</f>
        <v xml:space="preserve">UN    </v>
      </c>
      <c r="G2113" s="426">
        <v>0.7</v>
      </c>
      <c r="H2113" s="625">
        <f>IF($D2113&lt;&gt;"",VLOOKUP($D2113,'SINAPI MARÇO 2020'!$1:$1048576,4,FALSE),"")</f>
        <v>14.81</v>
      </c>
      <c r="I2113" s="420">
        <f t="shared" ref="I2113:I2118" si="63">TRUNC(G2113*H2113,2)</f>
        <v>10.36</v>
      </c>
    </row>
    <row r="2114" spans="2:9" ht="25.5">
      <c r="B2114" s="361" t="s">
        <v>872</v>
      </c>
      <c r="C2114" s="362" t="s">
        <v>7</v>
      </c>
      <c r="D2114" s="366">
        <v>2633</v>
      </c>
      <c r="E2114" s="179" t="str">
        <f>IF($D2114&lt;&gt;"",VLOOKUP($D2114,'SINAPI MARÇO 2020'!$A$1:G12783,2,FALSE),"")</f>
        <v>CURVA 90 GRAUS, PARA ELETRODUTO, EM ACO GALVANIZADO ELETROLITICO, DIAMETRO DE 20 MM (3/4")</v>
      </c>
      <c r="F2114" s="180" t="str">
        <f>IF($D2114&lt;&gt;"",VLOOKUP($D2114,'SINAPI MARÇO 2020'!$1:$1048576,3,FALSE),"")</f>
        <v xml:space="preserve">UN    </v>
      </c>
      <c r="G2114" s="426">
        <v>0.5</v>
      </c>
      <c r="H2114" s="625">
        <f>IF($D2114&lt;&gt;"",VLOOKUP($D2114,'SINAPI MARÇO 2020'!$1:$1048576,4,FALSE),"")</f>
        <v>4.5199999999999996</v>
      </c>
      <c r="I2114" s="420">
        <f t="shared" si="63"/>
        <v>2.2599999999999998</v>
      </c>
    </row>
    <row r="2115" spans="2:9">
      <c r="B2115" s="361" t="s">
        <v>872</v>
      </c>
      <c r="C2115" s="362" t="s">
        <v>7</v>
      </c>
      <c r="D2115" s="366">
        <v>6295</v>
      </c>
      <c r="E2115" s="179" t="str">
        <f>IF($D2115&lt;&gt;"",VLOOKUP($D2115,'SINAPI MARÇO 2020'!$A$1:G12784,2,FALSE),"")</f>
        <v>TE DE FERRO GALVANIZADO, DE 3/4"</v>
      </c>
      <c r="F2115" s="180" t="str">
        <f>IF($D2115&lt;&gt;"",VLOOKUP($D2115,'SINAPI MARÇO 2020'!$1:$1048576,3,FALSE),"")</f>
        <v xml:space="preserve">UN    </v>
      </c>
      <c r="G2115" s="426">
        <v>1.3000001000000001</v>
      </c>
      <c r="H2115" s="625">
        <f>IF($D2115&lt;&gt;"",VLOOKUP($D2115,'SINAPI MARÇO 2020'!$1:$1048576,4,FALSE),"")</f>
        <v>6.73</v>
      </c>
      <c r="I2115" s="420">
        <f t="shared" si="63"/>
        <v>8.74</v>
      </c>
    </row>
    <row r="2116" spans="2:9" ht="25.5">
      <c r="B2116" s="361" t="s">
        <v>872</v>
      </c>
      <c r="C2116" s="362" t="s">
        <v>7</v>
      </c>
      <c r="D2116" s="366">
        <v>7700</v>
      </c>
      <c r="E2116" s="179" t="str">
        <f>IF($D2116&lt;&gt;"",VLOOKUP($D2116,'SINAPI MARÇO 2020'!$A$1:G12785,2,FALSE),"")</f>
        <v>TUBO ACO GALVANIZADO COM COSTURA, CLASSE MEDIA, DN 3/4", E = *2,65* MM, PESO *1,58* KG/M (NBR 5580)</v>
      </c>
      <c r="F2116" s="180" t="str">
        <f>IF($D2116&lt;&gt;"",VLOOKUP($D2116,'SINAPI MARÇO 2020'!$1:$1048576,3,FALSE),"")</f>
        <v xml:space="preserve">M     </v>
      </c>
      <c r="G2116" s="426">
        <v>3.5000000999999998</v>
      </c>
      <c r="H2116" s="625">
        <f>IF($D2116&lt;&gt;"",VLOOKUP($D2116,'SINAPI MARÇO 2020'!$1:$1048576,4,FALSE),"")</f>
        <v>13.82</v>
      </c>
      <c r="I2116" s="420">
        <f t="shared" si="63"/>
        <v>48.37</v>
      </c>
    </row>
    <row r="2117" spans="2:9">
      <c r="B2117" s="361" t="s">
        <v>918</v>
      </c>
      <c r="C2117" s="362" t="s">
        <v>7</v>
      </c>
      <c r="D2117" s="366">
        <v>88315</v>
      </c>
      <c r="E2117" s="179" t="str">
        <f>IF($D2117&lt;&gt;"",VLOOKUP($D2117,'SINAPI MARÇO 2020'!$A$1:G12786,2,FALSE),"")</f>
        <v>SERRALHEIRO COM ENCARGOS COMPLEMENTARES</v>
      </c>
      <c r="F2117" s="180" t="str">
        <f>IF($D2117&lt;&gt;"",VLOOKUP($D2117,'SINAPI MARÇO 2020'!$1:$1048576,3,FALSE),"")</f>
        <v>H</v>
      </c>
      <c r="G2117" s="426">
        <v>1</v>
      </c>
      <c r="H2117" s="625">
        <f>IF($D2117&lt;&gt;"",VLOOKUP($D2117,'SINAPI MARÇO 2020'!$1:$1048576,4,FALSE),"")</f>
        <v>17.68</v>
      </c>
      <c r="I2117" s="420">
        <f t="shared" si="63"/>
        <v>17.68</v>
      </c>
    </row>
    <row r="2118" spans="2:9">
      <c r="B2118" s="361" t="s">
        <v>918</v>
      </c>
      <c r="C2118" s="362" t="s">
        <v>7</v>
      </c>
      <c r="D2118" s="366">
        <v>88316</v>
      </c>
      <c r="E2118" s="179" t="str">
        <f>IF($D2118&lt;&gt;"",VLOOKUP($D2118,'SINAPI MARÇO 2020'!$A$1:G12787,2,FALSE),"")</f>
        <v>SERVENTE COM ENCARGOS COMPLEMENTARES</v>
      </c>
      <c r="F2118" s="180" t="str">
        <f>IF($D2118&lt;&gt;"",VLOOKUP($D2118,'SINAPI MARÇO 2020'!$1:$1048576,3,FALSE),"")</f>
        <v>H</v>
      </c>
      <c r="G2118" s="426">
        <v>1</v>
      </c>
      <c r="H2118" s="625">
        <f>IF($D2118&lt;&gt;"",VLOOKUP($D2118,'SINAPI MARÇO 2020'!$1:$1048576,4,FALSE),"")</f>
        <v>14.37</v>
      </c>
      <c r="I2118" s="420">
        <f t="shared" si="63"/>
        <v>14.37</v>
      </c>
    </row>
    <row r="2119" spans="2:9">
      <c r="B2119" s="492"/>
      <c r="C2119" s="400"/>
      <c r="D2119" s="400"/>
      <c r="E2119" s="587"/>
      <c r="F2119" s="400"/>
      <c r="G2119" s="594"/>
      <c r="H2119" s="501"/>
      <c r="I2119" s="493"/>
    </row>
    <row r="2120" spans="2:9" ht="25.5">
      <c r="B2120" s="483" t="s">
        <v>12998</v>
      </c>
      <c r="C2120" s="395"/>
      <c r="D2120" s="395"/>
      <c r="E2120" s="358" t="s">
        <v>13011</v>
      </c>
      <c r="F2120" s="359" t="s">
        <v>72</v>
      </c>
      <c r="G2120" s="425"/>
      <c r="H2120" s="403"/>
      <c r="I2120" s="419">
        <f>SUM(I2121:I2123)</f>
        <v>41.66</v>
      </c>
    </row>
    <row r="2121" spans="2:9">
      <c r="B2121" s="361" t="s">
        <v>874</v>
      </c>
      <c r="C2121" s="362" t="s">
        <v>7</v>
      </c>
      <c r="D2121" s="366">
        <v>88316</v>
      </c>
      <c r="E2121" s="179" t="str">
        <f>IF($D2121&lt;&gt;"",VLOOKUP($D2121,'SINAPI MARÇO 2020'!$A$1:G12790,2,FALSE),"")</f>
        <v>SERVENTE COM ENCARGOS COMPLEMENTARES</v>
      </c>
      <c r="F2121" s="180" t="str">
        <f>IF($D2121&lt;&gt;"",VLOOKUP($D2121,'SINAPI MARÇO 2020'!$1:$1048576,3,FALSE),"")</f>
        <v>H</v>
      </c>
      <c r="G2121" s="426">
        <v>1.85</v>
      </c>
      <c r="H2121" s="625">
        <f>IF($D2121&lt;&gt;"",VLOOKUP($D2121,'SINAPI MARÇO 2020'!$1:$1048576,4,FALSE),"")</f>
        <v>14.37</v>
      </c>
      <c r="I2121" s="420">
        <f>TRUNC(G2121*H2121,2)</f>
        <v>26.58</v>
      </c>
    </row>
    <row r="2122" spans="2:9" ht="25.5">
      <c r="B2122" s="361" t="s">
        <v>872</v>
      </c>
      <c r="C2122" s="362" t="s">
        <v>7</v>
      </c>
      <c r="D2122" s="366">
        <v>367</v>
      </c>
      <c r="E2122" s="179" t="str">
        <f>IF($D2122&lt;&gt;"",VLOOKUP($D2122,'SINAPI MARÇO 2020'!$A$1:G12791,2,FALSE),"")</f>
        <v>AREIA GROSSA - POSTO JAZIDA/FORNECEDOR (RETIRADO NA JAZIDA, SEM TRANSPORTE)</v>
      </c>
      <c r="F2122" s="180" t="str">
        <f>IF($D2122&lt;&gt;"",VLOOKUP($D2122,'SINAPI MARÇO 2020'!$1:$1048576,3,FALSE),"")</f>
        <v xml:space="preserve">M3    </v>
      </c>
      <c r="G2122" s="426">
        <v>0.2</v>
      </c>
      <c r="H2122" s="625">
        <f>IF($D2122&lt;&gt;"",VLOOKUP($D2122,'SINAPI MARÇO 2020'!$1:$1048576,4,FALSE),"")</f>
        <v>61.5</v>
      </c>
      <c r="I2122" s="420">
        <f>TRUNC(G2122*H2122,2)</f>
        <v>12.3</v>
      </c>
    </row>
    <row r="2123" spans="2:9" ht="63.75">
      <c r="B2123" s="361" t="s">
        <v>874</v>
      </c>
      <c r="C2123" s="362" t="s">
        <v>7</v>
      </c>
      <c r="D2123" s="366">
        <v>93408</v>
      </c>
      <c r="E2123" s="179" t="str">
        <f>IF($D2123&lt;&gt;"",VLOOKUP($D2123,'SINAPI MARÇO 2020'!$A$1:G12792,2,FALSE),"")</f>
        <v>MÁQUINA JATO DE PRESSAO PORTÁTIL, CAMARA DE 1 SAIDA, CAPACIDADE 280 L, DIAMETRO 670 MM, BICO DE JATO CURTO VENTURI DE 5/16'' , MANGUEIRA DE 1'' COM COMPRESSOR DE AR REBOCÁVEL 189 PCM E MOTOR DIESEL 63 CV - CHP DIURNO. AF_03/2016</v>
      </c>
      <c r="F2123" s="180" t="str">
        <f>IF($D2123&lt;&gt;"",VLOOKUP($D2123,'SINAPI MARÇO 2020'!$1:$1048576,3,FALSE),"")</f>
        <v>CHP</v>
      </c>
      <c r="G2123" s="426">
        <v>4.9700000000000001E-2</v>
      </c>
      <c r="H2123" s="625">
        <f>IF($D2123&lt;&gt;"",VLOOKUP($D2123,'SINAPI MARÇO 2020'!$1:$1048576,4,FALSE),"")</f>
        <v>55.95</v>
      </c>
      <c r="I2123" s="420">
        <f>TRUNC(G2123*H2123,2)</f>
        <v>2.78</v>
      </c>
    </row>
    <row r="2124" spans="2:9">
      <c r="B2124" s="492"/>
      <c r="C2124" s="400"/>
      <c r="D2124" s="400"/>
      <c r="E2124" s="587"/>
      <c r="F2124" s="400"/>
      <c r="G2124" s="594"/>
      <c r="H2124" s="406"/>
      <c r="I2124" s="493"/>
    </row>
    <row r="2125" spans="2:9" ht="25.5">
      <c r="B2125" s="483" t="s">
        <v>12999</v>
      </c>
      <c r="C2125" s="395"/>
      <c r="D2125" s="395"/>
      <c r="E2125" s="358" t="s">
        <v>13012</v>
      </c>
      <c r="F2125" s="359" t="s">
        <v>72</v>
      </c>
      <c r="G2125" s="425"/>
      <c r="H2125" s="403"/>
      <c r="I2125" s="419">
        <f>SUM(I2126:I2129)</f>
        <v>41.849999999999994</v>
      </c>
    </row>
    <row r="2126" spans="2:9">
      <c r="B2126" s="361" t="s">
        <v>874</v>
      </c>
      <c r="C2126" s="362" t="s">
        <v>7</v>
      </c>
      <c r="D2126" s="366">
        <v>88310</v>
      </c>
      <c r="E2126" s="179" t="str">
        <f>IF($D2126&lt;&gt;"",VLOOKUP($D2126,'SINAPI MARÇO 2020'!$A$1:G12795,2,FALSE),"")</f>
        <v>PINTOR COM ENCARGOS COMPLEMENTARES</v>
      </c>
      <c r="F2126" s="180" t="str">
        <f>IF($D2126&lt;&gt;"",VLOOKUP($D2126,'SINAPI MARÇO 2020'!$1:$1048576,3,FALSE),"")</f>
        <v>H</v>
      </c>
      <c r="G2126" s="426">
        <v>1.2</v>
      </c>
      <c r="H2126" s="625">
        <f>IF($D2126&lt;&gt;"",VLOOKUP($D2126,'SINAPI MARÇO 2020'!$1:$1048576,4,FALSE),"")</f>
        <v>18.88</v>
      </c>
      <c r="I2126" s="420">
        <f>TRUNC(G2126*H2126,2)</f>
        <v>22.65</v>
      </c>
    </row>
    <row r="2127" spans="2:9">
      <c r="B2127" s="361" t="s">
        <v>874</v>
      </c>
      <c r="C2127" s="362" t="s">
        <v>7</v>
      </c>
      <c r="D2127" s="366">
        <v>88316</v>
      </c>
      <c r="E2127" s="179" t="str">
        <f>IF($D2127&lt;&gt;"",VLOOKUP($D2127,'SINAPI MARÇO 2020'!$A$1:G12796,2,FALSE),"")</f>
        <v>SERVENTE COM ENCARGOS COMPLEMENTARES</v>
      </c>
      <c r="F2127" s="180" t="str">
        <f>IF($D2127&lt;&gt;"",VLOOKUP($D2127,'SINAPI MARÇO 2020'!$1:$1048576,3,FALSE),"")</f>
        <v>H</v>
      </c>
      <c r="G2127" s="426">
        <v>1</v>
      </c>
      <c r="H2127" s="625">
        <f>IF($D2127&lt;&gt;"",VLOOKUP($D2127,'SINAPI MARÇO 2020'!$1:$1048576,4,FALSE),"")</f>
        <v>14.37</v>
      </c>
      <c r="I2127" s="420">
        <f>TRUNC(G2127*H2127,2)</f>
        <v>14.37</v>
      </c>
    </row>
    <row r="2128" spans="2:9" ht="25.5">
      <c r="B2128" s="361" t="s">
        <v>872</v>
      </c>
      <c r="C2128" s="362" t="s">
        <v>7</v>
      </c>
      <c r="D2128" s="366">
        <v>3767</v>
      </c>
      <c r="E2128" s="179" t="str">
        <f>IF($D2128&lt;&gt;"",VLOOKUP($D2128,'SINAPI MARÇO 2020'!$A$1:G12797,2,FALSE),"")</f>
        <v>LIXA EM FOLHA PARA PAREDE OU MADEIRA, NUMERO 120 (COR VERMELHA)</v>
      </c>
      <c r="F2128" s="180" t="str">
        <f>IF($D2128&lt;&gt;"",VLOOKUP($D2128,'SINAPI MARÇO 2020'!$1:$1048576,3,FALSE),"")</f>
        <v xml:space="preserve">UN    </v>
      </c>
      <c r="G2128" s="426">
        <v>1.5</v>
      </c>
      <c r="H2128" s="625">
        <f>IF($D2128&lt;&gt;"",VLOOKUP($D2128,'SINAPI MARÇO 2020'!$1:$1048576,4,FALSE),"")</f>
        <v>0.61</v>
      </c>
      <c r="I2128" s="420">
        <f>TRUNC(G2128*H2128,2)</f>
        <v>0.91</v>
      </c>
    </row>
    <row r="2129" spans="2:9" ht="25.5">
      <c r="B2129" s="361" t="s">
        <v>872</v>
      </c>
      <c r="C2129" s="362" t="s">
        <v>7</v>
      </c>
      <c r="D2129" s="366">
        <v>40514</v>
      </c>
      <c r="E2129" s="179" t="str">
        <f>IF($D2129&lt;&gt;"",VLOOKUP($D2129,'SINAPI MARÇO 2020'!$A$1:G12798,2,FALSE),"")</f>
        <v>!EM PROCESSO DE DESATIVACAO! VERNIZ POLIURETANO BRILHANTE PARA MADEIRA, SEM FILTRO SOLAR, USO INTERNO E EXTERNO</v>
      </c>
      <c r="F2129" s="180" t="str">
        <f>IF($D2129&lt;&gt;"",VLOOKUP($D2129,'SINAPI MARÇO 2020'!$1:$1048576,3,FALSE),"")</f>
        <v xml:space="preserve">L     </v>
      </c>
      <c r="G2129" s="426">
        <v>0.18</v>
      </c>
      <c r="H2129" s="625">
        <f>IF($D2129&lt;&gt;"",VLOOKUP($D2129,'SINAPI MARÇO 2020'!$1:$1048576,4,FALSE),"")</f>
        <v>21.8</v>
      </c>
      <c r="I2129" s="420">
        <f>TRUNC(G2129*H2129,2)</f>
        <v>3.92</v>
      </c>
    </row>
    <row r="2130" spans="2:9">
      <c r="B2130" s="524"/>
      <c r="C2130" s="173"/>
      <c r="D2130" s="500"/>
      <c r="E2130" s="586"/>
      <c r="F2130" s="173"/>
      <c r="G2130" s="581"/>
      <c r="H2130" s="501"/>
      <c r="I2130" s="523"/>
    </row>
    <row r="2131" spans="2:9" ht="15">
      <c r="B2131" s="483" t="s">
        <v>12990</v>
      </c>
      <c r="C2131" s="395"/>
      <c r="D2131" s="395"/>
      <c r="E2131" s="358" t="s">
        <v>13013</v>
      </c>
      <c r="F2131" s="359" t="s">
        <v>1131</v>
      </c>
      <c r="G2131" s="425">
        <v>1</v>
      </c>
      <c r="H2131" s="403"/>
      <c r="I2131" s="419">
        <f>SUM(I2132:I2134)</f>
        <v>161.34</v>
      </c>
    </row>
    <row r="2132" spans="2:9">
      <c r="B2132" s="172" t="s">
        <v>1106</v>
      </c>
      <c r="C2132" s="173" t="s">
        <v>7</v>
      </c>
      <c r="D2132" s="368">
        <v>88316</v>
      </c>
      <c r="E2132" s="179" t="str">
        <f>IF($D2132&lt;&gt;"",VLOOKUP($D2132,'SINAPI MARÇO 2020'!$A$1:G12801,2,FALSE),"")</f>
        <v>SERVENTE COM ENCARGOS COMPLEMENTARES</v>
      </c>
      <c r="F2132" s="180" t="str">
        <f>IF($D2132&lt;&gt;"",VLOOKUP($D2132,'SINAPI MARÇO 2020'!$1:$1048576,3,FALSE),"")</f>
        <v>H</v>
      </c>
      <c r="G2132" s="408">
        <v>1</v>
      </c>
      <c r="H2132" s="625">
        <f>IF($D2132&lt;&gt;"",VLOOKUP($D2132,'SINAPI MARÇO 2020'!$1:$1048576,4,FALSE),"")</f>
        <v>14.37</v>
      </c>
      <c r="I2132" s="420">
        <f>TRUNC(G2132*H2132,2)</f>
        <v>14.37</v>
      </c>
    </row>
    <row r="2133" spans="2:9">
      <c r="B2133" s="172" t="s">
        <v>1106</v>
      </c>
      <c r="C2133" s="173" t="s">
        <v>7</v>
      </c>
      <c r="D2133" s="368">
        <v>88317</v>
      </c>
      <c r="E2133" s="179" t="str">
        <f>IF($D2133&lt;&gt;"",VLOOKUP($D2133,'SINAPI MARÇO 2020'!$A$1:G12802,2,FALSE),"")</f>
        <v>SOLDADOR COM ENCARGOS COMPLEMENTARES</v>
      </c>
      <c r="F2133" s="180" t="str">
        <f>IF($D2133&lt;&gt;"",VLOOKUP($D2133,'SINAPI MARÇO 2020'!$1:$1048576,3,FALSE),"")</f>
        <v>H</v>
      </c>
      <c r="G2133" s="408">
        <v>1.5</v>
      </c>
      <c r="H2133" s="625">
        <f>IF($D2133&lt;&gt;"",VLOOKUP($D2133,'SINAPI MARÇO 2020'!$1:$1048576,4,FALSE),"")</f>
        <v>17.98</v>
      </c>
      <c r="I2133" s="420">
        <f>TRUNC(G2133*H2133,2)</f>
        <v>26.97</v>
      </c>
    </row>
    <row r="2134" spans="2:9">
      <c r="B2134" s="172" t="s">
        <v>872</v>
      </c>
      <c r="C2134" s="173" t="s">
        <v>873</v>
      </c>
      <c r="D2134" s="368"/>
      <c r="E2134" s="394" t="s">
        <v>13014</v>
      </c>
      <c r="F2134" s="364" t="s">
        <v>1131</v>
      </c>
      <c r="G2134" s="408">
        <v>1</v>
      </c>
      <c r="H2134" s="629">
        <v>120</v>
      </c>
      <c r="I2134" s="420">
        <f>TRUNC(G2134*H2134,2)</f>
        <v>120</v>
      </c>
    </row>
    <row r="2135" spans="2:9">
      <c r="B2135" s="532"/>
      <c r="C2135" s="515"/>
      <c r="D2135" s="515"/>
      <c r="E2135" s="591"/>
      <c r="F2135" s="515"/>
      <c r="G2135" s="600"/>
      <c r="H2135" s="516"/>
      <c r="I2135" s="533"/>
    </row>
    <row r="2136" spans="2:9" ht="15">
      <c r="B2136" s="483" t="s">
        <v>12991</v>
      </c>
      <c r="C2136" s="395"/>
      <c r="D2136" s="395"/>
      <c r="E2136" s="358" t="s">
        <v>13015</v>
      </c>
      <c r="F2136" s="359" t="s">
        <v>1131</v>
      </c>
      <c r="G2136" s="425">
        <v>1</v>
      </c>
      <c r="H2136" s="403"/>
      <c r="I2136" s="419">
        <f>SUM(I2137:I2139)</f>
        <v>126.34</v>
      </c>
    </row>
    <row r="2137" spans="2:9">
      <c r="B2137" s="172" t="s">
        <v>1106</v>
      </c>
      <c r="C2137" s="173" t="s">
        <v>7</v>
      </c>
      <c r="D2137" s="368">
        <v>88316</v>
      </c>
      <c r="E2137" s="179" t="str">
        <f>IF($D2137&lt;&gt;"",VLOOKUP($D2137,'SINAPI MARÇO 2020'!$A$1:G12806,2,FALSE),"")</f>
        <v>SERVENTE COM ENCARGOS COMPLEMENTARES</v>
      </c>
      <c r="F2137" s="180" t="str">
        <f>IF($D2137&lt;&gt;"",VLOOKUP($D2137,'SINAPI MARÇO 2020'!$1:$1048576,3,FALSE),"")</f>
        <v>H</v>
      </c>
      <c r="G2137" s="408">
        <v>1</v>
      </c>
      <c r="H2137" s="625">
        <f>IF($D2137&lt;&gt;"",VLOOKUP($D2137,'SINAPI MARÇO 2020'!$1:$1048576,4,FALSE),"")</f>
        <v>14.37</v>
      </c>
      <c r="I2137" s="420">
        <f>TRUNC(G2137*H2137,2)</f>
        <v>14.37</v>
      </c>
    </row>
    <row r="2138" spans="2:9">
      <c r="B2138" s="172" t="s">
        <v>1106</v>
      </c>
      <c r="C2138" s="173" t="s">
        <v>7</v>
      </c>
      <c r="D2138" s="368">
        <v>88317</v>
      </c>
      <c r="E2138" s="179" t="str">
        <f>IF($D2138&lt;&gt;"",VLOOKUP($D2138,'SINAPI MARÇO 2020'!$A$1:G12807,2,FALSE),"")</f>
        <v>SOLDADOR COM ENCARGOS COMPLEMENTARES</v>
      </c>
      <c r="F2138" s="180" t="str">
        <f>IF($D2138&lt;&gt;"",VLOOKUP($D2138,'SINAPI MARÇO 2020'!$1:$1048576,3,FALSE),"")</f>
        <v>H</v>
      </c>
      <c r="G2138" s="408">
        <v>1.5</v>
      </c>
      <c r="H2138" s="625">
        <f>IF($D2138&lt;&gt;"",VLOOKUP($D2138,'SINAPI MARÇO 2020'!$1:$1048576,4,FALSE),"")</f>
        <v>17.98</v>
      </c>
      <c r="I2138" s="420">
        <f>TRUNC(G2138*H2138,2)</f>
        <v>26.97</v>
      </c>
    </row>
    <row r="2139" spans="2:9">
      <c r="B2139" s="172" t="s">
        <v>872</v>
      </c>
      <c r="C2139" s="173" t="s">
        <v>873</v>
      </c>
      <c r="D2139" s="368"/>
      <c r="E2139" s="394" t="s">
        <v>13016</v>
      </c>
      <c r="F2139" s="364" t="s">
        <v>1131</v>
      </c>
      <c r="G2139" s="408">
        <v>1</v>
      </c>
      <c r="H2139" s="629">
        <v>85</v>
      </c>
      <c r="I2139" s="420">
        <f>TRUNC(G2139*H2139,2)</f>
        <v>85</v>
      </c>
    </row>
    <row r="2140" spans="2:9">
      <c r="B2140" s="532"/>
      <c r="C2140" s="515"/>
      <c r="D2140" s="515"/>
      <c r="E2140" s="591"/>
      <c r="F2140" s="515"/>
      <c r="G2140" s="600"/>
      <c r="H2140" s="516"/>
      <c r="I2140" s="533"/>
    </row>
    <row r="2141" spans="2:9" ht="15">
      <c r="B2141" s="483" t="s">
        <v>12992</v>
      </c>
      <c r="C2141" s="395"/>
      <c r="D2141" s="395"/>
      <c r="E2141" s="358" t="s">
        <v>13017</v>
      </c>
      <c r="F2141" s="359" t="s">
        <v>1131</v>
      </c>
      <c r="G2141" s="425">
        <v>1</v>
      </c>
      <c r="H2141" s="403"/>
      <c r="I2141" s="419">
        <f>SUM(I2142:I2144)</f>
        <v>119.34</v>
      </c>
    </row>
    <row r="2142" spans="2:9">
      <c r="B2142" s="172" t="s">
        <v>1106</v>
      </c>
      <c r="C2142" s="173" t="s">
        <v>7</v>
      </c>
      <c r="D2142" s="368">
        <v>88316</v>
      </c>
      <c r="E2142" s="179" t="str">
        <f>IF($D2142&lt;&gt;"",VLOOKUP($D2142,'SINAPI MARÇO 2020'!$A$1:G12811,2,FALSE),"")</f>
        <v>SERVENTE COM ENCARGOS COMPLEMENTARES</v>
      </c>
      <c r="F2142" s="180" t="str">
        <f>IF($D2142&lt;&gt;"",VLOOKUP($D2142,'SINAPI MARÇO 2020'!$1:$1048576,3,FALSE),"")</f>
        <v>H</v>
      </c>
      <c r="G2142" s="408">
        <v>1</v>
      </c>
      <c r="H2142" s="625">
        <f>IF($D2142&lt;&gt;"",VLOOKUP($D2142,'SINAPI MARÇO 2020'!$1:$1048576,4,FALSE),"")</f>
        <v>14.37</v>
      </c>
      <c r="I2142" s="420">
        <f>TRUNC(G2142*H2142,2)</f>
        <v>14.37</v>
      </c>
    </row>
    <row r="2143" spans="2:9">
      <c r="B2143" s="172" t="s">
        <v>1106</v>
      </c>
      <c r="C2143" s="173" t="s">
        <v>7</v>
      </c>
      <c r="D2143" s="368">
        <v>88317</v>
      </c>
      <c r="E2143" s="179" t="str">
        <f>IF($D2143&lt;&gt;"",VLOOKUP($D2143,'SINAPI MARÇO 2020'!$A$1:G12812,2,FALSE),"")</f>
        <v>SOLDADOR COM ENCARGOS COMPLEMENTARES</v>
      </c>
      <c r="F2143" s="180" t="str">
        <f>IF($D2143&lt;&gt;"",VLOOKUP($D2143,'SINAPI MARÇO 2020'!$1:$1048576,3,FALSE),"")</f>
        <v>H</v>
      </c>
      <c r="G2143" s="408">
        <v>1.5</v>
      </c>
      <c r="H2143" s="625">
        <f>IF($D2143&lt;&gt;"",VLOOKUP($D2143,'SINAPI MARÇO 2020'!$1:$1048576,4,FALSE),"")</f>
        <v>17.98</v>
      </c>
      <c r="I2143" s="420">
        <f>TRUNC(G2143*H2143,2)</f>
        <v>26.97</v>
      </c>
    </row>
    <row r="2144" spans="2:9">
      <c r="B2144" s="172" t="s">
        <v>872</v>
      </c>
      <c r="C2144" s="173" t="s">
        <v>873</v>
      </c>
      <c r="D2144" s="368"/>
      <c r="E2144" s="394" t="s">
        <v>13018</v>
      </c>
      <c r="F2144" s="364" t="s">
        <v>1131</v>
      </c>
      <c r="G2144" s="408">
        <v>1</v>
      </c>
      <c r="H2144" s="629">
        <v>78</v>
      </c>
      <c r="I2144" s="420">
        <f>TRUNC(G2144*H2144,2)</f>
        <v>78</v>
      </c>
    </row>
    <row r="2145" spans="2:9">
      <c r="B2145" s="526"/>
      <c r="C2145" s="505"/>
      <c r="D2145" s="505"/>
      <c r="E2145" s="589"/>
      <c r="F2145" s="505"/>
      <c r="G2145" s="594"/>
      <c r="H2145" s="506"/>
      <c r="I2145" s="527"/>
    </row>
    <row r="2146" spans="2:9" ht="15">
      <c r="B2146" s="483" t="s">
        <v>12993</v>
      </c>
      <c r="C2146" s="395"/>
      <c r="D2146" s="395"/>
      <c r="E2146" s="358" t="s">
        <v>13019</v>
      </c>
      <c r="F2146" s="359" t="s">
        <v>1131</v>
      </c>
      <c r="G2146" s="425">
        <v>1</v>
      </c>
      <c r="H2146" s="403"/>
      <c r="I2146" s="419">
        <f>SUM(I2147:I2149)</f>
        <v>260.33</v>
      </c>
    </row>
    <row r="2147" spans="2:9">
      <c r="B2147" s="172" t="s">
        <v>1106</v>
      </c>
      <c r="C2147" s="173" t="s">
        <v>7</v>
      </c>
      <c r="D2147" s="368">
        <v>88316</v>
      </c>
      <c r="E2147" s="179" t="str">
        <f>IF($D2147&lt;&gt;"",VLOOKUP($D2147,'SINAPI MARÇO 2020'!$A$1:G12816,2,FALSE),"")</f>
        <v>SERVENTE COM ENCARGOS COMPLEMENTARES</v>
      </c>
      <c r="F2147" s="180" t="str">
        <f>IF($D2147&lt;&gt;"",VLOOKUP($D2147,'SINAPI MARÇO 2020'!$1:$1048576,3,FALSE),"")</f>
        <v>H</v>
      </c>
      <c r="G2147" s="408">
        <v>1</v>
      </c>
      <c r="H2147" s="625">
        <f>IF($D2147&lt;&gt;"",VLOOKUP($D2147,'SINAPI MARÇO 2020'!$1:$1048576,4,FALSE),"")</f>
        <v>14.37</v>
      </c>
      <c r="I2147" s="420">
        <f>TRUNC(G2147*H2147,2)</f>
        <v>14.37</v>
      </c>
    </row>
    <row r="2148" spans="2:9">
      <c r="B2148" s="172" t="s">
        <v>1106</v>
      </c>
      <c r="C2148" s="173" t="s">
        <v>7</v>
      </c>
      <c r="D2148" s="368">
        <v>88317</v>
      </c>
      <c r="E2148" s="179" t="str">
        <f>IF($D2148&lt;&gt;"",VLOOKUP($D2148,'SINAPI MARÇO 2020'!$A$1:G12817,2,FALSE),"")</f>
        <v>SOLDADOR COM ENCARGOS COMPLEMENTARES</v>
      </c>
      <c r="F2148" s="180" t="str">
        <f>IF($D2148&lt;&gt;"",VLOOKUP($D2148,'SINAPI MARÇO 2020'!$1:$1048576,3,FALSE),"")</f>
        <v>H</v>
      </c>
      <c r="G2148" s="408">
        <v>2</v>
      </c>
      <c r="H2148" s="625">
        <f>IF($D2148&lt;&gt;"",VLOOKUP($D2148,'SINAPI MARÇO 2020'!$1:$1048576,4,FALSE),"")</f>
        <v>17.98</v>
      </c>
      <c r="I2148" s="420">
        <f>TRUNC(G2148*H2148,2)</f>
        <v>35.96</v>
      </c>
    </row>
    <row r="2149" spans="2:9">
      <c r="B2149" s="172" t="s">
        <v>872</v>
      </c>
      <c r="C2149" s="173" t="s">
        <v>873</v>
      </c>
      <c r="D2149" s="368"/>
      <c r="E2149" s="394" t="s">
        <v>13020</v>
      </c>
      <c r="F2149" s="364" t="s">
        <v>1131</v>
      </c>
      <c r="G2149" s="408">
        <v>1</v>
      </c>
      <c r="H2149" s="629">
        <v>210</v>
      </c>
      <c r="I2149" s="420">
        <f>TRUNC(G2149*H2149,2)</f>
        <v>210</v>
      </c>
    </row>
    <row r="2150" spans="2:9">
      <c r="B2150" s="524"/>
      <c r="C2150" s="173"/>
      <c r="D2150" s="500"/>
      <c r="E2150" s="586"/>
      <c r="F2150" s="173"/>
      <c r="G2150" s="581"/>
      <c r="H2150" s="501"/>
      <c r="I2150" s="523"/>
    </row>
    <row r="2151" spans="2:9" ht="38.25">
      <c r="B2151" s="483" t="s">
        <v>12996</v>
      </c>
      <c r="C2151" s="395"/>
      <c r="D2151" s="395"/>
      <c r="E2151" s="358" t="s">
        <v>13021</v>
      </c>
      <c r="F2151" s="359" t="s">
        <v>21</v>
      </c>
      <c r="G2151" s="425">
        <v>1</v>
      </c>
      <c r="H2151" s="403"/>
      <c r="I2151" s="419">
        <f>SUM(I2152:I2154)</f>
        <v>5.82</v>
      </c>
    </row>
    <row r="2152" spans="2:9">
      <c r="B2152" s="172" t="s">
        <v>918</v>
      </c>
      <c r="C2152" s="173" t="s">
        <v>7</v>
      </c>
      <c r="D2152" s="368">
        <v>88315</v>
      </c>
      <c r="E2152" s="179" t="str">
        <f>IF($D2152&lt;&gt;"",VLOOKUP($D2152,'SINAPI MARÇO 2020'!$A$1:G12821,2,FALSE),"")</f>
        <v>SERRALHEIRO COM ENCARGOS COMPLEMENTARES</v>
      </c>
      <c r="F2152" s="180" t="str">
        <f>IF($D2152&lt;&gt;"",VLOOKUP($D2152,'SINAPI MARÇO 2020'!$1:$1048576,3,FALSE),"")</f>
        <v>H</v>
      </c>
      <c r="G2152" s="408">
        <v>0.05</v>
      </c>
      <c r="H2152" s="625">
        <f>IF($D2152&lt;&gt;"",VLOOKUP($D2152,'SINAPI MARÇO 2020'!$1:$1048576,4,FALSE),"")</f>
        <v>17.68</v>
      </c>
      <c r="I2152" s="420">
        <f>TRUNC(G2152*H2152,2)</f>
        <v>0.88</v>
      </c>
    </row>
    <row r="2153" spans="2:9">
      <c r="B2153" s="172" t="s">
        <v>918</v>
      </c>
      <c r="C2153" s="173" t="s">
        <v>7</v>
      </c>
      <c r="D2153" s="368">
        <v>88317</v>
      </c>
      <c r="E2153" s="179" t="str">
        <f>IF($D2153&lt;&gt;"",VLOOKUP($D2153,'SINAPI MARÇO 2020'!$A$1:G12822,2,FALSE),"")</f>
        <v>SOLDADOR COM ENCARGOS COMPLEMENTARES</v>
      </c>
      <c r="F2153" s="180" t="str">
        <f>IF($D2153&lt;&gt;"",VLOOKUP($D2153,'SINAPI MARÇO 2020'!$1:$1048576,3,FALSE),"")</f>
        <v>H</v>
      </c>
      <c r="G2153" s="408">
        <v>0.05</v>
      </c>
      <c r="H2153" s="625">
        <f>IF($D2153&lt;&gt;"",VLOOKUP($D2153,'SINAPI MARÇO 2020'!$1:$1048576,4,FALSE),"")</f>
        <v>17.98</v>
      </c>
      <c r="I2153" s="420">
        <f>TRUNC(G2153*H2153,2)</f>
        <v>0.89</v>
      </c>
    </row>
    <row r="2154" spans="2:9" ht="38.25">
      <c r="B2154" s="172" t="s">
        <v>872</v>
      </c>
      <c r="C2154" s="173" t="s">
        <v>873</v>
      </c>
      <c r="D2154" s="368"/>
      <c r="E2154" s="394" t="s">
        <v>13022</v>
      </c>
      <c r="F2154" s="364" t="s">
        <v>21</v>
      </c>
      <c r="G2154" s="408">
        <v>1</v>
      </c>
      <c r="H2154" s="629">
        <v>4.05</v>
      </c>
      <c r="I2154" s="420">
        <f>TRUNC(G2154*H2154,2)</f>
        <v>4.05</v>
      </c>
    </row>
    <row r="2155" spans="2:9">
      <c r="B2155" s="532"/>
      <c r="C2155" s="515"/>
      <c r="D2155" s="515"/>
      <c r="E2155" s="591"/>
      <c r="F2155" s="515"/>
      <c r="G2155" s="600"/>
      <c r="H2155" s="516"/>
      <c r="I2155" s="533"/>
    </row>
    <row r="2156" spans="2:9" ht="15">
      <c r="B2156" s="483" t="s">
        <v>12997</v>
      </c>
      <c r="C2156" s="395"/>
      <c r="D2156" s="395"/>
      <c r="E2156" s="358" t="s">
        <v>13023</v>
      </c>
      <c r="F2156" s="359" t="s">
        <v>1131</v>
      </c>
      <c r="G2156" s="425">
        <v>1</v>
      </c>
      <c r="H2156" s="403"/>
      <c r="I2156" s="419">
        <f>SUM(I2157:I2159)</f>
        <v>649.62</v>
      </c>
    </row>
    <row r="2157" spans="2:9">
      <c r="B2157" s="172" t="s">
        <v>918</v>
      </c>
      <c r="C2157" s="173" t="s">
        <v>7</v>
      </c>
      <c r="D2157" s="368">
        <v>88315</v>
      </c>
      <c r="E2157" s="179" t="str">
        <f>IF($D2157&lt;&gt;"",VLOOKUP($D2157,'SINAPI MARÇO 2020'!$A$1:G12826,2,FALSE),"")</f>
        <v>SERRALHEIRO COM ENCARGOS COMPLEMENTARES</v>
      </c>
      <c r="F2157" s="180" t="str">
        <f>IF($D2157&lt;&gt;"",VLOOKUP($D2157,'SINAPI MARÇO 2020'!$1:$1048576,3,FALSE),"")</f>
        <v>H</v>
      </c>
      <c r="G2157" s="408">
        <v>3</v>
      </c>
      <c r="H2157" s="625">
        <f>IF($D2157&lt;&gt;"",VLOOKUP($D2157,'SINAPI MARÇO 2020'!$1:$1048576,4,FALSE),"")</f>
        <v>17.68</v>
      </c>
      <c r="I2157" s="420">
        <f>TRUNC(G2157*H2157,2)</f>
        <v>53.04</v>
      </c>
    </row>
    <row r="2158" spans="2:9">
      <c r="B2158" s="172" t="s">
        <v>918</v>
      </c>
      <c r="C2158" s="173" t="s">
        <v>7</v>
      </c>
      <c r="D2158" s="368">
        <v>88251</v>
      </c>
      <c r="E2158" s="179" t="str">
        <f>IF($D2158&lt;&gt;"",VLOOKUP($D2158,'SINAPI MARÇO 2020'!$A$1:G12827,2,FALSE),"")</f>
        <v>AUXILIAR DE SERRALHEIRO COM ENCARGOS COMPLEMENTARES</v>
      </c>
      <c r="F2158" s="180" t="str">
        <f>IF($D2158&lt;&gt;"",VLOOKUP($D2158,'SINAPI MARÇO 2020'!$1:$1048576,3,FALSE),"")</f>
        <v>H</v>
      </c>
      <c r="G2158" s="408">
        <v>6</v>
      </c>
      <c r="H2158" s="625">
        <f>IF($D2158&lt;&gt;"",VLOOKUP($D2158,'SINAPI MARÇO 2020'!$1:$1048576,4,FALSE),"")</f>
        <v>14.43</v>
      </c>
      <c r="I2158" s="420">
        <f>TRUNC(G2158*H2158,2)</f>
        <v>86.58</v>
      </c>
    </row>
    <row r="2159" spans="2:9">
      <c r="B2159" s="172" t="s">
        <v>872</v>
      </c>
      <c r="C2159" s="173" t="s">
        <v>873</v>
      </c>
      <c r="D2159" s="368"/>
      <c r="E2159" s="394" t="s">
        <v>13024</v>
      </c>
      <c r="F2159" s="364" t="s">
        <v>845</v>
      </c>
      <c r="G2159" s="408">
        <v>6</v>
      </c>
      <c r="H2159" s="629">
        <v>85</v>
      </c>
      <c r="I2159" s="420">
        <f>TRUNC(G2159*H2159,2)</f>
        <v>510</v>
      </c>
    </row>
    <row r="2160" spans="2:9">
      <c r="B2160" s="524"/>
      <c r="C2160" s="173"/>
      <c r="D2160" s="500"/>
      <c r="E2160" s="586"/>
      <c r="F2160" s="173"/>
      <c r="G2160" s="581"/>
      <c r="H2160" s="501"/>
      <c r="I2160" s="523"/>
    </row>
    <row r="2161" spans="2:9" ht="25.5">
      <c r="B2161" s="483" t="s">
        <v>12989</v>
      </c>
      <c r="C2161" s="395"/>
      <c r="D2161" s="395"/>
      <c r="E2161" s="358" t="s">
        <v>13010</v>
      </c>
      <c r="F2161" s="359" t="s">
        <v>1131</v>
      </c>
      <c r="G2161" s="425" t="s">
        <v>48</v>
      </c>
      <c r="H2161" s="360"/>
      <c r="I2161" s="419">
        <f>SUM(I2162:I2168)</f>
        <v>1560.05</v>
      </c>
    </row>
    <row r="2162" spans="2:9" ht="25.5">
      <c r="B2162" s="361" t="s">
        <v>872</v>
      </c>
      <c r="C2162" s="362" t="s">
        <v>7</v>
      </c>
      <c r="D2162" s="366">
        <v>2633</v>
      </c>
      <c r="E2162" s="179" t="str">
        <f>IF($D2162&lt;&gt;"",VLOOKUP($D2162,'SINAPI MARÇO 2020'!$A$1:G12831,2,FALSE),"")</f>
        <v>CURVA 90 GRAUS, PARA ELETRODUTO, EM ACO GALVANIZADO ELETROLITICO, DIAMETRO DE 20 MM (3/4")</v>
      </c>
      <c r="F2162" s="180" t="str">
        <f>IF($D2162&lt;&gt;"",VLOOKUP($D2162,'SINAPI MARÇO 2020'!$1:$1048576,3,FALSE),"")</f>
        <v xml:space="preserve">UN    </v>
      </c>
      <c r="G2162" s="426">
        <f>ROUNDUP(((6+4)*2),2)</f>
        <v>20</v>
      </c>
      <c r="H2162" s="625">
        <f>IF($D2162&lt;&gt;"",VLOOKUP($D2162,'SINAPI MARÇO 2020'!$1:$1048576,4,FALSE),"")</f>
        <v>4.5199999999999996</v>
      </c>
      <c r="I2162" s="420">
        <f t="shared" ref="I2162:I2168" si="64">TRUNC(G2162*H2162,2)</f>
        <v>90.4</v>
      </c>
    </row>
    <row r="2163" spans="2:9">
      <c r="B2163" s="361" t="s">
        <v>872</v>
      </c>
      <c r="C2163" s="362" t="s">
        <v>7</v>
      </c>
      <c r="D2163" s="366">
        <v>6295</v>
      </c>
      <c r="E2163" s="179" t="str">
        <f>IF($D2163&lt;&gt;"",VLOOKUP($D2163,'SINAPI MARÇO 2020'!$A$1:G12832,2,FALSE),"")</f>
        <v>TE DE FERRO GALVANIZADO, DE 3/4"</v>
      </c>
      <c r="F2163" s="180" t="str">
        <f>IF($D2163&lt;&gt;"",VLOOKUP($D2163,'SINAPI MARÇO 2020'!$1:$1048576,3,FALSE),"")</f>
        <v xml:space="preserve">UN    </v>
      </c>
      <c r="G2163" s="426">
        <f>ROUNDUP((3*2),2)</f>
        <v>6</v>
      </c>
      <c r="H2163" s="625">
        <f>IF($D2163&lt;&gt;"",VLOOKUP($D2163,'SINAPI MARÇO 2020'!$1:$1048576,4,FALSE),"")</f>
        <v>6.73</v>
      </c>
      <c r="I2163" s="420">
        <f t="shared" si="64"/>
        <v>40.380000000000003</v>
      </c>
    </row>
    <row r="2164" spans="2:9" ht="25.5">
      <c r="B2164" s="361" t="s">
        <v>872</v>
      </c>
      <c r="C2164" s="362" t="s">
        <v>7</v>
      </c>
      <c r="D2164" s="366">
        <v>7700</v>
      </c>
      <c r="E2164" s="179" t="str">
        <f>IF($D2164&lt;&gt;"",VLOOKUP($D2164,'SINAPI MARÇO 2020'!$A$1:G12833,2,FALSE),"")</f>
        <v>TUBO ACO GALVANIZADO COM COSTURA, CLASSE MEDIA, DN 3/4", E = *2,65* MM, PESO *1,58* KG/M (NBR 5580)</v>
      </c>
      <c r="F2164" s="180" t="str">
        <f>IF($D2164&lt;&gt;"",VLOOKUP($D2164,'SINAPI MARÇO 2020'!$1:$1048576,3,FALSE),"")</f>
        <v xml:space="preserve">M     </v>
      </c>
      <c r="G2164" s="426">
        <f>ROUNDDOWN((((0.92*3)+(3.5*2)+(0.7*2))*2),2)</f>
        <v>22.32</v>
      </c>
      <c r="H2164" s="625">
        <f>IF($D2164&lt;&gt;"",VLOOKUP($D2164,'SINAPI MARÇO 2020'!$1:$1048576,4,FALSE),"")</f>
        <v>13.82</v>
      </c>
      <c r="I2164" s="420">
        <f t="shared" si="64"/>
        <v>308.45999999999998</v>
      </c>
    </row>
    <row r="2165" spans="2:9" ht="51">
      <c r="B2165" s="361" t="s">
        <v>918</v>
      </c>
      <c r="C2165" s="362" t="s">
        <v>7</v>
      </c>
      <c r="D2165" s="368">
        <v>100757</v>
      </c>
      <c r="E2165" s="179" t="str">
        <f>IF($D2165&lt;&gt;"",VLOOKUP($D2165,'SINAPI MARÇO 2020'!$A$1:G12834,2,FALSE),"")</f>
        <v>PINTURA COM TINTA ALQUÍDICA DE ACABAMENTO (ESMALTE SINTÉTICO ACETINADO) PULVERIZADA SOBRE SUPERFÍCIES METÁLICAS (EXCETO PERFIL) EXECUTADO EM OBRA (02 DEMÃOS). AF_01/2020</v>
      </c>
      <c r="F2165" s="180" t="str">
        <f>IF($D2165&lt;&gt;"",VLOOKUP($D2165,'SINAPI MARÇO 2020'!$1:$1048576,3,FALSE),"")</f>
        <v>M2</v>
      </c>
      <c r="G2165" s="426">
        <v>19.32</v>
      </c>
      <c r="H2165" s="625">
        <f>IF($D2165&lt;&gt;"",VLOOKUP($D2165,'SINAPI MARÇO 2020'!$1:$1048576,4,FALSE),"")</f>
        <v>31.68</v>
      </c>
      <c r="I2165" s="420">
        <f t="shared" si="64"/>
        <v>612.04999999999995</v>
      </c>
    </row>
    <row r="2166" spans="2:9">
      <c r="B2166" s="361" t="s">
        <v>918</v>
      </c>
      <c r="C2166" s="362" t="s">
        <v>7</v>
      </c>
      <c r="D2166" s="366">
        <v>88315</v>
      </c>
      <c r="E2166" s="179" t="str">
        <f>IF($D2166&lt;&gt;"",VLOOKUP($D2166,'SINAPI MARÇO 2020'!$A$1:G12835,2,FALSE),"")</f>
        <v>SERRALHEIRO COM ENCARGOS COMPLEMENTARES</v>
      </c>
      <c r="F2166" s="180" t="str">
        <f>IF($D2166&lt;&gt;"",VLOOKUP($D2166,'SINAPI MARÇO 2020'!$1:$1048576,3,FALSE),"")</f>
        <v>H</v>
      </c>
      <c r="G2166" s="426">
        <v>14</v>
      </c>
      <c r="H2166" s="625">
        <f>IF($D2166&lt;&gt;"",VLOOKUP($D2166,'SINAPI MARÇO 2020'!$1:$1048576,4,FALSE),"")</f>
        <v>17.68</v>
      </c>
      <c r="I2166" s="420">
        <f t="shared" si="64"/>
        <v>247.52</v>
      </c>
    </row>
    <row r="2167" spans="2:9">
      <c r="B2167" s="361" t="s">
        <v>918</v>
      </c>
      <c r="C2167" s="362" t="s">
        <v>7</v>
      </c>
      <c r="D2167" s="368">
        <v>88309</v>
      </c>
      <c r="E2167" s="179" t="str">
        <f>IF($D2167&lt;&gt;"",VLOOKUP($D2167,'SINAPI MARÇO 2020'!$A$1:G12836,2,FALSE),"")</f>
        <v>PEDREIRO COM ENCARGOS COMPLEMENTARES</v>
      </c>
      <c r="F2167" s="180" t="str">
        <f>IF($D2167&lt;&gt;"",VLOOKUP($D2167,'SINAPI MARÇO 2020'!$1:$1048576,3,FALSE),"")</f>
        <v>H</v>
      </c>
      <c r="G2167" s="426">
        <v>5</v>
      </c>
      <c r="H2167" s="625">
        <f>IF($D2167&lt;&gt;"",VLOOKUP($D2167,'SINAPI MARÇO 2020'!$1:$1048576,4,FALSE),"")</f>
        <v>17.760000000000002</v>
      </c>
      <c r="I2167" s="420">
        <f t="shared" si="64"/>
        <v>88.8</v>
      </c>
    </row>
    <row r="2168" spans="2:9">
      <c r="B2168" s="361" t="s">
        <v>918</v>
      </c>
      <c r="C2168" s="362" t="s">
        <v>7</v>
      </c>
      <c r="D2168" s="366">
        <v>88316</v>
      </c>
      <c r="E2168" s="179" t="str">
        <f>IF($D2168&lt;&gt;"",VLOOKUP($D2168,'SINAPI MARÇO 2020'!$A$1:G12837,2,FALSE),"")</f>
        <v>SERVENTE COM ENCARGOS COMPLEMENTARES</v>
      </c>
      <c r="F2168" s="180" t="str">
        <f>IF($D2168&lt;&gt;"",VLOOKUP($D2168,'SINAPI MARÇO 2020'!$1:$1048576,3,FALSE),"")</f>
        <v>H</v>
      </c>
      <c r="G2168" s="426">
        <v>12</v>
      </c>
      <c r="H2168" s="625">
        <f>IF($D2168&lt;&gt;"",VLOOKUP($D2168,'SINAPI MARÇO 2020'!$1:$1048576,4,FALSE),"")</f>
        <v>14.37</v>
      </c>
      <c r="I2168" s="420">
        <f t="shared" si="64"/>
        <v>172.44</v>
      </c>
    </row>
    <row r="2169" spans="2:9">
      <c r="B2169" s="524"/>
      <c r="C2169" s="173"/>
      <c r="D2169" s="500"/>
      <c r="E2169" s="586"/>
      <c r="F2169" s="173"/>
      <c r="G2169" s="581"/>
      <c r="H2169" s="501"/>
      <c r="I2169" s="523"/>
    </row>
    <row r="2170" spans="2:9" ht="25.5">
      <c r="B2170" s="483" t="s">
        <v>12994</v>
      </c>
      <c r="C2170" s="395"/>
      <c r="D2170" s="395"/>
      <c r="E2170" s="358" t="s">
        <v>1328</v>
      </c>
      <c r="F2170" s="359" t="s">
        <v>1131</v>
      </c>
      <c r="G2170" s="425" t="s">
        <v>48</v>
      </c>
      <c r="H2170" s="360"/>
      <c r="I2170" s="419">
        <f>SUM(I2171:I2177)</f>
        <v>171.86999999999998</v>
      </c>
    </row>
    <row r="2171" spans="2:9">
      <c r="B2171" s="361" t="s">
        <v>872</v>
      </c>
      <c r="C2171" s="362" t="s">
        <v>7</v>
      </c>
      <c r="D2171" s="366">
        <v>34</v>
      </c>
      <c r="E2171" s="179" t="str">
        <f>IF($D2171&lt;&gt;"",VLOOKUP($D2171,'SINAPI MARÇO 2020'!$A$1:G12831,2,FALSE),"")</f>
        <v>ACO CA-50, 10,0 MM, VERGALHAO</v>
      </c>
      <c r="F2171" s="180" t="str">
        <f>IF($D2171&lt;&gt;"",VLOOKUP($D2171,'SINAPI MARÇO 2020'!$1:$1048576,3,FALSE),"")</f>
        <v xml:space="preserve">KG    </v>
      </c>
      <c r="G2171" s="426">
        <v>2.8</v>
      </c>
      <c r="H2171" s="625">
        <f>IF($D2171&lt;&gt;"",VLOOKUP($D2171,'SINAPI MARÇO 2020'!$1:$1048576,4,FALSE),"")</f>
        <v>5.07</v>
      </c>
      <c r="I2171" s="420">
        <f t="shared" ref="I2171:I2177" si="65">TRUNC(G2171*H2171,2)</f>
        <v>14.19</v>
      </c>
    </row>
    <row r="2172" spans="2:9" ht="25.5" customHeight="1">
      <c r="B2172" s="361" t="s">
        <v>872</v>
      </c>
      <c r="C2172" s="362" t="s">
        <v>7</v>
      </c>
      <c r="D2172" s="366">
        <v>7307</v>
      </c>
      <c r="E2172" s="179" t="str">
        <f>IF($D2172&lt;&gt;"",VLOOKUP($D2172,'SINAPI MARÇO 2020'!$A$1:G12832,2,FALSE),"")</f>
        <v>FUNDO ANTICORROSIVO PARA METAIS FERROSOS (ZARCAO)</v>
      </c>
      <c r="F2172" s="180" t="str">
        <f>IF($D2172&lt;&gt;"",VLOOKUP($D2172,'SINAPI MARÇO 2020'!$1:$1048576,3,FALSE),"")</f>
        <v xml:space="preserve">L     </v>
      </c>
      <c r="G2172" s="426">
        <v>2.5000000000000001E-2</v>
      </c>
      <c r="H2172" s="625">
        <f>IF($D2172&lt;&gt;"",VLOOKUP($D2172,'SINAPI MARÇO 2020'!$1:$1048576,4,FALSE),"")</f>
        <v>24.03</v>
      </c>
      <c r="I2172" s="420">
        <f t="shared" si="65"/>
        <v>0.6</v>
      </c>
    </row>
    <row r="2173" spans="2:9" ht="27.75" customHeight="1">
      <c r="B2173" s="361" t="s">
        <v>918</v>
      </c>
      <c r="C2173" s="362" t="s">
        <v>7</v>
      </c>
      <c r="D2173" s="368">
        <v>100757</v>
      </c>
      <c r="E2173" s="179" t="str">
        <f>IF($D2173&lt;&gt;"",VLOOKUP($D2173,'SINAPI MARÇO 2020'!$A$1:G12833,2,FALSE),"")</f>
        <v>PINTURA COM TINTA ALQUÍDICA DE ACABAMENTO (ESMALTE SINTÉTICO ACETINADO) PULVERIZADA SOBRE SUPERFÍCIES METÁLICAS (EXCETO PERFIL) EXECUTADO EM OBRA (02 DEMÃOS). AF_01/2020</v>
      </c>
      <c r="F2173" s="180" t="str">
        <f>IF($D2173&lt;&gt;"",VLOOKUP($D2173,'SINAPI MARÇO 2020'!$1:$1048576,3,FALSE),"")</f>
        <v>M2</v>
      </c>
      <c r="G2173" s="426">
        <v>3.5</v>
      </c>
      <c r="H2173" s="625">
        <f>IF($D2173&lt;&gt;"",VLOOKUP($D2173,'SINAPI MARÇO 2020'!$1:$1048576,4,FALSE),"")</f>
        <v>31.68</v>
      </c>
      <c r="I2173" s="420">
        <f t="shared" si="65"/>
        <v>110.88</v>
      </c>
    </row>
    <row r="2174" spans="2:9">
      <c r="B2174" s="361" t="s">
        <v>918</v>
      </c>
      <c r="C2174" s="362" t="s">
        <v>7</v>
      </c>
      <c r="D2174" s="366">
        <v>88245</v>
      </c>
      <c r="E2174" s="179" t="str">
        <f>IF($D2174&lt;&gt;"",VLOOKUP($D2174,'SINAPI MARÇO 2020'!$A$1:G12834,2,FALSE),"")</f>
        <v>ARMADOR COM ENCARGOS COMPLEMENTARES</v>
      </c>
      <c r="F2174" s="180" t="str">
        <f>IF($D2174&lt;&gt;"",VLOOKUP($D2174,'SINAPI MARÇO 2020'!$1:$1048576,3,FALSE),"")</f>
        <v>H</v>
      </c>
      <c r="G2174" s="426">
        <v>0.35</v>
      </c>
      <c r="H2174" s="625">
        <f>IF($D2174&lt;&gt;"",VLOOKUP($D2174,'SINAPI MARÇO 2020'!$1:$1048576,4,FALSE),"")</f>
        <v>17.68</v>
      </c>
      <c r="I2174" s="420">
        <f t="shared" si="65"/>
        <v>6.18</v>
      </c>
    </row>
    <row r="2175" spans="2:9">
      <c r="B2175" s="361" t="s">
        <v>918</v>
      </c>
      <c r="C2175" s="362" t="s">
        <v>7</v>
      </c>
      <c r="D2175" s="366">
        <v>88309</v>
      </c>
      <c r="E2175" s="179" t="str">
        <f>IF($D2175&lt;&gt;"",VLOOKUP($D2175,'SINAPI MARÇO 2020'!$A$1:G12835,2,FALSE),"")</f>
        <v>PEDREIRO COM ENCARGOS COMPLEMENTARES</v>
      </c>
      <c r="F2175" s="180" t="str">
        <f>IF($D2175&lt;&gt;"",VLOOKUP($D2175,'SINAPI MARÇO 2020'!$1:$1048576,3,FALSE),"")</f>
        <v>H</v>
      </c>
      <c r="G2175" s="426">
        <v>1.1000000000000001</v>
      </c>
      <c r="H2175" s="625">
        <f>IF($D2175&lt;&gt;"",VLOOKUP($D2175,'SINAPI MARÇO 2020'!$1:$1048576,4,FALSE),"")</f>
        <v>17.760000000000002</v>
      </c>
      <c r="I2175" s="420">
        <f t="shared" si="65"/>
        <v>19.53</v>
      </c>
    </row>
    <row r="2176" spans="2:9">
      <c r="B2176" s="361" t="s">
        <v>918</v>
      </c>
      <c r="C2176" s="362" t="s">
        <v>7</v>
      </c>
      <c r="D2176" s="366">
        <v>88316</v>
      </c>
      <c r="E2176" s="179" t="str">
        <f>IF($D2176&lt;&gt;"",VLOOKUP($D2176,'SINAPI MARÇO 2020'!$A$1:G12836,2,FALSE),"")</f>
        <v>SERVENTE COM ENCARGOS COMPLEMENTARES</v>
      </c>
      <c r="F2176" s="180" t="str">
        <f>IF($D2176&lt;&gt;"",VLOOKUP($D2176,'SINAPI MARÇO 2020'!$1:$1048576,3,FALSE),"")</f>
        <v>H</v>
      </c>
      <c r="G2176" s="426">
        <v>1.1299999999999999</v>
      </c>
      <c r="H2176" s="625">
        <f>IF($D2176&lt;&gt;"",VLOOKUP($D2176,'SINAPI MARÇO 2020'!$1:$1048576,4,FALSE),"")</f>
        <v>14.37</v>
      </c>
      <c r="I2176" s="420">
        <f t="shared" si="65"/>
        <v>16.23</v>
      </c>
    </row>
    <row r="2177" spans="2:9" ht="35.25" customHeight="1">
      <c r="B2177" s="361" t="s">
        <v>918</v>
      </c>
      <c r="C2177" s="362" t="s">
        <v>7</v>
      </c>
      <c r="D2177" s="366">
        <v>88629</v>
      </c>
      <c r="E2177" s="179" t="str">
        <f>IF($D2177&lt;&gt;"",VLOOKUP($D2177,'SINAPI MARÇO 2020'!$A$1:G12837,2,FALSE),"")</f>
        <v>ARGAMASSA TRAÇO 1:3 (EM VOLUME DE CIMENTO E AREIA MÉDIA ÚMIDA), PREPARO MANUAL. AF_08/2019</v>
      </c>
      <c r="F2177" s="180" t="str">
        <f>IF($D2177&lt;&gt;"",VLOOKUP($D2177,'SINAPI MARÇO 2020'!$1:$1048576,3,FALSE),"")</f>
        <v>M3</v>
      </c>
      <c r="G2177" s="426">
        <v>0.01</v>
      </c>
      <c r="H2177" s="625">
        <f>IF($D2177&lt;&gt;"",VLOOKUP($D2177,'SINAPI MARÇO 2020'!$1:$1048576,4,FALSE),"")</f>
        <v>426.67</v>
      </c>
      <c r="I2177" s="420">
        <f t="shared" si="65"/>
        <v>4.26</v>
      </c>
    </row>
    <row r="2178" spans="2:9">
      <c r="B2178" s="524"/>
      <c r="C2178" s="173"/>
      <c r="D2178" s="500"/>
      <c r="E2178" s="586"/>
      <c r="F2178" s="173"/>
      <c r="G2178" s="581"/>
      <c r="H2178" s="501"/>
      <c r="I2178" s="523"/>
    </row>
    <row r="2179" spans="2:9" ht="15">
      <c r="B2179" s="483" t="s">
        <v>13025</v>
      </c>
      <c r="C2179" s="395"/>
      <c r="D2179" s="395"/>
      <c r="E2179" s="358" t="s">
        <v>13026</v>
      </c>
      <c r="F2179" s="359" t="s">
        <v>72</v>
      </c>
      <c r="G2179" s="425" t="s">
        <v>48</v>
      </c>
      <c r="H2179" s="360"/>
      <c r="I2179" s="419">
        <f>SUM(I2180:I2181)</f>
        <v>2.25</v>
      </c>
    </row>
    <row r="2180" spans="2:9" ht="22.5" customHeight="1">
      <c r="B2180" s="361" t="s">
        <v>872</v>
      </c>
      <c r="C2180" s="362" t="s">
        <v>7</v>
      </c>
      <c r="D2180" s="366">
        <v>3</v>
      </c>
      <c r="E2180" s="179" t="str">
        <f>IF($D2180&lt;&gt;"",VLOOKUP($D2180,'SINAPI MARÇO 2020'!$A$1:G12840,2,FALSE),"")</f>
        <v>ACIDO MURIATICO, DILUICAO 10% A 12% PARA USO EM LIMPEZA</v>
      </c>
      <c r="F2180" s="180" t="str">
        <f>IF($D2180&lt;&gt;"",VLOOKUP($D2180,'SINAPI MARÇO 2020'!$1:$1048576,3,FALSE),"")</f>
        <v xml:space="preserve">L     </v>
      </c>
      <c r="G2180" s="426">
        <v>0.05</v>
      </c>
      <c r="H2180" s="625">
        <f>IF($D2180&lt;&gt;"",VLOOKUP($D2180,'SINAPI MARÇO 2020'!$1:$1048576,4,FALSE),"")</f>
        <v>4.8099999999999996</v>
      </c>
      <c r="I2180" s="420">
        <f>TRUNC(G2180*H2180,2)</f>
        <v>0.24</v>
      </c>
    </row>
    <row r="2181" spans="2:9" ht="23.25" customHeight="1">
      <c r="B2181" s="361" t="s">
        <v>918</v>
      </c>
      <c r="C2181" s="362" t="s">
        <v>7</v>
      </c>
      <c r="D2181" s="366">
        <v>88316</v>
      </c>
      <c r="E2181" s="179" t="str">
        <f>IF($D2181&lt;&gt;"",VLOOKUP($D2181,'SINAPI MARÇO 2020'!$A$1:G12841,2,FALSE),"")</f>
        <v>SERVENTE COM ENCARGOS COMPLEMENTARES</v>
      </c>
      <c r="F2181" s="180" t="str">
        <f>IF($D2181&lt;&gt;"",VLOOKUP($D2181,'SINAPI MARÇO 2020'!$1:$1048576,3,FALSE),"")</f>
        <v>H</v>
      </c>
      <c r="G2181" s="426">
        <v>0.14000000000000001</v>
      </c>
      <c r="H2181" s="625">
        <f>IF($D2181&lt;&gt;"",VLOOKUP($D2181,'SINAPI MARÇO 2020'!$1:$1048576,4,FALSE),"")</f>
        <v>14.37</v>
      </c>
      <c r="I2181" s="420">
        <f>TRUNC(G2181*H2181,2)</f>
        <v>2.0099999999999998</v>
      </c>
    </row>
    <row r="2182" spans="2:9">
      <c r="B2182" s="524"/>
      <c r="C2182" s="173"/>
      <c r="D2182" s="500"/>
      <c r="E2182" s="586"/>
      <c r="F2182" s="173"/>
      <c r="G2182" s="581"/>
      <c r="H2182" s="501"/>
      <c r="I2182" s="523"/>
    </row>
    <row r="2183" spans="2:9">
      <c r="B2183" s="524"/>
      <c r="C2183" s="173"/>
      <c r="D2183" s="500"/>
      <c r="E2183" s="586"/>
      <c r="F2183" s="173"/>
      <c r="G2183" s="581"/>
      <c r="H2183" s="501"/>
      <c r="I2183" s="523"/>
    </row>
    <row r="2184" spans="2:9" ht="18">
      <c r="B2184" s="712" t="s">
        <v>13029</v>
      </c>
      <c r="C2184" s="713"/>
      <c r="D2184" s="713"/>
      <c r="E2184" s="713"/>
      <c r="F2184" s="713"/>
      <c r="G2184" s="713"/>
      <c r="H2184" s="713"/>
      <c r="I2184" s="715"/>
    </row>
    <row r="2185" spans="2:9">
      <c r="B2185" s="524"/>
      <c r="C2185" s="173"/>
      <c r="D2185" s="500"/>
      <c r="E2185" s="586"/>
      <c r="F2185" s="173"/>
      <c r="G2185" s="581"/>
      <c r="H2185" s="501"/>
      <c r="I2185" s="523"/>
    </row>
    <row r="2186" spans="2:9" ht="15">
      <c r="B2186" s="483" t="s">
        <v>13030</v>
      </c>
      <c r="C2186" s="395"/>
      <c r="D2186" s="395"/>
      <c r="E2186" s="358" t="s">
        <v>13027</v>
      </c>
      <c r="F2186" s="359" t="s">
        <v>1131</v>
      </c>
      <c r="G2186" s="425" t="s">
        <v>48</v>
      </c>
      <c r="H2186" s="360"/>
      <c r="I2186" s="419">
        <f>SUM(I2187:L2189)</f>
        <v>2249.44</v>
      </c>
    </row>
    <row r="2187" spans="2:9" ht="51">
      <c r="B2187" s="361" t="s">
        <v>918</v>
      </c>
      <c r="C2187" s="362" t="s">
        <v>7</v>
      </c>
      <c r="D2187" s="366">
        <v>91634</v>
      </c>
      <c r="E2187" s="179" t="str">
        <f>IF($D2187&lt;&gt;"",VLOOKUP($D2187,'SINAPI MARÇO 2020'!$A$1:G12847,2,FALSE),"")</f>
        <v>GUINDAUTO HIDRÁULICO, CAPACIDADE MÁXIMA DE CARGA 6500 KG, MOMENTO MÁXIMO DE CARGA 5,8 TM, ALCANCE MÁXIMO HORIZONTAL 7,60 M, INCLUSIVE CAMINHÃO TOCO PBT 9.700 KG, POTÊNCIA DE 160 CV - CHP DIURNO. AF_08/2015</v>
      </c>
      <c r="F2187" s="180" t="str">
        <f>IF($D2187&lt;&gt;"",VLOOKUP($D2187,'SINAPI MARÇO 2020'!$1:$1048576,3,FALSE),"")</f>
        <v>CHP</v>
      </c>
      <c r="G2187" s="426">
        <v>1.5</v>
      </c>
      <c r="H2187" s="625">
        <f>IF($D2187&lt;&gt;"",VLOOKUP($D2187,'SINAPI MARÇO 2020'!$1:$1048576,4,FALSE),"")</f>
        <v>131.52000000000001</v>
      </c>
      <c r="I2187" s="420">
        <f>TRUNC(G2187*H2187,2)</f>
        <v>197.28</v>
      </c>
    </row>
    <row r="2188" spans="2:9">
      <c r="B2188" s="361" t="s">
        <v>872</v>
      </c>
      <c r="C2188" s="366" t="s">
        <v>873</v>
      </c>
      <c r="D2188" s="366"/>
      <c r="E2188" s="179" t="s">
        <v>13028</v>
      </c>
      <c r="F2188" s="180" t="s">
        <v>1131</v>
      </c>
      <c r="G2188" s="426">
        <v>1</v>
      </c>
      <c r="H2188" s="625">
        <v>1402</v>
      </c>
      <c r="I2188" s="420">
        <f>TRUNC(G2188*H2188,2)</f>
        <v>1402</v>
      </c>
    </row>
    <row r="2189" spans="2:9" ht="51">
      <c r="B2189" s="361" t="s">
        <v>918</v>
      </c>
      <c r="C2189" s="362" t="s">
        <v>7</v>
      </c>
      <c r="D2189" s="366">
        <v>100615</v>
      </c>
      <c r="E2189" s="179" t="str">
        <f>IF($D2189&lt;&gt;"",VLOOKUP($D2189,'SINAPI MARÇO 2020'!$A$1:G12851,2,FALSE),"")</f>
        <v>ASSENTAMENTO DE POSTE DE CONCRETO COM COMPRIMENTO NOMINAL DE 12 M, CARGA NOMINAL DE 600 DAN, ENGASTAMENTO BASE CONCRETADA COM 1 M DE CONCRETO E 0,8 M DE SOLO (NÃO INCLUI FORNECIMENTO). AF_11/2019</v>
      </c>
      <c r="F2189" s="180" t="str">
        <f>IF($D2189&lt;&gt;"",VLOOKUP($D2189,'SINAPI MARÇO 2020'!$1:$1048576,3,FALSE),"")</f>
        <v>UN</v>
      </c>
      <c r="G2189" s="426">
        <v>1</v>
      </c>
      <c r="H2189" s="625">
        <f>IF($D2189&lt;&gt;"",VLOOKUP($D2189,'SINAPI MARÇO 2020'!$1:$1048576,4,FALSE),"")</f>
        <v>650.16</v>
      </c>
      <c r="I2189" s="420">
        <f>TRUNC(G2189*H2189,2)</f>
        <v>650.16</v>
      </c>
    </row>
    <row r="2190" spans="2:9">
      <c r="B2190" s="172"/>
      <c r="C2190" s="173"/>
      <c r="D2190" s="500"/>
      <c r="E2190" s="586"/>
      <c r="F2190" s="173"/>
      <c r="G2190" s="581"/>
      <c r="H2190" s="501"/>
      <c r="I2190" s="523"/>
    </row>
    <row r="2191" spans="2:9" ht="25.5">
      <c r="B2191" s="483" t="s">
        <v>13031</v>
      </c>
      <c r="C2191" s="395"/>
      <c r="D2191" s="395"/>
      <c r="E2191" s="358" t="s">
        <v>13164</v>
      </c>
      <c r="F2191" s="359" t="s">
        <v>1131</v>
      </c>
      <c r="G2191" s="425" t="s">
        <v>48</v>
      </c>
      <c r="H2191" s="360"/>
      <c r="I2191" s="419">
        <f>SUM(I2192:L2194)</f>
        <v>12.040000000000001</v>
      </c>
    </row>
    <row r="2192" spans="2:9" ht="25.5">
      <c r="B2192" s="361" t="s">
        <v>872</v>
      </c>
      <c r="C2192" s="362" t="s">
        <v>7</v>
      </c>
      <c r="D2192" s="520">
        <v>11273</v>
      </c>
      <c r="E2192" s="179" t="str">
        <f>IF($D2192&lt;&gt;"",VLOOKUP($D2192,'SINAPI MARÇO 2020'!$A$1:G12856,2,FALSE),"")</f>
        <v>ALCA PREFORMADA DE DISTRIBUICAO, EM ACO GALVANIZADO, PARA CONDUTORES DE ALUMINIO AWG 1/0 (CAA 6/1 OU CA 7 FIOS)</v>
      </c>
      <c r="F2192" s="180" t="str">
        <f>IF($D2192&lt;&gt;"",VLOOKUP($D2192,'SINAPI MARÇO 2020'!$1:$1048576,3,FALSE),"")</f>
        <v xml:space="preserve">UN    </v>
      </c>
      <c r="G2192" s="426">
        <v>1</v>
      </c>
      <c r="H2192" s="625">
        <f>IF($D2192&lt;&gt;"",VLOOKUP($D2192,'SINAPI MARÇO 2020'!$1:$1048576,4,FALSE),"")</f>
        <v>7.15</v>
      </c>
      <c r="I2192" s="420">
        <f>TRUNC(G2192*H2192,2)</f>
        <v>7.15</v>
      </c>
    </row>
    <row r="2193" spans="2:9">
      <c r="B2193" s="361" t="s">
        <v>918</v>
      </c>
      <c r="C2193" s="362" t="s">
        <v>7</v>
      </c>
      <c r="D2193" s="366">
        <v>88247</v>
      </c>
      <c r="E2193" s="179" t="str">
        <f>IF($D2193&lt;&gt;"",VLOOKUP($D2193,'SINAPI MARÇO 2020'!$A$1:G12857,2,FALSE),"")</f>
        <v>AUXILIAR DE ELETRICISTA COM ENCARGOS COMPLEMENTARES</v>
      </c>
      <c r="F2193" s="180" t="str">
        <f>IF($D2193&lt;&gt;"",VLOOKUP($D2193,'SINAPI MARÇO 2020'!$1:$1048576,3,FALSE),"")</f>
        <v>H</v>
      </c>
      <c r="G2193" s="426">
        <v>0.15</v>
      </c>
      <c r="H2193" s="625">
        <f>IF($D2193&lt;&gt;"",VLOOKUP($D2193,'SINAPI MARÇO 2020'!$1:$1048576,4,FALSE),"")</f>
        <v>14.33</v>
      </c>
      <c r="I2193" s="420">
        <f>TRUNC(G2193*H2193,2)</f>
        <v>2.14</v>
      </c>
    </row>
    <row r="2194" spans="2:9">
      <c r="B2194" s="361" t="s">
        <v>918</v>
      </c>
      <c r="C2194" s="362" t="s">
        <v>7</v>
      </c>
      <c r="D2194" s="366">
        <v>88264</v>
      </c>
      <c r="E2194" s="179" t="str">
        <f>IF($D2194&lt;&gt;"",VLOOKUP($D2194,'SINAPI MARÇO 2020'!$A$1:G12858,2,FALSE),"")</f>
        <v>ELETRICISTA COM ENCARGOS COMPLEMENTARES</v>
      </c>
      <c r="F2194" s="180" t="str">
        <f>IF($D2194&lt;&gt;"",VLOOKUP($D2194,'SINAPI MARÇO 2020'!$1:$1048576,3,FALSE),"")</f>
        <v>H</v>
      </c>
      <c r="G2194" s="426">
        <v>0.15</v>
      </c>
      <c r="H2194" s="625">
        <f>IF($D2194&lt;&gt;"",VLOOKUP($D2194,'SINAPI MARÇO 2020'!$1:$1048576,4,FALSE),"")</f>
        <v>18.38</v>
      </c>
      <c r="I2194" s="420">
        <f>TRUNC(G2194*H2194,2)</f>
        <v>2.75</v>
      </c>
    </row>
    <row r="2195" spans="2:9">
      <c r="B2195" s="172"/>
      <c r="C2195" s="173"/>
      <c r="D2195" s="500"/>
      <c r="E2195" s="586"/>
      <c r="F2195" s="173"/>
      <c r="G2195" s="581"/>
      <c r="H2195" s="501"/>
      <c r="I2195" s="523"/>
    </row>
    <row r="2196" spans="2:9" ht="15">
      <c r="B2196" s="483" t="s">
        <v>13032</v>
      </c>
      <c r="C2196" s="395"/>
      <c r="D2196" s="395"/>
      <c r="E2196" s="358" t="s">
        <v>13033</v>
      </c>
      <c r="F2196" s="359" t="s">
        <v>1131</v>
      </c>
      <c r="G2196" s="425" t="s">
        <v>48</v>
      </c>
      <c r="H2196" s="360"/>
      <c r="I2196" s="419">
        <f>SUM(I2197:L2199)</f>
        <v>14.16</v>
      </c>
    </row>
    <row r="2197" spans="2:9">
      <c r="B2197" s="361" t="s">
        <v>872</v>
      </c>
      <c r="C2197" s="362" t="s">
        <v>873</v>
      </c>
      <c r="D2197" s="520"/>
      <c r="E2197" s="179" t="s">
        <v>13034</v>
      </c>
      <c r="F2197" s="180" t="s">
        <v>1131</v>
      </c>
      <c r="G2197" s="426">
        <v>1</v>
      </c>
      <c r="H2197" s="625">
        <v>9.27</v>
      </c>
      <c r="I2197" s="420">
        <f>TRUNC(G2197*H2197,2)</f>
        <v>9.27</v>
      </c>
    </row>
    <row r="2198" spans="2:9">
      <c r="B2198" s="361" t="s">
        <v>918</v>
      </c>
      <c r="C2198" s="362" t="s">
        <v>7</v>
      </c>
      <c r="D2198" s="366">
        <v>88247</v>
      </c>
      <c r="E2198" s="179" t="str">
        <f>IF($D2198&lt;&gt;"",VLOOKUP($D2198,'SINAPI MARÇO 2020'!$A$1:G12862,2,FALSE),"")</f>
        <v>AUXILIAR DE ELETRICISTA COM ENCARGOS COMPLEMENTARES</v>
      </c>
      <c r="F2198" s="180" t="str">
        <f>IF($D2198&lt;&gt;"",VLOOKUP($D2198,'SINAPI MARÇO 2020'!$1:$1048576,3,FALSE),"")</f>
        <v>H</v>
      </c>
      <c r="G2198" s="426">
        <v>0.15</v>
      </c>
      <c r="H2198" s="625">
        <f>IF($D2198&lt;&gt;"",VLOOKUP($D2198,'SINAPI MARÇO 2020'!$1:$1048576,4,FALSE),"")</f>
        <v>14.33</v>
      </c>
      <c r="I2198" s="420">
        <f>TRUNC(G2198*H2198,2)</f>
        <v>2.14</v>
      </c>
    </row>
    <row r="2199" spans="2:9">
      <c r="B2199" s="361" t="s">
        <v>918</v>
      </c>
      <c r="C2199" s="362" t="s">
        <v>7</v>
      </c>
      <c r="D2199" s="366">
        <v>88264</v>
      </c>
      <c r="E2199" s="179" t="str">
        <f>IF($D2199&lt;&gt;"",VLOOKUP($D2199,'SINAPI MARÇO 2020'!$A$1:G12863,2,FALSE),"")</f>
        <v>ELETRICISTA COM ENCARGOS COMPLEMENTARES</v>
      </c>
      <c r="F2199" s="180" t="str">
        <f>IF($D2199&lt;&gt;"",VLOOKUP($D2199,'SINAPI MARÇO 2020'!$1:$1048576,3,FALSE),"")</f>
        <v>H</v>
      </c>
      <c r="G2199" s="426">
        <v>0.15</v>
      </c>
      <c r="H2199" s="625">
        <f>IF($D2199&lt;&gt;"",VLOOKUP($D2199,'SINAPI MARÇO 2020'!$1:$1048576,4,FALSE),"")</f>
        <v>18.38</v>
      </c>
      <c r="I2199" s="420">
        <f>TRUNC(G2199*H2199,2)</f>
        <v>2.75</v>
      </c>
    </row>
    <row r="2200" spans="2:9">
      <c r="B2200" s="172"/>
      <c r="C2200" s="173"/>
      <c r="D2200" s="500"/>
      <c r="E2200" s="586"/>
      <c r="F2200" s="173"/>
      <c r="G2200" s="581"/>
      <c r="H2200" s="501"/>
      <c r="I2200" s="523"/>
    </row>
    <row r="2201" spans="2:9" ht="15">
      <c r="B2201" s="483" t="s">
        <v>13035</v>
      </c>
      <c r="C2201" s="395"/>
      <c r="D2201" s="395"/>
      <c r="E2201" s="358" t="s">
        <v>13036</v>
      </c>
      <c r="F2201" s="359" t="s">
        <v>1131</v>
      </c>
      <c r="G2201" s="425" t="s">
        <v>48</v>
      </c>
      <c r="H2201" s="360"/>
      <c r="I2201" s="419">
        <f>SUM(I2202:L2204)</f>
        <v>7.46</v>
      </c>
    </row>
    <row r="2202" spans="2:9" ht="25.5">
      <c r="B2202" s="361" t="s">
        <v>872</v>
      </c>
      <c r="C2202" s="362" t="s">
        <v>7</v>
      </c>
      <c r="D2202" s="366">
        <v>7581</v>
      </c>
      <c r="E2202" s="179" t="str">
        <f>IF($D2202&lt;&gt;"",VLOOKUP($D2202,'SINAPI MARÇO 2020'!$A$1:G12866,2,FALSE),"")</f>
        <v>SAPATILHA EM ACO GALVANIZADO PARA CABOS COM DIAMETRO NOMINAL ATE 5/8"</v>
      </c>
      <c r="F2202" s="180" t="s">
        <v>1131</v>
      </c>
      <c r="G2202" s="426">
        <v>1</v>
      </c>
      <c r="H2202" s="625">
        <f>IF($D2202&lt;&gt;"",VLOOKUP($D2202,'SINAPI MARÇO 2020'!$1:$1048576,4,FALSE),"")</f>
        <v>2.57</v>
      </c>
      <c r="I2202" s="420">
        <f>TRUNC(G2202*H2202,2)</f>
        <v>2.57</v>
      </c>
    </row>
    <row r="2203" spans="2:9">
      <c r="B2203" s="361" t="s">
        <v>918</v>
      </c>
      <c r="C2203" s="362" t="s">
        <v>7</v>
      </c>
      <c r="D2203" s="366">
        <v>88247</v>
      </c>
      <c r="E2203" s="179" t="str">
        <f>IF($D2203&lt;&gt;"",VLOOKUP($D2203,'SINAPI MARÇO 2020'!$A$1:G12867,2,FALSE),"")</f>
        <v>AUXILIAR DE ELETRICISTA COM ENCARGOS COMPLEMENTARES</v>
      </c>
      <c r="F2203" s="180" t="str">
        <f>IF($D2203&lt;&gt;"",VLOOKUP($D2203,'SINAPI MARÇO 2020'!$1:$1048576,3,FALSE),"")</f>
        <v>H</v>
      </c>
      <c r="G2203" s="426">
        <v>0.15</v>
      </c>
      <c r="H2203" s="625">
        <f>IF($D2203&lt;&gt;"",VLOOKUP($D2203,'SINAPI MARÇO 2020'!$1:$1048576,4,FALSE),"")</f>
        <v>14.33</v>
      </c>
      <c r="I2203" s="420">
        <f>TRUNC(G2203*H2203,2)</f>
        <v>2.14</v>
      </c>
    </row>
    <row r="2204" spans="2:9">
      <c r="B2204" s="361" t="s">
        <v>918</v>
      </c>
      <c r="C2204" s="362" t="s">
        <v>7</v>
      </c>
      <c r="D2204" s="366">
        <v>88264</v>
      </c>
      <c r="E2204" s="179" t="str">
        <f>IF($D2204&lt;&gt;"",VLOOKUP($D2204,'SINAPI MARÇO 2020'!$A$1:G12868,2,FALSE),"")</f>
        <v>ELETRICISTA COM ENCARGOS COMPLEMENTARES</v>
      </c>
      <c r="F2204" s="180" t="str">
        <f>IF($D2204&lt;&gt;"",VLOOKUP($D2204,'SINAPI MARÇO 2020'!$1:$1048576,3,FALSE),"")</f>
        <v>H</v>
      </c>
      <c r="G2204" s="426">
        <v>0.15</v>
      </c>
      <c r="H2204" s="625">
        <f>IF($D2204&lt;&gt;"",VLOOKUP($D2204,'SINAPI MARÇO 2020'!$1:$1048576,4,FALSE),"")</f>
        <v>18.38</v>
      </c>
      <c r="I2204" s="420">
        <f>TRUNC(G2204*H2204,2)</f>
        <v>2.75</v>
      </c>
    </row>
    <row r="2205" spans="2:9">
      <c r="B2205" s="172"/>
      <c r="C2205" s="173"/>
      <c r="D2205" s="500"/>
      <c r="E2205" s="586"/>
      <c r="F2205" s="173"/>
      <c r="G2205" s="581"/>
      <c r="H2205" s="501"/>
      <c r="I2205" s="523"/>
    </row>
    <row r="2206" spans="2:9" ht="15">
      <c r="B2206" s="483" t="s">
        <v>13037</v>
      </c>
      <c r="C2206" s="395"/>
      <c r="D2206" s="395"/>
      <c r="E2206" s="358" t="s">
        <v>13040</v>
      </c>
      <c r="F2206" s="359" t="s">
        <v>1131</v>
      </c>
      <c r="G2206" s="425" t="s">
        <v>48</v>
      </c>
      <c r="H2206" s="360"/>
      <c r="I2206" s="419">
        <f>SUM(I2207:L2209)</f>
        <v>13.55</v>
      </c>
    </row>
    <row r="2207" spans="2:9">
      <c r="B2207" s="361" t="s">
        <v>872</v>
      </c>
      <c r="C2207" s="362" t="s">
        <v>873</v>
      </c>
      <c r="D2207" s="520"/>
      <c r="E2207" s="179" t="s">
        <v>13047</v>
      </c>
      <c r="F2207" s="180" t="s">
        <v>13043</v>
      </c>
      <c r="G2207" s="426">
        <v>1</v>
      </c>
      <c r="H2207" s="625">
        <v>8.66</v>
      </c>
      <c r="I2207" s="420">
        <f>TRUNC(G2207*H2207,2)</f>
        <v>8.66</v>
      </c>
    </row>
    <row r="2208" spans="2:9">
      <c r="B2208" s="361" t="s">
        <v>918</v>
      </c>
      <c r="C2208" s="362" t="s">
        <v>7</v>
      </c>
      <c r="D2208" s="366">
        <v>88247</v>
      </c>
      <c r="E2208" s="179" t="str">
        <f>IF($D2208&lt;&gt;"",VLOOKUP($D2208,'SINAPI MARÇO 2020'!$A$1:G12872,2,FALSE),"")</f>
        <v>AUXILIAR DE ELETRICISTA COM ENCARGOS COMPLEMENTARES</v>
      </c>
      <c r="F2208" s="180" t="str">
        <f>IF($D2208&lt;&gt;"",VLOOKUP($D2208,'SINAPI MARÇO 2020'!$1:$1048576,3,FALSE),"")</f>
        <v>H</v>
      </c>
      <c r="G2208" s="426">
        <v>0.15</v>
      </c>
      <c r="H2208" s="625">
        <f>IF($D2208&lt;&gt;"",VLOOKUP($D2208,'SINAPI MARÇO 2020'!$1:$1048576,4,FALSE),"")</f>
        <v>14.33</v>
      </c>
      <c r="I2208" s="420">
        <f>TRUNC(G2208*H2208,2)</f>
        <v>2.14</v>
      </c>
    </row>
    <row r="2209" spans="2:9">
      <c r="B2209" s="361" t="s">
        <v>918</v>
      </c>
      <c r="C2209" s="362" t="s">
        <v>7</v>
      </c>
      <c r="D2209" s="366">
        <v>88264</v>
      </c>
      <c r="E2209" s="179" t="str">
        <f>IF($D2209&lt;&gt;"",VLOOKUP($D2209,'SINAPI MARÇO 2020'!$A$1:G12873,2,FALSE),"")</f>
        <v>ELETRICISTA COM ENCARGOS COMPLEMENTARES</v>
      </c>
      <c r="F2209" s="180" t="str">
        <f>IF($D2209&lt;&gt;"",VLOOKUP($D2209,'SINAPI MARÇO 2020'!$1:$1048576,3,FALSE),"")</f>
        <v>H</v>
      </c>
      <c r="G2209" s="426">
        <v>0.15</v>
      </c>
      <c r="H2209" s="625">
        <f>IF($D2209&lt;&gt;"",VLOOKUP($D2209,'SINAPI MARÇO 2020'!$1:$1048576,4,FALSE),"")</f>
        <v>18.38</v>
      </c>
      <c r="I2209" s="420">
        <f>TRUNC(G2209*H2209,2)</f>
        <v>2.75</v>
      </c>
    </row>
    <row r="2210" spans="2:9">
      <c r="B2210" s="172"/>
      <c r="C2210" s="173"/>
      <c r="D2210" s="500"/>
      <c r="E2210" s="586"/>
      <c r="F2210" s="173"/>
      <c r="G2210" s="581"/>
      <c r="H2210" s="501"/>
      <c r="I2210" s="523"/>
    </row>
    <row r="2211" spans="2:9" ht="15">
      <c r="B2211" s="483" t="s">
        <v>13038</v>
      </c>
      <c r="C2211" s="395"/>
      <c r="D2211" s="395"/>
      <c r="E2211" s="358" t="s">
        <v>13041</v>
      </c>
      <c r="F2211" s="359" t="s">
        <v>1131</v>
      </c>
      <c r="G2211" s="425" t="s">
        <v>48</v>
      </c>
      <c r="H2211" s="360"/>
      <c r="I2211" s="419">
        <f>SUM(I2212:L2214)</f>
        <v>55.82</v>
      </c>
    </row>
    <row r="2212" spans="2:9">
      <c r="B2212" s="361" t="s">
        <v>872</v>
      </c>
      <c r="C2212" s="362" t="s">
        <v>873</v>
      </c>
      <c r="D2212" s="520"/>
      <c r="E2212" s="179" t="s">
        <v>13042</v>
      </c>
      <c r="F2212" s="180" t="s">
        <v>13043</v>
      </c>
      <c r="G2212" s="426">
        <v>1</v>
      </c>
      <c r="H2212" s="625">
        <v>50.93</v>
      </c>
      <c r="I2212" s="420">
        <f>TRUNC(G2212*H2212,2)</f>
        <v>50.93</v>
      </c>
    </row>
    <row r="2213" spans="2:9">
      <c r="B2213" s="361" t="s">
        <v>918</v>
      </c>
      <c r="C2213" s="362" t="s">
        <v>7</v>
      </c>
      <c r="D2213" s="366">
        <v>88247</v>
      </c>
      <c r="E2213" s="179" t="str">
        <f>IF($D2213&lt;&gt;"",VLOOKUP($D2213,'SINAPI MARÇO 2020'!$A$1:G12877,2,FALSE),"")</f>
        <v>AUXILIAR DE ELETRICISTA COM ENCARGOS COMPLEMENTARES</v>
      </c>
      <c r="F2213" s="180" t="str">
        <f>IF($D2213&lt;&gt;"",VLOOKUP($D2213,'SINAPI MARÇO 2020'!$1:$1048576,3,FALSE),"")</f>
        <v>H</v>
      </c>
      <c r="G2213" s="426">
        <v>0.15</v>
      </c>
      <c r="H2213" s="625">
        <f>IF($D2213&lt;&gt;"",VLOOKUP($D2213,'SINAPI MARÇO 2020'!$1:$1048576,4,FALSE),"")</f>
        <v>14.33</v>
      </c>
      <c r="I2213" s="420">
        <f>TRUNC(G2213*H2213,2)</f>
        <v>2.14</v>
      </c>
    </row>
    <row r="2214" spans="2:9">
      <c r="B2214" s="361" t="s">
        <v>918</v>
      </c>
      <c r="C2214" s="362" t="s">
        <v>7</v>
      </c>
      <c r="D2214" s="366">
        <v>88264</v>
      </c>
      <c r="E2214" s="179" t="str">
        <f>IF($D2214&lt;&gt;"",VLOOKUP($D2214,'SINAPI MARÇO 2020'!$A$1:G12878,2,FALSE),"")</f>
        <v>ELETRICISTA COM ENCARGOS COMPLEMENTARES</v>
      </c>
      <c r="F2214" s="180" t="str">
        <f>IF($D2214&lt;&gt;"",VLOOKUP($D2214,'SINAPI MARÇO 2020'!$1:$1048576,3,FALSE),"")</f>
        <v>H</v>
      </c>
      <c r="G2214" s="426">
        <v>0.15</v>
      </c>
      <c r="H2214" s="625">
        <f>IF($D2214&lt;&gt;"",VLOOKUP($D2214,'SINAPI MARÇO 2020'!$1:$1048576,4,FALSE),"")</f>
        <v>18.38</v>
      </c>
      <c r="I2214" s="420">
        <f>TRUNC(G2214*H2214,2)</f>
        <v>2.75</v>
      </c>
    </row>
    <row r="2215" spans="2:9">
      <c r="B2215" s="172"/>
      <c r="C2215" s="173"/>
      <c r="D2215" s="500"/>
      <c r="E2215" s="586"/>
      <c r="F2215" s="173"/>
      <c r="G2215" s="581"/>
      <c r="H2215" s="501"/>
      <c r="I2215" s="523"/>
    </row>
    <row r="2216" spans="2:9" ht="15">
      <c r="B2216" s="483" t="s">
        <v>13039</v>
      </c>
      <c r="C2216" s="395"/>
      <c r="D2216" s="395"/>
      <c r="E2216" s="358" t="s">
        <v>13044</v>
      </c>
      <c r="F2216" s="359" t="s">
        <v>1131</v>
      </c>
      <c r="G2216" s="425" t="s">
        <v>48</v>
      </c>
      <c r="H2216" s="360"/>
      <c r="I2216" s="419">
        <f>SUM(I2217:L2219)</f>
        <v>16.32</v>
      </c>
    </row>
    <row r="2217" spans="2:9">
      <c r="B2217" s="361" t="s">
        <v>872</v>
      </c>
      <c r="C2217" s="362" t="s">
        <v>873</v>
      </c>
      <c r="D2217" s="520"/>
      <c r="E2217" s="179" t="s">
        <v>13045</v>
      </c>
      <c r="F2217" s="180" t="s">
        <v>13043</v>
      </c>
      <c r="G2217" s="426">
        <v>1</v>
      </c>
      <c r="H2217" s="625">
        <v>11.43</v>
      </c>
      <c r="I2217" s="420">
        <f>TRUNC(G2217*H2217,2)</f>
        <v>11.43</v>
      </c>
    </row>
    <row r="2218" spans="2:9">
      <c r="B2218" s="361" t="s">
        <v>918</v>
      </c>
      <c r="C2218" s="362" t="s">
        <v>7</v>
      </c>
      <c r="D2218" s="366">
        <v>88247</v>
      </c>
      <c r="E2218" s="179" t="str">
        <f>IF($D2218&lt;&gt;"",VLOOKUP($D2218,'SINAPI MARÇO 2020'!$A$1:G12882,2,FALSE),"")</f>
        <v>AUXILIAR DE ELETRICISTA COM ENCARGOS COMPLEMENTARES</v>
      </c>
      <c r="F2218" s="180" t="str">
        <f>IF($D2218&lt;&gt;"",VLOOKUP($D2218,'SINAPI MARÇO 2020'!$1:$1048576,3,FALSE),"")</f>
        <v>H</v>
      </c>
      <c r="G2218" s="426">
        <v>0.15</v>
      </c>
      <c r="H2218" s="625">
        <f>IF($D2218&lt;&gt;"",VLOOKUP($D2218,'SINAPI MARÇO 2020'!$1:$1048576,4,FALSE),"")</f>
        <v>14.33</v>
      </c>
      <c r="I2218" s="420">
        <f>TRUNC(G2218*H2218,2)</f>
        <v>2.14</v>
      </c>
    </row>
    <row r="2219" spans="2:9">
      <c r="B2219" s="361" t="s">
        <v>918</v>
      </c>
      <c r="C2219" s="362" t="s">
        <v>7</v>
      </c>
      <c r="D2219" s="366">
        <v>88264</v>
      </c>
      <c r="E2219" s="179" t="str">
        <f>IF($D2219&lt;&gt;"",VLOOKUP($D2219,'SINAPI MARÇO 2020'!$A$1:G12883,2,FALSE),"")</f>
        <v>ELETRICISTA COM ENCARGOS COMPLEMENTARES</v>
      </c>
      <c r="F2219" s="180" t="str">
        <f>IF($D2219&lt;&gt;"",VLOOKUP($D2219,'SINAPI MARÇO 2020'!$1:$1048576,3,FALSE),"")</f>
        <v>H</v>
      </c>
      <c r="G2219" s="426">
        <v>0.15</v>
      </c>
      <c r="H2219" s="625">
        <f>IF($D2219&lt;&gt;"",VLOOKUP($D2219,'SINAPI MARÇO 2020'!$1:$1048576,4,FALSE),"")</f>
        <v>18.38</v>
      </c>
      <c r="I2219" s="420">
        <f>TRUNC(G2219*H2219,2)</f>
        <v>2.75</v>
      </c>
    </row>
    <row r="2220" spans="2:9">
      <c r="B2220" s="172"/>
      <c r="C2220" s="173"/>
      <c r="D2220" s="500"/>
      <c r="E2220" s="586"/>
      <c r="F2220" s="173"/>
      <c r="G2220" s="581"/>
      <c r="H2220" s="501"/>
      <c r="I2220" s="523"/>
    </row>
    <row r="2221" spans="2:9" ht="15">
      <c r="B2221" s="483" t="s">
        <v>13046</v>
      </c>
      <c r="C2221" s="395"/>
      <c r="D2221" s="395"/>
      <c r="E2221" s="358" t="s">
        <v>13048</v>
      </c>
      <c r="F2221" s="359" t="s">
        <v>1131</v>
      </c>
      <c r="G2221" s="425" t="s">
        <v>48</v>
      </c>
      <c r="H2221" s="360"/>
      <c r="I2221" s="419">
        <f>SUM(I2222:L2224)</f>
        <v>13.93</v>
      </c>
    </row>
    <row r="2222" spans="2:9" ht="25.5">
      <c r="B2222" s="361" t="s">
        <v>872</v>
      </c>
      <c r="C2222" s="362" t="s">
        <v>7</v>
      </c>
      <c r="D2222" s="520">
        <v>402</v>
      </c>
      <c r="E2222" s="179" t="str">
        <f>IF($D2222&lt;&gt;"",VLOOKUP($D2222,'SINAPI MARÇO 2020'!$A$1:G12886,2,FALSE),"")</f>
        <v>GANCHO OLHAL EM ACO GALVANIZADO, ESPESSURA 16MM, ABERTURA 21MM</v>
      </c>
      <c r="F2222" s="180" t="s">
        <v>13043</v>
      </c>
      <c r="G2222" s="426">
        <v>1</v>
      </c>
      <c r="H2222" s="625">
        <f>IF($D2222&lt;&gt;"",VLOOKUP($D2222,'SINAPI MARÇO 2020'!$1:$1048576,4,FALSE),"")</f>
        <v>9.0399999999999991</v>
      </c>
      <c r="I2222" s="420">
        <f>TRUNC(G2222*H2222,2)</f>
        <v>9.0399999999999991</v>
      </c>
    </row>
    <row r="2223" spans="2:9">
      <c r="B2223" s="361" t="s">
        <v>918</v>
      </c>
      <c r="C2223" s="362" t="s">
        <v>7</v>
      </c>
      <c r="D2223" s="366">
        <v>88247</v>
      </c>
      <c r="E2223" s="179" t="str">
        <f>IF($D2223&lt;&gt;"",VLOOKUP($D2223,'SINAPI MARÇO 2020'!$A$1:G12887,2,FALSE),"")</f>
        <v>AUXILIAR DE ELETRICISTA COM ENCARGOS COMPLEMENTARES</v>
      </c>
      <c r="F2223" s="180" t="str">
        <f>IF($D2223&lt;&gt;"",VLOOKUP($D2223,'SINAPI MARÇO 2020'!$1:$1048576,3,FALSE),"")</f>
        <v>H</v>
      </c>
      <c r="G2223" s="426">
        <v>0.15</v>
      </c>
      <c r="H2223" s="625">
        <f>IF($D2223&lt;&gt;"",VLOOKUP($D2223,'SINAPI MARÇO 2020'!$1:$1048576,4,FALSE),"")</f>
        <v>14.33</v>
      </c>
      <c r="I2223" s="420">
        <f>TRUNC(G2223*H2223,2)</f>
        <v>2.14</v>
      </c>
    </row>
    <row r="2224" spans="2:9">
      <c r="B2224" s="361" t="s">
        <v>918</v>
      </c>
      <c r="C2224" s="362" t="s">
        <v>7</v>
      </c>
      <c r="D2224" s="366">
        <v>88264</v>
      </c>
      <c r="E2224" s="179" t="str">
        <f>IF($D2224&lt;&gt;"",VLOOKUP($D2224,'SINAPI MARÇO 2020'!$A$1:G12888,2,FALSE),"")</f>
        <v>ELETRICISTA COM ENCARGOS COMPLEMENTARES</v>
      </c>
      <c r="F2224" s="180" t="str">
        <f>IF($D2224&lt;&gt;"",VLOOKUP($D2224,'SINAPI MARÇO 2020'!$1:$1048576,3,FALSE),"")</f>
        <v>H</v>
      </c>
      <c r="G2224" s="426">
        <v>0.15</v>
      </c>
      <c r="H2224" s="625">
        <f>IF($D2224&lt;&gt;"",VLOOKUP($D2224,'SINAPI MARÇO 2020'!$1:$1048576,4,FALSE),"")</f>
        <v>18.38</v>
      </c>
      <c r="I2224" s="420">
        <f>TRUNC(G2224*H2224,2)</f>
        <v>2.75</v>
      </c>
    </row>
    <row r="2225" spans="2:9">
      <c r="B2225" s="172"/>
      <c r="C2225" s="173"/>
      <c r="D2225" s="500"/>
      <c r="E2225" s="586"/>
      <c r="F2225" s="173"/>
      <c r="G2225" s="581"/>
      <c r="H2225" s="501"/>
      <c r="I2225" s="523"/>
    </row>
    <row r="2226" spans="2:9" ht="15">
      <c r="B2226" s="483" t="s">
        <v>13049</v>
      </c>
      <c r="C2226" s="395"/>
      <c r="D2226" s="395"/>
      <c r="E2226" s="358" t="s">
        <v>13050</v>
      </c>
      <c r="F2226" s="359" t="s">
        <v>1131</v>
      </c>
      <c r="G2226" s="425" t="s">
        <v>48</v>
      </c>
      <c r="H2226" s="360"/>
      <c r="I2226" s="419">
        <f>SUM(I2227:L2229)</f>
        <v>68.22</v>
      </c>
    </row>
    <row r="2227" spans="2:9">
      <c r="B2227" s="361" t="s">
        <v>872</v>
      </c>
      <c r="C2227" s="362" t="s">
        <v>873</v>
      </c>
      <c r="D2227" s="520"/>
      <c r="E2227" s="179" t="s">
        <v>13051</v>
      </c>
      <c r="F2227" s="180" t="s">
        <v>13043</v>
      </c>
      <c r="G2227" s="426">
        <v>1</v>
      </c>
      <c r="H2227" s="625">
        <v>58.42</v>
      </c>
      <c r="I2227" s="420">
        <f>TRUNC(G2227*H2227,2)</f>
        <v>58.42</v>
      </c>
    </row>
    <row r="2228" spans="2:9">
      <c r="B2228" s="361" t="s">
        <v>918</v>
      </c>
      <c r="C2228" s="362" t="s">
        <v>7</v>
      </c>
      <c r="D2228" s="366">
        <v>88247</v>
      </c>
      <c r="E2228" s="179" t="str">
        <f>IF($D2228&lt;&gt;"",VLOOKUP($D2228,'SINAPI MARÇO 2020'!$A$1:G12892,2,FALSE),"")</f>
        <v>AUXILIAR DE ELETRICISTA COM ENCARGOS COMPLEMENTARES</v>
      </c>
      <c r="F2228" s="180" t="str">
        <f>IF($D2228&lt;&gt;"",VLOOKUP($D2228,'SINAPI MARÇO 2020'!$1:$1048576,3,FALSE),"")</f>
        <v>H</v>
      </c>
      <c r="G2228" s="426">
        <v>0.3</v>
      </c>
      <c r="H2228" s="625">
        <f>IF($D2228&lt;&gt;"",VLOOKUP($D2228,'SINAPI MARÇO 2020'!$1:$1048576,4,FALSE),"")</f>
        <v>14.33</v>
      </c>
      <c r="I2228" s="420">
        <f>TRUNC(G2228*H2228,2)</f>
        <v>4.29</v>
      </c>
    </row>
    <row r="2229" spans="2:9">
      <c r="B2229" s="361" t="s">
        <v>918</v>
      </c>
      <c r="C2229" s="362" t="s">
        <v>7</v>
      </c>
      <c r="D2229" s="366">
        <v>88264</v>
      </c>
      <c r="E2229" s="179" t="str">
        <f>IF($D2229&lt;&gt;"",VLOOKUP($D2229,'SINAPI MARÇO 2020'!$A$1:G12893,2,FALSE),"")</f>
        <v>ELETRICISTA COM ENCARGOS COMPLEMENTARES</v>
      </c>
      <c r="F2229" s="180" t="str">
        <f>IF($D2229&lt;&gt;"",VLOOKUP($D2229,'SINAPI MARÇO 2020'!$1:$1048576,3,FALSE),"")</f>
        <v>H</v>
      </c>
      <c r="G2229" s="426">
        <v>0.3</v>
      </c>
      <c r="H2229" s="625">
        <f>IF($D2229&lt;&gt;"",VLOOKUP($D2229,'SINAPI MARÇO 2020'!$1:$1048576,4,FALSE),"")</f>
        <v>18.38</v>
      </c>
      <c r="I2229" s="420">
        <f>TRUNC(G2229*H2229,2)</f>
        <v>5.51</v>
      </c>
    </row>
    <row r="2230" spans="2:9">
      <c r="B2230" s="172"/>
      <c r="C2230" s="173"/>
      <c r="D2230" s="500"/>
      <c r="E2230" s="586"/>
      <c r="F2230" s="173"/>
      <c r="G2230" s="581"/>
      <c r="H2230" s="501"/>
      <c r="I2230" s="523"/>
    </row>
    <row r="2231" spans="2:9" ht="15">
      <c r="B2231" s="483" t="s">
        <v>13053</v>
      </c>
      <c r="C2231" s="395"/>
      <c r="D2231" s="395"/>
      <c r="E2231" s="358" t="s">
        <v>13052</v>
      </c>
      <c r="F2231" s="359" t="s">
        <v>1131</v>
      </c>
      <c r="G2231" s="425" t="s">
        <v>48</v>
      </c>
      <c r="H2231" s="360"/>
      <c r="I2231" s="419">
        <f>SUM(I2232:L2234)</f>
        <v>17.850000000000001</v>
      </c>
    </row>
    <row r="2232" spans="2:9">
      <c r="B2232" s="361" t="s">
        <v>872</v>
      </c>
      <c r="C2232" s="362" t="s">
        <v>873</v>
      </c>
      <c r="D2232" s="520"/>
      <c r="E2232" s="179" t="s">
        <v>13054</v>
      </c>
      <c r="F2232" s="180" t="s">
        <v>13043</v>
      </c>
      <c r="G2232" s="426">
        <v>1</v>
      </c>
      <c r="H2232" s="625">
        <v>12.96</v>
      </c>
      <c r="I2232" s="420">
        <f>TRUNC(G2232*H2232,2)</f>
        <v>12.96</v>
      </c>
    </row>
    <row r="2233" spans="2:9">
      <c r="B2233" s="361" t="s">
        <v>918</v>
      </c>
      <c r="C2233" s="362" t="s">
        <v>7</v>
      </c>
      <c r="D2233" s="366">
        <v>88247</v>
      </c>
      <c r="E2233" s="179" t="str">
        <f>IF($D2233&lt;&gt;"",VLOOKUP($D2233,'SINAPI MARÇO 2020'!$A$1:G12897,2,FALSE),"")</f>
        <v>AUXILIAR DE ELETRICISTA COM ENCARGOS COMPLEMENTARES</v>
      </c>
      <c r="F2233" s="180" t="str">
        <f>IF($D2233&lt;&gt;"",VLOOKUP($D2233,'SINAPI MARÇO 2020'!$1:$1048576,3,FALSE),"")</f>
        <v>H</v>
      </c>
      <c r="G2233" s="426">
        <v>0.15</v>
      </c>
      <c r="H2233" s="625">
        <f>IF($D2233&lt;&gt;"",VLOOKUP($D2233,'SINAPI MARÇO 2020'!$1:$1048576,4,FALSE),"")</f>
        <v>14.33</v>
      </c>
      <c r="I2233" s="420">
        <f>TRUNC(G2233*H2233,2)</f>
        <v>2.14</v>
      </c>
    </row>
    <row r="2234" spans="2:9">
      <c r="B2234" s="361" t="s">
        <v>918</v>
      </c>
      <c r="C2234" s="362" t="s">
        <v>7</v>
      </c>
      <c r="D2234" s="366">
        <v>88264</v>
      </c>
      <c r="E2234" s="179" t="str">
        <f>IF($D2234&lt;&gt;"",VLOOKUP($D2234,'SINAPI MARÇO 2020'!$A$1:G12898,2,FALSE),"")</f>
        <v>ELETRICISTA COM ENCARGOS COMPLEMENTARES</v>
      </c>
      <c r="F2234" s="180" t="str">
        <f>IF($D2234&lt;&gt;"",VLOOKUP($D2234,'SINAPI MARÇO 2020'!$1:$1048576,3,FALSE),"")</f>
        <v>H</v>
      </c>
      <c r="G2234" s="426">
        <v>0.15</v>
      </c>
      <c r="H2234" s="625">
        <f>IF($D2234&lt;&gt;"",VLOOKUP($D2234,'SINAPI MARÇO 2020'!$1:$1048576,4,FALSE),"")</f>
        <v>18.38</v>
      </c>
      <c r="I2234" s="420">
        <f>TRUNC(G2234*H2234,2)</f>
        <v>2.75</v>
      </c>
    </row>
    <row r="2235" spans="2:9">
      <c r="B2235" s="172"/>
      <c r="C2235" s="173"/>
      <c r="D2235" s="500"/>
      <c r="E2235" s="586"/>
      <c r="F2235" s="173"/>
      <c r="G2235" s="581"/>
      <c r="H2235" s="501"/>
      <c r="I2235" s="523"/>
    </row>
    <row r="2236" spans="2:9" ht="15">
      <c r="B2236" s="483" t="s">
        <v>13055</v>
      </c>
      <c r="C2236" s="395"/>
      <c r="D2236" s="395"/>
      <c r="E2236" s="358" t="s">
        <v>13056</v>
      </c>
      <c r="F2236" s="359" t="s">
        <v>1131</v>
      </c>
      <c r="G2236" s="425" t="s">
        <v>48</v>
      </c>
      <c r="H2236" s="360"/>
      <c r="I2236" s="419">
        <f>SUM(I2237:I2240)</f>
        <v>227.06</v>
      </c>
    </row>
    <row r="2237" spans="2:9">
      <c r="B2237" s="361" t="s">
        <v>918</v>
      </c>
      <c r="C2237" s="362" t="s">
        <v>7</v>
      </c>
      <c r="D2237" s="521">
        <v>88247</v>
      </c>
      <c r="E2237" s="179" t="str">
        <f>IF($D2237&lt;&gt;"",VLOOKUP($D2237,'SINAPI MARÇO 2020'!$A$1:G12901,2,FALSE),"")</f>
        <v>AUXILIAR DE ELETRICISTA COM ENCARGOS COMPLEMENTARES</v>
      </c>
      <c r="F2237" s="180" t="str">
        <f>IF($D2237&lt;&gt;"",VLOOKUP($D2237,'SINAPI MARÇO 2020'!$1:$1048576,3,FALSE),"")</f>
        <v>H</v>
      </c>
      <c r="G2237" s="426">
        <v>1</v>
      </c>
      <c r="H2237" s="625">
        <f>IF($D2237&lt;&gt;"",VLOOKUP($D2237,'SINAPI MARÇO 2020'!$1:$1048576,4,FALSE),"")</f>
        <v>14.33</v>
      </c>
      <c r="I2237" s="420">
        <f>TRUNC(G2237*H2237,2)</f>
        <v>14.33</v>
      </c>
    </row>
    <row r="2238" spans="2:9">
      <c r="B2238" s="361" t="s">
        <v>918</v>
      </c>
      <c r="C2238" s="362" t="s">
        <v>7</v>
      </c>
      <c r="D2238" s="366">
        <v>88264</v>
      </c>
      <c r="E2238" s="179" t="str">
        <f>IF($D2238&lt;&gt;"",VLOOKUP($D2238,'SINAPI MARÇO 2020'!$A$1:G12902,2,FALSE),"")</f>
        <v>ELETRICISTA COM ENCARGOS COMPLEMENTARES</v>
      </c>
      <c r="F2238" s="180" t="str">
        <f>IF($D2238&lt;&gt;"",VLOOKUP($D2238,'SINAPI MARÇO 2020'!$1:$1048576,3,FALSE),"")</f>
        <v>H</v>
      </c>
      <c r="G2238" s="426">
        <v>1</v>
      </c>
      <c r="H2238" s="625">
        <f>IF($D2238&lt;&gt;"",VLOOKUP($D2238,'SINAPI MARÇO 2020'!$1:$1048576,4,FALSE),"")</f>
        <v>18.38</v>
      </c>
      <c r="I2238" s="420">
        <f>TRUNC(G2238*H2238,2)</f>
        <v>18.38</v>
      </c>
    </row>
    <row r="2239" spans="2:9" ht="25.5">
      <c r="B2239" s="361" t="s">
        <v>872</v>
      </c>
      <c r="C2239" s="366" t="s">
        <v>873</v>
      </c>
      <c r="D2239" s="366"/>
      <c r="E2239" s="179" t="s">
        <v>13057</v>
      </c>
      <c r="F2239" s="180" t="s">
        <v>1131</v>
      </c>
      <c r="G2239" s="426">
        <v>1</v>
      </c>
      <c r="H2239" s="625">
        <v>188.28</v>
      </c>
      <c r="I2239" s="420">
        <f>TRUNC(G2239*H2239,2)</f>
        <v>188.28</v>
      </c>
    </row>
    <row r="2240" spans="2:9" ht="25.5">
      <c r="B2240" s="361" t="s">
        <v>872</v>
      </c>
      <c r="C2240" s="362" t="s">
        <v>7</v>
      </c>
      <c r="D2240" s="366">
        <v>3396</v>
      </c>
      <c r="E2240" s="179" t="str">
        <f>IF($D2240&lt;&gt;"",VLOOKUP($D2240,'SINAPI MARÇO 2020'!$A$1:G12904,2,FALSE),"")</f>
        <v>SUPORTE ISOLADOR SIMPLES DIAMETRO NOMINAL 5/16", COM ROSCA SOBERBA E BUCHA</v>
      </c>
      <c r="F2240" s="180" t="str">
        <f>IF($D2240&lt;&gt;"",VLOOKUP($D2240,'SINAPI MARÇO 2020'!$1:$1048576,3,FALSE),"")</f>
        <v xml:space="preserve">UN    </v>
      </c>
      <c r="G2240" s="426">
        <v>1</v>
      </c>
      <c r="H2240" s="625">
        <f>IF($D2240&lt;&gt;"",VLOOKUP($D2240,'SINAPI MARÇO 2020'!$1:$1048576,4,FALSE),"")</f>
        <v>6.07</v>
      </c>
      <c r="I2240" s="420">
        <f>TRUNC(G2240*H2240,2)</f>
        <v>6.07</v>
      </c>
    </row>
    <row r="2241" spans="2:9">
      <c r="B2241" s="172"/>
      <c r="C2241" s="173"/>
      <c r="D2241" s="500"/>
      <c r="E2241" s="586"/>
      <c r="F2241" s="173"/>
      <c r="G2241" s="581"/>
      <c r="H2241" s="501"/>
      <c r="I2241" s="523"/>
    </row>
    <row r="2242" spans="2:9" ht="15">
      <c r="B2242" s="483" t="s">
        <v>13058</v>
      </c>
      <c r="C2242" s="395"/>
      <c r="D2242" s="395"/>
      <c r="E2242" s="358" t="s">
        <v>13059</v>
      </c>
      <c r="F2242" s="359" t="s">
        <v>1131</v>
      </c>
      <c r="G2242" s="425" t="s">
        <v>48</v>
      </c>
      <c r="H2242" s="360"/>
      <c r="I2242" s="419">
        <f>SUM(I2243:I2245)</f>
        <v>81.61999999999999</v>
      </c>
    </row>
    <row r="2243" spans="2:9">
      <c r="B2243" s="361" t="s">
        <v>918</v>
      </c>
      <c r="C2243" s="362" t="s">
        <v>7</v>
      </c>
      <c r="D2243" s="521">
        <v>88247</v>
      </c>
      <c r="E2243" s="179" t="str">
        <f>IF($D2243&lt;&gt;"",VLOOKUP($D2243,'SINAPI MARÇO 2020'!$A$1:G12907,2,FALSE),"")</f>
        <v>AUXILIAR DE ELETRICISTA COM ENCARGOS COMPLEMENTARES</v>
      </c>
      <c r="F2243" s="180" t="str">
        <f>IF($D2243&lt;&gt;"",VLOOKUP($D2243,'SINAPI MARÇO 2020'!$1:$1048576,3,FALSE),"")</f>
        <v>H</v>
      </c>
      <c r="G2243" s="426">
        <v>0.3</v>
      </c>
      <c r="H2243" s="625">
        <f>IF($D2243&lt;&gt;"",VLOOKUP($D2243,'SINAPI MARÇO 2020'!$1:$1048576,4,FALSE),"")</f>
        <v>14.33</v>
      </c>
      <c r="I2243" s="420">
        <f>TRUNC(G2243*H2243,2)</f>
        <v>4.29</v>
      </c>
    </row>
    <row r="2244" spans="2:9">
      <c r="B2244" s="361" t="s">
        <v>918</v>
      </c>
      <c r="C2244" s="362" t="s">
        <v>7</v>
      </c>
      <c r="D2244" s="366">
        <v>88264</v>
      </c>
      <c r="E2244" s="179" t="str">
        <f>IF($D2244&lt;&gt;"",VLOOKUP($D2244,'SINAPI MARÇO 2020'!$A$1:G12908,2,FALSE),"")</f>
        <v>ELETRICISTA COM ENCARGOS COMPLEMENTARES</v>
      </c>
      <c r="F2244" s="180" t="str">
        <f>IF($D2244&lt;&gt;"",VLOOKUP($D2244,'SINAPI MARÇO 2020'!$1:$1048576,3,FALSE),"")</f>
        <v>H</v>
      </c>
      <c r="G2244" s="426">
        <v>0.3</v>
      </c>
      <c r="H2244" s="625">
        <f>IF($D2244&lt;&gt;"",VLOOKUP($D2244,'SINAPI MARÇO 2020'!$1:$1048576,4,FALSE),"")</f>
        <v>18.38</v>
      </c>
      <c r="I2244" s="420">
        <f>TRUNC(G2244*H2244,2)</f>
        <v>5.51</v>
      </c>
    </row>
    <row r="2245" spans="2:9">
      <c r="B2245" s="361" t="s">
        <v>872</v>
      </c>
      <c r="C2245" s="362" t="s">
        <v>7</v>
      </c>
      <c r="D2245" s="366">
        <v>34519</v>
      </c>
      <c r="E2245" s="179" t="str">
        <f>IF($D2245&lt;&gt;"",VLOOKUP($D2245,'SINAPI MARÇO 2020'!$A$1:G12910,2,FALSE),"")</f>
        <v>CRUZETA DE CONCRETO LEVE, COMP. 2000 MM SECAO, 90 X 90 MM</v>
      </c>
      <c r="F2245" s="180" t="str">
        <f>IF($D2245&lt;&gt;"",VLOOKUP($D2245,'SINAPI MARÇO 2020'!$1:$1048576,3,FALSE),"")</f>
        <v xml:space="preserve">UN    </v>
      </c>
      <c r="G2245" s="426">
        <v>1</v>
      </c>
      <c r="H2245" s="625">
        <f>IF($D2245&lt;&gt;"",VLOOKUP($D2245,'SINAPI MARÇO 2020'!$1:$1048576,4,FALSE),"")</f>
        <v>71.819999999999993</v>
      </c>
      <c r="I2245" s="420">
        <f>TRUNC(G2245*H2245,2)</f>
        <v>71.819999999999993</v>
      </c>
    </row>
    <row r="2246" spans="2:9">
      <c r="B2246" s="172"/>
      <c r="C2246" s="173"/>
      <c r="D2246" s="500"/>
      <c r="E2246" s="586"/>
      <c r="F2246" s="173"/>
      <c r="G2246" s="581"/>
      <c r="H2246" s="501"/>
      <c r="I2246" s="523"/>
    </row>
    <row r="2247" spans="2:9" ht="18" customHeight="1">
      <c r="B2247" s="483" t="s">
        <v>13060</v>
      </c>
      <c r="C2247" s="395"/>
      <c r="D2247" s="395"/>
      <c r="E2247" s="358" t="s">
        <v>13061</v>
      </c>
      <c r="F2247" s="359" t="s">
        <v>1131</v>
      </c>
      <c r="G2247" s="425" t="s">
        <v>48</v>
      </c>
      <c r="H2247" s="360"/>
      <c r="I2247" s="419">
        <f>SUM(I2248:I2250)</f>
        <v>47.84</v>
      </c>
    </row>
    <row r="2248" spans="2:9">
      <c r="B2248" s="361" t="s">
        <v>918</v>
      </c>
      <c r="C2248" s="362" t="s">
        <v>7</v>
      </c>
      <c r="D2248" s="521">
        <v>88247</v>
      </c>
      <c r="E2248" s="179" t="str">
        <f>IF($D2248&lt;&gt;"",VLOOKUP($D2248,'SINAPI MARÇO 2020'!$A$1:G12912,2,FALSE),"")</f>
        <v>AUXILIAR DE ELETRICISTA COM ENCARGOS COMPLEMENTARES</v>
      </c>
      <c r="F2248" s="180" t="str">
        <f>IF($D2248&lt;&gt;"",VLOOKUP($D2248,'SINAPI MARÇO 2020'!$1:$1048576,3,FALSE),"")</f>
        <v>H</v>
      </c>
      <c r="G2248" s="426">
        <v>0.3</v>
      </c>
      <c r="H2248" s="625">
        <f>IF($D2248&lt;&gt;"",VLOOKUP($D2248,'SINAPI MARÇO 2020'!$1:$1048576,4,FALSE),"")</f>
        <v>14.33</v>
      </c>
      <c r="I2248" s="420">
        <f>TRUNC(G2248*H2248,2)</f>
        <v>4.29</v>
      </c>
    </row>
    <row r="2249" spans="2:9">
      <c r="B2249" s="361" t="s">
        <v>918</v>
      </c>
      <c r="C2249" s="362" t="s">
        <v>7</v>
      </c>
      <c r="D2249" s="366">
        <v>88264</v>
      </c>
      <c r="E2249" s="179" t="str">
        <f>IF($D2249&lt;&gt;"",VLOOKUP($D2249,'SINAPI MARÇO 2020'!$A$1:G12913,2,FALSE),"")</f>
        <v>ELETRICISTA COM ENCARGOS COMPLEMENTARES</v>
      </c>
      <c r="F2249" s="180" t="str">
        <f>IF($D2249&lt;&gt;"",VLOOKUP($D2249,'SINAPI MARÇO 2020'!$1:$1048576,3,FALSE),"")</f>
        <v>H</v>
      </c>
      <c r="G2249" s="426">
        <v>0.3</v>
      </c>
      <c r="H2249" s="625">
        <f>IF($D2249&lt;&gt;"",VLOOKUP($D2249,'SINAPI MARÇO 2020'!$1:$1048576,4,FALSE),"")</f>
        <v>18.38</v>
      </c>
      <c r="I2249" s="420">
        <f>TRUNC(G2249*H2249,2)</f>
        <v>5.51</v>
      </c>
    </row>
    <row r="2250" spans="2:9" ht="31.5" customHeight="1">
      <c r="B2250" s="361" t="s">
        <v>872</v>
      </c>
      <c r="C2250" s="366" t="s">
        <v>873</v>
      </c>
      <c r="D2250" s="366"/>
      <c r="E2250" s="179" t="s">
        <v>13062</v>
      </c>
      <c r="F2250" s="180" t="s">
        <v>13043</v>
      </c>
      <c r="G2250" s="426">
        <v>1</v>
      </c>
      <c r="H2250" s="625">
        <v>38.04</v>
      </c>
      <c r="I2250" s="420">
        <f>TRUNC(G2250*H2250,2)</f>
        <v>38.04</v>
      </c>
    </row>
    <row r="2251" spans="2:9">
      <c r="B2251" s="172"/>
      <c r="C2251" s="173"/>
      <c r="D2251" s="500"/>
      <c r="E2251" s="586"/>
      <c r="F2251" s="173"/>
      <c r="G2251" s="581"/>
      <c r="H2251" s="501"/>
      <c r="I2251" s="523"/>
    </row>
    <row r="2252" spans="2:9" ht="15">
      <c r="B2252" s="483" t="s">
        <v>13063</v>
      </c>
      <c r="C2252" s="395"/>
      <c r="D2252" s="395"/>
      <c r="E2252" s="358" t="s">
        <v>13064</v>
      </c>
      <c r="F2252" s="359" t="s">
        <v>1131</v>
      </c>
      <c r="G2252" s="425" t="s">
        <v>48</v>
      </c>
      <c r="H2252" s="360"/>
      <c r="I2252" s="419">
        <f>SUM(I2253:I2256)</f>
        <v>30.18</v>
      </c>
    </row>
    <row r="2253" spans="2:9">
      <c r="B2253" s="361" t="s">
        <v>918</v>
      </c>
      <c r="C2253" s="362" t="s">
        <v>7</v>
      </c>
      <c r="D2253" s="521">
        <v>88247</v>
      </c>
      <c r="E2253" s="179" t="str">
        <f>IF($D2253&lt;&gt;"",VLOOKUP($D2253,'SINAPI MARÇO 2020'!$A$1:G12917,2,FALSE),"")</f>
        <v>AUXILIAR DE ELETRICISTA COM ENCARGOS COMPLEMENTARES</v>
      </c>
      <c r="F2253" s="180" t="str">
        <f>IF($D2253&lt;&gt;"",VLOOKUP($D2253,'SINAPI MARÇO 2020'!$1:$1048576,3,FALSE),"")</f>
        <v>H</v>
      </c>
      <c r="G2253" s="426">
        <v>0.15</v>
      </c>
      <c r="H2253" s="625">
        <f>IF($D2253&lt;&gt;"",VLOOKUP($D2253,'SINAPI MARÇO 2020'!$1:$1048576,4,FALSE),"")</f>
        <v>14.33</v>
      </c>
      <c r="I2253" s="420">
        <f>TRUNC(G2253*H2253,2)</f>
        <v>2.14</v>
      </c>
    </row>
    <row r="2254" spans="2:9">
      <c r="B2254" s="361" t="s">
        <v>918</v>
      </c>
      <c r="C2254" s="362" t="s">
        <v>7</v>
      </c>
      <c r="D2254" s="366">
        <v>88264</v>
      </c>
      <c r="E2254" s="179" t="str">
        <f>IF($D2254&lt;&gt;"",VLOOKUP($D2254,'SINAPI MARÇO 2020'!$A$1:G12918,2,FALSE),"")</f>
        <v>ELETRICISTA COM ENCARGOS COMPLEMENTARES</v>
      </c>
      <c r="F2254" s="180" t="str">
        <f>IF($D2254&lt;&gt;"",VLOOKUP($D2254,'SINAPI MARÇO 2020'!$1:$1048576,3,FALSE),"")</f>
        <v>H</v>
      </c>
      <c r="G2254" s="426">
        <v>0.15</v>
      </c>
      <c r="H2254" s="625">
        <f>IF($D2254&lt;&gt;"",VLOOKUP($D2254,'SINAPI MARÇO 2020'!$1:$1048576,4,FALSE),"")</f>
        <v>18.38</v>
      </c>
      <c r="I2254" s="420">
        <f>TRUNC(G2254*H2254,2)</f>
        <v>2.75</v>
      </c>
    </row>
    <row r="2255" spans="2:9">
      <c r="B2255" s="361" t="s">
        <v>872</v>
      </c>
      <c r="C2255" s="366" t="s">
        <v>873</v>
      </c>
      <c r="D2255" s="366"/>
      <c r="E2255" s="179" t="s">
        <v>13066</v>
      </c>
      <c r="F2255" s="180" t="s">
        <v>1131</v>
      </c>
      <c r="G2255" s="426">
        <v>1</v>
      </c>
      <c r="H2255" s="625">
        <v>13.55</v>
      </c>
      <c r="I2255" s="420">
        <f>TRUNC(G2255*H2255,2)</f>
        <v>13.55</v>
      </c>
    </row>
    <row r="2256" spans="2:9" ht="25.5">
      <c r="B2256" s="361" t="s">
        <v>872</v>
      </c>
      <c r="C2256" s="366" t="s">
        <v>873</v>
      </c>
      <c r="D2256" s="366"/>
      <c r="E2256" s="179" t="s">
        <v>13065</v>
      </c>
      <c r="F2256" s="180" t="s">
        <v>18</v>
      </c>
      <c r="G2256" s="426">
        <v>0.1</v>
      </c>
      <c r="H2256" s="625">
        <v>117.45</v>
      </c>
      <c r="I2256" s="420">
        <f>TRUNC(G2256*H2256,2)</f>
        <v>11.74</v>
      </c>
    </row>
    <row r="2257" spans="2:9">
      <c r="B2257" s="172"/>
      <c r="C2257" s="173"/>
      <c r="D2257" s="500"/>
      <c r="E2257" s="586"/>
      <c r="F2257" s="173"/>
      <c r="G2257" s="581"/>
      <c r="H2257" s="501"/>
      <c r="I2257" s="523"/>
    </row>
    <row r="2258" spans="2:9" ht="15">
      <c r="B2258" s="483" t="s">
        <v>13067</v>
      </c>
      <c r="C2258" s="395"/>
      <c r="D2258" s="395"/>
      <c r="E2258" s="358" t="s">
        <v>13068</v>
      </c>
      <c r="F2258" s="359" t="s">
        <v>1131</v>
      </c>
      <c r="G2258" s="425" t="s">
        <v>48</v>
      </c>
      <c r="H2258" s="360"/>
      <c r="I2258" s="419">
        <f>SUM(I2259:I2261)</f>
        <v>115.3</v>
      </c>
    </row>
    <row r="2259" spans="2:9">
      <c r="B2259" s="361" t="s">
        <v>918</v>
      </c>
      <c r="C2259" s="362" t="s">
        <v>7</v>
      </c>
      <c r="D2259" s="521">
        <v>88247</v>
      </c>
      <c r="E2259" s="179" t="str">
        <f>IF($D2259&lt;&gt;"",VLOOKUP($D2259,'SINAPI MARÇO 2020'!$A$1:G12923,2,FALSE),"")</f>
        <v>AUXILIAR DE ELETRICISTA COM ENCARGOS COMPLEMENTARES</v>
      </c>
      <c r="F2259" s="180" t="str">
        <f>IF($D2259&lt;&gt;"",VLOOKUP($D2259,'SINAPI MARÇO 2020'!$1:$1048576,3,FALSE),"")</f>
        <v>H</v>
      </c>
      <c r="G2259" s="426">
        <v>0.3</v>
      </c>
      <c r="H2259" s="625">
        <f>IF($D2259&lt;&gt;"",VLOOKUP($D2259,'SINAPI MARÇO 2020'!$1:$1048576,4,FALSE),"")</f>
        <v>14.33</v>
      </c>
      <c r="I2259" s="420">
        <f>TRUNC(G2259*H2259,2)</f>
        <v>4.29</v>
      </c>
    </row>
    <row r="2260" spans="2:9">
      <c r="B2260" s="361" t="s">
        <v>918</v>
      </c>
      <c r="C2260" s="362" t="s">
        <v>7</v>
      </c>
      <c r="D2260" s="366">
        <v>88264</v>
      </c>
      <c r="E2260" s="179" t="str">
        <f>IF($D2260&lt;&gt;"",VLOOKUP($D2260,'SINAPI MARÇO 2020'!$A$1:G12924,2,FALSE),"")</f>
        <v>ELETRICISTA COM ENCARGOS COMPLEMENTARES</v>
      </c>
      <c r="F2260" s="180" t="str">
        <f>IF($D2260&lt;&gt;"",VLOOKUP($D2260,'SINAPI MARÇO 2020'!$1:$1048576,3,FALSE),"")</f>
        <v>H</v>
      </c>
      <c r="G2260" s="426">
        <v>0.3</v>
      </c>
      <c r="H2260" s="625">
        <f>IF($D2260&lt;&gt;"",VLOOKUP($D2260,'SINAPI MARÇO 2020'!$1:$1048576,4,FALSE),"")</f>
        <v>18.38</v>
      </c>
      <c r="I2260" s="420">
        <f>TRUNC(G2260*H2260,2)</f>
        <v>5.51</v>
      </c>
    </row>
    <row r="2261" spans="2:9" ht="35.25" customHeight="1">
      <c r="B2261" s="361" t="s">
        <v>872</v>
      </c>
      <c r="C2261" s="362" t="s">
        <v>7</v>
      </c>
      <c r="D2261" s="366">
        <v>7576</v>
      </c>
      <c r="E2261" s="179" t="str">
        <f>IF($D2261&lt;&gt;"",VLOOKUP($D2261,'SINAPI MARÇO 2020'!$A$1:G12925,2,FALSE),"")</f>
        <v>SUPORTE EM ACO GALVANIZADO PARA TRANSFORMADOR PARA POSTE DUPLO T 185 X 95 MM, CHAPA DE 5/16"</v>
      </c>
      <c r="F2261" s="180" t="str">
        <f>IF($D2261&lt;&gt;"",VLOOKUP($D2261,'SINAPI MARÇO 2020'!$1:$1048576,3,FALSE),"")</f>
        <v xml:space="preserve">UN    </v>
      </c>
      <c r="G2261" s="426">
        <v>1</v>
      </c>
      <c r="H2261" s="625">
        <f>IF($D2261&lt;&gt;"",VLOOKUP($D2261,'SINAPI MARÇO 2020'!$1:$1048576,4,FALSE),"")</f>
        <v>105.5</v>
      </c>
      <c r="I2261" s="420">
        <f>TRUNC(G2261*H2261,2)</f>
        <v>105.5</v>
      </c>
    </row>
    <row r="2262" spans="2:9">
      <c r="B2262" s="172"/>
      <c r="C2262" s="173"/>
      <c r="D2262" s="500"/>
      <c r="E2262" s="586"/>
      <c r="F2262" s="173"/>
      <c r="G2262" s="581"/>
      <c r="H2262" s="501"/>
      <c r="I2262" s="523"/>
    </row>
    <row r="2263" spans="2:9" ht="15">
      <c r="B2263" s="483" t="s">
        <v>13069</v>
      </c>
      <c r="C2263" s="395"/>
      <c r="D2263" s="395"/>
      <c r="E2263" s="358" t="s">
        <v>13070</v>
      </c>
      <c r="F2263" s="359" t="s">
        <v>1131</v>
      </c>
      <c r="G2263" s="425" t="s">
        <v>48</v>
      </c>
      <c r="H2263" s="360"/>
      <c r="I2263" s="419">
        <f>SUM(I2264:I2266)</f>
        <v>5.41</v>
      </c>
    </row>
    <row r="2264" spans="2:9">
      <c r="B2264" s="361" t="s">
        <v>918</v>
      </c>
      <c r="C2264" s="362" t="s">
        <v>7</v>
      </c>
      <c r="D2264" s="521">
        <v>88247</v>
      </c>
      <c r="E2264" s="179" t="str">
        <f>IF($D2264&lt;&gt;"",VLOOKUP($D2264,'SINAPI MARÇO 2020'!$A$1:G12928,2,FALSE),"")</f>
        <v>AUXILIAR DE ELETRICISTA COM ENCARGOS COMPLEMENTARES</v>
      </c>
      <c r="F2264" s="180" t="str">
        <f>IF($D2264&lt;&gt;"",VLOOKUP($D2264,'SINAPI MARÇO 2020'!$1:$1048576,3,FALSE),"")</f>
        <v>H</v>
      </c>
      <c r="G2264" s="426">
        <v>0.15</v>
      </c>
      <c r="H2264" s="625">
        <f>IF($D2264&lt;&gt;"",VLOOKUP($D2264,'SINAPI MARÇO 2020'!$1:$1048576,4,FALSE),"")</f>
        <v>14.33</v>
      </c>
      <c r="I2264" s="420">
        <f>TRUNC(G2264*H2264,2)</f>
        <v>2.14</v>
      </c>
    </row>
    <row r="2265" spans="2:9">
      <c r="B2265" s="361" t="s">
        <v>918</v>
      </c>
      <c r="C2265" s="362" t="s">
        <v>7</v>
      </c>
      <c r="D2265" s="366">
        <v>88264</v>
      </c>
      <c r="E2265" s="179" t="str">
        <f>IF($D2265&lt;&gt;"",VLOOKUP($D2265,'SINAPI MARÇO 2020'!$A$1:G12929,2,FALSE),"")</f>
        <v>ELETRICISTA COM ENCARGOS COMPLEMENTARES</v>
      </c>
      <c r="F2265" s="180" t="str">
        <f>IF($D2265&lt;&gt;"",VLOOKUP($D2265,'SINAPI MARÇO 2020'!$1:$1048576,3,FALSE),"")</f>
        <v>H</v>
      </c>
      <c r="G2265" s="426">
        <v>0.15</v>
      </c>
      <c r="H2265" s="625">
        <f>IF($D2265&lt;&gt;"",VLOOKUP($D2265,'SINAPI MARÇO 2020'!$1:$1048576,4,FALSE),"")</f>
        <v>18.38</v>
      </c>
      <c r="I2265" s="420">
        <f>TRUNC(G2265*H2265,2)</f>
        <v>2.75</v>
      </c>
    </row>
    <row r="2266" spans="2:9" ht="25.5">
      <c r="B2266" s="361" t="s">
        <v>872</v>
      </c>
      <c r="C2266" s="362" t="s">
        <v>7</v>
      </c>
      <c r="D2266" s="366">
        <v>379</v>
      </c>
      <c r="E2266" s="179" t="str">
        <f>IF($D2266&lt;&gt;"",VLOOKUP($D2266,'SINAPI MARÇO 2020'!$A$1:G12930,2,FALSE),"")</f>
        <v>ARRUELA QUADRADA EM ACO GALVANIZADO, DIMENSAO = 38 MM, ESPESSURA = 3MM, DIAMETRO DO FURO= 18 MM</v>
      </c>
      <c r="F2266" s="180" t="str">
        <f>IF($D2266&lt;&gt;"",VLOOKUP($D2266,'SINAPI MARÇO 2020'!$1:$1048576,3,FALSE),"")</f>
        <v xml:space="preserve">UN    </v>
      </c>
      <c r="G2266" s="426">
        <v>1</v>
      </c>
      <c r="H2266" s="625">
        <f>IF($D2266&lt;&gt;"",VLOOKUP($D2266,'SINAPI MARÇO 2020'!$1:$1048576,4,FALSE),"")</f>
        <v>0.52</v>
      </c>
      <c r="I2266" s="420">
        <f>TRUNC(G2266*H2266,2)</f>
        <v>0.52</v>
      </c>
    </row>
    <row r="2267" spans="2:9">
      <c r="B2267" s="172"/>
      <c r="C2267" s="173"/>
      <c r="D2267" s="500"/>
      <c r="E2267" s="586"/>
      <c r="F2267" s="173"/>
      <c r="G2267" s="581"/>
      <c r="H2267" s="501"/>
      <c r="I2267" s="523"/>
    </row>
    <row r="2268" spans="2:9" ht="15">
      <c r="B2268" s="483" t="s">
        <v>13071</v>
      </c>
      <c r="C2268" s="395"/>
      <c r="D2268" s="395"/>
      <c r="E2268" s="358" t="s">
        <v>13072</v>
      </c>
      <c r="F2268" s="359" t="s">
        <v>1131</v>
      </c>
      <c r="G2268" s="425" t="s">
        <v>48</v>
      </c>
      <c r="H2268" s="360"/>
      <c r="I2268" s="419">
        <f>SUM(I2269:I2271)</f>
        <v>9.2800000000000011</v>
      </c>
    </row>
    <row r="2269" spans="2:9">
      <c r="B2269" s="361" t="s">
        <v>918</v>
      </c>
      <c r="C2269" s="362" t="s">
        <v>7</v>
      </c>
      <c r="D2269" s="521">
        <v>88247</v>
      </c>
      <c r="E2269" s="179" t="str">
        <f>IF($D2269&lt;&gt;"",VLOOKUP($D2269,'SINAPI MARÇO 2020'!$A$1:G12933,2,FALSE),"")</f>
        <v>AUXILIAR DE ELETRICISTA COM ENCARGOS COMPLEMENTARES</v>
      </c>
      <c r="F2269" s="180" t="str">
        <f>IF($D2269&lt;&gt;"",VLOOKUP($D2269,'SINAPI MARÇO 2020'!$1:$1048576,3,FALSE),"")</f>
        <v>H</v>
      </c>
      <c r="G2269" s="426">
        <v>0.15</v>
      </c>
      <c r="H2269" s="625">
        <f>IF($D2269&lt;&gt;"",VLOOKUP($D2269,'SINAPI MARÇO 2020'!$1:$1048576,4,FALSE),"")</f>
        <v>14.33</v>
      </c>
      <c r="I2269" s="420">
        <f>TRUNC(G2269*H2269,2)</f>
        <v>2.14</v>
      </c>
    </row>
    <row r="2270" spans="2:9">
      <c r="B2270" s="361" t="s">
        <v>918</v>
      </c>
      <c r="C2270" s="362" t="s">
        <v>7</v>
      </c>
      <c r="D2270" s="366">
        <v>88264</v>
      </c>
      <c r="E2270" s="179" t="str">
        <f>IF($D2270&lt;&gt;"",VLOOKUP($D2270,'SINAPI MARÇO 2020'!$A$1:G12934,2,FALSE),"")</f>
        <v>ELETRICISTA COM ENCARGOS COMPLEMENTARES</v>
      </c>
      <c r="F2270" s="180" t="str">
        <f>IF($D2270&lt;&gt;"",VLOOKUP($D2270,'SINAPI MARÇO 2020'!$1:$1048576,3,FALSE),"")</f>
        <v>H</v>
      </c>
      <c r="G2270" s="426">
        <v>0.15</v>
      </c>
      <c r="H2270" s="625">
        <f>IF($D2270&lt;&gt;"",VLOOKUP($D2270,'SINAPI MARÇO 2020'!$1:$1048576,4,FALSE),"")</f>
        <v>18.38</v>
      </c>
      <c r="I2270" s="420">
        <f>TRUNC(G2270*H2270,2)</f>
        <v>2.75</v>
      </c>
    </row>
    <row r="2271" spans="2:9" ht="33" customHeight="1">
      <c r="B2271" s="361" t="s">
        <v>872</v>
      </c>
      <c r="C2271" s="366" t="s">
        <v>873</v>
      </c>
      <c r="D2271" s="366"/>
      <c r="E2271" s="179" t="s">
        <v>5548</v>
      </c>
      <c r="F2271" s="180" t="s">
        <v>1131</v>
      </c>
      <c r="G2271" s="426">
        <v>1</v>
      </c>
      <c r="H2271" s="625">
        <v>4.3899999999999997</v>
      </c>
      <c r="I2271" s="420">
        <f>TRUNC(G2271*H2271,2)</f>
        <v>4.3899999999999997</v>
      </c>
    </row>
    <row r="2272" spans="2:9">
      <c r="B2272" s="172"/>
      <c r="C2272" s="173"/>
      <c r="D2272" s="500"/>
      <c r="E2272" s="586"/>
      <c r="F2272" s="173"/>
      <c r="G2272" s="581"/>
      <c r="H2272" s="501"/>
      <c r="I2272" s="523"/>
    </row>
    <row r="2273" spans="2:9" ht="15">
      <c r="B2273" s="483" t="s">
        <v>13073</v>
      </c>
      <c r="C2273" s="395"/>
      <c r="D2273" s="395"/>
      <c r="E2273" s="358" t="s">
        <v>13074</v>
      </c>
      <c r="F2273" s="359" t="s">
        <v>1131</v>
      </c>
      <c r="G2273" s="425" t="s">
        <v>48</v>
      </c>
      <c r="H2273" s="360"/>
      <c r="I2273" s="419">
        <f>SUM(I2274:I2276)</f>
        <v>8.8800000000000008</v>
      </c>
    </row>
    <row r="2274" spans="2:9" ht="15.75" customHeight="1">
      <c r="B2274" s="361" t="s">
        <v>918</v>
      </c>
      <c r="C2274" s="362" t="s">
        <v>7</v>
      </c>
      <c r="D2274" s="521">
        <v>88247</v>
      </c>
      <c r="E2274" s="179" t="str">
        <f>IF($D2274&lt;&gt;"",VLOOKUP($D2274,'SINAPI MARÇO 2020'!$A$1:G12938,2,FALSE),"")</f>
        <v>AUXILIAR DE ELETRICISTA COM ENCARGOS COMPLEMENTARES</v>
      </c>
      <c r="F2274" s="180" t="str">
        <f>IF($D2274&lt;&gt;"",VLOOKUP($D2274,'SINAPI MARÇO 2020'!$1:$1048576,3,FALSE),"")</f>
        <v>H</v>
      </c>
      <c r="G2274" s="426">
        <v>0.15</v>
      </c>
      <c r="H2274" s="625">
        <f>IF($D2274&lt;&gt;"",VLOOKUP($D2274,'SINAPI MARÇO 2020'!$1:$1048576,4,FALSE),"")</f>
        <v>14.33</v>
      </c>
      <c r="I2274" s="420">
        <f>TRUNC(G2274*H2274,2)</f>
        <v>2.14</v>
      </c>
    </row>
    <row r="2275" spans="2:9" ht="15.75" customHeight="1">
      <c r="B2275" s="361" t="s">
        <v>918</v>
      </c>
      <c r="C2275" s="362" t="s">
        <v>7</v>
      </c>
      <c r="D2275" s="366">
        <v>88264</v>
      </c>
      <c r="E2275" s="179" t="str">
        <f>IF($D2275&lt;&gt;"",VLOOKUP($D2275,'SINAPI MARÇO 2020'!$A$1:G12939,2,FALSE),"")</f>
        <v>ELETRICISTA COM ENCARGOS COMPLEMENTARES</v>
      </c>
      <c r="F2275" s="180" t="str">
        <f>IF($D2275&lt;&gt;"",VLOOKUP($D2275,'SINAPI MARÇO 2020'!$1:$1048576,3,FALSE),"")</f>
        <v>H</v>
      </c>
      <c r="G2275" s="426">
        <v>0.15</v>
      </c>
      <c r="H2275" s="625">
        <f>IF($D2275&lt;&gt;"",VLOOKUP($D2275,'SINAPI MARÇO 2020'!$1:$1048576,4,FALSE),"")</f>
        <v>18.38</v>
      </c>
      <c r="I2275" s="420">
        <f>TRUNC(G2275*H2275,2)</f>
        <v>2.75</v>
      </c>
    </row>
    <row r="2276" spans="2:9" ht="25.5">
      <c r="B2276" s="361" t="s">
        <v>872</v>
      </c>
      <c r="C2276" s="362" t="s">
        <v>7</v>
      </c>
      <c r="D2276" s="366">
        <v>430</v>
      </c>
      <c r="E2276" s="179" t="str">
        <f>IF($D2276&lt;&gt;"",VLOOKUP($D2276,'SINAPI MARÇO 2020'!$A$1:G12940,2,FALSE),"")</f>
        <v>PARAFUSO M16 EM ACO GALVANIZADO, COMPRIMENTO = 125 MM, DIAMETRO = 16 MM, ROSCA MAQUINA, CABECA QUADRADA</v>
      </c>
      <c r="F2276" s="180" t="str">
        <f>IF($D2276&lt;&gt;"",VLOOKUP($D2276,'SINAPI MARÇO 2020'!$1:$1048576,3,FALSE),"")</f>
        <v xml:space="preserve">UN    </v>
      </c>
      <c r="G2276" s="426">
        <v>1</v>
      </c>
      <c r="H2276" s="625">
        <f>IF($D2276&lt;&gt;"",VLOOKUP($D2276,'SINAPI MARÇO 2020'!$1:$1048576,4,FALSE),"")</f>
        <v>3.99</v>
      </c>
      <c r="I2276" s="420">
        <f>TRUNC(G2276*H2276,2)</f>
        <v>3.99</v>
      </c>
    </row>
    <row r="2277" spans="2:9">
      <c r="B2277" s="172"/>
      <c r="C2277" s="173"/>
      <c r="D2277" s="500"/>
      <c r="E2277" s="586"/>
      <c r="F2277" s="173"/>
      <c r="G2277" s="581"/>
      <c r="H2277" s="501"/>
      <c r="I2277" s="523"/>
    </row>
    <row r="2278" spans="2:9" ht="15">
      <c r="B2278" s="483" t="s">
        <v>13076</v>
      </c>
      <c r="C2278" s="395"/>
      <c r="D2278" s="395"/>
      <c r="E2278" s="358" t="s">
        <v>13075</v>
      </c>
      <c r="F2278" s="359" t="s">
        <v>1131</v>
      </c>
      <c r="G2278" s="425" t="s">
        <v>48</v>
      </c>
      <c r="H2278" s="360"/>
      <c r="I2278" s="419">
        <f>SUM(I2279:I2281)</f>
        <v>10.190000000000001</v>
      </c>
    </row>
    <row r="2279" spans="2:9">
      <c r="B2279" s="361" t="s">
        <v>918</v>
      </c>
      <c r="C2279" s="362" t="s">
        <v>7</v>
      </c>
      <c r="D2279" s="521">
        <v>88247</v>
      </c>
      <c r="E2279" s="179" t="str">
        <f>IF($D2279&lt;&gt;"",VLOOKUP($D2279,'SINAPI MARÇO 2020'!$A$1:G12943,2,FALSE),"")</f>
        <v>AUXILIAR DE ELETRICISTA COM ENCARGOS COMPLEMENTARES</v>
      </c>
      <c r="F2279" s="180" t="str">
        <f>IF($D2279&lt;&gt;"",VLOOKUP($D2279,'SINAPI MARÇO 2020'!$1:$1048576,3,FALSE),"")</f>
        <v>H</v>
      </c>
      <c r="G2279" s="426">
        <v>0.15</v>
      </c>
      <c r="H2279" s="625">
        <f>IF($D2279&lt;&gt;"",VLOOKUP($D2279,'SINAPI MARÇO 2020'!$1:$1048576,4,FALSE),"")</f>
        <v>14.33</v>
      </c>
      <c r="I2279" s="420">
        <f>TRUNC(G2279*H2279,2)</f>
        <v>2.14</v>
      </c>
    </row>
    <row r="2280" spans="2:9">
      <c r="B2280" s="361" t="s">
        <v>918</v>
      </c>
      <c r="C2280" s="362" t="s">
        <v>7</v>
      </c>
      <c r="D2280" s="366">
        <v>88264</v>
      </c>
      <c r="E2280" s="179" t="str">
        <f>IF($D2280&lt;&gt;"",VLOOKUP($D2280,'SINAPI MARÇO 2020'!$A$1:G12944,2,FALSE),"")</f>
        <v>ELETRICISTA COM ENCARGOS COMPLEMENTARES</v>
      </c>
      <c r="F2280" s="180" t="str">
        <f>IF($D2280&lt;&gt;"",VLOOKUP($D2280,'SINAPI MARÇO 2020'!$1:$1048576,3,FALSE),"")</f>
        <v>H</v>
      </c>
      <c r="G2280" s="426">
        <v>0.15</v>
      </c>
      <c r="H2280" s="625">
        <f>IF($D2280&lt;&gt;"",VLOOKUP($D2280,'SINAPI MARÇO 2020'!$1:$1048576,4,FALSE),"")</f>
        <v>18.38</v>
      </c>
      <c r="I2280" s="420">
        <f>TRUNC(G2280*H2280,2)</f>
        <v>2.75</v>
      </c>
    </row>
    <row r="2281" spans="2:9" ht="25.5">
      <c r="B2281" s="361" t="s">
        <v>872</v>
      </c>
      <c r="C2281" s="362" t="s">
        <v>7</v>
      </c>
      <c r="D2281" s="366">
        <v>431</v>
      </c>
      <c r="E2281" s="179" t="str">
        <f>IF($D2281&lt;&gt;"",VLOOKUP($D2281,'SINAPI MARÇO 2020'!$A$1:G12945,2,FALSE),"")</f>
        <v>PARAFUSO M16 EM ACO GALVANIZADO, COMPRIMENTO = 200 MM, DIAMETRO = 16 MM, ROSCA MAQUINA, CABECA QUADRADA</v>
      </c>
      <c r="F2281" s="180" t="str">
        <f>IF($D2281&lt;&gt;"",VLOOKUP($D2281,'SINAPI MARÇO 2020'!$1:$1048576,3,FALSE),"")</f>
        <v xml:space="preserve">UN    </v>
      </c>
      <c r="G2281" s="426">
        <v>1</v>
      </c>
      <c r="H2281" s="625">
        <f>IF($D2281&lt;&gt;"",VLOOKUP($D2281,'SINAPI MARÇO 2020'!$1:$1048576,4,FALSE),"")</f>
        <v>5.3</v>
      </c>
      <c r="I2281" s="420">
        <f>TRUNC(G2281*H2281,2)</f>
        <v>5.3</v>
      </c>
    </row>
    <row r="2282" spans="2:9">
      <c r="B2282" s="172"/>
      <c r="C2282" s="173"/>
      <c r="D2282" s="500"/>
      <c r="E2282" s="586"/>
      <c r="F2282" s="173"/>
      <c r="G2282" s="581"/>
      <c r="H2282" s="501"/>
      <c r="I2282" s="523"/>
    </row>
    <row r="2283" spans="2:9" ht="15">
      <c r="B2283" s="483" t="s">
        <v>13077</v>
      </c>
      <c r="C2283" s="395"/>
      <c r="D2283" s="395"/>
      <c r="E2283" s="358" t="s">
        <v>13078</v>
      </c>
      <c r="F2283" s="359" t="s">
        <v>1131</v>
      </c>
      <c r="G2283" s="425" t="s">
        <v>48</v>
      </c>
      <c r="H2283" s="360"/>
      <c r="I2283" s="419">
        <f>SUM(I2284:I2286)</f>
        <v>10.74</v>
      </c>
    </row>
    <row r="2284" spans="2:9">
      <c r="B2284" s="361" t="s">
        <v>918</v>
      </c>
      <c r="C2284" s="362" t="s">
        <v>7</v>
      </c>
      <c r="D2284" s="521">
        <v>88247</v>
      </c>
      <c r="E2284" s="179" t="str">
        <f>IF($D2284&lt;&gt;"",VLOOKUP($D2284,'SINAPI MARÇO 2020'!$A$1:G12948,2,FALSE),"")</f>
        <v>AUXILIAR DE ELETRICISTA COM ENCARGOS COMPLEMENTARES</v>
      </c>
      <c r="F2284" s="180" t="str">
        <f>IF($D2284&lt;&gt;"",VLOOKUP($D2284,'SINAPI MARÇO 2020'!$1:$1048576,3,FALSE),"")</f>
        <v>H</v>
      </c>
      <c r="G2284" s="426">
        <v>0.15</v>
      </c>
      <c r="H2284" s="625">
        <f>IF($D2284&lt;&gt;"",VLOOKUP($D2284,'SINAPI MARÇO 2020'!$1:$1048576,4,FALSE),"")</f>
        <v>14.33</v>
      </c>
      <c r="I2284" s="420">
        <f>TRUNC(G2284*H2284,2)</f>
        <v>2.14</v>
      </c>
    </row>
    <row r="2285" spans="2:9">
      <c r="B2285" s="361" t="s">
        <v>918</v>
      </c>
      <c r="C2285" s="362" t="s">
        <v>7</v>
      </c>
      <c r="D2285" s="366">
        <v>88264</v>
      </c>
      <c r="E2285" s="179" t="str">
        <f>IF($D2285&lt;&gt;"",VLOOKUP($D2285,'SINAPI MARÇO 2020'!$A$1:G12949,2,FALSE),"")</f>
        <v>ELETRICISTA COM ENCARGOS COMPLEMENTARES</v>
      </c>
      <c r="F2285" s="180" t="str">
        <f>IF($D2285&lt;&gt;"",VLOOKUP($D2285,'SINAPI MARÇO 2020'!$1:$1048576,3,FALSE),"")</f>
        <v>H</v>
      </c>
      <c r="G2285" s="426">
        <v>0.15</v>
      </c>
      <c r="H2285" s="625">
        <f>IF($D2285&lt;&gt;"",VLOOKUP($D2285,'SINAPI MARÇO 2020'!$1:$1048576,4,FALSE),"")</f>
        <v>18.38</v>
      </c>
      <c r="I2285" s="420">
        <f>TRUNC(G2285*H2285,2)</f>
        <v>2.75</v>
      </c>
    </row>
    <row r="2286" spans="2:9" ht="25.5">
      <c r="B2286" s="361" t="s">
        <v>872</v>
      </c>
      <c r="C2286" s="362" t="s">
        <v>7</v>
      </c>
      <c r="D2286" s="366">
        <v>432</v>
      </c>
      <c r="E2286" s="179" t="str">
        <f>IF($D2286&lt;&gt;"",VLOOKUP($D2286,'SINAPI MARÇO 2020'!$A$1:G12950,2,FALSE),"")</f>
        <v>PARAFUSO M16 EM ACO GALVANIZADO, COMPRIMENTO = 250 MM, DIAMETRO = 16 MM, ROSCA MAQUINA, CABECA QUADRADA</v>
      </c>
      <c r="F2286" s="180" t="str">
        <f>IF($D2286&lt;&gt;"",VLOOKUP($D2286,'SINAPI MARÇO 2020'!$1:$1048576,3,FALSE),"")</f>
        <v xml:space="preserve">UN    </v>
      </c>
      <c r="G2286" s="426">
        <v>1</v>
      </c>
      <c r="H2286" s="625">
        <f>IF($D2286&lt;&gt;"",VLOOKUP($D2286,'SINAPI MARÇO 2020'!$1:$1048576,4,FALSE),"")</f>
        <v>5.85</v>
      </c>
      <c r="I2286" s="420">
        <f>TRUNC(G2286*H2286,2)</f>
        <v>5.85</v>
      </c>
    </row>
    <row r="2287" spans="2:9">
      <c r="B2287" s="172"/>
      <c r="C2287" s="173"/>
      <c r="D2287" s="500"/>
      <c r="E2287" s="586"/>
      <c r="F2287" s="173"/>
      <c r="G2287" s="581"/>
      <c r="H2287" s="501"/>
      <c r="I2287" s="523"/>
    </row>
    <row r="2288" spans="2:9" ht="15">
      <c r="B2288" s="483" t="s">
        <v>13079</v>
      </c>
      <c r="C2288" s="395"/>
      <c r="D2288" s="395"/>
      <c r="E2288" s="358" t="s">
        <v>13080</v>
      </c>
      <c r="F2288" s="359" t="s">
        <v>1131</v>
      </c>
      <c r="G2288" s="425" t="s">
        <v>48</v>
      </c>
      <c r="H2288" s="360"/>
      <c r="I2288" s="419">
        <f>SUM(I2289:I2291)</f>
        <v>12.780000000000001</v>
      </c>
    </row>
    <row r="2289" spans="2:9">
      <c r="B2289" s="361" t="s">
        <v>918</v>
      </c>
      <c r="C2289" s="362" t="s">
        <v>7</v>
      </c>
      <c r="D2289" s="521">
        <v>88247</v>
      </c>
      <c r="E2289" s="179" t="str">
        <f>IF($D2289&lt;&gt;"",VLOOKUP($D2289,'SINAPI MARÇO 2020'!$A$1:G12953,2,FALSE),"")</f>
        <v>AUXILIAR DE ELETRICISTA COM ENCARGOS COMPLEMENTARES</v>
      </c>
      <c r="F2289" s="180" t="str">
        <f>IF($D2289&lt;&gt;"",VLOOKUP($D2289,'SINAPI MARÇO 2020'!$1:$1048576,3,FALSE),"")</f>
        <v>H</v>
      </c>
      <c r="G2289" s="426">
        <v>0.15</v>
      </c>
      <c r="H2289" s="625">
        <f>IF($D2289&lt;&gt;"",VLOOKUP($D2289,'SINAPI MARÇO 2020'!$1:$1048576,4,FALSE),"")</f>
        <v>14.33</v>
      </c>
      <c r="I2289" s="420">
        <f>TRUNC(G2289*H2289,2)</f>
        <v>2.14</v>
      </c>
    </row>
    <row r="2290" spans="2:9">
      <c r="B2290" s="361" t="s">
        <v>918</v>
      </c>
      <c r="C2290" s="362" t="s">
        <v>7</v>
      </c>
      <c r="D2290" s="366">
        <v>88264</v>
      </c>
      <c r="E2290" s="179" t="str">
        <f>IF($D2290&lt;&gt;"",VLOOKUP($D2290,'SINAPI MARÇO 2020'!$A$1:G12954,2,FALSE),"")</f>
        <v>ELETRICISTA COM ENCARGOS COMPLEMENTARES</v>
      </c>
      <c r="F2290" s="180" t="str">
        <f>IF($D2290&lt;&gt;"",VLOOKUP($D2290,'SINAPI MARÇO 2020'!$1:$1048576,3,FALSE),"")</f>
        <v>H</v>
      </c>
      <c r="G2290" s="426">
        <v>0.15</v>
      </c>
      <c r="H2290" s="625">
        <f>IF($D2290&lt;&gt;"",VLOOKUP($D2290,'SINAPI MARÇO 2020'!$1:$1048576,4,FALSE),"")</f>
        <v>18.38</v>
      </c>
      <c r="I2290" s="420">
        <f>TRUNC(G2290*H2290,2)</f>
        <v>2.75</v>
      </c>
    </row>
    <row r="2291" spans="2:9" ht="25.5">
      <c r="B2291" s="361" t="s">
        <v>872</v>
      </c>
      <c r="C2291" s="362" t="s">
        <v>7</v>
      </c>
      <c r="D2291" s="366">
        <v>429</v>
      </c>
      <c r="E2291" s="179" t="str">
        <f>IF($D2291&lt;&gt;"",VLOOKUP($D2291,'SINAPI MARÇO 2020'!$A$1:G12955,2,FALSE),"")</f>
        <v>PARAFUSO M16 EM ACO GALVANIZADO, COMPRIMENTO = 300 MM, DIAMETRO = 16 MM, ROSCA DUPLA</v>
      </c>
      <c r="F2291" s="180" t="str">
        <f>IF($D2291&lt;&gt;"",VLOOKUP($D2291,'SINAPI MARÇO 2020'!$1:$1048576,3,FALSE),"")</f>
        <v xml:space="preserve">UN    </v>
      </c>
      <c r="G2291" s="426">
        <v>1</v>
      </c>
      <c r="H2291" s="625">
        <f>IF($D2291&lt;&gt;"",VLOOKUP($D2291,'SINAPI MARÇO 2020'!$1:$1048576,4,FALSE),"")</f>
        <v>7.89</v>
      </c>
      <c r="I2291" s="420">
        <f>TRUNC(G2291*H2291,2)</f>
        <v>7.89</v>
      </c>
    </row>
    <row r="2292" spans="2:9">
      <c r="B2292" s="172"/>
      <c r="C2292" s="173"/>
      <c r="D2292" s="500"/>
      <c r="E2292" s="586"/>
      <c r="F2292" s="173"/>
      <c r="G2292" s="581"/>
      <c r="H2292" s="501"/>
      <c r="I2292" s="523"/>
    </row>
    <row r="2293" spans="2:9" ht="15">
      <c r="B2293" s="483" t="s">
        <v>13081</v>
      </c>
      <c r="C2293" s="395"/>
      <c r="D2293" s="395"/>
      <c r="E2293" s="358" t="s">
        <v>13082</v>
      </c>
      <c r="F2293" s="359" t="s">
        <v>1131</v>
      </c>
      <c r="G2293" s="425" t="s">
        <v>48</v>
      </c>
      <c r="H2293" s="360"/>
      <c r="I2293" s="419">
        <f>SUM(I2294:I2296)</f>
        <v>6.44</v>
      </c>
    </row>
    <row r="2294" spans="2:9">
      <c r="B2294" s="361" t="s">
        <v>918</v>
      </c>
      <c r="C2294" s="362" t="s">
        <v>7</v>
      </c>
      <c r="D2294" s="521">
        <v>88247</v>
      </c>
      <c r="E2294" s="179" t="str">
        <f>IF($D2294&lt;&gt;"",VLOOKUP($D2294,'SINAPI MARÇO 2020'!$A$1:G12958,2,FALSE),"")</f>
        <v>AUXILIAR DE ELETRICISTA COM ENCARGOS COMPLEMENTARES</v>
      </c>
      <c r="F2294" s="180" t="str">
        <f>IF($D2294&lt;&gt;"",VLOOKUP($D2294,'SINAPI MARÇO 2020'!$1:$1048576,3,FALSE),"")</f>
        <v>H</v>
      </c>
      <c r="G2294" s="426">
        <v>0.15</v>
      </c>
      <c r="H2294" s="625">
        <f>IF($D2294&lt;&gt;"",VLOOKUP($D2294,'SINAPI MARÇO 2020'!$1:$1048576,4,FALSE),"")</f>
        <v>14.33</v>
      </c>
      <c r="I2294" s="420">
        <f>TRUNC(G2294*H2294,2)</f>
        <v>2.14</v>
      </c>
    </row>
    <row r="2295" spans="2:9">
      <c r="B2295" s="361" t="s">
        <v>918</v>
      </c>
      <c r="C2295" s="362" t="s">
        <v>7</v>
      </c>
      <c r="D2295" s="366">
        <v>88264</v>
      </c>
      <c r="E2295" s="179" t="str">
        <f>IF($D2295&lt;&gt;"",VLOOKUP($D2295,'SINAPI MARÇO 2020'!$A$1:G12959,2,FALSE),"")</f>
        <v>ELETRICISTA COM ENCARGOS COMPLEMENTARES</v>
      </c>
      <c r="F2295" s="180" t="str">
        <f>IF($D2295&lt;&gt;"",VLOOKUP($D2295,'SINAPI MARÇO 2020'!$1:$1048576,3,FALSE),"")</f>
        <v>H</v>
      </c>
      <c r="G2295" s="426">
        <v>0.15</v>
      </c>
      <c r="H2295" s="625">
        <f>IF($D2295&lt;&gt;"",VLOOKUP($D2295,'SINAPI MARÇO 2020'!$1:$1048576,4,FALSE),"")</f>
        <v>18.38</v>
      </c>
      <c r="I2295" s="420">
        <f>TRUNC(G2295*H2295,2)</f>
        <v>2.75</v>
      </c>
    </row>
    <row r="2296" spans="2:9">
      <c r="B2296" s="361" t="s">
        <v>872</v>
      </c>
      <c r="C2296" s="366" t="s">
        <v>873</v>
      </c>
      <c r="D2296" s="366"/>
      <c r="E2296" s="179" t="s">
        <v>13084</v>
      </c>
      <c r="F2296" s="180" t="s">
        <v>13043</v>
      </c>
      <c r="G2296" s="426">
        <v>1</v>
      </c>
      <c r="H2296" s="625">
        <v>1.55</v>
      </c>
      <c r="I2296" s="420">
        <f>TRUNC(G2296*H2296,2)</f>
        <v>1.55</v>
      </c>
    </row>
    <row r="2297" spans="2:9">
      <c r="B2297" s="172"/>
      <c r="C2297" s="173"/>
      <c r="D2297" s="500"/>
      <c r="E2297" s="586"/>
      <c r="F2297" s="173"/>
      <c r="G2297" s="581"/>
      <c r="H2297" s="501"/>
      <c r="I2297" s="523"/>
    </row>
    <row r="2298" spans="2:9" ht="25.5">
      <c r="B2298" s="483" t="s">
        <v>13085</v>
      </c>
      <c r="C2298" s="395"/>
      <c r="D2298" s="395"/>
      <c r="E2298" s="358" t="s">
        <v>13086</v>
      </c>
      <c r="F2298" s="359" t="s">
        <v>1131</v>
      </c>
      <c r="G2298" s="425" t="s">
        <v>48</v>
      </c>
      <c r="H2298" s="360"/>
      <c r="I2298" s="419">
        <f>SUM(I2299:I2301)</f>
        <v>8237.01</v>
      </c>
    </row>
    <row r="2299" spans="2:9">
      <c r="B2299" s="361" t="s">
        <v>918</v>
      </c>
      <c r="C2299" s="362" t="s">
        <v>7</v>
      </c>
      <c r="D2299" s="521">
        <v>88316</v>
      </c>
      <c r="E2299" s="179" t="str">
        <f>IF($D2299&lt;&gt;"",VLOOKUP($D2299,'SINAPI MARÇO 2020'!$A$1:G12963,2,FALSE),"")</f>
        <v>SERVENTE COM ENCARGOS COMPLEMENTARES</v>
      </c>
      <c r="F2299" s="180" t="str">
        <f>IF($D2299&lt;&gt;"",VLOOKUP($D2299,'SINAPI MARÇO 2020'!$1:$1048576,3,FALSE),"")</f>
        <v>H</v>
      </c>
      <c r="G2299" s="426">
        <v>2.5</v>
      </c>
      <c r="H2299" s="625">
        <f>IF($D2299&lt;&gt;"",VLOOKUP($D2299,'SINAPI MARÇO 2020'!$1:$1048576,4,FALSE),"")</f>
        <v>14.37</v>
      </c>
      <c r="I2299" s="420">
        <f>TRUNC(G2299*H2299,2)</f>
        <v>35.92</v>
      </c>
    </row>
    <row r="2300" spans="2:9">
      <c r="B2300" s="361" t="s">
        <v>918</v>
      </c>
      <c r="C2300" s="362" t="s">
        <v>7</v>
      </c>
      <c r="D2300" s="366">
        <v>88264</v>
      </c>
      <c r="E2300" s="179" t="str">
        <f>IF($D2300&lt;&gt;"",VLOOKUP($D2300,'SINAPI MARÇO 2020'!$A$1:G12964,2,FALSE),"")</f>
        <v>ELETRICISTA COM ENCARGOS COMPLEMENTARES</v>
      </c>
      <c r="F2300" s="180" t="str">
        <f>IF($D2300&lt;&gt;"",VLOOKUP($D2300,'SINAPI MARÇO 2020'!$1:$1048576,3,FALSE),"")</f>
        <v>H</v>
      </c>
      <c r="G2300" s="426">
        <v>2.5</v>
      </c>
      <c r="H2300" s="625">
        <f>IF($D2300&lt;&gt;"",VLOOKUP($D2300,'SINAPI MARÇO 2020'!$1:$1048576,4,FALSE),"")</f>
        <v>18.38</v>
      </c>
      <c r="I2300" s="420">
        <f>TRUNC(G2300*H2300,2)</f>
        <v>45.95</v>
      </c>
    </row>
    <row r="2301" spans="2:9" ht="38.25">
      <c r="B2301" s="361" t="s">
        <v>872</v>
      </c>
      <c r="C2301" s="362" t="s">
        <v>7</v>
      </c>
      <c r="D2301" s="366">
        <v>7619</v>
      </c>
      <c r="E2301" s="179" t="str">
        <f>IF($D2301&lt;&gt;"",VLOOKUP($D2301,'SINAPI MARÇO 2020'!$A$1:G12965,2,FALSE),"")</f>
        <v>TRANSFORMADOR TRIFASICO DE DISTRIBUICAO, POTENCIA DE 112,5 KVA, TENSAO NOMINAL DE 15 KV, TENSAO SECUNDARIA DE 220/127V, EM OLEO ISOLANTE TIPO MINERAL</v>
      </c>
      <c r="F2301" s="180" t="str">
        <f>IF($D2301&lt;&gt;"",VLOOKUP($D2301,'SINAPI MARÇO 2020'!$1:$1048576,3,FALSE),"")</f>
        <v xml:space="preserve">UN    </v>
      </c>
      <c r="G2301" s="426">
        <v>1</v>
      </c>
      <c r="H2301" s="625">
        <f>IF($D2301&lt;&gt;"",VLOOKUP($D2301,'SINAPI MARÇO 2020'!$1:$1048576,4,FALSE),"")</f>
        <v>8155.14</v>
      </c>
      <c r="I2301" s="420">
        <f>TRUNC(G2301*H2301,2)</f>
        <v>8155.14</v>
      </c>
    </row>
    <row r="2302" spans="2:9">
      <c r="B2302" s="172"/>
      <c r="C2302" s="173"/>
      <c r="D2302" s="500"/>
      <c r="E2302" s="586"/>
      <c r="F2302" s="173"/>
      <c r="G2302" s="581"/>
      <c r="H2302" s="501"/>
      <c r="I2302" s="523"/>
    </row>
    <row r="2303" spans="2:9" ht="15">
      <c r="B2303" s="483" t="s">
        <v>13083</v>
      </c>
      <c r="C2303" s="395"/>
      <c r="D2303" s="395"/>
      <c r="E2303" s="358" t="s">
        <v>13087</v>
      </c>
      <c r="F2303" s="359" t="s">
        <v>1131</v>
      </c>
      <c r="G2303" s="425" t="s">
        <v>48</v>
      </c>
      <c r="H2303" s="360"/>
      <c r="I2303" s="419">
        <f>SUM(I2304:I2306)</f>
        <v>62.730000000000004</v>
      </c>
    </row>
    <row r="2304" spans="2:9">
      <c r="B2304" s="361" t="s">
        <v>918</v>
      </c>
      <c r="C2304" s="362" t="s">
        <v>7</v>
      </c>
      <c r="D2304" s="521">
        <v>88247</v>
      </c>
      <c r="E2304" s="179" t="str">
        <f>IF($D2304&lt;&gt;"",VLOOKUP($D2304,'SINAPI MARÇO 2020'!$A$1:G12968,2,FALSE),"")</f>
        <v>AUXILIAR DE ELETRICISTA COM ENCARGOS COMPLEMENTARES</v>
      </c>
      <c r="F2304" s="180" t="str">
        <f>IF($D2304&lt;&gt;"",VLOOKUP($D2304,'SINAPI MARÇO 2020'!$1:$1048576,3,FALSE),"")</f>
        <v>H</v>
      </c>
      <c r="G2304" s="426">
        <v>0.3</v>
      </c>
      <c r="H2304" s="625">
        <f>IF($D2304&lt;&gt;"",VLOOKUP($D2304,'SINAPI MARÇO 2020'!$1:$1048576,4,FALSE),"")</f>
        <v>14.33</v>
      </c>
      <c r="I2304" s="420">
        <f>TRUNC(G2304*H2304,2)</f>
        <v>4.29</v>
      </c>
    </row>
    <row r="2305" spans="2:9">
      <c r="B2305" s="361" t="s">
        <v>918</v>
      </c>
      <c r="C2305" s="362" t="s">
        <v>7</v>
      </c>
      <c r="D2305" s="366">
        <v>88264</v>
      </c>
      <c r="E2305" s="179" t="str">
        <f>IF($D2305&lt;&gt;"",VLOOKUP($D2305,'SINAPI MARÇO 2020'!$A$1:G12969,2,FALSE),"")</f>
        <v>ELETRICISTA COM ENCARGOS COMPLEMENTARES</v>
      </c>
      <c r="F2305" s="180" t="str">
        <f>IF($D2305&lt;&gt;"",VLOOKUP($D2305,'SINAPI MARÇO 2020'!$1:$1048576,3,FALSE),"")</f>
        <v>H</v>
      </c>
      <c r="G2305" s="426">
        <v>0.3</v>
      </c>
      <c r="H2305" s="625">
        <f>IF($D2305&lt;&gt;"",VLOOKUP($D2305,'SINAPI MARÇO 2020'!$1:$1048576,4,FALSE),"")</f>
        <v>18.38</v>
      </c>
      <c r="I2305" s="420">
        <f>TRUNC(G2305*H2305,2)</f>
        <v>5.51</v>
      </c>
    </row>
    <row r="2306" spans="2:9">
      <c r="B2306" s="361" t="s">
        <v>872</v>
      </c>
      <c r="C2306" s="362" t="s">
        <v>873</v>
      </c>
      <c r="D2306" s="366"/>
      <c r="E2306" s="179" t="s">
        <v>13087</v>
      </c>
      <c r="F2306" s="180" t="s">
        <v>13043</v>
      </c>
      <c r="G2306" s="426">
        <v>1</v>
      </c>
      <c r="H2306" s="625">
        <v>52.93</v>
      </c>
      <c r="I2306" s="420">
        <f>TRUNC(G2306*H2306,2)</f>
        <v>52.93</v>
      </c>
    </row>
    <row r="2307" spans="2:9">
      <c r="B2307" s="172"/>
      <c r="C2307" s="173"/>
      <c r="D2307" s="500"/>
      <c r="E2307" s="586"/>
      <c r="F2307" s="173"/>
      <c r="G2307" s="581"/>
      <c r="H2307" s="501"/>
      <c r="I2307" s="523"/>
    </row>
    <row r="2308" spans="2:9" ht="17.25" customHeight="1">
      <c r="B2308" s="483" t="s">
        <v>13088</v>
      </c>
      <c r="C2308" s="395"/>
      <c r="D2308" s="395"/>
      <c r="E2308" s="358" t="s">
        <v>13089</v>
      </c>
      <c r="F2308" s="359" t="s">
        <v>1131</v>
      </c>
      <c r="G2308" s="425" t="s">
        <v>48</v>
      </c>
      <c r="H2308" s="360"/>
      <c r="I2308" s="419">
        <f>SUM(I2309:I2311)</f>
        <v>16.34</v>
      </c>
    </row>
    <row r="2309" spans="2:9">
      <c r="B2309" s="361" t="s">
        <v>918</v>
      </c>
      <c r="C2309" s="362" t="s">
        <v>7</v>
      </c>
      <c r="D2309" s="521">
        <v>88247</v>
      </c>
      <c r="E2309" s="179" t="str">
        <f>IF($D2309&lt;&gt;"",VLOOKUP($D2309,'SINAPI MARÇO 2020'!$A$1:G12973,2,FALSE),"")</f>
        <v>AUXILIAR DE ELETRICISTA COM ENCARGOS COMPLEMENTARES</v>
      </c>
      <c r="F2309" s="180" t="str">
        <f>IF($D2309&lt;&gt;"",VLOOKUP($D2309,'SINAPI MARÇO 2020'!$1:$1048576,3,FALSE),"")</f>
        <v>H</v>
      </c>
      <c r="G2309" s="426">
        <v>0.15</v>
      </c>
      <c r="H2309" s="625">
        <f>IF($D2309&lt;&gt;"",VLOOKUP($D2309,'SINAPI MARÇO 2020'!$1:$1048576,4,FALSE),"")</f>
        <v>14.33</v>
      </c>
      <c r="I2309" s="420">
        <f>TRUNC(G2309*H2309,2)</f>
        <v>2.14</v>
      </c>
    </row>
    <row r="2310" spans="2:9">
      <c r="B2310" s="361" t="s">
        <v>918</v>
      </c>
      <c r="C2310" s="362" t="s">
        <v>7</v>
      </c>
      <c r="D2310" s="366">
        <v>88264</v>
      </c>
      <c r="E2310" s="179" t="str">
        <f>IF($D2310&lt;&gt;"",VLOOKUP($D2310,'SINAPI MARÇO 2020'!$A$1:G12974,2,FALSE),"")</f>
        <v>ELETRICISTA COM ENCARGOS COMPLEMENTARES</v>
      </c>
      <c r="F2310" s="180" t="str">
        <f>IF($D2310&lt;&gt;"",VLOOKUP($D2310,'SINAPI MARÇO 2020'!$1:$1048576,3,FALSE),"")</f>
        <v>H</v>
      </c>
      <c r="G2310" s="426">
        <v>0.15</v>
      </c>
      <c r="H2310" s="625">
        <f>IF($D2310&lt;&gt;"",VLOOKUP($D2310,'SINAPI MARÇO 2020'!$1:$1048576,4,FALSE),"")</f>
        <v>18.38</v>
      </c>
      <c r="I2310" s="420">
        <f>TRUNC(G2310*H2310,2)</f>
        <v>2.75</v>
      </c>
    </row>
    <row r="2311" spans="2:9" ht="19.5" customHeight="1">
      <c r="B2311" s="361" t="s">
        <v>872</v>
      </c>
      <c r="C2311" s="362" t="s">
        <v>873</v>
      </c>
      <c r="D2311" s="366"/>
      <c r="E2311" s="179" t="s">
        <v>13090</v>
      </c>
      <c r="F2311" s="180" t="s">
        <v>13043</v>
      </c>
      <c r="G2311" s="426">
        <v>1</v>
      </c>
      <c r="H2311" s="625">
        <v>11.45</v>
      </c>
      <c r="I2311" s="420">
        <f>TRUNC(G2311*H2311,2)</f>
        <v>11.45</v>
      </c>
    </row>
    <row r="2312" spans="2:9">
      <c r="B2312" s="172"/>
      <c r="C2312" s="173"/>
      <c r="D2312" s="500"/>
      <c r="E2312" s="586"/>
      <c r="F2312" s="173"/>
      <c r="G2312" s="581"/>
      <c r="H2312" s="501"/>
      <c r="I2312" s="523"/>
    </row>
    <row r="2313" spans="2:9" ht="15">
      <c r="B2313" s="483" t="s">
        <v>13091</v>
      </c>
      <c r="C2313" s="395"/>
      <c r="D2313" s="395"/>
      <c r="E2313" s="358" t="s">
        <v>13092</v>
      </c>
      <c r="F2313" s="359" t="s">
        <v>1131</v>
      </c>
      <c r="G2313" s="425" t="s">
        <v>48</v>
      </c>
      <c r="H2313" s="360"/>
      <c r="I2313" s="419">
        <f>SUM(I2314:I2316)</f>
        <v>45.36</v>
      </c>
    </row>
    <row r="2314" spans="2:9">
      <c r="B2314" s="361" t="s">
        <v>918</v>
      </c>
      <c r="C2314" s="362" t="s">
        <v>7</v>
      </c>
      <c r="D2314" s="521">
        <v>88247</v>
      </c>
      <c r="E2314" s="179" t="str">
        <f>IF($D2314&lt;&gt;"",VLOOKUP($D2314,'SINAPI MARÇO 2020'!$A$1:G12978,2,FALSE),"")</f>
        <v>AUXILIAR DE ELETRICISTA COM ENCARGOS COMPLEMENTARES</v>
      </c>
      <c r="F2314" s="180" t="str">
        <f>IF($D2314&lt;&gt;"",VLOOKUP($D2314,'SINAPI MARÇO 2020'!$1:$1048576,3,FALSE),"")</f>
        <v>H</v>
      </c>
      <c r="G2314" s="426">
        <v>0.3</v>
      </c>
      <c r="H2314" s="625">
        <f>IF($D2314&lt;&gt;"",VLOOKUP($D2314,'SINAPI MARÇO 2020'!$1:$1048576,4,FALSE),"")</f>
        <v>14.33</v>
      </c>
      <c r="I2314" s="420">
        <f>TRUNC(G2314*H2314,2)</f>
        <v>4.29</v>
      </c>
    </row>
    <row r="2315" spans="2:9">
      <c r="B2315" s="361" t="s">
        <v>918</v>
      </c>
      <c r="C2315" s="362" t="s">
        <v>7</v>
      </c>
      <c r="D2315" s="366">
        <v>88264</v>
      </c>
      <c r="E2315" s="179" t="str">
        <f>IF($D2315&lt;&gt;"",VLOOKUP($D2315,'SINAPI MARÇO 2020'!$A$1:G12979,2,FALSE),"")</f>
        <v>ELETRICISTA COM ENCARGOS COMPLEMENTARES</v>
      </c>
      <c r="F2315" s="180" t="str">
        <f>IF($D2315&lt;&gt;"",VLOOKUP($D2315,'SINAPI MARÇO 2020'!$1:$1048576,3,FALSE),"")</f>
        <v>H</v>
      </c>
      <c r="G2315" s="426">
        <v>0.3</v>
      </c>
      <c r="H2315" s="625">
        <f>IF($D2315&lt;&gt;"",VLOOKUP($D2315,'SINAPI MARÇO 2020'!$1:$1048576,4,FALSE),"")</f>
        <v>18.38</v>
      </c>
      <c r="I2315" s="420">
        <f>TRUNC(G2315*H2315,2)</f>
        <v>5.51</v>
      </c>
    </row>
    <row r="2316" spans="2:9" ht="38.25">
      <c r="B2316" s="361" t="s">
        <v>872</v>
      </c>
      <c r="C2316" s="362" t="s">
        <v>7</v>
      </c>
      <c r="D2316" s="366">
        <v>11837</v>
      </c>
      <c r="E2316" s="179" t="str">
        <f>IF($D2316&lt;&gt;"",VLOOKUP($D2316,'SINAPI MARÇO 2020'!$A$1:G12980,2,FALSE),"")</f>
        <v>GRAMPO LINHA VIVA DE LATAO ESTANHADO, DIAMETRO DO CONDUTOR PRINCIPAL DE 10 A 120 MM2, DIAMETRO DA DERIVACAO DE 10 A 70 MM2</v>
      </c>
      <c r="F2316" s="180" t="str">
        <f>IF($D2316&lt;&gt;"",VLOOKUP($D2316,'SINAPI MARÇO 2020'!$1:$1048576,3,FALSE),"")</f>
        <v xml:space="preserve">UN    </v>
      </c>
      <c r="G2316" s="426">
        <v>1</v>
      </c>
      <c r="H2316" s="625">
        <f>IF($D2316&lt;&gt;"",VLOOKUP($D2316,'SINAPI MARÇO 2020'!$1:$1048576,4,FALSE),"")</f>
        <v>35.56</v>
      </c>
      <c r="I2316" s="420">
        <f>TRUNC(G2316*H2316,2)</f>
        <v>35.56</v>
      </c>
    </row>
    <row r="2317" spans="2:9">
      <c r="B2317" s="172"/>
      <c r="C2317" s="173"/>
      <c r="D2317" s="500"/>
      <c r="E2317" s="586"/>
      <c r="F2317" s="173"/>
      <c r="G2317" s="581"/>
      <c r="H2317" s="501"/>
      <c r="I2317" s="523"/>
    </row>
    <row r="2318" spans="2:9" ht="21" customHeight="1">
      <c r="B2318" s="483" t="s">
        <v>13093</v>
      </c>
      <c r="C2318" s="395"/>
      <c r="D2318" s="395"/>
      <c r="E2318" s="358" t="s">
        <v>13094</v>
      </c>
      <c r="F2318" s="359" t="s">
        <v>1131</v>
      </c>
      <c r="G2318" s="425" t="s">
        <v>48</v>
      </c>
      <c r="H2318" s="360"/>
      <c r="I2318" s="419">
        <f>SUM(I2319:I2321)</f>
        <v>54.790000000000006</v>
      </c>
    </row>
    <row r="2319" spans="2:9">
      <c r="B2319" s="361" t="s">
        <v>918</v>
      </c>
      <c r="C2319" s="362" t="s">
        <v>7</v>
      </c>
      <c r="D2319" s="521">
        <v>88247</v>
      </c>
      <c r="E2319" s="179" t="str">
        <f>IF($D2319&lt;&gt;"",VLOOKUP($D2319,'SINAPI MARÇO 2020'!$A$1:G12983,2,FALSE),"")</f>
        <v>AUXILIAR DE ELETRICISTA COM ENCARGOS COMPLEMENTARES</v>
      </c>
      <c r="F2319" s="180" t="str">
        <f>IF($D2319&lt;&gt;"",VLOOKUP($D2319,'SINAPI MARÇO 2020'!$1:$1048576,3,FALSE),"")</f>
        <v>H</v>
      </c>
      <c r="G2319" s="426">
        <v>0.3</v>
      </c>
      <c r="H2319" s="625">
        <f>IF($D2319&lt;&gt;"",VLOOKUP($D2319,'SINAPI MARÇO 2020'!$1:$1048576,4,FALSE),"")</f>
        <v>14.33</v>
      </c>
      <c r="I2319" s="420">
        <f>TRUNC(G2319*H2319,2)</f>
        <v>4.29</v>
      </c>
    </row>
    <row r="2320" spans="2:9">
      <c r="B2320" s="361" t="s">
        <v>918</v>
      </c>
      <c r="C2320" s="362" t="s">
        <v>7</v>
      </c>
      <c r="D2320" s="366">
        <v>88264</v>
      </c>
      <c r="E2320" s="179" t="str">
        <f>IF($D2320&lt;&gt;"",VLOOKUP($D2320,'SINAPI MARÇO 2020'!$A$1:G12984,2,FALSE),"")</f>
        <v>ELETRICISTA COM ENCARGOS COMPLEMENTARES</v>
      </c>
      <c r="F2320" s="180" t="str">
        <f>IF($D2320&lt;&gt;"",VLOOKUP($D2320,'SINAPI MARÇO 2020'!$1:$1048576,3,FALSE),"")</f>
        <v>H</v>
      </c>
      <c r="G2320" s="426">
        <v>0.3</v>
      </c>
      <c r="H2320" s="625">
        <f>IF($D2320&lt;&gt;"",VLOOKUP($D2320,'SINAPI MARÇO 2020'!$1:$1048576,4,FALSE),"")</f>
        <v>18.38</v>
      </c>
      <c r="I2320" s="420">
        <f>TRUNC(G2320*H2320,2)</f>
        <v>5.51</v>
      </c>
    </row>
    <row r="2321" spans="2:9">
      <c r="B2321" s="361" t="s">
        <v>872</v>
      </c>
      <c r="C2321" s="362" t="s">
        <v>873</v>
      </c>
      <c r="D2321" s="366"/>
      <c r="E2321" s="179" t="s">
        <v>13095</v>
      </c>
      <c r="F2321" s="180" t="s">
        <v>13043</v>
      </c>
      <c r="G2321" s="426">
        <v>1</v>
      </c>
      <c r="H2321" s="625">
        <v>44.99</v>
      </c>
      <c r="I2321" s="420">
        <f>TRUNC(G2321*H2321,2)</f>
        <v>44.99</v>
      </c>
    </row>
    <row r="2322" spans="2:9">
      <c r="B2322" s="172"/>
      <c r="C2322" s="173"/>
      <c r="D2322" s="500"/>
      <c r="E2322" s="586"/>
      <c r="F2322" s="173"/>
      <c r="G2322" s="581"/>
      <c r="H2322" s="501"/>
      <c r="I2322" s="523"/>
    </row>
    <row r="2323" spans="2:9" ht="15">
      <c r="B2323" s="483" t="s">
        <v>13096</v>
      </c>
      <c r="C2323" s="395"/>
      <c r="D2323" s="395"/>
      <c r="E2323" s="358" t="s">
        <v>13103</v>
      </c>
      <c r="F2323" s="359" t="s">
        <v>1135</v>
      </c>
      <c r="G2323" s="425" t="s">
        <v>48</v>
      </c>
      <c r="H2323" s="360"/>
      <c r="I2323" s="419">
        <f>SUM(I2324:I2326)</f>
        <v>22.35</v>
      </c>
    </row>
    <row r="2324" spans="2:9">
      <c r="B2324" s="361" t="s">
        <v>918</v>
      </c>
      <c r="C2324" s="362" t="s">
        <v>7</v>
      </c>
      <c r="D2324" s="521">
        <v>88247</v>
      </c>
      <c r="E2324" s="179" t="str">
        <f>IF($D2324&lt;&gt;"",VLOOKUP($D2324,'SINAPI MARÇO 2020'!$A$1:G12988,2,FALSE),"")</f>
        <v>AUXILIAR DE ELETRICISTA COM ENCARGOS COMPLEMENTARES</v>
      </c>
      <c r="F2324" s="180" t="str">
        <f>IF($D2324&lt;&gt;"",VLOOKUP($D2324,'SINAPI MARÇO 2020'!$1:$1048576,3,FALSE),"")</f>
        <v>H</v>
      </c>
      <c r="G2324" s="426">
        <v>0.3</v>
      </c>
      <c r="H2324" s="625">
        <f>IF($D2324&lt;&gt;"",VLOOKUP($D2324,'SINAPI MARÇO 2020'!$1:$1048576,4,FALSE),"")</f>
        <v>14.33</v>
      </c>
      <c r="I2324" s="420">
        <f>TRUNC(G2324*H2324,2)</f>
        <v>4.29</v>
      </c>
    </row>
    <row r="2325" spans="2:9">
      <c r="B2325" s="361" t="s">
        <v>918</v>
      </c>
      <c r="C2325" s="362" t="s">
        <v>7</v>
      </c>
      <c r="D2325" s="366">
        <v>88264</v>
      </c>
      <c r="E2325" s="179" t="str">
        <f>IF($D2325&lt;&gt;"",VLOOKUP($D2325,'SINAPI MARÇO 2020'!$A$1:G12989,2,FALSE),"")</f>
        <v>ELETRICISTA COM ENCARGOS COMPLEMENTARES</v>
      </c>
      <c r="F2325" s="180" t="str">
        <f>IF($D2325&lt;&gt;"",VLOOKUP($D2325,'SINAPI MARÇO 2020'!$1:$1048576,3,FALSE),"")</f>
        <v>H</v>
      </c>
      <c r="G2325" s="426">
        <v>0.3</v>
      </c>
      <c r="H2325" s="625">
        <f>IF($D2325&lt;&gt;"",VLOOKUP($D2325,'SINAPI MARÇO 2020'!$1:$1048576,4,FALSE),"")</f>
        <v>18.38</v>
      </c>
      <c r="I2325" s="420">
        <f>TRUNC(G2325*H2325,2)</f>
        <v>5.51</v>
      </c>
    </row>
    <row r="2326" spans="2:9" ht="27.75" customHeight="1">
      <c r="B2326" s="361" t="s">
        <v>872</v>
      </c>
      <c r="C2326" s="362" t="s">
        <v>873</v>
      </c>
      <c r="D2326" s="366"/>
      <c r="E2326" s="179" t="s">
        <v>13103</v>
      </c>
      <c r="F2326" s="180" t="s">
        <v>18</v>
      </c>
      <c r="G2326" s="426">
        <v>1</v>
      </c>
      <c r="H2326" s="625">
        <v>12.55</v>
      </c>
      <c r="I2326" s="420">
        <f>TRUNC(G2326*H2326,2)</f>
        <v>12.55</v>
      </c>
    </row>
    <row r="2327" spans="2:9">
      <c r="B2327" s="172"/>
      <c r="C2327" s="173"/>
      <c r="D2327" s="500"/>
      <c r="E2327" s="586"/>
      <c r="F2327" s="173"/>
      <c r="G2327" s="581"/>
      <c r="H2327" s="501"/>
      <c r="I2327" s="523"/>
    </row>
    <row r="2328" spans="2:9" ht="40.5" customHeight="1">
      <c r="B2328" s="483" t="s">
        <v>13097</v>
      </c>
      <c r="C2328" s="395"/>
      <c r="D2328" s="395"/>
      <c r="E2328" s="358" t="s">
        <v>14920</v>
      </c>
      <c r="F2328" s="359" t="s">
        <v>1131</v>
      </c>
      <c r="G2328" s="425" t="s">
        <v>48</v>
      </c>
      <c r="H2328" s="360"/>
      <c r="I2328" s="419">
        <f>SUM(I2329:I2331)</f>
        <v>52.03</v>
      </c>
    </row>
    <row r="2329" spans="2:9">
      <c r="B2329" s="361" t="s">
        <v>918</v>
      </c>
      <c r="C2329" s="362" t="s">
        <v>7</v>
      </c>
      <c r="D2329" s="521">
        <v>88259</v>
      </c>
      <c r="E2329" s="179" t="str">
        <f>IF($D2329&lt;&gt;"",VLOOKUP($D2329,'SINAPI MARÇO 2020'!$A$1:G12993,2,FALSE),"")</f>
        <v>CALAFETADOR/CALAFATE COM ENCARGOS COMPLEMENTARES</v>
      </c>
      <c r="F2329" s="180" t="str">
        <f>IF($D2329&lt;&gt;"",VLOOKUP($D2329,'SINAPI MARÇO 2020'!$1:$1048576,3,FALSE),"")</f>
        <v>H</v>
      </c>
      <c r="G2329" s="426">
        <v>0.3</v>
      </c>
      <c r="H2329" s="625">
        <f>IF($D2329&lt;&gt;"",VLOOKUP($D2329,'SINAPI MARÇO 2020'!$1:$1048576,4,FALSE),"")</f>
        <v>20.51</v>
      </c>
      <c r="I2329" s="420">
        <f>TRUNC(G2329*H2329,2)</f>
        <v>6.15</v>
      </c>
    </row>
    <row r="2330" spans="2:9">
      <c r="B2330" s="361" t="s">
        <v>918</v>
      </c>
      <c r="C2330" s="362" t="s">
        <v>7</v>
      </c>
      <c r="D2330" s="366">
        <v>88316</v>
      </c>
      <c r="E2330" s="179" t="str">
        <f>IF($D2330&lt;&gt;"",VLOOKUP($D2330,'SINAPI MARÇO 2020'!$A$1:G12994,2,FALSE),"")</f>
        <v>SERVENTE COM ENCARGOS COMPLEMENTARES</v>
      </c>
      <c r="F2330" s="180" t="str">
        <f>IF($D2330&lt;&gt;"",VLOOKUP($D2330,'SINAPI MARÇO 2020'!$1:$1048576,3,FALSE),"")</f>
        <v>H</v>
      </c>
      <c r="G2330" s="426">
        <v>0.75</v>
      </c>
      <c r="H2330" s="625">
        <f>IF($D2330&lt;&gt;"",VLOOKUP($D2330,'SINAPI MARÇO 2020'!$1:$1048576,4,FALSE),"")</f>
        <v>14.37</v>
      </c>
      <c r="I2330" s="420">
        <f>TRUNC(G2330*H2330,2)</f>
        <v>10.77</v>
      </c>
    </row>
    <row r="2331" spans="2:9" ht="45.75" customHeight="1">
      <c r="B2331" s="361" t="s">
        <v>872</v>
      </c>
      <c r="C2331" s="362" t="s">
        <v>7</v>
      </c>
      <c r="D2331" s="366">
        <v>1051</v>
      </c>
      <c r="E2331" s="179" t="str">
        <f>IF($D2331&lt;&gt;"",VLOOKUP($D2331,'SINAPI MARÇO 2020'!$A$1:G12995,2,FALSE),"")</f>
        <v>CABECOTE PARA ENTRADA DE LINHA DE ALIMENTACAO PARA ELETRODUTO, EM LIGA DE ALUMINIO COM ACABAMENTO ANTI CORROSIVO, COM FIXACAO POR ENCAIXE LISO DE 360 GRAUS, DE 4"</v>
      </c>
      <c r="F2331" s="180" t="str">
        <f>IF($D2331&lt;&gt;"",VLOOKUP($D2331,'SINAPI MARÇO 2020'!$1:$1048576,3,FALSE),"")</f>
        <v xml:space="preserve">UN    </v>
      </c>
      <c r="G2331" s="426">
        <v>1</v>
      </c>
      <c r="H2331" s="625">
        <f>IF($D2331&lt;&gt;"",VLOOKUP($D2331,'SINAPI MARÇO 2020'!$1:$1048576,4,FALSE),"")</f>
        <v>35.11</v>
      </c>
      <c r="I2331" s="420">
        <f>TRUNC(G2331*H2331,2)</f>
        <v>35.11</v>
      </c>
    </row>
    <row r="2332" spans="2:9">
      <c r="B2332" s="172"/>
      <c r="C2332" s="173"/>
      <c r="D2332" s="500"/>
      <c r="E2332" s="586"/>
      <c r="F2332" s="173"/>
      <c r="G2332" s="581"/>
      <c r="H2332" s="501"/>
      <c r="I2332" s="523"/>
    </row>
    <row r="2333" spans="2:9" ht="25.5">
      <c r="B2333" s="483" t="s">
        <v>13098</v>
      </c>
      <c r="C2333" s="395"/>
      <c r="D2333" s="395"/>
      <c r="E2333" s="358" t="s">
        <v>13099</v>
      </c>
      <c r="F2333" s="359" t="s">
        <v>1131</v>
      </c>
      <c r="G2333" s="425" t="s">
        <v>48</v>
      </c>
      <c r="H2333" s="360"/>
      <c r="I2333" s="419">
        <f>SUM(I2335:I2349)</f>
        <v>1860.6200000000001</v>
      </c>
    </row>
    <row r="2334" spans="2:9">
      <c r="B2334" s="172"/>
      <c r="C2334" s="579"/>
      <c r="D2334" s="500"/>
      <c r="E2334" s="577" t="s">
        <v>14921</v>
      </c>
      <c r="F2334" s="579"/>
      <c r="G2334" s="581"/>
      <c r="H2334" s="501"/>
      <c r="I2334" s="523"/>
    </row>
    <row r="2335" spans="2:9" ht="33.75" customHeight="1">
      <c r="B2335" s="361" t="s">
        <v>918</v>
      </c>
      <c r="C2335" s="362" t="s">
        <v>7</v>
      </c>
      <c r="D2335" s="521">
        <v>93358</v>
      </c>
      <c r="E2335" s="179" t="str">
        <f>IF($D2335&lt;&gt;"",VLOOKUP($D2335,'SINAPI MARÇO 2020'!$A$1:G12998,2,FALSE),"")</f>
        <v>ESCAVAÇÃO MANUAL DE VALA COM PROFUNDIDADE MENOR OU IGUAL A 1,30 M. AF_03/2016</v>
      </c>
      <c r="F2335" s="180" t="str">
        <f>IF($D2335&lt;&gt;"",VLOOKUP($D2335,'SINAPI MARÇO 2020'!$1:$1048576,3,FALSE),"")</f>
        <v>M3</v>
      </c>
      <c r="G2335" s="426">
        <v>0.39</v>
      </c>
      <c r="H2335" s="625">
        <f>IF($D2335&lt;&gt;"",VLOOKUP($D2335,'SINAPI MARÇO 2020'!$1:$1048576,4,FALSE),"")</f>
        <v>56.84</v>
      </c>
      <c r="I2335" s="420">
        <f>TRUNC(G2335*H2335,2)</f>
        <v>22.16</v>
      </c>
    </row>
    <row r="2336" spans="2:9" ht="49.5" customHeight="1">
      <c r="B2336" s="361" t="s">
        <v>918</v>
      </c>
      <c r="C2336" s="362" t="s">
        <v>7</v>
      </c>
      <c r="D2336" s="366">
        <v>97084</v>
      </c>
      <c r="E2336" s="179" t="str">
        <f>IF($D2336&lt;&gt;"",VLOOKUP($D2336,'SINAPI MARÇO 2020'!$A$1:G12999,2,FALSE),"")</f>
        <v>COMPACTAÇÃO MECÂNICA DE SOLO PARA EXECUÇÃO DE RADIER, COM COMPACTADOR DE SOLOS TIPO PLACA VIBRATÓRIA. AF_09/2017</v>
      </c>
      <c r="F2336" s="180" t="str">
        <f>IF($D2336&lt;&gt;"",VLOOKUP($D2336,'SINAPI MARÇO 2020'!$1:$1048576,3,FALSE),"")</f>
        <v>M2</v>
      </c>
      <c r="G2336" s="426">
        <v>1.08</v>
      </c>
      <c r="H2336" s="625">
        <f>IF($D2336&lt;&gt;"",VLOOKUP($D2336,'SINAPI MARÇO 2020'!$1:$1048576,4,FALSE),"")</f>
        <v>0.45</v>
      </c>
      <c r="I2336" s="420">
        <f>TRUNC(G2336*H2336,2)</f>
        <v>0.48</v>
      </c>
    </row>
    <row r="2337" spans="2:11" ht="34.5" customHeight="1">
      <c r="B2337" s="361" t="s">
        <v>918</v>
      </c>
      <c r="C2337" s="362" t="s">
        <v>7</v>
      </c>
      <c r="D2337" s="366">
        <v>95240</v>
      </c>
      <c r="E2337" s="179" t="str">
        <f>IF($D2337&lt;&gt;"",VLOOKUP($D2337,'SINAPI MARÇO 2020'!$A$1:G13000,2,FALSE),"")</f>
        <v>LASTRO DE CONCRETO MAGRO, APLICADO EM PISOS OU RADIERS, ESPESSURA DE 3 CM. AF_07/2016</v>
      </c>
      <c r="F2337" s="180" t="str">
        <f>IF($D2337&lt;&gt;"",VLOOKUP($D2337,'SINAPI MARÇO 2020'!$1:$1048576,3,FALSE),"")</f>
        <v>M2</v>
      </c>
      <c r="G2337" s="426">
        <v>2.6</v>
      </c>
      <c r="H2337" s="625">
        <f>IF($D2337&lt;&gt;"",VLOOKUP($D2337,'SINAPI MARÇO 2020'!$1:$1048576,4,FALSE),"")</f>
        <v>12.13</v>
      </c>
      <c r="I2337" s="420">
        <f>TRUNC(G2337*H2337,2)</f>
        <v>31.53</v>
      </c>
    </row>
    <row r="2338" spans="2:11">
      <c r="B2338" s="361" t="s">
        <v>918</v>
      </c>
      <c r="C2338" s="362" t="s">
        <v>7</v>
      </c>
      <c r="D2338" s="366">
        <v>3777</v>
      </c>
      <c r="E2338" s="179" t="str">
        <f>IF($D2338&lt;&gt;"",VLOOKUP($D2338,'SINAPI MARÇO 2020'!$A$1:G13001,2,FALSE),"")</f>
        <v>LONA PLASTICA PRETA, E= 150 MICRA</v>
      </c>
      <c r="F2338" s="180" t="str">
        <f>IF($D2338&lt;&gt;"",VLOOKUP($D2338,'SINAPI MARÇO 2020'!$1:$1048576,3,FALSE),"")</f>
        <v xml:space="preserve">M2    </v>
      </c>
      <c r="G2338" s="426">
        <v>1.08</v>
      </c>
      <c r="H2338" s="625">
        <f>IF($D2338&lt;&gt;"",VLOOKUP($D2338,'SINAPI MARÇO 2020'!$1:$1048576,4,FALSE),"")</f>
        <v>0.88</v>
      </c>
      <c r="I2338" s="420">
        <f>TRUNC(G2338*H2338,2)</f>
        <v>0.95</v>
      </c>
    </row>
    <row r="2339" spans="2:11" ht="27" customHeight="1">
      <c r="B2339" s="172"/>
      <c r="C2339" s="173"/>
      <c r="D2339" s="500"/>
      <c r="E2339" s="577" t="s">
        <v>14922</v>
      </c>
      <c r="F2339" s="579"/>
      <c r="G2339" s="581"/>
      <c r="H2339" s="501"/>
      <c r="I2339" s="523"/>
    </row>
    <row r="2340" spans="2:11" ht="46.5" customHeight="1">
      <c r="B2340" s="361" t="s">
        <v>872</v>
      </c>
      <c r="C2340" s="362" t="s">
        <v>7</v>
      </c>
      <c r="D2340" s="366">
        <v>7156</v>
      </c>
      <c r="E2340" s="179" t="str">
        <f>IF($D2340&lt;&gt;"",VLOOKUP($D2340,'SINAPI MARÇO 2020'!$A$1:G13003,2,FALSE),"")</f>
        <v>TELA DE ACO SOLDADA NERVURADA, CA-60, Q-196, (3,11 KG/M2), DIAMETRO DO FIO = 5,0 MM, LARGURA = 2,45 M, ESPACAMENTO DA MALHA = 10 X 10 CM</v>
      </c>
      <c r="F2340" s="180" t="str">
        <f>IF($D2340&lt;&gt;"",VLOOKUP($D2340,'SINAPI MARÇO 2020'!$1:$1048576,3,FALSE),"")</f>
        <v xml:space="preserve">M2    </v>
      </c>
      <c r="G2340" s="426">
        <v>1</v>
      </c>
      <c r="H2340" s="625">
        <f>IF($D2340&lt;&gt;"",VLOOKUP($D2340,'SINAPI MARÇO 2020'!$1:$1048576,4,FALSE),"")</f>
        <v>20.65</v>
      </c>
      <c r="I2340" s="420">
        <f>TRUNC(G2340*H2340,2)</f>
        <v>20.65</v>
      </c>
    </row>
    <row r="2341" spans="2:11">
      <c r="B2341" s="361" t="s">
        <v>918</v>
      </c>
      <c r="C2341" s="362" t="s">
        <v>7</v>
      </c>
      <c r="D2341" s="579">
        <v>88315</v>
      </c>
      <c r="E2341" s="179" t="str">
        <f>IF($D2341&lt;&gt;"",VLOOKUP($D2341,'SINAPI MARÇO 2020'!$A$1:G13004,2,FALSE),"")</f>
        <v>SERRALHEIRO COM ENCARGOS COMPLEMENTARES</v>
      </c>
      <c r="F2341" s="180" t="str">
        <f>IF($D2341&lt;&gt;"",VLOOKUP($D2341,'SINAPI MARÇO 2020'!$1:$1048576,3,FALSE),"")</f>
        <v>H</v>
      </c>
      <c r="G2341" s="426">
        <v>1.5</v>
      </c>
      <c r="H2341" s="625">
        <f>IF($D2341&lt;&gt;"",VLOOKUP($D2341,'SINAPI MARÇO 2020'!$1:$1048576,4,FALSE),"")</f>
        <v>17.68</v>
      </c>
      <c r="I2341" s="420">
        <f t="shared" ref="I2341:I2343" si="66">TRUNC(G2341*H2341,2)</f>
        <v>26.52</v>
      </c>
    </row>
    <row r="2342" spans="2:11">
      <c r="B2342" s="361" t="s">
        <v>918</v>
      </c>
      <c r="C2342" s="362" t="s">
        <v>7</v>
      </c>
      <c r="D2342" s="579">
        <v>88251</v>
      </c>
      <c r="E2342" s="179" t="str">
        <f>IF($D2342&lt;&gt;"",VLOOKUP($D2342,'SINAPI MARÇO 2020'!$A$1:G13005,2,FALSE),"")</f>
        <v>AUXILIAR DE SERRALHEIRO COM ENCARGOS COMPLEMENTARES</v>
      </c>
      <c r="F2342" s="180" t="str">
        <f>IF($D2342&lt;&gt;"",VLOOKUP($D2342,'SINAPI MARÇO 2020'!$1:$1048576,3,FALSE),"")</f>
        <v>H</v>
      </c>
      <c r="G2342" s="426">
        <v>0.75</v>
      </c>
      <c r="H2342" s="625">
        <f>IF($D2342&lt;&gt;"",VLOOKUP($D2342,'SINAPI MARÇO 2020'!$1:$1048576,4,FALSE),"")</f>
        <v>14.43</v>
      </c>
      <c r="I2342" s="420">
        <f t="shared" si="66"/>
        <v>10.82</v>
      </c>
    </row>
    <row r="2343" spans="2:11" ht="38.25">
      <c r="B2343" s="361" t="s">
        <v>918</v>
      </c>
      <c r="C2343" s="362" t="s">
        <v>7</v>
      </c>
      <c r="D2343" s="579">
        <v>97094</v>
      </c>
      <c r="E2343" s="179" t="str">
        <f>IF($D2343&lt;&gt;"",VLOOKUP($D2343,'SINAPI MARÇO 2020'!$A$1:G13006,2,FALSE),"")</f>
        <v>CONCRETAGEM DE RADIER, PISO OU LAJE SOBRE SOLO, FCK 30 MPA, PARA ESPESSURA DE 10 CM - LANÇAMENTO, ADENSAMENTO E ACABAMENTO. AF_09/2017</v>
      </c>
      <c r="F2343" s="180" t="str">
        <f>IF($D2343&lt;&gt;"",VLOOKUP($D2343,'SINAPI MARÇO 2020'!$1:$1048576,3,FALSE),"")</f>
        <v>M3</v>
      </c>
      <c r="G2343" s="426">
        <v>0.39</v>
      </c>
      <c r="H2343" s="625">
        <f>IF($D2343&lt;&gt;"",VLOOKUP($D2343,'SINAPI MARÇO 2020'!$1:$1048576,4,FALSE),"")</f>
        <v>523.67999999999995</v>
      </c>
      <c r="I2343" s="420">
        <f t="shared" si="66"/>
        <v>204.23</v>
      </c>
    </row>
    <row r="2344" spans="2:11" ht="15">
      <c r="B2344" s="172"/>
      <c r="C2344" s="579"/>
      <c r="D2344" s="500"/>
      <c r="E2344" s="577" t="s">
        <v>14923</v>
      </c>
      <c r="F2344" s="578"/>
      <c r="G2344" s="580"/>
      <c r="H2344" s="501"/>
      <c r="I2344" s="523"/>
    </row>
    <row r="2345" spans="2:11" ht="51">
      <c r="B2345" s="361" t="s">
        <v>872</v>
      </c>
      <c r="C2345" s="362" t="s">
        <v>7</v>
      </c>
      <c r="D2345" s="366">
        <v>87497</v>
      </c>
      <c r="E2345" s="179" t="str">
        <f>IF($D2345&lt;&gt;"",VLOOKUP($D2345,'SINAPI MARÇO 2020'!$A$1:G13008,2,FALSE),"")</f>
        <v>ALVENARIA DE VEDAÇÃO DE BLOCOS CERÂMICOS FURADOS NA HORIZONTAL DE 11,5X19X19CM (ESPESSURA 11,5CM) DE PAREDES COM ÁREA LÍQUIDA MENOR QUE 6M² SEM VÃOS E ARGAMASSA DE ASSENTAMENTO COM PREPARO EM BETONEIRA. AF_06/2014</v>
      </c>
      <c r="F2345" s="180" t="str">
        <f>IF($D2345&lt;&gt;"",VLOOKUP($D2345,'SINAPI MARÇO 2020'!$1:$1048576,3,FALSE),"")</f>
        <v>M2</v>
      </c>
      <c r="G2345" s="426">
        <v>10.56</v>
      </c>
      <c r="H2345" s="625">
        <f>IF($D2345&lt;&gt;"",VLOOKUP($D2345,'SINAPI MARÇO 2020'!$1:$1048576,4,FALSE),"")</f>
        <v>62.32</v>
      </c>
      <c r="I2345" s="420">
        <f>TRUNC(G2345*H2345,2)</f>
        <v>658.09</v>
      </c>
    </row>
    <row r="2346" spans="2:11" ht="38.25">
      <c r="B2346" s="361" t="s">
        <v>918</v>
      </c>
      <c r="C2346" s="362" t="s">
        <v>7</v>
      </c>
      <c r="D2346" s="579">
        <v>87878</v>
      </c>
      <c r="E2346" s="179" t="str">
        <f>IF($D2346&lt;&gt;"",VLOOKUP($D2346,'SINAPI MARÇO 2020'!$A$1:G13009,2,FALSE),"")</f>
        <v>CHAPISCO APLICADO EM ALVENARIAS E ESTRUTURAS DE CONCRETO INTERNAS, COM COLHER DE PEDREIRO.  ARGAMASSA TRAÇO 1:3 COM PREPARO MANUAL. AF_06/2014</v>
      </c>
      <c r="F2346" s="180" t="str">
        <f>IF($D2346&lt;&gt;"",VLOOKUP($D2346,'SINAPI MARÇO 2020'!$1:$1048576,3,FALSE),"")</f>
        <v>M2</v>
      </c>
      <c r="G2346" s="426">
        <v>10.56</v>
      </c>
      <c r="H2346" s="625">
        <f>IF($D2346&lt;&gt;"",VLOOKUP($D2346,'SINAPI MARÇO 2020'!$1:$1048576,4,FALSE),"")</f>
        <v>3.11</v>
      </c>
      <c r="I2346" s="420">
        <f t="shared" ref="I2346:I2347" si="67">TRUNC(G2346*H2346,2)</f>
        <v>32.840000000000003</v>
      </c>
    </row>
    <row r="2347" spans="2:11" ht="63.75">
      <c r="B2347" s="361" t="s">
        <v>918</v>
      </c>
      <c r="C2347" s="362" t="s">
        <v>7</v>
      </c>
      <c r="D2347" s="579">
        <v>87556</v>
      </c>
      <c r="E2347" s="179" t="str">
        <f>IF($D2347&lt;&gt;"",VLOOKUP($D2347,'SINAPI MARÇO 2020'!$A$1:G13010,2,FALSE),"")</f>
        <v>MASSA ÚNICA, PARA RECEBIMENTO DE PINTURA, EM ARGAMASSA INDUSTRIALIZADA, PREPARO MECÂNICO, APLICADO COM EQUIPAMENTO DE MISTURA E PROJEÇÃO DE 1,5 M3/H DE ARGAMASSA EM FACES INTERNAS DE PAREDES, ESPESSURA DE 10MM, COM EXECUÇÃO DE TALISCAS. AF_06/2014</v>
      </c>
      <c r="F2347" s="180" t="str">
        <f>IF($D2347&lt;&gt;"",VLOOKUP($D2347,'SINAPI MARÇO 2020'!$1:$1048576,3,FALSE),"")</f>
        <v>M2</v>
      </c>
      <c r="G2347" s="426">
        <v>10.56</v>
      </c>
      <c r="H2347" s="625">
        <f>IF($D2347&lt;&gt;"",VLOOKUP($D2347,'SINAPI MARÇO 2020'!$1:$1048576,4,FALSE),"")</f>
        <v>30.71</v>
      </c>
      <c r="I2347" s="420">
        <f t="shared" si="67"/>
        <v>324.29000000000002</v>
      </c>
    </row>
    <row r="2348" spans="2:11">
      <c r="B2348" s="172"/>
      <c r="C2348" s="579"/>
      <c r="D2348" s="500"/>
      <c r="E2348" s="577" t="s">
        <v>14924</v>
      </c>
      <c r="F2348" s="579"/>
      <c r="G2348" s="581"/>
      <c r="H2348" s="501"/>
      <c r="I2348" s="523"/>
    </row>
    <row r="2349" spans="2:11" ht="38.25">
      <c r="B2349" s="361" t="s">
        <v>918</v>
      </c>
      <c r="C2349" s="362" t="s">
        <v>7</v>
      </c>
      <c r="D2349" s="579" t="s">
        <v>4619</v>
      </c>
      <c r="E2349" s="179" t="str">
        <f>IF($D2349&lt;&gt;"",VLOOKUP($D2349,'SINAPI MARÇO 2020'!$A$1:G13012,2,FALSE),"")</f>
        <v>LAJE PRE-MOLD BETA 11 P/1KN/M2 VAOS 4,40M/INCL VIGOTAS TIJOLOS ARMADURA NEGATIVA CAPEAMENTO 3CM CONCRETO 20MPA ESCORAMENTO MATERIAL E MAO  DE OBRA.</v>
      </c>
      <c r="F2349" s="180" t="str">
        <f>IF($D2349&lt;&gt;"",VLOOKUP($D2349,'SINAPI MARÇO 2020'!$1:$1048576,3,FALSE),"")</f>
        <v>M2</v>
      </c>
      <c r="G2349" s="426">
        <v>6</v>
      </c>
      <c r="H2349" s="625">
        <f>IF($D2349&lt;&gt;"",VLOOKUP($D2349,'SINAPI MARÇO 2020'!$1:$1048576,4,FALSE),"")</f>
        <v>88.01</v>
      </c>
      <c r="I2349" s="420">
        <f t="shared" ref="I2349" si="68">TRUNC(G2349*H2349,2)</f>
        <v>528.05999999999995</v>
      </c>
    </row>
    <row r="2350" spans="2:11">
      <c r="B2350" s="172"/>
      <c r="C2350" s="579"/>
      <c r="D2350" s="500"/>
      <c r="E2350" s="586"/>
      <c r="F2350" s="579"/>
      <c r="G2350" s="581"/>
      <c r="H2350" s="501"/>
      <c r="I2350" s="523"/>
    </row>
    <row r="2351" spans="2:11" ht="32.25" customHeight="1">
      <c r="B2351" s="483" t="s">
        <v>13100</v>
      </c>
      <c r="C2351" s="395"/>
      <c r="D2351" s="395"/>
      <c r="E2351" s="358" t="s">
        <v>13101</v>
      </c>
      <c r="F2351" s="359" t="s">
        <v>1131</v>
      </c>
      <c r="G2351" s="425" t="s">
        <v>48</v>
      </c>
      <c r="H2351" s="360"/>
      <c r="I2351" s="419">
        <f>SUM(I2352:L2357)</f>
        <v>2712.9300000000003</v>
      </c>
      <c r="J2351" s="481"/>
      <c r="K2351" s="423"/>
    </row>
    <row r="2352" spans="2:11">
      <c r="B2352" s="361" t="s">
        <v>918</v>
      </c>
      <c r="C2352" s="362" t="s">
        <v>7</v>
      </c>
      <c r="D2352" s="521">
        <v>88247</v>
      </c>
      <c r="E2352" s="179" t="str">
        <f>IF($D2352&lt;&gt;"",VLOOKUP($D2352,'SINAPI MARÇO 2020'!$A$1:G13004,2,FALSE),"")</f>
        <v>AUXILIAR DE ELETRICISTA COM ENCARGOS COMPLEMENTARES</v>
      </c>
      <c r="F2352" s="180" t="str">
        <f>IF($D2352&lt;&gt;"",VLOOKUP($D2352,'SINAPI MARÇO 2020'!$1:$1048576,3,FALSE),"")</f>
        <v>H</v>
      </c>
      <c r="G2352" s="426">
        <f>0.3+0.4+0.212+0.128</f>
        <v>1.04</v>
      </c>
      <c r="H2352" s="625">
        <f>IF($D2352&lt;&gt;"",VLOOKUP($D2352,'SINAPI MARÇO 2020'!$1:$1048576,4,FALSE),"")</f>
        <v>14.33</v>
      </c>
      <c r="I2352" s="420">
        <f t="shared" ref="I2352:I2357" si="69">TRUNC(G2352*H2352,2)</f>
        <v>14.9</v>
      </c>
    </row>
    <row r="2353" spans="2:12">
      <c r="B2353" s="361" t="s">
        <v>918</v>
      </c>
      <c r="C2353" s="362" t="s">
        <v>7</v>
      </c>
      <c r="D2353" s="366">
        <v>88264</v>
      </c>
      <c r="E2353" s="179" t="str">
        <f>IF($D2353&lt;&gt;"",VLOOKUP($D2353,'SINAPI MARÇO 2020'!$A$1:G13005,2,FALSE),"")</f>
        <v>ELETRICISTA COM ENCARGOS COMPLEMENTARES</v>
      </c>
      <c r="F2353" s="180" t="str">
        <f>IF($D2353&lt;&gt;"",VLOOKUP($D2353,'SINAPI MARÇO 2020'!$1:$1048576,3,FALSE),"")</f>
        <v>H</v>
      </c>
      <c r="G2353" s="426">
        <f>0.3+0.4+0.212+0.128</f>
        <v>1.04</v>
      </c>
      <c r="H2353" s="625">
        <f>IF($D2353&lt;&gt;"",VLOOKUP($D2353,'SINAPI MARÇO 2020'!$1:$1048576,4,FALSE),"")</f>
        <v>18.38</v>
      </c>
      <c r="I2353" s="420">
        <f t="shared" si="69"/>
        <v>19.11</v>
      </c>
      <c r="J2353" s="481"/>
    </row>
    <row r="2354" spans="2:12" ht="38.25">
      <c r="B2354" s="361" t="s">
        <v>872</v>
      </c>
      <c r="C2354" s="362" t="s">
        <v>873</v>
      </c>
      <c r="D2354" s="366"/>
      <c r="E2354" s="179" t="s">
        <v>13102</v>
      </c>
      <c r="F2354" s="180" t="s">
        <v>1131</v>
      </c>
      <c r="G2354" s="426">
        <v>1</v>
      </c>
      <c r="H2354" s="625">
        <v>1404</v>
      </c>
      <c r="I2354" s="420">
        <f t="shared" si="69"/>
        <v>1404</v>
      </c>
    </row>
    <row r="2355" spans="2:12" ht="25.5">
      <c r="B2355" s="361" t="s">
        <v>918</v>
      </c>
      <c r="C2355" s="362" t="s">
        <v>7</v>
      </c>
      <c r="D2355" s="366">
        <v>2379</v>
      </c>
      <c r="E2355" s="179" t="str">
        <f>IF($D2355&lt;&gt;"",VLOOKUP($D2355,'SINAPI MARÇO 2020'!$A$1:G13009,2,FALSE),"")</f>
        <v>DISJUNTOR TERMOMAGNETICO TRIPOLAR 400 A / 600 V, TIPO JXD / ICC - 40 KA</v>
      </c>
      <c r="F2355" s="180" t="str">
        <f>IF($D2355&lt;&gt;"",VLOOKUP($D2355,'SINAPI MARÇO 2020'!$1:$1048576,3,FALSE),"")</f>
        <v xml:space="preserve">UN    </v>
      </c>
      <c r="G2355" s="426">
        <v>1</v>
      </c>
      <c r="H2355" s="625">
        <f>IF($D2355&lt;&gt;"",VLOOKUP($D2355,'SINAPI MARÇO 2020'!$1:$1048576,4,FALSE),"")</f>
        <v>1110.33</v>
      </c>
      <c r="I2355" s="420">
        <f t="shared" si="69"/>
        <v>1110.33</v>
      </c>
      <c r="J2355" s="482"/>
      <c r="K2355" s="423"/>
      <c r="L2355" s="423"/>
    </row>
    <row r="2356" spans="2:12" ht="38.25">
      <c r="B2356" s="361" t="s">
        <v>918</v>
      </c>
      <c r="C2356" s="362" t="s">
        <v>7</v>
      </c>
      <c r="D2356" s="366">
        <v>1000</v>
      </c>
      <c r="E2356" s="179" t="str">
        <f>IF($D2356&lt;&gt;"",VLOOKUP($D2356,'SINAPI MARÇO 2020'!$A$1:G13012,2,FALSE),"")</f>
        <v>CABO DE COBRE, FLEXIVEL, CLASSE 4 OU 5, ISOLACAO EM PVC/A, ANTICHAMA BWF-B, COBERTURA PVC-ST1, ANTICHAMA BWF-B, 1 CONDUTOR, 0,6/1 KV, SECAO NOMINAL 185 MM2</v>
      </c>
      <c r="F2356" s="180" t="str">
        <f>IF($D2356&lt;&gt;"",VLOOKUP($D2356,'SINAPI MARÇO 2020'!$1:$1048576,3,FALSE),"")</f>
        <v xml:space="preserve">M     </v>
      </c>
      <c r="G2356" s="426">
        <v>1.0149999999999999</v>
      </c>
      <c r="H2356" s="625">
        <f>IF($D2356&lt;&gt;"",VLOOKUP($D2356,'SINAPI MARÇO 2020'!$1:$1048576,4,FALSE),"")</f>
        <v>107.7</v>
      </c>
      <c r="I2356" s="420">
        <f t="shared" si="69"/>
        <v>109.31</v>
      </c>
    </row>
    <row r="2357" spans="2:12" ht="38.25">
      <c r="B2357" s="361" t="s">
        <v>918</v>
      </c>
      <c r="C2357" s="362" t="s">
        <v>7</v>
      </c>
      <c r="D2357" s="366">
        <v>998</v>
      </c>
      <c r="E2357" s="179" t="str">
        <f>IF($D2357&lt;&gt;"",VLOOKUP($D2357,'SINAPI MARÇO 2020'!$A$1:G13016,2,FALSE),"")</f>
        <v>CABO DE COBRE, FLEXIVEL, CLASSE 4 OU 5, ISOLACAO EM PVC/A, ANTICHAMA BWF-B, COBERTURA PVC-ST1, ANTICHAMA BWF-B, 1 CONDUTOR, 0,6/1 KV, SECAO NOMINAL 95 MM2</v>
      </c>
      <c r="F2357" s="180" t="str">
        <f>IF($D2357&lt;&gt;"",VLOOKUP($D2357,'SINAPI MARÇO 2020'!$1:$1048576,3,FALSE),"")</f>
        <v xml:space="preserve">M     </v>
      </c>
      <c r="G2357" s="426">
        <v>1.0149999999999999</v>
      </c>
      <c r="H2357" s="625">
        <f>IF($D2357&lt;&gt;"",VLOOKUP($D2357,'SINAPI MARÇO 2020'!$1:$1048576,4,FALSE),"")</f>
        <v>54.47</v>
      </c>
      <c r="I2357" s="420">
        <f t="shared" si="69"/>
        <v>55.28</v>
      </c>
    </row>
    <row r="2358" spans="2:12">
      <c r="B2358" s="172"/>
      <c r="C2358" s="173"/>
      <c r="D2358" s="500"/>
      <c r="E2358" s="586"/>
      <c r="F2358" s="173"/>
      <c r="G2358" s="581"/>
      <c r="H2358" s="501"/>
      <c r="I2358" s="523"/>
    </row>
    <row r="2359" spans="2:12" ht="15">
      <c r="B2359" s="483" t="s">
        <v>13105</v>
      </c>
      <c r="C2359" s="395"/>
      <c r="D2359" s="395"/>
      <c r="E2359" s="358" t="s">
        <v>13104</v>
      </c>
      <c r="F2359" s="359" t="s">
        <v>18</v>
      </c>
      <c r="G2359" s="425" t="s">
        <v>48</v>
      </c>
      <c r="H2359" s="360"/>
      <c r="I2359" s="419">
        <f>SUM(I2360:L2362)</f>
        <v>51.769999999999996</v>
      </c>
    </row>
    <row r="2360" spans="2:12">
      <c r="B2360" s="361" t="s">
        <v>918</v>
      </c>
      <c r="C2360" s="362" t="s">
        <v>7</v>
      </c>
      <c r="D2360" s="521">
        <v>88247</v>
      </c>
      <c r="E2360" s="179" t="str">
        <f>IF($D2360&lt;&gt;"",VLOOKUP($D2360,'SINAPI MARÇO 2020'!$A$1:G13012,2,FALSE),"")</f>
        <v>AUXILIAR DE ELETRICISTA COM ENCARGOS COMPLEMENTARES</v>
      </c>
      <c r="F2360" s="180" t="str">
        <f>IF($D2360&lt;&gt;"",VLOOKUP($D2360,'SINAPI MARÇO 2020'!$1:$1048576,3,FALSE),"")</f>
        <v>H</v>
      </c>
      <c r="G2360" s="426">
        <v>0.3</v>
      </c>
      <c r="H2360" s="625">
        <f>IF($D2360&lt;&gt;"",VLOOKUP($D2360,'SINAPI MARÇO 2020'!$1:$1048576,4,FALSE),"")</f>
        <v>14.33</v>
      </c>
      <c r="I2360" s="420">
        <f>TRUNC(G2360*H2360,2)</f>
        <v>4.29</v>
      </c>
    </row>
    <row r="2361" spans="2:12">
      <c r="B2361" s="361" t="s">
        <v>918</v>
      </c>
      <c r="C2361" s="362" t="s">
        <v>7</v>
      </c>
      <c r="D2361" s="366">
        <v>88264</v>
      </c>
      <c r="E2361" s="179" t="str">
        <f>IF($D2361&lt;&gt;"",VLOOKUP($D2361,'SINAPI MARÇO 2020'!$A$1:G13013,2,FALSE),"")</f>
        <v>ELETRICISTA COM ENCARGOS COMPLEMENTARES</v>
      </c>
      <c r="F2361" s="180" t="str">
        <f>IF($D2361&lt;&gt;"",VLOOKUP($D2361,'SINAPI MARÇO 2020'!$1:$1048576,3,FALSE),"")</f>
        <v>H</v>
      </c>
      <c r="G2361" s="426">
        <v>0.3</v>
      </c>
      <c r="H2361" s="625">
        <f>IF($D2361&lt;&gt;"",VLOOKUP($D2361,'SINAPI MARÇO 2020'!$1:$1048576,4,FALSE),"")</f>
        <v>18.38</v>
      </c>
      <c r="I2361" s="420">
        <f>TRUNC(G2361*H2361,2)</f>
        <v>5.51</v>
      </c>
    </row>
    <row r="2362" spans="2:12">
      <c r="B2362" s="361" t="s">
        <v>872</v>
      </c>
      <c r="C2362" s="362" t="s">
        <v>873</v>
      </c>
      <c r="D2362" s="366"/>
      <c r="E2362" s="179" t="s">
        <v>13104</v>
      </c>
      <c r="F2362" s="180" t="s">
        <v>18</v>
      </c>
      <c r="G2362" s="426">
        <v>1</v>
      </c>
      <c r="H2362" s="625">
        <v>41.97</v>
      </c>
      <c r="I2362" s="420">
        <f>TRUNC(G2362*H2362,2)</f>
        <v>41.97</v>
      </c>
    </row>
    <row r="2363" spans="2:12">
      <c r="B2363" s="172"/>
      <c r="C2363" s="173"/>
      <c r="D2363" s="500"/>
      <c r="E2363" s="586"/>
      <c r="F2363" s="173"/>
      <c r="G2363" s="581"/>
      <c r="H2363" s="501"/>
      <c r="I2363" s="523"/>
    </row>
    <row r="2364" spans="2:12" ht="27.75" customHeight="1">
      <c r="B2364" s="483" t="s">
        <v>13107</v>
      </c>
      <c r="C2364" s="395"/>
      <c r="D2364" s="395"/>
      <c r="E2364" s="358" t="s">
        <v>13106</v>
      </c>
      <c r="F2364" s="359" t="s">
        <v>18</v>
      </c>
      <c r="G2364" s="425" t="s">
        <v>48</v>
      </c>
      <c r="H2364" s="360"/>
      <c r="I2364" s="419">
        <f>SUM(I2365:L2367)</f>
        <v>5.8900000000000006</v>
      </c>
    </row>
    <row r="2365" spans="2:12">
      <c r="B2365" s="361" t="s">
        <v>918</v>
      </c>
      <c r="C2365" s="362" t="s">
        <v>7</v>
      </c>
      <c r="D2365" s="521">
        <v>88247</v>
      </c>
      <c r="E2365" s="179" t="str">
        <f>IF($D2365&lt;&gt;"",VLOOKUP($D2365,'SINAPI MARÇO 2020'!$A$1:G13017,2,FALSE),"")</f>
        <v>AUXILIAR DE ELETRICISTA COM ENCARGOS COMPLEMENTARES</v>
      </c>
      <c r="F2365" s="180" t="str">
        <f>IF($D2365&lt;&gt;"",VLOOKUP($D2365,'SINAPI MARÇO 2020'!$1:$1048576,3,FALSE),"")</f>
        <v>H</v>
      </c>
      <c r="G2365" s="426">
        <v>0.01</v>
      </c>
      <c r="H2365" s="625">
        <f>IF($D2365&lt;&gt;"",VLOOKUP($D2365,'SINAPI MARÇO 2020'!$1:$1048576,4,FALSE),"")</f>
        <v>14.33</v>
      </c>
      <c r="I2365" s="420">
        <f>TRUNC(G2365*H2365,2)</f>
        <v>0.14000000000000001</v>
      </c>
    </row>
    <row r="2366" spans="2:12">
      <c r="B2366" s="361" t="s">
        <v>918</v>
      </c>
      <c r="C2366" s="362" t="s">
        <v>7</v>
      </c>
      <c r="D2366" s="366">
        <v>88264</v>
      </c>
      <c r="E2366" s="179" t="str">
        <f>IF($D2366&lt;&gt;"",VLOOKUP($D2366,'SINAPI MARÇO 2020'!$A$1:G13018,2,FALSE),"")</f>
        <v>ELETRICISTA COM ENCARGOS COMPLEMENTARES</v>
      </c>
      <c r="F2366" s="180" t="str">
        <f>IF($D2366&lt;&gt;"",VLOOKUP($D2366,'SINAPI MARÇO 2020'!$1:$1048576,3,FALSE),"")</f>
        <v>H</v>
      </c>
      <c r="G2366" s="426">
        <v>0.01</v>
      </c>
      <c r="H2366" s="625">
        <f>IF($D2366&lt;&gt;"",VLOOKUP($D2366,'SINAPI MARÇO 2020'!$1:$1048576,4,FALSE),"")</f>
        <v>18.38</v>
      </c>
      <c r="I2366" s="420">
        <f>TRUNC(G2366*H2366,2)</f>
        <v>0.18</v>
      </c>
    </row>
    <row r="2367" spans="2:12">
      <c r="B2367" s="361" t="s">
        <v>872</v>
      </c>
      <c r="C2367" s="362" t="s">
        <v>873</v>
      </c>
      <c r="D2367" s="366"/>
      <c r="E2367" s="179" t="s">
        <v>13106</v>
      </c>
      <c r="F2367" s="180" t="s">
        <v>18</v>
      </c>
      <c r="G2367" s="426">
        <v>1</v>
      </c>
      <c r="H2367" s="625">
        <v>5.57</v>
      </c>
      <c r="I2367" s="420">
        <f>TRUNC(G2367*H2367,2)</f>
        <v>5.57</v>
      </c>
    </row>
    <row r="2368" spans="2:12">
      <c r="B2368" s="172"/>
      <c r="C2368" s="173"/>
      <c r="D2368" s="500"/>
      <c r="E2368" s="586"/>
      <c r="F2368" s="173"/>
      <c r="G2368" s="581"/>
      <c r="H2368" s="501"/>
      <c r="I2368" s="523"/>
    </row>
    <row r="2369" spans="2:9" ht="15">
      <c r="B2369" s="483" t="s">
        <v>13109</v>
      </c>
      <c r="C2369" s="395"/>
      <c r="D2369" s="395"/>
      <c r="E2369" s="358" t="s">
        <v>13108</v>
      </c>
      <c r="F2369" s="359" t="s">
        <v>18</v>
      </c>
      <c r="G2369" s="425" t="s">
        <v>48</v>
      </c>
      <c r="H2369" s="360"/>
      <c r="I2369" s="419">
        <f>SUM(I2370:L2372)</f>
        <v>8.2800000000000011</v>
      </c>
    </row>
    <row r="2370" spans="2:9">
      <c r="B2370" s="361" t="s">
        <v>918</v>
      </c>
      <c r="C2370" s="362" t="s">
        <v>7</v>
      </c>
      <c r="D2370" s="521">
        <v>88247</v>
      </c>
      <c r="E2370" s="179" t="str">
        <f>IF($D2370&lt;&gt;"",VLOOKUP($D2370,'SINAPI MARÇO 2020'!$A$1:G13022,2,FALSE),"")</f>
        <v>AUXILIAR DE ELETRICISTA COM ENCARGOS COMPLEMENTARES</v>
      </c>
      <c r="F2370" s="180" t="str">
        <f>IF($D2370&lt;&gt;"",VLOOKUP($D2370,'SINAPI MARÇO 2020'!$1:$1048576,3,FALSE),"")</f>
        <v>H</v>
      </c>
      <c r="G2370" s="426">
        <v>0.15</v>
      </c>
      <c r="H2370" s="625">
        <f>IF($D2370&lt;&gt;"",VLOOKUP($D2370,'SINAPI MARÇO 2020'!$1:$1048576,4,FALSE),"")</f>
        <v>14.33</v>
      </c>
      <c r="I2370" s="420">
        <f>TRUNC(G2370*H2370,2)</f>
        <v>2.14</v>
      </c>
    </row>
    <row r="2371" spans="2:9">
      <c r="B2371" s="361" t="s">
        <v>918</v>
      </c>
      <c r="C2371" s="362" t="s">
        <v>7</v>
      </c>
      <c r="D2371" s="366">
        <v>88264</v>
      </c>
      <c r="E2371" s="179" t="str">
        <f>IF($D2371&lt;&gt;"",VLOOKUP($D2371,'SINAPI MARÇO 2020'!$A$1:G13023,2,FALSE),"")</f>
        <v>ELETRICISTA COM ENCARGOS COMPLEMENTARES</v>
      </c>
      <c r="F2371" s="180" t="str">
        <f>IF($D2371&lt;&gt;"",VLOOKUP($D2371,'SINAPI MARÇO 2020'!$1:$1048576,3,FALSE),"")</f>
        <v>H</v>
      </c>
      <c r="G2371" s="426">
        <v>0.15</v>
      </c>
      <c r="H2371" s="625">
        <f>IF($D2371&lt;&gt;"",VLOOKUP($D2371,'SINAPI MARÇO 2020'!$1:$1048576,4,FALSE),"")</f>
        <v>18.38</v>
      </c>
      <c r="I2371" s="420">
        <f>TRUNC(G2371*H2371,2)</f>
        <v>2.75</v>
      </c>
    </row>
    <row r="2372" spans="2:9" ht="25.5">
      <c r="B2372" s="361" t="s">
        <v>872</v>
      </c>
      <c r="C2372" s="362" t="s">
        <v>7</v>
      </c>
      <c r="D2372" s="366">
        <v>42655</v>
      </c>
      <c r="E2372" s="179" t="str">
        <f>IF($D2372&lt;&gt;"",VLOOKUP($D2372,'SINAPI MARÇO 2020'!$A$1:G13024,2,FALSE),"")</f>
        <v>CABO DE ACO GALVANIZADO, DIAMETRO 9,53 MM (3/8"), COM ALMA DE FIBRA 6 X 25 F  (COLETADO CAIXA)</v>
      </c>
      <c r="F2372" s="180" t="str">
        <f>IF($D2372&lt;&gt;"",VLOOKUP($D2372,'SINAPI MARÇO 2020'!$1:$1048576,3,FALSE),"")</f>
        <v xml:space="preserve">KG    </v>
      </c>
      <c r="G2372" s="426">
        <v>0.35</v>
      </c>
      <c r="H2372" s="625">
        <f>IF($D2372&lt;&gt;"",VLOOKUP($D2372,'SINAPI MARÇO 2020'!$1:$1048576,4,FALSE),"")</f>
        <v>9.7100000000000009</v>
      </c>
      <c r="I2372" s="420">
        <f>TRUNC(G2372*H2372,2)</f>
        <v>3.39</v>
      </c>
    </row>
    <row r="2373" spans="2:9">
      <c r="B2373" s="172"/>
      <c r="C2373" s="173"/>
      <c r="D2373" s="500"/>
      <c r="E2373" s="586"/>
      <c r="F2373" s="173"/>
      <c r="G2373" s="581"/>
      <c r="H2373" s="501"/>
      <c r="I2373" s="523"/>
    </row>
    <row r="2374" spans="2:9" ht="15">
      <c r="B2374" s="483" t="s">
        <v>13110</v>
      </c>
      <c r="C2374" s="395"/>
      <c r="D2374" s="395"/>
      <c r="E2374" s="358" t="s">
        <v>13111</v>
      </c>
      <c r="F2374" s="359" t="s">
        <v>1131</v>
      </c>
      <c r="G2374" s="425" t="s">
        <v>48</v>
      </c>
      <c r="H2374" s="360"/>
      <c r="I2374" s="419">
        <f>SUM(I2375:L2377)</f>
        <v>60.6</v>
      </c>
    </row>
    <row r="2375" spans="2:9">
      <c r="B2375" s="361" t="s">
        <v>918</v>
      </c>
      <c r="C2375" s="362" t="s">
        <v>7</v>
      </c>
      <c r="D2375" s="521">
        <v>88247</v>
      </c>
      <c r="E2375" s="179" t="str">
        <f>IF($D2375&lt;&gt;"",VLOOKUP($D2375,'SINAPI MARÇO 2020'!$A$1:G13027,2,FALSE),"")</f>
        <v>AUXILIAR DE ELETRICISTA COM ENCARGOS COMPLEMENTARES</v>
      </c>
      <c r="F2375" s="180" t="str">
        <f>IF($D2375&lt;&gt;"",VLOOKUP($D2375,'SINAPI MARÇO 2020'!$1:$1048576,3,FALSE),"")</f>
        <v>H</v>
      </c>
      <c r="G2375" s="426">
        <v>0.15</v>
      </c>
      <c r="H2375" s="625">
        <f>IF($D2375&lt;&gt;"",VLOOKUP($D2375,'SINAPI MARÇO 2020'!$1:$1048576,4,FALSE),"")</f>
        <v>14.33</v>
      </c>
      <c r="I2375" s="420">
        <f>TRUNC(G2375*H2375,2)</f>
        <v>2.14</v>
      </c>
    </row>
    <row r="2376" spans="2:9">
      <c r="B2376" s="361" t="s">
        <v>918</v>
      </c>
      <c r="C2376" s="362" t="s">
        <v>7</v>
      </c>
      <c r="D2376" s="366">
        <v>88264</v>
      </c>
      <c r="E2376" s="179" t="str">
        <f>IF($D2376&lt;&gt;"",VLOOKUP($D2376,'SINAPI MARÇO 2020'!$A$1:G13028,2,FALSE),"")</f>
        <v>ELETRICISTA COM ENCARGOS COMPLEMENTARES</v>
      </c>
      <c r="F2376" s="180" t="str">
        <f>IF($D2376&lt;&gt;"",VLOOKUP($D2376,'SINAPI MARÇO 2020'!$1:$1048576,3,FALSE),"")</f>
        <v>H</v>
      </c>
      <c r="G2376" s="426">
        <v>0.15</v>
      </c>
      <c r="H2376" s="625">
        <f>IF($D2376&lt;&gt;"",VLOOKUP($D2376,'SINAPI MARÇO 2020'!$1:$1048576,4,FALSE),"")</f>
        <v>18.38</v>
      </c>
      <c r="I2376" s="420">
        <f>TRUNC(G2376*H2376,2)</f>
        <v>2.75</v>
      </c>
    </row>
    <row r="2377" spans="2:9">
      <c r="B2377" s="361" t="s">
        <v>872</v>
      </c>
      <c r="C2377" s="362" t="s">
        <v>873</v>
      </c>
      <c r="D2377" s="366"/>
      <c r="E2377" s="179" t="s">
        <v>13111</v>
      </c>
      <c r="F2377" s="180" t="s">
        <v>1131</v>
      </c>
      <c r="G2377" s="426">
        <v>1</v>
      </c>
      <c r="H2377" s="625">
        <v>55.71</v>
      </c>
      <c r="I2377" s="420">
        <f>TRUNC(G2377*H2377,2)</f>
        <v>55.71</v>
      </c>
    </row>
    <row r="2378" spans="2:9">
      <c r="B2378" s="172"/>
      <c r="C2378" s="173"/>
      <c r="D2378" s="500"/>
      <c r="E2378" s="586"/>
      <c r="F2378" s="173"/>
      <c r="G2378" s="581"/>
      <c r="H2378" s="501"/>
      <c r="I2378" s="523"/>
    </row>
    <row r="2379" spans="2:9" ht="25.5">
      <c r="B2379" s="483" t="s">
        <v>13112</v>
      </c>
      <c r="C2379" s="395"/>
      <c r="D2379" s="395"/>
      <c r="E2379" s="358" t="s">
        <v>13113</v>
      </c>
      <c r="F2379" s="359" t="s">
        <v>1131</v>
      </c>
      <c r="G2379" s="425" t="s">
        <v>48</v>
      </c>
      <c r="H2379" s="360"/>
      <c r="I2379" s="419">
        <f>SUM(I2380:L2380)</f>
        <v>4150</v>
      </c>
    </row>
    <row r="2380" spans="2:9" ht="25.5">
      <c r="B2380" s="361" t="s">
        <v>872</v>
      </c>
      <c r="C2380" s="362" t="s">
        <v>873</v>
      </c>
      <c r="D2380" s="366"/>
      <c r="E2380" s="179" t="s">
        <v>13113</v>
      </c>
      <c r="F2380" s="180" t="s">
        <v>1131</v>
      </c>
      <c r="G2380" s="426">
        <v>1</v>
      </c>
      <c r="H2380" s="625">
        <v>4150</v>
      </c>
      <c r="I2380" s="420">
        <f>TRUNC(G2380*H2380,2)</f>
        <v>4150</v>
      </c>
    </row>
    <row r="2381" spans="2:9">
      <c r="B2381" s="172"/>
      <c r="C2381" s="173"/>
      <c r="D2381" s="500"/>
      <c r="E2381" s="586"/>
      <c r="F2381" s="173"/>
      <c r="G2381" s="581"/>
      <c r="H2381" s="501"/>
      <c r="I2381" s="523"/>
    </row>
    <row r="2382" spans="2:9" ht="37.5" customHeight="1">
      <c r="B2382" s="483" t="s">
        <v>13114</v>
      </c>
      <c r="C2382" s="395"/>
      <c r="D2382" s="395"/>
      <c r="E2382" s="358" t="s">
        <v>13115</v>
      </c>
      <c r="F2382" s="359" t="s">
        <v>18</v>
      </c>
      <c r="G2382" s="425" t="s">
        <v>48</v>
      </c>
      <c r="H2382" s="360"/>
      <c r="I2382" s="419">
        <f>SUM(I2383:I2386)</f>
        <v>28.090000000000003</v>
      </c>
    </row>
    <row r="2383" spans="2:9">
      <c r="B2383" s="361" t="s">
        <v>918</v>
      </c>
      <c r="C2383" s="362" t="s">
        <v>7</v>
      </c>
      <c r="D2383" s="521">
        <v>88247</v>
      </c>
      <c r="E2383" s="179" t="str">
        <f>IF($D2383&lt;&gt;"",VLOOKUP($D2383,'SINAPI MARÇO 2020'!$A$1:G13035,2,FALSE),"")</f>
        <v>AUXILIAR DE ELETRICISTA COM ENCARGOS COMPLEMENTARES</v>
      </c>
      <c r="F2383" s="180" t="str">
        <f>IF($D2383&lt;&gt;"",VLOOKUP($D2383,'SINAPI MARÇO 2020'!$1:$1048576,3,FALSE),"")</f>
        <v>H</v>
      </c>
      <c r="G2383" s="426">
        <f>0.15+0.077</f>
        <v>0.22699999999999998</v>
      </c>
      <c r="H2383" s="625">
        <f>IF($D2383&lt;&gt;"",VLOOKUP($D2383,'SINAPI MARÇO 2020'!$1:$1048576,4,FALSE),"")</f>
        <v>14.33</v>
      </c>
      <c r="I2383" s="420">
        <f>TRUNC(G2383*H2383,2)</f>
        <v>3.25</v>
      </c>
    </row>
    <row r="2384" spans="2:9">
      <c r="B2384" s="361" t="s">
        <v>918</v>
      </c>
      <c r="C2384" s="362" t="s">
        <v>7</v>
      </c>
      <c r="D2384" s="366">
        <v>88264</v>
      </c>
      <c r="E2384" s="179" t="str">
        <f>IF($D2384&lt;&gt;"",VLOOKUP($D2384,'SINAPI MARÇO 2020'!$A$1:G13036,2,FALSE),"")</f>
        <v>ELETRICISTA COM ENCARGOS COMPLEMENTARES</v>
      </c>
      <c r="F2384" s="180" t="str">
        <f>IF($D2384&lt;&gt;"",VLOOKUP($D2384,'SINAPI MARÇO 2020'!$1:$1048576,3,FALSE),"")</f>
        <v>H</v>
      </c>
      <c r="G2384" s="426">
        <f>0.15+0.077</f>
        <v>0.22699999999999998</v>
      </c>
      <c r="H2384" s="625">
        <f>IF($D2384&lt;&gt;"",VLOOKUP($D2384,'SINAPI MARÇO 2020'!$1:$1048576,4,FALSE),"")</f>
        <v>18.38</v>
      </c>
      <c r="I2384" s="420">
        <f>TRUNC(G2384*H2384,2)</f>
        <v>4.17</v>
      </c>
    </row>
    <row r="2385" spans="2:9">
      <c r="B2385" s="361" t="s">
        <v>918</v>
      </c>
      <c r="C2385" s="362" t="s">
        <v>7</v>
      </c>
      <c r="D2385" s="366">
        <v>333</v>
      </c>
      <c r="E2385" s="179" t="str">
        <f>IF($D2385&lt;&gt;"",VLOOKUP($D2385,'SINAPI MARÇO 2020'!$A$1:G13037,2,FALSE),"")</f>
        <v>ARAME GALVANIZADO 14 BWG, D = 2,11 MM (0,026 KG/M)</v>
      </c>
      <c r="F2385" s="180" t="str">
        <f>IF($D2385&lt;&gt;"",VLOOKUP($D2385,'SINAPI MARÇO 2020'!$1:$1048576,3,FALSE),"")</f>
        <v xml:space="preserve">KG    </v>
      </c>
      <c r="G2385" s="426">
        <v>1</v>
      </c>
      <c r="H2385" s="625">
        <f>IF($D2385&lt;&gt;"",VLOOKUP($D2385,'SINAPI MARÇO 2020'!$1:$1048576,4,FALSE),"")</f>
        <v>13</v>
      </c>
      <c r="I2385" s="420">
        <f>TRUNC(G2385*H2385,2)</f>
        <v>13</v>
      </c>
    </row>
    <row r="2386" spans="2:9" ht="43.5" customHeight="1">
      <c r="B2386" s="361" t="s">
        <v>918</v>
      </c>
      <c r="C2386" s="362" t="s">
        <v>7</v>
      </c>
      <c r="D2386" s="366">
        <v>1020</v>
      </c>
      <c r="E2386" s="179" t="str">
        <f>IF($D2386&lt;&gt;"",VLOOKUP($D2386,'SINAPI MARÇO 2020'!$A$1:G13038,2,FALSE),"")</f>
        <v>CABO DE COBRE, FLEXIVEL, CLASSE 4 OU 5, ISOLACAO EM PVC/A, ANTICHAMA BWF-B, COBERTURA PVC-ST1, ANTICHAMA BWF-B, 1 CONDUTOR, 0,6/1 KV, SECAO NOMINAL 10 MM2</v>
      </c>
      <c r="F2386" s="180" t="str">
        <f>IF($D2386&lt;&gt;"",VLOOKUP($D2386,'SINAPI MARÇO 2020'!$1:$1048576,3,FALSE),"")</f>
        <v xml:space="preserve">M     </v>
      </c>
      <c r="G2386" s="426">
        <v>1.19</v>
      </c>
      <c r="H2386" s="625">
        <f>IF($D2386&lt;&gt;"",VLOOKUP($D2386,'SINAPI MARÇO 2020'!$1:$1048576,4,FALSE),"")</f>
        <v>6.45</v>
      </c>
      <c r="I2386" s="420">
        <f>TRUNC(G2386*H2386,2)</f>
        <v>7.67</v>
      </c>
    </row>
    <row r="2387" spans="2:9">
      <c r="B2387" s="172"/>
      <c r="C2387" s="173"/>
      <c r="D2387" s="500"/>
      <c r="E2387" s="586"/>
      <c r="F2387" s="173"/>
      <c r="G2387" s="581"/>
      <c r="H2387" s="501"/>
      <c r="I2387" s="523"/>
    </row>
    <row r="2388" spans="2:9" ht="34.5" customHeight="1">
      <c r="B2388" s="483" t="s">
        <v>13117</v>
      </c>
      <c r="C2388" s="395"/>
      <c r="D2388" s="395"/>
      <c r="E2388" s="358" t="s">
        <v>13116</v>
      </c>
      <c r="F2388" s="359" t="s">
        <v>1131</v>
      </c>
      <c r="G2388" s="425" t="s">
        <v>48</v>
      </c>
      <c r="H2388" s="360"/>
      <c r="I2388" s="419">
        <f>SUM(I2389:I2391)</f>
        <v>16.920000000000002</v>
      </c>
    </row>
    <row r="2389" spans="2:9">
      <c r="B2389" s="361" t="s">
        <v>918</v>
      </c>
      <c r="C2389" s="362" t="s">
        <v>7</v>
      </c>
      <c r="D2389" s="521">
        <v>88247</v>
      </c>
      <c r="E2389" s="179" t="str">
        <f>IF($D2389&lt;&gt;"",VLOOKUP($D2389,'SINAPI MARÇO 2020'!$A$1:G13041,2,FALSE),"")</f>
        <v>AUXILIAR DE ELETRICISTA COM ENCARGOS COMPLEMENTARES</v>
      </c>
      <c r="F2389" s="180" t="str">
        <f>IF($D2389&lt;&gt;"",VLOOKUP($D2389,'SINAPI MARÇO 2020'!$1:$1048576,3,FALSE),"")</f>
        <v>H</v>
      </c>
      <c r="G2389" s="426">
        <v>0.15</v>
      </c>
      <c r="H2389" s="625">
        <f>IF($D2389&lt;&gt;"",VLOOKUP($D2389,'SINAPI MARÇO 2020'!$1:$1048576,4,FALSE),"")</f>
        <v>14.33</v>
      </c>
      <c r="I2389" s="420">
        <f>TRUNC(G2389*H2389,2)</f>
        <v>2.14</v>
      </c>
    </row>
    <row r="2390" spans="2:9">
      <c r="B2390" s="361" t="s">
        <v>918</v>
      </c>
      <c r="C2390" s="362" t="s">
        <v>7</v>
      </c>
      <c r="D2390" s="366">
        <v>88264</v>
      </c>
      <c r="E2390" s="179" t="str">
        <f>IF($D2390&lt;&gt;"",VLOOKUP($D2390,'SINAPI MARÇO 2020'!$A$1:G13042,2,FALSE),"")</f>
        <v>ELETRICISTA COM ENCARGOS COMPLEMENTARES</v>
      </c>
      <c r="F2390" s="180" t="str">
        <f>IF($D2390&lt;&gt;"",VLOOKUP($D2390,'SINAPI MARÇO 2020'!$1:$1048576,3,FALSE),"")</f>
        <v>H</v>
      </c>
      <c r="G2390" s="426">
        <v>0.15</v>
      </c>
      <c r="H2390" s="625">
        <f>IF($D2390&lt;&gt;"",VLOOKUP($D2390,'SINAPI MARÇO 2020'!$1:$1048576,4,FALSE),"")</f>
        <v>18.38</v>
      </c>
      <c r="I2390" s="420">
        <f>TRUNC(G2390*H2390,2)</f>
        <v>2.75</v>
      </c>
    </row>
    <row r="2391" spans="2:9">
      <c r="B2391" s="361" t="s">
        <v>872</v>
      </c>
      <c r="C2391" s="362" t="s">
        <v>873</v>
      </c>
      <c r="D2391" s="366"/>
      <c r="E2391" s="179" t="s">
        <v>13118</v>
      </c>
      <c r="F2391" s="180" t="s">
        <v>13043</v>
      </c>
      <c r="G2391" s="426">
        <v>1</v>
      </c>
      <c r="H2391" s="625">
        <v>12.03</v>
      </c>
      <c r="I2391" s="420">
        <f>TRUNC(G2391*H2391,2)</f>
        <v>12.03</v>
      </c>
    </row>
    <row r="2392" spans="2:9">
      <c r="B2392" s="172"/>
      <c r="C2392" s="173"/>
      <c r="D2392" s="500"/>
      <c r="E2392" s="586"/>
      <c r="F2392" s="173"/>
      <c r="G2392" s="581"/>
      <c r="H2392" s="501"/>
      <c r="I2392" s="523"/>
    </row>
    <row r="2393" spans="2:9" ht="15">
      <c r="B2393" s="483" t="s">
        <v>13093</v>
      </c>
      <c r="C2393" s="395"/>
      <c r="D2393" s="395"/>
      <c r="E2393" s="358" t="s">
        <v>13094</v>
      </c>
      <c r="F2393" s="359" t="s">
        <v>1131</v>
      </c>
      <c r="G2393" s="425" t="s">
        <v>48</v>
      </c>
      <c r="H2393" s="360"/>
      <c r="I2393" s="419">
        <f>SUM(I2394:I2396)</f>
        <v>54.790000000000006</v>
      </c>
    </row>
    <row r="2394" spans="2:9">
      <c r="B2394" s="361" t="s">
        <v>918</v>
      </c>
      <c r="C2394" s="362" t="s">
        <v>7</v>
      </c>
      <c r="D2394" s="521">
        <v>88247</v>
      </c>
      <c r="E2394" s="179" t="str">
        <f>IF($D2394&lt;&gt;"",VLOOKUP($D2394,'SINAPI MARÇO 2020'!$A$1:G13046,2,FALSE),"")</f>
        <v>AUXILIAR DE ELETRICISTA COM ENCARGOS COMPLEMENTARES</v>
      </c>
      <c r="F2394" s="180" t="str">
        <f>IF($D2394&lt;&gt;"",VLOOKUP($D2394,'SINAPI MARÇO 2020'!$1:$1048576,3,FALSE),"")</f>
        <v>H</v>
      </c>
      <c r="G2394" s="426">
        <v>0.3</v>
      </c>
      <c r="H2394" s="625">
        <f>IF($D2394&lt;&gt;"",VLOOKUP($D2394,'SINAPI MARÇO 2020'!$1:$1048576,4,FALSE),"")</f>
        <v>14.33</v>
      </c>
      <c r="I2394" s="420">
        <f>TRUNC(G2394*H2394,2)</f>
        <v>4.29</v>
      </c>
    </row>
    <row r="2395" spans="2:9">
      <c r="B2395" s="361" t="s">
        <v>918</v>
      </c>
      <c r="C2395" s="362" t="s">
        <v>7</v>
      </c>
      <c r="D2395" s="366">
        <v>88264</v>
      </c>
      <c r="E2395" s="179" t="str">
        <f>IF($D2395&lt;&gt;"",VLOOKUP($D2395,'SINAPI MARÇO 2020'!$A$1:G13047,2,FALSE),"")</f>
        <v>ELETRICISTA COM ENCARGOS COMPLEMENTARES</v>
      </c>
      <c r="F2395" s="180" t="str">
        <f>IF($D2395&lt;&gt;"",VLOOKUP($D2395,'SINAPI MARÇO 2020'!$1:$1048576,3,FALSE),"")</f>
        <v>H</v>
      </c>
      <c r="G2395" s="426">
        <v>0.3</v>
      </c>
      <c r="H2395" s="625">
        <f>IF($D2395&lt;&gt;"",VLOOKUP($D2395,'SINAPI MARÇO 2020'!$1:$1048576,4,FALSE),"")</f>
        <v>18.38</v>
      </c>
      <c r="I2395" s="420">
        <f>TRUNC(G2395*H2395,2)</f>
        <v>5.51</v>
      </c>
    </row>
    <row r="2396" spans="2:9">
      <c r="B2396" s="361" t="s">
        <v>872</v>
      </c>
      <c r="C2396" s="362" t="s">
        <v>873</v>
      </c>
      <c r="D2396" s="366"/>
      <c r="E2396" s="179" t="s">
        <v>13094</v>
      </c>
      <c r="F2396" s="180" t="s">
        <v>13043</v>
      </c>
      <c r="G2396" s="426">
        <v>1</v>
      </c>
      <c r="H2396" s="625">
        <v>44.99</v>
      </c>
      <c r="I2396" s="420">
        <f>TRUNC(G2396*H2396,2)</f>
        <v>44.99</v>
      </c>
    </row>
    <row r="2397" spans="2:9">
      <c r="B2397" s="172"/>
      <c r="C2397" s="173"/>
      <c r="D2397" s="500"/>
      <c r="E2397" s="586"/>
      <c r="F2397" s="173"/>
      <c r="G2397" s="581"/>
      <c r="H2397" s="501"/>
      <c r="I2397" s="523"/>
    </row>
    <row r="2398" spans="2:9" ht="15">
      <c r="B2398" s="483" t="s">
        <v>13119</v>
      </c>
      <c r="C2398" s="395"/>
      <c r="D2398" s="395"/>
      <c r="E2398" s="358" t="s">
        <v>13120</v>
      </c>
      <c r="F2398" s="359" t="s">
        <v>1131</v>
      </c>
      <c r="G2398" s="425" t="s">
        <v>48</v>
      </c>
      <c r="H2398" s="360"/>
      <c r="I2398" s="419">
        <f>SUM(I2399:I2401)</f>
        <v>14.16</v>
      </c>
    </row>
    <row r="2399" spans="2:9">
      <c r="B2399" s="361" t="s">
        <v>918</v>
      </c>
      <c r="C2399" s="362" t="s">
        <v>7</v>
      </c>
      <c r="D2399" s="521">
        <v>88247</v>
      </c>
      <c r="E2399" s="179" t="str">
        <f>IF($D2399&lt;&gt;"",VLOOKUP($D2399,'SINAPI MARÇO 2020'!$A$1:G13051,2,FALSE),"")</f>
        <v>AUXILIAR DE ELETRICISTA COM ENCARGOS COMPLEMENTARES</v>
      </c>
      <c r="F2399" s="180" t="str">
        <f>IF($D2399&lt;&gt;"",VLOOKUP($D2399,'SINAPI MARÇO 2020'!$1:$1048576,3,FALSE),"")</f>
        <v>H</v>
      </c>
      <c r="G2399" s="426">
        <v>0.15</v>
      </c>
      <c r="H2399" s="625">
        <f>IF($D2399&lt;&gt;"",VLOOKUP($D2399,'SINAPI MARÇO 2020'!$1:$1048576,4,FALSE),"")</f>
        <v>14.33</v>
      </c>
      <c r="I2399" s="420">
        <f>TRUNC(G2399*H2399,2)</f>
        <v>2.14</v>
      </c>
    </row>
    <row r="2400" spans="2:9">
      <c r="B2400" s="361" t="s">
        <v>918</v>
      </c>
      <c r="C2400" s="362" t="s">
        <v>7</v>
      </c>
      <c r="D2400" s="366">
        <v>88264</v>
      </c>
      <c r="E2400" s="179" t="str">
        <f>IF($D2400&lt;&gt;"",VLOOKUP($D2400,'SINAPI MARÇO 2020'!$A$1:G13052,2,FALSE),"")</f>
        <v>ELETRICISTA COM ENCARGOS COMPLEMENTARES</v>
      </c>
      <c r="F2400" s="180" t="str">
        <f>IF($D2400&lt;&gt;"",VLOOKUP($D2400,'SINAPI MARÇO 2020'!$1:$1048576,3,FALSE),"")</f>
        <v>H</v>
      </c>
      <c r="G2400" s="426">
        <v>0.15</v>
      </c>
      <c r="H2400" s="625">
        <f>IF($D2400&lt;&gt;"",VLOOKUP($D2400,'SINAPI MARÇO 2020'!$1:$1048576,4,FALSE),"")</f>
        <v>18.38</v>
      </c>
      <c r="I2400" s="420">
        <f>TRUNC(G2400*H2400,2)</f>
        <v>2.75</v>
      </c>
    </row>
    <row r="2401" spans="2:9">
      <c r="B2401" s="361" t="s">
        <v>872</v>
      </c>
      <c r="C2401" s="362" t="s">
        <v>873</v>
      </c>
      <c r="D2401" s="366"/>
      <c r="E2401" s="179" t="s">
        <v>13121</v>
      </c>
      <c r="F2401" s="180" t="s">
        <v>13043</v>
      </c>
      <c r="G2401" s="426">
        <v>1</v>
      </c>
      <c r="H2401" s="625">
        <v>9.27</v>
      </c>
      <c r="I2401" s="420">
        <f>TRUNC(G2401*H2401,2)</f>
        <v>9.27</v>
      </c>
    </row>
    <row r="2402" spans="2:9">
      <c r="B2402" s="172"/>
      <c r="C2402" s="173"/>
      <c r="D2402" s="500"/>
      <c r="E2402" s="586"/>
      <c r="F2402" s="173"/>
      <c r="G2402" s="581"/>
      <c r="H2402" s="501"/>
      <c r="I2402" s="523"/>
    </row>
    <row r="2403" spans="2:9" ht="18" customHeight="1">
      <c r="B2403" s="483" t="s">
        <v>13123</v>
      </c>
      <c r="C2403" s="395"/>
      <c r="D2403" s="395"/>
      <c r="E2403" s="358" t="s">
        <v>13122</v>
      </c>
      <c r="F2403" s="359" t="s">
        <v>18</v>
      </c>
      <c r="G2403" s="425" t="s">
        <v>48</v>
      </c>
      <c r="H2403" s="360"/>
      <c r="I2403" s="419">
        <f>SUM(I2404:I2406)</f>
        <v>15.950000000000001</v>
      </c>
    </row>
    <row r="2404" spans="2:9" ht="18" customHeight="1">
      <c r="B2404" s="361" t="s">
        <v>918</v>
      </c>
      <c r="C2404" s="362" t="s">
        <v>7</v>
      </c>
      <c r="D2404" s="521">
        <v>88247</v>
      </c>
      <c r="E2404" s="179" t="str">
        <f>IF($D2404&lt;&gt;"",VLOOKUP($D2404,'SINAPI MARÇO 2020'!$A$1:G13056,2,FALSE),"")</f>
        <v>AUXILIAR DE ELETRICISTA COM ENCARGOS COMPLEMENTARES</v>
      </c>
      <c r="F2404" s="180" t="str">
        <f>IF($D2404&lt;&gt;"",VLOOKUP($D2404,'SINAPI MARÇO 2020'!$1:$1048576,3,FALSE),"")</f>
        <v>H</v>
      </c>
      <c r="G2404" s="426">
        <v>0.3</v>
      </c>
      <c r="H2404" s="625">
        <f>IF($D2404&lt;&gt;"",VLOOKUP($D2404,'SINAPI MARÇO 2020'!$1:$1048576,4,FALSE),"")</f>
        <v>14.33</v>
      </c>
      <c r="I2404" s="420">
        <f>TRUNC(G2404*H2404,2)</f>
        <v>4.29</v>
      </c>
    </row>
    <row r="2405" spans="2:9">
      <c r="B2405" s="361" t="s">
        <v>918</v>
      </c>
      <c r="C2405" s="362" t="s">
        <v>7</v>
      </c>
      <c r="D2405" s="366">
        <v>88264</v>
      </c>
      <c r="E2405" s="179" t="str">
        <f>IF($D2405&lt;&gt;"",VLOOKUP($D2405,'SINAPI MARÇO 2020'!$A$1:G13057,2,FALSE),"")</f>
        <v>ELETRICISTA COM ENCARGOS COMPLEMENTARES</v>
      </c>
      <c r="F2405" s="180" t="str">
        <f>IF($D2405&lt;&gt;"",VLOOKUP($D2405,'SINAPI MARÇO 2020'!$1:$1048576,3,FALSE),"")</f>
        <v>H</v>
      </c>
      <c r="G2405" s="426">
        <v>0.3</v>
      </c>
      <c r="H2405" s="625">
        <f>IF($D2405&lt;&gt;"",VLOOKUP($D2405,'SINAPI MARÇO 2020'!$1:$1048576,4,FALSE),"")</f>
        <v>18.38</v>
      </c>
      <c r="I2405" s="420">
        <f>TRUNC(G2405*H2405,2)</f>
        <v>5.51</v>
      </c>
    </row>
    <row r="2406" spans="2:9" ht="25.5">
      <c r="B2406" s="361" t="s">
        <v>872</v>
      </c>
      <c r="C2406" s="362" t="s">
        <v>7</v>
      </c>
      <c r="D2406" s="366">
        <v>406</v>
      </c>
      <c r="E2406" s="179" t="str">
        <f>IF($D2406&lt;&gt;"",VLOOKUP($D2406,'SINAPI MARÇO 2020'!$A$1:G13058,2,FALSE),"")</f>
        <v>FITA ACO INOX PARA CINTAR POSTE, L = 19 MM, E = 0,5 MM (ROLO DE 30M)</v>
      </c>
      <c r="F2406" s="180" t="str">
        <f>IF($D2406&lt;&gt;"",VLOOKUP($D2406,'SINAPI MARÇO 2020'!$1:$1048576,3,FALSE),"")</f>
        <v xml:space="preserve">UN    </v>
      </c>
      <c r="G2406" s="426">
        <v>0.1</v>
      </c>
      <c r="H2406" s="625">
        <f>IF($D2406&lt;&gt;"",VLOOKUP($D2406,'SINAPI MARÇO 2020'!$1:$1048576,4,FALSE),"")</f>
        <v>61.58</v>
      </c>
      <c r="I2406" s="420">
        <f>TRUNC(G2406*H2406,2)</f>
        <v>6.15</v>
      </c>
    </row>
    <row r="2407" spans="2:9">
      <c r="B2407" s="172"/>
      <c r="C2407" s="173"/>
      <c r="D2407" s="500"/>
      <c r="E2407" s="586"/>
      <c r="F2407" s="173"/>
      <c r="G2407" s="581"/>
      <c r="H2407" s="501"/>
      <c r="I2407" s="523"/>
    </row>
    <row r="2408" spans="2:9" ht="42.75" customHeight="1">
      <c r="B2408" s="483" t="s">
        <v>13125</v>
      </c>
      <c r="C2408" s="395"/>
      <c r="D2408" s="395"/>
      <c r="E2408" s="358" t="s">
        <v>13124</v>
      </c>
      <c r="F2408" s="359" t="str">
        <f>F2411</f>
        <v xml:space="preserve">UN    </v>
      </c>
      <c r="G2408" s="425"/>
      <c r="H2408" s="360"/>
      <c r="I2408" s="419">
        <f>SUM(I2409:I2411)</f>
        <v>307.74</v>
      </c>
    </row>
    <row r="2409" spans="2:9">
      <c r="B2409" s="361" t="s">
        <v>918</v>
      </c>
      <c r="C2409" s="362" t="s">
        <v>7</v>
      </c>
      <c r="D2409" s="521">
        <v>88247</v>
      </c>
      <c r="E2409" s="179" t="str">
        <f>IF($D2409&lt;&gt;"",VLOOKUP($D2409,'SINAPI MARÇO 2020'!$A$1:G13061,2,FALSE),"")</f>
        <v>AUXILIAR DE ELETRICISTA COM ENCARGOS COMPLEMENTARES</v>
      </c>
      <c r="F2409" s="180" t="str">
        <f>IF($D2409&lt;&gt;"",VLOOKUP($D2409,'SINAPI MARÇO 2020'!$1:$1048576,3,FALSE),"")</f>
        <v>H</v>
      </c>
      <c r="G2409" s="426">
        <v>0.15</v>
      </c>
      <c r="H2409" s="625">
        <f>IF($D2409&lt;&gt;"",VLOOKUP($D2409,'SINAPI MARÇO 2020'!$1:$1048576,4,FALSE),"")</f>
        <v>14.33</v>
      </c>
      <c r="I2409" s="420">
        <f>TRUNC(G2409*H2409,2)</f>
        <v>2.14</v>
      </c>
    </row>
    <row r="2410" spans="2:9" ht="25.5" customHeight="1">
      <c r="B2410" s="361" t="s">
        <v>918</v>
      </c>
      <c r="C2410" s="362" t="s">
        <v>7</v>
      </c>
      <c r="D2410" s="366">
        <v>88264</v>
      </c>
      <c r="E2410" s="179" t="str">
        <f>IF($D2410&lt;&gt;"",VLOOKUP($D2410,'SINAPI MARÇO 2020'!$A$1:G13062,2,FALSE),"")</f>
        <v>ELETRICISTA COM ENCARGOS COMPLEMENTARES</v>
      </c>
      <c r="F2410" s="180" t="str">
        <f>IF($D2410&lt;&gt;"",VLOOKUP($D2410,'SINAPI MARÇO 2020'!$1:$1048576,3,FALSE),"")</f>
        <v>H</v>
      </c>
      <c r="G2410" s="426">
        <v>0.15</v>
      </c>
      <c r="H2410" s="625">
        <f>IF($D2410&lt;&gt;"",VLOOKUP($D2410,'SINAPI MARÇO 2020'!$1:$1048576,4,FALSE),"")</f>
        <v>18.38</v>
      </c>
      <c r="I2410" s="420">
        <f>TRUNC(G2410*H2410,2)</f>
        <v>2.75</v>
      </c>
    </row>
    <row r="2411" spans="2:9" ht="51">
      <c r="B2411" s="361" t="s">
        <v>872</v>
      </c>
      <c r="C2411" s="362" t="s">
        <v>7</v>
      </c>
      <c r="D2411" s="366">
        <v>5047</v>
      </c>
      <c r="E2411" s="179" t="str">
        <f>IF($D2411&lt;&gt;"",VLOOKUP($D2411,'SINAPI MARÇO 2020'!$A$1:G13063,2,FALSE),"")</f>
        <v>CHAVE FUSIVEL PARA REDES DE DISTRIBUICAO, TENSAO DE 15,0 KV, CORRENTE NOMINAL DO PORTA FUSIVEL DE 100 A, CAPACIDADE DE INTERRUPCAO SIMETRICA DE 7,10 KA, CAPACIDADE DE INTERRUPCAO ASSIMETRICA 10,00 KA</v>
      </c>
      <c r="F2411" s="180" t="str">
        <f>IF($D2411&lt;&gt;"",VLOOKUP($D2411,'SINAPI MARÇO 2020'!$1:$1048576,3,FALSE),"")</f>
        <v xml:space="preserve">UN    </v>
      </c>
      <c r="G2411" s="426">
        <v>1</v>
      </c>
      <c r="H2411" s="625">
        <f>IF($D2411&lt;&gt;"",VLOOKUP($D2411,'SINAPI MARÇO 2020'!$1:$1048576,4,FALSE),"")</f>
        <v>302.85000000000002</v>
      </c>
      <c r="I2411" s="420">
        <f>TRUNC(G2411*H2411,2)</f>
        <v>302.85000000000002</v>
      </c>
    </row>
    <row r="2412" spans="2:9">
      <c r="B2412" s="172"/>
      <c r="C2412" s="173"/>
      <c r="D2412" s="500"/>
      <c r="E2412" s="586"/>
      <c r="F2412" s="173"/>
      <c r="G2412" s="581"/>
      <c r="H2412" s="501"/>
      <c r="I2412" s="523"/>
    </row>
    <row r="2413" spans="2:9" ht="25.5" customHeight="1">
      <c r="B2413" s="483" t="s">
        <v>13126</v>
      </c>
      <c r="C2413" s="395"/>
      <c r="D2413" s="395"/>
      <c r="E2413" s="358" t="s">
        <v>13127</v>
      </c>
      <c r="F2413" s="359" t="s">
        <v>1131</v>
      </c>
      <c r="G2413" s="425" t="s">
        <v>48</v>
      </c>
      <c r="H2413" s="360"/>
      <c r="I2413" s="419">
        <f>SUM(I2414:I2416)</f>
        <v>42.93</v>
      </c>
    </row>
    <row r="2414" spans="2:9">
      <c r="B2414" s="361" t="s">
        <v>918</v>
      </c>
      <c r="C2414" s="362" t="s">
        <v>7</v>
      </c>
      <c r="D2414" s="521">
        <v>88247</v>
      </c>
      <c r="E2414" s="179" t="str">
        <f>IF($D2414&lt;&gt;"",VLOOKUP($D2414,'SINAPI MARÇO 2020'!$A$1:G13066,2,FALSE),"")</f>
        <v>AUXILIAR DE ELETRICISTA COM ENCARGOS COMPLEMENTARES</v>
      </c>
      <c r="F2414" s="180" t="str">
        <f>IF($D2414&lt;&gt;"",VLOOKUP($D2414,'SINAPI MARÇO 2020'!$1:$1048576,3,FALSE),"")</f>
        <v>H</v>
      </c>
      <c r="G2414" s="426">
        <v>0.15</v>
      </c>
      <c r="H2414" s="625">
        <f>IF($D2414&lt;&gt;"",VLOOKUP($D2414,'SINAPI MARÇO 2020'!$1:$1048576,4,FALSE),"")</f>
        <v>14.33</v>
      </c>
      <c r="I2414" s="420">
        <f>TRUNC(G2414*H2414,2)</f>
        <v>2.14</v>
      </c>
    </row>
    <row r="2415" spans="2:9">
      <c r="B2415" s="361" t="s">
        <v>918</v>
      </c>
      <c r="C2415" s="362" t="s">
        <v>7</v>
      </c>
      <c r="D2415" s="366">
        <v>88264</v>
      </c>
      <c r="E2415" s="179" t="str">
        <f>IF($D2415&lt;&gt;"",VLOOKUP($D2415,'SINAPI MARÇO 2020'!$A$1:G13067,2,FALSE),"")</f>
        <v>ELETRICISTA COM ENCARGOS COMPLEMENTARES</v>
      </c>
      <c r="F2415" s="180" t="str">
        <f>IF($D2415&lt;&gt;"",VLOOKUP($D2415,'SINAPI MARÇO 2020'!$1:$1048576,3,FALSE),"")</f>
        <v>H</v>
      </c>
      <c r="G2415" s="426">
        <v>0.15</v>
      </c>
      <c r="H2415" s="625">
        <f>IF($D2415&lt;&gt;"",VLOOKUP($D2415,'SINAPI MARÇO 2020'!$1:$1048576,4,FALSE),"")</f>
        <v>18.38</v>
      </c>
      <c r="I2415" s="420">
        <f>TRUNC(G2415*H2415,2)</f>
        <v>2.75</v>
      </c>
    </row>
    <row r="2416" spans="2:9" ht="33" customHeight="1">
      <c r="B2416" s="361" t="s">
        <v>872</v>
      </c>
      <c r="C2416" s="366" t="s">
        <v>873</v>
      </c>
      <c r="D2416" s="366"/>
      <c r="E2416" s="179" t="s">
        <v>13062</v>
      </c>
      <c r="F2416" s="180" t="s">
        <v>13043</v>
      </c>
      <c r="G2416" s="426">
        <v>1</v>
      </c>
      <c r="H2416" s="625">
        <v>38.04</v>
      </c>
      <c r="I2416" s="420">
        <f>TRUNC(G2416*H2416,2)</f>
        <v>38.04</v>
      </c>
    </row>
    <row r="2417" spans="2:9">
      <c r="B2417" s="172"/>
      <c r="C2417" s="173"/>
      <c r="D2417" s="500"/>
      <c r="E2417" s="586"/>
      <c r="F2417" s="173"/>
      <c r="G2417" s="581"/>
      <c r="H2417" s="501"/>
      <c r="I2417" s="523"/>
    </row>
    <row r="2418" spans="2:9" ht="15">
      <c r="B2418" s="483" t="s">
        <v>13128</v>
      </c>
      <c r="C2418" s="395"/>
      <c r="D2418" s="395"/>
      <c r="E2418" s="358" t="s">
        <v>13129</v>
      </c>
      <c r="F2418" s="359" t="s">
        <v>1131</v>
      </c>
      <c r="G2418" s="425" t="s">
        <v>48</v>
      </c>
      <c r="H2418" s="360"/>
      <c r="I2418" s="419">
        <f>SUM(I2419:L2421)</f>
        <v>1444.6999999999998</v>
      </c>
    </row>
    <row r="2419" spans="2:9" ht="51">
      <c r="B2419" s="361" t="s">
        <v>918</v>
      </c>
      <c r="C2419" s="362" t="s">
        <v>7</v>
      </c>
      <c r="D2419" s="366">
        <v>91634</v>
      </c>
      <c r="E2419" s="179" t="str">
        <f>IF($D2419&lt;&gt;"",VLOOKUP($D2419,'SINAPI MARÇO 2020'!$A$1:G13069,2,FALSE),"")</f>
        <v>GUINDAUTO HIDRÁULICO, CAPACIDADE MÁXIMA DE CARGA 6500 KG, MOMENTO MÁXIMO DE CARGA 5,8 TM, ALCANCE MÁXIMO HORIZONTAL 7,60 M, INCLUSIVE CAMINHÃO TOCO PBT 9.700 KG, POTÊNCIA DE 160 CV - CHP DIURNO. AF_08/2015</v>
      </c>
      <c r="F2419" s="180" t="str">
        <f>IF($D2419&lt;&gt;"",VLOOKUP($D2419,'SINAPI MARÇO 2020'!$1:$1048576,3,FALSE),"")</f>
        <v>CHP</v>
      </c>
      <c r="G2419" s="426">
        <v>1.5</v>
      </c>
      <c r="H2419" s="625">
        <f>IF($D2419&lt;&gt;"",VLOOKUP($D2419,'SINAPI MARÇO 2020'!$1:$1048576,4,FALSE),"")</f>
        <v>131.52000000000001</v>
      </c>
      <c r="I2419" s="420">
        <f>TRUNC(G2419*H2419,2)</f>
        <v>197.28</v>
      </c>
    </row>
    <row r="2420" spans="2:9">
      <c r="B2420" s="361" t="s">
        <v>872</v>
      </c>
      <c r="C2420" s="362" t="s">
        <v>7</v>
      </c>
      <c r="D2420" s="366">
        <v>5055</v>
      </c>
      <c r="E2420" s="179" t="str">
        <f>IF($D2420&lt;&gt;"",VLOOKUP($D2420,'SINAPI MARÇO 2020'!$A$1:G13074,2,FALSE),"")</f>
        <v>POSTE DE CONCRETO CIRCULAR, 300 KG, H = 11 M (NBR 8451)</v>
      </c>
      <c r="F2420" s="180" t="str">
        <f>IF($D2420&lt;&gt;"",VLOOKUP($D2420,'SINAPI MARÇO 2020'!$1:$1048576,3,FALSE),"")</f>
        <v xml:space="preserve">UN    </v>
      </c>
      <c r="G2420" s="426">
        <v>1</v>
      </c>
      <c r="H2420" s="625">
        <f>IF($D2420&lt;&gt;"",VLOOKUP($D2420,'SINAPI MARÇO 2020'!$1:$1048576,4,FALSE),"")</f>
        <v>754.43</v>
      </c>
      <c r="I2420" s="420">
        <f>TRUNC(G2420*H2420,2)</f>
        <v>754.43</v>
      </c>
    </row>
    <row r="2421" spans="2:9" ht="51">
      <c r="B2421" s="361" t="s">
        <v>918</v>
      </c>
      <c r="C2421" s="362" t="s">
        <v>7</v>
      </c>
      <c r="D2421" s="366">
        <v>100610</v>
      </c>
      <c r="E2421" s="179" t="str">
        <f>IF($D2421&lt;&gt;"",VLOOKUP($D2421,'SINAPI MARÇO 2020'!$A$1:G13074,2,FALSE),"")</f>
        <v>ASSENTAMENTO DE POSTE DE CONCRETO COM COMPRIMENTO NOMINAL DE 11 M, CARGA NOMINAL DE 300 DAN, ENGASTAMENTO BASE CONCRETADA COM 1 M DE CONCRETO E 0,7 M DE SOLO (NÃO INCLUI FORNECIMENTO). AF_11/2019</v>
      </c>
      <c r="F2421" s="180" t="str">
        <f>IF($D2421&lt;&gt;"",VLOOKUP($D2421,'SINAPI MARÇO 2020'!$1:$1048576,3,FALSE),"")</f>
        <v>UN</v>
      </c>
      <c r="G2421" s="426">
        <v>1.3</v>
      </c>
      <c r="H2421" s="625">
        <f>IF($D2421&lt;&gt;"",VLOOKUP($D2421,'SINAPI MARÇO 2020'!$1:$1048576,4,FALSE),"")</f>
        <v>379.23</v>
      </c>
      <c r="I2421" s="420">
        <f>TRUNC(G2421*H2421,2)</f>
        <v>492.99</v>
      </c>
    </row>
    <row r="2422" spans="2:9">
      <c r="B2422" s="172"/>
      <c r="C2422" s="173"/>
      <c r="D2422" s="500"/>
      <c r="E2422" s="586"/>
      <c r="F2422" s="173"/>
      <c r="G2422" s="581"/>
      <c r="H2422" s="501"/>
      <c r="I2422" s="523"/>
    </row>
    <row r="2423" spans="2:9" ht="15">
      <c r="B2423" s="483" t="s">
        <v>13130</v>
      </c>
      <c r="C2423" s="395"/>
      <c r="D2423" s="395"/>
      <c r="E2423" s="358" t="s">
        <v>13132</v>
      </c>
      <c r="F2423" s="359" t="s">
        <v>1131</v>
      </c>
      <c r="G2423" s="425" t="s">
        <v>48</v>
      </c>
      <c r="H2423" s="360"/>
      <c r="I2423" s="419">
        <f>SUM(I2424:L2426)</f>
        <v>90.59</v>
      </c>
    </row>
    <row r="2424" spans="2:9">
      <c r="B2424" s="361" t="s">
        <v>918</v>
      </c>
      <c r="C2424" s="362" t="s">
        <v>7</v>
      </c>
      <c r="D2424" s="366">
        <v>88247</v>
      </c>
      <c r="E2424" s="179" t="str">
        <f>IF($D2424&lt;&gt;"",VLOOKUP($D2424,'SINAPI MARÇO 2020'!$A$1:G13074,2,FALSE),"")</f>
        <v>AUXILIAR DE ELETRICISTA COM ENCARGOS COMPLEMENTARES</v>
      </c>
      <c r="F2424" s="180" t="str">
        <f>IF($D2424&lt;&gt;"",VLOOKUP($D2424,'SINAPI MARÇO 2020'!$1:$1048576,3,FALSE),"")</f>
        <v>H</v>
      </c>
      <c r="G2424" s="426">
        <v>0.3</v>
      </c>
      <c r="H2424" s="625">
        <f>IF($D2424&lt;&gt;"",VLOOKUP($D2424,'SINAPI MARÇO 2020'!$1:$1048576,4,FALSE),"")</f>
        <v>14.33</v>
      </c>
      <c r="I2424" s="420">
        <f>TRUNC(G2424*H2424,2)</f>
        <v>4.29</v>
      </c>
    </row>
    <row r="2425" spans="2:9">
      <c r="B2425" s="361" t="s">
        <v>918</v>
      </c>
      <c r="C2425" s="362" t="s">
        <v>7</v>
      </c>
      <c r="D2425" s="366">
        <v>88264</v>
      </c>
      <c r="E2425" s="179" t="str">
        <f>IF($D2425&lt;&gt;"",VLOOKUP($D2425,'SINAPI MARÇO 2020'!$A$1:G13079,2,FALSE),"")</f>
        <v>ELETRICISTA COM ENCARGOS COMPLEMENTARES</v>
      </c>
      <c r="F2425" s="180" t="str">
        <f>IF($D2425&lt;&gt;"",VLOOKUP($D2425,'SINAPI MARÇO 2020'!$1:$1048576,3,FALSE),"")</f>
        <v>H</v>
      </c>
      <c r="G2425" s="426">
        <v>0.3</v>
      </c>
      <c r="H2425" s="625">
        <f>IF($D2425&lt;&gt;"",VLOOKUP($D2425,'SINAPI MARÇO 2020'!$1:$1048576,4,FALSE),"")</f>
        <v>18.38</v>
      </c>
      <c r="I2425" s="420">
        <f>TRUNC(G2425*H2425,2)</f>
        <v>5.51</v>
      </c>
    </row>
    <row r="2426" spans="2:9">
      <c r="B2426" s="361" t="s">
        <v>872</v>
      </c>
      <c r="C2426" s="362" t="s">
        <v>873</v>
      </c>
      <c r="D2426" s="366"/>
      <c r="E2426" s="179" t="s">
        <v>13131</v>
      </c>
      <c r="F2426" s="180" t="s">
        <v>13043</v>
      </c>
      <c r="G2426" s="426">
        <v>1</v>
      </c>
      <c r="H2426" s="625">
        <v>80.790000000000006</v>
      </c>
      <c r="I2426" s="420">
        <f>TRUNC(G2426*H2426,2)</f>
        <v>80.790000000000006</v>
      </c>
    </row>
    <row r="2427" spans="2:9">
      <c r="B2427" s="172"/>
      <c r="C2427" s="173"/>
      <c r="D2427" s="500"/>
      <c r="E2427" s="586"/>
      <c r="F2427" s="173"/>
      <c r="G2427" s="581"/>
      <c r="H2427" s="501"/>
      <c r="I2427" s="523"/>
    </row>
    <row r="2428" spans="2:9" ht="15">
      <c r="B2428" s="483" t="s">
        <v>13133</v>
      </c>
      <c r="C2428" s="395"/>
      <c r="D2428" s="395"/>
      <c r="E2428" s="358" t="s">
        <v>13134</v>
      </c>
      <c r="F2428" s="359" t="s">
        <v>1131</v>
      </c>
      <c r="G2428" s="425" t="s">
        <v>48</v>
      </c>
      <c r="H2428" s="360"/>
      <c r="I2428" s="419">
        <f>SUM(I2429:L2431)</f>
        <v>11.22</v>
      </c>
    </row>
    <row r="2429" spans="2:9">
      <c r="B2429" s="361" t="s">
        <v>918</v>
      </c>
      <c r="C2429" s="362" t="s">
        <v>7</v>
      </c>
      <c r="D2429" s="366">
        <v>88247</v>
      </c>
      <c r="E2429" s="179" t="str">
        <f>IF($D2429&lt;&gt;"",VLOOKUP($D2429,'SINAPI MARÇO 2020'!$A$1:G13079,2,FALSE),"")</f>
        <v>AUXILIAR DE ELETRICISTA COM ENCARGOS COMPLEMENTARES</v>
      </c>
      <c r="F2429" s="180" t="str">
        <f>IF($D2429&lt;&gt;"",VLOOKUP($D2429,'SINAPI MARÇO 2020'!$1:$1048576,3,FALSE),"")</f>
        <v>H</v>
      </c>
      <c r="G2429" s="426">
        <v>0.15</v>
      </c>
      <c r="H2429" s="625">
        <f>IF($D2429&lt;&gt;"",VLOOKUP($D2429,'SINAPI MARÇO 2020'!$1:$1048576,4,FALSE),"")</f>
        <v>14.33</v>
      </c>
      <c r="I2429" s="420">
        <f>TRUNC(G2429*H2429,2)</f>
        <v>2.14</v>
      </c>
    </row>
    <row r="2430" spans="2:9">
      <c r="B2430" s="361" t="s">
        <v>918</v>
      </c>
      <c r="C2430" s="362" t="s">
        <v>7</v>
      </c>
      <c r="D2430" s="366">
        <v>88264</v>
      </c>
      <c r="E2430" s="179" t="str">
        <f>IF($D2430&lt;&gt;"",VLOOKUP($D2430,'SINAPI MARÇO 2020'!$A$1:G13084,2,FALSE),"")</f>
        <v>ELETRICISTA COM ENCARGOS COMPLEMENTARES</v>
      </c>
      <c r="F2430" s="180" t="str">
        <f>IF($D2430&lt;&gt;"",VLOOKUP($D2430,'SINAPI MARÇO 2020'!$1:$1048576,3,FALSE),"")</f>
        <v>H</v>
      </c>
      <c r="G2430" s="426">
        <v>0.15</v>
      </c>
      <c r="H2430" s="625">
        <f>IF($D2430&lt;&gt;"",VLOOKUP($D2430,'SINAPI MARÇO 2020'!$1:$1048576,4,FALSE),"")</f>
        <v>18.38</v>
      </c>
      <c r="I2430" s="420">
        <f>TRUNC(G2430*H2430,2)</f>
        <v>2.75</v>
      </c>
    </row>
    <row r="2431" spans="2:9">
      <c r="B2431" s="361" t="s">
        <v>872</v>
      </c>
      <c r="C2431" s="362" t="s">
        <v>873</v>
      </c>
      <c r="D2431" s="366"/>
      <c r="E2431" s="179" t="s">
        <v>13135</v>
      </c>
      <c r="F2431" s="180" t="s">
        <v>13043</v>
      </c>
      <c r="G2431" s="426">
        <v>1</v>
      </c>
      <c r="H2431" s="625">
        <v>6.33</v>
      </c>
      <c r="I2431" s="420">
        <f>TRUNC(G2431*H2431,2)</f>
        <v>6.33</v>
      </c>
    </row>
    <row r="2432" spans="2:9">
      <c r="B2432" s="172"/>
      <c r="C2432" s="173"/>
      <c r="D2432" s="500"/>
      <c r="E2432" s="586"/>
      <c r="F2432" s="173"/>
      <c r="G2432" s="581"/>
      <c r="H2432" s="501"/>
      <c r="I2432" s="523"/>
    </row>
    <row r="2433" spans="2:9" ht="15">
      <c r="B2433" s="483" t="s">
        <v>13136</v>
      </c>
      <c r="C2433" s="395"/>
      <c r="D2433" s="395"/>
      <c r="E2433" s="358" t="s">
        <v>13137</v>
      </c>
      <c r="F2433" s="359" t="s">
        <v>1131</v>
      </c>
      <c r="G2433" s="425" t="s">
        <v>48</v>
      </c>
      <c r="H2433" s="360"/>
      <c r="I2433" s="419">
        <f>SUM(I2434:L2436)</f>
        <v>23.1</v>
      </c>
    </row>
    <row r="2434" spans="2:9">
      <c r="B2434" s="361" t="s">
        <v>918</v>
      </c>
      <c r="C2434" s="362" t="s">
        <v>7</v>
      </c>
      <c r="D2434" s="366">
        <v>88247</v>
      </c>
      <c r="E2434" s="179" t="str">
        <f>IF($D2434&lt;&gt;"",VLOOKUP($D2434,'SINAPI MARÇO 2020'!$A$1:G13084,2,FALSE),"")</f>
        <v>AUXILIAR DE ELETRICISTA COM ENCARGOS COMPLEMENTARES</v>
      </c>
      <c r="F2434" s="180" t="str">
        <f>IF($D2434&lt;&gt;"",VLOOKUP($D2434,'SINAPI MARÇO 2020'!$1:$1048576,3,FALSE),"")</f>
        <v>H</v>
      </c>
      <c r="G2434" s="426">
        <v>0.15</v>
      </c>
      <c r="H2434" s="625">
        <f>IF($D2434&lt;&gt;"",VLOOKUP($D2434,'SINAPI MARÇO 2020'!$1:$1048576,4,FALSE),"")</f>
        <v>14.33</v>
      </c>
      <c r="I2434" s="420">
        <f>TRUNC(G2434*H2434,2)</f>
        <v>2.14</v>
      </c>
    </row>
    <row r="2435" spans="2:9">
      <c r="B2435" s="361" t="s">
        <v>918</v>
      </c>
      <c r="C2435" s="362" t="s">
        <v>7</v>
      </c>
      <c r="D2435" s="366">
        <v>88264</v>
      </c>
      <c r="E2435" s="179" t="str">
        <f>IF($D2435&lt;&gt;"",VLOOKUP($D2435,'SINAPI MARÇO 2020'!$A$1:G13089,2,FALSE),"")</f>
        <v>ELETRICISTA COM ENCARGOS COMPLEMENTARES</v>
      </c>
      <c r="F2435" s="180" t="str">
        <f>IF($D2435&lt;&gt;"",VLOOKUP($D2435,'SINAPI MARÇO 2020'!$1:$1048576,3,FALSE),"")</f>
        <v>H</v>
      </c>
      <c r="G2435" s="426">
        <v>0.15</v>
      </c>
      <c r="H2435" s="625">
        <f>IF($D2435&lt;&gt;"",VLOOKUP($D2435,'SINAPI MARÇO 2020'!$1:$1048576,4,FALSE),"")</f>
        <v>18.38</v>
      </c>
      <c r="I2435" s="420">
        <f>TRUNC(G2435*H2435,2)</f>
        <v>2.75</v>
      </c>
    </row>
    <row r="2436" spans="2:9">
      <c r="B2436" s="361" t="s">
        <v>872</v>
      </c>
      <c r="C2436" s="362" t="s">
        <v>873</v>
      </c>
      <c r="D2436" s="366"/>
      <c r="E2436" s="179" t="s">
        <v>13137</v>
      </c>
      <c r="F2436" s="180" t="s">
        <v>13043</v>
      </c>
      <c r="G2436" s="426">
        <v>1</v>
      </c>
      <c r="H2436" s="625">
        <v>18.21</v>
      </c>
      <c r="I2436" s="420">
        <f>TRUNC(G2436*H2436,2)</f>
        <v>18.21</v>
      </c>
    </row>
    <row r="2437" spans="2:9">
      <c r="B2437" s="172"/>
      <c r="C2437" s="173"/>
      <c r="D2437" s="500"/>
      <c r="E2437" s="586"/>
      <c r="F2437" s="173"/>
      <c r="G2437" s="581"/>
      <c r="H2437" s="501"/>
      <c r="I2437" s="523"/>
    </row>
    <row r="2438" spans="2:9" ht="15">
      <c r="B2438" s="483" t="s">
        <v>13138</v>
      </c>
      <c r="C2438" s="395"/>
      <c r="D2438" s="395"/>
      <c r="E2438" s="358" t="s">
        <v>13139</v>
      </c>
      <c r="F2438" s="359" t="s">
        <v>1131</v>
      </c>
      <c r="G2438" s="425" t="s">
        <v>48</v>
      </c>
      <c r="H2438" s="360"/>
      <c r="I2438" s="419">
        <f>SUM(I2439:L2441)</f>
        <v>47.74</v>
      </c>
    </row>
    <row r="2439" spans="2:9">
      <c r="B2439" s="361" t="s">
        <v>918</v>
      </c>
      <c r="C2439" s="362" t="s">
        <v>7</v>
      </c>
      <c r="D2439" s="366">
        <v>88247</v>
      </c>
      <c r="E2439" s="179" t="str">
        <f>IF($D2439&lt;&gt;"",VLOOKUP($D2439,'SINAPI MARÇO 2020'!$A$1:G13089,2,FALSE),"")</f>
        <v>AUXILIAR DE ELETRICISTA COM ENCARGOS COMPLEMENTARES</v>
      </c>
      <c r="F2439" s="180" t="str">
        <f>IF($D2439&lt;&gt;"",VLOOKUP($D2439,'SINAPI MARÇO 2020'!$1:$1048576,3,FALSE),"")</f>
        <v>H</v>
      </c>
      <c r="G2439" s="426">
        <v>0.15</v>
      </c>
      <c r="H2439" s="625">
        <f>IF($D2439&lt;&gt;"",VLOOKUP($D2439,'SINAPI MARÇO 2020'!$1:$1048576,4,FALSE),"")</f>
        <v>14.33</v>
      </c>
      <c r="I2439" s="420">
        <f>TRUNC(G2439*H2439,2)</f>
        <v>2.14</v>
      </c>
    </row>
    <row r="2440" spans="2:9">
      <c r="B2440" s="361" t="s">
        <v>918</v>
      </c>
      <c r="C2440" s="362" t="s">
        <v>7</v>
      </c>
      <c r="D2440" s="366">
        <v>88264</v>
      </c>
      <c r="E2440" s="179" t="str">
        <f>IF($D2440&lt;&gt;"",VLOOKUP($D2440,'SINAPI MARÇO 2020'!$A$1:G13094,2,FALSE),"")</f>
        <v>ELETRICISTA COM ENCARGOS COMPLEMENTARES</v>
      </c>
      <c r="F2440" s="180" t="str">
        <f>IF($D2440&lt;&gt;"",VLOOKUP($D2440,'SINAPI MARÇO 2020'!$1:$1048576,3,FALSE),"")</f>
        <v>H</v>
      </c>
      <c r="G2440" s="426">
        <v>0.15</v>
      </c>
      <c r="H2440" s="625">
        <f>IF($D2440&lt;&gt;"",VLOOKUP($D2440,'SINAPI MARÇO 2020'!$1:$1048576,4,FALSE),"")</f>
        <v>18.38</v>
      </c>
      <c r="I2440" s="420">
        <f>TRUNC(G2440*H2440,2)</f>
        <v>2.75</v>
      </c>
    </row>
    <row r="2441" spans="2:9">
      <c r="B2441" s="361" t="s">
        <v>872</v>
      </c>
      <c r="C2441" s="362" t="s">
        <v>873</v>
      </c>
      <c r="D2441" s="366"/>
      <c r="E2441" s="179" t="s">
        <v>13140</v>
      </c>
      <c r="F2441" s="180" t="s">
        <v>13043</v>
      </c>
      <c r="G2441" s="426">
        <v>1</v>
      </c>
      <c r="H2441" s="625">
        <v>42.85</v>
      </c>
      <c r="I2441" s="420">
        <f>TRUNC(G2441*H2441,2)</f>
        <v>42.85</v>
      </c>
    </row>
    <row r="2442" spans="2:9">
      <c r="B2442" s="172"/>
      <c r="C2442" s="173"/>
      <c r="D2442" s="500"/>
      <c r="E2442" s="586"/>
      <c r="F2442" s="173"/>
      <c r="G2442" s="581"/>
      <c r="H2442" s="501"/>
      <c r="I2442" s="523"/>
    </row>
    <row r="2443" spans="2:9" ht="42.75" customHeight="1">
      <c r="B2443" s="483" t="s">
        <v>13141</v>
      </c>
      <c r="C2443" s="395"/>
      <c r="D2443" s="395"/>
      <c r="E2443" s="358" t="s">
        <v>13145</v>
      </c>
      <c r="F2443" s="359" t="s">
        <v>1131</v>
      </c>
      <c r="G2443" s="425" t="s">
        <v>48</v>
      </c>
      <c r="H2443" s="360"/>
      <c r="I2443" s="419">
        <f>SUM(I2444:L2446)</f>
        <v>31.979999999999997</v>
      </c>
    </row>
    <row r="2444" spans="2:9">
      <c r="B2444" s="361" t="s">
        <v>918</v>
      </c>
      <c r="C2444" s="362" t="s">
        <v>7</v>
      </c>
      <c r="D2444" s="366">
        <v>88247</v>
      </c>
      <c r="E2444" s="179" t="str">
        <f>IF($D2444&lt;&gt;"",VLOOKUP($D2444,'SINAPI MARÇO 2020'!$A$1:G13094,2,FALSE),"")</f>
        <v>AUXILIAR DE ELETRICISTA COM ENCARGOS COMPLEMENTARES</v>
      </c>
      <c r="F2444" s="180" t="str">
        <f>IF($D2444&lt;&gt;"",VLOOKUP($D2444,'SINAPI MARÇO 2020'!$1:$1048576,3,FALSE),"")</f>
        <v>H</v>
      </c>
      <c r="G2444" s="426">
        <v>0.4</v>
      </c>
      <c r="H2444" s="625">
        <f>IF($D2444&lt;&gt;"",VLOOKUP($D2444,'SINAPI MARÇO 2020'!$1:$1048576,4,FALSE),"")</f>
        <v>14.33</v>
      </c>
      <c r="I2444" s="420">
        <f>TRUNC(G2444*H2444,2)</f>
        <v>5.73</v>
      </c>
    </row>
    <row r="2445" spans="2:9">
      <c r="B2445" s="361" t="s">
        <v>918</v>
      </c>
      <c r="C2445" s="362" t="s">
        <v>7</v>
      </c>
      <c r="D2445" s="366">
        <v>88264</v>
      </c>
      <c r="E2445" s="179" t="str">
        <f>IF($D2445&lt;&gt;"",VLOOKUP($D2445,'SINAPI MARÇO 2020'!$A$1:G13099,2,FALSE),"")</f>
        <v>ELETRICISTA COM ENCARGOS COMPLEMENTARES</v>
      </c>
      <c r="F2445" s="180" t="str">
        <f>IF($D2445&lt;&gt;"",VLOOKUP($D2445,'SINAPI MARÇO 2020'!$1:$1048576,3,FALSE),"")</f>
        <v>H</v>
      </c>
      <c r="G2445" s="426">
        <v>0.4</v>
      </c>
      <c r="H2445" s="625">
        <f>IF($D2445&lt;&gt;"",VLOOKUP($D2445,'SINAPI MARÇO 2020'!$1:$1048576,4,FALSE),"")</f>
        <v>18.38</v>
      </c>
      <c r="I2445" s="420">
        <f>TRUNC(G2445*H2445,2)</f>
        <v>7.35</v>
      </c>
    </row>
    <row r="2446" spans="2:9" ht="27" customHeight="1">
      <c r="B2446" s="361" t="s">
        <v>872</v>
      </c>
      <c r="C2446" s="362" t="s">
        <v>7</v>
      </c>
      <c r="D2446" s="366">
        <v>1593</v>
      </c>
      <c r="E2446" s="179" t="str">
        <f>IF($D2446&lt;&gt;"",VLOOKUP($D2446,'SINAPI MARÇO 2020'!$A$1:G13100,2,FALSE),"")</f>
        <v>TERMINAL METALICO A PRESSAO PARA 1 CABO DE 185 MM2, COM 1 FURO DE FIXACAO</v>
      </c>
      <c r="F2446" s="180" t="str">
        <f>IF($D2446&lt;&gt;"",VLOOKUP($D2446,'SINAPI MARÇO 2020'!$1:$1048576,3,FALSE),"")</f>
        <v xml:space="preserve">UN    </v>
      </c>
      <c r="G2446" s="426">
        <v>1</v>
      </c>
      <c r="H2446" s="625">
        <f>IF($D2446&lt;&gt;"",VLOOKUP($D2446,'SINAPI MARÇO 2020'!$1:$1048576,4,FALSE),"")</f>
        <v>18.899999999999999</v>
      </c>
      <c r="I2446" s="420">
        <f>TRUNC(G2446*H2446,2)</f>
        <v>18.899999999999999</v>
      </c>
    </row>
    <row r="2447" spans="2:9">
      <c r="B2447" s="172"/>
      <c r="C2447" s="173"/>
      <c r="D2447" s="500"/>
      <c r="E2447" s="586"/>
      <c r="F2447" s="173"/>
      <c r="G2447" s="581"/>
      <c r="H2447" s="501"/>
      <c r="I2447" s="523"/>
    </row>
    <row r="2448" spans="2:9" ht="39.75" customHeight="1">
      <c r="B2448" s="483" t="s">
        <v>13142</v>
      </c>
      <c r="C2448" s="395"/>
      <c r="D2448" s="395"/>
      <c r="E2448" s="358" t="s">
        <v>13146</v>
      </c>
      <c r="F2448" s="359" t="s">
        <v>1131</v>
      </c>
      <c r="G2448" s="425" t="s">
        <v>48</v>
      </c>
      <c r="H2448" s="360"/>
      <c r="I2448" s="419">
        <f>SUM(I2449:L2451)</f>
        <v>24.5</v>
      </c>
    </row>
    <row r="2449" spans="2:9">
      <c r="B2449" s="361" t="s">
        <v>918</v>
      </c>
      <c r="C2449" s="362" t="s">
        <v>7</v>
      </c>
      <c r="D2449" s="366">
        <v>88247</v>
      </c>
      <c r="E2449" s="179" t="str">
        <f>IF($D2449&lt;&gt;"",VLOOKUP($D2449,'SINAPI MARÇO 2020'!$A$1:G13099,2,FALSE),"")</f>
        <v>AUXILIAR DE ELETRICISTA COM ENCARGOS COMPLEMENTARES</v>
      </c>
      <c r="F2449" s="180" t="str">
        <f>IF($D2449&lt;&gt;"",VLOOKUP($D2449,'SINAPI MARÇO 2020'!$1:$1048576,3,FALSE),"")</f>
        <v>H</v>
      </c>
      <c r="G2449" s="426">
        <v>0.4</v>
      </c>
      <c r="H2449" s="625">
        <f>IF($D2449&lt;&gt;"",VLOOKUP($D2449,'SINAPI MARÇO 2020'!$1:$1048576,4,FALSE),"")</f>
        <v>14.33</v>
      </c>
      <c r="I2449" s="420">
        <f>TRUNC(G2449*H2449,2)</f>
        <v>5.73</v>
      </c>
    </row>
    <row r="2450" spans="2:9">
      <c r="B2450" s="361" t="s">
        <v>918</v>
      </c>
      <c r="C2450" s="362" t="s">
        <v>7</v>
      </c>
      <c r="D2450" s="366">
        <v>88264</v>
      </c>
      <c r="E2450" s="179" t="str">
        <f>IF($D2450&lt;&gt;"",VLOOKUP($D2450,'SINAPI MARÇO 2020'!$A$1:G13104,2,FALSE),"")</f>
        <v>ELETRICISTA COM ENCARGOS COMPLEMENTARES</v>
      </c>
      <c r="F2450" s="180" t="str">
        <f>IF($D2450&lt;&gt;"",VLOOKUP($D2450,'SINAPI MARÇO 2020'!$1:$1048576,3,FALSE),"")</f>
        <v>H</v>
      </c>
      <c r="G2450" s="426">
        <v>0.4</v>
      </c>
      <c r="H2450" s="625">
        <f>IF($D2450&lt;&gt;"",VLOOKUP($D2450,'SINAPI MARÇO 2020'!$1:$1048576,4,FALSE),"")</f>
        <v>18.38</v>
      </c>
      <c r="I2450" s="420">
        <f>TRUNC(G2450*H2450,2)</f>
        <v>7.35</v>
      </c>
    </row>
    <row r="2451" spans="2:9" ht="25.5">
      <c r="B2451" s="361" t="s">
        <v>872</v>
      </c>
      <c r="C2451" s="362" t="s">
        <v>7</v>
      </c>
      <c r="D2451" s="366">
        <v>1590</v>
      </c>
      <c r="E2451" s="179" t="str">
        <f>IF($D2451&lt;&gt;"",VLOOKUP($D2451,'SINAPI MARÇO 2020'!$A$1:G13105,2,FALSE),"")</f>
        <v>TERMINAL METALICO A PRESSAO PARA 1 CABO DE 95 MM2, COM 1 FURO DE FIXACAO</v>
      </c>
      <c r="F2451" s="180" t="str">
        <f>IF($D2451&lt;&gt;"",VLOOKUP($D2451,'SINAPI MARÇO 2020'!$1:$1048576,3,FALSE),"")</f>
        <v xml:space="preserve">UN    </v>
      </c>
      <c r="G2451" s="426">
        <v>1</v>
      </c>
      <c r="H2451" s="625">
        <f>IF($D2451&lt;&gt;"",VLOOKUP($D2451,'SINAPI MARÇO 2020'!$1:$1048576,4,FALSE),"")</f>
        <v>11.42</v>
      </c>
      <c r="I2451" s="420">
        <f>TRUNC(G2451*H2451,2)</f>
        <v>11.42</v>
      </c>
    </row>
    <row r="2452" spans="2:9">
      <c r="B2452" s="172"/>
      <c r="C2452" s="173"/>
      <c r="D2452" s="500"/>
      <c r="E2452" s="586"/>
      <c r="F2452" s="173"/>
      <c r="G2452" s="581"/>
      <c r="H2452" s="501"/>
      <c r="I2452" s="523"/>
    </row>
    <row r="2453" spans="2:9" ht="43.5" customHeight="1">
      <c r="B2453" s="483" t="s">
        <v>13143</v>
      </c>
      <c r="C2453" s="395"/>
      <c r="D2453" s="395"/>
      <c r="E2453" s="358" t="s">
        <v>14928</v>
      </c>
      <c r="F2453" s="359" t="s">
        <v>1131</v>
      </c>
      <c r="G2453" s="425" t="s">
        <v>48</v>
      </c>
      <c r="H2453" s="360"/>
      <c r="I2453" s="419">
        <f>SUM(I2454:L2456)</f>
        <v>16.43</v>
      </c>
    </row>
    <row r="2454" spans="2:9">
      <c r="B2454" s="361" t="s">
        <v>918</v>
      </c>
      <c r="C2454" s="362" t="s">
        <v>7</v>
      </c>
      <c r="D2454" s="366">
        <v>88247</v>
      </c>
      <c r="E2454" s="179" t="str">
        <f>IF($D2454&lt;&gt;"",VLOOKUP($D2454,'SINAPI MARÇO 2020'!$A$1:G13104,2,FALSE),"")</f>
        <v>AUXILIAR DE ELETRICISTA COM ENCARGOS COMPLEMENTARES</v>
      </c>
      <c r="F2454" s="180" t="str">
        <f>IF($D2454&lt;&gt;"",VLOOKUP($D2454,'SINAPI MARÇO 2020'!$1:$1048576,3,FALSE),"")</f>
        <v>H</v>
      </c>
      <c r="G2454" s="426">
        <v>0.2</v>
      </c>
      <c r="H2454" s="625">
        <f>IF($D2454&lt;&gt;"",VLOOKUP($D2454,'SINAPI MARÇO 2020'!$1:$1048576,4,FALSE),"")</f>
        <v>14.33</v>
      </c>
      <c r="I2454" s="420">
        <f>TRUNC(G2454*H2454,2)</f>
        <v>2.86</v>
      </c>
    </row>
    <row r="2455" spans="2:9">
      <c r="B2455" s="361" t="s">
        <v>918</v>
      </c>
      <c r="C2455" s="362" t="s">
        <v>7</v>
      </c>
      <c r="D2455" s="366">
        <v>88264</v>
      </c>
      <c r="E2455" s="179" t="str">
        <f>IF($D2455&lt;&gt;"",VLOOKUP($D2455,'SINAPI MARÇO 2020'!$A$1:G13109,2,FALSE),"")</f>
        <v>ELETRICISTA COM ENCARGOS COMPLEMENTARES</v>
      </c>
      <c r="F2455" s="180" t="str">
        <f>IF($D2455&lt;&gt;"",VLOOKUP($D2455,'SINAPI MARÇO 2020'!$1:$1048576,3,FALSE),"")</f>
        <v>H</v>
      </c>
      <c r="G2455" s="426">
        <v>0.2</v>
      </c>
      <c r="H2455" s="625">
        <f>IF($D2455&lt;&gt;"",VLOOKUP($D2455,'SINAPI MARÇO 2020'!$1:$1048576,4,FALSE),"")</f>
        <v>18.38</v>
      </c>
      <c r="I2455" s="420">
        <f>TRUNC(G2455*H2455,2)</f>
        <v>3.67</v>
      </c>
    </row>
    <row r="2456" spans="2:9" ht="25.5">
      <c r="B2456" s="361" t="s">
        <v>872</v>
      </c>
      <c r="C2456" s="362" t="s">
        <v>7</v>
      </c>
      <c r="D2456" s="366">
        <v>20111</v>
      </c>
      <c r="E2456" s="179" t="str">
        <f>IF($D2456&lt;&gt;"",VLOOKUP($D2456,'SINAPI MARÇO 2020'!$A$1:G13110,2,FALSE),"")</f>
        <v>FITA ISOLANTE ADESIVA ANTICHAMA, USO ATE 750 V, EM ROLO DE 19 MM X 20 M</v>
      </c>
      <c r="F2456" s="180" t="str">
        <f>IF($D2456&lt;&gt;"",VLOOKUP($D2456,'SINAPI MARÇO 2020'!$1:$1048576,3,FALSE),"")</f>
        <v xml:space="preserve">UN    </v>
      </c>
      <c r="G2456" s="426">
        <v>1</v>
      </c>
      <c r="H2456" s="625">
        <f>IF($D2456&lt;&gt;"",VLOOKUP($D2456,'SINAPI MARÇO 2020'!$1:$1048576,4,FALSE),"")</f>
        <v>9.9</v>
      </c>
      <c r="I2456" s="420">
        <f>TRUNC(G2456*H2456,2)</f>
        <v>9.9</v>
      </c>
    </row>
    <row r="2457" spans="2:9">
      <c r="B2457" s="172"/>
      <c r="C2457" s="173"/>
      <c r="D2457" s="500"/>
      <c r="E2457" s="586"/>
      <c r="F2457" s="173"/>
      <c r="G2457" s="581"/>
      <c r="H2457" s="501"/>
      <c r="I2457" s="523"/>
    </row>
    <row r="2458" spans="2:9" ht="25.5">
      <c r="B2458" s="483" t="s">
        <v>13144</v>
      </c>
      <c r="C2458" s="395"/>
      <c r="D2458" s="395"/>
      <c r="E2458" s="358" t="s">
        <v>13147</v>
      </c>
      <c r="F2458" s="359" t="s">
        <v>1131</v>
      </c>
      <c r="G2458" s="425" t="s">
        <v>48</v>
      </c>
      <c r="H2458" s="360"/>
      <c r="I2458" s="419">
        <f>SUM(I2459:L2461)</f>
        <v>10.8</v>
      </c>
    </row>
    <row r="2459" spans="2:9">
      <c r="B2459" s="361" t="s">
        <v>918</v>
      </c>
      <c r="C2459" s="362" t="s">
        <v>7</v>
      </c>
      <c r="D2459" s="366">
        <v>88247</v>
      </c>
      <c r="E2459" s="179" t="str">
        <f>IF($D2459&lt;&gt;"",VLOOKUP($D2459,'SINAPI MARÇO 2020'!$A$1:G13109,2,FALSE),"")</f>
        <v>AUXILIAR DE ELETRICISTA COM ENCARGOS COMPLEMENTARES</v>
      </c>
      <c r="F2459" s="180" t="str">
        <f>IF($D2459&lt;&gt;"",VLOOKUP($D2459,'SINAPI MARÇO 2020'!$1:$1048576,3,FALSE),"")</f>
        <v>H</v>
      </c>
      <c r="G2459" s="426">
        <v>0.153</v>
      </c>
      <c r="H2459" s="625">
        <f>IF($D2459&lt;&gt;"",VLOOKUP($D2459,'SINAPI MARÇO 2020'!$1:$1048576,4,FALSE),"")</f>
        <v>14.33</v>
      </c>
      <c r="I2459" s="420">
        <f>TRUNC(G2459*H2459,2)</f>
        <v>2.19</v>
      </c>
    </row>
    <row r="2460" spans="2:9">
      <c r="B2460" s="361" t="s">
        <v>918</v>
      </c>
      <c r="C2460" s="362" t="s">
        <v>7</v>
      </c>
      <c r="D2460" s="366">
        <v>88264</v>
      </c>
      <c r="E2460" s="179" t="str">
        <f>IF($D2460&lt;&gt;"",VLOOKUP($D2460,'SINAPI MARÇO 2020'!$A$1:G13114,2,FALSE),"")</f>
        <v>ELETRICISTA COM ENCARGOS COMPLEMENTARES</v>
      </c>
      <c r="F2460" s="180" t="str">
        <f>IF($D2460&lt;&gt;"",VLOOKUP($D2460,'SINAPI MARÇO 2020'!$1:$1048576,3,FALSE),"")</f>
        <v>H</v>
      </c>
      <c r="G2460" s="426">
        <v>0.15</v>
      </c>
      <c r="H2460" s="625">
        <f>IF($D2460&lt;&gt;"",VLOOKUP($D2460,'SINAPI MARÇO 2020'!$1:$1048576,4,FALSE),"")</f>
        <v>18.38</v>
      </c>
      <c r="I2460" s="420">
        <f>TRUNC(G2460*H2460,2)</f>
        <v>2.75</v>
      </c>
    </row>
    <row r="2461" spans="2:9">
      <c r="B2461" s="361" t="s">
        <v>872</v>
      </c>
      <c r="C2461" s="362" t="s">
        <v>7</v>
      </c>
      <c r="D2461" s="366">
        <v>39182</v>
      </c>
      <c r="E2461" s="179" t="str">
        <f>IF($D2461&lt;&gt;"",VLOOKUP($D2461,'SINAPI MARÇO 2020'!$A$1:G13115,2,FALSE),"")</f>
        <v>BUCHA EM ALUMINIO, COM ROSCA, DE 4", PARA ELETRODUTO</v>
      </c>
      <c r="F2461" s="180" t="str">
        <f>IF($D2461&lt;&gt;"",VLOOKUP($D2461,'SINAPI MARÇO 2020'!$1:$1048576,3,FALSE),"")</f>
        <v xml:space="preserve">UN    </v>
      </c>
      <c r="G2461" s="426">
        <v>1</v>
      </c>
      <c r="H2461" s="625">
        <f>IF($D2461&lt;&gt;"",VLOOKUP($D2461,'SINAPI MARÇO 2020'!$1:$1048576,4,FALSE),"")</f>
        <v>5.86</v>
      </c>
      <c r="I2461" s="420">
        <f>TRUNC(G2461*H2461,2)</f>
        <v>5.86</v>
      </c>
    </row>
    <row r="2462" spans="2:9">
      <c r="B2462" s="172"/>
      <c r="C2462" s="173"/>
      <c r="D2462" s="500"/>
      <c r="E2462" s="586"/>
      <c r="F2462" s="173"/>
      <c r="G2462" s="581"/>
      <c r="H2462" s="501"/>
      <c r="I2462" s="523"/>
    </row>
    <row r="2463" spans="2:9" ht="38.25">
      <c r="B2463" s="483" t="s">
        <v>13148</v>
      </c>
      <c r="C2463" s="395"/>
      <c r="D2463" s="395"/>
      <c r="E2463" s="358" t="s">
        <v>13152</v>
      </c>
      <c r="F2463" s="359" t="s">
        <v>1131</v>
      </c>
      <c r="G2463" s="425" t="s">
        <v>48</v>
      </c>
      <c r="H2463" s="360"/>
      <c r="I2463" s="419">
        <f>SUM(I2464:I2468)</f>
        <v>1623.4099999999999</v>
      </c>
    </row>
    <row r="2464" spans="2:9">
      <c r="B2464" s="361" t="s">
        <v>918</v>
      </c>
      <c r="C2464" s="362" t="s">
        <v>7</v>
      </c>
      <c r="D2464" s="366">
        <v>88247</v>
      </c>
      <c r="E2464" s="179" t="str">
        <f>IF($D2464&lt;&gt;"",VLOOKUP($D2464,'SINAPI MARÇO 2020'!$A$1:G13114,2,FALSE),"")</f>
        <v>AUXILIAR DE ELETRICISTA COM ENCARGOS COMPLEMENTARES</v>
      </c>
      <c r="F2464" s="180" t="str">
        <f>IF($D2464&lt;&gt;"",VLOOKUP($D2464,'SINAPI MARÇO 2020'!$1:$1048576,3,FALSE),"")</f>
        <v>H</v>
      </c>
      <c r="G2464" s="426">
        <v>2.5099999999999998</v>
      </c>
      <c r="H2464" s="625">
        <f>IF($D2464&lt;&gt;"",VLOOKUP($D2464,'SINAPI MARÇO 2020'!$1:$1048576,4,FALSE),"")</f>
        <v>14.33</v>
      </c>
      <c r="I2464" s="420">
        <f>TRUNC(G2464*H2464,2)</f>
        <v>35.96</v>
      </c>
    </row>
    <row r="2465" spans="2:9">
      <c r="B2465" s="361" t="s">
        <v>918</v>
      </c>
      <c r="C2465" s="362" t="s">
        <v>7</v>
      </c>
      <c r="D2465" s="366">
        <v>88264</v>
      </c>
      <c r="E2465" s="179" t="str">
        <f>IF($D2465&lt;&gt;"",VLOOKUP($D2465,'SINAPI MARÇO 2020'!$A$1:G13119,2,FALSE),"")</f>
        <v>ELETRICISTA COM ENCARGOS COMPLEMENTARES</v>
      </c>
      <c r="F2465" s="180" t="str">
        <f>IF($D2465&lt;&gt;"",VLOOKUP($D2465,'SINAPI MARÇO 2020'!$1:$1048576,3,FALSE),"")</f>
        <v>H</v>
      </c>
      <c r="G2465" s="426">
        <v>2.5099999999999998</v>
      </c>
      <c r="H2465" s="625">
        <f>IF($D2465&lt;&gt;"",VLOOKUP($D2465,'SINAPI MARÇO 2020'!$1:$1048576,4,FALSE),"")</f>
        <v>18.38</v>
      </c>
      <c r="I2465" s="420">
        <f>TRUNC(G2465*H2465,2)</f>
        <v>46.13</v>
      </c>
    </row>
    <row r="2466" spans="2:9" ht="25.5">
      <c r="B2466" s="361" t="s">
        <v>872</v>
      </c>
      <c r="C2466" s="362" t="s">
        <v>873</v>
      </c>
      <c r="D2466" s="366"/>
      <c r="E2466" s="179" t="s">
        <v>13149</v>
      </c>
      <c r="F2466" s="180" t="s">
        <v>1131</v>
      </c>
      <c r="G2466" s="426">
        <v>1</v>
      </c>
      <c r="H2466" s="625">
        <v>911.3</v>
      </c>
      <c r="I2466" s="420">
        <f>TRUNC(G2466*H2466,2)</f>
        <v>911.3</v>
      </c>
    </row>
    <row r="2467" spans="2:9">
      <c r="B2467" s="361" t="s">
        <v>872</v>
      </c>
      <c r="C2467" s="362" t="s">
        <v>873</v>
      </c>
      <c r="D2467" s="366"/>
      <c r="E2467" s="179" t="s">
        <v>13150</v>
      </c>
      <c r="F2467" s="180" t="s">
        <v>1131</v>
      </c>
      <c r="G2467" s="426">
        <v>2</v>
      </c>
      <c r="H2467" s="625">
        <v>139.44999999999999</v>
      </c>
      <c r="I2467" s="420">
        <f>TRUNC(G2467*H2467,2)</f>
        <v>278.89999999999998</v>
      </c>
    </row>
    <row r="2468" spans="2:9">
      <c r="B2468" s="361" t="s">
        <v>872</v>
      </c>
      <c r="C2468" s="362" t="s">
        <v>873</v>
      </c>
      <c r="D2468" s="366"/>
      <c r="E2468" s="179" t="s">
        <v>13151</v>
      </c>
      <c r="F2468" s="180" t="s">
        <v>1131</v>
      </c>
      <c r="G2468" s="426">
        <v>6</v>
      </c>
      <c r="H2468" s="625">
        <v>58.52</v>
      </c>
      <c r="I2468" s="420">
        <f>TRUNC(G2468*H2468,2)</f>
        <v>351.12</v>
      </c>
    </row>
    <row r="2469" spans="2:9">
      <c r="B2469" s="172"/>
      <c r="C2469" s="173"/>
      <c r="D2469" s="500"/>
      <c r="E2469" s="586"/>
      <c r="F2469" s="173"/>
      <c r="G2469" s="581"/>
      <c r="H2469" s="501"/>
      <c r="I2469" s="523"/>
    </row>
    <row r="2470" spans="2:9" ht="15">
      <c r="B2470" s="483" t="s">
        <v>13155</v>
      </c>
      <c r="C2470" s="395"/>
      <c r="D2470" s="395"/>
      <c r="E2470" s="358" t="s">
        <v>13153</v>
      </c>
      <c r="F2470" s="359" t="s">
        <v>1131</v>
      </c>
      <c r="G2470" s="425" t="s">
        <v>48</v>
      </c>
      <c r="H2470" s="360"/>
      <c r="I2470" s="419">
        <f>SUM(I2471:I2473)</f>
        <v>15.190000000000001</v>
      </c>
    </row>
    <row r="2471" spans="2:9">
      <c r="B2471" s="361" t="s">
        <v>918</v>
      </c>
      <c r="C2471" s="362" t="s">
        <v>7</v>
      </c>
      <c r="D2471" s="366">
        <v>88247</v>
      </c>
      <c r="E2471" s="179" t="str">
        <f>IF($D2471&lt;&gt;"",VLOOKUP($D2471,'SINAPI MARÇO 2020'!$A$1:G13121,2,FALSE),"")</f>
        <v>AUXILIAR DE ELETRICISTA COM ENCARGOS COMPLEMENTARES</v>
      </c>
      <c r="F2471" s="180" t="str">
        <f>IF($D2471&lt;&gt;"",VLOOKUP($D2471,'SINAPI MARÇO 2020'!$1:$1048576,3,FALSE),"")</f>
        <v>H</v>
      </c>
      <c r="G2471" s="426">
        <v>0.05</v>
      </c>
      <c r="H2471" s="625">
        <f>IF($D2471&lt;&gt;"",VLOOKUP($D2471,'SINAPI MARÇO 2020'!$1:$1048576,4,FALSE),"")</f>
        <v>14.33</v>
      </c>
      <c r="I2471" s="420">
        <f>TRUNC(G2471*H2471,2)</f>
        <v>0.71</v>
      </c>
    </row>
    <row r="2472" spans="2:9">
      <c r="B2472" s="361" t="s">
        <v>918</v>
      </c>
      <c r="C2472" s="362" t="s">
        <v>7</v>
      </c>
      <c r="D2472" s="366">
        <v>88264</v>
      </c>
      <c r="E2472" s="179" t="str">
        <f>IF($D2472&lt;&gt;"",VLOOKUP($D2472,'SINAPI MARÇO 2020'!$A$1:G13126,2,FALSE),"")</f>
        <v>ELETRICISTA COM ENCARGOS COMPLEMENTARES</v>
      </c>
      <c r="F2472" s="180" t="str">
        <f>IF($D2472&lt;&gt;"",VLOOKUP($D2472,'SINAPI MARÇO 2020'!$1:$1048576,3,FALSE),"")</f>
        <v>H</v>
      </c>
      <c r="G2472" s="426">
        <v>0.05</v>
      </c>
      <c r="H2472" s="625">
        <f>IF($D2472&lt;&gt;"",VLOOKUP($D2472,'SINAPI MARÇO 2020'!$1:$1048576,4,FALSE),"")</f>
        <v>18.38</v>
      </c>
      <c r="I2472" s="420">
        <f>TRUNC(G2472*H2472,2)</f>
        <v>0.91</v>
      </c>
    </row>
    <row r="2473" spans="2:9">
      <c r="B2473" s="361" t="s">
        <v>872</v>
      </c>
      <c r="C2473" s="362" t="s">
        <v>873</v>
      </c>
      <c r="D2473" s="366"/>
      <c r="E2473" s="179" t="s">
        <v>13154</v>
      </c>
      <c r="F2473" s="180" t="s">
        <v>1131</v>
      </c>
      <c r="G2473" s="426">
        <v>1</v>
      </c>
      <c r="H2473" s="625">
        <v>13.57</v>
      </c>
      <c r="I2473" s="420">
        <f>TRUNC(G2473*H2473,2)</f>
        <v>13.57</v>
      </c>
    </row>
    <row r="2474" spans="2:9">
      <c r="B2474" s="172"/>
      <c r="C2474" s="173"/>
      <c r="D2474" s="500"/>
      <c r="E2474" s="586"/>
      <c r="F2474" s="173"/>
      <c r="G2474" s="581"/>
      <c r="H2474" s="501"/>
      <c r="I2474" s="523"/>
    </row>
    <row r="2475" spans="2:9" ht="15">
      <c r="B2475" s="483" t="s">
        <v>13156</v>
      </c>
      <c r="C2475" s="395"/>
      <c r="D2475" s="395"/>
      <c r="E2475" s="358" t="s">
        <v>13157</v>
      </c>
      <c r="F2475" s="359" t="s">
        <v>72</v>
      </c>
      <c r="G2475" s="425" t="s">
        <v>48</v>
      </c>
      <c r="H2475" s="360"/>
      <c r="I2475" s="419">
        <f>SUM(I2476:I2478)</f>
        <v>67.09</v>
      </c>
    </row>
    <row r="2476" spans="2:9">
      <c r="B2476" s="361" t="s">
        <v>918</v>
      </c>
      <c r="C2476" s="362" t="s">
        <v>7</v>
      </c>
      <c r="D2476" s="366">
        <v>88247</v>
      </c>
      <c r="E2476" s="179" t="str">
        <f>IF($D2476&lt;&gt;"",VLOOKUP($D2476,'SINAPI MARÇO 2020'!$A$1:G13126,2,FALSE),"")</f>
        <v>AUXILIAR DE ELETRICISTA COM ENCARGOS COMPLEMENTARES</v>
      </c>
      <c r="F2476" s="180" t="str">
        <f>IF($D2476&lt;&gt;"",VLOOKUP($D2476,'SINAPI MARÇO 2020'!$1:$1048576,3,FALSE),"")</f>
        <v>H</v>
      </c>
      <c r="G2476" s="426">
        <v>0.3</v>
      </c>
      <c r="H2476" s="625">
        <f>IF($D2476&lt;&gt;"",VLOOKUP($D2476,'SINAPI MARÇO 2020'!$1:$1048576,4,FALSE),"")</f>
        <v>14.33</v>
      </c>
      <c r="I2476" s="420">
        <f>TRUNC(G2476*H2476,2)</f>
        <v>4.29</v>
      </c>
    </row>
    <row r="2477" spans="2:9">
      <c r="B2477" s="361" t="s">
        <v>918</v>
      </c>
      <c r="C2477" s="362" t="s">
        <v>7</v>
      </c>
      <c r="D2477" s="366">
        <v>88264</v>
      </c>
      <c r="E2477" s="179" t="str">
        <f>IF($D2477&lt;&gt;"",VLOOKUP($D2477,'SINAPI MARÇO 2020'!$A$1:G13131,2,FALSE),"")</f>
        <v>ELETRICISTA COM ENCARGOS COMPLEMENTARES</v>
      </c>
      <c r="F2477" s="180" t="str">
        <f>IF($D2477&lt;&gt;"",VLOOKUP($D2477,'SINAPI MARÇO 2020'!$1:$1048576,3,FALSE),"")</f>
        <v>H</v>
      </c>
      <c r="G2477" s="426">
        <v>0.3</v>
      </c>
      <c r="H2477" s="625">
        <f>IF($D2477&lt;&gt;"",VLOOKUP($D2477,'SINAPI MARÇO 2020'!$1:$1048576,4,FALSE),"")</f>
        <v>18.38</v>
      </c>
      <c r="I2477" s="420">
        <f>TRUNC(G2477*H2477,2)</f>
        <v>5.51</v>
      </c>
    </row>
    <row r="2478" spans="2:9" ht="38.25">
      <c r="B2478" s="361" t="s">
        <v>872</v>
      </c>
      <c r="C2478" s="362" t="s">
        <v>7</v>
      </c>
      <c r="D2478" s="366">
        <v>10851</v>
      </c>
      <c r="E2478" s="179" t="str">
        <f>IF($D2478&lt;&gt;"",VLOOKUP($D2478,'SINAPI MARÇO 2020'!$A$1:G13132,2,FALSE),"")</f>
        <v>PLACA DE ACRILICO TRANSPARENTE ADESIVADA PARA SINALIZACAO DE PORTAS, BORDA POLIDA, DE *25 X 8*, E = 6 MM (NAO INCLUI ACESSORIOS PARA FIXACAO)</v>
      </c>
      <c r="F2478" s="180" t="str">
        <f>IF($D2478&lt;&gt;"",VLOOKUP($D2478,'SINAPI MARÇO 2020'!$1:$1048576,3,FALSE),"")</f>
        <v xml:space="preserve">UN    </v>
      </c>
      <c r="G2478" s="426">
        <v>1.3</v>
      </c>
      <c r="H2478" s="625">
        <f>IF($D2478&lt;&gt;"",VLOOKUP($D2478,'SINAPI MARÇO 2020'!$1:$1048576,4,FALSE),"")</f>
        <v>44.07</v>
      </c>
      <c r="I2478" s="420">
        <f>TRUNC(G2478*H2478,2)</f>
        <v>57.29</v>
      </c>
    </row>
    <row r="2479" spans="2:9">
      <c r="B2479" s="172"/>
      <c r="C2479" s="173"/>
      <c r="D2479" s="500"/>
      <c r="E2479" s="586"/>
      <c r="F2479" s="173"/>
      <c r="G2479" s="581"/>
      <c r="H2479" s="501"/>
      <c r="I2479" s="523"/>
    </row>
    <row r="2480" spans="2:9" ht="15">
      <c r="B2480" s="483" t="s">
        <v>13159</v>
      </c>
      <c r="C2480" s="395"/>
      <c r="D2480" s="395"/>
      <c r="E2480" s="358" t="s">
        <v>13158</v>
      </c>
      <c r="F2480" s="359" t="s">
        <v>1131</v>
      </c>
      <c r="G2480" s="425" t="s">
        <v>48</v>
      </c>
      <c r="H2480" s="360"/>
      <c r="I2480" s="419">
        <f>SUM(I2481:I2483)</f>
        <v>5.3500000000000005</v>
      </c>
    </row>
    <row r="2481" spans="2:9">
      <c r="B2481" s="361" t="s">
        <v>918</v>
      </c>
      <c r="C2481" s="362" t="s">
        <v>7</v>
      </c>
      <c r="D2481" s="366">
        <v>88247</v>
      </c>
      <c r="E2481" s="179" t="str">
        <f>IF($D2481&lt;&gt;"",VLOOKUP($D2481,'SINAPI MARÇO 2020'!$A$1:G13131,2,FALSE),"")</f>
        <v>AUXILIAR DE ELETRICISTA COM ENCARGOS COMPLEMENTARES</v>
      </c>
      <c r="F2481" s="180" t="str">
        <f>IF($D2481&lt;&gt;"",VLOOKUP($D2481,'SINAPI MARÇO 2020'!$1:$1048576,3,FALSE),"")</f>
        <v>H</v>
      </c>
      <c r="G2481" s="426">
        <v>0.15</v>
      </c>
      <c r="H2481" s="625">
        <f>IF($D2481&lt;&gt;"",VLOOKUP($D2481,'SINAPI MARÇO 2020'!$1:$1048576,4,FALSE),"")</f>
        <v>14.33</v>
      </c>
      <c r="I2481" s="420">
        <f>TRUNC(G2481*H2481,2)</f>
        <v>2.14</v>
      </c>
    </row>
    <row r="2482" spans="2:9">
      <c r="B2482" s="361" t="s">
        <v>918</v>
      </c>
      <c r="C2482" s="362" t="s">
        <v>7</v>
      </c>
      <c r="D2482" s="366">
        <v>88264</v>
      </c>
      <c r="E2482" s="179" t="str">
        <f>IF($D2482&lt;&gt;"",VLOOKUP($D2482,'SINAPI MARÇO 2020'!$A$1:G13136,2,FALSE),"")</f>
        <v>ELETRICISTA COM ENCARGOS COMPLEMENTARES</v>
      </c>
      <c r="F2482" s="180" t="str">
        <f>IF($D2482&lt;&gt;"",VLOOKUP($D2482,'SINAPI MARÇO 2020'!$1:$1048576,3,FALSE),"")</f>
        <v>H</v>
      </c>
      <c r="G2482" s="426">
        <v>0.15</v>
      </c>
      <c r="H2482" s="625">
        <f>IF($D2482&lt;&gt;"",VLOOKUP($D2482,'SINAPI MARÇO 2020'!$1:$1048576,4,FALSE),"")</f>
        <v>18.38</v>
      </c>
      <c r="I2482" s="420">
        <f>TRUNC(G2482*H2482,2)</f>
        <v>2.75</v>
      </c>
    </row>
    <row r="2483" spans="2:9" ht="25.5">
      <c r="B2483" s="361" t="s">
        <v>872</v>
      </c>
      <c r="C2483" s="362" t="s">
        <v>7</v>
      </c>
      <c r="D2483" s="366">
        <v>11948</v>
      </c>
      <c r="E2483" s="179" t="str">
        <f>IF($D2483&lt;&gt;"",VLOOKUP($D2483,'SINAPI MARÇO 2020'!$A$1:G13137,2,FALSE),"")</f>
        <v>PARAFUSO ZINCADO, SEXTAVADO, COM ROSCA SOBERBA, DIAMETRO 5/16", COMPRIMENTO 40 MM</v>
      </c>
      <c r="F2483" s="180" t="str">
        <f>IF($D2483&lt;&gt;"",VLOOKUP($D2483,'SINAPI MARÇO 2020'!$1:$1048576,3,FALSE),"")</f>
        <v xml:space="preserve">UN    </v>
      </c>
      <c r="G2483" s="426">
        <v>1</v>
      </c>
      <c r="H2483" s="625">
        <f>IF($D2483&lt;&gt;"",VLOOKUP($D2483,'SINAPI MARÇO 2020'!$1:$1048576,4,FALSE),"")</f>
        <v>0.46</v>
      </c>
      <c r="I2483" s="420">
        <f>TRUNC(G2483*H2483,2)</f>
        <v>0.46</v>
      </c>
    </row>
    <row r="2484" spans="2:9">
      <c r="B2484" s="172"/>
      <c r="C2484" s="173"/>
      <c r="D2484" s="500"/>
      <c r="E2484" s="586"/>
      <c r="F2484" s="173"/>
      <c r="G2484" s="581"/>
      <c r="H2484" s="501"/>
      <c r="I2484" s="523"/>
    </row>
    <row r="2485" spans="2:9" ht="15">
      <c r="B2485" s="483" t="s">
        <v>13160</v>
      </c>
      <c r="C2485" s="395"/>
      <c r="D2485" s="395"/>
      <c r="E2485" s="358" t="s">
        <v>13161</v>
      </c>
      <c r="F2485" s="359" t="s">
        <v>1131</v>
      </c>
      <c r="G2485" s="425" t="s">
        <v>48</v>
      </c>
      <c r="H2485" s="360"/>
      <c r="I2485" s="419">
        <f>SUM(I2486:I2488)</f>
        <v>7.0300000000000011</v>
      </c>
    </row>
    <row r="2486" spans="2:9">
      <c r="B2486" s="361" t="s">
        <v>918</v>
      </c>
      <c r="C2486" s="362" t="s">
        <v>7</v>
      </c>
      <c r="D2486" s="366">
        <v>88247</v>
      </c>
      <c r="E2486" s="179" t="str">
        <f>IF($D2486&lt;&gt;"",VLOOKUP($D2486,'SINAPI MARÇO 2020'!$A$1:G13136,2,FALSE),"")</f>
        <v>AUXILIAR DE ELETRICISTA COM ENCARGOS COMPLEMENTARES</v>
      </c>
      <c r="F2486" s="180" t="str">
        <f>IF($D2486&lt;&gt;"",VLOOKUP($D2486,'SINAPI MARÇO 2020'!$1:$1048576,3,FALSE),"")</f>
        <v>H</v>
      </c>
      <c r="G2486" s="426">
        <v>0.15</v>
      </c>
      <c r="H2486" s="625">
        <f>IF($D2486&lt;&gt;"",VLOOKUP($D2486,'SINAPI MARÇO 2020'!$1:$1048576,4,FALSE),"")</f>
        <v>14.33</v>
      </c>
      <c r="I2486" s="420">
        <f>TRUNC(G2486*H2486,2)</f>
        <v>2.14</v>
      </c>
    </row>
    <row r="2487" spans="2:9">
      <c r="B2487" s="361" t="s">
        <v>918</v>
      </c>
      <c r="C2487" s="362" t="s">
        <v>7</v>
      </c>
      <c r="D2487" s="366">
        <v>88264</v>
      </c>
      <c r="E2487" s="179" t="str">
        <f>IF($D2487&lt;&gt;"",VLOOKUP($D2487,'SINAPI MARÇO 2020'!$A$1:G13141,2,FALSE),"")</f>
        <v>ELETRICISTA COM ENCARGOS COMPLEMENTARES</v>
      </c>
      <c r="F2487" s="180" t="str">
        <f>IF($D2487&lt;&gt;"",VLOOKUP($D2487,'SINAPI MARÇO 2020'!$1:$1048576,3,FALSE),"")</f>
        <v>H</v>
      </c>
      <c r="G2487" s="426">
        <v>0.15</v>
      </c>
      <c r="H2487" s="625">
        <f>IF($D2487&lt;&gt;"",VLOOKUP($D2487,'SINAPI MARÇO 2020'!$1:$1048576,4,FALSE),"")</f>
        <v>18.38</v>
      </c>
      <c r="I2487" s="420">
        <f>TRUNC(G2487*H2487,2)</f>
        <v>2.75</v>
      </c>
    </row>
    <row r="2488" spans="2:9">
      <c r="B2488" s="361" t="s">
        <v>872</v>
      </c>
      <c r="C2488" s="362" t="s">
        <v>873</v>
      </c>
      <c r="D2488" s="366"/>
      <c r="E2488" s="179" t="s">
        <v>13161</v>
      </c>
      <c r="F2488" s="180" t="s">
        <v>13043</v>
      </c>
      <c r="G2488" s="426">
        <v>1</v>
      </c>
      <c r="H2488" s="625">
        <v>2.14</v>
      </c>
      <c r="I2488" s="420">
        <f>TRUNC(G2488*H2488,2)</f>
        <v>2.14</v>
      </c>
    </row>
    <row r="2489" spans="2:9">
      <c r="B2489" s="172"/>
      <c r="C2489" s="173"/>
      <c r="D2489" s="500"/>
      <c r="E2489" s="586"/>
      <c r="F2489" s="173"/>
      <c r="G2489" s="581"/>
      <c r="H2489" s="501"/>
      <c r="I2489" s="523"/>
    </row>
    <row r="2490" spans="2:9" ht="38.25">
      <c r="B2490" s="483" t="s">
        <v>13183</v>
      </c>
      <c r="C2490" s="395"/>
      <c r="D2490" s="395"/>
      <c r="E2490" s="358" t="s">
        <v>13184</v>
      </c>
      <c r="F2490" s="359" t="s">
        <v>1131</v>
      </c>
      <c r="G2490" s="425" t="s">
        <v>48</v>
      </c>
      <c r="H2490" s="360"/>
      <c r="I2490" s="419">
        <f>SUM(I2491:I2493)</f>
        <v>28.94</v>
      </c>
    </row>
    <row r="2491" spans="2:9">
      <c r="B2491" s="361" t="s">
        <v>918</v>
      </c>
      <c r="C2491" s="362" t="s">
        <v>7</v>
      </c>
      <c r="D2491" s="366">
        <v>88247</v>
      </c>
      <c r="E2491" s="179" t="str">
        <f>IF($D2491&lt;&gt;"",VLOOKUP($D2491,'SINAPI MARÇO 2020'!$A$1:G13141,2,FALSE),"")</f>
        <v>AUXILIAR DE ELETRICISTA COM ENCARGOS COMPLEMENTARES</v>
      </c>
      <c r="F2491" s="180" t="str">
        <f>IF($D2491&lt;&gt;"",VLOOKUP($D2491,'SINAPI MARÇO 2020'!$1:$1048576,3,FALSE),"")</f>
        <v>H</v>
      </c>
      <c r="G2491" s="426">
        <v>0.15</v>
      </c>
      <c r="H2491" s="625">
        <f>IF($D2491&lt;&gt;"",VLOOKUP($D2491,'SINAPI MARÇO 2020'!$1:$1048576,4,FALSE),"")</f>
        <v>14.33</v>
      </c>
      <c r="I2491" s="420">
        <f>TRUNC(G2491*H2491,2)</f>
        <v>2.14</v>
      </c>
    </row>
    <row r="2492" spans="2:9">
      <c r="B2492" s="361" t="s">
        <v>918</v>
      </c>
      <c r="C2492" s="362" t="s">
        <v>7</v>
      </c>
      <c r="D2492" s="366">
        <v>88264</v>
      </c>
      <c r="E2492" s="179" t="str">
        <f>IF($D2492&lt;&gt;"",VLOOKUP($D2492,'SINAPI MARÇO 2020'!$A$1:G13146,2,FALSE),"")</f>
        <v>ELETRICISTA COM ENCARGOS COMPLEMENTARES</v>
      </c>
      <c r="F2492" s="180" t="str">
        <f>IF($D2492&lt;&gt;"",VLOOKUP($D2492,'SINAPI MARÇO 2020'!$1:$1048576,3,FALSE),"")</f>
        <v>H</v>
      </c>
      <c r="G2492" s="426">
        <v>0.15</v>
      </c>
      <c r="H2492" s="625">
        <f>IF($D2492&lt;&gt;"",VLOOKUP($D2492,'SINAPI MARÇO 2020'!$1:$1048576,4,FALSE),"")</f>
        <v>18.38</v>
      </c>
      <c r="I2492" s="420">
        <f>TRUNC(G2492*H2492,2)</f>
        <v>2.75</v>
      </c>
    </row>
    <row r="2493" spans="2:9" ht="26.25" thickBot="1">
      <c r="B2493" s="409" t="s">
        <v>872</v>
      </c>
      <c r="C2493" s="410" t="s">
        <v>7</v>
      </c>
      <c r="D2493" s="411">
        <v>39771</v>
      </c>
      <c r="E2493" s="496" t="str">
        <f>IF($D2493&lt;&gt;"",VLOOKUP($D2493,'SINAPI MARÇO 2020'!$A$1:G13147,2,FALSE),"")</f>
        <v>CAIXA DE PASSAGEM METALICA DE SOBREPOR COM TAMPA PARAFUSADA, DIMENSOES 20 X 20 X 10 CM</v>
      </c>
      <c r="F2493" s="497" t="str">
        <f>IF($D2493&lt;&gt;"",VLOOKUP($D2493,'SINAPI MARÇO 2020'!$1:$1048576,3,FALSE),"")</f>
        <v xml:space="preserve">UN    </v>
      </c>
      <c r="G2493" s="429">
        <v>1</v>
      </c>
      <c r="H2493" s="632">
        <f>IF($D2493&lt;&gt;"",VLOOKUP($D2493,'SINAPI MARÇO 2020'!$1:$1048576,4,FALSE),"")</f>
        <v>24.05</v>
      </c>
      <c r="I2493" s="421">
        <f>TRUNC(G2493*H2493,2)</f>
        <v>24.05</v>
      </c>
    </row>
  </sheetData>
  <mergeCells count="32">
    <mergeCell ref="B1449:I1449"/>
    <mergeCell ref="B136:I136"/>
    <mergeCell ref="B2:I2"/>
    <mergeCell ref="B3:I3"/>
    <mergeCell ref="B4:I4"/>
    <mergeCell ref="B5:I5"/>
    <mergeCell ref="B6:I6"/>
    <mergeCell ref="B11:I11"/>
    <mergeCell ref="B7:I7"/>
    <mergeCell ref="E8:E9"/>
    <mergeCell ref="F8:F9"/>
    <mergeCell ref="G8:G9"/>
    <mergeCell ref="H8:H9"/>
    <mergeCell ref="I8:I9"/>
    <mergeCell ref="B8:D8"/>
    <mergeCell ref="B87:I87"/>
    <mergeCell ref="B107:I107"/>
    <mergeCell ref="B2184:I2184"/>
    <mergeCell ref="B1848:I1848"/>
    <mergeCell ref="B1982:I1982"/>
    <mergeCell ref="B2005:I2005"/>
    <mergeCell ref="B2067:I2067"/>
    <mergeCell ref="B957:I957"/>
    <mergeCell ref="B1071:I1071"/>
    <mergeCell ref="B1198:I1198"/>
    <mergeCell ref="B440:I440"/>
    <mergeCell ref="B471:I471"/>
    <mergeCell ref="B649:I649"/>
    <mergeCell ref="B666:I666"/>
    <mergeCell ref="B932:I932"/>
    <mergeCell ref="B1326:I1326"/>
    <mergeCell ref="B427:I427"/>
  </mergeCells>
  <conditionalFormatting sqref="B430:B438">
    <cfRule type="expression" dxfId="294" priority="1" stopIfTrue="1">
      <formula>AND($A430&lt;&gt;"COMPOSICAO",$A430&lt;&gt;"INSUMO",$A430&lt;&gt;"")</formula>
    </cfRule>
    <cfRule type="expression" dxfId="293" priority="2" stopIfTrue="1">
      <formula>AND(OR($A430="COMPOSICAO",$A430="INSUMO",$A430&lt;&gt;""),$A430&lt;&gt;"")</formula>
    </cfRule>
  </conditionalFormatting>
  <pageMargins left="0.51181102362204722" right="0.51181102362204722" top="0.78740157480314965" bottom="0.78740157480314965" header="0.31496062992125984" footer="0.31496062992125984"/>
  <pageSetup paperSize="9" scale="64" orientation="landscape" r:id="rId1"/>
  <rowBreaks count="10" manualBreakCount="10">
    <brk id="1130" min="1" max="8" man="1"/>
    <brk id="1161" min="1" max="8" man="1"/>
    <brk id="1196" min="1" max="8" man="1"/>
    <brk id="1847" min="1" max="8" man="1"/>
    <brk id="2032" min="1" max="8" man="1"/>
    <brk id="2082" min="1" max="8" man="1"/>
    <brk id="2149" min="1" max="8" man="1"/>
    <brk id="2229" min="1" max="8" man="1"/>
    <brk id="2326" min="1" max="8" man="1"/>
    <brk id="2421" min="1" max="8" man="1"/>
  </rowBreaks>
  <drawing r:id="rId2"/>
</worksheet>
</file>

<file path=xl/worksheets/sheet4.xml><?xml version="1.0" encoding="utf-8"?>
<worksheet xmlns="http://schemas.openxmlformats.org/spreadsheetml/2006/main" xmlns:r="http://schemas.openxmlformats.org/officeDocument/2006/relationships">
  <dimension ref="B1:Y731"/>
  <sheetViews>
    <sheetView tabSelected="1" view="pageBreakPreview" zoomScale="85" zoomScaleSheetLayoutView="85" workbookViewId="0">
      <selection activeCell="Q3" sqref="Q3"/>
    </sheetView>
  </sheetViews>
  <sheetFormatPr defaultRowHeight="14.25"/>
  <cols>
    <col min="1" max="1" width="12.85546875" style="216" customWidth="1"/>
    <col min="2" max="2" width="7.7109375" style="212" bestFit="1" customWidth="1"/>
    <col min="3" max="3" width="11.7109375" style="473" bestFit="1" customWidth="1"/>
    <col min="4" max="4" width="8.85546875" style="215" bestFit="1" customWidth="1"/>
    <col min="5" max="5" width="69.5703125" style="214" customWidth="1"/>
    <col min="6" max="6" width="7.7109375" style="215" bestFit="1" customWidth="1"/>
    <col min="7" max="7" width="10.5703125" style="435" bestFit="1" customWidth="1"/>
    <col min="8" max="8" width="16.28515625" style="454" customWidth="1"/>
    <col min="9" max="9" width="12.42578125" style="454" bestFit="1" customWidth="1"/>
    <col min="10" max="10" width="21.140625" style="455" bestFit="1" customWidth="1"/>
    <col min="11" max="11" width="21.42578125" style="455" bestFit="1" customWidth="1"/>
    <col min="12" max="24" width="9.140625" style="216"/>
    <col min="25" max="25" width="15.7109375" style="216" bestFit="1" customWidth="1"/>
    <col min="26" max="58" width="9.140625" style="216"/>
    <col min="59" max="59" width="9.28515625" style="216" customWidth="1"/>
    <col min="60" max="60" width="9.140625" style="216"/>
    <col min="61" max="61" width="9.42578125" style="216" customWidth="1"/>
    <col min="62" max="16384" width="9.140625" style="216"/>
  </cols>
  <sheetData>
    <row r="1" spans="2:11" ht="37.5" customHeight="1" thickBot="1"/>
    <row r="2" spans="2:11" ht="100.5" customHeight="1" thickBot="1">
      <c r="B2" s="734"/>
      <c r="C2" s="735"/>
      <c r="D2" s="735"/>
      <c r="E2" s="735"/>
      <c r="F2" s="735"/>
      <c r="G2" s="735"/>
      <c r="H2" s="735"/>
      <c r="I2" s="735"/>
      <c r="J2" s="735"/>
      <c r="K2" s="736"/>
    </row>
    <row r="3" spans="2:11" ht="33" customHeight="1">
      <c r="B3" s="737" t="s">
        <v>12219</v>
      </c>
      <c r="C3" s="738"/>
      <c r="D3" s="738"/>
      <c r="E3" s="738"/>
      <c r="F3" s="738"/>
      <c r="G3" s="738"/>
      <c r="H3" s="738"/>
      <c r="I3" s="738"/>
      <c r="J3" s="738"/>
      <c r="K3" s="739"/>
    </row>
    <row r="4" spans="2:11" ht="15">
      <c r="B4" s="740" t="s">
        <v>14878</v>
      </c>
      <c r="C4" s="741"/>
      <c r="D4" s="741"/>
      <c r="E4" s="741"/>
      <c r="F4" s="741"/>
      <c r="G4" s="741"/>
      <c r="H4" s="741"/>
      <c r="I4" s="741"/>
      <c r="J4" s="741"/>
      <c r="K4" s="742"/>
    </row>
    <row r="5" spans="2:11" ht="15">
      <c r="B5" s="740" t="s">
        <v>14879</v>
      </c>
      <c r="C5" s="741"/>
      <c r="D5" s="741"/>
      <c r="E5" s="741"/>
      <c r="F5" s="741"/>
      <c r="G5" s="741"/>
      <c r="H5" s="741"/>
      <c r="I5" s="741"/>
      <c r="J5" s="741"/>
      <c r="K5" s="742"/>
    </row>
    <row r="6" spans="2:11" ht="15">
      <c r="B6" s="740" t="s">
        <v>14880</v>
      </c>
      <c r="C6" s="741"/>
      <c r="D6" s="741"/>
      <c r="E6" s="741"/>
      <c r="F6" s="741"/>
      <c r="G6" s="741"/>
      <c r="H6" s="741"/>
      <c r="I6" s="741"/>
      <c r="J6" s="741"/>
      <c r="K6" s="742"/>
    </row>
    <row r="7" spans="2:11" ht="15.75" thickBot="1">
      <c r="B7" s="743" t="s">
        <v>14881</v>
      </c>
      <c r="C7" s="744"/>
      <c r="D7" s="744"/>
      <c r="E7" s="744"/>
      <c r="F7" s="744"/>
      <c r="G7" s="744"/>
      <c r="H7" s="744"/>
      <c r="I7" s="744"/>
      <c r="J7" s="744"/>
      <c r="K7" s="745"/>
    </row>
    <row r="8" spans="2:11" ht="21.75" customHeight="1" thickBot="1">
      <c r="B8" s="849" t="s">
        <v>5249</v>
      </c>
      <c r="C8" s="850"/>
      <c r="D8" s="850"/>
      <c r="E8" s="850"/>
      <c r="F8" s="850"/>
      <c r="G8" s="850"/>
      <c r="H8" s="850"/>
      <c r="I8" s="850"/>
      <c r="J8" s="850"/>
      <c r="K8" s="851"/>
    </row>
    <row r="9" spans="2:11" s="213" customFormat="1" ht="30">
      <c r="B9" s="375" t="s">
        <v>1</v>
      </c>
      <c r="C9" s="376" t="s">
        <v>2</v>
      </c>
      <c r="D9" s="376" t="s">
        <v>0</v>
      </c>
      <c r="E9" s="449" t="s">
        <v>3</v>
      </c>
      <c r="F9" s="377" t="s">
        <v>4</v>
      </c>
      <c r="G9" s="436" t="s">
        <v>5</v>
      </c>
      <c r="H9" s="456" t="s">
        <v>878</v>
      </c>
      <c r="I9" s="456" t="s">
        <v>927</v>
      </c>
      <c r="J9" s="456" t="s">
        <v>879</v>
      </c>
      <c r="K9" s="457" t="s">
        <v>928</v>
      </c>
    </row>
    <row r="10" spans="2:11" s="213" customFormat="1" ht="15">
      <c r="B10" s="478"/>
      <c r="C10" s="475"/>
      <c r="D10" s="475"/>
      <c r="E10" s="476"/>
      <c r="F10" s="374"/>
      <c r="G10" s="437"/>
      <c r="H10" s="477"/>
      <c r="I10" s="477"/>
      <c r="J10" s="477"/>
      <c r="K10" s="479"/>
    </row>
    <row r="11" spans="2:11" s="213" customFormat="1" ht="15">
      <c r="B11" s="369" t="s">
        <v>901</v>
      </c>
      <c r="C11" s="370"/>
      <c r="D11" s="371"/>
      <c r="E11" s="379" t="s">
        <v>13185</v>
      </c>
      <c r="F11" s="373"/>
      <c r="G11" s="437"/>
      <c r="H11" s="458"/>
      <c r="I11" s="458"/>
      <c r="J11" s="459"/>
      <c r="K11" s="460"/>
    </row>
    <row r="12" spans="2:11" s="213" customFormat="1" ht="30" customHeight="1">
      <c r="B12" s="14" t="s">
        <v>6</v>
      </c>
      <c r="C12" s="390" t="s">
        <v>14055</v>
      </c>
      <c r="D12" s="852" t="s">
        <v>1107</v>
      </c>
      <c r="E12" s="853" t="str">
        <f>IFERROR(VLOOKUP($C12,'SINAPI MARÇO 2020'!$1:$1048576,2,0),IFERROR(VLOOKUP($C12,'COMP. PROPRIA'!$B$1:$I$2187,4,0),""))</f>
        <v>PLACA DE OBRA EM CHAPA DE ACO GALVANIZADO FORNECIMENTO E INSTALAÇÃO</v>
      </c>
      <c r="F12" s="854" t="str">
        <f>IFERROR(VLOOKUP($C12,'SINAPI MARÇO 2020'!$A:$D,3,0),IFERROR(VLOOKUP($C12,'COMP. PROPRIA'!$B$1:$I$2187,5,0),""))</f>
        <v xml:space="preserve">M2    </v>
      </c>
      <c r="G12" s="453">
        <v>6</v>
      </c>
      <c r="H12" s="855">
        <f>IFERROR(VLOOKUP($C12,'SINAPI MARÇO 2020'!$A:$D,4,0),IFERROR(VLOOKUP($C12,'COMP. PROPRIA'!$B$1:$I$204555,8,0),""))</f>
        <v>373.11</v>
      </c>
      <c r="I12" s="856">
        <f>TRUNC(H12*'4-BDI'!$E$29,2)</f>
        <v>476.46</v>
      </c>
      <c r="J12" s="461">
        <f>TRUNC(G12*H12,2)</f>
        <v>2238.66</v>
      </c>
      <c r="K12" s="462">
        <f>TRUNC(G12*I12,2)</f>
        <v>2858.76</v>
      </c>
    </row>
    <row r="13" spans="2:11" s="213" customFormat="1" ht="30" customHeight="1">
      <c r="B13" s="14" t="s">
        <v>44</v>
      </c>
      <c r="C13" s="390" t="s">
        <v>12232</v>
      </c>
      <c r="D13" s="852" t="s">
        <v>1107</v>
      </c>
      <c r="E13" s="853" t="str">
        <f>IFERROR(VLOOKUP($C13,'SINAPI MARÇO 2020'!$1:$1048576,2,0),IFERROR(VLOOKUP($C13,'COMP. PROPRIA'!$B$1:$I$2187,4,0),""))</f>
        <v xml:space="preserve">INSTALAÇÃO PROVISÓRIA DE ÁGUA </v>
      </c>
      <c r="F13" s="854" t="str">
        <f>IFERROR(VLOOKUP($C13,'SINAPI MARÇO 2020'!$A:$D,3,0),IFERROR(VLOOKUP($C13,'COMP. PROPRIA'!$B$1:$I$2187,5,0),""))</f>
        <v>UN</v>
      </c>
      <c r="G13" s="453">
        <v>1</v>
      </c>
      <c r="H13" s="855">
        <f>IFERROR(VLOOKUP($C13,'SINAPI MARÇO 2020'!$A:$D,4,0),IFERROR(VLOOKUP($C13,'COMP. PROPRIA'!$B$1:$I$204555,8,0),""))</f>
        <v>1364.29</v>
      </c>
      <c r="I13" s="856">
        <f>TRUNC(H13*'4-BDI'!$E$29,2)</f>
        <v>1742.2</v>
      </c>
      <c r="J13" s="461">
        <f>TRUNC(G13*H13,2)</f>
        <v>1364.29</v>
      </c>
      <c r="K13" s="462">
        <f>TRUNC(G13*I13,2)</f>
        <v>1742.2</v>
      </c>
    </row>
    <row r="14" spans="2:11" s="213" customFormat="1" ht="33" customHeight="1">
      <c r="B14" s="14" t="s">
        <v>46</v>
      </c>
      <c r="C14" s="852" t="s">
        <v>12233</v>
      </c>
      <c r="D14" s="852" t="s">
        <v>1107</v>
      </c>
      <c r="E14" s="853" t="str">
        <f>IFERROR(VLOOKUP($C14,'SINAPI MARÇO 2020'!$1:$1048576,2,0),IFERROR(VLOOKUP($C14,'COMP. PROPRIA'!$B$1:$I$2187,4,0),""))</f>
        <v xml:space="preserve">INSTALAÇÃO PROVISÓRIA DE ENERGIA ELÉTRICA EM BAIXA TENSÃO </v>
      </c>
      <c r="F14" s="854" t="str">
        <f>IFERROR(VLOOKUP($C14,'SINAPI MARÇO 2020'!$A:$D,3,0),IFERROR(VLOOKUP($C14,'COMP. PROPRIA'!$B$1:$I$2187,5,0),""))</f>
        <v>UN</v>
      </c>
      <c r="G14" s="453">
        <v>1</v>
      </c>
      <c r="H14" s="855">
        <f>IFERROR(VLOOKUP($C14,'SINAPI MARÇO 2020'!$A:$D,4,0),IFERROR(VLOOKUP($C14,'COMP. PROPRIA'!$B$1:$I$204555,8,0),""))</f>
        <v>1506.86</v>
      </c>
      <c r="I14" s="856">
        <f>TRUNC(H14*'4-BDI'!$E$29,2)</f>
        <v>1924.26</v>
      </c>
      <c r="J14" s="461">
        <f>TRUNC(G14*H14,2)</f>
        <v>1506.86</v>
      </c>
      <c r="K14" s="462">
        <f>TRUNC(G14*I14,2)</f>
        <v>1924.26</v>
      </c>
    </row>
    <row r="15" spans="2:11" s="213" customFormat="1" ht="27" customHeight="1">
      <c r="B15" s="14" t="s">
        <v>47</v>
      </c>
      <c r="C15" s="852" t="s">
        <v>12234</v>
      </c>
      <c r="D15" s="852" t="s">
        <v>1107</v>
      </c>
      <c r="E15" s="853" t="str">
        <f>IFERROR(VLOOKUP($C15,'SINAPI MARÇO 2020'!$1:$1048576,2,0),IFERROR(VLOOKUP($C15,'COMP. PROPRIA'!$B$1:$I$2187,4,0),""))</f>
        <v>INSTALAÇÕES PROVISÓRIAS DE ESGOTO</v>
      </c>
      <c r="F15" s="854" t="str">
        <f>IFERROR(VLOOKUP($C15,'SINAPI MARÇO 2020'!$A:$D,3,0),IFERROR(VLOOKUP($C15,'COMP. PROPRIA'!$B$1:$I$2187,5,0),""))</f>
        <v>UNI</v>
      </c>
      <c r="G15" s="453">
        <v>1</v>
      </c>
      <c r="H15" s="855">
        <f>IFERROR(VLOOKUP($C15,'SINAPI MARÇO 2020'!$A:$D,4,0),IFERROR(VLOOKUP($C15,'COMP. PROPRIA'!$B$1:$I$204555,8,0),""))</f>
        <v>1262.6600000000001</v>
      </c>
      <c r="I15" s="856">
        <f>TRUNC(H15*'4-BDI'!$E$29,2)</f>
        <v>1612.42</v>
      </c>
      <c r="J15" s="461">
        <f>TRUNC(G15*H15,2)</f>
        <v>1262.6600000000001</v>
      </c>
      <c r="K15" s="462">
        <f>TRUNC(G15*I15,2)</f>
        <v>1612.42</v>
      </c>
    </row>
    <row r="16" spans="2:11" s="213" customFormat="1" ht="30">
      <c r="B16" s="14" t="s">
        <v>10129</v>
      </c>
      <c r="C16" s="852" t="s">
        <v>12235</v>
      </c>
      <c r="D16" s="852" t="s">
        <v>1107</v>
      </c>
      <c r="E16" s="853" t="str">
        <f>IFERROR(VLOOKUP($C16,'SINAPI MARÇO 2020'!$1:$1048576,2,0),IFERROR(VLOOKUP($C16,'COMP. PROPRIA'!$B$1:$I$2187,4,0),""))</f>
        <v>BARRACÕES PROVISÓRIOS (DEPÓSITO, ESCRITÓRIO, VESTIÁRIO E REFEITÓRIO) COM PISO CIMENTADO</v>
      </c>
      <c r="F16" s="854" t="str">
        <f>IFERROR(VLOOKUP($C16,'SINAPI MARÇO 2020'!$A:$D,3,0),IFERROR(VLOOKUP($C16,'COMP. PROPRIA'!$B$1:$I$2187,5,0),""))</f>
        <v>M2</v>
      </c>
      <c r="G16" s="453">
        <v>40</v>
      </c>
      <c r="H16" s="855">
        <f>IFERROR(VLOOKUP($C16,'SINAPI MARÇO 2020'!$A:$D,4,0),IFERROR(VLOOKUP($C16,'COMP. PROPRIA'!$B$1:$I$204555,8,0),""))</f>
        <v>996.94</v>
      </c>
      <c r="I16" s="856">
        <f>TRUNC(H16*'4-BDI'!$E$29,2)</f>
        <v>1273.0899999999999</v>
      </c>
      <c r="J16" s="461">
        <f>TRUNC(G16*H16,2)</f>
        <v>39877.599999999999</v>
      </c>
      <c r="K16" s="462">
        <f>TRUNC(G16*I16,2)</f>
        <v>50923.6</v>
      </c>
    </row>
    <row r="17" spans="2:11" s="213" customFormat="1" ht="15" customHeight="1">
      <c r="B17" s="732" t="s">
        <v>10091</v>
      </c>
      <c r="C17" s="733"/>
      <c r="D17" s="733"/>
      <c r="E17" s="733"/>
      <c r="F17" s="733"/>
      <c r="G17" s="733"/>
      <c r="H17" s="733"/>
      <c r="I17" s="463"/>
      <c r="J17" s="470">
        <f>TRUNC(SUM(J12:J16),2)</f>
        <v>46250.07</v>
      </c>
      <c r="K17" s="464">
        <f>TRUNC(SUM(K12:K16),2)</f>
        <v>59061.24</v>
      </c>
    </row>
    <row r="18" spans="2:11" s="213" customFormat="1" ht="15">
      <c r="B18" s="369" t="s">
        <v>902</v>
      </c>
      <c r="C18" s="370"/>
      <c r="D18" s="371"/>
      <c r="E18" s="379" t="s">
        <v>13186</v>
      </c>
      <c r="F18" s="373"/>
      <c r="G18" s="437"/>
      <c r="H18" s="458"/>
      <c r="I18" s="458"/>
      <c r="J18" s="459"/>
      <c r="K18" s="460"/>
    </row>
    <row r="19" spans="2:11" s="213" customFormat="1" ht="15">
      <c r="B19" s="369" t="s">
        <v>847</v>
      </c>
      <c r="C19" s="370"/>
      <c r="D19" s="371"/>
      <c r="E19" s="379" t="s">
        <v>13187</v>
      </c>
      <c r="F19" s="373"/>
      <c r="G19" s="437"/>
      <c r="H19" s="458"/>
      <c r="I19" s="458"/>
      <c r="J19" s="459"/>
      <c r="K19" s="460"/>
    </row>
    <row r="20" spans="2:11" s="213" customFormat="1" ht="30">
      <c r="B20" s="14" t="s">
        <v>13287</v>
      </c>
      <c r="C20" s="562">
        <v>100576</v>
      </c>
      <c r="D20" s="852" t="s">
        <v>7</v>
      </c>
      <c r="E20" s="853" t="str">
        <f>IFERROR(VLOOKUP($C20,'SINAPI MARÇO 2020'!$1:$1048576,2,0),IFERROR(VLOOKUP($C20,'COMP. PROPRIA'!$B$1:$I$2187,4,0),""))</f>
        <v>REGULARIZAÇÃO E COMPACTAÇÃO DE SUBLEITO DE SOLO  PREDOMINANTEMENTE ARGILOSO. AF_11/2019</v>
      </c>
      <c r="F20" s="854" t="str">
        <f>IFERROR(VLOOKUP($C20,'SINAPI MARÇO 2020'!$A:$D,3,0),IFERROR(VLOOKUP($C20,'COMP. PROPRIA'!$B$1:$I$2187,5,0),""))</f>
        <v>M2</v>
      </c>
      <c r="G20" s="453">
        <v>17.739999999999998</v>
      </c>
      <c r="H20" s="855">
        <f>IFERROR(VLOOKUP($C20,'SINAPI MARÇO 2020'!$A:$D,4,0),IFERROR(VLOOKUP($C20,'COMP. PROPRIA'!$B$1:$I$204555,8,0),""))</f>
        <v>1.24</v>
      </c>
      <c r="I20" s="856">
        <f>TRUNC(H20*'4-BDI'!$E$29,2)</f>
        <v>1.58</v>
      </c>
      <c r="J20" s="461">
        <f>TRUNC(G20*H20,2)</f>
        <v>21.99</v>
      </c>
      <c r="K20" s="462">
        <f>TRUNC(G20*I20,2)</f>
        <v>28.02</v>
      </c>
    </row>
    <row r="21" spans="2:11" s="213" customFormat="1" ht="30">
      <c r="B21" s="14" t="s">
        <v>13288</v>
      </c>
      <c r="C21" s="562">
        <v>94319</v>
      </c>
      <c r="D21" s="852" t="s">
        <v>7</v>
      </c>
      <c r="E21" s="853" t="str">
        <f>IFERROR(VLOOKUP($C21,'SINAPI MARÇO 2020'!$1:$1048576,2,0),IFERROR(VLOOKUP($C21,'COMP. PROPRIA'!$B$1:$I$2187,4,0),""))</f>
        <v>ATERRO MANUAL DE VALAS COM SOLO ARGILO-ARENOSO E COMPACTAÇÃO MECANIZADA. AF_05/2016</v>
      </c>
      <c r="F21" s="854" t="str">
        <f>IFERROR(VLOOKUP($C21,'SINAPI MARÇO 2020'!$A:$D,3,0),IFERROR(VLOOKUP($C21,'COMP. PROPRIA'!$B$1:$I$2187,5,0),""))</f>
        <v>M3</v>
      </c>
      <c r="G21" s="453">
        <v>6.39</v>
      </c>
      <c r="H21" s="855">
        <f>IFERROR(VLOOKUP($C21,'SINAPI MARÇO 2020'!$A:$D,4,0),IFERROR(VLOOKUP($C21,'COMP. PROPRIA'!$B$1:$I$204555,8,0),""))</f>
        <v>31.54</v>
      </c>
      <c r="I21" s="856">
        <f>TRUNC(H21*'4-BDI'!$E$29,2)</f>
        <v>40.270000000000003</v>
      </c>
      <c r="J21" s="461">
        <f>TRUNC(G21*H21,2)</f>
        <v>201.54</v>
      </c>
      <c r="K21" s="462">
        <f>TRUNC(G21*I21,2)</f>
        <v>257.32</v>
      </c>
    </row>
    <row r="22" spans="2:11" s="213" customFormat="1" ht="15" customHeight="1">
      <c r="B22" s="732" t="s">
        <v>10091</v>
      </c>
      <c r="C22" s="733"/>
      <c r="D22" s="733"/>
      <c r="E22" s="733"/>
      <c r="F22" s="733"/>
      <c r="G22" s="733"/>
      <c r="H22" s="733"/>
      <c r="I22" s="463"/>
      <c r="J22" s="470">
        <f>TRUNC(SUM(J20:J21),2)</f>
        <v>223.53</v>
      </c>
      <c r="K22" s="464">
        <f>TRUNC(SUM(K20:K21),2)</f>
        <v>285.33999999999997</v>
      </c>
    </row>
    <row r="23" spans="2:11" s="213" customFormat="1" ht="30.75" customHeight="1">
      <c r="B23" s="369" t="s">
        <v>1126</v>
      </c>
      <c r="C23" s="370"/>
      <c r="D23" s="371"/>
      <c r="E23" s="379" t="s">
        <v>12240</v>
      </c>
      <c r="F23" s="373"/>
      <c r="G23" s="437"/>
      <c r="H23" s="458"/>
      <c r="I23" s="458"/>
      <c r="J23" s="459"/>
      <c r="K23" s="460"/>
    </row>
    <row r="24" spans="2:11" s="213" customFormat="1" ht="15">
      <c r="B24" s="382" t="s">
        <v>30</v>
      </c>
      <c r="C24" s="383"/>
      <c r="D24" s="383"/>
      <c r="E24" s="381" t="s">
        <v>12241</v>
      </c>
      <c r="F24" s="854" t="str">
        <f>IFERROR(VLOOKUP($C24,'SINAPI MARÇO 2020'!$A:$D,3,0),IFERROR(VLOOKUP($C24,'COMP. PROPRIA'!#REF!,5,0),""))</f>
        <v/>
      </c>
      <c r="G24" s="453"/>
      <c r="H24" s="855"/>
      <c r="I24" s="856"/>
      <c r="J24" s="461"/>
      <c r="K24" s="462"/>
    </row>
    <row r="25" spans="2:11" s="213" customFormat="1" ht="30">
      <c r="B25" s="14" t="s">
        <v>12245</v>
      </c>
      <c r="C25" s="857" t="s">
        <v>12549</v>
      </c>
      <c r="D25" s="852" t="s">
        <v>1107</v>
      </c>
      <c r="E25" s="853" t="str">
        <f>IFERROR(VLOOKUP($C25,'SINAPI MARÇO 2020'!$1:$1048576,2,0),IFERROR(VLOOKUP($C25,'COMP. PROPRIA'!$B$1:$I$2187,4,0),""))</f>
        <v>Cobogó de concreto (elemento vazado)  - (6x40x40cm) assentado com argamassa traço 1:4 (cimento, areia)</v>
      </c>
      <c r="F25" s="854" t="str">
        <f>IFERROR(VLOOKUP($C25,'SINAPI MARÇO 2020'!$A:$D,3,0),IFERROR(VLOOKUP($C25,'COMP. PROPRIA'!$B$1:$I$2187,5,0),""))</f>
        <v>M2</v>
      </c>
      <c r="G25" s="453">
        <v>6.1</v>
      </c>
      <c r="H25" s="855">
        <f>IFERROR(VLOOKUP($C25,'SINAPI MARÇO 2020'!$A:$D,4,0),IFERROR(VLOOKUP($C25,'COMP. PROPRIA'!$B$1:$I$204555,8,0),""))</f>
        <v>109.91</v>
      </c>
      <c r="I25" s="856">
        <f>TRUNC(H25*'4-BDI'!$E$29,2)</f>
        <v>140.35</v>
      </c>
      <c r="J25" s="461">
        <f>TRUNC(G25*H25,2)</f>
        <v>670.45</v>
      </c>
      <c r="K25" s="462">
        <f>TRUNC(G25*I25,2)</f>
        <v>856.13</v>
      </c>
    </row>
    <row r="26" spans="2:11" s="213" customFormat="1" ht="15">
      <c r="B26" s="382" t="s">
        <v>35</v>
      </c>
      <c r="C26" s="383"/>
      <c r="D26" s="383"/>
      <c r="E26" s="381" t="s">
        <v>12242</v>
      </c>
      <c r="F26" s="854" t="str">
        <f>IFERROR(VLOOKUP($C26,'SINAPI MARÇO 2020'!$A:$D,3,0),IFERROR(VLOOKUP($C26,'COMP. PROPRIA'!$B$1:$I$2187,5,0),""))</f>
        <v/>
      </c>
      <c r="G26" s="453"/>
      <c r="H26" s="855"/>
      <c r="I26" s="856"/>
      <c r="J26" s="461"/>
      <c r="K26" s="462"/>
    </row>
    <row r="27" spans="2:11" s="213" customFormat="1" ht="49.5" customHeight="1">
      <c r="B27" s="14" t="s">
        <v>14966</v>
      </c>
      <c r="C27" s="857" t="s">
        <v>13191</v>
      </c>
      <c r="D27" s="852" t="s">
        <v>1107</v>
      </c>
      <c r="E27" s="853" t="str">
        <f>IFERROR(VLOOKUP($C27,'SINAPI MARÇO 2020'!$1:$1048576,2,0),IFERROR(VLOOKUP($C27,'COMP. PROPRIA'!$B$1:$I$2187,4,0),""))</f>
        <v xml:space="preserve">Alvenaria de vedação de 1/2 vez em tijolos cerâmicos de 08 furos (dimensões nominais: 39x19x09); assentamento em argamassa no traço 1:2:8 (cimento, cal e areia) </v>
      </c>
      <c r="F27" s="854" t="str">
        <f>IFERROR(VLOOKUP($C27,'SINAPI MARÇO 2020'!$A:$D,3,0),IFERROR(VLOOKUP($C27,'COMP. PROPRIA'!$B$1:$I$2187,5,0),""))</f>
        <v>M2</v>
      </c>
      <c r="G27" s="453">
        <v>65.05</v>
      </c>
      <c r="H27" s="855">
        <f>IFERROR(VLOOKUP($C27,'SINAPI MARÇO 2020'!$A:$D,4,0),IFERROR(VLOOKUP($C27,'COMP. PROPRIA'!$B$1:$I$204555,8,0),""))</f>
        <v>39.92</v>
      </c>
      <c r="I27" s="856">
        <f>TRUNC(H27*'4-BDI'!$E$29,2)</f>
        <v>50.97</v>
      </c>
      <c r="J27" s="461">
        <f>TRUNC(G27*H27,2)</f>
        <v>2596.79</v>
      </c>
      <c r="K27" s="462">
        <f>TRUNC(G27*I27,2)</f>
        <v>3315.59</v>
      </c>
    </row>
    <row r="28" spans="2:11" s="213" customFormat="1" ht="45">
      <c r="B28" s="14" t="s">
        <v>12254</v>
      </c>
      <c r="C28" s="857" t="s">
        <v>12551</v>
      </c>
      <c r="D28" s="852" t="s">
        <v>1107</v>
      </c>
      <c r="E28" s="853" t="str">
        <f>IFERROR(VLOOKUP($C28,'SINAPI MARÇO 2020'!$1:$1048576,2,0),IFERROR(VLOOKUP($C28,'COMP. PROPRIA'!$B$1:$I$2187,4,0),""))</f>
        <v>Alvenaria de vedação de 1 vez em tijolos cerâmicos de 08 furos (dimensões nominais: 19x19x09); assentamento em argamassa no traço 1:2:8 (cimento, cal e areia)</v>
      </c>
      <c r="F28" s="854" t="str">
        <f>IFERROR(VLOOKUP($C28,'SINAPI MARÇO 2020'!$A:$D,3,0),IFERROR(VLOOKUP($C28,'COMP. PROPRIA'!$B$1:$I$2187,5,0),""))</f>
        <v>M2</v>
      </c>
      <c r="G28" s="453">
        <v>17.07</v>
      </c>
      <c r="H28" s="855">
        <f>IFERROR(VLOOKUP($C28,'SINAPI MARÇO 2020'!$A:$D,4,0),IFERROR(VLOOKUP($C28,'COMP. PROPRIA'!$B$1:$I$204555,8,0),""))</f>
        <v>70.62</v>
      </c>
      <c r="I28" s="856">
        <f>TRUNC(H28*'4-BDI'!$E$29,2)</f>
        <v>90.18</v>
      </c>
      <c r="J28" s="461">
        <f>TRUNC(G28*H28,2)</f>
        <v>1205.48</v>
      </c>
      <c r="K28" s="462">
        <f>TRUNC(G28*I28,2)</f>
        <v>1539.37</v>
      </c>
    </row>
    <row r="29" spans="2:11" s="213" customFormat="1" ht="30">
      <c r="B29" s="14" t="s">
        <v>13188</v>
      </c>
      <c r="C29" s="857" t="s">
        <v>13189</v>
      </c>
      <c r="D29" s="852" t="s">
        <v>1107</v>
      </c>
      <c r="E29" s="853" t="str">
        <f>IFERROR(VLOOKUP($C29,'SINAPI MARÇO 2020'!$1:$1048576,2,0),IFERROR(VLOOKUP($C29,'COMP. PROPRIA'!$B$1:$I$2187,4,0),""))</f>
        <v>Divisória de banheiros e sanitários em granito com espessura de 2cm polido assentado com argamassa traço 1:4</v>
      </c>
      <c r="F29" s="854" t="str">
        <f>IFERROR(VLOOKUP($C29,'SINAPI MARÇO 2020'!$A:$D,3,0),IFERROR(VLOOKUP($C29,'COMP. PROPRIA'!$B$1:$I$2187,5,0),""))</f>
        <v>M2</v>
      </c>
      <c r="G29" s="453">
        <v>22.63</v>
      </c>
      <c r="H29" s="855">
        <f>IFERROR(VLOOKUP($C29,'SINAPI MARÇO 2020'!$A:$D,4,0),IFERROR(VLOOKUP($C29,'COMP. PROPRIA'!$B$1:$I$204555,8,0),""))</f>
        <v>591.07000000000005</v>
      </c>
      <c r="I29" s="856">
        <f>TRUNC(H29*'4-BDI'!$E$29,2)</f>
        <v>754.79</v>
      </c>
      <c r="J29" s="461">
        <f>TRUNC(G29*H29,2)</f>
        <v>13375.91</v>
      </c>
      <c r="K29" s="462">
        <f>TRUNC(G29*I29,2)</f>
        <v>17080.89</v>
      </c>
    </row>
    <row r="30" spans="2:11" s="213" customFormat="1" ht="15">
      <c r="B30" s="382" t="s">
        <v>40</v>
      </c>
      <c r="C30" s="383"/>
      <c r="D30" s="383"/>
      <c r="E30" s="381" t="s">
        <v>12242</v>
      </c>
      <c r="F30" s="854" t="str">
        <f>IFERROR(VLOOKUP($C30,'SINAPI MARÇO 2020'!$A:$D,3,0),IFERROR(VLOOKUP($C30,'COMP. PROPRIA'!$B$1:$I$2187,5,0),""))</f>
        <v/>
      </c>
      <c r="G30" s="453"/>
      <c r="H30" s="855"/>
      <c r="I30" s="856"/>
      <c r="J30" s="461"/>
      <c r="K30" s="462"/>
    </row>
    <row r="31" spans="2:11" s="213" customFormat="1" ht="45">
      <c r="B31" s="14" t="s">
        <v>12257</v>
      </c>
      <c r="C31" s="857" t="s">
        <v>13191</v>
      </c>
      <c r="D31" s="852" t="s">
        <v>1107</v>
      </c>
      <c r="E31" s="853" t="str">
        <f>IFERROR(VLOOKUP($C31,'SINAPI MARÇO 2020'!$1:$1048576,2,0),IFERROR(VLOOKUP($C31,'COMP. PROPRIA'!$B$1:$I$2187,4,0),""))</f>
        <v xml:space="preserve">Alvenaria de vedação de 1/2 vez em tijolos cerâmicos de 08 furos (dimensões nominais: 39x19x09); assentamento em argamassa no traço 1:2:8 (cimento, cal e areia) </v>
      </c>
      <c r="F31" s="854" t="str">
        <f>IFERROR(VLOOKUP($C31,'SINAPI MARÇO 2020'!$A:$D,3,0),IFERROR(VLOOKUP($C31,'COMP. PROPRIA'!$B$1:$I$2187,5,0),""))</f>
        <v>M2</v>
      </c>
      <c r="G31" s="453">
        <v>7.62</v>
      </c>
      <c r="H31" s="855">
        <f>IFERROR(VLOOKUP($C31,'SINAPI MARÇO 2020'!$A:$D,4,0),IFERROR(VLOOKUP($C31,'COMP. PROPRIA'!$B$1:$I$204555,8,0),""))</f>
        <v>39.92</v>
      </c>
      <c r="I31" s="856">
        <f>TRUNC(H31*'4-BDI'!$E$29,2)</f>
        <v>50.97</v>
      </c>
      <c r="J31" s="461">
        <f>TRUNC(G31*H31,2)</f>
        <v>304.19</v>
      </c>
      <c r="K31" s="462">
        <f>TRUNC(G31*I31,2)</f>
        <v>388.39</v>
      </c>
    </row>
    <row r="32" spans="2:11" s="213" customFormat="1" ht="15" customHeight="1">
      <c r="B32" s="732" t="s">
        <v>10091</v>
      </c>
      <c r="C32" s="733"/>
      <c r="D32" s="733"/>
      <c r="E32" s="733"/>
      <c r="F32" s="733"/>
      <c r="G32" s="733"/>
      <c r="H32" s="733"/>
      <c r="I32" s="463"/>
      <c r="J32" s="470">
        <f>TRUNC(SUM(J25:J31),2)</f>
        <v>18152.82</v>
      </c>
      <c r="K32" s="464">
        <f>TRUNC(SUM(K25:K31),2)</f>
        <v>23180.37</v>
      </c>
    </row>
    <row r="33" spans="2:25" s="213" customFormat="1" ht="15" customHeight="1">
      <c r="B33" s="386"/>
      <c r="C33" s="380"/>
      <c r="D33" s="380"/>
      <c r="E33" s="379"/>
      <c r="F33" s="378"/>
      <c r="G33" s="438"/>
      <c r="H33" s="465"/>
      <c r="I33" s="466"/>
      <c r="J33" s="459"/>
      <c r="K33" s="460"/>
    </row>
    <row r="34" spans="2:25" s="213" customFormat="1" ht="15">
      <c r="B34" s="369" t="s">
        <v>903</v>
      </c>
      <c r="C34" s="370"/>
      <c r="D34" s="371"/>
      <c r="E34" s="379" t="s">
        <v>12243</v>
      </c>
      <c r="F34" s="854" t="str">
        <f>IFERROR(VLOOKUP($C34,'SINAPI MARÇO 2020'!$A:$D,3,0),IFERROR(VLOOKUP($C34,'COMP. PROPRIA'!#REF!,5,0),""))</f>
        <v/>
      </c>
      <c r="G34" s="453"/>
      <c r="H34" s="855"/>
      <c r="I34" s="856"/>
      <c r="J34" s="461"/>
      <c r="K34" s="462"/>
    </row>
    <row r="35" spans="2:25" s="213" customFormat="1" ht="15">
      <c r="B35" s="382" t="s">
        <v>36</v>
      </c>
      <c r="C35" s="852"/>
      <c r="D35" s="852"/>
      <c r="E35" s="381" t="s">
        <v>12244</v>
      </c>
      <c r="F35" s="854" t="str">
        <f>IFERROR(VLOOKUP($C35,'SINAPI MARÇO 2020'!$A:$D,3,0),IFERROR(VLOOKUP($C35,'COMP. PROPRIA'!#REF!,5,0),""))</f>
        <v/>
      </c>
      <c r="G35" s="453"/>
      <c r="H35" s="855"/>
      <c r="I35" s="856"/>
      <c r="J35" s="461"/>
      <c r="K35" s="462"/>
    </row>
    <row r="36" spans="2:25" s="213" customFormat="1" ht="30">
      <c r="B36" s="14" t="s">
        <v>13289</v>
      </c>
      <c r="C36" s="852" t="s">
        <v>12553</v>
      </c>
      <c r="D36" s="852" t="s">
        <v>1107</v>
      </c>
      <c r="E36" s="853" t="str">
        <f>IFERROR(VLOOKUP($C36,'SINAPI MARÇO 2020'!$1:$1048576,2,0),IFERROR(VLOOKUP($C36,'COMP. PROPRIA'!$B$1:$I$2187,4,0),""))</f>
        <v xml:space="preserve">Porta de Madeira - PM1 - 70x210, folha lisa com chapa metalica, incluso ferragens, conforme projeto de esquadrias </v>
      </c>
      <c r="F36" s="854" t="str">
        <f>IFERROR(VLOOKUP($C36,'SINAPI MARÇO 2020'!$A:$D,3,0),IFERROR(VLOOKUP($C36,'COMP. PROPRIA'!$B$1:$I$2187,5,0),""))</f>
        <v xml:space="preserve">UN    </v>
      </c>
      <c r="G36" s="453">
        <v>10</v>
      </c>
      <c r="H36" s="855">
        <f>IFERROR(VLOOKUP($C36,'SINAPI MARÇO 2020'!$A:$D,4,0),IFERROR(VLOOKUP($C36,'COMP. PROPRIA'!$B$1:$I$204555,8,0),""))</f>
        <v>541.04</v>
      </c>
      <c r="I36" s="856">
        <f>TRUNC(H36*'4-BDI'!$E$29,2)</f>
        <v>690.9</v>
      </c>
      <c r="J36" s="461">
        <f t="shared" ref="J36:J42" si="0">TRUNC(G36*H36,2)</f>
        <v>5410.4</v>
      </c>
      <c r="K36" s="462">
        <f t="shared" ref="K36:K42" si="1">TRUNC(G36*I36,2)</f>
        <v>6909</v>
      </c>
    </row>
    <row r="37" spans="2:25" s="213" customFormat="1" ht="30">
      <c r="B37" s="14" t="s">
        <v>13290</v>
      </c>
      <c r="C37" s="852" t="s">
        <v>12554</v>
      </c>
      <c r="D37" s="852" t="s">
        <v>1107</v>
      </c>
      <c r="E37" s="853" t="str">
        <f>IFERROR(VLOOKUP($C37,'SINAPI MARÇO 2020'!$1:$1048576,2,0),IFERROR(VLOOKUP($C37,'COMP. PROPRIA'!$B$1:$I$2187,4,0),""))</f>
        <v>Porta de Madeira - PM2 - 80x210, com veneziana, incluso ferragens, conforme projeto de esquadrias</v>
      </c>
      <c r="F37" s="854" t="str">
        <f>IFERROR(VLOOKUP($C37,'SINAPI MARÇO 2020'!$A:$D,3,0),IFERROR(VLOOKUP($C37,'COMP. PROPRIA'!$B$1:$I$2187,5,0),""))</f>
        <v xml:space="preserve">UN    </v>
      </c>
      <c r="G37" s="453">
        <v>5</v>
      </c>
      <c r="H37" s="855">
        <f>IFERROR(VLOOKUP($C37,'SINAPI MARÇO 2020'!$A:$D,4,0),IFERROR(VLOOKUP($C37,'COMP. PROPRIA'!$B$1:$I$204555,8,0),""))</f>
        <v>1031.26</v>
      </c>
      <c r="I37" s="856">
        <f>TRUNC(H37*'4-BDI'!$E$29,2)</f>
        <v>1316.92</v>
      </c>
      <c r="J37" s="461">
        <f t="shared" si="0"/>
        <v>5156.3</v>
      </c>
      <c r="K37" s="462">
        <f t="shared" si="1"/>
        <v>6584.6</v>
      </c>
    </row>
    <row r="38" spans="2:25" s="213" customFormat="1" ht="30">
      <c r="B38" s="14" t="s">
        <v>13291</v>
      </c>
      <c r="C38" s="852" t="s">
        <v>12555</v>
      </c>
      <c r="D38" s="852" t="s">
        <v>1107</v>
      </c>
      <c r="E38" s="853" t="str">
        <f>IFERROR(VLOOKUP($C38,'SINAPI MARÇO 2020'!$1:$1048576,2,0),IFERROR(VLOOKUP($C38,'COMP. PROPRIA'!$B$1:$I$2187,4,0),""))</f>
        <v>Porta de Madeira - PM3 - 80x210, barra e chapa metálica, incluso ferragens, conforme projeto de esquadrias</v>
      </c>
      <c r="F38" s="854" t="str">
        <f>IFERROR(VLOOKUP($C38,'SINAPI MARÇO 2020'!$A:$D,3,0),IFERROR(VLOOKUP($C38,'COMP. PROPRIA'!$B$1:$I$2187,5,0),""))</f>
        <v xml:space="preserve">UN    </v>
      </c>
      <c r="G38" s="453">
        <v>4</v>
      </c>
      <c r="H38" s="855">
        <f>IFERROR(VLOOKUP($C38,'SINAPI MARÇO 2020'!$A:$D,4,0),IFERROR(VLOOKUP($C38,'COMP. PROPRIA'!$B$1:$I$204555,8,0),""))</f>
        <v>534.03</v>
      </c>
      <c r="I38" s="856">
        <f>TRUNC(H38*'4-BDI'!$E$29,2)</f>
        <v>681.95</v>
      </c>
      <c r="J38" s="461">
        <f t="shared" si="0"/>
        <v>2136.12</v>
      </c>
      <c r="K38" s="462">
        <f t="shared" si="1"/>
        <v>2727.8</v>
      </c>
    </row>
    <row r="39" spans="2:25" s="213" customFormat="1" ht="30">
      <c r="B39" s="14" t="s">
        <v>13292</v>
      </c>
      <c r="C39" s="852" t="s">
        <v>12556</v>
      </c>
      <c r="D39" s="852" t="s">
        <v>1107</v>
      </c>
      <c r="E39" s="853" t="str">
        <f>IFERROR(VLOOKUP($C39,'SINAPI MARÇO 2020'!$1:$1048576,2,0),IFERROR(VLOOKUP($C39,'COMP. PROPRIA'!$B$1:$I$2187,4,0),""))</f>
        <v xml:space="preserve">Porta de Madeira - PM4 - 80x210, folha lisa com chapa metalica, incluso ferragens, conforme projeto de esquadrias </v>
      </c>
      <c r="F39" s="854" t="str">
        <f>IFERROR(VLOOKUP($C39,'SINAPI MARÇO 2020'!$A:$D,3,0),IFERROR(VLOOKUP($C39,'COMP. PROPRIA'!$B$1:$I$2187,5,0),""))</f>
        <v xml:space="preserve">UN    </v>
      </c>
      <c r="G39" s="453">
        <v>6</v>
      </c>
      <c r="H39" s="855">
        <f>IFERROR(VLOOKUP($C39,'SINAPI MARÇO 2020'!$A:$D,4,0),IFERROR(VLOOKUP($C39,'COMP. PROPRIA'!$B$1:$I$204555,8,0),""))</f>
        <v>534.03</v>
      </c>
      <c r="I39" s="856">
        <f>TRUNC(H39*'4-BDI'!$E$29,2)</f>
        <v>681.95</v>
      </c>
      <c r="J39" s="461">
        <f t="shared" si="0"/>
        <v>3204.18</v>
      </c>
      <c r="K39" s="462">
        <f t="shared" si="1"/>
        <v>4091.7</v>
      </c>
    </row>
    <row r="40" spans="2:25" s="213" customFormat="1" ht="30">
      <c r="B40" s="14" t="s">
        <v>13293</v>
      </c>
      <c r="C40" s="852" t="s">
        <v>12557</v>
      </c>
      <c r="D40" s="852" t="s">
        <v>1107</v>
      </c>
      <c r="E40" s="853" t="str">
        <f>IFERROR(VLOOKUP($C40,'SINAPI MARÇO 2020'!$1:$1048576,2,0),IFERROR(VLOOKUP($C40,'COMP. PROPRIA'!$B$1:$I$2187,4,0),""))</f>
        <v>Porta de Madeira - PM5 - 80x210, com barra e chapa metálica e visor, incluso ferragens, conforme projeto de esquadrias</v>
      </c>
      <c r="F40" s="854" t="str">
        <f>IFERROR(VLOOKUP($C40,'SINAPI MARÇO 2020'!$A:$D,3,0),IFERROR(VLOOKUP($C40,'COMP. PROPRIA'!$B$1:$I$2187,5,0),""))</f>
        <v xml:space="preserve">UN    </v>
      </c>
      <c r="G40" s="453">
        <v>10</v>
      </c>
      <c r="H40" s="855">
        <f>IFERROR(VLOOKUP($C40,'SINAPI MARÇO 2020'!$A:$D,4,0),IFERROR(VLOOKUP($C40,'COMP. PROPRIA'!$B$1:$I$204555,8,0),""))</f>
        <v>534.03</v>
      </c>
      <c r="I40" s="856">
        <f>TRUNC(H40*'4-BDI'!$E$29,2)</f>
        <v>681.95</v>
      </c>
      <c r="J40" s="461">
        <f t="shared" si="0"/>
        <v>5340.3</v>
      </c>
      <c r="K40" s="462">
        <f t="shared" si="1"/>
        <v>6819.5</v>
      </c>
    </row>
    <row r="41" spans="2:25" s="213" customFormat="1" ht="30">
      <c r="B41" s="14" t="s">
        <v>13294</v>
      </c>
      <c r="C41" s="415" t="s">
        <v>12563</v>
      </c>
      <c r="D41" s="852" t="s">
        <v>1107</v>
      </c>
      <c r="E41" s="853" t="str">
        <f>IFERROR(VLOOKUP($C41,'SINAPI MARÇO 2020'!$1:$1048576,2,0),IFERROR(VLOOKUP($C41,'COMP. PROPRIA'!$B$1:$I$2187,4,0),""))</f>
        <v>Porta de compesando de madeira - PM6 - 60x100, folha lisa revestida com laminado melamínico, incluso ferragens, conforme projeto de esquadrias</v>
      </c>
      <c r="F41" s="854" t="str">
        <f>IFERROR(VLOOKUP($C41,'SINAPI MARÇO 2020'!$A:$D,3,0),IFERROR(VLOOKUP($C41,'COMP. PROPRIA'!$B$1:$I$2187,5,0),""))</f>
        <v xml:space="preserve">UN    </v>
      </c>
      <c r="G41" s="453">
        <v>16</v>
      </c>
      <c r="H41" s="855">
        <f>IFERROR(VLOOKUP($C41,'SINAPI MARÇO 2020'!$A:$D,4,0),IFERROR(VLOOKUP($C41,'COMP. PROPRIA'!$B$1:$I$204555,8,0),""))</f>
        <v>372.88</v>
      </c>
      <c r="I41" s="856">
        <f>TRUNC(H41*'4-BDI'!$E$29,2)</f>
        <v>476.16</v>
      </c>
      <c r="J41" s="461">
        <f t="shared" si="0"/>
        <v>5966.08</v>
      </c>
      <c r="K41" s="462">
        <f t="shared" si="1"/>
        <v>7618.56</v>
      </c>
      <c r="Y41" s="609"/>
    </row>
    <row r="42" spans="2:25" s="213" customFormat="1" ht="34.5" customHeight="1">
      <c r="B42" s="14" t="s">
        <v>13295</v>
      </c>
      <c r="C42" s="415" t="s">
        <v>12565</v>
      </c>
      <c r="D42" s="852" t="s">
        <v>1107</v>
      </c>
      <c r="E42" s="853" t="str">
        <f>IFERROR(VLOOKUP($C42,'SINAPI MARÇO 2020'!$1:$1048576,2,0),IFERROR(VLOOKUP($C42,'COMP. PROPRIA'!$B$1:$I$2187,4,0),""))</f>
        <v>Chapa metalica (alumínio) 0,8*0,5x 1mm para as portas - fornecimento e instalação</v>
      </c>
      <c r="F42" s="854" t="str">
        <f>IFERROR(VLOOKUP($C42,'SINAPI MARÇO 2020'!$A:$D,3,0),IFERROR(VLOOKUP($C42,'COMP. PROPRIA'!$B$1:$I$2187,5,0),""))</f>
        <v>M2</v>
      </c>
      <c r="G42" s="453">
        <v>18.399999999999999</v>
      </c>
      <c r="H42" s="855">
        <f>IFERROR(VLOOKUP($C42,'SINAPI MARÇO 2020'!$A:$D,4,0),IFERROR(VLOOKUP($C42,'COMP. PROPRIA'!$B$1:$I$204555,8,0),""))</f>
        <v>42.02</v>
      </c>
      <c r="I42" s="856">
        <f>TRUNC(H42*'4-BDI'!$E$29,2)</f>
        <v>53.65</v>
      </c>
      <c r="J42" s="461">
        <f t="shared" si="0"/>
        <v>773.16</v>
      </c>
      <c r="K42" s="462">
        <f t="shared" si="1"/>
        <v>987.16</v>
      </c>
      <c r="Y42" s="609"/>
    </row>
    <row r="43" spans="2:25" s="213" customFormat="1" ht="15">
      <c r="B43" s="382" t="s">
        <v>13296</v>
      </c>
      <c r="C43" s="852"/>
      <c r="D43" s="852"/>
      <c r="E43" s="381" t="s">
        <v>12253</v>
      </c>
      <c r="F43" s="854" t="str">
        <f>IFERROR(VLOOKUP($C43,'SINAPI MARÇO 2020'!$A:$D,3,0),IFERROR(VLOOKUP($C43,'COMP. PROPRIA'!$B$1:$I$2187,5,0),""))</f>
        <v/>
      </c>
      <c r="G43" s="453"/>
      <c r="H43" s="855"/>
      <c r="I43" s="856"/>
      <c r="J43" s="461"/>
      <c r="K43" s="462"/>
      <c r="Y43" s="610"/>
    </row>
    <row r="44" spans="2:25" s="213" customFormat="1" ht="24.75" customHeight="1">
      <c r="B44" s="14" t="s">
        <v>13297</v>
      </c>
      <c r="C44" s="852" t="s">
        <v>12558</v>
      </c>
      <c r="D44" s="852" t="s">
        <v>1107</v>
      </c>
      <c r="E44" s="853" t="str">
        <f>IFERROR(VLOOKUP($C44,'SINAPI MARÇO 2020'!$1:$1048576,2,0),IFERROR(VLOOKUP($C44,'COMP. PROPRIA'!$B$1:$I$2187,4,0),""))</f>
        <v>Fechadura de embutir completa, para portas internas</v>
      </c>
      <c r="F44" s="854" t="str">
        <f>IFERROR(VLOOKUP($C44,'SINAPI MARÇO 2020'!$A:$D,3,0),IFERROR(VLOOKUP($C44,'COMP. PROPRIA'!$B$1:$I$2187,5,0),""))</f>
        <v xml:space="preserve">UN    </v>
      </c>
      <c r="G44" s="453">
        <v>51</v>
      </c>
      <c r="H44" s="855">
        <f>IFERROR(VLOOKUP($C44,'SINAPI MARÇO 2020'!$A:$D,4,0),IFERROR(VLOOKUP($C44,'COMP. PROPRIA'!$B$1:$I$204555,8,0),""))</f>
        <v>78.55</v>
      </c>
      <c r="I44" s="856">
        <f>TRUNC(H44*'4-BDI'!$E$29,2)</f>
        <v>100.3</v>
      </c>
      <c r="J44" s="461">
        <f>TRUNC(G44*H44,2)</f>
        <v>4006.05</v>
      </c>
      <c r="K44" s="462">
        <f>TRUNC(G44*I44,2)</f>
        <v>5115.3</v>
      </c>
    </row>
    <row r="45" spans="2:25" s="384" customFormat="1" ht="15">
      <c r="B45" s="382" t="s">
        <v>13298</v>
      </c>
      <c r="C45" s="383"/>
      <c r="D45" s="383"/>
      <c r="E45" s="381" t="s">
        <v>12256</v>
      </c>
      <c r="F45" s="854" t="str">
        <f>IFERROR(VLOOKUP($C45,'SINAPI MARÇO 2020'!$A:$D,3,0),IFERROR(VLOOKUP($C45,'COMP. PROPRIA'!$B$1:$I$2187,5,0),""))</f>
        <v/>
      </c>
      <c r="G45" s="437"/>
      <c r="H45" s="467"/>
      <c r="I45" s="468"/>
      <c r="J45" s="469"/>
      <c r="K45" s="460"/>
    </row>
    <row r="46" spans="2:25" s="213" customFormat="1" ht="41.25" customHeight="1">
      <c r="B46" s="14" t="s">
        <v>13300</v>
      </c>
      <c r="C46" s="852" t="s">
        <v>12559</v>
      </c>
      <c r="D46" s="852" t="s">
        <v>1107</v>
      </c>
      <c r="E46" s="853" t="str">
        <f>IFERROR(VLOOKUP($C46,'SINAPI MARÇO 2020'!$1:$1048576,2,0),IFERROR(VLOOKUP($C46,'COMP. PROPRIA'!$B$1:$I$2187,4,0),""))</f>
        <v>Porta de abrir - PA1 - 100x210 em chapa de alumínio e veneziana- conforme projeto de esquadrias, inclusive ferragens</v>
      </c>
      <c r="F46" s="854" t="str">
        <f>IFERROR(VLOOKUP($C46,'SINAPI MARÇO 2020'!$A:$D,3,0),IFERROR(VLOOKUP($C46,'COMP. PROPRIA'!$B$1:$I$2187,5,0),""))</f>
        <v>M2</v>
      </c>
      <c r="G46" s="453">
        <v>2.31</v>
      </c>
      <c r="H46" s="855">
        <f>IFERROR(VLOOKUP($C46,'SINAPI MARÇO 2020'!$A:$D,4,0),IFERROR(VLOOKUP($C46,'COMP. PROPRIA'!$B$1:$I$204555,8,0),""))</f>
        <v>1371.33</v>
      </c>
      <c r="I46" s="856">
        <f>TRUNC(H46*'4-BDI'!$E$29,2)</f>
        <v>1751.19</v>
      </c>
      <c r="J46" s="461">
        <f t="shared" ref="J46:J52" si="2">TRUNC(G46*H46,2)</f>
        <v>3167.77</v>
      </c>
      <c r="K46" s="462">
        <f t="shared" ref="K46:K52" si="3">TRUNC(G46*I46,2)</f>
        <v>4045.24</v>
      </c>
    </row>
    <row r="47" spans="2:25" s="213" customFormat="1" ht="35.25" customHeight="1">
      <c r="B47" s="14" t="s">
        <v>13301</v>
      </c>
      <c r="C47" s="852" t="s">
        <v>12560</v>
      </c>
      <c r="D47" s="852" t="s">
        <v>1107</v>
      </c>
      <c r="E47" s="853" t="str">
        <f>IFERROR(VLOOKUP($C47,'SINAPI MARÇO 2020'!$1:$1048576,2,0),IFERROR(VLOOKUP($C47,'COMP. PROPRIA'!$B$1:$I$2187,4,0),""))</f>
        <v>Porta de abrir - PA2 - 80x210 em chapa de alumínio com veneziana- conforme projeto de esquadrias, inclusive ferragens</v>
      </c>
      <c r="F47" s="854" t="str">
        <f>IFERROR(VLOOKUP($C47,'SINAPI MARÇO 2020'!$A:$D,3,0),IFERROR(VLOOKUP($C47,'COMP. PROPRIA'!$B$1:$I$2187,5,0),""))</f>
        <v>M2</v>
      </c>
      <c r="G47" s="453">
        <v>1.68</v>
      </c>
      <c r="H47" s="855">
        <f>IFERROR(VLOOKUP($C47,'SINAPI MARÇO 2020'!$A:$D,4,0),IFERROR(VLOOKUP($C47,'COMP. PROPRIA'!$B$1:$I$204555,8,0),""))</f>
        <v>1371.33</v>
      </c>
      <c r="I47" s="856">
        <f>TRUNC(H47*'4-BDI'!$E$29,2)</f>
        <v>1751.19</v>
      </c>
      <c r="J47" s="461">
        <f t="shared" si="2"/>
        <v>2303.83</v>
      </c>
      <c r="K47" s="462">
        <f t="shared" si="3"/>
        <v>2941.99</v>
      </c>
    </row>
    <row r="48" spans="2:25" s="213" customFormat="1" ht="39.75" customHeight="1">
      <c r="B48" s="14" t="s">
        <v>13302</v>
      </c>
      <c r="C48" s="852" t="s">
        <v>12561</v>
      </c>
      <c r="D48" s="852" t="s">
        <v>1107</v>
      </c>
      <c r="E48" s="853" t="str">
        <f>IFERROR(VLOOKUP($C48,'SINAPI MARÇO 2020'!$1:$1048576,2,0),IFERROR(VLOOKUP($C48,'COMP. PROPRIA'!$B$1:$I$2187,4,0),""))</f>
        <v>Porta de abrir - PA3 - 160x210 em chapa de alumínio com veneziana- conforme projeto de esquadrias, inclusive ferragens</v>
      </c>
      <c r="F48" s="854" t="str">
        <f>IFERROR(VLOOKUP($C48,'SINAPI MARÇO 2020'!$A:$D,3,0),IFERROR(VLOOKUP($C48,'COMP. PROPRIA'!$B$1:$I$2187,5,0),""))</f>
        <v>M2</v>
      </c>
      <c r="G48" s="453">
        <v>6.72</v>
      </c>
      <c r="H48" s="855">
        <f>IFERROR(VLOOKUP($C48,'SINAPI MARÇO 2020'!$A:$D,4,0),IFERROR(VLOOKUP($C48,'COMP. PROPRIA'!$B$1:$I$204555,8,0),""))</f>
        <v>1333.43</v>
      </c>
      <c r="I48" s="856">
        <f>TRUNC(H48*'4-BDI'!$E$29,2)</f>
        <v>1702.79</v>
      </c>
      <c r="J48" s="461">
        <f t="shared" si="2"/>
        <v>8960.64</v>
      </c>
      <c r="K48" s="462">
        <f t="shared" si="3"/>
        <v>11442.74</v>
      </c>
    </row>
    <row r="49" spans="2:11" s="213" customFormat="1" ht="40.5" customHeight="1">
      <c r="B49" s="14" t="s">
        <v>13303</v>
      </c>
      <c r="C49" s="852" t="s">
        <v>12562</v>
      </c>
      <c r="D49" s="852" t="s">
        <v>1107</v>
      </c>
      <c r="E49" s="853" t="str">
        <f>IFERROR(VLOOKUP($C49,'SINAPI MARÇO 2020'!$1:$1048576,2,0),IFERROR(VLOOKUP($C49,'COMP. PROPRIA'!$B$1:$I$2187,4,0),""))</f>
        <v>Porta de correr - PA4 - 450x210  conforme projeto de esquadrias, inclusive ferragens</v>
      </c>
      <c r="F49" s="854" t="str">
        <f>IFERROR(VLOOKUP($C49,'SINAPI MARÇO 2020'!$A:$D,3,0),IFERROR(VLOOKUP($C49,'COMP. PROPRIA'!$B$1:$I$2187,5,0),""))</f>
        <v>M2</v>
      </c>
      <c r="G49" s="453">
        <v>113.4</v>
      </c>
      <c r="H49" s="855">
        <f>IFERROR(VLOOKUP($C49,'SINAPI MARÇO 2020'!$A:$D,4,0),IFERROR(VLOOKUP($C49,'COMP. PROPRIA'!$B$1:$I$204555,8,0),""))</f>
        <v>1123.95</v>
      </c>
      <c r="I49" s="856">
        <f>TRUNC(H49*'4-BDI'!$E$29,2)</f>
        <v>1435.28</v>
      </c>
      <c r="J49" s="461">
        <f t="shared" si="2"/>
        <v>127455.93</v>
      </c>
      <c r="K49" s="462">
        <f t="shared" si="3"/>
        <v>162760.75</v>
      </c>
    </row>
    <row r="50" spans="2:11" s="213" customFormat="1" ht="30">
      <c r="B50" s="14" t="s">
        <v>13304</v>
      </c>
      <c r="C50" s="852" t="s">
        <v>12567</v>
      </c>
      <c r="D50" s="852" t="s">
        <v>1107</v>
      </c>
      <c r="E50" s="853" t="str">
        <f>IFERROR(VLOOKUP($C50,'SINAPI MARÇO 2020'!$1:$1048576,2,0),IFERROR(VLOOKUP($C50,'COMP. PROPRIA'!$B$1:$I$2187,4,0),""))</f>
        <v>Porta de correr - PA5 - 240x210  com vidro - conforme projeto de esquadrias, inclusive ferragens</v>
      </c>
      <c r="F50" s="854" t="str">
        <f>IFERROR(VLOOKUP($C50,'SINAPI MARÇO 2020'!$A:$D,3,0),IFERROR(VLOOKUP($C50,'COMP. PROPRIA'!$B$1:$I$2187,5,0),""))</f>
        <v>M2</v>
      </c>
      <c r="G50" s="453">
        <v>5.04</v>
      </c>
      <c r="H50" s="855">
        <f>IFERROR(VLOOKUP($C50,'SINAPI MARÇO 2020'!$A:$D,4,0),IFERROR(VLOOKUP($C50,'COMP. PROPRIA'!$B$1:$I$204555,8,0),""))</f>
        <v>1123.95</v>
      </c>
      <c r="I50" s="856">
        <f>TRUNC(H50*'4-BDI'!$E$29,2)</f>
        <v>1435.28</v>
      </c>
      <c r="J50" s="461">
        <f t="shared" si="2"/>
        <v>5664.7</v>
      </c>
      <c r="K50" s="462">
        <f t="shared" si="3"/>
        <v>7233.81</v>
      </c>
    </row>
    <row r="51" spans="2:11" s="213" customFormat="1" ht="30">
      <c r="B51" s="14" t="s">
        <v>13305</v>
      </c>
      <c r="C51" s="852" t="s">
        <v>12568</v>
      </c>
      <c r="D51" s="852" t="s">
        <v>1107</v>
      </c>
      <c r="E51" s="853" t="str">
        <f>IFERROR(VLOOKUP($C51,'SINAPI MARÇO 2020'!$1:$1048576,2,0),IFERROR(VLOOKUP($C51,'COMP. PROPRIA'!$B$1:$I$2187,4,0),""))</f>
        <v>Porta de abrir - PA6 - 120x185 - veneziana- conforme projeto de esquadrias, inclusive ferragens</v>
      </c>
      <c r="F51" s="854" t="str">
        <f>IFERROR(VLOOKUP($C51,'SINAPI MARÇO 2020'!$A:$D,3,0),IFERROR(VLOOKUP($C51,'COMP. PROPRIA'!$B$1:$I$2187,5,0),""))</f>
        <v>M2</v>
      </c>
      <c r="G51" s="453">
        <v>4.4400000000000004</v>
      </c>
      <c r="H51" s="855">
        <f>IFERROR(VLOOKUP($C51,'SINAPI MARÇO 2020'!$A:$D,4,0),IFERROR(VLOOKUP($C51,'COMP. PROPRIA'!$B$1:$I$204555,8,0),""))</f>
        <v>1371.33</v>
      </c>
      <c r="I51" s="856">
        <f>TRUNC(H51*'4-BDI'!$E$29,2)</f>
        <v>1751.19</v>
      </c>
      <c r="J51" s="461">
        <f t="shared" si="2"/>
        <v>6088.7</v>
      </c>
      <c r="K51" s="462">
        <f t="shared" si="3"/>
        <v>7775.28</v>
      </c>
    </row>
    <row r="52" spans="2:11" s="213" customFormat="1" ht="41.25" customHeight="1">
      <c r="B52" s="14" t="s">
        <v>13306</v>
      </c>
      <c r="C52" s="852" t="s">
        <v>12569</v>
      </c>
      <c r="D52" s="852" t="s">
        <v>1107</v>
      </c>
      <c r="E52" s="853" t="str">
        <f>IFERROR(VLOOKUP($C52,'SINAPI MARÇO 2020'!$1:$1048576,2,0),IFERROR(VLOOKUP($C52,'COMP. PROPRIA'!$B$1:$I$2187,4,0),""))</f>
        <v>Porta de abrir - PA7 - 160+90x210 - veneziana- conforme projeto de esquadrias, inclusive ferragens</v>
      </c>
      <c r="F52" s="854" t="str">
        <f>IFERROR(VLOOKUP($C52,'SINAPI MARÇO 2020'!$A:$D,3,0),IFERROR(VLOOKUP($C52,'COMP. PROPRIA'!$B$1:$I$2187,5,0),""))</f>
        <v>M2</v>
      </c>
      <c r="G52" s="453">
        <v>5.25</v>
      </c>
      <c r="H52" s="855">
        <f>IFERROR(VLOOKUP($C52,'SINAPI MARÇO 2020'!$A:$D,4,0),IFERROR(VLOOKUP($C52,'COMP. PROPRIA'!$B$1:$I$204555,8,0),""))</f>
        <v>1333.43</v>
      </c>
      <c r="I52" s="856">
        <f>TRUNC(H52*'4-BDI'!$E$29,2)</f>
        <v>1702.79</v>
      </c>
      <c r="J52" s="461">
        <f t="shared" si="2"/>
        <v>7000.5</v>
      </c>
      <c r="K52" s="462">
        <f t="shared" si="3"/>
        <v>8939.64</v>
      </c>
    </row>
    <row r="53" spans="2:11" s="213" customFormat="1" ht="24.75" customHeight="1">
      <c r="B53" s="382" t="s">
        <v>13299</v>
      </c>
      <c r="C53" s="857"/>
      <c r="D53" s="852"/>
      <c r="E53" s="381" t="s">
        <v>12265</v>
      </c>
      <c r="F53" s="854" t="str">
        <f>IFERROR(VLOOKUP($C53,'SINAPI MARÇO 2020'!$A:$D,3,0),IFERROR(VLOOKUP($C53,'COMP. PROPRIA'!$B$1:$I$2187,5,0),""))</f>
        <v/>
      </c>
      <c r="G53" s="453"/>
      <c r="H53" s="855"/>
      <c r="I53" s="856"/>
      <c r="J53" s="461"/>
      <c r="K53" s="462"/>
    </row>
    <row r="54" spans="2:11" s="213" customFormat="1" ht="30">
      <c r="B54" s="14" t="s">
        <v>13307</v>
      </c>
      <c r="C54" s="852" t="s">
        <v>13194</v>
      </c>
      <c r="D54" s="852" t="s">
        <v>1107</v>
      </c>
      <c r="E54" s="853" t="str">
        <f>IFERROR(VLOOKUP($C54,'SINAPI MARÇO 2020'!$1:$1048576,2,0),IFERROR(VLOOKUP($C54,'COMP. PROPRIA'!$B$1:$I$2194,4,0),""))</f>
        <v xml:space="preserve">Porta de Vidro temperado - PV1 e PV2 - 175x230, com ferragens, conforme projeto de esquadrias </v>
      </c>
      <c r="F54" s="854" t="str">
        <f>IFERROR(VLOOKUP($C54,'SINAPI MARÇO 2020'!$A:$D,3,0),IFERROR(VLOOKUP($C54,'COMP. PROPRIA'!$B$1:$I$2187,5,0),""))</f>
        <v xml:space="preserve">UN    </v>
      </c>
      <c r="G54" s="453">
        <v>2</v>
      </c>
      <c r="H54" s="855">
        <f>IFERROR(VLOOKUP($C54,'SINAPI MARÇO 2020'!$A:$D,4,0),IFERROR(VLOOKUP($C54,'COMP. PROPRIA'!$B$1:$I$204555,8,0),""))</f>
        <v>2385.83</v>
      </c>
      <c r="I54" s="856">
        <f>TRUNC(H54*'4-BDI'!$E$29,2)</f>
        <v>3046.71</v>
      </c>
      <c r="J54" s="461">
        <f>TRUNC(G54*H54,2)</f>
        <v>4771.66</v>
      </c>
      <c r="K54" s="462">
        <f>TRUNC(G54*I54,2)</f>
        <v>6093.42</v>
      </c>
    </row>
    <row r="55" spans="2:11" s="213" customFormat="1" ht="29.25" customHeight="1">
      <c r="B55" s="14" t="s">
        <v>13308</v>
      </c>
      <c r="C55" s="852" t="s">
        <v>13196</v>
      </c>
      <c r="D55" s="852" t="s">
        <v>1107</v>
      </c>
      <c r="E55" s="853" t="str">
        <f>IFERROR(VLOOKUP($C55,'SINAPI MARÇO 2020'!$1:$1048576,2,0),IFERROR(VLOOKUP($C55,'COMP. PROPRIA'!$B$1:$I$2194,4,0),""))</f>
        <v>Bandeiras fixas de vidro para porta PV2, conforme projeto</v>
      </c>
      <c r="F55" s="854" t="str">
        <f>IFERROR(VLOOKUP($C55,'SINAPI MARÇO 2020'!$A:$D,3,0),IFERROR(VLOOKUP($C55,'COMP. PROPRIA'!$B$1:$I$2187,5,0),""))</f>
        <v xml:space="preserve">M2    </v>
      </c>
      <c r="G55" s="453">
        <v>3.79</v>
      </c>
      <c r="H55" s="855">
        <f>IFERROR(VLOOKUP($C55,'SINAPI MARÇO 2020'!$A:$D,4,0),IFERROR(VLOOKUP($C55,'COMP. PROPRIA'!$B$1:$I$204555,8,0),""))</f>
        <v>315.14</v>
      </c>
      <c r="I55" s="856">
        <f>TRUNC(H55*'4-BDI'!$E$29,2)</f>
        <v>402.43</v>
      </c>
      <c r="J55" s="461">
        <f>TRUNC(G55*H55,2)</f>
        <v>1194.3800000000001</v>
      </c>
      <c r="K55" s="462">
        <f>TRUNC(G55*I55,2)</f>
        <v>1525.2</v>
      </c>
    </row>
    <row r="56" spans="2:11" s="213" customFormat="1" ht="15">
      <c r="B56" s="382" t="s">
        <v>13309</v>
      </c>
      <c r="C56" s="857"/>
      <c r="D56" s="852"/>
      <c r="E56" s="381" t="s">
        <v>12266</v>
      </c>
      <c r="F56" s="854" t="str">
        <f>IFERROR(VLOOKUP($C56,'SINAPI MARÇO 2020'!$A:$D,3,0),IFERROR(VLOOKUP($C56,'COMP. PROPRIA'!$B$1:$I$2187,5,0),""))</f>
        <v/>
      </c>
      <c r="G56" s="453"/>
      <c r="H56" s="855"/>
      <c r="I56" s="856"/>
      <c r="J56" s="461"/>
      <c r="K56" s="462"/>
    </row>
    <row r="57" spans="2:11" s="213" customFormat="1" ht="30">
      <c r="B57" s="14" t="s">
        <v>13310</v>
      </c>
      <c r="C57" s="852" t="s">
        <v>12570</v>
      </c>
      <c r="D57" s="852" t="s">
        <v>1107</v>
      </c>
      <c r="E57" s="853" t="str">
        <f>IFERROR(VLOOKUP($C57,'SINAPI MARÇO 2020'!$1:$1048576,2,0),IFERROR(VLOOKUP($C57,'COMP. PROPRIA'!$B$1:$I$2187,4,0),""))</f>
        <v>Janela de Alumínio - JA-01, 70x125, completa conforme projeto de esquadrias - Guilhotina</v>
      </c>
      <c r="F57" s="854" t="str">
        <f>IFERROR(VLOOKUP($C57,'SINAPI MARÇO 2020'!$A:$D,3,0),IFERROR(VLOOKUP($C57,'COMP. PROPRIA'!$B$1:$I$2187,5,0),""))</f>
        <v>M2</v>
      </c>
      <c r="G57" s="453">
        <v>1.75</v>
      </c>
      <c r="H57" s="855">
        <f>IFERROR(VLOOKUP($C57,'SINAPI MARÇO 2020'!$A:$D,4,0),IFERROR(VLOOKUP($C57,'COMP. PROPRIA'!$B$1:$I$204555,8,0),""))</f>
        <v>828.44</v>
      </c>
      <c r="I57" s="856">
        <f>TRUNC(H57*'4-BDI'!$E$29,2)</f>
        <v>1057.92</v>
      </c>
      <c r="J57" s="461">
        <f>TRUNC(G57*H57,2)</f>
        <v>1449.77</v>
      </c>
      <c r="K57" s="462">
        <f>TRUNC(G57*I57,2)</f>
        <v>1851.36</v>
      </c>
    </row>
    <row r="58" spans="2:11" s="213" customFormat="1" ht="50.25" customHeight="1">
      <c r="B58" s="14" t="s">
        <v>13311</v>
      </c>
      <c r="C58" s="852" t="s">
        <v>12571</v>
      </c>
      <c r="D58" s="852" t="s">
        <v>1107</v>
      </c>
      <c r="E58" s="853" t="str">
        <f>IFERROR(VLOOKUP($C58,'SINAPI MARÇO 2020'!$1:$1048576,2,0),IFERROR(VLOOKUP($C58,'COMP. PROPRIA'!$B$1:$I$2187,4,0),""))</f>
        <v>Janela de Alumínio - JA-02, 110x145, completa conforme projeto de esquadrias - Guilhotina</v>
      </c>
      <c r="F58" s="854" t="str">
        <f>IFERROR(VLOOKUP($C58,'SINAPI MARÇO 2020'!$A:$D,3,0),IFERROR(VLOOKUP($C58,'COMP. PROPRIA'!$B$1:$I$2187,5,0),""))</f>
        <v>M2</v>
      </c>
      <c r="G58" s="453">
        <v>1.6</v>
      </c>
      <c r="H58" s="855">
        <f>IFERROR(VLOOKUP($C58,'SINAPI MARÇO 2020'!$A:$D,4,0),IFERROR(VLOOKUP($C58,'COMP. PROPRIA'!$B$1:$I$204555,8,0),""))</f>
        <v>615.01</v>
      </c>
      <c r="I58" s="856">
        <f>TRUNC(H58*'4-BDI'!$E$29,2)</f>
        <v>785.36</v>
      </c>
      <c r="J58" s="461">
        <f t="shared" ref="J58:J72" si="4">TRUNC(G58*H58,2)</f>
        <v>984.01</v>
      </c>
      <c r="K58" s="462">
        <f t="shared" ref="K58:K72" si="5">TRUNC(G58*I58,2)</f>
        <v>1256.57</v>
      </c>
    </row>
    <row r="59" spans="2:11" s="213" customFormat="1" ht="24.75" customHeight="1">
      <c r="B59" s="14" t="s">
        <v>13312</v>
      </c>
      <c r="C59" s="852" t="s">
        <v>12572</v>
      </c>
      <c r="D59" s="852" t="s">
        <v>1107</v>
      </c>
      <c r="E59" s="853" t="str">
        <f>IFERROR(VLOOKUP($C59,'SINAPI MARÇO 2020'!$1:$1048576,2,0),IFERROR(VLOOKUP($C59,'COMP. PROPRIA'!$B$1:$I$2187,4,0),""))</f>
        <v>Vidro fixo - JA-03, 140x115, completa conforme projeto de esquadrias</v>
      </c>
      <c r="F59" s="854" t="str">
        <f>IFERROR(VLOOKUP($C59,'SINAPI MARÇO 2020'!$A:$D,3,0),IFERROR(VLOOKUP($C59,'COMP. PROPRIA'!$B$1:$I$2187,5,0),""))</f>
        <v>M2</v>
      </c>
      <c r="G59" s="453">
        <v>3.22</v>
      </c>
      <c r="H59" s="855">
        <f>IFERROR(VLOOKUP($C59,'SINAPI MARÇO 2020'!$A:$D,4,0),IFERROR(VLOOKUP($C59,'COMP. PROPRIA'!$B$1:$I$204555,8,0),""))</f>
        <v>660.96</v>
      </c>
      <c r="I59" s="856">
        <f>TRUNC(H59*'4-BDI'!$E$29,2)</f>
        <v>844.04</v>
      </c>
      <c r="J59" s="461">
        <f t="shared" si="4"/>
        <v>2128.29</v>
      </c>
      <c r="K59" s="462">
        <f t="shared" si="5"/>
        <v>2717.8</v>
      </c>
    </row>
    <row r="60" spans="2:11" s="213" customFormat="1" ht="37.5" customHeight="1">
      <c r="B60" s="14" t="s">
        <v>13313</v>
      </c>
      <c r="C60" s="852" t="s">
        <v>12573</v>
      </c>
      <c r="D60" s="852" t="s">
        <v>1107</v>
      </c>
      <c r="E60" s="853" t="str">
        <f>IFERROR(VLOOKUP($C60,'SINAPI MARÇO 2020'!$1:$1048576,2,0),IFERROR(VLOOKUP($C60,'COMP. PROPRIA'!$B$1:$I$2187,4,0),""))</f>
        <v>Janela de Alumínio - JA-04, 140x145, completa conforme projeto de esquadrias - Guilhotina</v>
      </c>
      <c r="F60" s="854" t="str">
        <f>IFERROR(VLOOKUP($C60,'SINAPI MARÇO 2020'!$A:$D,3,0),IFERROR(VLOOKUP($C60,'COMP. PROPRIA'!$B$1:$I$2187,5,0),""))</f>
        <v>M2</v>
      </c>
      <c r="G60" s="453">
        <v>2.0299999999999998</v>
      </c>
      <c r="H60" s="855">
        <f>IFERROR(VLOOKUP($C60,'SINAPI MARÇO 2020'!$A:$D,4,0),IFERROR(VLOOKUP($C60,'COMP. PROPRIA'!$B$1:$I$204555,8,0),""))</f>
        <v>757.28</v>
      </c>
      <c r="I60" s="856">
        <f>TRUNC(H60*'4-BDI'!$E$29,2)</f>
        <v>967.04</v>
      </c>
      <c r="J60" s="461">
        <f t="shared" si="4"/>
        <v>1537.27</v>
      </c>
      <c r="K60" s="462">
        <f t="shared" si="5"/>
        <v>1963.09</v>
      </c>
    </row>
    <row r="61" spans="2:11" s="213" customFormat="1" ht="34.5" customHeight="1">
      <c r="B61" s="14" t="s">
        <v>13314</v>
      </c>
      <c r="C61" s="852" t="s">
        <v>12574</v>
      </c>
      <c r="D61" s="852" t="s">
        <v>1107</v>
      </c>
      <c r="E61" s="853" t="str">
        <f>IFERROR(VLOOKUP($C61,'SINAPI MARÇO 2020'!$1:$1048576,2,0),IFERROR(VLOOKUP($C61,'COMP. PROPRIA'!$B$1:$I$2187,4,0),""))</f>
        <v>Janela de Alumínio - JA-05, 200x105, completa conforme projeto de esquadrias - Fixa</v>
      </c>
      <c r="F61" s="854" t="str">
        <f>IFERROR(VLOOKUP($C61,'SINAPI MARÇO 2020'!$A:$D,3,0),IFERROR(VLOOKUP($C61,'COMP. PROPRIA'!$B$1:$I$2187,5,0),""))</f>
        <v>M2</v>
      </c>
      <c r="G61" s="453">
        <v>2.2999999999999998</v>
      </c>
      <c r="H61" s="855">
        <f>IFERROR(VLOOKUP($C61,'SINAPI MARÇO 2020'!$A:$D,4,0),IFERROR(VLOOKUP($C61,'COMP. PROPRIA'!$B$1:$I$204555,8,0),""))</f>
        <v>821.21</v>
      </c>
      <c r="I61" s="856">
        <f>TRUNC(H61*'4-BDI'!$E$29,2)</f>
        <v>1048.68</v>
      </c>
      <c r="J61" s="461">
        <f t="shared" si="4"/>
        <v>1888.78</v>
      </c>
      <c r="K61" s="462">
        <f t="shared" si="5"/>
        <v>2411.96</v>
      </c>
    </row>
    <row r="62" spans="2:11" s="213" customFormat="1" ht="30">
      <c r="B62" s="14" t="s">
        <v>13315</v>
      </c>
      <c r="C62" s="852" t="s">
        <v>12575</v>
      </c>
      <c r="D62" s="852" t="s">
        <v>1107</v>
      </c>
      <c r="E62" s="853" t="str">
        <f>IFERROR(VLOOKUP($C62,'SINAPI MARÇO 2020'!$1:$1048576,2,0),IFERROR(VLOOKUP($C62,'COMP. PROPRIA'!$B$1:$I$2187,4,0),""))</f>
        <v>Janela de Alumínio - JA-06, 210x50, completa conforme projeto de esquadrias - Maxim-ar - incluso vidro liso incolor, espessura 6mm</v>
      </c>
      <c r="F62" s="854" t="str">
        <f>IFERROR(VLOOKUP($C62,'SINAPI MARÇO 2020'!$A:$D,3,0),IFERROR(VLOOKUP($C62,'COMP. PROPRIA'!$B$1:$I$2187,5,0),""))</f>
        <v>M2</v>
      </c>
      <c r="G62" s="453">
        <v>2.1</v>
      </c>
      <c r="H62" s="855">
        <f>IFERROR(VLOOKUP($C62,'SINAPI MARÇO 2020'!$A:$D,4,0),IFERROR(VLOOKUP($C62,'COMP. PROPRIA'!$B$1:$I$204555,8,0),""))</f>
        <v>419.76</v>
      </c>
      <c r="I62" s="856">
        <f>TRUNC(H62*'4-BDI'!$E$29,2)</f>
        <v>536.03</v>
      </c>
      <c r="J62" s="461">
        <f t="shared" si="4"/>
        <v>881.49</v>
      </c>
      <c r="K62" s="462">
        <f t="shared" si="5"/>
        <v>1125.6600000000001</v>
      </c>
    </row>
    <row r="63" spans="2:11" s="213" customFormat="1" ht="30">
      <c r="B63" s="14" t="s">
        <v>13316</v>
      </c>
      <c r="C63" s="852" t="s">
        <v>12576</v>
      </c>
      <c r="D63" s="852" t="s">
        <v>1107</v>
      </c>
      <c r="E63" s="853" t="str">
        <f>IFERROR(VLOOKUP($C63,'SINAPI MARÇO 2020'!$1:$1048576,2,0),IFERROR(VLOOKUP($C63,'COMP. PROPRIA'!$B$1:$I$2187,4,0),""))</f>
        <v>Janela de Alumínio - JA-07, 210x75, completa conforme projeto de esquadrias - Maxim-ar - incluso vidro liso incolor, espessura 6mm</v>
      </c>
      <c r="F63" s="854" t="str">
        <f>IFERROR(VLOOKUP($C63,'SINAPI MARÇO 2020'!$A:$D,3,0),IFERROR(VLOOKUP($C63,'COMP. PROPRIA'!$B$1:$I$2187,5,0),""))</f>
        <v>M2</v>
      </c>
      <c r="G63" s="453">
        <v>12.6</v>
      </c>
      <c r="H63" s="855">
        <f>IFERROR(VLOOKUP($C63,'SINAPI MARÇO 2020'!$A:$D,4,0),IFERROR(VLOOKUP($C63,'COMP. PROPRIA'!$B$1:$I$204555,8,0),""))</f>
        <v>587.46</v>
      </c>
      <c r="I63" s="856">
        <f>TRUNC(H63*'4-BDI'!$E$29,2)</f>
        <v>750.18</v>
      </c>
      <c r="J63" s="461">
        <f t="shared" si="4"/>
        <v>7401.99</v>
      </c>
      <c r="K63" s="462">
        <f t="shared" si="5"/>
        <v>9452.26</v>
      </c>
    </row>
    <row r="64" spans="2:11" s="213" customFormat="1" ht="30">
      <c r="B64" s="14" t="s">
        <v>13317</v>
      </c>
      <c r="C64" s="852" t="s">
        <v>12577</v>
      </c>
      <c r="D64" s="852" t="s">
        <v>1107</v>
      </c>
      <c r="E64" s="853" t="str">
        <f>IFERROR(VLOOKUP($C64,'SINAPI MARÇO 2020'!$1:$1048576,2,0),IFERROR(VLOOKUP($C64,'COMP. PROPRIA'!$B$1:$I$2187,4,0),""))</f>
        <v>Janela de Alumínio - JA-08, 210x100, completa conforme projeto de esquadrias - Maxim-ar - incluso vidro liso incolor, espessura 6mm</v>
      </c>
      <c r="F64" s="854" t="str">
        <f>IFERROR(VLOOKUP($C64,'SINAPI MARÇO 2020'!$A:$D,3,0),IFERROR(VLOOKUP($C64,'COMP. PROPRIA'!$B$1:$I$2187,5,0),""))</f>
        <v>M2</v>
      </c>
      <c r="G64" s="453">
        <v>6.3</v>
      </c>
      <c r="H64" s="855">
        <f>IFERROR(VLOOKUP($C64,'SINAPI MARÇO 2020'!$A:$D,4,0),IFERROR(VLOOKUP($C64,'COMP. PROPRIA'!$B$1:$I$204555,8,0),""))</f>
        <v>736.57</v>
      </c>
      <c r="I64" s="856">
        <f>TRUNC(H64*'4-BDI'!$E$29,2)</f>
        <v>940.6</v>
      </c>
      <c r="J64" s="461">
        <f t="shared" si="4"/>
        <v>4640.3900000000003</v>
      </c>
      <c r="K64" s="462">
        <f t="shared" si="5"/>
        <v>5925.78</v>
      </c>
    </row>
    <row r="65" spans="2:11" s="213" customFormat="1" ht="39" customHeight="1">
      <c r="B65" s="14" t="s">
        <v>13318</v>
      </c>
      <c r="C65" s="852" t="s">
        <v>12578</v>
      </c>
      <c r="D65" s="852" t="s">
        <v>1107</v>
      </c>
      <c r="E65" s="853" t="str">
        <f>IFERROR(VLOOKUP($C65,'SINAPI MARÇO 2020'!$1:$1048576,2,0),IFERROR(VLOOKUP($C65,'COMP. PROPRIA'!$B$1:$I$2187,4,0),""))</f>
        <v>Janela de Alumínio - JA-09, 210x150, completa conforme projeto de esquadrias - Maxim-ar - incluso vidro liso incolor, espessura 6mm</v>
      </c>
      <c r="F65" s="854" t="str">
        <f>IFERROR(VLOOKUP($C65,'SINAPI MARÇO 2020'!$A:$D,3,0),IFERROR(VLOOKUP($C65,'COMP. PROPRIA'!$B$1:$I$2187,5,0),""))</f>
        <v>M2</v>
      </c>
      <c r="G65" s="453">
        <v>18.899999999999999</v>
      </c>
      <c r="H65" s="855">
        <f>IFERROR(VLOOKUP($C65,'SINAPI MARÇO 2020'!$A:$D,4,0),IFERROR(VLOOKUP($C65,'COMP. PROPRIA'!$B$1:$I$204555,8,0),""))</f>
        <v>1140.03</v>
      </c>
      <c r="I65" s="856">
        <f>TRUNC(H65*'4-BDI'!$E$29,2)</f>
        <v>1455.82</v>
      </c>
      <c r="J65" s="461">
        <f t="shared" si="4"/>
        <v>21546.560000000001</v>
      </c>
      <c r="K65" s="462">
        <f t="shared" si="5"/>
        <v>27514.99</v>
      </c>
    </row>
    <row r="66" spans="2:11" s="213" customFormat="1" ht="39.75" customHeight="1">
      <c r="B66" s="14" t="s">
        <v>13319</v>
      </c>
      <c r="C66" s="852" t="s">
        <v>12579</v>
      </c>
      <c r="D66" s="852" t="s">
        <v>1107</v>
      </c>
      <c r="E66" s="853" t="str">
        <f>IFERROR(VLOOKUP($C66,'SINAPI MARÇO 2020'!$1:$1048576,2,0),IFERROR(VLOOKUP($C66,'COMP. PROPRIA'!$B$1:$I$2187,4,0),""))</f>
        <v>Janela de Alumínio - JA-10, 140x150, completa conforme projeto de esquadrias - Maxim-ar - incluso vidro liso incolor, espessura 6mm</v>
      </c>
      <c r="F66" s="854" t="str">
        <f>IFERROR(VLOOKUP($C66,'SINAPI MARÇO 2020'!$A:$D,3,0),IFERROR(VLOOKUP($C66,'COMP. PROPRIA'!$B$1:$I$2187,5,0),""))</f>
        <v>M2</v>
      </c>
      <c r="G66" s="453">
        <v>2.1</v>
      </c>
      <c r="H66" s="855">
        <f>IFERROR(VLOOKUP($C66,'SINAPI MARÇO 2020'!$A:$D,4,0),IFERROR(VLOOKUP($C66,'COMP. PROPRIA'!$B$1:$I$204555,8,0),""))</f>
        <v>771.65</v>
      </c>
      <c r="I66" s="856">
        <f>TRUNC(H66*'4-BDI'!$E$29,2)</f>
        <v>985.39</v>
      </c>
      <c r="J66" s="461">
        <f t="shared" si="4"/>
        <v>1620.46</v>
      </c>
      <c r="K66" s="462">
        <f t="shared" si="5"/>
        <v>2069.31</v>
      </c>
    </row>
    <row r="67" spans="2:11" s="213" customFormat="1" ht="32.25" customHeight="1">
      <c r="B67" s="14" t="s">
        <v>13320</v>
      </c>
      <c r="C67" s="852" t="s">
        <v>12580</v>
      </c>
      <c r="D67" s="852" t="s">
        <v>1107</v>
      </c>
      <c r="E67" s="853" t="str">
        <f>IFERROR(VLOOKUP($C67,'SINAPI MARÇO 2020'!$1:$1048576,2,0),IFERROR(VLOOKUP($C67,'COMP. PROPRIA'!$B$1:$I$2187,4,0),""))</f>
        <v>Janela de Alumínio - JA-11, 140x75, completa conforme projeto de esquadrias - Maxim-ar - incluso vidro liso incolor, espessura 6mm</v>
      </c>
      <c r="F67" s="854" t="str">
        <f>IFERROR(VLOOKUP($C67,'SINAPI MARÇO 2020'!$A:$D,3,0),IFERROR(VLOOKUP($C67,'COMP. PROPRIA'!$B$1:$I$2187,5,0),""))</f>
        <v>M2</v>
      </c>
      <c r="G67" s="453">
        <v>6.3</v>
      </c>
      <c r="H67" s="855">
        <f>IFERROR(VLOOKUP($C67,'SINAPI MARÇO 2020'!$A:$D,4,0),IFERROR(VLOOKUP($C67,'COMP. PROPRIA'!$B$1:$I$204555,8,0),""))</f>
        <v>403.27</v>
      </c>
      <c r="I67" s="856">
        <f>TRUNC(H67*'4-BDI'!$E$29,2)</f>
        <v>514.97</v>
      </c>
      <c r="J67" s="461">
        <f t="shared" si="4"/>
        <v>2540.6</v>
      </c>
      <c r="K67" s="462">
        <f t="shared" si="5"/>
        <v>3244.31</v>
      </c>
    </row>
    <row r="68" spans="2:11" s="213" customFormat="1" ht="40.5" customHeight="1">
      <c r="B68" s="14" t="s">
        <v>13321</v>
      </c>
      <c r="C68" s="852" t="s">
        <v>12581</v>
      </c>
      <c r="D68" s="852" t="s">
        <v>1107</v>
      </c>
      <c r="E68" s="853" t="str">
        <f>IFERROR(VLOOKUP($C68,'SINAPI MARÇO 2020'!$1:$1048576,2,0),IFERROR(VLOOKUP($C68,'COMP. PROPRIA'!$B$1:$I$2187,4,0),""))</f>
        <v>Janela de Alumínio - JA-12, 420x50, completa conforme projeto de esquadrias - Maxim-ar - incluso vidro liso incolor, espessura 6mm</v>
      </c>
      <c r="F68" s="854" t="str">
        <f>IFERROR(VLOOKUP($C68,'SINAPI MARÇO 2020'!$A:$D,3,0),IFERROR(VLOOKUP($C68,'COMP. PROPRIA'!$B$1:$I$2187,5,0),""))</f>
        <v>M2</v>
      </c>
      <c r="G68" s="453">
        <v>8.4</v>
      </c>
      <c r="H68" s="855">
        <f>IFERROR(VLOOKUP($C68,'SINAPI MARÇO 2020'!$A:$D,4,0),IFERROR(VLOOKUP($C68,'COMP. PROPRIA'!$B$1:$I$204555,8,0),""))</f>
        <v>771.65</v>
      </c>
      <c r="I68" s="856">
        <f>TRUNC(H68*'4-BDI'!$E$29,2)</f>
        <v>985.39</v>
      </c>
      <c r="J68" s="461">
        <f t="shared" si="4"/>
        <v>6481.86</v>
      </c>
      <c r="K68" s="462">
        <f t="shared" si="5"/>
        <v>8277.27</v>
      </c>
    </row>
    <row r="69" spans="2:11" s="213" customFormat="1" ht="37.5" customHeight="1">
      <c r="B69" s="14" t="s">
        <v>13322</v>
      </c>
      <c r="C69" s="852" t="s">
        <v>12582</v>
      </c>
      <c r="D69" s="852" t="s">
        <v>1107</v>
      </c>
      <c r="E69" s="853" t="str">
        <f>IFERROR(VLOOKUP($C69,'SINAPI MARÇO 2020'!$1:$1048576,2,0),IFERROR(VLOOKUP($C69,'COMP. PROPRIA'!$B$1:$I$2187,4,0),""))</f>
        <v>Janela de Alumínio - JA-13, 420x150, completa conforme projeto de esquadrias - Maxim-ar - incluso vidro liso incolor, espessura 6mm</v>
      </c>
      <c r="F69" s="854" t="str">
        <f>IFERROR(VLOOKUP($C69,'SINAPI MARÇO 2020'!$A:$D,3,0),IFERROR(VLOOKUP($C69,'COMP. PROPRIA'!$B$1:$I$2187,5,0),""))</f>
        <v>M2</v>
      </c>
      <c r="G69" s="453">
        <v>12.6</v>
      </c>
      <c r="H69" s="855">
        <f>IFERROR(VLOOKUP($C69,'SINAPI MARÇO 2020'!$A:$D,4,0),IFERROR(VLOOKUP($C69,'COMP. PROPRIA'!$B$1:$I$204555,8,0),""))</f>
        <v>561.15</v>
      </c>
      <c r="I69" s="856">
        <f>TRUNC(H69*'4-BDI'!$E$29,2)</f>
        <v>716.59</v>
      </c>
      <c r="J69" s="461">
        <f t="shared" si="4"/>
        <v>7070.49</v>
      </c>
      <c r="K69" s="462">
        <f t="shared" si="5"/>
        <v>9029.0300000000007</v>
      </c>
    </row>
    <row r="70" spans="2:11" s="213" customFormat="1" ht="30">
      <c r="B70" s="14" t="s">
        <v>13323</v>
      </c>
      <c r="C70" s="852" t="s">
        <v>12583</v>
      </c>
      <c r="D70" s="852" t="s">
        <v>1107</v>
      </c>
      <c r="E70" s="853" t="str">
        <f>IFERROR(VLOOKUP($C70,'SINAPI MARÇO 2020'!$1:$1048576,2,0),IFERROR(VLOOKUP($C70,'COMP. PROPRIA'!$B$1:$I$2187,4,0),""))</f>
        <v>Janela de Alumínio - JA-14, 560x100, completa conforme projeto de esquadrias - Maxim-ar - incluso vidro liso incolor, espessura 6mm</v>
      </c>
      <c r="F70" s="854" t="str">
        <f>IFERROR(VLOOKUP($C70,'SINAPI MARÇO 2020'!$A:$D,3,0),IFERROR(VLOOKUP($C70,'COMP. PROPRIA'!$B$1:$I$2187,5,0),""))</f>
        <v>M2</v>
      </c>
      <c r="G70" s="453">
        <v>33.6</v>
      </c>
      <c r="H70" s="855">
        <f>IFERROR(VLOOKUP($C70,'SINAPI MARÇO 2020'!$A:$D,4,0),IFERROR(VLOOKUP($C70,'COMP. PROPRIA'!$B$1:$I$204555,8,0),""))</f>
        <v>561.15</v>
      </c>
      <c r="I70" s="856">
        <f>TRUNC(H70*'4-BDI'!$E$29,2)</f>
        <v>716.59</v>
      </c>
      <c r="J70" s="461">
        <f t="shared" si="4"/>
        <v>18854.64</v>
      </c>
      <c r="K70" s="462">
        <f t="shared" si="5"/>
        <v>24077.42</v>
      </c>
    </row>
    <row r="71" spans="2:11" s="213" customFormat="1" ht="30">
      <c r="B71" s="14" t="s">
        <v>13324</v>
      </c>
      <c r="C71" s="852" t="s">
        <v>12584</v>
      </c>
      <c r="D71" s="852" t="s">
        <v>1107</v>
      </c>
      <c r="E71" s="853" t="str">
        <f>IFERROR(VLOOKUP($C71,'SINAPI MARÇO 2020'!$1:$1048576,2,0),IFERROR(VLOOKUP($C71,'COMP. PROPRIA'!$B$1:$I$2187,4,0),""))</f>
        <v>Janela de Alumínio - JA-15, 560x150, completa conforme projeto de esquadrias - Maxim-ar -incluso vidro liso incolor, espessura 6mm</v>
      </c>
      <c r="F71" s="854" t="str">
        <f>IFERROR(VLOOKUP($C71,'SINAPI MARÇO 2020'!$A:$D,3,0),IFERROR(VLOOKUP($C71,'COMP. PROPRIA'!$B$1:$I$2187,5,0),""))</f>
        <v>M2</v>
      </c>
      <c r="G71" s="453">
        <v>16.8</v>
      </c>
      <c r="H71" s="855">
        <f>IFERROR(VLOOKUP($C71,'SINAPI MARÇO 2020'!$A:$D,4,0),IFERROR(VLOOKUP($C71,'COMP. PROPRIA'!$B$1:$I$204555,8,0),""))</f>
        <v>2981.94</v>
      </c>
      <c r="I71" s="856">
        <f>TRUNC(H71*'4-BDI'!$E$29,2)</f>
        <v>3807.94</v>
      </c>
      <c r="J71" s="461">
        <f t="shared" si="4"/>
        <v>50096.59</v>
      </c>
      <c r="K71" s="462">
        <f t="shared" si="5"/>
        <v>63973.39</v>
      </c>
    </row>
    <row r="72" spans="2:11" s="213" customFormat="1" ht="15">
      <c r="B72" s="14" t="s">
        <v>13325</v>
      </c>
      <c r="C72" s="852" t="s">
        <v>12588</v>
      </c>
      <c r="D72" s="852" t="s">
        <v>1107</v>
      </c>
      <c r="E72" s="853" t="str">
        <f>IFERROR(VLOOKUP($C72,'SINAPI MARÇO 2020'!$1:$1048576,2,0),IFERROR(VLOOKUP($C72,'COMP. PROPRIA'!$B$1:$I$2187,4,0),""))</f>
        <v>Tela de nylon de proteção- fixada na esquadria</v>
      </c>
      <c r="F72" s="854" t="str">
        <f>IFERROR(VLOOKUP($C72,'SINAPI MARÇO 2020'!$A:$D,3,0),IFERROR(VLOOKUP($C72,'COMP. PROPRIA'!$B$1:$I$2187,5,0),""))</f>
        <v>M2</v>
      </c>
      <c r="G72" s="453">
        <v>21</v>
      </c>
      <c r="H72" s="855">
        <f>IFERROR(VLOOKUP($C72,'SINAPI MARÇO 2020'!$A:$D,4,0),IFERROR(VLOOKUP($C72,'COMP. PROPRIA'!$B$1:$I$204555,8,0),""))</f>
        <v>81.81</v>
      </c>
      <c r="I72" s="856">
        <f>TRUNC(H72*'4-BDI'!$E$29,2)</f>
        <v>104.47</v>
      </c>
      <c r="J72" s="461">
        <f t="shared" si="4"/>
        <v>1718.01</v>
      </c>
      <c r="K72" s="462">
        <f t="shared" si="5"/>
        <v>2193.87</v>
      </c>
    </row>
    <row r="73" spans="2:11" s="213" customFormat="1" ht="15">
      <c r="B73" s="382" t="s">
        <v>13326</v>
      </c>
      <c r="C73" s="383"/>
      <c r="D73" s="383"/>
      <c r="E73" s="381" t="s">
        <v>12283</v>
      </c>
      <c r="F73" s="854" t="str">
        <f>IFERROR(VLOOKUP($C73,'SINAPI MARÇO 2020'!$A:$D,3,0),IFERROR(VLOOKUP($C73,'COMP. PROPRIA'!$B$1:$I$2187,5,0),""))</f>
        <v/>
      </c>
      <c r="G73" s="453"/>
      <c r="H73" s="855" t="str">
        <f>IFERROR(VLOOKUP($C73,'SINAPI MARÇO 2020'!$A:$D,4,0),IFERROR(VLOOKUP($C73,'COMP. PROPRIA'!$B$1:$I$204555,8,0),""))</f>
        <v/>
      </c>
      <c r="I73" s="856"/>
      <c r="J73" s="461"/>
      <c r="K73" s="462"/>
    </row>
    <row r="74" spans="2:11" s="213" customFormat="1" ht="30">
      <c r="B74" s="14" t="s">
        <v>13327</v>
      </c>
      <c r="C74" s="852">
        <v>72118</v>
      </c>
      <c r="D74" s="852" t="s">
        <v>7</v>
      </c>
      <c r="E74" s="853" t="str">
        <f>IFERROR(VLOOKUP($C74,'SINAPI MARÇO 2020'!$1:$1048576,2,0),IFERROR(VLOOKUP($C74,'COMP. PROPRIA'!$B$1:$I$2187,4,0),""))</f>
        <v>VIDRO TEMPERADO INCOLOR, ESPESSURA 6MM, FORNECIMENTO E INSTALACAO, INCLUSIVE MASSA PARA VEDACAO</v>
      </c>
      <c r="F74" s="854" t="str">
        <f>IFERROR(VLOOKUP($C74,'SINAPI MARÇO 2020'!$A:$D,3,0),IFERROR(VLOOKUP($C74,'COMP. PROPRIA'!$B$1:$I$2187,5,0),""))</f>
        <v>M2</v>
      </c>
      <c r="G74" s="453">
        <v>16.2</v>
      </c>
      <c r="H74" s="855">
        <f>IFERROR(VLOOKUP($C74,'SINAPI MARÇO 2020'!$A:$D,4,0),IFERROR(VLOOKUP($C74,'COMP. PROPRIA'!$B$1:$I$204555,8,0),""))</f>
        <v>212.3</v>
      </c>
      <c r="I74" s="856">
        <f>TRUNC(H74*'4-BDI'!$E$29,2)</f>
        <v>271.10000000000002</v>
      </c>
      <c r="J74" s="461">
        <f>TRUNC(G74*H74,2)</f>
        <v>3439.26</v>
      </c>
      <c r="K74" s="462">
        <f>TRUNC(G74*I74,2)</f>
        <v>4391.82</v>
      </c>
    </row>
    <row r="75" spans="2:11" s="213" customFormat="1" ht="30">
      <c r="B75" s="14" t="s">
        <v>13328</v>
      </c>
      <c r="C75" s="852">
        <v>72120</v>
      </c>
      <c r="D75" s="852" t="s">
        <v>7</v>
      </c>
      <c r="E75" s="853" t="str">
        <f>IFERROR(VLOOKUP($C75,'SINAPI MARÇO 2020'!$1:$1048576,2,0),IFERROR(VLOOKUP($C75,'COMP. PROPRIA'!$B$1:$I$2187,4,0),""))</f>
        <v>VIDRO TEMPERADO INCOLOR, ESPESSURA 10MM, FORNECIMENTO E INSTALACAO, INCLUSIVE MASSA PARA VEDACAO</v>
      </c>
      <c r="F75" s="854" t="str">
        <f>IFERROR(VLOOKUP($C75,'SINAPI MARÇO 2020'!$A:$D,3,0),IFERROR(VLOOKUP($C75,'COMP. PROPRIA'!$B$1:$I$2187,5,0),""))</f>
        <v>M2</v>
      </c>
      <c r="G75" s="453">
        <v>11.4</v>
      </c>
      <c r="H75" s="855">
        <f>IFERROR(VLOOKUP($C75,'SINAPI MARÇO 2020'!$A:$D,4,0),IFERROR(VLOOKUP($C75,'COMP. PROPRIA'!$B$1:$I$204555,8,0),""))</f>
        <v>341.49</v>
      </c>
      <c r="I75" s="856">
        <f>TRUNC(H75*'4-BDI'!$E$29,2)</f>
        <v>436.08</v>
      </c>
      <c r="J75" s="461">
        <f>TRUNC(G75*H75,2)</f>
        <v>3892.98</v>
      </c>
      <c r="K75" s="462">
        <f>TRUNC(G75*I75,2)</f>
        <v>4971.3100000000004</v>
      </c>
    </row>
    <row r="76" spans="2:11" s="213" customFormat="1" ht="33" customHeight="1">
      <c r="B76" s="14" t="s">
        <v>13329</v>
      </c>
      <c r="C76" s="852">
        <v>85005</v>
      </c>
      <c r="D76" s="852" t="s">
        <v>7</v>
      </c>
      <c r="E76" s="853" t="str">
        <f>IFERROR(VLOOKUP($C76,'SINAPI MARÇO 2020'!$1:$1048576,2,0),IFERROR(VLOOKUP($C76,'COMP. PROPRIA'!$B$1:$I$2187,4,0),""))</f>
        <v>ESPELHO CRISTAL, ESPESSURA 4MM, COM PARAFUSOS DE FIXACAO, SEM MOLDURA</v>
      </c>
      <c r="F76" s="854" t="str">
        <f>IFERROR(VLOOKUP($C76,'SINAPI MARÇO 2020'!$A:$D,3,0),IFERROR(VLOOKUP($C76,'COMP. PROPRIA'!$B$1:$I$2187,5,0),""))</f>
        <v>M2</v>
      </c>
      <c r="G76" s="453">
        <v>21.28</v>
      </c>
      <c r="H76" s="855">
        <f>IFERROR(VLOOKUP($C76,'SINAPI MARÇO 2020'!$A:$D,4,0),IFERROR(VLOOKUP($C76,'COMP. PROPRIA'!$B$1:$I$204555,8,0),""))</f>
        <v>369.73</v>
      </c>
      <c r="I76" s="856">
        <f>TRUNC(H76*'4-BDI'!$E$29,2)</f>
        <v>472.14</v>
      </c>
      <c r="J76" s="461">
        <f>TRUNC(G76*H76,2)</f>
        <v>7867.85</v>
      </c>
      <c r="K76" s="462">
        <f>TRUNC(G76*I76,2)</f>
        <v>10047.129999999999</v>
      </c>
    </row>
    <row r="77" spans="2:11" s="213" customFormat="1" ht="15">
      <c r="B77" s="382" t="s">
        <v>13330</v>
      </c>
      <c r="C77" s="383"/>
      <c r="D77" s="383"/>
      <c r="E77" s="381" t="s">
        <v>12284</v>
      </c>
      <c r="F77" s="854" t="str">
        <f>IFERROR(VLOOKUP($C77,'SINAPI MARÇO 2020'!$A:$D,3,0),IFERROR(VLOOKUP($C77,'COMP. PROPRIA'!$B$1:$I$2187,5,0),""))</f>
        <v/>
      </c>
      <c r="G77" s="453"/>
      <c r="H77" s="855"/>
      <c r="I77" s="856"/>
      <c r="J77" s="461"/>
      <c r="K77" s="462"/>
    </row>
    <row r="78" spans="2:11" s="213" customFormat="1" ht="30">
      <c r="B78" s="14" t="s">
        <v>13331</v>
      </c>
      <c r="C78" s="852" t="s">
        <v>12585</v>
      </c>
      <c r="D78" s="852" t="s">
        <v>1107</v>
      </c>
      <c r="E78" s="853" t="str">
        <f>IFERROR(VLOOKUP($C78,'SINAPI MARÇO 2020'!$1:$1048576,2,0),IFERROR(VLOOKUP($C78,'COMP. PROPRIA'!$B$1:$I$2187,4,0),""))</f>
        <v>Gradil metalico e tela de aço galvanizado , inclusive pintura - fornecimento e instalação (GR1, GR2, GR3, GR4)</v>
      </c>
      <c r="F78" s="854" t="str">
        <f>IFERROR(VLOOKUP($C78,'SINAPI MARÇO 2020'!$A:$D,3,0),IFERROR(VLOOKUP($C78,'COMP. PROPRIA'!$B$1:$I$2187,5,0),""))</f>
        <v>M2</v>
      </c>
      <c r="G78" s="453">
        <v>69.790000000000006</v>
      </c>
      <c r="H78" s="855">
        <f>IFERROR(VLOOKUP($C78,'SINAPI MARÇO 2020'!$A:$D,4,0),IFERROR(VLOOKUP($C78,'COMP. PROPRIA'!$B$1:$I$204555,8,0),""))</f>
        <v>224.48</v>
      </c>
      <c r="I78" s="856">
        <f>TRUNC(H78*'4-BDI'!$E$29,2)</f>
        <v>286.66000000000003</v>
      </c>
      <c r="J78" s="461">
        <f>TRUNC(G78*H78,2)</f>
        <v>15666.45</v>
      </c>
      <c r="K78" s="462">
        <f>TRUNC(G78*I78,2)</f>
        <v>20006</v>
      </c>
    </row>
    <row r="79" spans="2:11" s="213" customFormat="1" ht="30">
      <c r="B79" s="14" t="s">
        <v>13332</v>
      </c>
      <c r="C79" s="852" t="s">
        <v>12590</v>
      </c>
      <c r="D79" s="852" t="s">
        <v>1107</v>
      </c>
      <c r="E79" s="853" t="str">
        <f>IFERROR(VLOOKUP($C79,'SINAPI MARÇO 2020'!$1:$1048576,2,0),IFERROR(VLOOKUP($C79,'COMP. PROPRIA'!$B$1:$I$2187,4,0),""))</f>
        <v>Portão de abrir em chapa de aço perfurada, inclusive pintura - fornecimento e instalação (PF1 e PF2)</v>
      </c>
      <c r="F79" s="854" t="str">
        <f>IFERROR(VLOOKUP($C79,'SINAPI MARÇO 2020'!$A:$D,3,0),IFERROR(VLOOKUP($C79,'COMP. PROPRIA'!$B$1:$I$2187,5,0),""))</f>
        <v>M2</v>
      </c>
      <c r="G79" s="453">
        <v>20.52</v>
      </c>
      <c r="H79" s="855">
        <f>IFERROR(VLOOKUP($C79,'SINAPI MARÇO 2020'!$A:$D,4,0),IFERROR(VLOOKUP($C79,'COMP. PROPRIA'!$B$1:$I$204555,8,0),""))</f>
        <v>339.15</v>
      </c>
      <c r="I79" s="856">
        <f>TRUNC(H79*'4-BDI'!$E$29,2)</f>
        <v>433.09</v>
      </c>
      <c r="J79" s="461">
        <f>TRUNC(G79*H79,2)</f>
        <v>6959.35</v>
      </c>
      <c r="K79" s="462">
        <f>TRUNC(G79*I79,2)</f>
        <v>8887</v>
      </c>
    </row>
    <row r="80" spans="2:11" s="213" customFormat="1" ht="30">
      <c r="B80" s="14" t="s">
        <v>13333</v>
      </c>
      <c r="C80" s="852" t="s">
        <v>12593</v>
      </c>
      <c r="D80" s="852" t="s">
        <v>1107</v>
      </c>
      <c r="E80" s="853" t="str">
        <f>IFERROR(VLOOKUP($C80,'SINAPI MARÇO 2020'!$1:$1048576,2,0),IFERROR(VLOOKUP($C80,'COMP. PROPRIA'!$B$1:$I$2187,4,0),""))</f>
        <v>Fechamento com chapa de aço perfurada, inclusive perfis metálicos para suporte e pintura - fornecimento e instalação</v>
      </c>
      <c r="F80" s="854" t="str">
        <f>IFERROR(VLOOKUP($C80,'SINAPI MARÇO 2020'!$A:$D,3,0),IFERROR(VLOOKUP($C80,'COMP. PROPRIA'!$B$1:$I$2187,5,0),""))</f>
        <v>M2</v>
      </c>
      <c r="G80" s="453">
        <v>164.44</v>
      </c>
      <c r="H80" s="855">
        <f>IFERROR(VLOOKUP($C80,'SINAPI MARÇO 2020'!$A:$D,4,0),IFERROR(VLOOKUP($C80,'COMP. PROPRIA'!$B$1:$I$204555,8,0),""))</f>
        <v>317.08999999999997</v>
      </c>
      <c r="I80" s="856">
        <f>TRUNC(H80*'4-BDI'!$E$29,2)</f>
        <v>404.92</v>
      </c>
      <c r="J80" s="461">
        <f>TRUNC(G80*H80,2)</f>
        <v>52142.27</v>
      </c>
      <c r="K80" s="462">
        <f>TRUNC(G80*I80,2)</f>
        <v>66585.039999999994</v>
      </c>
    </row>
    <row r="81" spans="2:11" s="213" customFormat="1" ht="30">
      <c r="B81" s="14" t="s">
        <v>13334</v>
      </c>
      <c r="C81" s="852" t="s">
        <v>12587</v>
      </c>
      <c r="D81" s="852" t="s">
        <v>1107</v>
      </c>
      <c r="E81" s="853" t="str">
        <f>IFERROR(VLOOKUP($C81,'SINAPI MARÇO 2020'!$1:$1048576,2,0),IFERROR(VLOOKUP($C81,'COMP. PROPRIA'!$B$1:$I$2187,4,0),""))</f>
        <v>Portão de abrir com gradil metálico e tela de aço galvanizado, inclusive pintura - fornecimento e instalação</v>
      </c>
      <c r="F81" s="854" t="str">
        <f>IFERROR(VLOOKUP($C81,'SINAPI MARÇO 2020'!$A:$D,3,0),IFERROR(VLOOKUP($C81,'COMP. PROPRIA'!$B$1:$I$2187,5,0),""))</f>
        <v>M2</v>
      </c>
      <c r="G81" s="453">
        <v>13.5</v>
      </c>
      <c r="H81" s="855">
        <f>IFERROR(VLOOKUP($C81,'SINAPI MARÇO 2020'!$A:$D,4,0),IFERROR(VLOOKUP($C81,'COMP. PROPRIA'!$B$1:$I$204555,8,0),""))</f>
        <v>252.15</v>
      </c>
      <c r="I81" s="856">
        <f>TRUNC(H81*'4-BDI'!$E$29,2)</f>
        <v>321.99</v>
      </c>
      <c r="J81" s="461">
        <f>TRUNC(G81*H81,2)</f>
        <v>3404.02</v>
      </c>
      <c r="K81" s="462">
        <f>TRUNC(G81*I81,2)</f>
        <v>4346.8599999999997</v>
      </c>
    </row>
    <row r="82" spans="2:11" s="213" customFormat="1" ht="15" customHeight="1">
      <c r="B82" s="732" t="s">
        <v>10091</v>
      </c>
      <c r="C82" s="733"/>
      <c r="D82" s="733"/>
      <c r="E82" s="733"/>
      <c r="F82" s="733"/>
      <c r="G82" s="733"/>
      <c r="H82" s="733"/>
      <c r="I82" s="463"/>
      <c r="J82" s="470">
        <f>TRUNC(SUM(J36:J81),2)</f>
        <v>422814.08</v>
      </c>
      <c r="K82" s="464">
        <f>TRUNC(SUM(K36:K81),2)</f>
        <v>539930.92000000004</v>
      </c>
    </row>
    <row r="83" spans="2:11" s="213" customFormat="1" ht="15">
      <c r="B83" s="14"/>
      <c r="C83" s="857"/>
      <c r="D83" s="852"/>
      <c r="E83" s="853"/>
      <c r="F83" s="854"/>
      <c r="G83" s="453"/>
      <c r="H83" s="855"/>
      <c r="I83" s="856"/>
      <c r="J83" s="461"/>
      <c r="K83" s="462"/>
    </row>
    <row r="84" spans="2:11" s="213" customFormat="1" ht="15">
      <c r="B84" s="369" t="s">
        <v>4730</v>
      </c>
      <c r="C84" s="370"/>
      <c r="D84" s="371"/>
      <c r="E84" s="379" t="s">
        <v>12289</v>
      </c>
      <c r="F84" s="854"/>
      <c r="G84" s="453"/>
      <c r="H84" s="855"/>
      <c r="I84" s="856"/>
      <c r="J84" s="461"/>
      <c r="K84" s="462"/>
    </row>
    <row r="85" spans="2:11" s="213" customFormat="1" ht="15">
      <c r="B85" s="14" t="s">
        <v>4731</v>
      </c>
      <c r="C85" s="857" t="s">
        <v>14057</v>
      </c>
      <c r="D85" s="852" t="s">
        <v>1107</v>
      </c>
      <c r="E85" s="853" t="str">
        <f>IFERROR(VLOOKUP($C85,'SINAPI MARÇO 2020'!$1:$1048576,2,0),IFERROR(VLOOKUP($C85,'COMP. PROPRIA'!$B$1:$I$21477,4,0),""))</f>
        <v>Pingadeira (chapim) em concreto FORNECIMENTO E INSTALAÇÃO</v>
      </c>
      <c r="F85" s="854" t="str">
        <f>IFERROR(VLOOKUP($C85,'SINAPI MARÇO 2020'!$A:$D,3,0),IFERROR(VLOOKUP($C85,'COMP. PROPRIA'!$B$1:$I$2187,5,0),""))</f>
        <v>M</v>
      </c>
      <c r="G85" s="453">
        <v>266</v>
      </c>
      <c r="H85" s="855">
        <f>IFERROR(VLOOKUP($C85,'SINAPI MARÇO 2020'!$A:$D,4,0),IFERROR(VLOOKUP($C85,'COMP. PROPRIA'!$B$1:$I$204555,8,0),""))</f>
        <v>25.95</v>
      </c>
      <c r="I85" s="856">
        <f>TRUNC(H85*'4-BDI'!$E$29,2)</f>
        <v>33.130000000000003</v>
      </c>
      <c r="J85" s="461">
        <f>TRUNC(G85*H85,2)</f>
        <v>6902.7</v>
      </c>
      <c r="K85" s="462">
        <f>TRUNC(G85*I85,2)</f>
        <v>8812.58</v>
      </c>
    </row>
    <row r="86" spans="2:11" s="213" customFormat="1" ht="15" customHeight="1">
      <c r="B86" s="732" t="s">
        <v>10091</v>
      </c>
      <c r="C86" s="733"/>
      <c r="D86" s="733"/>
      <c r="E86" s="733"/>
      <c r="F86" s="733"/>
      <c r="G86" s="733"/>
      <c r="H86" s="733"/>
      <c r="I86" s="463"/>
      <c r="J86" s="470">
        <f>TRUNC(SUM(J85),2)</f>
        <v>6902.7</v>
      </c>
      <c r="K86" s="464">
        <f>TRUNC(SUM(K85),2)</f>
        <v>8812.58</v>
      </c>
    </row>
    <row r="87" spans="2:11" s="213" customFormat="1" ht="15">
      <c r="B87" s="14"/>
      <c r="C87" s="857"/>
      <c r="D87" s="852"/>
      <c r="E87" s="853"/>
      <c r="F87" s="854"/>
      <c r="G87" s="453"/>
      <c r="H87" s="855"/>
      <c r="I87" s="856"/>
      <c r="J87" s="461"/>
      <c r="K87" s="462"/>
    </row>
    <row r="88" spans="2:11" s="213" customFormat="1" ht="15">
      <c r="B88" s="369" t="s">
        <v>904</v>
      </c>
      <c r="C88" s="370"/>
      <c r="D88" s="371"/>
      <c r="E88" s="379" t="s">
        <v>12290</v>
      </c>
      <c r="F88" s="854"/>
      <c r="G88" s="453"/>
      <c r="H88" s="855"/>
      <c r="I88" s="856"/>
      <c r="J88" s="461"/>
      <c r="K88" s="462"/>
    </row>
    <row r="89" spans="2:11" s="213" customFormat="1" ht="55.5" customHeight="1">
      <c r="B89" s="14" t="s">
        <v>37</v>
      </c>
      <c r="C89" s="857">
        <v>87878</v>
      </c>
      <c r="D89" s="852" t="s">
        <v>7</v>
      </c>
      <c r="E89" s="853" t="str">
        <f>IFERROR(VLOOKUP($C89,'SINAPI MARÇO 2020'!$1:$1048576,2,0),IFERROR(VLOOKUP($C89,'COMP. PROPRIA'!$B$1:$I$2187,4,0),""))</f>
        <v>CHAPISCO APLICADO EM ALVENARIAS E ESTRUTURAS DE CONCRETO INTERNAS, COM COLHER DE PEDREIRO.  ARGAMASSA TRAÇO 1:3 COM PREPARO MANUAL. AF_06/2014</v>
      </c>
      <c r="F89" s="854" t="str">
        <f>IFERROR(VLOOKUP($C89,'SINAPI MARÇO 2020'!$A:$D,3,0),IFERROR(VLOOKUP($C89,'COMP. PROPRIA'!$B$1:$I$2187,5,0),""))</f>
        <v>M2</v>
      </c>
      <c r="G89" s="453">
        <v>154.38000000000011</v>
      </c>
      <c r="H89" s="855">
        <f>IFERROR(VLOOKUP($C89,'SINAPI MARÇO 2020'!$A:$D,4,0),IFERROR(VLOOKUP($C89,'COMP. PROPRIA'!$B$1:$I$204555,8,0),""))</f>
        <v>3.11</v>
      </c>
      <c r="I89" s="856">
        <f>TRUNC(H89*'4-BDI'!$E$29,2)</f>
        <v>3.97</v>
      </c>
      <c r="J89" s="461">
        <f t="shared" ref="J89:J100" si="6">TRUNC(G89*H89,2)</f>
        <v>480.12</v>
      </c>
      <c r="K89" s="462">
        <f t="shared" ref="K89:K100" si="7">TRUNC(G89*I89,2)</f>
        <v>612.88</v>
      </c>
    </row>
    <row r="90" spans="2:11" s="213" customFormat="1" ht="76.5" customHeight="1">
      <c r="B90" s="14" t="s">
        <v>4732</v>
      </c>
      <c r="C90" s="857">
        <v>87535</v>
      </c>
      <c r="D90" s="852" t="s">
        <v>7</v>
      </c>
      <c r="E90" s="853" t="str">
        <f>IFERROR(VLOOKUP($C90,'SINAPI MARÇO 2020'!$1:$1048576,2,0),IFERROR(VLOOKUP($C90,'COMP. PROPRIA'!$B$1:$I$2187,4,0),""))</f>
        <v>EMBOÇO, PARA RECEBIMENTO DE CERÂMICA, EM ARGAMASSA TRAÇO 1:2:8, PREPARO MECÂNICO COM BETONEIRA 400L, APLICADO MANUALMENTE EM FACES INTERNAS DE PAREDES, PARA AMBIENTE COM ÁREA  MAIOR QUE 10M2, ESPESSURA DE 20MM, COM EXECUÇÃO DE TALISCAS. AF_06/2014</v>
      </c>
      <c r="F90" s="854" t="str">
        <f>IFERROR(VLOOKUP($C90,'SINAPI MARÇO 2020'!$A:$D,3,0),IFERROR(VLOOKUP($C90,'COMP. PROPRIA'!$B$1:$I$2187,5,0),""))</f>
        <v>M2</v>
      </c>
      <c r="G90" s="453">
        <v>300.00163980099978</v>
      </c>
      <c r="H90" s="855">
        <f>IFERROR(VLOOKUP($C90,'SINAPI MARÇO 2020'!$A:$D,4,0),IFERROR(VLOOKUP($C90,'COMP. PROPRIA'!$B$1:$I$204555,8,0),""))</f>
        <v>19.899999999999999</v>
      </c>
      <c r="I90" s="856">
        <f>TRUNC(H90*'4-BDI'!$E$29,2)</f>
        <v>25.41</v>
      </c>
      <c r="J90" s="461">
        <f t="shared" si="6"/>
        <v>5970.03</v>
      </c>
      <c r="K90" s="462">
        <f t="shared" si="7"/>
        <v>7623.04</v>
      </c>
    </row>
    <row r="91" spans="2:11" s="213" customFormat="1" ht="30">
      <c r="B91" s="14" t="s">
        <v>13335</v>
      </c>
      <c r="C91" s="852" t="s">
        <v>12595</v>
      </c>
      <c r="D91" s="852" t="s">
        <v>1107</v>
      </c>
      <c r="E91" s="853" t="str">
        <f>IFERROR(VLOOKUP($C91,'SINAPI MARÇO 2020'!$1:$1048576,2,0),IFERROR(VLOOKUP($C91,'COMP. PROPRIA'!$B$1:$I$2187,4,0),""))</f>
        <v xml:space="preserve">Emboço paulista para paredes externas traço 1:2:9 - preparo manual - espessura 2,5 cm </v>
      </c>
      <c r="F91" s="854" t="str">
        <f>IFERROR(VLOOKUP($C91,'SINAPI MARÇO 2020'!$A:$D,3,0),IFERROR(VLOOKUP($C91,'COMP. PROPRIA'!$B$1:$I$2187,5,0),""))</f>
        <v>M2</v>
      </c>
      <c r="G91" s="453">
        <v>134.94150000000002</v>
      </c>
      <c r="H91" s="855">
        <f>IFERROR(VLOOKUP($C91,'SINAPI MARÇO 2020'!$A:$D,4,0),IFERROR(VLOOKUP($C91,'COMP. PROPRIA'!$B$1:$I$204555,8,0),""))</f>
        <v>33.08</v>
      </c>
      <c r="I91" s="856">
        <f>TRUNC(H91*'4-BDI'!$E$29,2)</f>
        <v>42.24</v>
      </c>
      <c r="J91" s="461">
        <f t="shared" si="6"/>
        <v>4463.8599999999997</v>
      </c>
      <c r="K91" s="462">
        <f t="shared" si="7"/>
        <v>5699.92</v>
      </c>
    </row>
    <row r="92" spans="2:11" s="213" customFormat="1" ht="34.5" customHeight="1">
      <c r="B92" s="14" t="s">
        <v>13336</v>
      </c>
      <c r="C92" s="852" t="s">
        <v>12596</v>
      </c>
      <c r="D92" s="852" t="s">
        <v>1107</v>
      </c>
      <c r="E92" s="853" t="str">
        <f>IFERROR(VLOOKUP($C92,'SINAPI MARÇO 2020'!$1:$1048576,2,0),IFERROR(VLOOKUP($C92,'COMP. PROPRIA'!$B$1:$I$2187,4,0),""))</f>
        <v>Reboco para paredes internas, externas, pórticos, vigas, traço 1:4,5  - espessura 0,5 cm</v>
      </c>
      <c r="F92" s="854" t="str">
        <f>IFERROR(VLOOKUP($C92,'SINAPI MARÇO 2020'!$A:$D,3,0),IFERROR(VLOOKUP($C92,'COMP. PROPRIA'!$B$1:$I$2187,5,0),""))</f>
        <v>M2</v>
      </c>
      <c r="G92" s="453">
        <v>6</v>
      </c>
      <c r="H92" s="855">
        <f>IFERROR(VLOOKUP($C92,'SINAPI MARÇO 2020'!$A:$D,4,0),IFERROR(VLOOKUP($C92,'COMP. PROPRIA'!$B$1:$I$204555,8,0),""))</f>
        <v>13.08</v>
      </c>
      <c r="I92" s="856">
        <f>TRUNC(H92*'4-BDI'!$E$29,2)</f>
        <v>16.7</v>
      </c>
      <c r="J92" s="461">
        <f t="shared" si="6"/>
        <v>78.48</v>
      </c>
      <c r="K92" s="462">
        <f t="shared" si="7"/>
        <v>100.2</v>
      </c>
    </row>
    <row r="93" spans="2:11" s="213" customFormat="1" ht="30">
      <c r="B93" s="14" t="s">
        <v>13337</v>
      </c>
      <c r="C93" s="857" t="s">
        <v>14911</v>
      </c>
      <c r="D93" s="852" t="s">
        <v>1107</v>
      </c>
      <c r="E93" s="853" t="str">
        <f>IFERROR(VLOOKUP($C93,'SINAPI MARÇO 2020'!$1:$1048576,2,0),IFERROR(VLOOKUP($C93,'COMP. PROPRIA'!$B$1:$I$2187,4,0),""))</f>
        <v>Revestimento cerâmico de paredes PEI IV- cerâmica 30 x 40 cm - incl. rejunte - conforme projeto - branca</v>
      </c>
      <c r="F93" s="854" t="str">
        <f>IFERROR(VLOOKUP($C93,'SINAPI MARÇO 2020'!$A:$D,3,0),IFERROR(VLOOKUP($C93,'COMP. PROPRIA'!$B$1:$I$2187,5,0),""))</f>
        <v>M2</v>
      </c>
      <c r="G93" s="453">
        <v>629.61</v>
      </c>
      <c r="H93" s="855">
        <f>IFERROR(VLOOKUP($C93,'SINAPI MARÇO 2020'!$A:$D,4,0),IFERROR(VLOOKUP($C93,'COMP. PROPRIA'!$B$1:$I$204555,8,0),""))</f>
        <v>55.52</v>
      </c>
      <c r="I93" s="856">
        <f>TRUNC(H93*'4-BDI'!$E$29,2)</f>
        <v>70.89</v>
      </c>
      <c r="J93" s="461">
        <f t="shared" si="6"/>
        <v>34955.94</v>
      </c>
      <c r="K93" s="462">
        <f t="shared" si="7"/>
        <v>44633.05</v>
      </c>
    </row>
    <row r="94" spans="2:11" s="213" customFormat="1" ht="38.25" customHeight="1">
      <c r="B94" s="14" t="s">
        <v>13338</v>
      </c>
      <c r="C94" s="857" t="s">
        <v>13224</v>
      </c>
      <c r="D94" s="852" t="s">
        <v>1107</v>
      </c>
      <c r="E94" s="853" t="str">
        <f>IFERROR(VLOOKUP($C94,'SINAPI MARÇO 2020'!$1:$1048576,2,0),IFERROR(VLOOKUP($C94,'COMP. PROPRIA'!$B$1:$I$2187,4,0),""))</f>
        <v>Revestimento cerâmico de paredes PEI IV - cerâmica 10 x 10 cm - incl. rejunte - conforme projeto - AZUL</v>
      </c>
      <c r="F94" s="854" t="str">
        <f>IFERROR(VLOOKUP($C94,'SINAPI MARÇO 2020'!$A:$D,3,0),IFERROR(VLOOKUP($C94,'COMP. PROPRIA'!$B$1:$I$2187,5,0),""))</f>
        <v>M2</v>
      </c>
      <c r="G94" s="453">
        <v>9.2100000000000009</v>
      </c>
      <c r="H94" s="855">
        <f>IFERROR(VLOOKUP($C94,'SINAPI MARÇO 2020'!$A:$D,4,0),IFERROR(VLOOKUP($C94,'COMP. PROPRIA'!$B$1:$I$204555,8,0),""))</f>
        <v>80.790000000000006</v>
      </c>
      <c r="I94" s="856">
        <f>TRUNC(H94*'4-BDI'!$E$29,2)</f>
        <v>103.16</v>
      </c>
      <c r="J94" s="461">
        <f t="shared" si="6"/>
        <v>744.07</v>
      </c>
      <c r="K94" s="462">
        <f t="shared" si="7"/>
        <v>950.1</v>
      </c>
    </row>
    <row r="95" spans="2:11" s="213" customFormat="1" ht="30">
      <c r="B95" s="14" t="s">
        <v>13339</v>
      </c>
      <c r="C95" s="857" t="s">
        <v>13228</v>
      </c>
      <c r="D95" s="852" t="s">
        <v>1107</v>
      </c>
      <c r="E95" s="853" t="str">
        <f>IFERROR(VLOOKUP($C95,'SINAPI MARÇO 2020'!$1:$1048576,2,0),IFERROR(VLOOKUP($C95,'COMP. PROPRIA'!$B$1:$I$2187,4,0),""))</f>
        <v>Revestimento cerâmico de paredes PEI IV - cerâmica 10 x 10 cm - incl. rejunte - conforme projeto - VERMELHO</v>
      </c>
      <c r="F95" s="854" t="str">
        <f>IFERROR(VLOOKUP($C95,'SINAPI MARÇO 2020'!$A:$D,3,0),IFERROR(VLOOKUP($C95,'COMP. PROPRIA'!$B$1:$I$2187,5,0),""))</f>
        <v>M2</v>
      </c>
      <c r="G95" s="453">
        <v>7.49</v>
      </c>
      <c r="H95" s="855">
        <f>IFERROR(VLOOKUP($C95,'SINAPI MARÇO 2020'!$A:$D,4,0),IFERROR(VLOOKUP($C95,'COMP. PROPRIA'!$B$1:$I$204555,8,0),""))</f>
        <v>80.790000000000006</v>
      </c>
      <c r="I95" s="856">
        <f>TRUNC(H95*'4-BDI'!$E$29,2)</f>
        <v>103.16</v>
      </c>
      <c r="J95" s="461">
        <f t="shared" si="6"/>
        <v>605.11</v>
      </c>
      <c r="K95" s="462">
        <f t="shared" si="7"/>
        <v>772.66</v>
      </c>
    </row>
    <row r="96" spans="2:11" s="213" customFormat="1" ht="30">
      <c r="B96" s="14" t="s">
        <v>13340</v>
      </c>
      <c r="C96" s="857" t="s">
        <v>13229</v>
      </c>
      <c r="D96" s="852" t="s">
        <v>1107</v>
      </c>
      <c r="E96" s="853" t="str">
        <f>IFERROR(VLOOKUP($C96,'SINAPI MARÇO 2020'!$1:$1048576,2,0),IFERROR(VLOOKUP($C96,'COMP. PROPRIA'!$B$1:$I$2187,4,0),""))</f>
        <v>Revestimento cerâmico de paredes PEI IV - cerâmica 10 x 10 cm - incl. rejunte - conforme projeto - BRANCO</v>
      </c>
      <c r="F96" s="854" t="str">
        <f>IFERROR(VLOOKUP($C96,'SINAPI MARÇO 2020'!$A:$D,3,0),IFERROR(VLOOKUP($C96,'COMP. PROPRIA'!$B$1:$I$2187,5,0),""))</f>
        <v>M2</v>
      </c>
      <c r="G96" s="453">
        <v>15.17</v>
      </c>
      <c r="H96" s="855">
        <f>IFERROR(VLOOKUP($C96,'SINAPI MARÇO 2020'!$A:$D,4,0),IFERROR(VLOOKUP($C96,'COMP. PROPRIA'!$B$1:$I$204555,8,0),""))</f>
        <v>80.790000000000006</v>
      </c>
      <c r="I96" s="856">
        <f>TRUNC(H96*'4-BDI'!$E$29,2)</f>
        <v>103.16</v>
      </c>
      <c r="J96" s="461">
        <f t="shared" si="6"/>
        <v>1225.58</v>
      </c>
      <c r="K96" s="462">
        <f t="shared" si="7"/>
        <v>1564.93</v>
      </c>
    </row>
    <row r="97" spans="2:19" s="213" customFormat="1" ht="30">
      <c r="B97" s="14" t="s">
        <v>13341</v>
      </c>
      <c r="C97" s="857" t="s">
        <v>13231</v>
      </c>
      <c r="D97" s="852" t="s">
        <v>1107</v>
      </c>
      <c r="E97" s="853" t="str">
        <f>IFERROR(VLOOKUP($C97,'SINAPI MARÇO 2020'!$1:$1048576,2,0),IFERROR(VLOOKUP($C97,'COMP. PROPRIA'!$B$1:$I$2187,4,0),""))</f>
        <v>Revestimento cerâmico de paredes PEI IV - cerâmica 10 x 10 cm - incl. rejunte - conforme projeto - AMARELO</v>
      </c>
      <c r="F97" s="854" t="str">
        <f>IFERROR(VLOOKUP($C97,'SINAPI MARÇO 2020'!$A:$D,3,0),IFERROR(VLOOKUP($C97,'COMP. PROPRIA'!$B$1:$I$2187,5,0),""))</f>
        <v>M2</v>
      </c>
      <c r="G97" s="453">
        <v>136.5</v>
      </c>
      <c r="H97" s="855">
        <f>IFERROR(VLOOKUP($C97,'SINAPI MARÇO 2020'!$A:$D,4,0),IFERROR(VLOOKUP($C97,'COMP. PROPRIA'!$B$1:$I$204555,8,0),""))</f>
        <v>80.790000000000006</v>
      </c>
      <c r="I97" s="856">
        <f>TRUNC(H97*'4-BDI'!$E$29,2)</f>
        <v>103.16</v>
      </c>
      <c r="J97" s="461">
        <f t="shared" si="6"/>
        <v>11027.83</v>
      </c>
      <c r="K97" s="462">
        <f t="shared" si="7"/>
        <v>14081.34</v>
      </c>
    </row>
    <row r="98" spans="2:19" s="213" customFormat="1" ht="24.75" customHeight="1">
      <c r="B98" s="14" t="s">
        <v>13342</v>
      </c>
      <c r="C98" s="857" t="s">
        <v>13233</v>
      </c>
      <c r="D98" s="852" t="s">
        <v>1107</v>
      </c>
      <c r="E98" s="853" t="str">
        <f>IFERROR(VLOOKUP($C98,'SINAPI MARÇO 2020'!$1:$1048576,2,0),IFERROR(VLOOKUP($C98,'COMP. PROPRIA'!$B$1:$I$2187,4,0),""))</f>
        <v>Roda meio em madeira (largura=10cm) FORNECIMENTO E INSTALAÇÃO</v>
      </c>
      <c r="F98" s="854" t="str">
        <f>IFERROR(VLOOKUP($C98,'SINAPI MARÇO 2020'!$A:$D,3,0),IFERROR(VLOOKUP($C98,'COMP. PROPRIA'!$B$1:$I$2187,5,0),""))</f>
        <v>M2</v>
      </c>
      <c r="G98" s="453">
        <v>191.3</v>
      </c>
      <c r="H98" s="855">
        <f>IFERROR(VLOOKUP($C98,'SINAPI MARÇO 2020'!$A:$D,4,0),IFERROR(VLOOKUP($C98,'COMP. PROPRIA'!$B$1:$I$204555,8,0),""))</f>
        <v>28.63</v>
      </c>
      <c r="I98" s="856">
        <f>TRUNC(H98*'4-BDI'!$E$29,2)</f>
        <v>36.56</v>
      </c>
      <c r="J98" s="461">
        <f t="shared" si="6"/>
        <v>5476.91</v>
      </c>
      <c r="K98" s="462">
        <f t="shared" si="7"/>
        <v>6993.92</v>
      </c>
    </row>
    <row r="99" spans="2:19" s="213" customFormat="1" ht="30" customHeight="1">
      <c r="B99" s="14" t="s">
        <v>13343</v>
      </c>
      <c r="C99" s="852" t="s">
        <v>12597</v>
      </c>
      <c r="D99" s="852" t="s">
        <v>1107</v>
      </c>
      <c r="E99" s="853" t="str">
        <f>IFERROR(VLOOKUP($C99,'SINAPI MARÇO 2020'!$1:$1048576,2,0),IFERROR(VLOOKUP($C99,'COMP. PROPRIA'!$B$1:$I$2187,4,0),""))</f>
        <v>Forro de gesso acartonado estruturado - montagem e instalação</v>
      </c>
      <c r="F99" s="854" t="str">
        <f>IFERROR(VLOOKUP($C99,'SINAPI MARÇO 2020'!$A:$D,3,0),IFERROR(VLOOKUP($C99,'COMP. PROPRIA'!$B$1:$I$2187,5,0),""))</f>
        <v>M2</v>
      </c>
      <c r="G99" s="453">
        <v>498.03</v>
      </c>
      <c r="H99" s="855">
        <f>IFERROR(VLOOKUP($C99,'SINAPI MARÇO 2020'!$A:$D,4,0),IFERROR(VLOOKUP($C99,'COMP. PROPRIA'!$B$1:$I$204555,8,0),""))</f>
        <v>72.73</v>
      </c>
      <c r="I99" s="856">
        <f>TRUNC(H99*'4-BDI'!$E$29,2)</f>
        <v>92.87</v>
      </c>
      <c r="J99" s="461">
        <f t="shared" si="6"/>
        <v>36221.72</v>
      </c>
      <c r="K99" s="462">
        <f t="shared" si="7"/>
        <v>46252.04</v>
      </c>
    </row>
    <row r="100" spans="2:19" s="213" customFormat="1" ht="30">
      <c r="B100" s="14" t="s">
        <v>13344</v>
      </c>
      <c r="C100" s="852" t="s">
        <v>12598</v>
      </c>
      <c r="D100" s="852" t="s">
        <v>1107</v>
      </c>
      <c r="E100" s="853" t="str">
        <f>IFERROR(VLOOKUP($C100,'SINAPI MARÇO 2020'!$1:$1048576,2,0),IFERROR(VLOOKUP($C100,'COMP. PROPRIA'!$B$1:$I$2187,4,0),""))</f>
        <v>Forro em fibra mineral removível (1250x625x16mm) apoiado sobre perfil metálico "T" invertido 24mm</v>
      </c>
      <c r="F100" s="854" t="str">
        <f>IFERROR(VLOOKUP($C100,'SINAPI MARÇO 2020'!$A:$D,3,0),IFERROR(VLOOKUP($C100,'COMP. PROPRIA'!$B$1:$I$2187,5,0),""))</f>
        <v>M2</v>
      </c>
      <c r="G100" s="453">
        <v>738.27</v>
      </c>
      <c r="H100" s="855">
        <f>IFERROR(VLOOKUP($C100,'SINAPI MARÇO 2020'!$A:$D,4,0),IFERROR(VLOOKUP($C100,'COMP. PROPRIA'!$B$1:$I$204555,8,0),""))</f>
        <v>68.42</v>
      </c>
      <c r="I100" s="856">
        <f>TRUNC(H100*'4-BDI'!$E$29,2)</f>
        <v>87.37</v>
      </c>
      <c r="J100" s="461">
        <f t="shared" si="6"/>
        <v>50512.43</v>
      </c>
      <c r="K100" s="462">
        <f t="shared" si="7"/>
        <v>64502.64</v>
      </c>
    </row>
    <row r="101" spans="2:19" s="213" customFormat="1" ht="15" customHeight="1">
      <c r="B101" s="732" t="s">
        <v>10091</v>
      </c>
      <c r="C101" s="733"/>
      <c r="D101" s="733"/>
      <c r="E101" s="733"/>
      <c r="F101" s="733"/>
      <c r="G101" s="733"/>
      <c r="H101" s="733"/>
      <c r="I101" s="463"/>
      <c r="J101" s="470">
        <f>TRUNC(SUM(J89:J100),2)</f>
        <v>151762.07999999999</v>
      </c>
      <c r="K101" s="464">
        <f>TRUNC(SUM(K89:K100),2)</f>
        <v>193786.72</v>
      </c>
    </row>
    <row r="102" spans="2:19" s="213" customFormat="1" ht="15" customHeight="1">
      <c r="B102" s="386"/>
      <c r="C102" s="380"/>
      <c r="D102" s="380"/>
      <c r="E102" s="379"/>
      <c r="F102" s="378"/>
      <c r="G102" s="438"/>
      <c r="H102" s="465"/>
      <c r="I102" s="466"/>
      <c r="J102" s="459"/>
      <c r="K102" s="460"/>
    </row>
    <row r="103" spans="2:19" s="213" customFormat="1" ht="15">
      <c r="B103" s="369" t="s">
        <v>905</v>
      </c>
      <c r="C103" s="370"/>
      <c r="D103" s="371"/>
      <c r="E103" s="372" t="s">
        <v>12295</v>
      </c>
      <c r="F103" s="373"/>
      <c r="G103" s="437"/>
      <c r="H103" s="458"/>
      <c r="I103" s="458"/>
      <c r="J103" s="459"/>
      <c r="K103" s="460"/>
    </row>
    <row r="104" spans="2:19" s="213" customFormat="1" ht="15">
      <c r="B104" s="369" t="s">
        <v>31</v>
      </c>
      <c r="C104" s="370"/>
      <c r="D104" s="371"/>
      <c r="E104" s="372" t="s">
        <v>12296</v>
      </c>
      <c r="F104" s="373"/>
      <c r="G104" s="437"/>
      <c r="H104" s="458"/>
      <c r="I104" s="458"/>
      <c r="J104" s="459"/>
      <c r="K104" s="460"/>
    </row>
    <row r="105" spans="2:19" s="213" customFormat="1" ht="15">
      <c r="B105" s="15" t="s">
        <v>13345</v>
      </c>
      <c r="C105" s="611" t="s">
        <v>12601</v>
      </c>
      <c r="D105" s="611" t="s">
        <v>1107</v>
      </c>
      <c r="E105" s="604" t="str">
        <f>IFERROR(VLOOKUP($C105,'SINAPI MARÇO 2020'!$1:$1048576,2,0),IFERROR(VLOOKUP($C105,'COMP. PROPRIA'!$B$1:$I$2187,4,0),""))</f>
        <v>Contrapiso e=5,0cm</v>
      </c>
      <c r="F105" s="605" t="str">
        <f>IFERROR(VLOOKUP($C105,'SINAPI MARÇO 2020'!$A:$D,3,0),IFERROR(VLOOKUP($C105,'COMP. PROPRIA'!$B$1:$I$2187,5,0),""))</f>
        <v>M2</v>
      </c>
      <c r="G105" s="453">
        <f>164.67+205.78</f>
        <v>370.45</v>
      </c>
      <c r="H105" s="612">
        <f>IFERROR(VLOOKUP($C105,'SINAPI MARÇO 2020'!$A:$D,4,0),IFERROR(VLOOKUP($C105,'COMP. PROPRIA'!$B$1:$I$204555,8,0),""))</f>
        <v>35.44</v>
      </c>
      <c r="I105" s="606">
        <f>TRUNC(H105*'4-BDI'!$E$29,2)</f>
        <v>45.25</v>
      </c>
      <c r="J105" s="461">
        <f t="shared" ref="J105:J125" si="8">TRUNC(G105*H105,2)</f>
        <v>13128.74</v>
      </c>
      <c r="K105" s="462">
        <f t="shared" ref="K105:K125" si="9">TRUNC(G105*I105,2)</f>
        <v>16762.86</v>
      </c>
      <c r="L105" s="608"/>
      <c r="M105" s="608"/>
      <c r="N105" s="608"/>
      <c r="O105" s="608"/>
      <c r="P105" s="608"/>
      <c r="Q105" s="608"/>
      <c r="R105" s="608"/>
      <c r="S105" s="608"/>
    </row>
    <row r="106" spans="2:19" s="213" customFormat="1" ht="15">
      <c r="B106" s="15" t="s">
        <v>13346</v>
      </c>
      <c r="C106" s="852" t="s">
        <v>12602</v>
      </c>
      <c r="D106" s="852" t="s">
        <v>1107</v>
      </c>
      <c r="E106" s="853" t="str">
        <f>IFERROR(VLOOKUP($C106,'SINAPI MARÇO 2020'!$1:$1048576,2,0),IFERROR(VLOOKUP($C106,'COMP. PROPRIA'!$B$1:$I$2187,4,0),""))</f>
        <v xml:space="preserve">Camada regularizadora e=2,0cm </v>
      </c>
      <c r="F106" s="854" t="str">
        <f>IFERROR(VLOOKUP($C106,'SINAPI MARÇO 2020'!$A:$D,3,0),IFERROR(VLOOKUP($C106,'COMP. PROPRIA'!$B$1:$I$2187,5,0),""))</f>
        <v>M2</v>
      </c>
      <c r="G106" s="453">
        <v>147.70000000000005</v>
      </c>
      <c r="H106" s="855">
        <f>IFERROR(VLOOKUP($C106,'SINAPI MARÇO 2020'!$A:$D,4,0),IFERROR(VLOOKUP($C106,'COMP. PROPRIA'!$B$1:$I$204555,8,0),""))</f>
        <v>23.12</v>
      </c>
      <c r="I106" s="856">
        <f>TRUNC(H106*'4-BDI'!$E$29,2)</f>
        <v>29.52</v>
      </c>
      <c r="J106" s="461">
        <f t="shared" si="8"/>
        <v>3414.82</v>
      </c>
      <c r="K106" s="462">
        <f t="shared" si="9"/>
        <v>4360.1000000000004</v>
      </c>
    </row>
    <row r="107" spans="2:19" s="213" customFormat="1" ht="33.75" customHeight="1">
      <c r="B107" s="15" t="s">
        <v>13347</v>
      </c>
      <c r="C107" s="852" t="s">
        <v>12603</v>
      </c>
      <c r="D107" s="852" t="s">
        <v>1107</v>
      </c>
      <c r="E107" s="853" t="str">
        <f>IFERROR(VLOOKUP($C107,'SINAPI MARÇO 2020'!$1:$1048576,2,0),IFERROR(VLOOKUP($C107,'COMP. PROPRIA'!$B$1:$I$2187,4,0),""))</f>
        <v>Piso cimentado desempenado com acabamento liso e=3,0cm com junta plastica acabada 1,2m</v>
      </c>
      <c r="F107" s="854" t="str">
        <f>IFERROR(VLOOKUP($C107,'SINAPI MARÇO 2020'!$A:$D,3,0),IFERROR(VLOOKUP($C107,'COMP. PROPRIA'!$B$1:$I$2187,5,0),""))</f>
        <v>M2</v>
      </c>
      <c r="G107" s="453">
        <v>386.12</v>
      </c>
      <c r="H107" s="855">
        <f>IFERROR(VLOOKUP($C107,'SINAPI MARÇO 2020'!$A:$D,4,0),IFERROR(VLOOKUP($C107,'COMP. PROPRIA'!$B$1:$I$204555,8,0),""))</f>
        <v>44.93</v>
      </c>
      <c r="I107" s="856">
        <f>TRUNC(H107*'4-BDI'!$E$29,2)</f>
        <v>57.37</v>
      </c>
      <c r="J107" s="461">
        <f t="shared" si="8"/>
        <v>17348.37</v>
      </c>
      <c r="K107" s="462">
        <f t="shared" si="9"/>
        <v>22151.7</v>
      </c>
    </row>
    <row r="108" spans="2:19" s="213" customFormat="1" ht="15">
      <c r="B108" s="15" t="s">
        <v>13348</v>
      </c>
      <c r="C108" s="857">
        <v>72815</v>
      </c>
      <c r="D108" s="852" t="s">
        <v>7</v>
      </c>
      <c r="E108" s="853" t="str">
        <f>IFERROR(VLOOKUP($C108,'SINAPI MARÇO 2020'!$1:$1048576,2,0),IFERROR(VLOOKUP($C108,'COMP. PROPRIA'!$B$1:$I$2187,4,0),""))</f>
        <v>APLICACAO DE TINTA A BASE DE EPOXI SOBRE PISO</v>
      </c>
      <c r="F108" s="854" t="str">
        <f>IFERROR(VLOOKUP($C108,'SINAPI MARÇO 2020'!$A:$D,3,0),IFERROR(VLOOKUP($C108,'COMP. PROPRIA'!$B$1:$I$2187,5,0),""))</f>
        <v>M2</v>
      </c>
      <c r="G108" s="453">
        <v>23.72</v>
      </c>
      <c r="H108" s="855">
        <f>IFERROR(VLOOKUP($C108,'SINAPI MARÇO 2020'!$A:$D,4,0),IFERROR(VLOOKUP($C108,'COMP. PROPRIA'!$B$1:$I$204555,8,0),""))</f>
        <v>44.94</v>
      </c>
      <c r="I108" s="856">
        <f>TRUNC(H108*'4-BDI'!$E$29,2)</f>
        <v>57.38</v>
      </c>
      <c r="J108" s="461">
        <f t="shared" si="8"/>
        <v>1065.97</v>
      </c>
      <c r="K108" s="462">
        <f t="shared" si="9"/>
        <v>1361.05</v>
      </c>
    </row>
    <row r="109" spans="2:19" s="213" customFormat="1" ht="55.5" customHeight="1">
      <c r="B109" s="15" t="s">
        <v>13349</v>
      </c>
      <c r="C109" s="857">
        <v>87251</v>
      </c>
      <c r="D109" s="852" t="s">
        <v>7</v>
      </c>
      <c r="E109" s="853" t="str">
        <f>IFERROR(VLOOKUP($C109,'SINAPI MARÇO 2020'!$1:$1048576,2,0),IFERROR(VLOOKUP($C109,'COMP. PROPRIA'!$B$1:$I$2187,4,0),""))</f>
        <v>REVESTIMENTO CERÂMICO PARA PISO COM PLACAS TIPO ESMALTADA EXTRA DE DIMENSÕES 45X45 CM APLICADA EM AMBIENTES DE ÁREA MAIOR QUE 10 M2. AF_06/2014</v>
      </c>
      <c r="F109" s="854" t="str">
        <f>IFERROR(VLOOKUP($C109,'SINAPI MARÇO 2020'!$A:$D,3,0),IFERROR(VLOOKUP($C109,'COMP. PROPRIA'!$B$1:$I$2187,5,0),""))</f>
        <v>M2</v>
      </c>
      <c r="G109" s="453">
        <v>226.97</v>
      </c>
      <c r="H109" s="855">
        <f>IFERROR(VLOOKUP($C109,'SINAPI MARÇO 2020'!$A:$D,4,0),IFERROR(VLOOKUP($C109,'COMP. PROPRIA'!$B$1:$I$204555,8,0),""))</f>
        <v>29.01</v>
      </c>
      <c r="I109" s="856">
        <f>TRUNC(H109*'4-BDI'!$E$29,2)</f>
        <v>37.04</v>
      </c>
      <c r="J109" s="461">
        <f t="shared" si="8"/>
        <v>6584.39</v>
      </c>
      <c r="K109" s="462">
        <f t="shared" si="9"/>
        <v>8406.9599999999991</v>
      </c>
    </row>
    <row r="110" spans="2:19" s="213" customFormat="1" ht="30">
      <c r="B110" s="15" t="s">
        <v>13350</v>
      </c>
      <c r="C110" s="852" t="s">
        <v>12604</v>
      </c>
      <c r="D110" s="852" t="s">
        <v>1107</v>
      </c>
      <c r="E110" s="853" t="str">
        <f>IFERROR(VLOOKUP($C110,'SINAPI MARÇO 2020'!$1:$1048576,2,0),IFERROR(VLOOKUP($C110,'COMP. PROPRIA'!$B$1:$I$2187,4,0),""))</f>
        <v xml:space="preserve">Piso cerâmico antiderrapante PEI V - 60 x 60 cm - incl. rejunte - conforme projeto </v>
      </c>
      <c r="F110" s="854" t="str">
        <f>IFERROR(VLOOKUP($C110,'SINAPI MARÇO 2020'!$A:$D,3,0),IFERROR(VLOOKUP($C110,'COMP. PROPRIA'!$B$1:$I$2187,5,0),""))</f>
        <v>M2</v>
      </c>
      <c r="G110" s="453">
        <v>355.53</v>
      </c>
      <c r="H110" s="855">
        <f>IFERROR(VLOOKUP($C110,'SINAPI MARÇO 2020'!$A:$D,4,0),IFERROR(VLOOKUP($C110,'COMP. PROPRIA'!$B$1:$I$204555,8,0),""))</f>
        <v>51.88</v>
      </c>
      <c r="I110" s="856">
        <f>TRUNC(H110*'4-BDI'!$E$29,2)</f>
        <v>66.25</v>
      </c>
      <c r="J110" s="461">
        <f t="shared" si="8"/>
        <v>18444.89</v>
      </c>
      <c r="K110" s="462">
        <f t="shared" si="9"/>
        <v>23553.86</v>
      </c>
    </row>
    <row r="111" spans="2:19" s="213" customFormat="1" ht="15">
      <c r="B111" s="15" t="s">
        <v>13351</v>
      </c>
      <c r="C111" s="852" t="s">
        <v>12605</v>
      </c>
      <c r="D111" s="852" t="s">
        <v>1107</v>
      </c>
      <c r="E111" s="853" t="str">
        <f>IFERROR(VLOOKUP($C111,'SINAPI MARÇO 2020'!$1:$1048576,2,0),IFERROR(VLOOKUP($C111,'COMP. PROPRIA'!$B$1:$I$2187,4,0),""))</f>
        <v>Piso vinílico em manta e=2,0mm</v>
      </c>
      <c r="F111" s="854" t="str">
        <f>IFERROR(VLOOKUP($C111,'SINAPI MARÇO 2020'!$A:$D,3,0),IFERROR(VLOOKUP($C111,'COMP. PROPRIA'!$B$1:$I$2187,5,0),""))</f>
        <v>M2</v>
      </c>
      <c r="G111" s="453">
        <v>394.33</v>
      </c>
      <c r="H111" s="855">
        <f>IFERROR(VLOOKUP($C111,'SINAPI MARÇO 2020'!$A:$D,4,0),IFERROR(VLOOKUP($C111,'COMP. PROPRIA'!$B$1:$I$204555,8,0),""))</f>
        <v>99.95</v>
      </c>
      <c r="I111" s="856">
        <f>TRUNC(H111*'4-BDI'!$E$29,2)</f>
        <v>127.63</v>
      </c>
      <c r="J111" s="461">
        <f t="shared" si="8"/>
        <v>39413.279999999999</v>
      </c>
      <c r="K111" s="462">
        <f t="shared" si="9"/>
        <v>50328.33</v>
      </c>
    </row>
    <row r="112" spans="2:19" s="213" customFormat="1" ht="30">
      <c r="B112" s="15" t="s">
        <v>13352</v>
      </c>
      <c r="C112" s="852" t="s">
        <v>12606</v>
      </c>
      <c r="D112" s="852" t="s">
        <v>1107</v>
      </c>
      <c r="E112" s="853" t="str">
        <f>IFERROR(VLOOKUP($C112,'SINAPI MARÇO 2020'!$1:$1048576,2,0),IFERROR(VLOOKUP($C112,'COMP. PROPRIA'!$B$1:$I$2187,4,0),""))</f>
        <v>Piso podotátil de alerta em borracha integrado 30x30cm, assentamento com argamassa (fornecimento e assentamento)</v>
      </c>
      <c r="F112" s="854" t="str">
        <f>IFERROR(VLOOKUP($C112,'SINAPI MARÇO 2020'!$A:$D,3,0),IFERROR(VLOOKUP($C112,'COMP. PROPRIA'!$B$1:$I$2187,5,0),""))</f>
        <v xml:space="preserve">M2    </v>
      </c>
      <c r="G112" s="453">
        <v>27.9</v>
      </c>
      <c r="H112" s="855">
        <f>IFERROR(VLOOKUP($C112,'SINAPI MARÇO 2020'!$A:$D,4,0),IFERROR(VLOOKUP($C112,'COMP. PROPRIA'!$B$1:$I$204555,8,0),""))</f>
        <v>124.89</v>
      </c>
      <c r="I112" s="856">
        <f>TRUNC(H112*'4-BDI'!$E$29,2)</f>
        <v>159.47999999999999</v>
      </c>
      <c r="J112" s="461">
        <f t="shared" si="8"/>
        <v>3484.43</v>
      </c>
      <c r="K112" s="462">
        <f t="shared" si="9"/>
        <v>4449.49</v>
      </c>
    </row>
    <row r="113" spans="2:11" s="213" customFormat="1" ht="30">
      <c r="B113" s="15" t="s">
        <v>13353</v>
      </c>
      <c r="C113" s="852" t="s">
        <v>12608</v>
      </c>
      <c r="D113" s="852" t="s">
        <v>1107</v>
      </c>
      <c r="E113" s="853" t="str">
        <f>IFERROR(VLOOKUP($C113,'SINAPI MARÇO 2020'!$1:$1048576,2,0),IFERROR(VLOOKUP($C113,'COMP. PROPRIA'!$B$1:$I$2187,4,0),""))</f>
        <v>Piso podotátil direcional em borracha integrado 30x30cm, assentamento com argamassa (fornecimento e assentamento)</v>
      </c>
      <c r="F113" s="854" t="str">
        <f>IFERROR(VLOOKUP($C113,'SINAPI MARÇO 2020'!$A:$D,3,0),IFERROR(VLOOKUP($C113,'COMP. PROPRIA'!$B$1:$I$2187,5,0),""))</f>
        <v xml:space="preserve">M2    </v>
      </c>
      <c r="G113" s="453">
        <v>22.86</v>
      </c>
      <c r="H113" s="855">
        <f>IFERROR(VLOOKUP($C113,'SINAPI MARÇO 2020'!$A:$D,4,0),IFERROR(VLOOKUP($C113,'COMP. PROPRIA'!$B$1:$I$204555,8,0),""))</f>
        <v>124.89</v>
      </c>
      <c r="I113" s="856">
        <f>TRUNC(H113*'4-BDI'!$E$29,2)</f>
        <v>159.47999999999999</v>
      </c>
      <c r="J113" s="461">
        <f t="shared" si="8"/>
        <v>2854.98</v>
      </c>
      <c r="K113" s="462">
        <f t="shared" si="9"/>
        <v>3645.71</v>
      </c>
    </row>
    <row r="114" spans="2:11" s="213" customFormat="1" ht="15">
      <c r="B114" s="15" t="s">
        <v>13354</v>
      </c>
      <c r="C114" s="852" t="s">
        <v>12611</v>
      </c>
      <c r="D114" s="852" t="s">
        <v>1107</v>
      </c>
      <c r="E114" s="853" t="str">
        <f>IFERROR(VLOOKUP($C114,'SINAPI MARÇO 2020'!$1:$1048576,2,0),IFERROR(VLOOKUP($C114,'COMP. PROPRIA'!$B$1:$I$2187,4,0),""))</f>
        <v xml:space="preserve">Soleira em granito cinza andorinha, L=15cm, E=2cm </v>
      </c>
      <c r="F114" s="854" t="str">
        <f>IFERROR(VLOOKUP($C114,'SINAPI MARÇO 2020'!$A:$D,3,0),IFERROR(VLOOKUP($C114,'COMP. PROPRIA'!$B$1:$I$2187,5,0),""))</f>
        <v>M</v>
      </c>
      <c r="G114" s="453">
        <v>90</v>
      </c>
      <c r="H114" s="855">
        <f>IFERROR(VLOOKUP($C114,'SINAPI MARÇO 2020'!$A:$D,4,0),IFERROR(VLOOKUP($C114,'COMP. PROPRIA'!$B$1:$I$204555,8,0),""))</f>
        <v>89.18</v>
      </c>
      <c r="I114" s="856">
        <f>TRUNC(H114*'4-BDI'!$E$29,2)</f>
        <v>113.88</v>
      </c>
      <c r="J114" s="461">
        <f t="shared" si="8"/>
        <v>8026.2</v>
      </c>
      <c r="K114" s="462">
        <f t="shared" si="9"/>
        <v>10249.200000000001</v>
      </c>
    </row>
    <row r="115" spans="2:11" s="213" customFormat="1" ht="15">
      <c r="B115" s="15" t="s">
        <v>13355</v>
      </c>
      <c r="C115" s="852" t="s">
        <v>12612</v>
      </c>
      <c r="D115" s="852" t="s">
        <v>1107</v>
      </c>
      <c r="E115" s="853" t="str">
        <f>IFERROR(VLOOKUP($C115,'SINAPI MARÇO 2020'!$1:$1048576,2,0),IFERROR(VLOOKUP($C115,'COMP. PROPRIA'!$B$1:$I$2187,4,0),""))</f>
        <v xml:space="preserve">Soleira em granito cinza andorinha, L=30cm, E=2cm </v>
      </c>
      <c r="F115" s="854" t="str">
        <f>IFERROR(VLOOKUP($C115,'SINAPI MARÇO 2020'!$A:$D,3,0),IFERROR(VLOOKUP($C115,'COMP. PROPRIA'!$B$1:$I$2187,5,0),""))</f>
        <v>M</v>
      </c>
      <c r="G115" s="453">
        <v>1.77</v>
      </c>
      <c r="H115" s="855">
        <f>IFERROR(VLOOKUP($C115,'SINAPI MARÇO 2020'!$A:$D,4,0),IFERROR(VLOOKUP($C115,'COMP. PROPRIA'!$B$1:$I$204555,8,0),""))</f>
        <v>93.09</v>
      </c>
      <c r="I115" s="856">
        <f>TRUNC(H115*'4-BDI'!$E$29,2)</f>
        <v>118.87</v>
      </c>
      <c r="J115" s="461">
        <f t="shared" si="8"/>
        <v>164.76</v>
      </c>
      <c r="K115" s="462">
        <f t="shared" si="9"/>
        <v>210.39</v>
      </c>
    </row>
    <row r="116" spans="2:11" s="213" customFormat="1" ht="15">
      <c r="B116" s="15" t="s">
        <v>13356</v>
      </c>
      <c r="C116" s="852" t="s">
        <v>12609</v>
      </c>
      <c r="D116" s="852" t="s">
        <v>1107</v>
      </c>
      <c r="E116" s="853" t="str">
        <f>IFERROR(VLOOKUP($C116,'SINAPI MARÇO 2020'!$1:$1048576,2,0),IFERROR(VLOOKUP($C116,'COMP. PROPRIA'!$B$1:$I$2187,4,0),""))</f>
        <v>RODAPÉ VINILICO H=5CM</v>
      </c>
      <c r="F116" s="854" t="str">
        <f>IFERROR(VLOOKUP($C116,'SINAPI MARÇO 2020'!$A:$D,3,0),IFERROR(VLOOKUP($C116,'COMP. PROPRIA'!$B$1:$I$2187,5,0),""))</f>
        <v xml:space="preserve">M2    </v>
      </c>
      <c r="G116" s="453">
        <v>191.3</v>
      </c>
      <c r="H116" s="855">
        <f>IFERROR(VLOOKUP($C116,'SINAPI MARÇO 2020'!$A:$D,4,0),IFERROR(VLOOKUP($C116,'COMP. PROPRIA'!$B$1:$I$204555,8,0),""))</f>
        <v>27.21</v>
      </c>
      <c r="I116" s="856">
        <f>TRUNC(H116*'4-BDI'!$E$29,2)</f>
        <v>34.74</v>
      </c>
      <c r="J116" s="461">
        <f>TRUNC(G116*H116,2)</f>
        <v>5205.2700000000004</v>
      </c>
      <c r="K116" s="462">
        <f>TRUNC(G116*I116,2)</f>
        <v>6645.76</v>
      </c>
    </row>
    <row r="117" spans="2:11" s="213" customFormat="1" ht="15">
      <c r="B117" s="369" t="s">
        <v>32</v>
      </c>
      <c r="C117" s="380"/>
      <c r="D117" s="371"/>
      <c r="E117" s="372" t="s">
        <v>12306</v>
      </c>
      <c r="F117" s="854" t="str">
        <f>IFERROR(VLOOKUP($C117,'SINAPI MARÇO 2020'!$A:$D,3,0),IFERROR(VLOOKUP($C117,'COMP. PROPRIA'!$B$1:$I$2187,5,0),""))</f>
        <v/>
      </c>
      <c r="G117" s="453"/>
      <c r="H117" s="855"/>
      <c r="I117" s="856"/>
      <c r="J117" s="461"/>
      <c r="K117" s="462"/>
    </row>
    <row r="118" spans="2:11" s="213" customFormat="1" ht="26.25" customHeight="1">
      <c r="B118" s="15" t="s">
        <v>13357</v>
      </c>
      <c r="C118" s="852" t="s">
        <v>12614</v>
      </c>
      <c r="D118" s="852" t="s">
        <v>1107</v>
      </c>
      <c r="E118" s="853" t="str">
        <f>IFERROR(VLOOKUP($C118,'SINAPI MARÇO 2020'!$1:$1048576,2,0),IFERROR(VLOOKUP($C118,'COMP. PROPRIA'!$B$1:$I$2187,4,0),""))</f>
        <v>Passeio em concreto desempenado com junta plastica a cada 1,20m, e=7cm</v>
      </c>
      <c r="F118" s="854" t="str">
        <f>IFERROR(VLOOKUP($C118,'SINAPI MARÇO 2020'!$A:$D,3,0),IFERROR(VLOOKUP($C118,'COMP. PROPRIA'!$B$1:$I$2187,5,0),""))</f>
        <v>M2</v>
      </c>
      <c r="G118" s="453">
        <v>345.98</v>
      </c>
      <c r="H118" s="855">
        <f>IFERROR(VLOOKUP($C118,'SINAPI MARÇO 2020'!$A:$D,4,0),IFERROR(VLOOKUP($C118,'COMP. PROPRIA'!$B$1:$I$204555,8,0),""))</f>
        <v>36.409999999999997</v>
      </c>
      <c r="I118" s="856">
        <f>TRUNC(H118*'4-BDI'!$E$29,2)</f>
        <v>46.49</v>
      </c>
      <c r="J118" s="461">
        <f t="shared" si="8"/>
        <v>12597.13</v>
      </c>
      <c r="K118" s="462">
        <f t="shared" si="9"/>
        <v>16084.61</v>
      </c>
    </row>
    <row r="119" spans="2:11" s="213" customFormat="1" ht="22.5" customHeight="1">
      <c r="B119" s="15" t="s">
        <v>13358</v>
      </c>
      <c r="C119" s="858" t="s">
        <v>12615</v>
      </c>
      <c r="D119" s="852" t="s">
        <v>1107</v>
      </c>
      <c r="E119" s="853" t="str">
        <f>IFERROR(VLOOKUP($C119,'SINAPI MARÇO 2020'!$1:$1048576,2,0),IFERROR(VLOOKUP($C119,'COMP. PROPRIA'!$B$1:$I$2187,4,0),""))</f>
        <v>Rampa de acesso em concreto não estrutural</v>
      </c>
      <c r="F119" s="854" t="str">
        <f>IFERROR(VLOOKUP($C119,'SINAPI MARÇO 2020'!$A:$D,3,0),IFERROR(VLOOKUP($C119,'COMP. PROPRIA'!$B$1:$I$2187,5,0),""))</f>
        <v>M2</v>
      </c>
      <c r="G119" s="453">
        <v>28.22</v>
      </c>
      <c r="H119" s="855">
        <f>IFERROR(VLOOKUP($C119,'SINAPI MARÇO 2020'!$A:$D,4,0),IFERROR(VLOOKUP($C119,'COMP. PROPRIA'!$B$1:$I$204555,8,0),""))</f>
        <v>35.44</v>
      </c>
      <c r="I119" s="856">
        <f>TRUNC(H119*'4-BDI'!$E$29,2)</f>
        <v>45.25</v>
      </c>
      <c r="J119" s="461">
        <f t="shared" si="8"/>
        <v>1000.11</v>
      </c>
      <c r="K119" s="462">
        <f t="shared" si="9"/>
        <v>1276.95</v>
      </c>
    </row>
    <row r="120" spans="2:11" s="213" customFormat="1" ht="31.5" customHeight="1">
      <c r="B120" s="15" t="s">
        <v>13359</v>
      </c>
      <c r="C120" s="852" t="s">
        <v>12616</v>
      </c>
      <c r="D120" s="852" t="s">
        <v>1107</v>
      </c>
      <c r="E120" s="853" t="str">
        <f>IFERROR(VLOOKUP($C120,'SINAPI MARÇO 2020'!$1:$1048576,2,0),IFERROR(VLOOKUP($C120,'COMP. PROPRIA'!$B$1:$I$2187,4,0),""))</f>
        <v>Pavimetação em blocos intertravado de concreto, e= 6,0cm, FCK 35MPa, assentados sobre colchão de areia</v>
      </c>
      <c r="F120" s="854" t="str">
        <f>IFERROR(VLOOKUP($C120,'SINAPI MARÇO 2020'!$A:$D,3,0),IFERROR(VLOOKUP($C120,'COMP. PROPRIA'!$B$1:$I$2187,5,0),""))</f>
        <v>M2</v>
      </c>
      <c r="G120" s="453">
        <v>67.22</v>
      </c>
      <c r="H120" s="855">
        <f>IFERROR(VLOOKUP($C120,'SINAPI MARÇO 2020'!$A:$D,4,0),IFERROR(VLOOKUP($C120,'COMP. PROPRIA'!$B$1:$I$204555,8,0),""))</f>
        <v>58</v>
      </c>
      <c r="I120" s="856">
        <f>TRUNC(H120*'4-BDI'!$E$29,2)</f>
        <v>74.06</v>
      </c>
      <c r="J120" s="461">
        <f t="shared" si="8"/>
        <v>3898.76</v>
      </c>
      <c r="K120" s="462">
        <f t="shared" si="9"/>
        <v>4978.3100000000004</v>
      </c>
    </row>
    <row r="121" spans="2:11" s="213" customFormat="1" ht="26.25" customHeight="1">
      <c r="B121" s="15" t="s">
        <v>13360</v>
      </c>
      <c r="C121" s="852" t="s">
        <v>12617</v>
      </c>
      <c r="D121" s="852" t="s">
        <v>1107</v>
      </c>
      <c r="E121" s="853" t="str">
        <f>IFERROR(VLOOKUP($C121,'SINAPI MARÇO 2020'!$1:$1048576,2,0),IFERROR(VLOOKUP($C121,'COMP. PROPRIA'!$B$1:$I$2187,4,0),""))</f>
        <v>Piso tátil de alerta em placas pré-moldadas - 5MPa</v>
      </c>
      <c r="F121" s="854" t="str">
        <f>IFERROR(VLOOKUP($C121,'SINAPI MARÇO 2020'!$A:$D,3,0),IFERROR(VLOOKUP($C121,'COMP. PROPRIA'!$B$1:$I$2187,5,0),""))</f>
        <v xml:space="preserve">M2    </v>
      </c>
      <c r="G121" s="453">
        <v>4.8600000000000003</v>
      </c>
      <c r="H121" s="855">
        <f>IFERROR(VLOOKUP($C121,'SINAPI MARÇO 2020'!$A:$D,4,0),IFERROR(VLOOKUP($C121,'COMP. PROPRIA'!$B$1:$I$204555,8,0),""))</f>
        <v>78.39</v>
      </c>
      <c r="I121" s="856">
        <f>TRUNC(H121*'4-BDI'!$E$29,2)</f>
        <v>100.1</v>
      </c>
      <c r="J121" s="461">
        <f t="shared" si="8"/>
        <v>380.97</v>
      </c>
      <c r="K121" s="462">
        <f t="shared" si="9"/>
        <v>486.48</v>
      </c>
    </row>
    <row r="122" spans="2:11" s="213" customFormat="1" ht="15">
      <c r="B122" s="15" t="s">
        <v>13361</v>
      </c>
      <c r="C122" s="852" t="s">
        <v>12619</v>
      </c>
      <c r="D122" s="852" t="s">
        <v>1107</v>
      </c>
      <c r="E122" s="853" t="str">
        <f>IFERROR(VLOOKUP($C122,'SINAPI MARÇO 2020'!$1:$1048576,2,0),IFERROR(VLOOKUP($C122,'COMP. PROPRIA'!$B$1:$I$2187,4,0),""))</f>
        <v>Piso tátil direcional em placas pré-moldadas - 5MPa</v>
      </c>
      <c r="F122" s="854" t="str">
        <f>IFERROR(VLOOKUP($C122,'SINAPI MARÇO 2020'!$A:$D,3,0),IFERROR(VLOOKUP($C122,'COMP. PROPRIA'!$B$1:$I$2187,5,0),""))</f>
        <v xml:space="preserve">M2    </v>
      </c>
      <c r="G122" s="453">
        <v>8.64</v>
      </c>
      <c r="H122" s="855">
        <f>IFERROR(VLOOKUP($C122,'SINAPI MARÇO 2020'!$A:$D,4,0),IFERROR(VLOOKUP($C122,'COMP. PROPRIA'!$B$1:$I$204555,8,0),""))</f>
        <v>78.39</v>
      </c>
      <c r="I122" s="856">
        <f>TRUNC(H122*'4-BDI'!$E$29,2)</f>
        <v>100.1</v>
      </c>
      <c r="J122" s="461">
        <f t="shared" si="8"/>
        <v>677.28</v>
      </c>
      <c r="K122" s="462">
        <f t="shared" si="9"/>
        <v>864.86</v>
      </c>
    </row>
    <row r="123" spans="2:11" s="213" customFormat="1" ht="34.5" customHeight="1">
      <c r="B123" s="15" t="s">
        <v>13362</v>
      </c>
      <c r="C123" s="852" t="s">
        <v>12620</v>
      </c>
      <c r="D123" s="852" t="s">
        <v>1107</v>
      </c>
      <c r="E123" s="853" t="str">
        <f>IFERROR(VLOOKUP($C123,'SINAPI MARÇO 2020'!$1:$1048576,2,0),IFERROR(VLOOKUP($C123,'COMP. PROPRIA'!$B$1:$I$2187,4,0),""))</f>
        <v xml:space="preserve">Meio -fio (guia) de concreto pré-moldado, rejuntado com argamassa, incluindo escavação e reaterro </v>
      </c>
      <c r="F123" s="854" t="str">
        <f>IFERROR(VLOOKUP($C123,'SINAPI MARÇO 2020'!$A:$D,3,0),IFERROR(VLOOKUP($C123,'COMP. PROPRIA'!$B$1:$I$2187,5,0),""))</f>
        <v>M</v>
      </c>
      <c r="G123" s="453">
        <v>23.1</v>
      </c>
      <c r="H123" s="855">
        <f>IFERROR(VLOOKUP($C123,'SINAPI MARÇO 2020'!$A:$D,4,0),IFERROR(VLOOKUP($C123,'COMP. PROPRIA'!$B$1:$I$204555,8,0),""))</f>
        <v>47.1</v>
      </c>
      <c r="I123" s="856">
        <f>TRUNC(H123*'4-BDI'!$E$29,2)</f>
        <v>60.14</v>
      </c>
      <c r="J123" s="461">
        <f t="shared" si="8"/>
        <v>1088.01</v>
      </c>
      <c r="K123" s="462">
        <f t="shared" si="9"/>
        <v>1389.23</v>
      </c>
    </row>
    <row r="124" spans="2:11" s="213" customFormat="1" ht="15">
      <c r="B124" s="15" t="s">
        <v>13363</v>
      </c>
      <c r="C124" s="852" t="s">
        <v>12621</v>
      </c>
      <c r="D124" s="852" t="s">
        <v>1107</v>
      </c>
      <c r="E124" s="853" t="str">
        <f>IFERROR(VLOOKUP($C124,'SINAPI MARÇO 2020'!$1:$1048576,2,0),IFERROR(VLOOKUP($C124,'COMP. PROPRIA'!$B$1:$I$2187,4,0),""))</f>
        <v>Colchão de areia e=10cm</v>
      </c>
      <c r="F124" s="854" t="str">
        <f>IFERROR(VLOOKUP($C124,'SINAPI MARÇO 2020'!$A:$D,3,0),IFERROR(VLOOKUP($C124,'COMP. PROPRIA'!$B$1:$I$2187,5,0),""))</f>
        <v>M3</v>
      </c>
      <c r="G124" s="453">
        <v>7.6</v>
      </c>
      <c r="H124" s="855">
        <f>IFERROR(VLOOKUP($C124,'SINAPI MARÇO 2020'!$A:$D,4,0),IFERROR(VLOOKUP($C124,'COMP. PROPRIA'!$B$1:$I$204555,8,0),""))</f>
        <v>100.61</v>
      </c>
      <c r="I124" s="856">
        <f>TRUNC(H124*'4-BDI'!$E$29,2)</f>
        <v>128.47</v>
      </c>
      <c r="J124" s="461">
        <f t="shared" si="8"/>
        <v>764.63</v>
      </c>
      <c r="K124" s="462">
        <f t="shared" si="9"/>
        <v>976.37</v>
      </c>
    </row>
    <row r="125" spans="2:11" s="213" customFormat="1" ht="15">
      <c r="B125" s="15" t="s">
        <v>13364</v>
      </c>
      <c r="C125" s="852" t="s">
        <v>12622</v>
      </c>
      <c r="D125" s="852" t="s">
        <v>1107</v>
      </c>
      <c r="E125" s="853" t="str">
        <f>IFERROR(VLOOKUP($C125,'SINAPI MARÇO 2020'!$1:$1048576,2,0),IFERROR(VLOOKUP($C125,'COMP. PROPRIA'!$B$1:$I$2187,4,0),""))</f>
        <v>Grama batatais em placas</v>
      </c>
      <c r="F125" s="854" t="str">
        <f>IFERROR(VLOOKUP($C125,'SINAPI MARÇO 2020'!$A:$D,3,0),IFERROR(VLOOKUP($C125,'COMP. PROPRIA'!$B$1:$I$2187,5,0),""))</f>
        <v>M2</v>
      </c>
      <c r="G125" s="453">
        <v>368.56</v>
      </c>
      <c r="H125" s="855">
        <f>IFERROR(VLOOKUP($C125,'SINAPI MARÇO 2020'!$A:$D,4,0),IFERROR(VLOOKUP($C125,'COMP. PROPRIA'!$B$1:$I$204555,8,0),""))</f>
        <v>9.0299999999999994</v>
      </c>
      <c r="I125" s="856">
        <f>TRUNC(H125*'4-BDI'!$E$29,2)</f>
        <v>11.53</v>
      </c>
      <c r="J125" s="461">
        <f t="shared" si="8"/>
        <v>3328.09</v>
      </c>
      <c r="K125" s="462">
        <f t="shared" si="9"/>
        <v>4249.49</v>
      </c>
    </row>
    <row r="126" spans="2:11" s="213" customFormat="1" ht="15" customHeight="1">
      <c r="B126" s="732" t="s">
        <v>10091</v>
      </c>
      <c r="C126" s="733"/>
      <c r="D126" s="733"/>
      <c r="E126" s="733"/>
      <c r="F126" s="733"/>
      <c r="G126" s="733"/>
      <c r="H126" s="733"/>
      <c r="I126" s="463"/>
      <c r="J126" s="470">
        <f>TRUNC(SUM(J105:J125),2)</f>
        <v>142871.07999999999</v>
      </c>
      <c r="K126" s="464">
        <f>TRUNC(SUM(K105:K125),2)</f>
        <v>182431.71</v>
      </c>
    </row>
    <row r="127" spans="2:11" s="213" customFormat="1" ht="15">
      <c r="B127" s="15"/>
      <c r="C127" s="857"/>
      <c r="D127" s="852"/>
      <c r="E127" s="853"/>
      <c r="F127" s="854"/>
      <c r="G127" s="453"/>
      <c r="H127" s="855"/>
      <c r="I127" s="856"/>
      <c r="J127" s="461"/>
      <c r="K127" s="462"/>
    </row>
    <row r="128" spans="2:11" s="213" customFormat="1" ht="15">
      <c r="B128" s="369" t="s">
        <v>906</v>
      </c>
      <c r="C128" s="370"/>
      <c r="D128" s="371"/>
      <c r="E128" s="372" t="s">
        <v>10130</v>
      </c>
      <c r="F128" s="854"/>
      <c r="G128" s="453"/>
      <c r="H128" s="855"/>
      <c r="I128" s="856"/>
      <c r="J128" s="461"/>
      <c r="K128" s="462"/>
    </row>
    <row r="129" spans="2:11" s="213" customFormat="1" ht="23.25" customHeight="1">
      <c r="B129" s="15" t="s">
        <v>33</v>
      </c>
      <c r="C129" s="603" t="s">
        <v>12623</v>
      </c>
      <c r="D129" s="603" t="s">
        <v>1107</v>
      </c>
      <c r="E129" s="604" t="str">
        <f>IFERROR(VLOOKUP($C129,'SINAPI MARÇO 2020'!$1:$1048576,2,0),IFERROR(VLOOKUP($C129,'COMP. PROPRIA'!$B$1:$I$2187,4,0),""))</f>
        <v xml:space="preserve">Emassamento de paredes internas com massa acrílica - 02 demãos </v>
      </c>
      <c r="F129" s="605" t="str">
        <f>IFERROR(VLOOKUP($C129,'SINAPI MARÇO 2020'!$A:$D,3,0),IFERROR(VLOOKUP($C129,'COMP. PROPRIA'!$B$1:$I$2187,5,0),""))</f>
        <v>M2</v>
      </c>
      <c r="G129" s="453">
        <v>2715.32</v>
      </c>
      <c r="H129" s="855">
        <f>IFERROR(VLOOKUP($C129,'SINAPI MARÇO 2020'!$A:$D,4,0),IFERROR(VLOOKUP($C129,'COMP. PROPRIA'!$B$1:$I$204555,8,0),""))</f>
        <v>16.75</v>
      </c>
      <c r="I129" s="606">
        <f>TRUNC(H129*'4-BDI'!$E$29,2)</f>
        <v>21.38</v>
      </c>
      <c r="J129" s="461">
        <f t="shared" ref="J129:J134" si="10">TRUNC(G129*H129,2)</f>
        <v>45481.61</v>
      </c>
      <c r="K129" s="462">
        <f t="shared" ref="K129:K134" si="11">TRUNC(G129*I129,2)</f>
        <v>58053.54</v>
      </c>
    </row>
    <row r="130" spans="2:11" s="213" customFormat="1" ht="33.75" customHeight="1">
      <c r="B130" s="15" t="s">
        <v>34</v>
      </c>
      <c r="C130" s="857">
        <v>88489</v>
      </c>
      <c r="D130" s="852" t="s">
        <v>7</v>
      </c>
      <c r="E130" s="853" t="str">
        <f>IFERROR(VLOOKUP($C130,'SINAPI MARÇO 2020'!$1:$1048576,2,0),IFERROR(VLOOKUP($C130,'COMP. PROPRIA'!$B$1:$I$2187,4,0),""))</f>
        <v>APLICAÇÃO MANUAL DE PINTURA COM TINTA LÁTEX ACRÍLICA EM PAREDES, DUAS DEMÃOS. AF_06/2014</v>
      </c>
      <c r="F130" s="854" t="str">
        <f>IFERROR(VLOOKUP($C130,'SINAPI MARÇO 2020'!$A:$D,3,0),IFERROR(VLOOKUP($C130,'COMP. PROPRIA'!$B$1:$I$2187,5,0),""))</f>
        <v>M2</v>
      </c>
      <c r="G130" s="453">
        <v>2715.32</v>
      </c>
      <c r="H130" s="855">
        <f>IFERROR(VLOOKUP($C130,'SINAPI MARÇO 2020'!$A:$D,4,0),IFERROR(VLOOKUP($C130,'COMP. PROPRIA'!$B$1:$I$204555,8,0),""))</f>
        <v>11.3</v>
      </c>
      <c r="I130" s="856">
        <f>TRUNC(H130*'4-BDI'!$E$29,2)</f>
        <v>14.43</v>
      </c>
      <c r="J130" s="461">
        <f t="shared" si="10"/>
        <v>30683.11</v>
      </c>
      <c r="K130" s="462">
        <f t="shared" si="11"/>
        <v>39182.06</v>
      </c>
    </row>
    <row r="131" spans="2:11" s="213" customFormat="1" ht="36" customHeight="1">
      <c r="B131" s="15" t="s">
        <v>13365</v>
      </c>
      <c r="C131" s="857">
        <v>88486</v>
      </c>
      <c r="D131" s="852" t="s">
        <v>7</v>
      </c>
      <c r="E131" s="853" t="str">
        <f>IFERROR(VLOOKUP($C131,'SINAPI MARÇO 2020'!$1:$1048576,2,0),IFERROR(VLOOKUP($C131,'COMP. PROPRIA'!$B$1:$I$2187,4,0),""))</f>
        <v>APLICAÇÃO MANUAL DE PINTURA COM TINTA LÁTEX PVA EM TETO, DUAS DEMÃOS. AF_06/2014</v>
      </c>
      <c r="F131" s="854" t="str">
        <f>IFERROR(VLOOKUP($C131,'SINAPI MARÇO 2020'!$A:$D,3,0),IFERROR(VLOOKUP($C131,'COMP. PROPRIA'!$B$1:$I$2187,5,0),""))</f>
        <v>M2</v>
      </c>
      <c r="G131" s="453">
        <v>498.03</v>
      </c>
      <c r="H131" s="855">
        <f>IFERROR(VLOOKUP($C131,'SINAPI MARÇO 2020'!$A:$D,4,0),IFERROR(VLOOKUP($C131,'COMP. PROPRIA'!$B$1:$I$204555,8,0),""))</f>
        <v>9.9499999999999993</v>
      </c>
      <c r="I131" s="856">
        <f>TRUNC(H131*'4-BDI'!$E$29,2)</f>
        <v>12.7</v>
      </c>
      <c r="J131" s="461">
        <f t="shared" si="10"/>
        <v>4955.3900000000003</v>
      </c>
      <c r="K131" s="462">
        <f t="shared" si="11"/>
        <v>6324.98</v>
      </c>
    </row>
    <row r="132" spans="2:11" s="213" customFormat="1" ht="32.25" customHeight="1">
      <c r="B132" s="15" t="s">
        <v>13366</v>
      </c>
      <c r="C132" s="857" t="s">
        <v>4582</v>
      </c>
      <c r="D132" s="852" t="s">
        <v>7</v>
      </c>
      <c r="E132" s="853" t="str">
        <f>IFERROR(VLOOKUP($C132,'SINAPI MARÇO 2020'!$1:$1048576,2,0),IFERROR(VLOOKUP($C132,'COMP. PROPRIA'!$B$1:$I$2187,4,0),""))</f>
        <v>PINTURA ESMALTE ACETINADO PARA MADEIRA, DUAS DEMAOS, SOBRE FUNDO NIVELADOR BRANCO</v>
      </c>
      <c r="F132" s="854" t="str">
        <f>IFERROR(VLOOKUP($C132,'SINAPI MARÇO 2020'!$A:$D,3,0),IFERROR(VLOOKUP($C132,'COMP. PROPRIA'!$B$1:$I$2187,5,0),""))</f>
        <v>M2</v>
      </c>
      <c r="G132" s="453">
        <v>107.1</v>
      </c>
      <c r="H132" s="855">
        <f>IFERROR(VLOOKUP($C132,'SINAPI MARÇO 2020'!$A:$D,4,0),IFERROR(VLOOKUP($C132,'COMP. PROPRIA'!$B$1:$I$204555,8,0),""))</f>
        <v>20.95</v>
      </c>
      <c r="I132" s="856">
        <f>TRUNC(H132*'4-BDI'!$E$29,2)</f>
        <v>26.75</v>
      </c>
      <c r="J132" s="461">
        <f t="shared" si="10"/>
        <v>2243.7399999999998</v>
      </c>
      <c r="K132" s="462">
        <f t="shared" si="11"/>
        <v>2864.92</v>
      </c>
    </row>
    <row r="133" spans="2:11" s="213" customFormat="1" ht="30.75" customHeight="1">
      <c r="B133" s="15" t="s">
        <v>13367</v>
      </c>
      <c r="C133" s="857" t="s">
        <v>4581</v>
      </c>
      <c r="D133" s="852" t="s">
        <v>7</v>
      </c>
      <c r="E133" s="853" t="str">
        <f>IFERROR(VLOOKUP($C133,'SINAPI MARÇO 2020'!$1:$1048576,2,0),IFERROR(VLOOKUP($C133,'COMP. PROPRIA'!$B$1:$I$2187,4,0),""))</f>
        <v>PINTURA ESMALTE FOSCO PARA MADEIRA, DUAS DEMAOS, SOBRE FUNDO NIVELADOR BRANCO</v>
      </c>
      <c r="F133" s="854" t="str">
        <f>IFERROR(VLOOKUP($C133,'SINAPI MARÇO 2020'!$A:$D,3,0),IFERROR(VLOOKUP($C133,'COMP. PROPRIA'!$B$1:$I$2187,5,0),""))</f>
        <v>M2</v>
      </c>
      <c r="G133" s="453">
        <v>19.13</v>
      </c>
      <c r="H133" s="855">
        <f>IFERROR(VLOOKUP($C133,'SINAPI MARÇO 2020'!$A:$D,4,0),IFERROR(VLOOKUP($C133,'COMP. PROPRIA'!$B$1:$I$204555,8,0),""))</f>
        <v>21.33</v>
      </c>
      <c r="I133" s="856">
        <f>TRUNC(H133*'4-BDI'!$E$29,2)</f>
        <v>27.23</v>
      </c>
      <c r="J133" s="461">
        <f t="shared" si="10"/>
        <v>408.04</v>
      </c>
      <c r="K133" s="462">
        <f t="shared" si="11"/>
        <v>520.9</v>
      </c>
    </row>
    <row r="134" spans="2:11" s="213" customFormat="1" ht="18.75" customHeight="1">
      <c r="B134" s="15" t="s">
        <v>13368</v>
      </c>
      <c r="C134" s="857">
        <v>72815</v>
      </c>
      <c r="D134" s="852" t="s">
        <v>7</v>
      </c>
      <c r="E134" s="853" t="str">
        <f>IFERROR(VLOOKUP($C134,'SINAPI MARÇO 2020'!$1:$1048576,2,0),IFERROR(VLOOKUP($C134,'COMP. PROPRIA'!$B$1:$I$2187,4,0),""))</f>
        <v>APLICACAO DE TINTA A BASE DE EPOXI SOBRE PISO</v>
      </c>
      <c r="F134" s="854" t="str">
        <f>IFERROR(VLOOKUP($C134,'SINAPI MARÇO 2020'!$A:$D,3,0),IFERROR(VLOOKUP($C134,'COMP. PROPRIA'!$B$1:$I$2187,5,0),""))</f>
        <v>M2</v>
      </c>
      <c r="G134" s="453">
        <v>172.17</v>
      </c>
      <c r="H134" s="855">
        <f>IFERROR(VLOOKUP($C134,'SINAPI MARÇO 2020'!$A:$D,4,0),IFERROR(VLOOKUP($C134,'COMP. PROPRIA'!$B$1:$I$204555,8,0),""))</f>
        <v>44.94</v>
      </c>
      <c r="I134" s="856">
        <f>TRUNC(H134*'4-BDI'!$E$29,2)</f>
        <v>57.38</v>
      </c>
      <c r="J134" s="461">
        <f t="shared" si="10"/>
        <v>7737.31</v>
      </c>
      <c r="K134" s="462">
        <f t="shared" si="11"/>
        <v>9879.11</v>
      </c>
    </row>
    <row r="135" spans="2:11" s="213" customFormat="1" ht="15" customHeight="1">
      <c r="B135" s="732" t="s">
        <v>10091</v>
      </c>
      <c r="C135" s="733"/>
      <c r="D135" s="733"/>
      <c r="E135" s="733"/>
      <c r="F135" s="733"/>
      <c r="G135" s="733"/>
      <c r="H135" s="733"/>
      <c r="I135" s="463"/>
      <c r="J135" s="470">
        <f>TRUNC(SUM(J129:J134),2)</f>
        <v>91509.2</v>
      </c>
      <c r="K135" s="464">
        <f>TRUNC(SUM(K129:K134),2)</f>
        <v>116825.51</v>
      </c>
    </row>
    <row r="136" spans="2:11" s="213" customFormat="1" ht="15">
      <c r="B136" s="15"/>
      <c r="C136" s="857"/>
      <c r="D136" s="852"/>
      <c r="E136" s="853" t="str">
        <f>IFERROR(VLOOKUP($C136,'SINAPI MARÇO 2020'!$1:$1048576,2,0),IFERROR(VLOOKUP($C136,'COMP. PROPRIA'!#REF!,4,0),""))</f>
        <v/>
      </c>
      <c r="F136" s="854" t="str">
        <f>IFERROR(VLOOKUP($C136,'SINAPI MARÇO 2020'!$A:$D,3,0),IFERROR(VLOOKUP($C136,'COMP. PROPRIA'!#REF!,5,0),""))</f>
        <v/>
      </c>
      <c r="G136" s="453"/>
      <c r="H136" s="855" t="str">
        <f>IFERROR(VLOOKUP($C136,'SINAPI MARÇO 2020'!$A:$D,4,0),IFERROR(VLOOKUP($C136,'COMP. PROPRIA'!#REF!,8,0),""))</f>
        <v/>
      </c>
      <c r="I136" s="856"/>
      <c r="J136" s="461"/>
      <c r="K136" s="462"/>
    </row>
    <row r="137" spans="2:11" s="213" customFormat="1" ht="15">
      <c r="B137" s="369" t="s">
        <v>907</v>
      </c>
      <c r="C137" s="370"/>
      <c r="D137" s="371"/>
      <c r="E137" s="372" t="s">
        <v>12316</v>
      </c>
      <c r="F137" s="854" t="str">
        <f>IFERROR(VLOOKUP($C137,'SINAPI MARÇO 2020'!$A:$D,3,0),IFERROR(VLOOKUP($C137,'COMP. PROPRIA'!#REF!,5,0),""))</f>
        <v/>
      </c>
      <c r="G137" s="453"/>
      <c r="H137" s="855" t="str">
        <f>IFERROR(VLOOKUP($C137,'SINAPI MARÇO 2020'!$A:$D,4,0),IFERROR(VLOOKUP($C137,'COMP. PROPRIA'!#REF!,8,0),""))</f>
        <v/>
      </c>
      <c r="I137" s="856"/>
      <c r="J137" s="461"/>
      <c r="K137" s="462"/>
    </row>
    <row r="138" spans="2:11" s="384" customFormat="1" ht="15">
      <c r="B138" s="386" t="s">
        <v>38</v>
      </c>
      <c r="C138" s="383"/>
      <c r="D138" s="387"/>
      <c r="E138" s="381" t="s">
        <v>12317</v>
      </c>
      <c r="F138" s="385" t="str">
        <f>IFERROR(VLOOKUP($C138,'SINAPI MARÇO 2020'!$A:$D,3,0),IFERROR(VLOOKUP($C138,'COMP. PROPRIA'!#REF!,5,0),""))</f>
        <v/>
      </c>
      <c r="G138" s="437"/>
      <c r="H138" s="467" t="str">
        <f>IFERROR(VLOOKUP($C138,'SINAPI MARÇO 2020'!$A:$D,4,0),IFERROR(VLOOKUP($C138,'COMP. PROPRIA'!#REF!,8,0),""))</f>
        <v/>
      </c>
      <c r="I138" s="468"/>
      <c r="J138" s="469"/>
      <c r="K138" s="460"/>
    </row>
    <row r="139" spans="2:11" s="213" customFormat="1" ht="30">
      <c r="B139" s="15" t="s">
        <v>12356</v>
      </c>
      <c r="C139" s="857">
        <v>89401</v>
      </c>
      <c r="D139" s="852" t="s">
        <v>7</v>
      </c>
      <c r="E139" s="853" t="str">
        <f>IFERROR(VLOOKUP($C139,'SINAPI MARÇO 2020'!$1:$1048576,2,0),IFERROR(VLOOKUP($C139,'COMP. PROPRIA'!$B$1:$I$2187,4,0),""))</f>
        <v>TUBO, PVC, SOLDÁVEL, DN 20MM, INSTALADO EM RAMAL DE DISTRIBUIÇÃO DE ÁGUA - FORNECIMENTO E INSTALAÇÃO. AF_12/2014</v>
      </c>
      <c r="F139" s="854" t="str">
        <f>IFERROR(VLOOKUP($C139,'SINAPI MARÇO 2020'!$A:$D,3,0),IFERROR(VLOOKUP($C139,'COMP. PROPRIA'!$B$1:$I$2187,5,0),""))</f>
        <v>M</v>
      </c>
      <c r="G139" s="453">
        <v>36.78</v>
      </c>
      <c r="H139" s="855">
        <f>IFERROR(VLOOKUP($C139,'SINAPI MARÇO 2020'!$A:$D,4,0),IFERROR(VLOOKUP($C139,'COMP. PROPRIA'!$B$1:$I$204555,8,0),""))</f>
        <v>5.29</v>
      </c>
      <c r="I139" s="856">
        <f>TRUNC(H139*'4-BDI'!$E$29,2)</f>
        <v>6.75</v>
      </c>
      <c r="J139" s="461">
        <f t="shared" ref="J139:J202" si="12">TRUNC(G139*H139,2)</f>
        <v>194.56</v>
      </c>
      <c r="K139" s="462">
        <f t="shared" ref="K139:K202" si="13">TRUNC(G139*I139,2)</f>
        <v>248.26</v>
      </c>
    </row>
    <row r="140" spans="2:11" s="213" customFormat="1" ht="30">
      <c r="B140" s="15" t="s">
        <v>12357</v>
      </c>
      <c r="C140" s="857">
        <v>89446</v>
      </c>
      <c r="D140" s="852" t="s">
        <v>7</v>
      </c>
      <c r="E140" s="853" t="str">
        <f>IFERROR(VLOOKUP($C140,'SINAPI MARÇO 2020'!$1:$1048576,2,0),IFERROR(VLOOKUP($C140,'COMP. PROPRIA'!$B$1:$I$2187,4,0),""))</f>
        <v>TUBO, PVC, SOLDÁVEL, DN 25MM, INSTALADO EM PRUMADA DE ÁGUA - FORNECIMENTO E INSTALAÇÃO. AF_12/2014</v>
      </c>
      <c r="F140" s="854" t="str">
        <f>IFERROR(VLOOKUP($C140,'SINAPI MARÇO 2020'!$A:$D,3,0),IFERROR(VLOOKUP($C140,'COMP. PROPRIA'!$B$1:$I$2187,5,0),""))</f>
        <v>M</v>
      </c>
      <c r="G140" s="453">
        <v>275.11</v>
      </c>
      <c r="H140" s="855">
        <f>IFERROR(VLOOKUP($C140,'SINAPI MARÇO 2020'!$A:$D,4,0),IFERROR(VLOOKUP($C140,'COMP. PROPRIA'!$B$1:$I$204555,8,0),""))</f>
        <v>3.31</v>
      </c>
      <c r="I140" s="856">
        <f>TRUNC(H140*'4-BDI'!$E$29,2)</f>
        <v>4.22</v>
      </c>
      <c r="J140" s="461">
        <f t="shared" si="12"/>
        <v>910.61</v>
      </c>
      <c r="K140" s="462">
        <f t="shared" si="13"/>
        <v>1160.96</v>
      </c>
    </row>
    <row r="141" spans="2:11" s="213" customFormat="1" ht="30">
      <c r="B141" s="15" t="s">
        <v>12358</v>
      </c>
      <c r="C141" s="857">
        <v>89447</v>
      </c>
      <c r="D141" s="852" t="s">
        <v>7</v>
      </c>
      <c r="E141" s="853" t="str">
        <f>IFERROR(VLOOKUP($C141,'SINAPI MARÇO 2020'!$1:$1048576,2,0),IFERROR(VLOOKUP($C141,'COMP. PROPRIA'!$B$1:$I$2187,4,0),""))</f>
        <v>TUBO, PVC, SOLDÁVEL, DN 32MM, INSTALADO EM PRUMADA DE ÁGUA - FORNECIMENTO E INSTALAÇÃO. AF_12/2014</v>
      </c>
      <c r="F141" s="854" t="str">
        <f>IFERROR(VLOOKUP($C141,'SINAPI MARÇO 2020'!$A:$D,3,0),IFERROR(VLOOKUP($C141,'COMP. PROPRIA'!$B$1:$I$2187,5,0),""))</f>
        <v>M</v>
      </c>
      <c r="G141" s="453">
        <v>16.43</v>
      </c>
      <c r="H141" s="855">
        <f>IFERROR(VLOOKUP($C141,'SINAPI MARÇO 2020'!$A:$D,4,0),IFERROR(VLOOKUP($C141,'COMP. PROPRIA'!$B$1:$I$204555,8,0),""))</f>
        <v>6.93</v>
      </c>
      <c r="I141" s="856">
        <f>TRUNC(H141*'4-BDI'!$E$29,2)</f>
        <v>8.84</v>
      </c>
      <c r="J141" s="461">
        <f t="shared" si="12"/>
        <v>113.85</v>
      </c>
      <c r="K141" s="462">
        <f t="shared" si="13"/>
        <v>145.24</v>
      </c>
    </row>
    <row r="142" spans="2:11" s="213" customFormat="1" ht="30">
      <c r="B142" s="15" t="s">
        <v>12359</v>
      </c>
      <c r="C142" s="857">
        <v>89449</v>
      </c>
      <c r="D142" s="852" t="s">
        <v>7</v>
      </c>
      <c r="E142" s="853" t="str">
        <f>IFERROR(VLOOKUP($C142,'SINAPI MARÇO 2020'!$1:$1048576,2,0),IFERROR(VLOOKUP($C142,'COMP. PROPRIA'!$B$1:$I$2187,4,0),""))</f>
        <v>TUBO, PVC, SOLDÁVEL, DN 50MM, INSTALADO EM PRUMADA DE ÁGUA - FORNECIMENTO E INSTALAÇÃO. AF_12/2014</v>
      </c>
      <c r="F142" s="854" t="str">
        <f>IFERROR(VLOOKUP($C142,'SINAPI MARÇO 2020'!$A:$D,3,0),IFERROR(VLOOKUP($C142,'COMP. PROPRIA'!$B$1:$I$2187,5,0),""))</f>
        <v>M</v>
      </c>
      <c r="G142" s="453">
        <v>115.77</v>
      </c>
      <c r="H142" s="855">
        <f>IFERROR(VLOOKUP($C142,'SINAPI MARÇO 2020'!$A:$D,4,0),IFERROR(VLOOKUP($C142,'COMP. PROPRIA'!$B$1:$I$204555,8,0),""))</f>
        <v>11.44</v>
      </c>
      <c r="I142" s="856">
        <f>TRUNC(H142*'4-BDI'!$E$29,2)</f>
        <v>14.6</v>
      </c>
      <c r="J142" s="461">
        <f t="shared" si="12"/>
        <v>1324.4</v>
      </c>
      <c r="K142" s="462">
        <f t="shared" si="13"/>
        <v>1690.24</v>
      </c>
    </row>
    <row r="143" spans="2:11" s="213" customFormat="1" ht="30">
      <c r="B143" s="15" t="s">
        <v>12360</v>
      </c>
      <c r="C143" s="857">
        <v>89450</v>
      </c>
      <c r="D143" s="852" t="s">
        <v>7</v>
      </c>
      <c r="E143" s="853" t="str">
        <f>IFERROR(VLOOKUP($C143,'SINAPI MARÇO 2020'!$1:$1048576,2,0),IFERROR(VLOOKUP($C143,'COMP. PROPRIA'!$B$1:$I$2187,4,0),""))</f>
        <v>TUBO, PVC, SOLDÁVEL, DN 60MM, INSTALADO EM PRUMADA DE ÁGUA - FORNECIMENTO E INSTALAÇÃO. AF_12/2014</v>
      </c>
      <c r="F143" s="854" t="str">
        <f>IFERROR(VLOOKUP($C143,'SINAPI MARÇO 2020'!$A:$D,3,0),IFERROR(VLOOKUP($C143,'COMP. PROPRIA'!$B$1:$I$2187,5,0),""))</f>
        <v>M</v>
      </c>
      <c r="G143" s="453">
        <v>42.95</v>
      </c>
      <c r="H143" s="855">
        <f>IFERROR(VLOOKUP($C143,'SINAPI MARÇO 2020'!$A:$D,4,0),IFERROR(VLOOKUP($C143,'COMP. PROPRIA'!$B$1:$I$204555,8,0),""))</f>
        <v>18.850000000000001</v>
      </c>
      <c r="I143" s="856">
        <f>TRUNC(H143*'4-BDI'!$E$29,2)</f>
        <v>24.07</v>
      </c>
      <c r="J143" s="461">
        <f t="shared" si="12"/>
        <v>809.6</v>
      </c>
      <c r="K143" s="462">
        <f t="shared" si="13"/>
        <v>1033.8</v>
      </c>
    </row>
    <row r="144" spans="2:11" s="213" customFormat="1" ht="30">
      <c r="B144" s="15" t="s">
        <v>12361</v>
      </c>
      <c r="C144" s="857">
        <v>89451</v>
      </c>
      <c r="D144" s="852" t="s">
        <v>7</v>
      </c>
      <c r="E144" s="853" t="str">
        <f>IFERROR(VLOOKUP($C144,'SINAPI MARÇO 2020'!$1:$1048576,2,0),IFERROR(VLOOKUP($C144,'COMP. PROPRIA'!$B$1:$I$2187,4,0),""))</f>
        <v>TUBO, PVC, SOLDÁVEL, DN 75MM, INSTALADO EM PRUMADA DE ÁGUA - FORNECIMENTO E INSTALAÇÃO. AF_12/2014</v>
      </c>
      <c r="F144" s="854" t="str">
        <f>IFERROR(VLOOKUP($C144,'SINAPI MARÇO 2020'!$A:$D,3,0),IFERROR(VLOOKUP($C144,'COMP. PROPRIA'!$B$1:$I$2187,5,0),""))</f>
        <v>M</v>
      </c>
      <c r="G144" s="453">
        <v>50.33</v>
      </c>
      <c r="H144" s="855">
        <f>IFERROR(VLOOKUP($C144,'SINAPI MARÇO 2020'!$A:$D,4,0),IFERROR(VLOOKUP($C144,'COMP. PROPRIA'!$B$1:$I$204555,8,0),""))</f>
        <v>31.09</v>
      </c>
      <c r="I144" s="856">
        <f>TRUNC(H144*'4-BDI'!$E$29,2)</f>
        <v>39.700000000000003</v>
      </c>
      <c r="J144" s="461">
        <f t="shared" si="12"/>
        <v>1564.75</v>
      </c>
      <c r="K144" s="462">
        <f t="shared" si="13"/>
        <v>1998.1</v>
      </c>
    </row>
    <row r="145" spans="2:11" s="213" customFormat="1" ht="30">
      <c r="B145" s="15" t="s">
        <v>12362</v>
      </c>
      <c r="C145" s="857">
        <v>89452</v>
      </c>
      <c r="D145" s="852" t="s">
        <v>7</v>
      </c>
      <c r="E145" s="853" t="str">
        <f>IFERROR(VLOOKUP($C145,'SINAPI MARÇO 2020'!$1:$1048576,2,0),IFERROR(VLOOKUP($C145,'COMP. PROPRIA'!$B$1:$I$2187,4,0),""))</f>
        <v>TUBO, PVC, SOLDÁVEL, DN 85MM, INSTALADO EM PRUMADA DE ÁGUA - FORNECIMENTO E INSTALAÇÃO. AF_12/2014</v>
      </c>
      <c r="F145" s="854" t="str">
        <f>IFERROR(VLOOKUP($C145,'SINAPI MARÇO 2020'!$A:$D,3,0),IFERROR(VLOOKUP($C145,'COMP. PROPRIA'!$B$1:$I$2187,5,0),""))</f>
        <v>M</v>
      </c>
      <c r="G145" s="453">
        <v>94.74</v>
      </c>
      <c r="H145" s="855">
        <f>IFERROR(VLOOKUP($C145,'SINAPI MARÇO 2020'!$A:$D,4,0),IFERROR(VLOOKUP($C145,'COMP. PROPRIA'!$B$1:$I$204555,8,0),""))</f>
        <v>38.67</v>
      </c>
      <c r="I145" s="856">
        <f>TRUNC(H145*'4-BDI'!$E$29,2)</f>
        <v>49.38</v>
      </c>
      <c r="J145" s="461">
        <f t="shared" si="12"/>
        <v>3663.59</v>
      </c>
      <c r="K145" s="462">
        <f t="shared" si="13"/>
        <v>4678.26</v>
      </c>
    </row>
    <row r="146" spans="2:11" s="213" customFormat="1" ht="45">
      <c r="B146" s="15" t="s">
        <v>13369</v>
      </c>
      <c r="C146" s="859">
        <v>89714</v>
      </c>
      <c r="D146" s="852" t="s">
        <v>7</v>
      </c>
      <c r="E146" s="853" t="str">
        <f>IFERROR(VLOOKUP($C146,'SINAPI MARÇO 2020'!$1:$1048576,2,0),IFERROR(VLOOKUP($C146,'COMP. PROPRIA'!$B$1:$I$2187,4,0),""))</f>
        <v>TUBO PVC, SERIE NORMAL, ESGOTO PREDIAL, DN 100 MM, FORNECIDO E INSTALADO EM RAMAL DE DESCARGA OU RAMAL DE ESGOTO SANITÁRIO. AF_12/2014</v>
      </c>
      <c r="F146" s="854" t="str">
        <f>IFERROR(VLOOKUP($C146,'SINAPI MARÇO 2020'!$A:$D,3,0),IFERROR(VLOOKUP($C146,'COMP. PROPRIA'!$B$1:$I$2187,5,0),""))</f>
        <v>M</v>
      </c>
      <c r="G146" s="453">
        <v>46.4</v>
      </c>
      <c r="H146" s="855">
        <f>IFERROR(VLOOKUP($C146,'SINAPI MARÇO 2020'!$A:$D,4,0),IFERROR(VLOOKUP($C146,'COMP. PROPRIA'!$B$1:$I$204555,8,0),""))</f>
        <v>40.28</v>
      </c>
      <c r="I146" s="856">
        <f>TRUNC(H146*'4-BDI'!$E$29,2)</f>
        <v>51.43</v>
      </c>
      <c r="J146" s="461">
        <f t="shared" si="12"/>
        <v>1868.99</v>
      </c>
      <c r="K146" s="462">
        <f t="shared" si="13"/>
        <v>2386.35</v>
      </c>
    </row>
    <row r="147" spans="2:11" s="213" customFormat="1" ht="30">
      <c r="B147" s="15" t="s">
        <v>13370</v>
      </c>
      <c r="C147" s="852" t="s">
        <v>12624</v>
      </c>
      <c r="D147" s="852" t="s">
        <v>1107</v>
      </c>
      <c r="E147" s="853" t="str">
        <f>IFERROR(VLOOKUP($C147,'SINAPI MARÇO 2020'!$1:$1048576,2,0),IFERROR(VLOOKUP($C147,'COMP. PROPRIA'!$B$1:$I$2187,4,0),""))</f>
        <v>Adaptador soldavel com flange livre para caixa d'agua - 100mm - 4", fornecimento e instalação</v>
      </c>
      <c r="F147" s="854" t="str">
        <f>IFERROR(VLOOKUP($C147,'SINAPI MARÇO 2020'!$A:$D,3,0),IFERROR(VLOOKUP($C147,'COMP. PROPRIA'!$B$1:$I$2187,5,0),""))</f>
        <v>UN</v>
      </c>
      <c r="G147" s="453">
        <v>4</v>
      </c>
      <c r="H147" s="855">
        <f>IFERROR(VLOOKUP($C147,'SINAPI MARÇO 2020'!$A:$D,4,0),IFERROR(VLOOKUP($C147,'COMP. PROPRIA'!$B$1:$I$204555,8,0),""))</f>
        <v>255.21</v>
      </c>
      <c r="I147" s="856">
        <f>TRUNC(H147*'4-BDI'!$E$29,2)</f>
        <v>325.89999999999998</v>
      </c>
      <c r="J147" s="461">
        <f t="shared" si="12"/>
        <v>1020.84</v>
      </c>
      <c r="K147" s="462">
        <f t="shared" si="13"/>
        <v>1303.5999999999999</v>
      </c>
    </row>
    <row r="148" spans="2:11" s="213" customFormat="1" ht="30">
      <c r="B148" s="15" t="s">
        <v>13371</v>
      </c>
      <c r="C148" s="852" t="s">
        <v>12625</v>
      </c>
      <c r="D148" s="852" t="s">
        <v>1107</v>
      </c>
      <c r="E148" s="853" t="str">
        <f>IFERROR(VLOOKUP($C148,'SINAPI MARÇO 2020'!$1:$1048576,2,0),IFERROR(VLOOKUP($C148,'COMP. PROPRIA'!$B$1:$I$2187,4,0),""))</f>
        <v>Adaptador soldavel com flange livre para caixa d'agua - 85mm - 3", fornecimento e instalação</v>
      </c>
      <c r="F148" s="854" t="str">
        <f>IFERROR(VLOOKUP($C148,'SINAPI MARÇO 2020'!$A:$D,3,0),IFERROR(VLOOKUP($C148,'COMP. PROPRIA'!$B$1:$I$2187,5,0),""))</f>
        <v>UN</v>
      </c>
      <c r="G148" s="453">
        <v>4</v>
      </c>
      <c r="H148" s="855">
        <f>IFERROR(VLOOKUP($C148,'SINAPI MARÇO 2020'!$A:$D,4,0),IFERROR(VLOOKUP($C148,'COMP. PROPRIA'!$B$1:$I$204555,8,0),""))</f>
        <v>189.16</v>
      </c>
      <c r="I148" s="856">
        <f>TRUNC(H148*'4-BDI'!$E$29,2)</f>
        <v>241.55</v>
      </c>
      <c r="J148" s="461">
        <f t="shared" si="12"/>
        <v>756.64</v>
      </c>
      <c r="K148" s="462">
        <f t="shared" si="13"/>
        <v>966.2</v>
      </c>
    </row>
    <row r="149" spans="2:11" s="213" customFormat="1" ht="30">
      <c r="B149" s="15" t="s">
        <v>13372</v>
      </c>
      <c r="C149" s="852" t="s">
        <v>12626</v>
      </c>
      <c r="D149" s="852" t="s">
        <v>1107</v>
      </c>
      <c r="E149" s="853" t="str">
        <f>IFERROR(VLOOKUP($C149,'SINAPI MARÇO 2020'!$1:$1048576,2,0),IFERROR(VLOOKUP($C149,'COMP. PROPRIA'!$B$1:$I$2187,4,0),""))</f>
        <v>Adaptador soldavel com flange livre para caixa d'agua - 20mm - 1/2", fornecimento e instalação</v>
      </c>
      <c r="F149" s="854" t="str">
        <f>IFERROR(VLOOKUP($C149,'SINAPI MARÇO 2020'!$A:$D,3,0),IFERROR(VLOOKUP($C149,'COMP. PROPRIA'!$B$1:$I$2187,5,0),""))</f>
        <v>UN</v>
      </c>
      <c r="G149" s="453">
        <v>1</v>
      </c>
      <c r="H149" s="855">
        <f>IFERROR(VLOOKUP($C149,'SINAPI MARÇO 2020'!$A:$D,4,0),IFERROR(VLOOKUP($C149,'COMP. PROPRIA'!$B$1:$I$204555,8,0),""))</f>
        <v>11.81</v>
      </c>
      <c r="I149" s="856">
        <f>TRUNC(H149*'4-BDI'!$E$29,2)</f>
        <v>15.08</v>
      </c>
      <c r="J149" s="461">
        <f t="shared" si="12"/>
        <v>11.81</v>
      </c>
      <c r="K149" s="462">
        <f t="shared" si="13"/>
        <v>15.08</v>
      </c>
    </row>
    <row r="150" spans="2:11" s="213" customFormat="1" ht="66" customHeight="1">
      <c r="B150" s="15" t="s">
        <v>13373</v>
      </c>
      <c r="C150" s="857">
        <v>94670</v>
      </c>
      <c r="D150" s="852" t="s">
        <v>7</v>
      </c>
      <c r="E150" s="853" t="str">
        <f>IFERROR(VLOOKUP($C150,'SINAPI MARÇO 2020'!$1:$1048576,2,0),IFERROR(VLOOKUP($C150,'COMP. PROPRIA'!$B$1:$I$2187,4,0),""))</f>
        <v>ADAPTADOR CURTO COM BOLSA E ROSCA PARA REGISTRO, PVC, SOLDÁVEL, DN 110 MM X 4 , INSTALADO EM RESERVAÇÃO DE ÁGUA DE EDIFICAÇÃO QUE POSSUA RESERVATÓRIO DE FIBRA/FIBROCIMENTO   FORNECIMENTO E INSTALAÇÃO. AF_06/2016</v>
      </c>
      <c r="F150" s="854" t="str">
        <f>IFERROR(VLOOKUP($C150,'SINAPI MARÇO 2020'!$A:$D,3,0),IFERROR(VLOOKUP($C150,'COMP. PROPRIA'!$B$1:$I$2187,5,0),""))</f>
        <v>UN</v>
      </c>
      <c r="G150" s="453">
        <v>4</v>
      </c>
      <c r="H150" s="855">
        <f>IFERROR(VLOOKUP($C150,'SINAPI MARÇO 2020'!$A:$D,4,0),IFERROR(VLOOKUP($C150,'COMP. PROPRIA'!$B$1:$I$204555,8,0),""))</f>
        <v>55.41</v>
      </c>
      <c r="I150" s="856">
        <f>TRUNC(H150*'4-BDI'!$E$29,2)</f>
        <v>70.75</v>
      </c>
      <c r="J150" s="461">
        <f t="shared" si="12"/>
        <v>221.64</v>
      </c>
      <c r="K150" s="462">
        <f t="shared" si="13"/>
        <v>283</v>
      </c>
    </row>
    <row r="151" spans="2:11" s="213" customFormat="1" ht="53.25" customHeight="1">
      <c r="B151" s="15" t="s">
        <v>13374</v>
      </c>
      <c r="C151" s="857">
        <v>89376</v>
      </c>
      <c r="D151" s="852" t="s">
        <v>7</v>
      </c>
      <c r="E151" s="853" t="str">
        <f>IFERROR(VLOOKUP($C151,'SINAPI MARÇO 2020'!$1:$1048576,2,0),IFERROR(VLOOKUP($C151,'COMP. PROPRIA'!$B$1:$I$2187,4,0),""))</f>
        <v>ADAPTADOR CURTO COM BOLSA E ROSCA PARA REGISTRO, PVC, SOLDÁVEL, DN 20MM X 1/2, INSTALADO EM RAMAL OU SUB-RAMAL DE ÁGUA - FORNECIMENTO E INSTALAÇÃO. AF_12/2014</v>
      </c>
      <c r="F151" s="854" t="str">
        <f>IFERROR(VLOOKUP($C151,'SINAPI MARÇO 2020'!$A:$D,3,0),IFERROR(VLOOKUP($C151,'COMP. PROPRIA'!$B$1:$I$2187,5,0),""))</f>
        <v>UN</v>
      </c>
      <c r="G151" s="453">
        <v>3</v>
      </c>
      <c r="H151" s="855">
        <f>IFERROR(VLOOKUP($C151,'SINAPI MARÇO 2020'!$A:$D,4,0),IFERROR(VLOOKUP($C151,'COMP. PROPRIA'!$B$1:$I$204555,8,0),""))</f>
        <v>4.17</v>
      </c>
      <c r="I151" s="856">
        <f>TRUNC(H151*'4-BDI'!$E$29,2)</f>
        <v>5.32</v>
      </c>
      <c r="J151" s="461">
        <f t="shared" si="12"/>
        <v>12.51</v>
      </c>
      <c r="K151" s="462">
        <f t="shared" si="13"/>
        <v>15.96</v>
      </c>
    </row>
    <row r="152" spans="2:11" s="213" customFormat="1" ht="45">
      <c r="B152" s="15" t="s">
        <v>13375</v>
      </c>
      <c r="C152" s="857">
        <v>89538</v>
      </c>
      <c r="D152" s="852" t="s">
        <v>7</v>
      </c>
      <c r="E152" s="853" t="str">
        <f>IFERROR(VLOOKUP($C152,'SINAPI MARÇO 2020'!$1:$1048576,2,0),IFERROR(VLOOKUP($C152,'COMP. PROPRIA'!$B$1:$I$2187,4,0),""))</f>
        <v>ADAPTADOR CURTO COM BOLSA E ROSCA PARA REGISTRO, PVC, SOLDÁVEL, DN 25MM X 3/4, INSTALADO EM PRUMADA DE ÁGUA - FORNECIMENTO E INSTALAÇÃO. AF_12/2014</v>
      </c>
      <c r="F152" s="854" t="str">
        <f>IFERROR(VLOOKUP($C152,'SINAPI MARÇO 2020'!$A:$D,3,0),IFERROR(VLOOKUP($C152,'COMP. PROPRIA'!$B$1:$I$2187,5,0),""))</f>
        <v>UN</v>
      </c>
      <c r="G152" s="453">
        <v>81</v>
      </c>
      <c r="H152" s="855">
        <f>IFERROR(VLOOKUP($C152,'SINAPI MARÇO 2020'!$A:$D,4,0),IFERROR(VLOOKUP($C152,'COMP. PROPRIA'!$B$1:$I$204555,8,0),""))</f>
        <v>3</v>
      </c>
      <c r="I152" s="856">
        <f>TRUNC(H152*'4-BDI'!$E$29,2)</f>
        <v>3.83</v>
      </c>
      <c r="J152" s="461">
        <f t="shared" si="12"/>
        <v>243</v>
      </c>
      <c r="K152" s="462">
        <f t="shared" si="13"/>
        <v>310.23</v>
      </c>
    </row>
    <row r="153" spans="2:11" s="213" customFormat="1" ht="30" customHeight="1">
      <c r="B153" s="15" t="s">
        <v>13376</v>
      </c>
      <c r="C153" s="857">
        <v>89553</v>
      </c>
      <c r="D153" s="852" t="s">
        <v>7</v>
      </c>
      <c r="E153" s="853" t="str">
        <f>IFERROR(VLOOKUP($C153,'SINAPI MARÇO 2020'!$1:$1048576,2,0),IFERROR(VLOOKUP($C153,'COMP. PROPRIA'!$B$1:$I$2187,4,0),""))</f>
        <v>ADAPTADOR CURTO COM BOLSA E ROSCA PARA REGISTRO, PVC, SOLDÁVEL, DN 32MM X 1, INSTALADO EM PRUMADA DE ÁGUA - FORNECIMENTO E INSTALAÇÃO. AF_12/2014</v>
      </c>
      <c r="F153" s="854" t="str">
        <f>IFERROR(VLOOKUP($C153,'SINAPI MARÇO 2020'!$A:$D,3,0),IFERROR(VLOOKUP($C153,'COMP. PROPRIA'!$B$1:$I$2187,5,0),""))</f>
        <v>UN</v>
      </c>
      <c r="G153" s="453">
        <v>2</v>
      </c>
      <c r="H153" s="855">
        <f>IFERROR(VLOOKUP($C153,'SINAPI MARÇO 2020'!$A:$D,4,0),IFERROR(VLOOKUP($C153,'COMP. PROPRIA'!$B$1:$I$204555,8,0),""))</f>
        <v>4.34</v>
      </c>
      <c r="I153" s="856">
        <f>TRUNC(H153*'4-BDI'!$E$29,2)</f>
        <v>5.54</v>
      </c>
      <c r="J153" s="461">
        <f t="shared" si="12"/>
        <v>8.68</v>
      </c>
      <c r="K153" s="462">
        <f t="shared" si="13"/>
        <v>11.08</v>
      </c>
    </row>
    <row r="154" spans="2:11" s="213" customFormat="1" ht="45">
      <c r="B154" s="15" t="s">
        <v>13377</v>
      </c>
      <c r="C154" s="857">
        <v>89596</v>
      </c>
      <c r="D154" s="852" t="s">
        <v>7</v>
      </c>
      <c r="E154" s="853" t="str">
        <f>IFERROR(VLOOKUP($C154,'SINAPI MARÇO 2020'!$1:$1048576,2,0),IFERROR(VLOOKUP($C154,'COMP. PROPRIA'!$B$1:$I$2187,4,0),""))</f>
        <v>ADAPTADOR CURTO COM BOLSA E ROSCA PARA REGISTRO, PVC, SOLDÁVEL, DN 50MM X 1.1/2, INSTALADO EM PRUMADA DE ÁGUA - FORNECIMENTO E INSTALAÇÃO. AF_12/2014</v>
      </c>
      <c r="F154" s="854" t="str">
        <f>IFERROR(VLOOKUP($C154,'SINAPI MARÇO 2020'!$A:$D,3,0),IFERROR(VLOOKUP($C154,'COMP. PROPRIA'!$B$1:$I$2187,5,0),""))</f>
        <v>UN</v>
      </c>
      <c r="G154" s="453">
        <v>36</v>
      </c>
      <c r="H154" s="855">
        <f>IFERROR(VLOOKUP($C154,'SINAPI MARÇO 2020'!$A:$D,4,0),IFERROR(VLOOKUP($C154,'COMP. PROPRIA'!$B$1:$I$204555,8,0),""))</f>
        <v>8.41</v>
      </c>
      <c r="I154" s="856">
        <f>TRUNC(H154*'4-BDI'!$E$29,2)</f>
        <v>10.73</v>
      </c>
      <c r="J154" s="461">
        <f t="shared" si="12"/>
        <v>302.76</v>
      </c>
      <c r="K154" s="462">
        <f t="shared" si="13"/>
        <v>386.28</v>
      </c>
    </row>
    <row r="155" spans="2:11" s="213" customFormat="1" ht="30" customHeight="1">
      <c r="B155" s="15" t="s">
        <v>13378</v>
      </c>
      <c r="C155" s="857">
        <v>89610</v>
      </c>
      <c r="D155" s="852" t="s">
        <v>7</v>
      </c>
      <c r="E155" s="853" t="str">
        <f>IFERROR(VLOOKUP($C155,'SINAPI MARÇO 2020'!$1:$1048576,2,0),IFERROR(VLOOKUP($C155,'COMP. PROPRIA'!$B$1:$I$2187,4,0),""))</f>
        <v>ADAPTADOR CURTO COM BOLSA E ROSCA PARA REGISTRO, PVC, SOLDÁVEL, DN 60MM X 2, INSTALADO EM PRUMADA DE ÁGUA - FORNECIMENTO E INSTALAÇÃO. AF_12/2014</v>
      </c>
      <c r="F155" s="854" t="str">
        <f>IFERROR(VLOOKUP($C155,'SINAPI MARÇO 2020'!$A:$D,3,0),IFERROR(VLOOKUP($C155,'COMP. PROPRIA'!$B$1:$I$2187,5,0),""))</f>
        <v>UN</v>
      </c>
      <c r="G155" s="453">
        <v>16</v>
      </c>
      <c r="H155" s="855">
        <f>IFERROR(VLOOKUP($C155,'SINAPI MARÇO 2020'!$A:$D,4,0),IFERROR(VLOOKUP($C155,'COMP. PROPRIA'!$B$1:$I$204555,8,0),""))</f>
        <v>15.28</v>
      </c>
      <c r="I155" s="856">
        <f>TRUNC(H155*'4-BDI'!$E$29,2)</f>
        <v>19.510000000000002</v>
      </c>
      <c r="J155" s="461">
        <f t="shared" si="12"/>
        <v>244.48</v>
      </c>
      <c r="K155" s="462">
        <f t="shared" si="13"/>
        <v>312.16000000000003</v>
      </c>
    </row>
    <row r="156" spans="2:11" s="213" customFormat="1" ht="45">
      <c r="B156" s="15" t="s">
        <v>13379</v>
      </c>
      <c r="C156" s="857">
        <v>89613</v>
      </c>
      <c r="D156" s="852" t="s">
        <v>7</v>
      </c>
      <c r="E156" s="853" t="str">
        <f>IFERROR(VLOOKUP($C156,'SINAPI MARÇO 2020'!$1:$1048576,2,0),IFERROR(VLOOKUP($C156,'COMP. PROPRIA'!$B$1:$I$2187,4,0),""))</f>
        <v>ADAPTADOR CURTO COM BOLSA E ROSCA PARA REGISTRO, PVC, SOLDÁVEL, DN 75MM X 2.1/2, INSTALADO EM PRUMADA DE ÁGUA - FORNECIMENTO E INSTALAÇÃO. AF_12/2014</v>
      </c>
      <c r="F156" s="854" t="str">
        <f>IFERROR(VLOOKUP($C156,'SINAPI MARÇO 2020'!$A:$D,3,0),IFERROR(VLOOKUP($C156,'COMP. PROPRIA'!$B$1:$I$2187,5,0),""))</f>
        <v>UN</v>
      </c>
      <c r="G156" s="453">
        <v>4</v>
      </c>
      <c r="H156" s="855">
        <f>IFERROR(VLOOKUP($C156,'SINAPI MARÇO 2020'!$A:$D,4,0),IFERROR(VLOOKUP($C156,'COMP. PROPRIA'!$B$1:$I$204555,8,0),""))</f>
        <v>22.58</v>
      </c>
      <c r="I156" s="856">
        <f>TRUNC(H156*'4-BDI'!$E$29,2)</f>
        <v>28.83</v>
      </c>
      <c r="J156" s="461">
        <f t="shared" si="12"/>
        <v>90.32</v>
      </c>
      <c r="K156" s="462">
        <f t="shared" si="13"/>
        <v>115.32</v>
      </c>
    </row>
    <row r="157" spans="2:11" s="213" customFormat="1" ht="30" customHeight="1">
      <c r="B157" s="15" t="s">
        <v>13380</v>
      </c>
      <c r="C157" s="857">
        <v>89616</v>
      </c>
      <c r="D157" s="852" t="s">
        <v>7</v>
      </c>
      <c r="E157" s="853" t="str">
        <f>IFERROR(VLOOKUP($C157,'SINAPI MARÇO 2020'!$1:$1048576,2,0),IFERROR(VLOOKUP($C157,'COMP. PROPRIA'!$B$1:$I$2187,4,0),""))</f>
        <v>ADAPTADOR CURTO COM BOLSA E ROSCA PARA REGISTRO, PVC, SOLDÁVEL, DN 85MM X 3, INSTALADO EM PRUMADA DE ÁGUA - FORNECIMENTO E INSTALAÇÃO. AF_12/2014</v>
      </c>
      <c r="F157" s="854" t="str">
        <f>IFERROR(VLOOKUP($C157,'SINAPI MARÇO 2020'!$A:$D,3,0),IFERROR(VLOOKUP($C157,'COMP. PROPRIA'!$B$1:$I$2187,5,0),""))</f>
        <v>UN</v>
      </c>
      <c r="G157" s="453">
        <v>4</v>
      </c>
      <c r="H157" s="855">
        <f>IFERROR(VLOOKUP($C157,'SINAPI MARÇO 2020'!$A:$D,4,0),IFERROR(VLOOKUP($C157,'COMP. PROPRIA'!$B$1:$I$204555,8,0),""))</f>
        <v>32.11</v>
      </c>
      <c r="I157" s="856">
        <f>TRUNC(H157*'4-BDI'!$E$29,2)</f>
        <v>41</v>
      </c>
      <c r="J157" s="461">
        <f t="shared" si="12"/>
        <v>128.44</v>
      </c>
      <c r="K157" s="462">
        <f t="shared" si="13"/>
        <v>164</v>
      </c>
    </row>
    <row r="158" spans="2:11" s="213" customFormat="1" ht="15">
      <c r="B158" s="15" t="s">
        <v>13381</v>
      </c>
      <c r="C158" s="852" t="s">
        <v>12628</v>
      </c>
      <c r="D158" s="852" t="s">
        <v>1107</v>
      </c>
      <c r="E158" s="853" t="str">
        <f>IFERROR(VLOOKUP($C158,'SINAPI MARÇO 2020'!$1:$1048576,2,0),IFERROR(VLOOKUP($C158,'COMP. PROPRIA'!$B$1:$I$2187,4,0),""))</f>
        <v>Bucha de redução sold. curta 32mm - 25mm, fornecimento e instalação</v>
      </c>
      <c r="F158" s="854" t="str">
        <f>IFERROR(VLOOKUP($C158,'SINAPI MARÇO 2020'!$A:$D,3,0),IFERROR(VLOOKUP($C158,'COMP. PROPRIA'!$B$1:$I$2187,5,0),""))</f>
        <v>UNI</v>
      </c>
      <c r="G158" s="453">
        <v>1</v>
      </c>
      <c r="H158" s="855">
        <f>IFERROR(VLOOKUP($C158,'SINAPI MARÇO 2020'!$A:$D,4,0),IFERROR(VLOOKUP($C158,'COMP. PROPRIA'!$B$1:$I$204555,8,0),""))</f>
        <v>4.01</v>
      </c>
      <c r="I158" s="856">
        <f>TRUNC(H158*'4-BDI'!$E$29,2)</f>
        <v>5.12</v>
      </c>
      <c r="J158" s="461">
        <f t="shared" si="12"/>
        <v>4.01</v>
      </c>
      <c r="K158" s="462">
        <f t="shared" si="13"/>
        <v>5.12</v>
      </c>
    </row>
    <row r="159" spans="2:11" s="213" customFormat="1" ht="15">
      <c r="B159" s="15" t="s">
        <v>13382</v>
      </c>
      <c r="C159" s="852" t="s">
        <v>12631</v>
      </c>
      <c r="D159" s="852" t="s">
        <v>1107</v>
      </c>
      <c r="E159" s="853" t="str">
        <f>IFERROR(VLOOKUP($C159,'SINAPI MARÇO 2020'!$1:$1048576,2,0),IFERROR(VLOOKUP($C159,'COMP. PROPRIA'!$B$1:$I$2187,4,0),""))</f>
        <v>Bucha de redução sold. curta 60mm - 50mm, fornecimento e instalação</v>
      </c>
      <c r="F159" s="854" t="str">
        <f>IFERROR(VLOOKUP($C159,'SINAPI MARÇO 2020'!$A:$D,3,0),IFERROR(VLOOKUP($C159,'COMP. PROPRIA'!$B$1:$I$2187,5,0),""))</f>
        <v>UNI</v>
      </c>
      <c r="G159" s="453">
        <v>24</v>
      </c>
      <c r="H159" s="855">
        <f>IFERROR(VLOOKUP($C159,'SINAPI MARÇO 2020'!$A:$D,4,0),IFERROR(VLOOKUP($C159,'COMP. PROPRIA'!$B$1:$I$204555,8,0),""))</f>
        <v>10.78</v>
      </c>
      <c r="I159" s="856">
        <f>TRUNC(H159*'4-BDI'!$E$29,2)</f>
        <v>13.76</v>
      </c>
      <c r="J159" s="461">
        <f t="shared" si="12"/>
        <v>258.72000000000003</v>
      </c>
      <c r="K159" s="462">
        <f t="shared" si="13"/>
        <v>330.24</v>
      </c>
    </row>
    <row r="160" spans="2:11" s="213" customFormat="1" ht="15">
      <c r="B160" s="15" t="s">
        <v>13383</v>
      </c>
      <c r="C160" s="852" t="s">
        <v>12632</v>
      </c>
      <c r="D160" s="852" t="s">
        <v>1107</v>
      </c>
      <c r="E160" s="853" t="str">
        <f>IFERROR(VLOOKUP($C160,'SINAPI MARÇO 2020'!$1:$1048576,2,0),IFERROR(VLOOKUP($C160,'COMP. PROPRIA'!$B$1:$I$2187,4,0),""))</f>
        <v>Bucha de redução sold. curta 75mm - 60mm, fornecimento e instalação</v>
      </c>
      <c r="F160" s="854" t="str">
        <f>IFERROR(VLOOKUP($C160,'SINAPI MARÇO 2020'!$A:$D,3,0),IFERROR(VLOOKUP($C160,'COMP. PROPRIA'!$B$1:$I$2187,5,0),""))</f>
        <v>UNI</v>
      </c>
      <c r="G160" s="453">
        <v>3</v>
      </c>
      <c r="H160" s="855">
        <f>IFERROR(VLOOKUP($C160,'SINAPI MARÇO 2020'!$A:$D,4,0),IFERROR(VLOOKUP($C160,'COMP. PROPRIA'!$B$1:$I$204555,8,0),""))</f>
        <v>25.71</v>
      </c>
      <c r="I160" s="856">
        <f>TRUNC(H160*'4-BDI'!$E$29,2)</f>
        <v>32.83</v>
      </c>
      <c r="J160" s="461">
        <f t="shared" si="12"/>
        <v>77.13</v>
      </c>
      <c r="K160" s="462">
        <f t="shared" si="13"/>
        <v>98.49</v>
      </c>
    </row>
    <row r="161" spans="2:11" s="213" customFormat="1" ht="15">
      <c r="B161" s="15" t="s">
        <v>13384</v>
      </c>
      <c r="C161" s="852" t="s">
        <v>12633</v>
      </c>
      <c r="D161" s="852" t="s">
        <v>1107</v>
      </c>
      <c r="E161" s="853" t="str">
        <f>IFERROR(VLOOKUP($C161,'SINAPI MARÇO 2020'!$1:$1048576,2,0),IFERROR(VLOOKUP($C161,'COMP. PROPRIA'!$B$1:$I$2187,4,0),""))</f>
        <v>Bucha de redução sold. curta 85mm - 75mm, fornecimento e instalação</v>
      </c>
      <c r="F161" s="854" t="str">
        <f>IFERROR(VLOOKUP($C161,'SINAPI MARÇO 2020'!$A:$D,3,0),IFERROR(VLOOKUP($C161,'COMP. PROPRIA'!$B$1:$I$2187,5,0),""))</f>
        <v>UNI</v>
      </c>
      <c r="G161" s="453">
        <v>7</v>
      </c>
      <c r="H161" s="855">
        <f>IFERROR(VLOOKUP($C161,'SINAPI MARÇO 2020'!$A:$D,4,0),IFERROR(VLOOKUP($C161,'COMP. PROPRIA'!$B$1:$I$204555,8,0),""))</f>
        <v>35.69</v>
      </c>
      <c r="I161" s="856">
        <f>TRUNC(H161*'4-BDI'!$E$29,2)</f>
        <v>45.57</v>
      </c>
      <c r="J161" s="461">
        <f t="shared" si="12"/>
        <v>249.83</v>
      </c>
      <c r="K161" s="462">
        <f t="shared" si="13"/>
        <v>318.99</v>
      </c>
    </row>
    <row r="162" spans="2:11" s="213" customFormat="1" ht="15">
      <c r="B162" s="15" t="s">
        <v>13385</v>
      </c>
      <c r="C162" s="852" t="s">
        <v>12634</v>
      </c>
      <c r="D162" s="852" t="s">
        <v>1107</v>
      </c>
      <c r="E162" s="853" t="str">
        <f>IFERROR(VLOOKUP($C162,'SINAPI MARÇO 2020'!$1:$1048576,2,0),IFERROR(VLOOKUP($C162,'COMP. PROPRIA'!$B$1:$I$2187,4,0),""))</f>
        <v>Bucha de redução sold. curta 110mm - 85mm, fornecimento e instalação</v>
      </c>
      <c r="F162" s="854" t="str">
        <f>IFERROR(VLOOKUP($C162,'SINAPI MARÇO 2020'!$A:$D,3,0),IFERROR(VLOOKUP($C162,'COMP. PROPRIA'!$B$1:$I$2187,5,0),""))</f>
        <v>UNI</v>
      </c>
      <c r="G162" s="453">
        <v>2</v>
      </c>
      <c r="H162" s="855">
        <f>IFERROR(VLOOKUP($C162,'SINAPI MARÇO 2020'!$A:$D,4,0),IFERROR(VLOOKUP($C162,'COMP. PROPRIA'!$B$1:$I$204555,8,0),""))</f>
        <v>76.77</v>
      </c>
      <c r="I162" s="856">
        <f>TRUNC(H162*'4-BDI'!$E$29,2)</f>
        <v>98.03</v>
      </c>
      <c r="J162" s="461">
        <f t="shared" si="12"/>
        <v>153.54</v>
      </c>
      <c r="K162" s="462">
        <f t="shared" si="13"/>
        <v>196.06</v>
      </c>
    </row>
    <row r="163" spans="2:11" s="213" customFormat="1" ht="15">
      <c r="B163" s="15" t="s">
        <v>13386</v>
      </c>
      <c r="C163" s="852" t="s">
        <v>12635</v>
      </c>
      <c r="D163" s="852" t="s">
        <v>1107</v>
      </c>
      <c r="E163" s="853" t="str">
        <f>IFERROR(VLOOKUP($C163,'SINAPI MARÇO 2020'!$1:$1048576,2,0),IFERROR(VLOOKUP($C163,'COMP. PROPRIA'!$B$1:$I$2187,4,0),""))</f>
        <v>Bucha de redução sold. curta 50mm - 25mm, fornecimento e instalação</v>
      </c>
      <c r="F163" s="854" t="str">
        <f>IFERROR(VLOOKUP($C163,'SINAPI MARÇO 2020'!$A:$D,3,0),IFERROR(VLOOKUP($C163,'COMP. PROPRIA'!$B$1:$I$2187,5,0),""))</f>
        <v>UNI</v>
      </c>
      <c r="G163" s="453">
        <v>30</v>
      </c>
      <c r="H163" s="855">
        <f>IFERROR(VLOOKUP($C163,'SINAPI MARÇO 2020'!$A:$D,4,0),IFERROR(VLOOKUP($C163,'COMP. PROPRIA'!$B$1:$I$204555,8,0),""))</f>
        <v>9.5399999999999991</v>
      </c>
      <c r="I163" s="856">
        <f>TRUNC(H163*'4-BDI'!$E$29,2)</f>
        <v>12.18</v>
      </c>
      <c r="J163" s="461">
        <f t="shared" si="12"/>
        <v>286.2</v>
      </c>
      <c r="K163" s="462">
        <f t="shared" si="13"/>
        <v>365.4</v>
      </c>
    </row>
    <row r="164" spans="2:11" s="213" customFormat="1" ht="15">
      <c r="B164" s="15" t="s">
        <v>13387</v>
      </c>
      <c r="C164" s="852" t="s">
        <v>5351</v>
      </c>
      <c r="D164" s="852" t="s">
        <v>1107</v>
      </c>
      <c r="E164" s="853" t="str">
        <f>IFERROR(VLOOKUP($C164,'SINAPI MARÇO 2020'!$1:$1048576,2,0),IFERROR(VLOOKUP($C164,'COMP. PROPRIA'!$B$1:$I$2187,4,0),""))</f>
        <v>Bucha de redução sold. longa 50mm - 32mm, fornecimento e instalação</v>
      </c>
      <c r="F164" s="854" t="str">
        <f>IFERROR(VLOOKUP($C164,'SINAPI MARÇO 2020'!$A:$D,3,0),IFERROR(VLOOKUP($C164,'COMP. PROPRIA'!$B$1:$I$2187,5,0),""))</f>
        <v>UNI</v>
      </c>
      <c r="G164" s="453">
        <v>2</v>
      </c>
      <c r="H164" s="855">
        <f>IFERROR(VLOOKUP($C164,'SINAPI MARÇO 2020'!$A:$D,4,0),IFERROR(VLOOKUP($C164,'COMP. PROPRIA'!$B$1:$I$204555,8,0),""))</f>
        <v>16.37</v>
      </c>
      <c r="I164" s="856">
        <f>TRUNC(H164*'4-BDI'!$E$29,2)</f>
        <v>20.9</v>
      </c>
      <c r="J164" s="461">
        <f t="shared" si="12"/>
        <v>32.74</v>
      </c>
      <c r="K164" s="462">
        <f t="shared" si="13"/>
        <v>41.8</v>
      </c>
    </row>
    <row r="165" spans="2:11" s="213" customFormat="1" ht="15">
      <c r="B165" s="15" t="s">
        <v>13388</v>
      </c>
      <c r="C165" s="852" t="s">
        <v>5352</v>
      </c>
      <c r="D165" s="852" t="s">
        <v>1107</v>
      </c>
      <c r="E165" s="853" t="str">
        <f>IFERROR(VLOOKUP($C165,'SINAPI MARÇO 2020'!$1:$1048576,2,0),IFERROR(VLOOKUP($C165,'COMP. PROPRIA'!$B$1:$I$2187,4,0),""))</f>
        <v>Bucha de redução sold. longa 60mm - 25mm, fornecimento e instalação</v>
      </c>
      <c r="F165" s="854" t="str">
        <f>IFERROR(VLOOKUP($C165,'SINAPI MARÇO 2020'!$A:$D,3,0),IFERROR(VLOOKUP($C165,'COMP. PROPRIA'!$B$1:$I$2187,5,0),""))</f>
        <v>UNI</v>
      </c>
      <c r="G165" s="453">
        <v>5</v>
      </c>
      <c r="H165" s="855">
        <f>IFERROR(VLOOKUP($C165,'SINAPI MARÇO 2020'!$A:$D,4,0),IFERROR(VLOOKUP($C165,'COMP. PROPRIA'!$B$1:$I$204555,8,0),""))</f>
        <v>19.03</v>
      </c>
      <c r="I165" s="856">
        <f>TRUNC(H165*'4-BDI'!$E$29,2)</f>
        <v>24.3</v>
      </c>
      <c r="J165" s="461">
        <f t="shared" si="12"/>
        <v>95.15</v>
      </c>
      <c r="K165" s="462">
        <f t="shared" si="13"/>
        <v>121.5</v>
      </c>
    </row>
    <row r="166" spans="2:11" s="213" customFormat="1" ht="15">
      <c r="B166" s="15" t="s">
        <v>13389</v>
      </c>
      <c r="C166" s="852" t="s">
        <v>5033</v>
      </c>
      <c r="D166" s="852" t="s">
        <v>1107</v>
      </c>
      <c r="E166" s="853" t="str">
        <f>IFERROR(VLOOKUP($C166,'SINAPI MARÇO 2020'!$1:$1048576,2,0),IFERROR(VLOOKUP($C166,'COMP. PROPRIA'!$B$1:$I$2187,4,0),""))</f>
        <v>Bucha de redução sold. longa 75mm-50mm, fornecimento e instalação</v>
      </c>
      <c r="F166" s="854" t="str">
        <f>IFERROR(VLOOKUP($C166,'SINAPI MARÇO 2020'!$A:$D,3,0),IFERROR(VLOOKUP($C166,'COMP. PROPRIA'!$B$1:$I$2187,5,0),""))</f>
        <v>UNI</v>
      </c>
      <c r="G166" s="453">
        <v>15</v>
      </c>
      <c r="H166" s="855">
        <f>IFERROR(VLOOKUP($C166,'SINAPI MARÇO 2020'!$A:$D,4,0),IFERROR(VLOOKUP($C166,'COMP. PROPRIA'!$B$1:$I$204555,8,0),""))</f>
        <v>24.4</v>
      </c>
      <c r="I166" s="856">
        <f>TRUNC(H166*'4-BDI'!$E$29,2)</f>
        <v>31.15</v>
      </c>
      <c r="J166" s="461">
        <f t="shared" si="12"/>
        <v>366</v>
      </c>
      <c r="K166" s="462">
        <f t="shared" si="13"/>
        <v>467.25</v>
      </c>
    </row>
    <row r="167" spans="2:11" s="213" customFormat="1" ht="15">
      <c r="B167" s="15" t="s">
        <v>13390</v>
      </c>
      <c r="C167" s="852" t="s">
        <v>5034</v>
      </c>
      <c r="D167" s="852" t="s">
        <v>1107</v>
      </c>
      <c r="E167" s="853" t="str">
        <f>IFERROR(VLOOKUP($C167,'SINAPI MARÇO 2020'!$1:$1048576,2,0),IFERROR(VLOOKUP($C167,'COMP. PROPRIA'!$B$1:$I$2187,4,0),""))</f>
        <v>Bucha de redução sold. longa 85mm-60mm, fornecimento e instalação</v>
      </c>
      <c r="F167" s="854" t="str">
        <f>IFERROR(VLOOKUP($C167,'SINAPI MARÇO 2020'!$A:$D,3,0),IFERROR(VLOOKUP($C167,'COMP. PROPRIA'!$B$1:$I$2187,5,0),""))</f>
        <v>UNI</v>
      </c>
      <c r="G167" s="453">
        <v>4</v>
      </c>
      <c r="H167" s="855">
        <f>IFERROR(VLOOKUP($C167,'SINAPI MARÇO 2020'!$A:$D,4,0),IFERROR(VLOOKUP($C167,'COMP. PROPRIA'!$B$1:$I$204555,8,0),""))</f>
        <v>29.2</v>
      </c>
      <c r="I167" s="856">
        <f>TRUNC(H167*'4-BDI'!$E$29,2)</f>
        <v>37.28</v>
      </c>
      <c r="J167" s="461">
        <f t="shared" si="12"/>
        <v>116.8</v>
      </c>
      <c r="K167" s="462">
        <f t="shared" si="13"/>
        <v>149.12</v>
      </c>
    </row>
    <row r="168" spans="2:11" s="213" customFormat="1" ht="30">
      <c r="B168" s="15" t="s">
        <v>13391</v>
      </c>
      <c r="C168" s="857">
        <v>89485</v>
      </c>
      <c r="D168" s="852" t="s">
        <v>7</v>
      </c>
      <c r="E168" s="853" t="str">
        <f>IFERROR(VLOOKUP($C168,'SINAPI MARÇO 2020'!$1:$1048576,2,0),IFERROR(VLOOKUP($C168,'COMP. PROPRIA'!$B$1:$I$2187,4,0),""))</f>
        <v>JOELHO 45 GRAUS, PVC, SOLDÁVEL, DN 25MM, INSTALADO EM PRUMADA DE ÁGUA - FORNECIMENTO E INSTALAÇÃO. AF_12/2014</v>
      </c>
      <c r="F168" s="854" t="str">
        <f>IFERROR(VLOOKUP($C168,'SINAPI MARÇO 2020'!$A:$D,3,0),IFERROR(VLOOKUP($C168,'COMP. PROPRIA'!$B$1:$I$2187,5,0),""))</f>
        <v>UN</v>
      </c>
      <c r="G168" s="453">
        <v>6</v>
      </c>
      <c r="H168" s="855">
        <f>IFERROR(VLOOKUP($C168,'SINAPI MARÇO 2020'!$A:$D,4,0),IFERROR(VLOOKUP($C168,'COMP. PROPRIA'!$B$1:$I$204555,8,0),""))</f>
        <v>4.08</v>
      </c>
      <c r="I168" s="856">
        <f>TRUNC(H168*'4-BDI'!$E$29,2)</f>
        <v>5.21</v>
      </c>
      <c r="J168" s="461">
        <f t="shared" si="12"/>
        <v>24.48</v>
      </c>
      <c r="K168" s="462">
        <f t="shared" si="13"/>
        <v>31.26</v>
      </c>
    </row>
    <row r="169" spans="2:11" s="213" customFormat="1" ht="30">
      <c r="B169" s="15" t="s">
        <v>13392</v>
      </c>
      <c r="C169" s="857">
        <v>89493</v>
      </c>
      <c r="D169" s="852" t="s">
        <v>7</v>
      </c>
      <c r="E169" s="853" t="str">
        <f>IFERROR(VLOOKUP($C169,'SINAPI MARÇO 2020'!$1:$1048576,2,0),IFERROR(VLOOKUP($C169,'COMP. PROPRIA'!$B$1:$I$2187,4,0),""))</f>
        <v>JOELHO 45 GRAUS, PVC, SOLDÁVEL, DN 32MM, INSTALADO EM PRUMADA DE ÁGUA - FORNECIMENTO E INSTALAÇÃO. AF_12/2014</v>
      </c>
      <c r="F169" s="854" t="str">
        <f>IFERROR(VLOOKUP($C169,'SINAPI MARÇO 2020'!$A:$D,3,0),IFERROR(VLOOKUP($C169,'COMP. PROPRIA'!$B$1:$I$2187,5,0),""))</f>
        <v>UN</v>
      </c>
      <c r="G169" s="453">
        <v>2</v>
      </c>
      <c r="H169" s="855">
        <f>IFERROR(VLOOKUP($C169,'SINAPI MARÇO 2020'!$A:$D,4,0),IFERROR(VLOOKUP($C169,'COMP. PROPRIA'!$B$1:$I$204555,8,0),""))</f>
        <v>6.89</v>
      </c>
      <c r="I169" s="856">
        <f>TRUNC(H169*'4-BDI'!$E$29,2)</f>
        <v>8.7899999999999991</v>
      </c>
      <c r="J169" s="461">
        <f t="shared" si="12"/>
        <v>13.78</v>
      </c>
      <c r="K169" s="462">
        <f t="shared" si="13"/>
        <v>17.579999999999998</v>
      </c>
    </row>
    <row r="170" spans="2:11" s="213" customFormat="1" ht="30">
      <c r="B170" s="15" t="s">
        <v>13393</v>
      </c>
      <c r="C170" s="857">
        <v>89502</v>
      </c>
      <c r="D170" s="852" t="s">
        <v>7</v>
      </c>
      <c r="E170" s="853" t="str">
        <f>IFERROR(VLOOKUP($C170,'SINAPI MARÇO 2020'!$1:$1048576,2,0),IFERROR(VLOOKUP($C170,'COMP. PROPRIA'!$B$1:$I$2187,4,0),""))</f>
        <v>JOELHO 45 GRAUS, PVC, SOLDÁVEL, DN 50MM, INSTALADO EM PRUMADA DE ÁGUA - FORNECIMENTO E INSTALAÇÃO. AF_12/2014</v>
      </c>
      <c r="F170" s="854" t="str">
        <f>IFERROR(VLOOKUP($C170,'SINAPI MARÇO 2020'!$A:$D,3,0),IFERROR(VLOOKUP($C170,'COMP. PROPRIA'!$B$1:$I$2187,5,0),""))</f>
        <v>UN</v>
      </c>
      <c r="G170" s="453">
        <v>2</v>
      </c>
      <c r="H170" s="855">
        <f>IFERROR(VLOOKUP($C170,'SINAPI MARÇO 2020'!$A:$D,4,0),IFERROR(VLOOKUP($C170,'COMP. PROPRIA'!$B$1:$I$204555,8,0),""))</f>
        <v>11.66</v>
      </c>
      <c r="I170" s="856">
        <f>TRUNC(H170*'4-BDI'!$E$29,2)</f>
        <v>14.88</v>
      </c>
      <c r="J170" s="461">
        <f t="shared" si="12"/>
        <v>23.32</v>
      </c>
      <c r="K170" s="462">
        <f t="shared" si="13"/>
        <v>29.76</v>
      </c>
    </row>
    <row r="171" spans="2:11" s="213" customFormat="1" ht="30">
      <c r="B171" s="15" t="s">
        <v>13394</v>
      </c>
      <c r="C171" s="857">
        <v>89515</v>
      </c>
      <c r="D171" s="852" t="s">
        <v>7</v>
      </c>
      <c r="E171" s="853" t="str">
        <f>IFERROR(VLOOKUP($C171,'SINAPI MARÇO 2020'!$1:$1048576,2,0),IFERROR(VLOOKUP($C171,'COMP. PROPRIA'!$B$1:$I$2187,4,0),""))</f>
        <v>JOELHO 45 GRAUS, PVC, SOLDÁVEL, DN 75MM, INSTALADO EM PRUMADA DE ÁGUA - FORNECIMENTO E INSTALAÇÃO. AF_12/2014</v>
      </c>
      <c r="F171" s="854" t="str">
        <f>IFERROR(VLOOKUP($C171,'SINAPI MARÇO 2020'!$A:$D,3,0),IFERROR(VLOOKUP($C171,'COMP. PROPRIA'!$B$1:$I$2187,5,0),""))</f>
        <v>UN</v>
      </c>
      <c r="G171" s="453">
        <v>2</v>
      </c>
      <c r="H171" s="855">
        <f>IFERROR(VLOOKUP($C171,'SINAPI MARÇO 2020'!$A:$D,4,0),IFERROR(VLOOKUP($C171,'COMP. PROPRIA'!$B$1:$I$204555,8,0),""))</f>
        <v>58.68</v>
      </c>
      <c r="I171" s="856">
        <f>TRUNC(H171*'4-BDI'!$E$29,2)</f>
        <v>74.930000000000007</v>
      </c>
      <c r="J171" s="461">
        <f t="shared" si="12"/>
        <v>117.36</v>
      </c>
      <c r="K171" s="462">
        <f t="shared" si="13"/>
        <v>149.86000000000001</v>
      </c>
    </row>
    <row r="172" spans="2:11" s="213" customFormat="1" ht="30">
      <c r="B172" s="15" t="s">
        <v>13395</v>
      </c>
      <c r="C172" s="857">
        <v>89523</v>
      </c>
      <c r="D172" s="852" t="s">
        <v>7</v>
      </c>
      <c r="E172" s="853" t="str">
        <f>IFERROR(VLOOKUP($C172,'SINAPI MARÇO 2020'!$1:$1048576,2,0),IFERROR(VLOOKUP($C172,'COMP. PROPRIA'!$B$1:$I$2187,4,0),""))</f>
        <v>JOELHO 45 GRAUS, PVC, SOLDÁVEL, DN 85MM, INSTALADO EM PRUMADA DE ÁGUA - FORNECIMENTO E INSTALAÇÃO. AF_12/2014</v>
      </c>
      <c r="F172" s="854" t="str">
        <f>IFERROR(VLOOKUP($C172,'SINAPI MARÇO 2020'!$A:$D,3,0),IFERROR(VLOOKUP($C172,'COMP. PROPRIA'!$B$1:$I$2187,5,0),""))</f>
        <v>UN</v>
      </c>
      <c r="G172" s="453">
        <v>2</v>
      </c>
      <c r="H172" s="855">
        <f>IFERROR(VLOOKUP($C172,'SINAPI MARÇO 2020'!$A:$D,4,0),IFERROR(VLOOKUP($C172,'COMP. PROPRIA'!$B$1:$I$204555,8,0),""))</f>
        <v>69.150000000000006</v>
      </c>
      <c r="I172" s="856">
        <f>TRUNC(H172*'4-BDI'!$E$29,2)</f>
        <v>88.3</v>
      </c>
      <c r="J172" s="461">
        <f t="shared" si="12"/>
        <v>138.30000000000001</v>
      </c>
      <c r="K172" s="462">
        <f t="shared" si="13"/>
        <v>176.6</v>
      </c>
    </row>
    <row r="173" spans="2:11" s="213" customFormat="1" ht="30">
      <c r="B173" s="15" t="s">
        <v>13396</v>
      </c>
      <c r="C173" s="857">
        <v>89358</v>
      </c>
      <c r="D173" s="852" t="s">
        <v>7</v>
      </c>
      <c r="E173" s="853" t="str">
        <f>IFERROR(VLOOKUP($C173,'SINAPI MARÇO 2020'!$1:$1048576,2,0),IFERROR(VLOOKUP($C173,'COMP. PROPRIA'!$B$1:$I$2187,4,0),""))</f>
        <v>JOELHO 90 GRAUS, PVC, SOLDÁVEL, DN 20MM, INSTALADO EM RAMAL OU SUB-RAMAL DE ÁGUA - FORNECIMENTO E INSTALAÇÃO. AF_12/2014</v>
      </c>
      <c r="F173" s="854" t="str">
        <f>IFERROR(VLOOKUP($C173,'SINAPI MARÇO 2020'!$A:$D,3,0),IFERROR(VLOOKUP($C173,'COMP. PROPRIA'!$B$1:$I$2187,5,0),""))</f>
        <v>UN</v>
      </c>
      <c r="G173" s="453">
        <v>3</v>
      </c>
      <c r="H173" s="855">
        <f>IFERROR(VLOOKUP($C173,'SINAPI MARÇO 2020'!$A:$D,4,0),IFERROR(VLOOKUP($C173,'COMP. PROPRIA'!$B$1:$I$204555,8,0),""))</f>
        <v>5.4</v>
      </c>
      <c r="I173" s="856">
        <f>TRUNC(H173*'4-BDI'!$E$29,2)</f>
        <v>6.89</v>
      </c>
      <c r="J173" s="461">
        <f t="shared" si="12"/>
        <v>16.2</v>
      </c>
      <c r="K173" s="462">
        <f t="shared" si="13"/>
        <v>20.67</v>
      </c>
    </row>
    <row r="174" spans="2:11" s="213" customFormat="1" ht="30">
      <c r="B174" s="15" t="s">
        <v>13397</v>
      </c>
      <c r="C174" s="857">
        <v>89362</v>
      </c>
      <c r="D174" s="852" t="s">
        <v>7</v>
      </c>
      <c r="E174" s="853" t="str">
        <f>IFERROR(VLOOKUP($C174,'SINAPI MARÇO 2020'!$1:$1048576,2,0),IFERROR(VLOOKUP($C174,'COMP. PROPRIA'!$B$1:$I$2187,4,0),""))</f>
        <v>JOELHO 90 GRAUS, PVC, SOLDÁVEL, DN 25MM, INSTALADO EM RAMAL OU SUB-RAMAL DE ÁGUA - FORNECIMENTO E INSTALAÇÃO. AF_12/2014</v>
      </c>
      <c r="F174" s="854" t="str">
        <f>IFERROR(VLOOKUP($C174,'SINAPI MARÇO 2020'!$A:$D,3,0),IFERROR(VLOOKUP($C174,'COMP. PROPRIA'!$B$1:$I$2187,5,0),""))</f>
        <v>UN</v>
      </c>
      <c r="G174" s="453">
        <v>151</v>
      </c>
      <c r="H174" s="855">
        <f>IFERROR(VLOOKUP($C174,'SINAPI MARÇO 2020'!$A:$D,4,0),IFERROR(VLOOKUP($C174,'COMP. PROPRIA'!$B$1:$I$204555,8,0),""))</f>
        <v>6.45</v>
      </c>
      <c r="I174" s="856">
        <f>TRUNC(H174*'4-BDI'!$E$29,2)</f>
        <v>8.23</v>
      </c>
      <c r="J174" s="461">
        <f t="shared" si="12"/>
        <v>973.95</v>
      </c>
      <c r="K174" s="462">
        <f t="shared" si="13"/>
        <v>1242.73</v>
      </c>
    </row>
    <row r="175" spans="2:11" s="213" customFormat="1" ht="30">
      <c r="B175" s="15" t="s">
        <v>13398</v>
      </c>
      <c r="C175" s="857">
        <v>89367</v>
      </c>
      <c r="D175" s="852" t="s">
        <v>7</v>
      </c>
      <c r="E175" s="853" t="str">
        <f>IFERROR(VLOOKUP($C175,'SINAPI MARÇO 2020'!$1:$1048576,2,0),IFERROR(VLOOKUP($C175,'COMP. PROPRIA'!$B$1:$I$2187,4,0),""))</f>
        <v>JOELHO 90 GRAUS, PVC, SOLDÁVEL, DN 32MM, INSTALADO EM RAMAL OU SUB-RAMAL DE ÁGUA - FORNECIMENTO E INSTALAÇÃO. AF_12/2014</v>
      </c>
      <c r="F175" s="854" t="str">
        <f>IFERROR(VLOOKUP($C175,'SINAPI MARÇO 2020'!$A:$D,3,0),IFERROR(VLOOKUP($C175,'COMP. PROPRIA'!$B$1:$I$2187,5,0),""))</f>
        <v>UN</v>
      </c>
      <c r="G175" s="453">
        <v>3</v>
      </c>
      <c r="H175" s="855">
        <f>IFERROR(VLOOKUP($C175,'SINAPI MARÇO 2020'!$A:$D,4,0),IFERROR(VLOOKUP($C175,'COMP. PROPRIA'!$B$1:$I$204555,8,0),""))</f>
        <v>8.8000000000000007</v>
      </c>
      <c r="I175" s="856">
        <f>TRUNC(H175*'4-BDI'!$E$29,2)</f>
        <v>11.23</v>
      </c>
      <c r="J175" s="461">
        <f t="shared" si="12"/>
        <v>26.4</v>
      </c>
      <c r="K175" s="462">
        <f t="shared" si="13"/>
        <v>33.69</v>
      </c>
    </row>
    <row r="176" spans="2:11" s="213" customFormat="1" ht="30">
      <c r="B176" s="15" t="s">
        <v>13399</v>
      </c>
      <c r="C176" s="857">
        <v>89501</v>
      </c>
      <c r="D176" s="852" t="s">
        <v>7</v>
      </c>
      <c r="E176" s="853" t="str">
        <f>IFERROR(VLOOKUP($C176,'SINAPI MARÇO 2020'!$1:$1048576,2,0),IFERROR(VLOOKUP($C176,'COMP. PROPRIA'!$B$1:$I$2187,4,0),""))</f>
        <v>JOELHO 90 GRAUS, PVC, SOLDÁVEL, DN 50MM, INSTALADO EM PRUMADA DE ÁGUA - FORNECIMENTO E INSTALAÇÃO. AF_12/2014</v>
      </c>
      <c r="F176" s="854" t="str">
        <f>IFERROR(VLOOKUP($C176,'SINAPI MARÇO 2020'!$A:$D,3,0),IFERROR(VLOOKUP($C176,'COMP. PROPRIA'!$B$1:$I$2187,5,0),""))</f>
        <v>UN</v>
      </c>
      <c r="G176" s="453">
        <v>20</v>
      </c>
      <c r="H176" s="855">
        <f>IFERROR(VLOOKUP($C176,'SINAPI MARÇO 2020'!$A:$D,4,0),IFERROR(VLOOKUP($C176,'COMP. PROPRIA'!$B$1:$I$204555,8,0),""))</f>
        <v>10.4</v>
      </c>
      <c r="I176" s="856">
        <f>TRUNC(H176*'4-BDI'!$E$29,2)</f>
        <v>13.28</v>
      </c>
      <c r="J176" s="461">
        <f t="shared" si="12"/>
        <v>208</v>
      </c>
      <c r="K176" s="462">
        <f t="shared" si="13"/>
        <v>265.60000000000002</v>
      </c>
    </row>
    <row r="177" spans="2:11" s="213" customFormat="1" ht="30">
      <c r="B177" s="15" t="s">
        <v>13400</v>
      </c>
      <c r="C177" s="857">
        <v>89505</v>
      </c>
      <c r="D177" s="852" t="s">
        <v>7</v>
      </c>
      <c r="E177" s="853" t="str">
        <f>IFERROR(VLOOKUP($C177,'SINAPI MARÇO 2020'!$1:$1048576,2,0),IFERROR(VLOOKUP($C177,'COMP. PROPRIA'!$B$1:$I$2187,4,0),""))</f>
        <v>JOELHO 90 GRAUS, PVC, SOLDÁVEL, DN 60MM, INSTALADO EM PRUMADA DE ÁGUA - FORNECIMENTO E INSTALAÇÃO. AF_12/2014</v>
      </c>
      <c r="F177" s="854" t="str">
        <f>IFERROR(VLOOKUP($C177,'SINAPI MARÇO 2020'!$A:$D,3,0),IFERROR(VLOOKUP($C177,'COMP. PROPRIA'!$B$1:$I$2187,5,0),""))</f>
        <v>UN</v>
      </c>
      <c r="G177" s="453">
        <v>11</v>
      </c>
      <c r="H177" s="855">
        <f>IFERROR(VLOOKUP($C177,'SINAPI MARÇO 2020'!$A:$D,4,0),IFERROR(VLOOKUP($C177,'COMP. PROPRIA'!$B$1:$I$204555,8,0),""))</f>
        <v>25.46</v>
      </c>
      <c r="I177" s="856">
        <f>TRUNC(H177*'4-BDI'!$E$29,2)</f>
        <v>32.51</v>
      </c>
      <c r="J177" s="461">
        <f t="shared" si="12"/>
        <v>280.06</v>
      </c>
      <c r="K177" s="462">
        <f t="shared" si="13"/>
        <v>357.61</v>
      </c>
    </row>
    <row r="178" spans="2:11" s="213" customFormat="1" ht="30">
      <c r="B178" s="15" t="s">
        <v>13401</v>
      </c>
      <c r="C178" s="857">
        <v>89513</v>
      </c>
      <c r="D178" s="852" t="s">
        <v>7</v>
      </c>
      <c r="E178" s="853" t="str">
        <f>IFERROR(VLOOKUP($C178,'SINAPI MARÇO 2020'!$1:$1048576,2,0),IFERROR(VLOOKUP($C178,'COMP. PROPRIA'!$B$1:$I$2187,4,0),""))</f>
        <v>JOELHO 90 GRAUS, PVC, SOLDÁVEL, DN 75MM, INSTALADO EM PRUMADA DE ÁGUA - FORNECIMENTO E INSTALAÇÃO. AF_12/2014</v>
      </c>
      <c r="F178" s="854" t="str">
        <f>IFERROR(VLOOKUP($C178,'SINAPI MARÇO 2020'!$A:$D,3,0),IFERROR(VLOOKUP($C178,'COMP. PROPRIA'!$B$1:$I$2187,5,0),""))</f>
        <v>UN</v>
      </c>
      <c r="G178" s="453">
        <v>2</v>
      </c>
      <c r="H178" s="855">
        <f>IFERROR(VLOOKUP($C178,'SINAPI MARÇO 2020'!$A:$D,4,0),IFERROR(VLOOKUP($C178,'COMP. PROPRIA'!$B$1:$I$204555,8,0),""))</f>
        <v>77.05</v>
      </c>
      <c r="I178" s="856">
        <f>TRUNC(H178*'4-BDI'!$E$29,2)</f>
        <v>98.39</v>
      </c>
      <c r="J178" s="461">
        <f t="shared" si="12"/>
        <v>154.1</v>
      </c>
      <c r="K178" s="462">
        <f t="shared" si="13"/>
        <v>196.78</v>
      </c>
    </row>
    <row r="179" spans="2:11" s="213" customFormat="1" ht="30">
      <c r="B179" s="15" t="s">
        <v>13402</v>
      </c>
      <c r="C179" s="857">
        <v>89521</v>
      </c>
      <c r="D179" s="852" t="s">
        <v>7</v>
      </c>
      <c r="E179" s="853" t="str">
        <f>IFERROR(VLOOKUP($C179,'SINAPI MARÇO 2020'!$1:$1048576,2,0),IFERROR(VLOOKUP($C179,'COMP. PROPRIA'!$B$1:$I$2187,4,0),""))</f>
        <v>JOELHO 90 GRAUS, PVC, SOLDÁVEL, DN 85MM, INSTALADO EM PRUMADA DE ÁGUA - FORNECIMENTO E INSTALAÇÃO. AF_12/2014</v>
      </c>
      <c r="F179" s="854" t="str">
        <f>IFERROR(VLOOKUP($C179,'SINAPI MARÇO 2020'!$A:$D,3,0),IFERROR(VLOOKUP($C179,'COMP. PROPRIA'!$B$1:$I$2187,5,0),""))</f>
        <v>UN</v>
      </c>
      <c r="G179" s="453">
        <v>10</v>
      </c>
      <c r="H179" s="855">
        <f>IFERROR(VLOOKUP($C179,'SINAPI MARÇO 2020'!$A:$D,4,0),IFERROR(VLOOKUP($C179,'COMP. PROPRIA'!$B$1:$I$204555,8,0),""))</f>
        <v>90.79</v>
      </c>
      <c r="I179" s="856">
        <f>TRUNC(H179*'4-BDI'!$E$29,2)</f>
        <v>115.93</v>
      </c>
      <c r="J179" s="461">
        <f t="shared" si="12"/>
        <v>907.9</v>
      </c>
      <c r="K179" s="462">
        <f t="shared" si="13"/>
        <v>1159.3</v>
      </c>
    </row>
    <row r="180" spans="2:11" s="213" customFormat="1" ht="45">
      <c r="B180" s="15" t="s">
        <v>13403</v>
      </c>
      <c r="C180" s="857">
        <v>89529</v>
      </c>
      <c r="D180" s="852" t="s">
        <v>7</v>
      </c>
      <c r="E180" s="853" t="str">
        <f>IFERROR(VLOOKUP($C180,'SINAPI MARÇO 2020'!$1:$1048576,2,0),IFERROR(VLOOKUP($C180,'COMP. PROPRIA'!$B$1:$I$2187,4,0),""))</f>
        <v>JOELHO 90 GRAUS, PVC, SERIE R, ÁGUA PLUVIAL, DN 100 MM, JUNTA ELÁSTICA, FORNECIDO E INSTALADO EM RAMAL DE ENCAMINHAMENTO. AF_12/2014</v>
      </c>
      <c r="F180" s="854" t="str">
        <f>IFERROR(VLOOKUP($C180,'SINAPI MARÇO 2020'!$A:$D,3,0),IFERROR(VLOOKUP($C180,'COMP. PROPRIA'!$B$1:$I$2187,5,0),""))</f>
        <v>UN</v>
      </c>
      <c r="G180" s="453">
        <v>7</v>
      </c>
      <c r="H180" s="855">
        <f>IFERROR(VLOOKUP($C180,'SINAPI MARÇO 2020'!$A:$D,4,0),IFERROR(VLOOKUP($C180,'COMP. PROPRIA'!$B$1:$I$204555,8,0),""))</f>
        <v>28.14</v>
      </c>
      <c r="I180" s="856">
        <f>TRUNC(H180*'4-BDI'!$E$29,2)</f>
        <v>35.93</v>
      </c>
      <c r="J180" s="461">
        <f t="shared" si="12"/>
        <v>196.98</v>
      </c>
      <c r="K180" s="462">
        <f t="shared" si="13"/>
        <v>251.51</v>
      </c>
    </row>
    <row r="181" spans="2:11" s="213" customFormat="1" ht="15">
      <c r="B181" s="15" t="s">
        <v>13404</v>
      </c>
      <c r="C181" s="852" t="s">
        <v>5353</v>
      </c>
      <c r="D181" s="852" t="s">
        <v>1107</v>
      </c>
      <c r="E181" s="853" t="str">
        <f>IFERROR(VLOOKUP($C181,'SINAPI MARÇO 2020'!$1:$1048576,2,0),IFERROR(VLOOKUP($C181,'COMP. PROPRIA'!$B$1:$I$2187,4,0),""))</f>
        <v>Joelho de redução 90º soldavel 32mm-25mm, fornecimento e instalação</v>
      </c>
      <c r="F181" s="854" t="str">
        <f>IFERROR(VLOOKUP($C181,'SINAPI MARÇO 2020'!$A:$D,3,0),IFERROR(VLOOKUP($C181,'COMP. PROPRIA'!$B$1:$I$2187,5,0),""))</f>
        <v>UNI</v>
      </c>
      <c r="G181" s="453">
        <v>3</v>
      </c>
      <c r="H181" s="855">
        <f>IFERROR(VLOOKUP($C181,'SINAPI MARÇO 2020'!$A:$D,4,0),IFERROR(VLOOKUP($C181,'COMP. PROPRIA'!$B$1:$I$204555,8,0),""))</f>
        <v>8.73</v>
      </c>
      <c r="I181" s="856">
        <f>TRUNC(H181*'4-BDI'!$E$29,2)</f>
        <v>11.14</v>
      </c>
      <c r="J181" s="461">
        <f t="shared" si="12"/>
        <v>26.19</v>
      </c>
      <c r="K181" s="462">
        <f t="shared" si="13"/>
        <v>33.42</v>
      </c>
    </row>
    <row r="182" spans="2:11" s="213" customFormat="1" ht="15">
      <c r="B182" s="15" t="s">
        <v>13405</v>
      </c>
      <c r="C182" s="852" t="s">
        <v>5354</v>
      </c>
      <c r="D182" s="852" t="s">
        <v>1107</v>
      </c>
      <c r="E182" s="853" t="str">
        <f>IFERROR(VLOOKUP($C182,'SINAPI MARÇO 2020'!$1:$1048576,2,0),IFERROR(VLOOKUP($C182,'COMP. PROPRIA'!$B$1:$I$2187,4,0),""))</f>
        <v>Joelho 90 soldavel com rosca 20mm - 1/2", fornecimento e instalação</v>
      </c>
      <c r="F182" s="854" t="str">
        <f>IFERROR(VLOOKUP($C182,'SINAPI MARÇO 2020'!$A:$D,3,0),IFERROR(VLOOKUP($C182,'COMP. PROPRIA'!$B$1:$I$2187,5,0),""))</f>
        <v>UNI</v>
      </c>
      <c r="G182" s="453">
        <v>5</v>
      </c>
      <c r="H182" s="855">
        <f>IFERROR(VLOOKUP($C182,'SINAPI MARÇO 2020'!$A:$D,4,0),IFERROR(VLOOKUP($C182,'COMP. PROPRIA'!$B$1:$I$204555,8,0),""))</f>
        <v>9.98</v>
      </c>
      <c r="I182" s="856">
        <f>TRUNC(H182*'4-BDI'!$E$29,2)</f>
        <v>12.74</v>
      </c>
      <c r="J182" s="461">
        <f t="shared" si="12"/>
        <v>49.9</v>
      </c>
      <c r="K182" s="462">
        <f t="shared" si="13"/>
        <v>63.7</v>
      </c>
    </row>
    <row r="183" spans="2:11" s="213" customFormat="1" ht="58.5" customHeight="1">
      <c r="B183" s="15" t="s">
        <v>13406</v>
      </c>
      <c r="C183" s="857">
        <v>94672</v>
      </c>
      <c r="D183" s="852" t="s">
        <v>7</v>
      </c>
      <c r="E183" s="853" t="str">
        <f>IFERROR(VLOOKUP($C183,'SINAPI MARÇO 2020'!$1:$1048576,2,0),IFERROR(VLOOKUP($C183,'COMP. PROPRIA'!$B$1:$I$2187,4,0),""))</f>
        <v>JOELHO 90 GRAUS COM BUCHA DE LATÃO, PVC, SOLDÁVEL, DN  25 MM, X 3/4 INSTALADO EM RESERVAÇÃO DE ÁGUA DE EDIFICAÇÃO QUE POSSUA RESERVATÓRIO DE FIBRA/FIBROCIMENTO   FORNECIMENTO E INSTALAÇÃO. AF_06/2016</v>
      </c>
      <c r="F183" s="854" t="str">
        <f>IFERROR(VLOOKUP($C183,'SINAPI MARÇO 2020'!$A:$D,3,0),IFERROR(VLOOKUP($C183,'COMP. PROPRIA'!$B$1:$I$2187,5,0),""))</f>
        <v>UN</v>
      </c>
      <c r="G183" s="453">
        <v>7</v>
      </c>
      <c r="H183" s="855">
        <f>IFERROR(VLOOKUP($C183,'SINAPI MARÇO 2020'!$A:$D,4,0),IFERROR(VLOOKUP($C183,'COMP. PROPRIA'!$B$1:$I$204555,8,0),""))</f>
        <v>7.89</v>
      </c>
      <c r="I183" s="856">
        <f>TRUNC(H183*'4-BDI'!$E$29,2)</f>
        <v>10.07</v>
      </c>
      <c r="J183" s="461">
        <f t="shared" si="12"/>
        <v>55.23</v>
      </c>
      <c r="K183" s="462">
        <f t="shared" si="13"/>
        <v>70.489999999999995</v>
      </c>
    </row>
    <row r="184" spans="2:11" s="213" customFormat="1" ht="48" customHeight="1">
      <c r="B184" s="15" t="s">
        <v>13407</v>
      </c>
      <c r="C184" s="857">
        <v>90373</v>
      </c>
      <c r="D184" s="852" t="s">
        <v>7</v>
      </c>
      <c r="E184" s="853" t="str">
        <f>IFERROR(VLOOKUP($C184,'SINAPI MARÇO 2020'!$1:$1048576,2,0),IFERROR(VLOOKUP($C184,'COMP. PROPRIA'!$B$1:$I$2187,4,0),""))</f>
        <v>JOELHO 90 GRAUS COM BUCHA DE LATÃO, PVC, SOLDÁVEL, DN 25MM, X 1/2 INSTALADO EM RAMAL OU SUB-RAMAL DE ÁGUA - FORNECIMENTO E INSTALAÇÃO. AF_12/2014</v>
      </c>
      <c r="F184" s="854" t="str">
        <f>IFERROR(VLOOKUP($C184,'SINAPI MARÇO 2020'!$A:$D,3,0),IFERROR(VLOOKUP($C184,'COMP. PROPRIA'!$B$1:$I$2187,5,0),""))</f>
        <v>UN</v>
      </c>
      <c r="G184" s="453">
        <v>88</v>
      </c>
      <c r="H184" s="855">
        <f>IFERROR(VLOOKUP($C184,'SINAPI MARÇO 2020'!$A:$D,4,0),IFERROR(VLOOKUP($C184,'COMP. PROPRIA'!$B$1:$I$204555,8,0),""))</f>
        <v>10.29</v>
      </c>
      <c r="I184" s="856">
        <f>TRUNC(H184*'4-BDI'!$E$29,2)</f>
        <v>13.14</v>
      </c>
      <c r="J184" s="461">
        <f t="shared" si="12"/>
        <v>905.52</v>
      </c>
      <c r="K184" s="462">
        <f t="shared" si="13"/>
        <v>1156.32</v>
      </c>
    </row>
    <row r="185" spans="2:11" s="213" customFormat="1" ht="30">
      <c r="B185" s="15" t="s">
        <v>13408</v>
      </c>
      <c r="C185" s="857">
        <v>89980</v>
      </c>
      <c r="D185" s="852" t="s">
        <v>7</v>
      </c>
      <c r="E185" s="853" t="str">
        <f>IFERROR(VLOOKUP($C185,'SINAPI MARÇO 2020'!$1:$1048576,2,0),IFERROR(VLOOKUP($C185,'COMP. PROPRIA'!$B$1:$I$2187,4,0),""))</f>
        <v>LUVA COM BUCHA DE LATÃO, PVC, SOLDÁVEL, DN 25MM X 3/4, INSTALADO EM PRUMADA DE ÁGUA - FORNECIMENTO E INSTALAÇÃO. AF_12/2014</v>
      </c>
      <c r="F185" s="854" t="str">
        <f>IFERROR(VLOOKUP($C185,'SINAPI MARÇO 2020'!$A:$D,3,0),IFERROR(VLOOKUP($C185,'COMP. PROPRIA'!$B$1:$I$2187,5,0),""))</f>
        <v>UN</v>
      </c>
      <c r="G185" s="453">
        <v>15</v>
      </c>
      <c r="H185" s="855">
        <f>IFERROR(VLOOKUP($C185,'SINAPI MARÇO 2020'!$A:$D,4,0),IFERROR(VLOOKUP($C185,'COMP. PROPRIA'!$B$1:$I$204555,8,0),""))</f>
        <v>7.19</v>
      </c>
      <c r="I185" s="856">
        <f>TRUNC(H185*'4-BDI'!$E$29,2)</f>
        <v>9.18</v>
      </c>
      <c r="J185" s="461">
        <f t="shared" si="12"/>
        <v>107.85</v>
      </c>
      <c r="K185" s="462">
        <f t="shared" si="13"/>
        <v>137.69999999999999</v>
      </c>
    </row>
    <row r="186" spans="2:11" s="213" customFormat="1" ht="30">
      <c r="B186" s="15" t="s">
        <v>13409</v>
      </c>
      <c r="C186" s="857" t="s">
        <v>13284</v>
      </c>
      <c r="D186" s="852" t="s">
        <v>1107</v>
      </c>
      <c r="E186" s="853" t="str">
        <f>IFERROR(VLOOKUP($C186,'SINAPI MARÇO 2020'!$1:$1048576,2,0),IFERROR(VLOOKUP($C186,'COMP. PROPRIA'!$B$1:$I$2187,4,0),""))</f>
        <v>Luva de redução soldavel com bucha latão - 25mm - 1/2", fornecimento e instalação</v>
      </c>
      <c r="F186" s="854" t="str">
        <f>IFERROR(VLOOKUP($C186,'SINAPI MARÇO 2020'!$A:$D,3,0),IFERROR(VLOOKUP($C186,'COMP. PROPRIA'!$B$1:$I$2187,5,0),""))</f>
        <v>UNI</v>
      </c>
      <c r="G186" s="453">
        <v>14</v>
      </c>
      <c r="H186" s="855">
        <f>IFERROR(VLOOKUP($C186,'SINAPI MARÇO 2020'!$A:$D,4,0),IFERROR(VLOOKUP($C186,'COMP. PROPRIA'!$B$1:$I$204555,8,0),""))</f>
        <v>11.15</v>
      </c>
      <c r="I186" s="856">
        <f>TRUNC(H186*'4-BDI'!$E$29,2)</f>
        <v>14.23</v>
      </c>
      <c r="J186" s="461">
        <f t="shared" si="12"/>
        <v>156.1</v>
      </c>
      <c r="K186" s="462">
        <f t="shared" si="13"/>
        <v>199.22</v>
      </c>
    </row>
    <row r="187" spans="2:11" s="213" customFormat="1" ht="30">
      <c r="B187" s="15" t="s">
        <v>13410</v>
      </c>
      <c r="C187" s="857">
        <v>89395</v>
      </c>
      <c r="D187" s="852" t="s">
        <v>7</v>
      </c>
      <c r="E187" s="853" t="str">
        <f>IFERROR(VLOOKUP($C187,'SINAPI MARÇO 2020'!$1:$1048576,2,0),IFERROR(VLOOKUP($C187,'COMP. PROPRIA'!$B$1:$I$2187,4,0),""))</f>
        <v>TE, PVC, SOLDÁVEL, DN 25MM, INSTALADO EM RAMAL OU SUB-RAMAL DE ÁGUA - FORNECIMENTO E INSTALAÇÃO. AF_12/2014</v>
      </c>
      <c r="F187" s="854" t="str">
        <f>IFERROR(VLOOKUP($C187,'SINAPI MARÇO 2020'!$A:$D,3,0),IFERROR(VLOOKUP($C187,'COMP. PROPRIA'!$B$1:$I$2187,5,0),""))</f>
        <v>UN</v>
      </c>
      <c r="G187" s="453">
        <v>37</v>
      </c>
      <c r="H187" s="855">
        <f>IFERROR(VLOOKUP($C187,'SINAPI MARÇO 2020'!$A:$D,4,0),IFERROR(VLOOKUP($C187,'COMP. PROPRIA'!$B$1:$I$204555,8,0),""))</f>
        <v>9.0299999999999994</v>
      </c>
      <c r="I187" s="856">
        <f>TRUNC(H187*'4-BDI'!$E$29,2)</f>
        <v>11.53</v>
      </c>
      <c r="J187" s="461">
        <f t="shared" si="12"/>
        <v>334.11</v>
      </c>
      <c r="K187" s="462">
        <f t="shared" si="13"/>
        <v>426.61</v>
      </c>
    </row>
    <row r="188" spans="2:11" s="213" customFormat="1" ht="30">
      <c r="B188" s="15" t="s">
        <v>13411</v>
      </c>
      <c r="C188" s="857">
        <v>89443</v>
      </c>
      <c r="D188" s="852" t="s">
        <v>7</v>
      </c>
      <c r="E188" s="853" t="str">
        <f>IFERROR(VLOOKUP($C188,'SINAPI MARÇO 2020'!$1:$1048576,2,0),IFERROR(VLOOKUP($C188,'COMP. PROPRIA'!$B$1:$I$2187,4,0),""))</f>
        <v>TE, PVC, SOLDÁVEL, DN 32MM, INSTALADO EM RAMAL DE DISTRIBUIÇÃO DE ÁGUA - FORNECIMENTO E INSTALAÇÃO. AF_12/2014</v>
      </c>
      <c r="F188" s="854" t="str">
        <f>IFERROR(VLOOKUP($C188,'SINAPI MARÇO 2020'!$A:$D,3,0),IFERROR(VLOOKUP($C188,'COMP. PROPRIA'!$B$1:$I$2187,5,0),""))</f>
        <v>UN</v>
      </c>
      <c r="G188" s="453">
        <v>1</v>
      </c>
      <c r="H188" s="855">
        <f>IFERROR(VLOOKUP($C188,'SINAPI MARÇO 2020'!$A:$D,4,0),IFERROR(VLOOKUP($C188,'COMP. PROPRIA'!$B$1:$I$204555,8,0),""))</f>
        <v>9.85</v>
      </c>
      <c r="I188" s="856">
        <f>TRUNC(H188*'4-BDI'!$E$29,2)</f>
        <v>12.57</v>
      </c>
      <c r="J188" s="461">
        <f t="shared" si="12"/>
        <v>9.85</v>
      </c>
      <c r="K188" s="462">
        <f t="shared" si="13"/>
        <v>12.57</v>
      </c>
    </row>
    <row r="189" spans="2:11" s="213" customFormat="1" ht="30">
      <c r="B189" s="15" t="s">
        <v>13412</v>
      </c>
      <c r="C189" s="857">
        <v>89625</v>
      </c>
      <c r="D189" s="852" t="s">
        <v>7</v>
      </c>
      <c r="E189" s="853" t="str">
        <f>IFERROR(VLOOKUP($C189,'SINAPI MARÇO 2020'!$1:$1048576,2,0),IFERROR(VLOOKUP($C189,'COMP. PROPRIA'!$B$1:$I$2187,4,0),""))</f>
        <v>TE, PVC, SOLDÁVEL, DN 50MM, INSTALADO EM PRUMADA DE ÁGUA - FORNECIMENTO E INSTALAÇÃO. AF_12/2014</v>
      </c>
      <c r="F189" s="854" t="str">
        <f>IFERROR(VLOOKUP($C189,'SINAPI MARÇO 2020'!$A:$D,3,0),IFERROR(VLOOKUP($C189,'COMP. PROPRIA'!$B$1:$I$2187,5,0),""))</f>
        <v>UN</v>
      </c>
      <c r="G189" s="453">
        <v>13</v>
      </c>
      <c r="H189" s="855">
        <f>IFERROR(VLOOKUP($C189,'SINAPI MARÇO 2020'!$A:$D,4,0),IFERROR(VLOOKUP($C189,'COMP. PROPRIA'!$B$1:$I$204555,8,0),""))</f>
        <v>16.18</v>
      </c>
      <c r="I189" s="856">
        <f>TRUNC(H189*'4-BDI'!$E$29,2)</f>
        <v>20.66</v>
      </c>
      <c r="J189" s="461">
        <f t="shared" si="12"/>
        <v>210.34</v>
      </c>
      <c r="K189" s="462">
        <f t="shared" si="13"/>
        <v>268.58</v>
      </c>
    </row>
    <row r="190" spans="2:11" s="213" customFormat="1" ht="15">
      <c r="B190" s="15" t="s">
        <v>13413</v>
      </c>
      <c r="C190" s="852" t="s">
        <v>5035</v>
      </c>
      <c r="D190" s="852" t="s">
        <v>1107</v>
      </c>
      <c r="E190" s="853" t="str">
        <f>IFERROR(VLOOKUP($C190,'SINAPI MARÇO 2020'!$1:$1048576,2,0),IFERROR(VLOOKUP($C190,'COMP. PROPRIA'!$B$1:$I$2187,4,0),""))</f>
        <v>Tê 90 soldável - 60mm, fornecimento e instalação</v>
      </c>
      <c r="F190" s="854" t="str">
        <f>IFERROR(VLOOKUP($C190,'SINAPI MARÇO 2020'!$A:$D,3,0),IFERROR(VLOOKUP($C190,'COMP. PROPRIA'!$B$1:$I$2187,5,0),""))</f>
        <v>UNI</v>
      </c>
      <c r="G190" s="453">
        <v>12</v>
      </c>
      <c r="H190" s="855">
        <f>IFERROR(VLOOKUP($C190,'SINAPI MARÇO 2020'!$A:$D,4,0),IFERROR(VLOOKUP($C190,'COMP. PROPRIA'!$B$1:$I$204555,8,0),""))</f>
        <v>39.93</v>
      </c>
      <c r="I190" s="856">
        <f>TRUNC(H190*'4-BDI'!$E$29,2)</f>
        <v>50.99</v>
      </c>
      <c r="J190" s="461">
        <f t="shared" si="12"/>
        <v>479.16</v>
      </c>
      <c r="K190" s="462">
        <f t="shared" si="13"/>
        <v>611.88</v>
      </c>
    </row>
    <row r="191" spans="2:11" s="213" customFormat="1" ht="15">
      <c r="B191" s="15" t="s">
        <v>13414</v>
      </c>
      <c r="C191" s="852" t="s">
        <v>5036</v>
      </c>
      <c r="D191" s="852" t="s">
        <v>1107</v>
      </c>
      <c r="E191" s="853" t="str">
        <f>IFERROR(VLOOKUP($C191,'SINAPI MARÇO 2020'!$1:$1048576,2,0),IFERROR(VLOOKUP($C191,'COMP. PROPRIA'!$B$1:$I$2187,4,0),""))</f>
        <v>Tê 90 soldável - 75mm, fornecimento e instalação</v>
      </c>
      <c r="F191" s="854" t="str">
        <f>IFERROR(VLOOKUP($C191,'SINAPI MARÇO 2020'!$A:$D,3,0),IFERROR(VLOOKUP($C191,'COMP. PROPRIA'!$B$1:$I$2187,5,0),""))</f>
        <v>UNI</v>
      </c>
      <c r="G191" s="453">
        <v>3</v>
      </c>
      <c r="H191" s="855">
        <f>IFERROR(VLOOKUP($C191,'SINAPI MARÇO 2020'!$A:$D,4,0),IFERROR(VLOOKUP($C191,'COMP. PROPRIA'!$B$1:$I$204555,8,0),""))</f>
        <v>35.64</v>
      </c>
      <c r="I191" s="856">
        <f>TRUNC(H191*'4-BDI'!$E$29,2)</f>
        <v>45.51</v>
      </c>
      <c r="J191" s="461">
        <f t="shared" si="12"/>
        <v>106.92</v>
      </c>
      <c r="K191" s="462">
        <f t="shared" si="13"/>
        <v>136.53</v>
      </c>
    </row>
    <row r="192" spans="2:11" s="213" customFormat="1" ht="15">
      <c r="B192" s="15" t="s">
        <v>13415</v>
      </c>
      <c r="C192" s="852" t="s">
        <v>5037</v>
      </c>
      <c r="D192" s="852" t="s">
        <v>1107</v>
      </c>
      <c r="E192" s="853" t="str">
        <f>IFERROR(VLOOKUP($C192,'SINAPI MARÇO 2020'!$1:$1048576,2,0),IFERROR(VLOOKUP($C192,'COMP. PROPRIA'!$B$1:$I$2187,4,0),""))</f>
        <v>Tê 90 soldável - 85mm, fornecimento e instalação</v>
      </c>
      <c r="F192" s="854" t="str">
        <f>IFERROR(VLOOKUP($C192,'SINAPI MARÇO 2020'!$A:$D,3,0),IFERROR(VLOOKUP($C192,'COMP. PROPRIA'!$B$1:$I$2187,5,0),""))</f>
        <v>UNI</v>
      </c>
      <c r="G192" s="453">
        <v>9</v>
      </c>
      <c r="H192" s="855">
        <f>IFERROR(VLOOKUP($C192,'SINAPI MARÇO 2020'!$A:$D,4,0),IFERROR(VLOOKUP($C192,'COMP. PROPRIA'!$B$1:$I$204555,8,0),""))</f>
        <v>35.64</v>
      </c>
      <c r="I192" s="856">
        <f>TRUNC(H192*'4-BDI'!$E$29,2)</f>
        <v>45.51</v>
      </c>
      <c r="J192" s="461">
        <f t="shared" si="12"/>
        <v>320.76</v>
      </c>
      <c r="K192" s="462">
        <f t="shared" si="13"/>
        <v>409.59</v>
      </c>
    </row>
    <row r="193" spans="2:11" s="213" customFormat="1" ht="15">
      <c r="B193" s="15" t="s">
        <v>13416</v>
      </c>
      <c r="C193" s="852" t="s">
        <v>5038</v>
      </c>
      <c r="D193" s="852" t="s">
        <v>1107</v>
      </c>
      <c r="E193" s="853" t="str">
        <f>IFERROR(VLOOKUP($C193,'SINAPI MARÇO 2020'!$1:$1048576,2,0),IFERROR(VLOOKUP($C193,'COMP. PROPRIA'!$B$1:$I$2187,4,0),""))</f>
        <v>Tê 90 soldável - 110mm, fornecimento e instalação</v>
      </c>
      <c r="F193" s="854" t="str">
        <f>IFERROR(VLOOKUP($C193,'SINAPI MARÇO 2020'!$A:$D,3,0),IFERROR(VLOOKUP($C193,'COMP. PROPRIA'!$B$1:$I$2187,5,0),""))</f>
        <v>UNI</v>
      </c>
      <c r="G193" s="453">
        <v>2</v>
      </c>
      <c r="H193" s="855">
        <f>IFERROR(VLOOKUP($C193,'SINAPI MARÇO 2020'!$A:$D,4,0),IFERROR(VLOOKUP($C193,'COMP. PROPRIA'!$B$1:$I$204555,8,0),""))</f>
        <v>52.77</v>
      </c>
      <c r="I193" s="856">
        <f>TRUNC(H193*'4-BDI'!$E$29,2)</f>
        <v>67.38</v>
      </c>
      <c r="J193" s="461">
        <f t="shared" si="12"/>
        <v>105.54</v>
      </c>
      <c r="K193" s="462">
        <f t="shared" si="13"/>
        <v>134.76</v>
      </c>
    </row>
    <row r="194" spans="2:11" s="213" customFormat="1" ht="30">
      <c r="B194" s="15" t="s">
        <v>13417</v>
      </c>
      <c r="C194" s="857">
        <v>89622</v>
      </c>
      <c r="D194" s="852" t="s">
        <v>7</v>
      </c>
      <c r="E194" s="853" t="str">
        <f>IFERROR(VLOOKUP($C194,'SINAPI MARÇO 2020'!$1:$1048576,2,0),IFERROR(VLOOKUP($C194,'COMP. PROPRIA'!$B$1:$I$2187,4,0),""))</f>
        <v>TÊ DE REDUÇÃO, PVC, SOLDÁVEL, DN 32MM X 25MM, INSTALADO EM PRUMADA DE ÁGUA - FORNECIMENTO E INSTALAÇÃO. AF_12/2014</v>
      </c>
      <c r="F194" s="854" t="str">
        <f>IFERROR(VLOOKUP($C194,'SINAPI MARÇO 2020'!$A:$D,3,0),IFERROR(VLOOKUP($C194,'COMP. PROPRIA'!$B$1:$I$2187,5,0),""))</f>
        <v>UN</v>
      </c>
      <c r="G194" s="453">
        <v>3</v>
      </c>
      <c r="H194" s="855">
        <f>IFERROR(VLOOKUP($C194,'SINAPI MARÇO 2020'!$A:$D,4,0),IFERROR(VLOOKUP($C194,'COMP. PROPRIA'!$B$1:$I$204555,8,0),""))</f>
        <v>9.7899999999999991</v>
      </c>
      <c r="I194" s="856">
        <f>TRUNC(H194*'4-BDI'!$E$29,2)</f>
        <v>12.5</v>
      </c>
      <c r="J194" s="461">
        <f t="shared" si="12"/>
        <v>29.37</v>
      </c>
      <c r="K194" s="462">
        <f t="shared" si="13"/>
        <v>37.5</v>
      </c>
    </row>
    <row r="195" spans="2:11" s="213" customFormat="1" ht="30">
      <c r="B195" s="15" t="s">
        <v>13418</v>
      </c>
      <c r="C195" s="857">
        <v>89627</v>
      </c>
      <c r="D195" s="852" t="s">
        <v>7</v>
      </c>
      <c r="E195" s="853" t="str">
        <f>IFERROR(VLOOKUP($C195,'SINAPI MARÇO 2020'!$1:$1048576,2,0),IFERROR(VLOOKUP($C195,'COMP. PROPRIA'!$B$1:$I$2187,4,0),""))</f>
        <v>TÊ DE REDUÇÃO, PVC, SOLDÁVEL, DN 50MM X 25MM, INSTALADO EM PRUMADA DE ÁGUA - FORNECIMENTO E INSTALAÇÃO. AF_12/2014</v>
      </c>
      <c r="F195" s="854" t="str">
        <f>IFERROR(VLOOKUP($C195,'SINAPI MARÇO 2020'!$A:$D,3,0),IFERROR(VLOOKUP($C195,'COMP. PROPRIA'!$B$1:$I$2187,5,0),""))</f>
        <v>UN</v>
      </c>
      <c r="G195" s="453">
        <v>28</v>
      </c>
      <c r="H195" s="855">
        <f>IFERROR(VLOOKUP($C195,'SINAPI MARÇO 2020'!$A:$D,4,0),IFERROR(VLOOKUP($C195,'COMP. PROPRIA'!$B$1:$I$204555,8,0),""))</f>
        <v>15.35</v>
      </c>
      <c r="I195" s="856">
        <f>TRUNC(H195*'4-BDI'!$E$29,2)</f>
        <v>19.600000000000001</v>
      </c>
      <c r="J195" s="461">
        <f t="shared" si="12"/>
        <v>429.8</v>
      </c>
      <c r="K195" s="462">
        <f t="shared" si="13"/>
        <v>548.79999999999995</v>
      </c>
    </row>
    <row r="196" spans="2:11" s="213" customFormat="1" ht="15">
      <c r="B196" s="15" t="s">
        <v>13419</v>
      </c>
      <c r="C196" s="852" t="s">
        <v>5039</v>
      </c>
      <c r="D196" s="852" t="s">
        <v>1107</v>
      </c>
      <c r="E196" s="853" t="str">
        <f>IFERROR(VLOOKUP($C196,'SINAPI MARÇO 2020'!$1:$1048576,2,0),IFERROR(VLOOKUP($C196,'COMP. PROPRIA'!$B$1:$I$2187,4,0),""))</f>
        <v>Tê de redução 90 soldavel - 50mm - 32mm, fornecimento e instalação</v>
      </c>
      <c r="F196" s="854" t="str">
        <f>IFERROR(VLOOKUP($C196,'SINAPI MARÇO 2020'!$A:$D,3,0),IFERROR(VLOOKUP($C196,'COMP. PROPRIA'!$B$1:$I$2187,5,0),""))</f>
        <v>UNI</v>
      </c>
      <c r="G196" s="453">
        <v>1</v>
      </c>
      <c r="H196" s="855">
        <f>IFERROR(VLOOKUP($C196,'SINAPI MARÇO 2020'!$A:$D,4,0),IFERROR(VLOOKUP($C196,'COMP. PROPRIA'!$B$1:$I$204555,8,0),""))</f>
        <v>25.58</v>
      </c>
      <c r="I196" s="856">
        <f>TRUNC(H196*'4-BDI'!$E$29,2)</f>
        <v>32.659999999999997</v>
      </c>
      <c r="J196" s="461">
        <f t="shared" si="12"/>
        <v>25.58</v>
      </c>
      <c r="K196" s="462">
        <f t="shared" si="13"/>
        <v>32.659999999999997</v>
      </c>
    </row>
    <row r="197" spans="2:11" s="213" customFormat="1" ht="30">
      <c r="B197" s="15" t="s">
        <v>13420</v>
      </c>
      <c r="C197" s="857">
        <v>89630</v>
      </c>
      <c r="D197" s="852" t="s">
        <v>7</v>
      </c>
      <c r="E197" s="853" t="str">
        <f>IFERROR(VLOOKUP($C197,'SINAPI MARÇO 2020'!$1:$1048576,2,0),IFERROR(VLOOKUP($C197,'COMP. PROPRIA'!$B$1:$I$2187,4,0),""))</f>
        <v>TE DE REDUÇÃO, PVC, SOLDÁVEL, DN 75MM X 50MM, INSTALADO EM PRUMADA DE ÁGUA - FORNECIMENTO E INSTALAÇÃO. AF_12/2014</v>
      </c>
      <c r="F197" s="854" t="str">
        <f>IFERROR(VLOOKUP($C197,'SINAPI MARÇO 2020'!$A:$D,3,0),IFERROR(VLOOKUP($C197,'COMP. PROPRIA'!$B$1:$I$2187,5,0),""))</f>
        <v>UN</v>
      </c>
      <c r="G197" s="453">
        <v>11</v>
      </c>
      <c r="H197" s="855">
        <f>IFERROR(VLOOKUP($C197,'SINAPI MARÇO 2020'!$A:$D,4,0),IFERROR(VLOOKUP($C197,'COMP. PROPRIA'!$B$1:$I$204555,8,0),""))</f>
        <v>52.31</v>
      </c>
      <c r="I197" s="856">
        <f>TRUNC(H197*'4-BDI'!$E$29,2)</f>
        <v>66.8</v>
      </c>
      <c r="J197" s="461">
        <f t="shared" si="12"/>
        <v>575.41</v>
      </c>
      <c r="K197" s="462">
        <f t="shared" si="13"/>
        <v>734.8</v>
      </c>
    </row>
    <row r="198" spans="2:11" s="213" customFormat="1" ht="15">
      <c r="B198" s="15" t="s">
        <v>13421</v>
      </c>
      <c r="C198" s="857" t="s">
        <v>13286</v>
      </c>
      <c r="D198" s="852" t="s">
        <v>1107</v>
      </c>
      <c r="E198" s="853" t="str">
        <f>IFERROR(VLOOKUP($C198,'SINAPI MARÇO 2020'!$1:$1048576,2,0),IFERROR(VLOOKUP($C198,'COMP. PROPRIA'!$B$1:$I$2187,4,0),""))</f>
        <v>Tê de redução 90 soldavel - 75mm - 60mm, fornecimento e instalação</v>
      </c>
      <c r="F198" s="854" t="str">
        <f>IFERROR(VLOOKUP($C198,'SINAPI MARÇO 2020'!$A:$D,3,0),IFERROR(VLOOKUP($C198,'COMP. PROPRIA'!$B$1:$I$2187,5,0),""))</f>
        <v>UNI</v>
      </c>
      <c r="G198" s="453">
        <v>5</v>
      </c>
      <c r="H198" s="855">
        <f>IFERROR(VLOOKUP($C198,'SINAPI MARÇO 2020'!$A:$D,4,0),IFERROR(VLOOKUP($C198,'COMP. PROPRIA'!$B$1:$I$204555,8,0),""))</f>
        <v>78.13</v>
      </c>
      <c r="I198" s="856">
        <f>TRUNC(H198*'4-BDI'!$E$29,2)</f>
        <v>99.77</v>
      </c>
      <c r="J198" s="461">
        <f t="shared" si="12"/>
        <v>390.65</v>
      </c>
      <c r="K198" s="462">
        <f t="shared" si="13"/>
        <v>498.85</v>
      </c>
    </row>
    <row r="199" spans="2:11" s="213" customFormat="1" ht="15">
      <c r="B199" s="15" t="s">
        <v>13422</v>
      </c>
      <c r="C199" s="852" t="s">
        <v>5040</v>
      </c>
      <c r="D199" s="852" t="s">
        <v>1107</v>
      </c>
      <c r="E199" s="853" t="str">
        <f>IFERROR(VLOOKUP($C199,'SINAPI MARÇO 2020'!$1:$1048576,2,0),IFERROR(VLOOKUP($C199,'COMP. PROPRIA'!$B$1:$I$2187,4,0),""))</f>
        <v>Tê de redução 90 soldavel - 85mm - 60mm, fornecimento e instalação</v>
      </c>
      <c r="F199" s="854" t="str">
        <f>IFERROR(VLOOKUP($C199,'SINAPI MARÇO 2020'!$A:$D,3,0),IFERROR(VLOOKUP($C199,'COMP. PROPRIA'!$B$1:$I$2187,5,0),""))</f>
        <v>UNI</v>
      </c>
      <c r="G199" s="453">
        <v>5</v>
      </c>
      <c r="H199" s="855">
        <f>IFERROR(VLOOKUP($C199,'SINAPI MARÇO 2020'!$A:$D,4,0),IFERROR(VLOOKUP($C199,'COMP. PROPRIA'!$B$1:$I$204555,8,0),""))</f>
        <v>94.34</v>
      </c>
      <c r="I199" s="856">
        <f>TRUNC(H199*'4-BDI'!$E$29,2)</f>
        <v>120.47</v>
      </c>
      <c r="J199" s="461">
        <f t="shared" si="12"/>
        <v>471.7</v>
      </c>
      <c r="K199" s="462">
        <f t="shared" si="13"/>
        <v>602.35</v>
      </c>
    </row>
    <row r="200" spans="2:11" s="213" customFormat="1" ht="15">
      <c r="B200" s="15" t="s">
        <v>13423</v>
      </c>
      <c r="C200" s="852" t="s">
        <v>5041</v>
      </c>
      <c r="D200" s="852" t="s">
        <v>1107</v>
      </c>
      <c r="E200" s="853" t="str">
        <f>IFERROR(VLOOKUP($C200,'SINAPI MARÇO 2020'!$1:$1048576,2,0),IFERROR(VLOOKUP($C200,'COMP. PROPRIA'!$B$1:$I$2187,4,0),""))</f>
        <v>Tê de redução 90 soldavel - 85mm - 75mm, fornecimento e instalação</v>
      </c>
      <c r="F200" s="854" t="str">
        <f>IFERROR(VLOOKUP($C200,'SINAPI MARÇO 2020'!$A:$D,3,0),IFERROR(VLOOKUP($C200,'COMP. PROPRIA'!$B$1:$I$2187,5,0),""))</f>
        <v>UNI</v>
      </c>
      <c r="G200" s="453">
        <v>2</v>
      </c>
      <c r="H200" s="855">
        <f>IFERROR(VLOOKUP($C200,'SINAPI MARÇO 2020'!$A:$D,4,0),IFERROR(VLOOKUP($C200,'COMP. PROPRIA'!$B$1:$I$204555,8,0),""))</f>
        <v>94.34</v>
      </c>
      <c r="I200" s="856">
        <f>TRUNC(H200*'4-BDI'!$E$29,2)</f>
        <v>120.47</v>
      </c>
      <c r="J200" s="461">
        <f t="shared" si="12"/>
        <v>188.68</v>
      </c>
      <c r="K200" s="462">
        <f t="shared" si="13"/>
        <v>240.94</v>
      </c>
    </row>
    <row r="201" spans="2:11" s="213" customFormat="1" ht="45">
      <c r="B201" s="15" t="s">
        <v>13424</v>
      </c>
      <c r="C201" s="857">
        <v>89394</v>
      </c>
      <c r="D201" s="852" t="s">
        <v>7</v>
      </c>
      <c r="E201" s="853" t="str">
        <f>IFERROR(VLOOKUP($C201,'SINAPI MARÇO 2020'!$1:$1048576,2,0),IFERROR(VLOOKUP($C201,'COMP. PROPRIA'!$B$1:$I$2187,4,0),""))</f>
        <v>TÊ COM BUCHA DE LATÃO NA BOLSA CENTRAL, PVC, SOLDÁVEL, DN 20MM X 1/2, INSTALADO EM RAMAL OU SUB-RAMAL DE ÁGUA - FORNECIMENTO E INSTALAÇÃO. AF_12/2014</v>
      </c>
      <c r="F201" s="854" t="str">
        <f>IFERROR(VLOOKUP($C201,'SINAPI MARÇO 2020'!$A:$D,3,0),IFERROR(VLOOKUP($C201,'COMP. PROPRIA'!$B$1:$I$2187,5,0),""))</f>
        <v>UN</v>
      </c>
      <c r="G201" s="453">
        <v>20</v>
      </c>
      <c r="H201" s="855">
        <f>IFERROR(VLOOKUP($C201,'SINAPI MARÇO 2020'!$A:$D,4,0),IFERROR(VLOOKUP($C201,'COMP. PROPRIA'!$B$1:$I$204555,8,0),""))</f>
        <v>13.85</v>
      </c>
      <c r="I201" s="856">
        <f>TRUNC(H201*'4-BDI'!$E$29,2)</f>
        <v>17.68</v>
      </c>
      <c r="J201" s="461">
        <f t="shared" si="12"/>
        <v>277</v>
      </c>
      <c r="K201" s="462">
        <f t="shared" si="13"/>
        <v>353.6</v>
      </c>
    </row>
    <row r="202" spans="2:11" s="213" customFormat="1" ht="45">
      <c r="B202" s="15" t="s">
        <v>13425</v>
      </c>
      <c r="C202" s="857">
        <v>90374</v>
      </c>
      <c r="D202" s="852" t="s">
        <v>7</v>
      </c>
      <c r="E202" s="853" t="str">
        <f>IFERROR(VLOOKUP($C202,'SINAPI MARÇO 2020'!$1:$1048576,2,0),IFERROR(VLOOKUP($C202,'COMP. PROPRIA'!$B$1:$I$2187,4,0),""))</f>
        <v>TÊ COM BUCHA DE LATÃO NA BOLSA CENTRAL, PVC, SOLDÁVEL, DN 25MM X 3/4, INSTALADO EM RAMAL OU SUB-RAMAL DE ÁGUA - FORNECIMENTO E INSTALAÇÃO. AF_03/2015</v>
      </c>
      <c r="F202" s="854" t="str">
        <f>IFERROR(VLOOKUP($C202,'SINAPI MARÇO 2020'!$A:$D,3,0),IFERROR(VLOOKUP($C202,'COMP. PROPRIA'!$B$1:$I$2187,5,0),""))</f>
        <v>UN</v>
      </c>
      <c r="G202" s="453">
        <v>3</v>
      </c>
      <c r="H202" s="855">
        <f>IFERROR(VLOOKUP($C202,'SINAPI MARÇO 2020'!$A:$D,4,0),IFERROR(VLOOKUP($C202,'COMP. PROPRIA'!$B$1:$I$204555,8,0),""))</f>
        <v>15.99</v>
      </c>
      <c r="I202" s="856">
        <f>TRUNC(H202*'4-BDI'!$E$29,2)</f>
        <v>20.41</v>
      </c>
      <c r="J202" s="461">
        <f t="shared" si="12"/>
        <v>47.97</v>
      </c>
      <c r="K202" s="462">
        <f t="shared" si="13"/>
        <v>61.23</v>
      </c>
    </row>
    <row r="203" spans="2:11" s="213" customFormat="1" ht="45">
      <c r="B203" s="15" t="s">
        <v>13426</v>
      </c>
      <c r="C203" s="857">
        <v>89439</v>
      </c>
      <c r="D203" s="852" t="s">
        <v>7</v>
      </c>
      <c r="E203" s="853" t="str">
        <f>IFERROR(VLOOKUP($C203,'SINAPI MARÇO 2020'!$1:$1048576,2,0),IFERROR(VLOOKUP($C203,'COMP. PROPRIA'!$B$1:$I$2187,4,0),""))</f>
        <v>TÊ SOLDÁVEL E COM ROSCA NA BOLSA CENTRAL, PVC, SOLDÁVEL, DN 20MM X 1/2, INSTALADO EM RAMAL DE DISTRIBUIÇÃO DE ÁGUA - FORNECIMENTO E INSTALAÇÃO. AF_12/2014</v>
      </c>
      <c r="F203" s="854" t="str">
        <f>IFERROR(VLOOKUP($C203,'SINAPI MARÇO 2020'!$A:$D,3,0),IFERROR(VLOOKUP($C203,'COMP. PROPRIA'!$B$1:$I$2187,5,0),""))</f>
        <v>UN</v>
      </c>
      <c r="G203" s="453">
        <v>1</v>
      </c>
      <c r="H203" s="855">
        <f>IFERROR(VLOOKUP($C203,'SINAPI MARÇO 2020'!$A:$D,4,0),IFERROR(VLOOKUP($C203,'COMP. PROPRIA'!$B$1:$I$204555,8,0),""))</f>
        <v>6.77</v>
      </c>
      <c r="I203" s="856">
        <f>TRUNC(H203*'4-BDI'!$E$29,2)</f>
        <v>8.64</v>
      </c>
      <c r="J203" s="461">
        <f t="shared" ref="J203:J218" si="14">TRUNC(G203*H203,2)</f>
        <v>6.77</v>
      </c>
      <c r="K203" s="462">
        <f t="shared" ref="K203:K218" si="15">TRUNC(G203*I203,2)</f>
        <v>8.64</v>
      </c>
    </row>
    <row r="204" spans="2:11" s="213" customFormat="1" ht="15">
      <c r="B204" s="15" t="s">
        <v>13427</v>
      </c>
      <c r="C204" s="852" t="s">
        <v>12637</v>
      </c>
      <c r="D204" s="852" t="s">
        <v>1107</v>
      </c>
      <c r="E204" s="853" t="str">
        <f>IFERROR(VLOOKUP($C204,'SINAPI MARÇO 2020'!$1:$1048576,2,0),IFERROR(VLOOKUP($C204,'COMP. PROPRIA'!$B$1:$I$2187,4,0),""))</f>
        <v xml:space="preserve">Tubo de descarga vde 38mm Fornecimento e instalação </v>
      </c>
      <c r="F204" s="854" t="str">
        <f>IFERROR(VLOOKUP($C204,'SINAPI MARÇO 2020'!$A:$D,3,0),IFERROR(VLOOKUP($C204,'COMP. PROPRIA'!$B$1:$I$2187,5,0),""))</f>
        <v>UNI</v>
      </c>
      <c r="G204" s="453">
        <v>26</v>
      </c>
      <c r="H204" s="855">
        <f>IFERROR(VLOOKUP($C204,'SINAPI MARÇO 2020'!$A:$D,4,0),IFERROR(VLOOKUP($C204,'COMP. PROPRIA'!$B$1:$I$204555,8,0),""))</f>
        <v>20.98</v>
      </c>
      <c r="I204" s="856">
        <f>TRUNC(H204*'4-BDI'!$E$29,2)</f>
        <v>26.79</v>
      </c>
      <c r="J204" s="461">
        <f t="shared" si="14"/>
        <v>545.48</v>
      </c>
      <c r="K204" s="462">
        <f t="shared" si="15"/>
        <v>696.54</v>
      </c>
    </row>
    <row r="205" spans="2:11" s="213" customFormat="1" ht="15">
      <c r="B205" s="15" t="s">
        <v>13428</v>
      </c>
      <c r="C205" s="852" t="s">
        <v>12640</v>
      </c>
      <c r="D205" s="852" t="s">
        <v>1107</v>
      </c>
      <c r="E205" s="853" t="str">
        <f>IFERROR(VLOOKUP($C205,'SINAPI MARÇO 2020'!$1:$1048576,2,0),IFERROR(VLOOKUP($C205,'COMP. PROPRIA'!$B$1:$I$2187,4,0),""))</f>
        <v>Tubo de ligação latao cromado com canopla para vaso sanitario</v>
      </c>
      <c r="F205" s="854" t="str">
        <f>IFERROR(VLOOKUP($C205,'SINAPI MARÇO 2020'!$A:$D,3,0),IFERROR(VLOOKUP($C205,'COMP. PROPRIA'!$B$1:$I$2187,5,0),""))</f>
        <v>UNI</v>
      </c>
      <c r="G205" s="453">
        <v>26</v>
      </c>
      <c r="H205" s="855">
        <f>IFERROR(VLOOKUP($C205,'SINAPI MARÇO 2020'!$A:$D,4,0),IFERROR(VLOOKUP($C205,'COMP. PROPRIA'!$B$1:$I$204555,8,0),""))</f>
        <v>55.35</v>
      </c>
      <c r="I205" s="856">
        <f>TRUNC(H205*'4-BDI'!$E$29,2)</f>
        <v>70.680000000000007</v>
      </c>
      <c r="J205" s="461">
        <f t="shared" si="14"/>
        <v>1439.1</v>
      </c>
      <c r="K205" s="462">
        <f t="shared" si="15"/>
        <v>1837.68</v>
      </c>
    </row>
    <row r="206" spans="2:11" s="384" customFormat="1" ht="15">
      <c r="B206" s="386" t="s">
        <v>39</v>
      </c>
      <c r="C206" s="383"/>
      <c r="D206" s="383"/>
      <c r="E206" s="381" t="s">
        <v>12340</v>
      </c>
      <c r="F206" s="854" t="str">
        <f>IFERROR(VLOOKUP($C206,'SINAPI MARÇO 2020'!$A:$D,3,0),IFERROR(VLOOKUP($C206,'COMP. PROPRIA'!$B$1:$I$2187,5,0),""))</f>
        <v/>
      </c>
      <c r="G206" s="437"/>
      <c r="H206" s="855"/>
      <c r="I206" s="856"/>
      <c r="J206" s="461"/>
      <c r="K206" s="462"/>
    </row>
    <row r="207" spans="2:11" s="213" customFormat="1" ht="15">
      <c r="B207" s="15" t="s">
        <v>12363</v>
      </c>
      <c r="C207" s="852" t="s">
        <v>5042</v>
      </c>
      <c r="D207" s="852" t="s">
        <v>1107</v>
      </c>
      <c r="E207" s="853" t="str">
        <f>IFERROR(VLOOKUP($C207,'SINAPI MARÇO 2020'!$1:$1048576,2,0),IFERROR(VLOOKUP($C207,'COMP. PROPRIA'!$B$1:$I$2187,4,0),""))</f>
        <v>Registro de esfera 1/2", fornecimento e instalação</v>
      </c>
      <c r="F207" s="854" t="str">
        <f>IFERROR(VLOOKUP($C207,'SINAPI MARÇO 2020'!$A:$D,3,0),IFERROR(VLOOKUP($C207,'COMP. PROPRIA'!$B$1:$I$2187,5,0),""))</f>
        <v>UNI</v>
      </c>
      <c r="G207" s="453">
        <v>1</v>
      </c>
      <c r="H207" s="855">
        <f>IFERROR(VLOOKUP($C207,'SINAPI MARÇO 2020'!$A:$D,4,0),IFERROR(VLOOKUP($C207,'COMP. PROPRIA'!$B$1:$I$204555,8,0),""))</f>
        <v>106.15</v>
      </c>
      <c r="I207" s="856">
        <f>TRUNC(H207*'4-BDI'!$E$29,2)</f>
        <v>135.55000000000001</v>
      </c>
      <c r="J207" s="461">
        <f t="shared" si="14"/>
        <v>106.15</v>
      </c>
      <c r="K207" s="462">
        <f t="shared" si="15"/>
        <v>135.55000000000001</v>
      </c>
    </row>
    <row r="208" spans="2:11" s="213" customFormat="1" ht="15">
      <c r="B208" s="15" t="s">
        <v>12364</v>
      </c>
      <c r="C208" s="852" t="s">
        <v>5324</v>
      </c>
      <c r="D208" s="852" t="s">
        <v>1107</v>
      </c>
      <c r="E208" s="853" t="str">
        <f>IFERROR(VLOOKUP($C208,'SINAPI MARÇO 2020'!$1:$1048576,2,0),IFERROR(VLOOKUP($C208,'COMP. PROPRIA'!$B$1:$I$2187,4,0),""))</f>
        <v>Registro de gaveta com canopla cromada - 1/2", fornecimento e instalação</v>
      </c>
      <c r="F208" s="854" t="str">
        <f>IFERROR(VLOOKUP($C208,'SINAPI MARÇO 2020'!$A:$D,3,0),IFERROR(VLOOKUP($C208,'COMP. PROPRIA'!$B$1:$I$2187,5,0),""))</f>
        <v>UN</v>
      </c>
      <c r="G208" s="453">
        <v>1</v>
      </c>
      <c r="H208" s="855">
        <f>IFERROR(VLOOKUP($C208,'SINAPI MARÇO 2020'!$A:$D,4,0),IFERROR(VLOOKUP($C208,'COMP. PROPRIA'!$B$1:$I$204555,8,0),""))</f>
        <v>140.57</v>
      </c>
      <c r="I208" s="856">
        <f>TRUNC(H208*'4-BDI'!$E$29,2)</f>
        <v>179.5</v>
      </c>
      <c r="J208" s="461">
        <f t="shared" si="14"/>
        <v>140.57</v>
      </c>
      <c r="K208" s="462">
        <f t="shared" si="15"/>
        <v>179.5</v>
      </c>
    </row>
    <row r="209" spans="2:11" s="213" customFormat="1" ht="15">
      <c r="B209" s="15" t="s">
        <v>13429</v>
      </c>
      <c r="C209" s="852" t="s">
        <v>12642</v>
      </c>
      <c r="D209" s="852" t="s">
        <v>1107</v>
      </c>
      <c r="E209" s="853" t="str">
        <f>IFERROR(VLOOKUP($C209,'SINAPI MARÇO 2020'!$1:$1048576,2,0),IFERROR(VLOOKUP($C209,'COMP. PROPRIA'!$B$1:$I$2187,4,0),""))</f>
        <v>Registro esfera borboleta bruto PVC - 1/2", fornecimento e instalação</v>
      </c>
      <c r="F209" s="854" t="str">
        <f>IFERROR(VLOOKUP($C209,'SINAPI MARÇO 2020'!$A:$D,3,0),IFERROR(VLOOKUP($C209,'COMP. PROPRIA'!$B$1:$I$2187,5,0),""))</f>
        <v>UN</v>
      </c>
      <c r="G209" s="453">
        <v>1</v>
      </c>
      <c r="H209" s="855">
        <f>IFERROR(VLOOKUP($C209,'SINAPI MARÇO 2020'!$A:$D,4,0),IFERROR(VLOOKUP($C209,'COMP. PROPRIA'!$B$1:$I$204555,8,0),""))</f>
        <v>48.4</v>
      </c>
      <c r="I209" s="856">
        <f>TRUNC(H209*'4-BDI'!$E$29,2)</f>
        <v>61.8</v>
      </c>
      <c r="J209" s="461">
        <f t="shared" si="14"/>
        <v>48.4</v>
      </c>
      <c r="K209" s="462">
        <f t="shared" si="15"/>
        <v>61.8</v>
      </c>
    </row>
    <row r="210" spans="2:11" s="213" customFormat="1" ht="15">
      <c r="B210" s="15" t="s">
        <v>13430</v>
      </c>
      <c r="C210" s="852" t="s">
        <v>5333</v>
      </c>
      <c r="D210" s="852" t="s">
        <v>1107</v>
      </c>
      <c r="E210" s="853" t="str">
        <f>IFERROR(VLOOKUP($C210,'SINAPI MARÇO 2020'!$1:$1048576,2,0),IFERROR(VLOOKUP($C210,'COMP. PROPRIA'!$B$1:$I$2187,4,0),""))</f>
        <v>Registro bruto de gaveta 2", fornecimento e instalação</v>
      </c>
      <c r="F210" s="854" t="str">
        <f>IFERROR(VLOOKUP($C210,'SINAPI MARÇO 2020'!$A:$D,3,0),IFERROR(VLOOKUP($C210,'COMP. PROPRIA'!$B$1:$I$2187,5,0),""))</f>
        <v>UN</v>
      </c>
      <c r="G210" s="453">
        <v>8</v>
      </c>
      <c r="H210" s="855">
        <f>IFERROR(VLOOKUP($C210,'SINAPI MARÇO 2020'!$A:$D,4,0),IFERROR(VLOOKUP($C210,'COMP. PROPRIA'!$B$1:$I$204555,8,0),""))</f>
        <v>124.82</v>
      </c>
      <c r="I210" s="856">
        <f>TRUNC(H210*'4-BDI'!$E$29,2)</f>
        <v>159.38999999999999</v>
      </c>
      <c r="J210" s="461">
        <f t="shared" si="14"/>
        <v>998.56</v>
      </c>
      <c r="K210" s="462">
        <f t="shared" si="15"/>
        <v>1275.1199999999999</v>
      </c>
    </row>
    <row r="211" spans="2:11" s="213" customFormat="1" ht="15">
      <c r="B211" s="15" t="s">
        <v>13431</v>
      </c>
      <c r="C211" s="852" t="s">
        <v>5334</v>
      </c>
      <c r="D211" s="852" t="s">
        <v>1107</v>
      </c>
      <c r="E211" s="853" t="str">
        <f>IFERROR(VLOOKUP($C211,'SINAPI MARÇO 2020'!$1:$1048576,2,0),IFERROR(VLOOKUP($C211,'COMP. PROPRIA'!$B$1:$I$2187,4,0),""))</f>
        <v>Registro bruto de gaveta 2 1/2", fornecimento e instalação</v>
      </c>
      <c r="F211" s="854" t="str">
        <f>IFERROR(VLOOKUP($C211,'SINAPI MARÇO 2020'!$A:$D,3,0),IFERROR(VLOOKUP($C211,'COMP. PROPRIA'!$B$1:$I$2187,5,0),""))</f>
        <v>UN</v>
      </c>
      <c r="G211" s="453">
        <v>2</v>
      </c>
      <c r="H211" s="855">
        <f>IFERROR(VLOOKUP($C211,'SINAPI MARÇO 2020'!$A:$D,4,0),IFERROR(VLOOKUP($C211,'COMP. PROPRIA'!$B$1:$I$204555,8,0),""))</f>
        <v>240.18</v>
      </c>
      <c r="I211" s="856">
        <f>TRUNC(H211*'4-BDI'!$E$29,2)</f>
        <v>306.70999999999998</v>
      </c>
      <c r="J211" s="461">
        <f t="shared" si="14"/>
        <v>480.36</v>
      </c>
      <c r="K211" s="462">
        <f t="shared" si="15"/>
        <v>613.41999999999996</v>
      </c>
    </row>
    <row r="212" spans="2:11" s="213" customFormat="1" ht="15">
      <c r="B212" s="15" t="s">
        <v>13432</v>
      </c>
      <c r="C212" s="852" t="s">
        <v>5335</v>
      </c>
      <c r="D212" s="852" t="s">
        <v>1107</v>
      </c>
      <c r="E212" s="853" t="str">
        <f>IFERROR(VLOOKUP($C212,'SINAPI MARÇO 2020'!$1:$1048576,2,0),IFERROR(VLOOKUP($C212,'COMP. PROPRIA'!$B$1:$I$2187,4,0),""))</f>
        <v>Registro bruto de gaveta 3", fornecimento e instalação</v>
      </c>
      <c r="F212" s="854" t="str">
        <f>IFERROR(VLOOKUP($C212,'SINAPI MARÇO 2020'!$A:$D,3,0),IFERROR(VLOOKUP($C212,'COMP. PROPRIA'!$B$1:$I$2187,5,0),""))</f>
        <v>UN</v>
      </c>
      <c r="G212" s="453">
        <v>2</v>
      </c>
      <c r="H212" s="855">
        <f>IFERROR(VLOOKUP($C212,'SINAPI MARÇO 2020'!$A:$D,4,0),IFERROR(VLOOKUP($C212,'COMP. PROPRIA'!$B$1:$I$204555,8,0),""))</f>
        <v>369.76</v>
      </c>
      <c r="I212" s="856">
        <f>TRUNC(H212*'4-BDI'!$E$29,2)</f>
        <v>472.18</v>
      </c>
      <c r="J212" s="461">
        <f t="shared" si="14"/>
        <v>739.52</v>
      </c>
      <c r="K212" s="462">
        <f t="shared" si="15"/>
        <v>944.36</v>
      </c>
    </row>
    <row r="213" spans="2:11" s="213" customFormat="1" ht="15">
      <c r="B213" s="15" t="s">
        <v>13433</v>
      </c>
      <c r="C213" s="852" t="s">
        <v>5336</v>
      </c>
      <c r="D213" s="852" t="s">
        <v>1107</v>
      </c>
      <c r="E213" s="853" t="str">
        <f>IFERROR(VLOOKUP($C213,'SINAPI MARÇO 2020'!$1:$1048576,2,0),IFERROR(VLOOKUP($C213,'COMP. PROPRIA'!$B$1:$I$2187,4,0),""))</f>
        <v>Registro bruto de gaveta 3/4", fornecimento e instalação</v>
      </c>
      <c r="F213" s="854" t="str">
        <f>IFERROR(VLOOKUP($C213,'SINAPI MARÇO 2020'!$A:$D,3,0),IFERROR(VLOOKUP($C213,'COMP. PROPRIA'!$B$1:$I$2187,5,0),""))</f>
        <v>UN</v>
      </c>
      <c r="G213" s="453">
        <v>2</v>
      </c>
      <c r="H213" s="855">
        <f>IFERROR(VLOOKUP($C213,'SINAPI MARÇO 2020'!$A:$D,4,0),IFERROR(VLOOKUP($C213,'COMP. PROPRIA'!$B$1:$I$204555,8,0),""))</f>
        <v>56.72</v>
      </c>
      <c r="I213" s="856">
        <f>TRUNC(H213*'4-BDI'!$E$29,2)</f>
        <v>72.430000000000007</v>
      </c>
      <c r="J213" s="461">
        <f t="shared" si="14"/>
        <v>113.44</v>
      </c>
      <c r="K213" s="462">
        <f t="shared" si="15"/>
        <v>144.86000000000001</v>
      </c>
    </row>
    <row r="214" spans="2:11" s="213" customFormat="1" ht="15">
      <c r="B214" s="15" t="s">
        <v>13434</v>
      </c>
      <c r="C214" s="852" t="s">
        <v>5337</v>
      </c>
      <c r="D214" s="852" t="s">
        <v>1107</v>
      </c>
      <c r="E214" s="853" t="str">
        <f>IFERROR(VLOOKUP($C214,'SINAPI MARÇO 2020'!$1:$1048576,2,0),IFERROR(VLOOKUP($C214,'COMP. PROPRIA'!$B$1:$I$2187,4,0),""))</f>
        <v>Registro bruto de gaveta 4", fornecimento e instalação</v>
      </c>
      <c r="F214" s="854" t="str">
        <f>IFERROR(VLOOKUP($C214,'SINAPI MARÇO 2020'!$A:$D,3,0),IFERROR(VLOOKUP($C214,'COMP. PROPRIA'!$B$1:$I$2187,5,0),""))</f>
        <v>UN</v>
      </c>
      <c r="G214" s="453">
        <v>2</v>
      </c>
      <c r="H214" s="855">
        <f>IFERROR(VLOOKUP($C214,'SINAPI MARÇO 2020'!$A:$D,4,0),IFERROR(VLOOKUP($C214,'COMP. PROPRIA'!$B$1:$I$204555,8,0),""))</f>
        <v>659.05</v>
      </c>
      <c r="I214" s="856">
        <f>TRUNC(H214*'4-BDI'!$E$29,2)</f>
        <v>841.6</v>
      </c>
      <c r="J214" s="461">
        <f t="shared" si="14"/>
        <v>1318.1</v>
      </c>
      <c r="K214" s="462">
        <f t="shared" si="15"/>
        <v>1683.2</v>
      </c>
    </row>
    <row r="215" spans="2:11" s="213" customFormat="1" ht="15">
      <c r="B215" s="15" t="s">
        <v>13435</v>
      </c>
      <c r="C215" s="852" t="s">
        <v>5347</v>
      </c>
      <c r="D215" s="852" t="s">
        <v>1107</v>
      </c>
      <c r="E215" s="853" t="str">
        <f>IFERROR(VLOOKUP($C215,'SINAPI MARÇO 2020'!$1:$1048576,2,0),IFERROR(VLOOKUP($C215,'COMP. PROPRIA'!$B$1:$I$2187,4,0),""))</f>
        <v>Registro de gaveta com canopla cromada 1", fornecimento e instalação</v>
      </c>
      <c r="F215" s="854" t="str">
        <f>IFERROR(VLOOKUP($C215,'SINAPI MARÇO 2020'!$A:$D,3,0),IFERROR(VLOOKUP($C215,'COMP. PROPRIA'!$B$1:$I$2187,5,0),""))</f>
        <v>UN</v>
      </c>
      <c r="G215" s="453">
        <v>1</v>
      </c>
      <c r="H215" s="855">
        <f>IFERROR(VLOOKUP($C215,'SINAPI MARÇO 2020'!$A:$D,4,0),IFERROR(VLOOKUP($C215,'COMP. PROPRIA'!$B$1:$I$204555,8,0),""))</f>
        <v>96.25</v>
      </c>
      <c r="I215" s="856">
        <f>TRUNC(H215*'4-BDI'!$E$29,2)</f>
        <v>122.91</v>
      </c>
      <c r="J215" s="461">
        <f t="shared" si="14"/>
        <v>96.25</v>
      </c>
      <c r="K215" s="462">
        <f t="shared" si="15"/>
        <v>122.91</v>
      </c>
    </row>
    <row r="216" spans="2:11" s="213" customFormat="1" ht="15">
      <c r="B216" s="15" t="s">
        <v>13436</v>
      </c>
      <c r="C216" s="852" t="s">
        <v>5348</v>
      </c>
      <c r="D216" s="852" t="s">
        <v>1107</v>
      </c>
      <c r="E216" s="853" t="str">
        <f>IFERROR(VLOOKUP($C216,'SINAPI MARÇO 2020'!$1:$1048576,2,0),IFERROR(VLOOKUP($C216,'COMP. PROPRIA'!$B$1:$I$2187,4,0),""))</f>
        <v>Registro de gaveta com canopla cromada 1 1/2", fornecimento e instalação</v>
      </c>
      <c r="F216" s="854" t="str">
        <f>IFERROR(VLOOKUP($C216,'SINAPI MARÇO 2020'!$A:$D,3,0),IFERROR(VLOOKUP($C216,'COMP. PROPRIA'!$B$1:$I$2187,5,0),""))</f>
        <v>UN</v>
      </c>
      <c r="G216" s="453">
        <v>5</v>
      </c>
      <c r="H216" s="855">
        <f>IFERROR(VLOOKUP($C216,'SINAPI MARÇO 2020'!$A:$D,4,0),IFERROR(VLOOKUP($C216,'COMP. PROPRIA'!$B$1:$I$204555,8,0),""))</f>
        <v>140.18</v>
      </c>
      <c r="I216" s="856">
        <f>TRUNC(H216*'4-BDI'!$E$29,2)</f>
        <v>179.01</v>
      </c>
      <c r="J216" s="461">
        <f t="shared" si="14"/>
        <v>700.9</v>
      </c>
      <c r="K216" s="462">
        <f t="shared" si="15"/>
        <v>895.05</v>
      </c>
    </row>
    <row r="217" spans="2:11" s="213" customFormat="1" ht="15">
      <c r="B217" s="15" t="s">
        <v>13437</v>
      </c>
      <c r="C217" s="852" t="s">
        <v>5349</v>
      </c>
      <c r="D217" s="852" t="s">
        <v>1107</v>
      </c>
      <c r="E217" s="853" t="str">
        <f>IFERROR(VLOOKUP($C217,'SINAPI MARÇO 2020'!$1:$1048576,2,0),IFERROR(VLOOKUP($C217,'COMP. PROPRIA'!$B$1:$I$2187,4,0),""))</f>
        <v>Registro de gaveta com canopla cromada 3/4", fornecimento e instalação</v>
      </c>
      <c r="F217" s="854" t="str">
        <f>IFERROR(VLOOKUP($C217,'SINAPI MARÇO 2020'!$A:$D,3,0),IFERROR(VLOOKUP($C217,'COMP. PROPRIA'!$B$1:$I$2187,5,0),""))</f>
        <v>UN</v>
      </c>
      <c r="G217" s="453">
        <v>31</v>
      </c>
      <c r="H217" s="855">
        <f>IFERROR(VLOOKUP($C217,'SINAPI MARÇO 2020'!$A:$D,4,0),IFERROR(VLOOKUP($C217,'COMP. PROPRIA'!$B$1:$I$204555,8,0),""))</f>
        <v>96.25</v>
      </c>
      <c r="I217" s="856">
        <f>TRUNC(H217*'4-BDI'!$E$29,2)</f>
        <v>122.91</v>
      </c>
      <c r="J217" s="461">
        <f t="shared" si="14"/>
        <v>2983.75</v>
      </c>
      <c r="K217" s="462">
        <f t="shared" si="15"/>
        <v>3810.21</v>
      </c>
    </row>
    <row r="218" spans="2:11" s="213" customFormat="1" ht="15">
      <c r="B218" s="15" t="s">
        <v>13438</v>
      </c>
      <c r="C218" s="852" t="s">
        <v>5350</v>
      </c>
      <c r="D218" s="852" t="s">
        <v>1107</v>
      </c>
      <c r="E218" s="853" t="str">
        <f>IFERROR(VLOOKUP($C218,'SINAPI MARÇO 2020'!$1:$1048576,2,0),IFERROR(VLOOKUP($C218,'COMP. PROPRIA'!$B$1:$I$2187,4,0),""))</f>
        <v>Registro de pressão com canopla cromada 3/4", fornecimento e instalação</v>
      </c>
      <c r="F218" s="854" t="str">
        <f>IFERROR(VLOOKUP($C218,'SINAPI MARÇO 2020'!$A:$D,3,0),IFERROR(VLOOKUP($C218,'COMP. PROPRIA'!$B$1:$I$2187,5,0),""))</f>
        <v>UN</v>
      </c>
      <c r="G218" s="453">
        <v>15</v>
      </c>
      <c r="H218" s="855">
        <f>IFERROR(VLOOKUP($C218,'SINAPI MARÇO 2020'!$A:$D,4,0),IFERROR(VLOOKUP($C218,'COMP. PROPRIA'!$B$1:$I$204555,8,0),""))</f>
        <v>74.89</v>
      </c>
      <c r="I218" s="856">
        <f>TRUNC(H218*'4-BDI'!$E$29,2)</f>
        <v>95.63</v>
      </c>
      <c r="J218" s="461">
        <f t="shared" si="14"/>
        <v>1123.3499999999999</v>
      </c>
      <c r="K218" s="462">
        <f t="shared" si="15"/>
        <v>1434.45</v>
      </c>
    </row>
    <row r="219" spans="2:11" ht="15" customHeight="1">
      <c r="B219" s="732" t="s">
        <v>10091</v>
      </c>
      <c r="C219" s="733"/>
      <c r="D219" s="733"/>
      <c r="E219" s="733"/>
      <c r="F219" s="733"/>
      <c r="G219" s="733"/>
      <c r="H219" s="733"/>
      <c r="I219" s="463"/>
      <c r="J219" s="470">
        <f>TRUNC(SUM(J139:J218),2)</f>
        <v>34356.75</v>
      </c>
      <c r="K219" s="464">
        <f>TRUNC(SUM(K139:K218),2)</f>
        <v>43866.43</v>
      </c>
    </row>
    <row r="220" spans="2:11" s="213" customFormat="1" ht="15">
      <c r="B220" s="386"/>
      <c r="C220" s="380"/>
      <c r="D220" s="380"/>
      <c r="E220" s="379"/>
      <c r="F220" s="378"/>
      <c r="G220" s="438"/>
      <c r="H220" s="465"/>
      <c r="I220" s="466"/>
      <c r="J220" s="459"/>
      <c r="K220" s="460"/>
    </row>
    <row r="221" spans="2:11" s="213" customFormat="1" ht="15">
      <c r="B221" s="369" t="s">
        <v>908</v>
      </c>
      <c r="C221" s="370"/>
      <c r="D221" s="371"/>
      <c r="E221" s="372" t="s">
        <v>12644</v>
      </c>
      <c r="F221" s="373"/>
      <c r="G221" s="437"/>
      <c r="H221" s="458"/>
      <c r="I221" s="458"/>
      <c r="J221" s="459"/>
      <c r="K221" s="460"/>
    </row>
    <row r="222" spans="2:11" s="213" customFormat="1" ht="15">
      <c r="B222" s="369" t="s">
        <v>51</v>
      </c>
      <c r="C222" s="370"/>
      <c r="D222" s="371"/>
      <c r="E222" s="379" t="s">
        <v>12365</v>
      </c>
      <c r="F222" s="373"/>
      <c r="G222" s="437"/>
      <c r="H222" s="458"/>
      <c r="I222" s="458"/>
      <c r="J222" s="459"/>
      <c r="K222" s="460"/>
    </row>
    <row r="223" spans="2:11" s="213" customFormat="1" ht="35.25" customHeight="1">
      <c r="B223" s="15" t="s">
        <v>13439</v>
      </c>
      <c r="C223" s="857">
        <v>89848</v>
      </c>
      <c r="D223" s="852" t="s">
        <v>7</v>
      </c>
      <c r="E223" s="853" t="str">
        <f>IFERROR(VLOOKUP($C223,'SINAPI MARÇO 2020'!$1:$1048576,2,0),IFERROR(VLOOKUP($C223,'COMP. PROPRIA'!$B$1:$I$20010,4,0),""))</f>
        <v>TUBO PVC, SERIE NORMAL, ESGOTO PREDIAL, DN 100 MM, FORNECIDO E INSTALADO EM SUBCOLETOR AÉREO DE ESGOTO SANITÁRIO. AF_12/2014</v>
      </c>
      <c r="F223" s="854" t="str">
        <f>IFERROR(VLOOKUP($C223,'SINAPI MARÇO 2020'!$A:$D,3,0),IFERROR(VLOOKUP($C223,'COMP. PROPRIA'!$B$1:$I$20010,5,0),""))</f>
        <v>M</v>
      </c>
      <c r="G223" s="453">
        <v>237.27</v>
      </c>
      <c r="H223" s="855">
        <f>IFERROR(VLOOKUP($C223,'SINAPI MARÇO 2020'!$A:$D,4,0),IFERROR(VLOOKUP($C223,'COMP. PROPRIA'!$B$1:$I$204555,8,0),""))</f>
        <v>20.76</v>
      </c>
      <c r="I223" s="856">
        <f>TRUNC(H223*'4-BDI'!$E$29,2)</f>
        <v>26.51</v>
      </c>
      <c r="J223" s="461">
        <f t="shared" ref="J223:J232" si="16">TRUNC(G223*H223,2)</f>
        <v>4925.72</v>
      </c>
      <c r="K223" s="462">
        <f t="shared" ref="K223:K232" si="17">TRUNC(G223*I223,2)</f>
        <v>6290.02</v>
      </c>
    </row>
    <row r="224" spans="2:11" s="213" customFormat="1" ht="33" customHeight="1">
      <c r="B224" s="15" t="s">
        <v>13440</v>
      </c>
      <c r="C224" s="857">
        <v>89849</v>
      </c>
      <c r="D224" s="852" t="s">
        <v>7</v>
      </c>
      <c r="E224" s="853" t="str">
        <f>IFERROR(VLOOKUP($C224,'SINAPI MARÇO 2020'!$1:$1048576,2,0),IFERROR(VLOOKUP($C224,'COMP. PROPRIA'!$B$1:$I$20010,4,0),""))</f>
        <v>TUBO PVC, SERIE NORMAL, ESGOTO PREDIAL, DN 150 MM, FORNECIDO E INSTALADO EM SUBCOLETOR AÉREO DE ESGOTO SANITÁRIO. AF_12/2014</v>
      </c>
      <c r="F224" s="854" t="str">
        <f>IFERROR(VLOOKUP($C224,'SINAPI MARÇO 2020'!$A:$D,3,0),IFERROR(VLOOKUP($C224,'COMP. PROPRIA'!$B$1:$I$20010,5,0),""))</f>
        <v>M</v>
      </c>
      <c r="G224" s="453">
        <v>107.14</v>
      </c>
      <c r="H224" s="855">
        <f>IFERROR(VLOOKUP($C224,'SINAPI MARÇO 2020'!$A:$D,4,0),IFERROR(VLOOKUP($C224,'COMP. PROPRIA'!$B$1:$I$204555,8,0),""))</f>
        <v>39.31</v>
      </c>
      <c r="I224" s="856">
        <f>TRUNC(H224*'4-BDI'!$E$29,2)</f>
        <v>50.19</v>
      </c>
      <c r="J224" s="461">
        <f t="shared" si="16"/>
        <v>4211.67</v>
      </c>
      <c r="K224" s="462">
        <f t="shared" si="17"/>
        <v>5377.35</v>
      </c>
    </row>
    <row r="225" spans="2:11" s="213" customFormat="1" ht="45.75" customHeight="1">
      <c r="B225" s="15" t="s">
        <v>13441</v>
      </c>
      <c r="C225" s="857">
        <v>89811</v>
      </c>
      <c r="D225" s="852" t="s">
        <v>7</v>
      </c>
      <c r="E225" s="853" t="str">
        <f>IFERROR(VLOOKUP($C225,'SINAPI MARÇO 2020'!$1:$1048576,2,0),IFERROR(VLOOKUP($C225,'COMP. PROPRIA'!$B$1:$I$20010,4,0),""))</f>
        <v>CURVA CURTA 90 GRAUS, PVC, SERIE NORMAL, ESGOTO PREDIAL, DN 100 MM, JUNTA ELÁSTICA, FORNECIDO E INSTALADO EM PRUMADA DE ESGOTO SANITÁRIO OU VENTILAÇÃO. AF_12/2014</v>
      </c>
      <c r="F225" s="854" t="str">
        <f>IFERROR(VLOOKUP($C225,'SINAPI MARÇO 2020'!$A:$D,3,0),IFERROR(VLOOKUP($C225,'COMP. PROPRIA'!$B$1:$I$20010,5,0),""))</f>
        <v>UN</v>
      </c>
      <c r="G225" s="453">
        <v>52</v>
      </c>
      <c r="H225" s="855">
        <f>IFERROR(VLOOKUP($C225,'SINAPI MARÇO 2020'!$A:$D,4,0),IFERROR(VLOOKUP($C225,'COMP. PROPRIA'!$B$1:$I$204555,8,0),""))</f>
        <v>21.91</v>
      </c>
      <c r="I225" s="856">
        <f>TRUNC(H225*'4-BDI'!$E$29,2)</f>
        <v>27.97</v>
      </c>
      <c r="J225" s="461">
        <f t="shared" si="16"/>
        <v>1139.32</v>
      </c>
      <c r="K225" s="462">
        <f t="shared" si="17"/>
        <v>1454.44</v>
      </c>
    </row>
    <row r="226" spans="2:11" s="213" customFormat="1" ht="55.5" customHeight="1">
      <c r="B226" s="15" t="s">
        <v>13442</v>
      </c>
      <c r="C226" s="857">
        <v>89746</v>
      </c>
      <c r="D226" s="852" t="s">
        <v>7</v>
      </c>
      <c r="E226" s="853" t="str">
        <f>IFERROR(VLOOKUP($C226,'SINAPI MARÇO 2020'!$1:$1048576,2,0),IFERROR(VLOOKUP($C226,'COMP. PROPRIA'!$B$1:$I$20010,4,0),""))</f>
        <v>JOELHO 45 GRAUS, PVC, SERIE NORMAL, ESGOTO PREDIAL, DN 100 MM, JUNTA ELÁSTICA, FORNECIDO E INSTALADO EM RAMAL DE DESCARGA OU RAMAL DE ESGOTO SANITÁRIO. AF_12/2014</v>
      </c>
      <c r="F226" s="854" t="str">
        <f>IFERROR(VLOOKUP($C226,'SINAPI MARÇO 2020'!$A:$D,3,0),IFERROR(VLOOKUP($C226,'COMP. PROPRIA'!$B$1:$I$20010,5,0),""))</f>
        <v>UN</v>
      </c>
      <c r="G226" s="453">
        <v>26</v>
      </c>
      <c r="H226" s="855">
        <f>IFERROR(VLOOKUP($C226,'SINAPI MARÇO 2020'!$A:$D,4,0),IFERROR(VLOOKUP($C226,'COMP. PROPRIA'!$B$1:$I$204555,8,0),""))</f>
        <v>17.600000000000001</v>
      </c>
      <c r="I226" s="856">
        <f>TRUNC(H226*'4-BDI'!$E$29,2)</f>
        <v>22.47</v>
      </c>
      <c r="J226" s="461">
        <f t="shared" si="16"/>
        <v>457.6</v>
      </c>
      <c r="K226" s="462">
        <f t="shared" si="17"/>
        <v>584.22</v>
      </c>
    </row>
    <row r="227" spans="2:11" s="213" customFormat="1" ht="60.75" customHeight="1">
      <c r="B227" s="15" t="s">
        <v>13443</v>
      </c>
      <c r="C227" s="857">
        <v>89744</v>
      </c>
      <c r="D227" s="852" t="s">
        <v>7</v>
      </c>
      <c r="E227" s="853" t="str">
        <f>IFERROR(VLOOKUP($C227,'SINAPI MARÇO 2020'!$1:$1048576,2,0),IFERROR(VLOOKUP($C227,'COMP. PROPRIA'!$B$1:$I$20010,4,0),""))</f>
        <v>JOELHO 90 GRAUS, PVC, SERIE NORMAL, ESGOTO PREDIAL, DN 100 MM, JUNTA ELÁSTICA, FORNECIDO E INSTALADO EM RAMAL DE DESCARGA OU RAMAL DE ESGOTO SANITÁRIO. AF_12/2014</v>
      </c>
      <c r="F227" s="854" t="str">
        <f>IFERROR(VLOOKUP($C227,'SINAPI MARÇO 2020'!$A:$D,3,0),IFERROR(VLOOKUP($C227,'COMP. PROPRIA'!$B$1:$I$20010,5,0),""))</f>
        <v>UN</v>
      </c>
      <c r="G227" s="453">
        <v>4</v>
      </c>
      <c r="H227" s="855">
        <f>IFERROR(VLOOKUP($C227,'SINAPI MARÇO 2020'!$A:$D,4,0),IFERROR(VLOOKUP($C227,'COMP. PROPRIA'!$B$1:$I$204555,8,0),""))</f>
        <v>17.63</v>
      </c>
      <c r="I227" s="856">
        <f>TRUNC(H227*'4-BDI'!$E$29,2)</f>
        <v>22.51</v>
      </c>
      <c r="J227" s="461">
        <f t="shared" si="16"/>
        <v>70.52</v>
      </c>
      <c r="K227" s="462">
        <f t="shared" si="17"/>
        <v>90.04</v>
      </c>
    </row>
    <row r="228" spans="2:11" s="213" customFormat="1" ht="15" customHeight="1">
      <c r="B228" s="15" t="s">
        <v>13444</v>
      </c>
      <c r="C228" s="852" t="s">
        <v>12645</v>
      </c>
      <c r="D228" s="852" t="s">
        <v>1107</v>
      </c>
      <c r="E228" s="853" t="str">
        <f>IFERROR(VLOOKUP($C228,'SINAPI MARÇO 2020'!$1:$1048576,2,0),IFERROR(VLOOKUP($C228,'COMP. PROPRIA'!$B$1:$I$20010,4,0),""))</f>
        <v>Tê sanitario - 100mm - 100mm, fornecimento e instalação</v>
      </c>
      <c r="F228" s="854" t="str">
        <f>IFERROR(VLOOKUP($C228,'SINAPI MARÇO 2020'!$A:$D,3,0),IFERROR(VLOOKUP($C228,'COMP. PROPRIA'!$B$1:$I$20010,5,0),""))</f>
        <v>UN</v>
      </c>
      <c r="G228" s="453">
        <v>4</v>
      </c>
      <c r="H228" s="855">
        <f>IFERROR(VLOOKUP($C228,'SINAPI MARÇO 2020'!$A:$D,4,0),IFERROR(VLOOKUP($C228,'COMP. PROPRIA'!$B$1:$I$204555,8,0),""))</f>
        <v>69.06</v>
      </c>
      <c r="I228" s="856">
        <f>TRUNC(H228*'4-BDI'!$E$29,2)</f>
        <v>88.18</v>
      </c>
      <c r="J228" s="461">
        <f t="shared" si="16"/>
        <v>276.24</v>
      </c>
      <c r="K228" s="462">
        <f t="shared" si="17"/>
        <v>352.72</v>
      </c>
    </row>
    <row r="229" spans="2:11" s="213" customFormat="1" ht="58.5" customHeight="1">
      <c r="B229" s="15" t="s">
        <v>13445</v>
      </c>
      <c r="C229" s="857">
        <v>89567</v>
      </c>
      <c r="D229" s="852" t="s">
        <v>7</v>
      </c>
      <c r="E229" s="853" t="str">
        <f>IFERROR(VLOOKUP($C229,'SINAPI MARÇO 2020'!$1:$1048576,2,0),IFERROR(VLOOKUP($C229,'COMP. PROPRIA'!$B$1:$I$20010,4,0),""))</f>
        <v>JUNÇÃO SIMPLES, PVC, SERIE R, ÁGUA PLUVIAL, DN 100 X 100 MM, JUNTA ELÁSTICA, FORNECIDO E INSTALADO EM RAMAL DE ENCAMINHAMENTO. AF_12/2014</v>
      </c>
      <c r="F229" s="854" t="str">
        <f>IFERROR(VLOOKUP($C229,'SINAPI MARÇO 2020'!$A:$D,3,0),IFERROR(VLOOKUP($C229,'COMP. PROPRIA'!$B$1:$I$20010,5,0),""))</f>
        <v>UN</v>
      </c>
      <c r="G229" s="453">
        <v>6</v>
      </c>
      <c r="H229" s="855">
        <f>IFERROR(VLOOKUP($C229,'SINAPI MARÇO 2020'!$A:$D,4,0),IFERROR(VLOOKUP($C229,'COMP. PROPRIA'!$B$1:$I$204555,8,0),""))</f>
        <v>51.07</v>
      </c>
      <c r="I229" s="856">
        <f>TRUNC(H229*'4-BDI'!$E$29,2)</f>
        <v>65.209999999999994</v>
      </c>
      <c r="J229" s="461">
        <f t="shared" si="16"/>
        <v>306.42</v>
      </c>
      <c r="K229" s="462">
        <f t="shared" si="17"/>
        <v>391.26</v>
      </c>
    </row>
    <row r="230" spans="2:11" s="384" customFormat="1" ht="15" customHeight="1">
      <c r="B230" s="386" t="s">
        <v>52</v>
      </c>
      <c r="C230" s="383"/>
      <c r="D230" s="387"/>
      <c r="E230" s="381" t="s">
        <v>12354</v>
      </c>
      <c r="F230" s="854"/>
      <c r="G230" s="437"/>
      <c r="H230" s="855" t="str">
        <f>IFERROR(VLOOKUP($C230,'SINAPI MARÇO 2020'!$A:$D,4,0),IFERROR(VLOOKUP($C230,'COMP. PROPRIA'!$B$1:$I$204555,8,0),""))</f>
        <v/>
      </c>
      <c r="I230" s="856"/>
      <c r="J230" s="461"/>
      <c r="K230" s="462"/>
    </row>
    <row r="231" spans="2:11" s="213" customFormat="1" ht="15" customHeight="1">
      <c r="B231" s="15" t="s">
        <v>13446</v>
      </c>
      <c r="C231" s="852" t="s">
        <v>12648</v>
      </c>
      <c r="D231" s="852" t="s">
        <v>1107</v>
      </c>
      <c r="E231" s="853" t="str">
        <f>IFERROR(VLOOKUP($C231,'SINAPI MARÇO 2020'!$1:$1048576,2,0),IFERROR(VLOOKUP($C231,'COMP. PROPRIA'!$B$1:$I$20010,4,0),""))</f>
        <v>Ralo hemisférico (formato abacaxi) de ferro fundido, Ø100mm</v>
      </c>
      <c r="F231" s="854" t="str">
        <f>IFERROR(VLOOKUP($C231,'SINAPI MARÇO 2020'!$A:$D,3,0),IFERROR(VLOOKUP($C231,'COMP. PROPRIA'!$B$1:$I$20010,5,0),""))</f>
        <v>UN</v>
      </c>
      <c r="G231" s="453">
        <v>24</v>
      </c>
      <c r="H231" s="855">
        <f>IFERROR(VLOOKUP($C231,'SINAPI MARÇO 2020'!$A:$D,4,0),IFERROR(VLOOKUP($C231,'COMP. PROPRIA'!$B$1:$I$204555,8,0),""))</f>
        <v>30.04</v>
      </c>
      <c r="I231" s="856">
        <f>TRUNC(H231*'4-BDI'!$E$29,2)</f>
        <v>38.36</v>
      </c>
      <c r="J231" s="461">
        <f t="shared" si="16"/>
        <v>720.96</v>
      </c>
      <c r="K231" s="462">
        <f t="shared" si="17"/>
        <v>920.64</v>
      </c>
    </row>
    <row r="232" spans="2:11" s="213" customFormat="1" ht="15" customHeight="1">
      <c r="B232" s="15" t="s">
        <v>13447</v>
      </c>
      <c r="C232" s="852" t="s">
        <v>12646</v>
      </c>
      <c r="D232" s="852" t="s">
        <v>1107</v>
      </c>
      <c r="E232" s="853" t="str">
        <f>IFERROR(VLOOKUP($C232,'SINAPI MARÇO 2020'!$1:$1048576,2,0),IFERROR(VLOOKUP($C232,'COMP. PROPRIA'!$B$1:$I$20010,4,0),""))</f>
        <v>Caixa de areia sem grelha 80x80 cm</v>
      </c>
      <c r="F232" s="854" t="str">
        <f>IFERROR(VLOOKUP($C232,'SINAPI MARÇO 2020'!$A:$D,3,0),IFERROR(VLOOKUP($C232,'COMP. PROPRIA'!$B$1:$I$20010,5,0),""))</f>
        <v>UN</v>
      </c>
      <c r="G232" s="453">
        <v>20</v>
      </c>
      <c r="H232" s="855">
        <f>IFERROR(VLOOKUP($C232,'SINAPI MARÇO 2020'!$A:$D,4,0),IFERROR(VLOOKUP($C232,'COMP. PROPRIA'!$B$1:$I$204555,8,0),""))</f>
        <v>154.88999999999999</v>
      </c>
      <c r="I232" s="856">
        <f>TRUNC(H232*'4-BDI'!$E$29,2)</f>
        <v>197.79</v>
      </c>
      <c r="J232" s="461">
        <f t="shared" si="16"/>
        <v>3097.8</v>
      </c>
      <c r="K232" s="462">
        <f t="shared" si="17"/>
        <v>3955.8</v>
      </c>
    </row>
    <row r="233" spans="2:11" s="213" customFormat="1" ht="15" customHeight="1">
      <c r="B233" s="732" t="s">
        <v>10091</v>
      </c>
      <c r="C233" s="733"/>
      <c r="D233" s="733"/>
      <c r="E233" s="733"/>
      <c r="F233" s="733"/>
      <c r="G233" s="733"/>
      <c r="H233" s="733"/>
      <c r="I233" s="463"/>
      <c r="J233" s="470">
        <f>TRUNC(SUM(J223:J232),2)</f>
        <v>15206.25</v>
      </c>
      <c r="K233" s="464">
        <f>TRUNC(SUM(K223:K232),2)</f>
        <v>19416.490000000002</v>
      </c>
    </row>
    <row r="234" spans="2:11" s="213" customFormat="1" ht="15" customHeight="1">
      <c r="B234" s="386"/>
      <c r="C234" s="380"/>
      <c r="D234" s="380"/>
      <c r="E234" s="379"/>
      <c r="F234" s="378"/>
      <c r="G234" s="438"/>
      <c r="H234" s="465"/>
      <c r="I234" s="466"/>
      <c r="J234" s="459"/>
      <c r="K234" s="460"/>
    </row>
    <row r="235" spans="2:11" s="213" customFormat="1" ht="15" customHeight="1">
      <c r="B235" s="369" t="s">
        <v>909</v>
      </c>
      <c r="C235" s="370"/>
      <c r="D235" s="371"/>
      <c r="E235" s="372" t="s">
        <v>12366</v>
      </c>
      <c r="F235" s="373"/>
      <c r="G235" s="437"/>
      <c r="H235" s="458"/>
      <c r="I235" s="458"/>
      <c r="J235" s="459"/>
      <c r="K235" s="460"/>
    </row>
    <row r="236" spans="2:11" s="213" customFormat="1" ht="48.75" customHeight="1">
      <c r="B236" s="15" t="s">
        <v>4733</v>
      </c>
      <c r="C236" s="860">
        <v>89714</v>
      </c>
      <c r="D236" s="860" t="s">
        <v>7</v>
      </c>
      <c r="E236" s="853" t="str">
        <f>IFERROR(VLOOKUP($C236,'SINAPI MARÇO 2020'!$1:$1048576,2,0),IFERROR(VLOOKUP($C236,'COMP. PROPRIA'!$B$1:$I$20010,4,0),""))</f>
        <v>TUBO PVC, SERIE NORMAL, ESGOTO PREDIAL, DN 100 MM, FORNECIDO E INSTALADO EM RAMAL DE DESCARGA OU RAMAL DE ESGOTO SANITÁRIO. AF_12/2014</v>
      </c>
      <c r="F236" s="854" t="str">
        <f>IFERROR(VLOOKUP($C236,'SINAPI MARÇO 2020'!$A:$D,3,0),IFERROR(VLOOKUP($C236,'COMP. PROPRIA'!$B$1:$I$20010,5,0),""))</f>
        <v>M</v>
      </c>
      <c r="G236" s="861">
        <v>24.65</v>
      </c>
      <c r="H236" s="855">
        <f>IFERROR(VLOOKUP($C236,'SINAPI MARÇO 2020'!$A:$D,4,0),IFERROR(VLOOKUP($C236,'COMP. PROPRIA'!$B$1:$I$204555,8,0),""))</f>
        <v>40.28</v>
      </c>
      <c r="I236" s="856">
        <f>TRUNC(H236*'4-BDI'!$E$29,2)</f>
        <v>51.43</v>
      </c>
      <c r="J236" s="461">
        <f t="shared" ref="J236:J272" si="18">TRUNC(G236*H236,2)</f>
        <v>992.9</v>
      </c>
      <c r="K236" s="462">
        <f t="shared" ref="K236:K272" si="19">TRUNC(G236*I236,2)</f>
        <v>1267.74</v>
      </c>
    </row>
    <row r="237" spans="2:11" s="213" customFormat="1" ht="45">
      <c r="B237" s="15" t="s">
        <v>4734</v>
      </c>
      <c r="C237" s="860">
        <v>89711</v>
      </c>
      <c r="D237" s="860" t="s">
        <v>7</v>
      </c>
      <c r="E237" s="853" t="str">
        <f>IFERROR(VLOOKUP($C237,'SINAPI MARÇO 2020'!$1:$1048576,2,0),IFERROR(VLOOKUP($C237,'COMP. PROPRIA'!$B$1:$I$20010,4,0),""))</f>
        <v>TUBO PVC, SERIE NORMAL, ESGOTO PREDIAL, DN 40 MM, FORNECIDO E INSTALADO EM RAMAL DE DESCARGA OU RAMAL DE ESGOTO SANITÁRIO. AF_12/2014</v>
      </c>
      <c r="F237" s="854" t="str">
        <f>IFERROR(VLOOKUP($C237,'SINAPI MARÇO 2020'!$A:$D,3,0),IFERROR(VLOOKUP($C237,'COMP. PROPRIA'!$B$1:$I$20010,5,0),""))</f>
        <v>M</v>
      </c>
      <c r="G237" s="861">
        <v>23.45</v>
      </c>
      <c r="H237" s="855">
        <f>IFERROR(VLOOKUP($C237,'SINAPI MARÇO 2020'!$A:$D,4,0),IFERROR(VLOOKUP($C237,'COMP. PROPRIA'!$B$1:$I$204555,8,0),""))</f>
        <v>13.06</v>
      </c>
      <c r="I237" s="856">
        <f>TRUNC(H237*'4-BDI'!$E$29,2)</f>
        <v>16.670000000000002</v>
      </c>
      <c r="J237" s="461">
        <f t="shared" si="18"/>
        <v>306.25</v>
      </c>
      <c r="K237" s="462">
        <f t="shared" si="19"/>
        <v>390.91</v>
      </c>
    </row>
    <row r="238" spans="2:11" s="213" customFormat="1" ht="52.5" customHeight="1">
      <c r="B238" s="15" t="s">
        <v>4735</v>
      </c>
      <c r="C238" s="860">
        <v>89712</v>
      </c>
      <c r="D238" s="860" t="s">
        <v>7</v>
      </c>
      <c r="E238" s="853" t="str">
        <f>IFERROR(VLOOKUP($C238,'SINAPI MARÇO 2020'!$1:$1048576,2,0),IFERROR(VLOOKUP($C238,'COMP. PROPRIA'!$B$1:$I$20010,4,0),""))</f>
        <v>TUBO PVC, SERIE NORMAL, ESGOTO PREDIAL, DN 50 MM, FORNECIDO E INSTALADO EM RAMAL DE DESCARGA OU RAMAL DE ESGOTO SANITÁRIO. AF_12/2014</v>
      </c>
      <c r="F238" s="854" t="str">
        <f>IFERROR(VLOOKUP($C238,'SINAPI MARÇO 2020'!$A:$D,3,0),IFERROR(VLOOKUP($C238,'COMP. PROPRIA'!$B$1:$I$20010,5,0),""))</f>
        <v>M</v>
      </c>
      <c r="G238" s="861">
        <v>27.8</v>
      </c>
      <c r="H238" s="855">
        <f>IFERROR(VLOOKUP($C238,'SINAPI MARÇO 2020'!$A:$D,4,0),IFERROR(VLOOKUP($C238,'COMP. PROPRIA'!$B$1:$I$204555,8,0),""))</f>
        <v>20.02</v>
      </c>
      <c r="I238" s="856">
        <f>TRUNC(H238*'4-BDI'!$E$29,2)</f>
        <v>25.56</v>
      </c>
      <c r="J238" s="461">
        <f t="shared" si="18"/>
        <v>556.54999999999995</v>
      </c>
      <c r="K238" s="462">
        <f t="shared" si="19"/>
        <v>710.56</v>
      </c>
    </row>
    <row r="239" spans="2:11" s="213" customFormat="1" ht="30">
      <c r="B239" s="15" t="s">
        <v>4736</v>
      </c>
      <c r="C239" s="860">
        <v>89511</v>
      </c>
      <c r="D239" s="860" t="s">
        <v>7</v>
      </c>
      <c r="E239" s="853" t="str">
        <f>IFERROR(VLOOKUP($C239,'SINAPI MARÇO 2020'!$1:$1048576,2,0),IFERROR(VLOOKUP($C239,'COMP. PROPRIA'!$B$1:$I$20010,4,0),""))</f>
        <v>TUBO PVC, SÉRIE R, ÁGUA PLUVIAL, DN 75 MM, FORNECIDO E INSTALADO EM RAMAL DE ENCAMINHAMENTO. AF_12/2014</v>
      </c>
      <c r="F239" s="854" t="str">
        <f>IFERROR(VLOOKUP($C239,'SINAPI MARÇO 2020'!$A:$D,3,0),IFERROR(VLOOKUP($C239,'COMP. PROPRIA'!$B$1:$I$20010,5,0),""))</f>
        <v>M</v>
      </c>
      <c r="G239" s="861">
        <v>37.200000000000003</v>
      </c>
      <c r="H239" s="855">
        <f>IFERROR(VLOOKUP($C239,'SINAPI MARÇO 2020'!$A:$D,4,0),IFERROR(VLOOKUP($C239,'COMP. PROPRIA'!$B$1:$I$204555,8,0),""))</f>
        <v>29.09</v>
      </c>
      <c r="I239" s="856">
        <f>TRUNC(H239*'4-BDI'!$E$29,2)</f>
        <v>37.14</v>
      </c>
      <c r="J239" s="461">
        <f t="shared" si="18"/>
        <v>1082.1400000000001</v>
      </c>
      <c r="K239" s="462">
        <f t="shared" si="19"/>
        <v>1381.6</v>
      </c>
    </row>
    <row r="240" spans="2:11" s="213" customFormat="1" ht="30">
      <c r="B240" s="15" t="s">
        <v>10093</v>
      </c>
      <c r="C240" s="860">
        <v>89849</v>
      </c>
      <c r="D240" s="860" t="s">
        <v>7</v>
      </c>
      <c r="E240" s="853" t="str">
        <f>IFERROR(VLOOKUP($C240,'SINAPI MARÇO 2020'!$1:$1048576,2,0),IFERROR(VLOOKUP($C240,'COMP. PROPRIA'!$B$1:$I$20010,4,0),""))</f>
        <v>TUBO PVC, SERIE NORMAL, ESGOTO PREDIAL, DN 150 MM, FORNECIDO E INSTALADO EM SUBCOLETOR AÉREO DE ESGOTO SANITÁRIO. AF_12/2014</v>
      </c>
      <c r="F240" s="854" t="str">
        <f>IFERROR(VLOOKUP($C240,'SINAPI MARÇO 2020'!$A:$D,3,0),IFERROR(VLOOKUP($C240,'COMP. PROPRIA'!$B$1:$I$20010,5,0),""))</f>
        <v>M</v>
      </c>
      <c r="G240" s="861">
        <v>18.8</v>
      </c>
      <c r="H240" s="855">
        <f>IFERROR(VLOOKUP($C240,'SINAPI MARÇO 2020'!$A:$D,4,0),IFERROR(VLOOKUP($C240,'COMP. PROPRIA'!$B$1:$I$204555,8,0),""))</f>
        <v>39.31</v>
      </c>
      <c r="I240" s="856">
        <f>TRUNC(H240*'4-BDI'!$E$29,2)</f>
        <v>50.19</v>
      </c>
      <c r="J240" s="461">
        <f t="shared" si="18"/>
        <v>739.02</v>
      </c>
      <c r="K240" s="462">
        <f t="shared" si="19"/>
        <v>943.57</v>
      </c>
    </row>
    <row r="241" spans="2:11" s="213" customFormat="1" ht="15">
      <c r="B241" s="15" t="s">
        <v>10094</v>
      </c>
      <c r="C241" s="860" t="s">
        <v>12651</v>
      </c>
      <c r="D241" s="852" t="s">
        <v>1107</v>
      </c>
      <c r="E241" s="853" t="str">
        <f>IFERROR(VLOOKUP($C241,'SINAPI MARÇO 2020'!$1:$1048576,2,0),IFERROR(VLOOKUP($C241,'COMP. PROPRIA'!$B$1:$I$20010,4,0),""))</f>
        <v>Bucha de redução PVC longa 50mm-40mm</v>
      </c>
      <c r="F241" s="854" t="str">
        <f>IFERROR(VLOOKUP($C241,[3]SINAPIDEZEMBROBRO2019!$A:$D,3,0),IFERROR(VLOOKUP($C241,'COMP. PROPRIA'!$B$1:$I$2187,5,0),""))</f>
        <v>UN</v>
      </c>
      <c r="G241" s="861">
        <v>4</v>
      </c>
      <c r="H241" s="855">
        <f>IFERROR(VLOOKUP($C241,'SINAPI MARÇO 2020'!$A:$D,4,0),IFERROR(VLOOKUP($C241,'COMP. PROPRIA'!$B$1:$I$204555,8,0),""))</f>
        <v>6.53</v>
      </c>
      <c r="I241" s="856">
        <f>TRUNC(H241*'4-BDI'!$E$29,2)</f>
        <v>8.33</v>
      </c>
      <c r="J241" s="461">
        <f t="shared" si="18"/>
        <v>26.12</v>
      </c>
      <c r="K241" s="462">
        <f t="shared" si="19"/>
        <v>33.32</v>
      </c>
    </row>
    <row r="242" spans="2:11" s="213" customFormat="1" ht="45">
      <c r="B242" s="15" t="s">
        <v>10095</v>
      </c>
      <c r="C242" s="860">
        <v>89728</v>
      </c>
      <c r="D242" s="860" t="s">
        <v>7</v>
      </c>
      <c r="E242" s="853" t="str">
        <f>IFERROR(VLOOKUP($C242,'SINAPI MARÇO 2020'!$1:$1048576,2,0),IFERROR(VLOOKUP($C242,'COMP. PROPRIA'!$B$1:$I$20010,4,0),""))</f>
        <v>CURVA CURTA 90 GRAUS, PVC, SERIE NORMAL, ESGOTO PREDIAL, DN 40 MM, JUNTA SOLDÁVEL, FORNECIDO E INSTALADO EM RAMAL DE DESCARGA OU RAMAL DE ESGOTO SANITÁRIO. AF_12/2014</v>
      </c>
      <c r="F242" s="860" t="s">
        <v>876</v>
      </c>
      <c r="G242" s="861">
        <v>7</v>
      </c>
      <c r="H242" s="855">
        <f>IFERROR(VLOOKUP($C242,'SINAPI MARÇO 2020'!$A:$D,4,0),IFERROR(VLOOKUP($C242,'COMP. PROPRIA'!$B$1:$I$204555,8,0),""))</f>
        <v>7.64</v>
      </c>
      <c r="I242" s="856">
        <f>TRUNC(H242*'4-BDI'!$E$29,2)</f>
        <v>9.75</v>
      </c>
      <c r="J242" s="461">
        <f t="shared" si="18"/>
        <v>53.48</v>
      </c>
      <c r="K242" s="462">
        <f t="shared" si="19"/>
        <v>68.25</v>
      </c>
    </row>
    <row r="243" spans="2:11" s="213" customFormat="1" ht="30">
      <c r="B243" s="15" t="s">
        <v>10096</v>
      </c>
      <c r="C243" s="860">
        <v>89517</v>
      </c>
      <c r="D243" s="860" t="s">
        <v>7</v>
      </c>
      <c r="E243" s="853" t="str">
        <f>IFERROR(VLOOKUP($C243,'SINAPI MARÇO 2020'!$1:$1048576,2,0),IFERROR(VLOOKUP($C243,'COMP. PROPRIA'!$B$1:$I$20010,4,0),""))</f>
        <v>CURVA 90 GRAUS, PVC, SOLDÁVEL, DN 75MM, INSTALADO EM PRUMADA DE ÁGUA - FORNECIMENTO E INSTALAÇÃO. AF_12/2014</v>
      </c>
      <c r="F243" s="860" t="s">
        <v>876</v>
      </c>
      <c r="G243" s="861">
        <v>2</v>
      </c>
      <c r="H243" s="855">
        <f>IFERROR(VLOOKUP($C243,'SINAPI MARÇO 2020'!$A:$D,4,0),IFERROR(VLOOKUP($C243,'COMP. PROPRIA'!$B$1:$I$204555,8,0),""))</f>
        <v>49.74</v>
      </c>
      <c r="I243" s="856">
        <f>TRUNC(H243*'4-BDI'!$E$29,2)</f>
        <v>63.51</v>
      </c>
      <c r="J243" s="461">
        <f t="shared" si="18"/>
        <v>99.48</v>
      </c>
      <c r="K243" s="462">
        <f t="shared" si="19"/>
        <v>127.02</v>
      </c>
    </row>
    <row r="244" spans="2:11" s="213" customFormat="1" ht="45">
      <c r="B244" s="15" t="s">
        <v>10097</v>
      </c>
      <c r="C244" s="860">
        <v>89746</v>
      </c>
      <c r="D244" s="860" t="s">
        <v>7</v>
      </c>
      <c r="E244" s="853" t="str">
        <f>IFERROR(VLOOKUP($C244,'SINAPI MARÇO 2020'!$1:$1048576,2,0),IFERROR(VLOOKUP($C244,'COMP. PROPRIA'!$B$1:$I$20010,4,0),""))</f>
        <v>JOELHO 45 GRAUS, PVC, SERIE NORMAL, ESGOTO PREDIAL, DN 100 MM, JUNTA ELÁSTICA, FORNECIDO E INSTALADO EM RAMAL DE DESCARGA OU RAMAL DE ESGOTO SANITÁRIO. AF_12/2014</v>
      </c>
      <c r="F244" s="860" t="s">
        <v>876</v>
      </c>
      <c r="G244" s="861">
        <v>3</v>
      </c>
      <c r="H244" s="855">
        <f>IFERROR(VLOOKUP($C244,'SINAPI MARÇO 2020'!$A:$D,4,0),IFERROR(VLOOKUP($C244,'COMP. PROPRIA'!$B$1:$I$204555,8,0),""))</f>
        <v>17.600000000000001</v>
      </c>
      <c r="I244" s="856">
        <f>TRUNC(H244*'4-BDI'!$E$29,2)</f>
        <v>22.47</v>
      </c>
      <c r="J244" s="461">
        <f t="shared" si="18"/>
        <v>52.8</v>
      </c>
      <c r="K244" s="462">
        <f t="shared" si="19"/>
        <v>67.41</v>
      </c>
    </row>
    <row r="245" spans="2:11" s="213" customFormat="1" ht="45">
      <c r="B245" s="15" t="s">
        <v>10098</v>
      </c>
      <c r="C245" s="860">
        <v>89732</v>
      </c>
      <c r="D245" s="860" t="s">
        <v>7</v>
      </c>
      <c r="E245" s="853" t="str">
        <f>IFERROR(VLOOKUP($C245,'SINAPI MARÇO 2020'!$1:$1048576,2,0),IFERROR(VLOOKUP($C245,'COMP. PROPRIA'!$B$1:$I$20010,4,0),""))</f>
        <v>JOELHO 45 GRAUS, PVC, SERIE NORMAL, ESGOTO PREDIAL, DN 50 MM, JUNTA ELÁSTICA, FORNECIDO E INSTALADO EM RAMAL DE DESCARGA OU RAMAL DE ESGOTO SANITÁRIO. AF_12/2014</v>
      </c>
      <c r="F245" s="860" t="s">
        <v>876</v>
      </c>
      <c r="G245" s="861">
        <v>7</v>
      </c>
      <c r="H245" s="855">
        <f>IFERROR(VLOOKUP($C245,'SINAPI MARÇO 2020'!$A:$D,4,0),IFERROR(VLOOKUP($C245,'COMP. PROPRIA'!$B$1:$I$204555,8,0),""))</f>
        <v>8.4700000000000006</v>
      </c>
      <c r="I245" s="856">
        <f>TRUNC(H245*'4-BDI'!$E$29,2)</f>
        <v>10.81</v>
      </c>
      <c r="J245" s="461">
        <f t="shared" si="18"/>
        <v>59.29</v>
      </c>
      <c r="K245" s="462">
        <f t="shared" si="19"/>
        <v>75.67</v>
      </c>
    </row>
    <row r="246" spans="2:11" s="213" customFormat="1" ht="45">
      <c r="B246" s="15" t="s">
        <v>10099</v>
      </c>
      <c r="C246" s="860">
        <v>89726</v>
      </c>
      <c r="D246" s="860" t="s">
        <v>7</v>
      </c>
      <c r="E246" s="853" t="str">
        <f>IFERROR(VLOOKUP($C246,'SINAPI MARÇO 2020'!$1:$1048576,2,0),IFERROR(VLOOKUP($C246,'COMP. PROPRIA'!$B$1:$I$20010,4,0),""))</f>
        <v>JOELHO 45 GRAUS, PVC, SERIE NORMAL, ESGOTO PREDIAL, DN 40 MM, JUNTA SOLDÁVEL, FORNECIDO E INSTALADO EM RAMAL DE DESCARGA OU RAMAL DE ESGOTO SANITÁRIO. AF_12/2014</v>
      </c>
      <c r="F246" s="860" t="s">
        <v>876</v>
      </c>
      <c r="G246" s="861">
        <v>5</v>
      </c>
      <c r="H246" s="855">
        <f>IFERROR(VLOOKUP($C246,'SINAPI MARÇO 2020'!$A:$D,4,0),IFERROR(VLOOKUP($C246,'COMP. PROPRIA'!$B$1:$I$204555,8,0),""))</f>
        <v>5.65</v>
      </c>
      <c r="I246" s="856">
        <f>TRUNC(H246*'4-BDI'!$E$29,2)</f>
        <v>7.21</v>
      </c>
      <c r="J246" s="461">
        <f t="shared" si="18"/>
        <v>28.25</v>
      </c>
      <c r="K246" s="462">
        <f t="shared" si="19"/>
        <v>36.049999999999997</v>
      </c>
    </row>
    <row r="247" spans="2:11" s="213" customFormat="1" ht="45">
      <c r="B247" s="15" t="s">
        <v>10100</v>
      </c>
      <c r="C247" s="860">
        <v>89744</v>
      </c>
      <c r="D247" s="860" t="s">
        <v>7</v>
      </c>
      <c r="E247" s="853" t="str">
        <f>IFERROR(VLOOKUP($C247,'SINAPI MARÇO 2020'!$1:$1048576,2,0),IFERROR(VLOOKUP($C247,'COMP. PROPRIA'!$B$1:$I$20010,4,0),""))</f>
        <v>JOELHO 90 GRAUS, PVC, SERIE NORMAL, ESGOTO PREDIAL, DN 100 MM, JUNTA ELÁSTICA, FORNECIDO E INSTALADO EM RAMAL DE DESCARGA OU RAMAL DE ESGOTO SANITÁRIO. AF_12/2014</v>
      </c>
      <c r="F247" s="860" t="s">
        <v>876</v>
      </c>
      <c r="G247" s="861">
        <v>18</v>
      </c>
      <c r="H247" s="855">
        <f>IFERROR(VLOOKUP($C247,'SINAPI MARÇO 2020'!$A:$D,4,0),IFERROR(VLOOKUP($C247,'COMP. PROPRIA'!$B$1:$I$204555,8,0),""))</f>
        <v>17.63</v>
      </c>
      <c r="I247" s="856">
        <f>TRUNC(H247*'4-BDI'!$E$29,2)</f>
        <v>22.51</v>
      </c>
      <c r="J247" s="461">
        <f t="shared" si="18"/>
        <v>317.33999999999997</v>
      </c>
      <c r="K247" s="462">
        <f t="shared" si="19"/>
        <v>405.18</v>
      </c>
    </row>
    <row r="248" spans="2:11" s="213" customFormat="1" ht="45">
      <c r="B248" s="15" t="s">
        <v>10101</v>
      </c>
      <c r="C248" s="860">
        <v>89522</v>
      </c>
      <c r="D248" s="860" t="s">
        <v>7</v>
      </c>
      <c r="E248" s="853" t="str">
        <f>IFERROR(VLOOKUP($C248,'SINAPI MARÇO 2020'!$1:$1048576,2,0),IFERROR(VLOOKUP($C248,'COMP. PROPRIA'!$B$1:$I$20010,4,0),""))</f>
        <v>JOELHO 90 GRAUS, PVC, SERIE R, ÁGUA PLUVIAL, DN 75 MM, JUNTA ELÁSTICA, FORNECIDO E INSTALADO EM RAMAL DE ENCAMINHAMENTO. AF_12/2014</v>
      </c>
      <c r="F248" s="860" t="s">
        <v>876</v>
      </c>
      <c r="G248" s="861">
        <v>35</v>
      </c>
      <c r="H248" s="855">
        <f>IFERROR(VLOOKUP($C248,'SINAPI MARÇO 2020'!$A:$D,4,0),IFERROR(VLOOKUP($C248,'COMP. PROPRIA'!$B$1:$I$204555,8,0),""))</f>
        <v>19.2</v>
      </c>
      <c r="I248" s="856">
        <f>TRUNC(H248*'4-BDI'!$E$29,2)</f>
        <v>24.51</v>
      </c>
      <c r="J248" s="461">
        <f t="shared" si="18"/>
        <v>672</v>
      </c>
      <c r="K248" s="462">
        <f t="shared" si="19"/>
        <v>857.85</v>
      </c>
    </row>
    <row r="249" spans="2:11" s="213" customFormat="1" ht="45">
      <c r="B249" s="15" t="s">
        <v>10102</v>
      </c>
      <c r="C249" s="860">
        <v>89731</v>
      </c>
      <c r="D249" s="860" t="s">
        <v>7</v>
      </c>
      <c r="E249" s="853" t="str">
        <f>IFERROR(VLOOKUP($C249,'SINAPI MARÇO 2020'!$1:$1048576,2,0),IFERROR(VLOOKUP($C249,'COMP. PROPRIA'!$B$1:$I$20010,4,0),""))</f>
        <v>JOELHO 90 GRAUS, PVC, SERIE NORMAL, ESGOTO PREDIAL, DN 50 MM, JUNTA ELÁSTICA, FORNECIDO E INSTALADO EM RAMAL DE DESCARGA OU RAMAL DE ESGOTO SANITÁRIO. AF_12/2014</v>
      </c>
      <c r="F249" s="860" t="s">
        <v>876</v>
      </c>
      <c r="G249" s="861">
        <v>3</v>
      </c>
      <c r="H249" s="855">
        <f>IFERROR(VLOOKUP($C249,'SINAPI MARÇO 2020'!$A:$D,4,0),IFERROR(VLOOKUP($C249,'COMP. PROPRIA'!$B$1:$I$204555,8,0),""))</f>
        <v>8.09</v>
      </c>
      <c r="I249" s="856">
        <f>TRUNC(H249*'4-BDI'!$E$29,2)</f>
        <v>10.33</v>
      </c>
      <c r="J249" s="461">
        <f t="shared" si="18"/>
        <v>24.27</v>
      </c>
      <c r="K249" s="462">
        <f t="shared" si="19"/>
        <v>30.99</v>
      </c>
    </row>
    <row r="250" spans="2:11" s="213" customFormat="1" ht="51" customHeight="1">
      <c r="B250" s="15" t="s">
        <v>10103</v>
      </c>
      <c r="C250" s="860">
        <v>89724</v>
      </c>
      <c r="D250" s="860" t="s">
        <v>7</v>
      </c>
      <c r="E250" s="853" t="str">
        <f>IFERROR(VLOOKUP($C250,'SINAPI MARÇO 2020'!$1:$1048576,2,0),IFERROR(VLOOKUP($C250,'COMP. PROPRIA'!$B$1:$I$20010,4,0),""))</f>
        <v>JOELHO 90 GRAUS, PVC, SERIE NORMAL, ESGOTO PREDIAL, DN 40 MM, JUNTA SOLDÁVEL, FORNECIDO E INSTALADO EM RAMAL DE DESCARGA OU RAMAL DE ESGOTO SANITÁRIO. AF_12/2014</v>
      </c>
      <c r="F250" s="860" t="s">
        <v>876</v>
      </c>
      <c r="G250" s="861">
        <v>84</v>
      </c>
      <c r="H250" s="855">
        <f>IFERROR(VLOOKUP($C250,'SINAPI MARÇO 2020'!$A:$D,4,0),IFERROR(VLOOKUP($C250,'COMP. PROPRIA'!$B$1:$I$204555,8,0),""))</f>
        <v>7.25</v>
      </c>
      <c r="I250" s="856">
        <f>TRUNC(H250*'4-BDI'!$E$29,2)</f>
        <v>9.25</v>
      </c>
      <c r="J250" s="461">
        <f t="shared" si="18"/>
        <v>609</v>
      </c>
      <c r="K250" s="462">
        <f t="shared" si="19"/>
        <v>777</v>
      </c>
    </row>
    <row r="251" spans="2:11" s="213" customFormat="1" ht="15">
      <c r="B251" s="15" t="s">
        <v>10104</v>
      </c>
      <c r="C251" s="862" t="s">
        <v>12653</v>
      </c>
      <c r="D251" s="852" t="s">
        <v>1107</v>
      </c>
      <c r="E251" s="853" t="str">
        <f>IFERROR(VLOOKUP($C251,'SINAPI MARÇO 2020'!$1:$1048576,2,0),IFERROR(VLOOKUP($C251,'COMP. PROPRIA'!$B$1:$I$20010,4,0),""))</f>
        <v>Junção PVC simples 100mm-50mm - fornecimento e instalação</v>
      </c>
      <c r="F251" s="854" t="str">
        <f>IFERROR(VLOOKUP($C251,[3]SINAPIDEZEMBROBRO2019!$A:$D,3,0),IFERROR(VLOOKUP($C251,'COMP. PROPRIA'!$B$1:$I$2187,5,0),""))</f>
        <v>UN</v>
      </c>
      <c r="G251" s="861">
        <v>21</v>
      </c>
      <c r="H251" s="855">
        <f>IFERROR(VLOOKUP($C251,'SINAPI MARÇO 2020'!$A:$D,4,0),IFERROR(VLOOKUP($C251,'COMP. PROPRIA'!$B$1:$I$204555,8,0),""))</f>
        <v>53.9</v>
      </c>
      <c r="I251" s="856">
        <f>TRUNC(H251*'4-BDI'!$E$29,2)</f>
        <v>68.83</v>
      </c>
      <c r="J251" s="461">
        <f t="shared" si="18"/>
        <v>1131.9000000000001</v>
      </c>
      <c r="K251" s="462">
        <f t="shared" si="19"/>
        <v>1445.43</v>
      </c>
    </row>
    <row r="252" spans="2:11" s="213" customFormat="1" ht="53.25" customHeight="1">
      <c r="B252" s="15" t="s">
        <v>12373</v>
      </c>
      <c r="C252" s="860">
        <v>89690</v>
      </c>
      <c r="D252" s="860" t="s">
        <v>7</v>
      </c>
      <c r="E252" s="853" t="str">
        <f>IFERROR(VLOOKUP($C252,'SINAPI MARÇO 2020'!$1:$1048576,2,0),IFERROR(VLOOKUP($C252,'COMP. PROPRIA'!$B$1:$I$20010,4,0),""))</f>
        <v>JUNÇÃO SIMPLES, PVC, SERIE R, ÁGUA PLUVIAL, DN 100 X 100 MM, JUNTA ELÁSTICA, FORNECIDO E INSTALADO EM CONDUTORES VERTICAIS DE ÁGUAS PLUVIAIS. AF_12/2014</v>
      </c>
      <c r="F252" s="854" t="s">
        <v>876</v>
      </c>
      <c r="G252" s="861">
        <v>11</v>
      </c>
      <c r="H252" s="855">
        <f>IFERROR(VLOOKUP($C252,'SINAPI MARÇO 2020'!$A:$D,4,0),IFERROR(VLOOKUP($C252,'COMP. PROPRIA'!$B$1:$I$204555,8,0),""))</f>
        <v>49.33</v>
      </c>
      <c r="I252" s="856">
        <f>TRUNC(H252*'4-BDI'!$E$29,2)</f>
        <v>62.99</v>
      </c>
      <c r="J252" s="461">
        <f t="shared" si="18"/>
        <v>542.63</v>
      </c>
      <c r="K252" s="462">
        <f t="shared" si="19"/>
        <v>692.89</v>
      </c>
    </row>
    <row r="253" spans="2:11" s="213" customFormat="1" ht="56.25" customHeight="1">
      <c r="B253" s="15" t="s">
        <v>12374</v>
      </c>
      <c r="C253" s="860">
        <v>89665</v>
      </c>
      <c r="D253" s="860" t="s">
        <v>7</v>
      </c>
      <c r="E253" s="853" t="str">
        <f>IFERROR(VLOOKUP($C253,'SINAPI MARÇO 2020'!$1:$1048576,2,0),IFERROR(VLOOKUP($C253,'COMP. PROPRIA'!$B$1:$I$20010,4,0),""))</f>
        <v>REDUÇÃO EXCÊNTRICA, PVC, SERIE R, ÁGUA PLUVIAL, DN 75 X 50 MM, JUNTA ELÁSTICA, FORNECIDO E INSTALADO EM CONDUTORES VERTICAIS DE ÁGUAS PLUVIAIS. AF_12/2014</v>
      </c>
      <c r="F253" s="854" t="s">
        <v>876</v>
      </c>
      <c r="G253" s="861">
        <v>5</v>
      </c>
      <c r="H253" s="855">
        <f>IFERROR(VLOOKUP($C253,'SINAPI MARÇO 2020'!$A:$D,4,0),IFERROR(VLOOKUP($C253,'COMP. PROPRIA'!$B$1:$I$204555,8,0),""))</f>
        <v>9.77</v>
      </c>
      <c r="I253" s="856">
        <f>TRUNC(H253*'4-BDI'!$E$29,2)</f>
        <v>12.47</v>
      </c>
      <c r="J253" s="461">
        <f t="shared" si="18"/>
        <v>48.85</v>
      </c>
      <c r="K253" s="462">
        <f t="shared" si="19"/>
        <v>62.35</v>
      </c>
    </row>
    <row r="254" spans="2:11" s="213" customFormat="1" ht="56.25" customHeight="1">
      <c r="B254" s="15" t="s">
        <v>12375</v>
      </c>
      <c r="C254" s="862">
        <v>89685</v>
      </c>
      <c r="D254" s="860" t="s">
        <v>7</v>
      </c>
      <c r="E254" s="853" t="str">
        <f>IFERROR(VLOOKUP($C254,'SINAPI MARÇO 2020'!$1:$1048576,2,0),IFERROR(VLOOKUP($C254,'COMP. PROPRIA'!$B$1:$I$20010,4,0),""))</f>
        <v>JUNÇÃO SIMPLES, PVC, SERIE R, ÁGUA PLUVIAL, DN 75 X 75 MM, JUNTA ELÁSTICA, FORNECIDO E INSTALADO EM CONDUTORES VERTICAIS DE ÁGUAS PLUVIAIS. AF_12/2014</v>
      </c>
      <c r="F254" s="854" t="s">
        <v>876</v>
      </c>
      <c r="G254" s="861">
        <v>2</v>
      </c>
      <c r="H254" s="855">
        <f>IFERROR(VLOOKUP($C254,'SINAPI MARÇO 2020'!$A:$D,4,0),IFERROR(VLOOKUP($C254,'COMP. PROPRIA'!$B$1:$I$204555,8,0),""))</f>
        <v>33.25</v>
      </c>
      <c r="I254" s="856">
        <f>TRUNC(H254*'4-BDI'!$E$29,2)</f>
        <v>42.46</v>
      </c>
      <c r="J254" s="461">
        <f t="shared" si="18"/>
        <v>66.5</v>
      </c>
      <c r="K254" s="462">
        <f t="shared" si="19"/>
        <v>84.92</v>
      </c>
    </row>
    <row r="255" spans="2:11" s="213" customFormat="1" ht="15">
      <c r="B255" s="15" t="s">
        <v>12376</v>
      </c>
      <c r="C255" s="862" t="s">
        <v>13200</v>
      </c>
      <c r="D255" s="852" t="s">
        <v>1107</v>
      </c>
      <c r="E255" s="853" t="str">
        <f>IFERROR(VLOOKUP($C255,'SINAPI MARÇO 2020'!$1:$1048576,2,0),IFERROR(VLOOKUP($C255,'COMP. PROPRIA'!$B$1:$I$20010,4,0),""))</f>
        <v>Redução excêntrica PVC 100mm-50mm - fornecimento e instalação</v>
      </c>
      <c r="F255" s="854" t="str">
        <f>IFERROR(VLOOKUP($C255,'SINAPI MARÇO 2020'!$A:$D,3,0),IFERROR(VLOOKUP($C255,'COMP. PROPRIA'!$B$1:$I$20010,5,0),""))</f>
        <v>UN</v>
      </c>
      <c r="G255" s="861">
        <v>6</v>
      </c>
      <c r="H255" s="855">
        <f>IFERROR(VLOOKUP($C255,'SINAPI MARÇO 2020'!$A:$D,4,0),IFERROR(VLOOKUP($C255,'COMP. PROPRIA'!$B$1:$I$204555,8,0),""))</f>
        <v>12.18</v>
      </c>
      <c r="I255" s="856">
        <f>TRUNC(H255*'4-BDI'!$E$29,2)</f>
        <v>15.55</v>
      </c>
      <c r="J255" s="461">
        <f t="shared" si="18"/>
        <v>73.08</v>
      </c>
      <c r="K255" s="462">
        <f t="shared" si="19"/>
        <v>93.3</v>
      </c>
    </row>
    <row r="256" spans="2:11" s="213" customFormat="1" ht="45">
      <c r="B256" s="15" t="s">
        <v>12377</v>
      </c>
      <c r="C256" s="860">
        <v>89549</v>
      </c>
      <c r="D256" s="860" t="s">
        <v>7</v>
      </c>
      <c r="E256" s="853" t="str">
        <f>IFERROR(VLOOKUP($C256,'SINAPI MARÇO 2020'!$1:$1048576,2,0),IFERROR(VLOOKUP($C256,'COMP. PROPRIA'!$B$1:$I$20010,4,0),""))</f>
        <v>REDUÇÃO EXCÊNTRICA, PVC, SERIE R, ÁGUA PLUVIAL, DN 75 X 50 MM, JUNTA ELÁSTICA, FORNECIDO E INSTALADO EM RAMAL DE ENCAMINHAMENTO. AF_12/2014</v>
      </c>
      <c r="F256" s="854" t="str">
        <f>IFERROR(VLOOKUP($C256,'SINAPI MARÇO 2020'!$A:$D,3,0),IFERROR(VLOOKUP($C256,'COMP. PROPRIA'!$B$1:$I$20010,5,0),""))</f>
        <v>UN</v>
      </c>
      <c r="G256" s="861">
        <v>5</v>
      </c>
      <c r="H256" s="855">
        <f>IFERROR(VLOOKUP($C256,'SINAPI MARÇO 2020'!$A:$D,4,0),IFERROR(VLOOKUP($C256,'COMP. PROPRIA'!$B$1:$I$204555,8,0),""))</f>
        <v>10.72</v>
      </c>
      <c r="I256" s="856">
        <f>TRUNC(H256*'4-BDI'!$E$29,2)</f>
        <v>13.68</v>
      </c>
      <c r="J256" s="461">
        <f t="shared" si="18"/>
        <v>53.6</v>
      </c>
      <c r="K256" s="462">
        <f t="shared" si="19"/>
        <v>68.400000000000006</v>
      </c>
    </row>
    <row r="257" spans="2:11" s="213" customFormat="1" ht="45">
      <c r="B257" s="15" t="s">
        <v>12378</v>
      </c>
      <c r="C257" s="860">
        <v>89561</v>
      </c>
      <c r="D257" s="860" t="s">
        <v>7</v>
      </c>
      <c r="E257" s="853" t="str">
        <f>IFERROR(VLOOKUP($C257,'SINAPI MARÇO 2020'!$1:$1048576,2,0),IFERROR(VLOOKUP($C257,'COMP. PROPRIA'!$B$1:$I$20010,4,0),""))</f>
        <v>JUNÇÃO SIMPLES, PVC, SERIE R, ÁGUA PLUVIAL, DN 40 MM, JUNTA SOLDÁVEL, FORNECIDO E INSTALADO EM RAMAL DE ENCAMINHAMENTO. AF_12/2014</v>
      </c>
      <c r="F257" s="854" t="str">
        <f>IFERROR(VLOOKUP($C257,'SINAPI MARÇO 2020'!$A:$D,3,0),IFERROR(VLOOKUP($C257,'COMP. PROPRIA'!$B$1:$I$20010,5,0),""))</f>
        <v>UN</v>
      </c>
      <c r="G257" s="861">
        <v>1</v>
      </c>
      <c r="H257" s="855">
        <f>IFERROR(VLOOKUP($C257,'SINAPI MARÇO 2020'!$A:$D,4,0),IFERROR(VLOOKUP($C257,'COMP. PROPRIA'!$B$1:$I$204555,8,0),""))</f>
        <v>9.2799999999999994</v>
      </c>
      <c r="I257" s="856">
        <f>TRUNC(H257*'4-BDI'!$E$29,2)</f>
        <v>11.85</v>
      </c>
      <c r="J257" s="461">
        <f t="shared" si="18"/>
        <v>9.2799999999999994</v>
      </c>
      <c r="K257" s="462">
        <f t="shared" si="19"/>
        <v>11.85</v>
      </c>
    </row>
    <row r="258" spans="2:11" s="213" customFormat="1" ht="45">
      <c r="B258" s="15" t="s">
        <v>12379</v>
      </c>
      <c r="C258" s="860">
        <v>89782</v>
      </c>
      <c r="D258" s="860" t="s">
        <v>7</v>
      </c>
      <c r="E258" s="853" t="str">
        <f>IFERROR(VLOOKUP($C258,'SINAPI MARÇO 2020'!$1:$1048576,2,0),IFERROR(VLOOKUP($C258,'COMP. PROPRIA'!$B$1:$I$20010,4,0),""))</f>
        <v>TE, PVC, SERIE NORMAL, ESGOTO PREDIAL, DN 40 X 40 MM, JUNTA SOLDÁVEL, FORNECIDO E INSTALADO EM RAMAL DE DESCARGA OU RAMAL DE ESGOTO SANITÁRIO. AF_12/2014</v>
      </c>
      <c r="F258" s="854" t="str">
        <f>IFERROR(VLOOKUP($C258,'SINAPI MARÇO 2020'!$A:$D,3,0),IFERROR(VLOOKUP($C258,'COMP. PROPRIA'!$B$1:$I$20010,5,0),""))</f>
        <v>UN</v>
      </c>
      <c r="G258" s="861">
        <v>19</v>
      </c>
      <c r="H258" s="855">
        <f>IFERROR(VLOOKUP($C258,'SINAPI MARÇO 2020'!$A:$D,4,0),IFERROR(VLOOKUP($C258,'COMP. PROPRIA'!$B$1:$I$204555,8,0),""))</f>
        <v>8.82</v>
      </c>
      <c r="I258" s="856">
        <f>TRUNC(H258*'4-BDI'!$E$29,2)</f>
        <v>11.26</v>
      </c>
      <c r="J258" s="461">
        <f t="shared" si="18"/>
        <v>167.58</v>
      </c>
      <c r="K258" s="462">
        <f t="shared" si="19"/>
        <v>213.94</v>
      </c>
    </row>
    <row r="259" spans="2:11" s="213" customFormat="1" ht="30">
      <c r="B259" s="15" t="s">
        <v>12380</v>
      </c>
      <c r="C259" s="862" t="s">
        <v>13201</v>
      </c>
      <c r="D259" s="852" t="s">
        <v>1107</v>
      </c>
      <c r="E259" s="853" t="str">
        <f>IFERROR(VLOOKUP($C259,'SINAPI MARÇO 2020'!$1:$1048576,2,0),IFERROR(VLOOKUP($C259,'COMP. PROPRIA'!$B$1:$I$20010,4,0),""))</f>
        <v>TE SANITARIO, PVC, DN 100 X 50 MM, SERIE NORMAL, PARA ESGOTO PREDIAL FORNECIMENTO E INSTALAÇÃO</v>
      </c>
      <c r="F259" s="854" t="str">
        <f>IFERROR(VLOOKUP($C259,'SINAPI MARÇO 2020'!$A:$D,3,0),IFERROR(VLOOKUP($C259,'COMP. PROPRIA'!$B$1:$I$20010,5,0),""))</f>
        <v>UN</v>
      </c>
      <c r="G259" s="861">
        <v>7</v>
      </c>
      <c r="H259" s="855">
        <f>IFERROR(VLOOKUP($C259,'SINAPI MARÇO 2020'!$A:$D,4,0),IFERROR(VLOOKUP($C259,'COMP. PROPRIA'!$B$1:$I$204555,8,0),""))</f>
        <v>16.079999999999998</v>
      </c>
      <c r="I259" s="856">
        <f>TRUNC(H259*'4-BDI'!$E$29,2)</f>
        <v>20.53</v>
      </c>
      <c r="J259" s="461">
        <f t="shared" si="18"/>
        <v>112.56</v>
      </c>
      <c r="K259" s="462">
        <f t="shared" si="19"/>
        <v>143.71</v>
      </c>
    </row>
    <row r="260" spans="2:11" s="213" customFormat="1" ht="45">
      <c r="B260" s="15" t="s">
        <v>12381</v>
      </c>
      <c r="C260" s="860">
        <v>89696</v>
      </c>
      <c r="D260" s="860" t="s">
        <v>7</v>
      </c>
      <c r="E260" s="853" t="str">
        <f>IFERROR(VLOOKUP($C260,'SINAPI MARÇO 2020'!$1:$1048576,2,0),IFERROR(VLOOKUP($C260,'COMP. PROPRIA'!$B$1:$I$20010,4,0),""))</f>
        <v>TÊ, PVC, SERIE R, ÁGUA PLUVIAL, DN 100 X 75 MM, JUNTA ELÁSTICA, FORNECIDO E INSTALADO EM CONDUTORES VERTICAIS DE ÁGUAS PLUVIAIS. AF_12/2014</v>
      </c>
      <c r="F260" s="854" t="str">
        <f>IFERROR(VLOOKUP($C260,'SINAPI MARÇO 2020'!$A:$D,3,0),IFERROR(VLOOKUP($C260,'COMP. PROPRIA'!$B$1:$I$20010,5,0),""))</f>
        <v>UN</v>
      </c>
      <c r="G260" s="861">
        <v>16</v>
      </c>
      <c r="H260" s="855">
        <f>IFERROR(VLOOKUP($C260,'SINAPI MARÇO 2020'!$A:$D,4,0),IFERROR(VLOOKUP($C260,'COMP. PROPRIA'!$B$1:$I$204555,8,0),""))</f>
        <v>41.47</v>
      </c>
      <c r="I260" s="856">
        <f>TRUNC(H260*'4-BDI'!$E$29,2)</f>
        <v>52.95</v>
      </c>
      <c r="J260" s="461">
        <f t="shared" si="18"/>
        <v>663.52</v>
      </c>
      <c r="K260" s="462">
        <f t="shared" si="19"/>
        <v>847.2</v>
      </c>
    </row>
    <row r="261" spans="2:11" s="213" customFormat="1" ht="45">
      <c r="B261" s="15" t="s">
        <v>12382</v>
      </c>
      <c r="C261" s="860">
        <v>89704</v>
      </c>
      <c r="D261" s="860" t="s">
        <v>7</v>
      </c>
      <c r="E261" s="853" t="str">
        <f>IFERROR(VLOOKUP($C261,'SINAPI MARÇO 2020'!$1:$1048576,2,0),IFERROR(VLOOKUP($C261,'COMP. PROPRIA'!$B$1:$I$20010,4,0),""))</f>
        <v>TÊ, PVC, SERIE R, ÁGUA PLUVIAL, DN 150 X 100 MM, JUNTA ELÁSTICA, FORNECIDO E INSTALADO EM CONDUTORES VERTICAIS DE ÁGUAS PLUVIAIS. AF_12/2014</v>
      </c>
      <c r="F261" s="854" t="str">
        <f>IFERROR(VLOOKUP($C261,'SINAPI MARÇO 2020'!$A:$D,3,0),IFERROR(VLOOKUP($C261,'COMP. PROPRIA'!$B$1:$I$20010,5,0),""))</f>
        <v>UN</v>
      </c>
      <c r="G261" s="861">
        <v>2</v>
      </c>
      <c r="H261" s="855">
        <f>IFERROR(VLOOKUP($C261,'SINAPI MARÇO 2020'!$A:$D,4,0),IFERROR(VLOOKUP($C261,'COMP. PROPRIA'!$B$1:$I$204555,8,0),""))</f>
        <v>80.64</v>
      </c>
      <c r="I261" s="856">
        <f>TRUNC(H261*'4-BDI'!$E$29,2)</f>
        <v>102.97</v>
      </c>
      <c r="J261" s="461">
        <f t="shared" si="18"/>
        <v>161.28</v>
      </c>
      <c r="K261" s="462">
        <f t="shared" si="19"/>
        <v>205.94</v>
      </c>
    </row>
    <row r="262" spans="2:11" s="213" customFormat="1" ht="45">
      <c r="B262" s="15" t="s">
        <v>12383</v>
      </c>
      <c r="C262" s="860">
        <v>89784</v>
      </c>
      <c r="D262" s="860" t="s">
        <v>7</v>
      </c>
      <c r="E262" s="853" t="str">
        <f>IFERROR(VLOOKUP($C262,'SINAPI MARÇO 2020'!$1:$1048576,2,0),IFERROR(VLOOKUP($C262,'COMP. PROPRIA'!$B$1:$I$20010,4,0),""))</f>
        <v>TE, PVC, SERIE NORMAL, ESGOTO PREDIAL, DN 50 X 50 MM, JUNTA ELÁSTICA, FORNECIDO E INSTALADO EM RAMAL DE DESCARGA OU RAMAL DE ESGOTO SANITÁRIO. AF_12/2014</v>
      </c>
      <c r="F262" s="854" t="str">
        <f>IFERROR(VLOOKUP($C262,'SINAPI MARÇO 2020'!$A:$D,3,0),IFERROR(VLOOKUP($C262,'COMP. PROPRIA'!$B$1:$I$20010,5,0),""))</f>
        <v>UN</v>
      </c>
      <c r="G262" s="861">
        <v>19</v>
      </c>
      <c r="H262" s="855">
        <f>IFERROR(VLOOKUP($C262,'SINAPI MARÇO 2020'!$A:$D,4,0),IFERROR(VLOOKUP($C262,'COMP. PROPRIA'!$B$1:$I$204555,8,0),""))</f>
        <v>14.6</v>
      </c>
      <c r="I262" s="856">
        <f>TRUNC(H262*'4-BDI'!$E$29,2)</f>
        <v>18.64</v>
      </c>
      <c r="J262" s="461">
        <f t="shared" si="18"/>
        <v>277.39999999999998</v>
      </c>
      <c r="K262" s="462">
        <f t="shared" si="19"/>
        <v>354.16</v>
      </c>
    </row>
    <row r="263" spans="2:11" s="213" customFormat="1" ht="45">
      <c r="B263" s="15" t="s">
        <v>12384</v>
      </c>
      <c r="C263" s="860">
        <v>89687</v>
      </c>
      <c r="D263" s="860" t="s">
        <v>7</v>
      </c>
      <c r="E263" s="853" t="str">
        <f>IFERROR(VLOOKUP($C263,'SINAPI MARÇO 2020'!$1:$1048576,2,0),IFERROR(VLOOKUP($C263,'COMP. PROPRIA'!$B$1:$I$20010,4,0),""))</f>
        <v>TÊ, PVC, SERIE R, ÁGUA PLUVIAL, DN 75 X 75 MM, JUNTA ELÁSTICA, FORNECIDO E INSTALADO EM CONDUTORES VERTICAIS DE ÁGUAS PLUVIAIS. AF_12/2014</v>
      </c>
      <c r="F263" s="854" t="str">
        <f>IFERROR(VLOOKUP($C263,'SINAPI MARÇO 2020'!$A:$D,3,0),IFERROR(VLOOKUP($C263,'COMP. PROPRIA'!$B$1:$I$20010,5,0),""))</f>
        <v>UN</v>
      </c>
      <c r="G263" s="861">
        <v>4</v>
      </c>
      <c r="H263" s="855">
        <f>IFERROR(VLOOKUP($C263,'SINAPI MARÇO 2020'!$A:$D,4,0),IFERROR(VLOOKUP($C263,'COMP. PROPRIA'!$B$1:$I$204555,8,0),""))</f>
        <v>28.87</v>
      </c>
      <c r="I263" s="856">
        <f>TRUNC(H263*'4-BDI'!$E$29,2)</f>
        <v>36.86</v>
      </c>
      <c r="J263" s="461">
        <f t="shared" si="18"/>
        <v>115.48</v>
      </c>
      <c r="K263" s="462">
        <f t="shared" si="19"/>
        <v>147.44</v>
      </c>
    </row>
    <row r="264" spans="2:11" s="213" customFormat="1" ht="36.75" customHeight="1">
      <c r="B264" s="15" t="s">
        <v>12385</v>
      </c>
      <c r="C264" s="860" t="s">
        <v>13203</v>
      </c>
      <c r="D264" s="852" t="s">
        <v>1107</v>
      </c>
      <c r="E264" s="853" t="str">
        <f>IFERROR(VLOOKUP($C264,'SINAPI MARÇO 2020'!$1:$1048576,2,0),IFERROR(VLOOKUP($C264,'COMP. PROPRIA'!$B$1:$I$20010,4,0),""))</f>
        <v>CAIXA SIFONADA, PVC, DN 150 X 150 X 50 MM, JUNTA ELÁSTICA, FORNECIDA E INSTALADA EM RAMAL DE DESCARGA OU EM RAMAL DE ESGOTO SANITÁRIO. AF_12/2014</v>
      </c>
      <c r="F264" s="854" t="str">
        <f>IFERROR(VLOOKUP($C264,'SINAPI MARÇO 2020'!$A:$D,3,0),IFERROR(VLOOKUP($C264,'COMP. PROPRIA'!$B$1:$I$20010,5,0),""))</f>
        <v>UN</v>
      </c>
      <c r="G264" s="861">
        <v>19</v>
      </c>
      <c r="H264" s="855">
        <f>IFERROR(VLOOKUP($C264,'SINAPI MARÇO 2020'!$A:$D,4,0),IFERROR(VLOOKUP($C264,'COMP. PROPRIA'!$B$1:$I$204555,8,0),""))</f>
        <v>45.36</v>
      </c>
      <c r="I264" s="856">
        <f>TRUNC(H264*'4-BDI'!$E$29,2)</f>
        <v>57.92</v>
      </c>
      <c r="J264" s="461">
        <f t="shared" si="18"/>
        <v>861.84</v>
      </c>
      <c r="K264" s="462">
        <f t="shared" si="19"/>
        <v>1100.48</v>
      </c>
    </row>
    <row r="265" spans="2:11" s="213" customFormat="1" ht="45">
      <c r="B265" s="15" t="s">
        <v>12386</v>
      </c>
      <c r="C265" s="860">
        <v>89708</v>
      </c>
      <c r="D265" s="860" t="s">
        <v>7</v>
      </c>
      <c r="E265" s="853" t="str">
        <f>IFERROR(VLOOKUP($C265,'SINAPI MARÇO 2020'!$1:$1048576,2,0),IFERROR(VLOOKUP($C265,'COMP. PROPRIA'!$B$1:$I$20010,4,0),""))</f>
        <v>CAIXA SIFONADA, PVC, DN 150 X 185 X 75 MM, JUNTA ELÁSTICA, FORNECIDA E INSTALADA EM RAMAL DE DESCARGA OU EM RAMAL DE ESGOTO SANITÁRIO. AF_12/2014</v>
      </c>
      <c r="F265" s="854" t="str">
        <f>IFERROR(VLOOKUP($C265,'SINAPI MARÇO 2020'!$A:$D,3,0),IFERROR(VLOOKUP($C265,'COMP. PROPRIA'!$B$1:$I$20010,5,0),""))</f>
        <v>UN</v>
      </c>
      <c r="G265" s="861">
        <v>1</v>
      </c>
      <c r="H265" s="855">
        <f>IFERROR(VLOOKUP($C265,'SINAPI MARÇO 2020'!$A:$D,4,0),IFERROR(VLOOKUP($C265,'COMP. PROPRIA'!$B$1:$I$204555,8,0),""))</f>
        <v>54.86</v>
      </c>
      <c r="I265" s="856">
        <f>TRUNC(H265*'4-BDI'!$E$29,2)</f>
        <v>70.05</v>
      </c>
      <c r="J265" s="461">
        <f t="shared" si="18"/>
        <v>54.86</v>
      </c>
      <c r="K265" s="462">
        <f t="shared" si="19"/>
        <v>70.05</v>
      </c>
    </row>
    <row r="266" spans="2:11" s="213" customFormat="1" ht="38.25" customHeight="1">
      <c r="B266" s="15" t="s">
        <v>13448</v>
      </c>
      <c r="C266" s="860">
        <v>98110</v>
      </c>
      <c r="D266" s="860" t="s">
        <v>7</v>
      </c>
      <c r="E266" s="853" t="str">
        <f>IFERROR(VLOOKUP($C266,'SINAPI MARÇO 2020'!$1:$1048576,2,0),IFERROR(VLOOKUP($C266,'COMP. PROPRIA'!$B$1:$I$20010,4,0),""))</f>
        <v>CAIXA DE GORDURA PEQUENA (CAPACIDADE: 19 L), CIRCULAR, EM PVC, DIÂMETRO INTERNO= 0,3 M. AF_05/2018</v>
      </c>
      <c r="F266" s="854" t="str">
        <f>IFERROR(VLOOKUP($C266,'SINAPI MARÇO 2020'!$A:$D,3,0),IFERROR(VLOOKUP($C266,'COMP. PROPRIA'!$B$1:$I$20010,5,0),""))</f>
        <v>UN</v>
      </c>
      <c r="G266" s="861">
        <v>7</v>
      </c>
      <c r="H266" s="855">
        <f>IFERROR(VLOOKUP($C266,'SINAPI MARÇO 2020'!$A:$D,4,0),IFERROR(VLOOKUP($C266,'COMP. PROPRIA'!$B$1:$I$204555,8,0),""))</f>
        <v>394.32</v>
      </c>
      <c r="I266" s="856">
        <f>TRUNC(H266*'4-BDI'!$E$29,2)</f>
        <v>503.54</v>
      </c>
      <c r="J266" s="461">
        <f t="shared" si="18"/>
        <v>2760.24</v>
      </c>
      <c r="K266" s="462">
        <f t="shared" si="19"/>
        <v>3524.78</v>
      </c>
    </row>
    <row r="267" spans="2:11" s="213" customFormat="1" ht="50.25" customHeight="1">
      <c r="B267" s="15" t="s">
        <v>13449</v>
      </c>
      <c r="C267" s="860" t="s">
        <v>4647</v>
      </c>
      <c r="D267" s="860" t="s">
        <v>7</v>
      </c>
      <c r="E267" s="853" t="str">
        <f>IFERROR(VLOOKUP($C267,'SINAPI MARÇO 2020'!$1:$1048576,2,0),IFERROR(VLOOKUP($C267,'COMP. PROPRIA'!$B$1:$I$20010,4,0),""))</f>
        <v>CAIXA DE INSPECAO EM ANEL DE CONCRETO PRE MOLDADO, COM 950MM DE ALTURA TOTAL. ANEIS COM ESP=50MM, DIAM.=600MM. EXCLUSIVE TAMPAO E ESCAVACAO - FORNECIMENTO E INSTALACAO</v>
      </c>
      <c r="F267" s="854" t="str">
        <f>IFERROR(VLOOKUP($C267,'SINAPI MARÇO 2020'!$A:$D,3,0),IFERROR(VLOOKUP($C267,'COMP. PROPRIA'!$B$1:$I$20010,5,0),""))</f>
        <v>UN</v>
      </c>
      <c r="G267" s="861">
        <v>17</v>
      </c>
      <c r="H267" s="855">
        <f>IFERROR(VLOOKUP($C267,'SINAPI MARÇO 2020'!$A:$D,4,0),IFERROR(VLOOKUP($C267,'COMP. PROPRIA'!$B$1:$I$204555,8,0),""))</f>
        <v>292.92</v>
      </c>
      <c r="I267" s="856">
        <f>TRUNC(H267*'4-BDI'!$E$29,2)</f>
        <v>374.05</v>
      </c>
      <c r="J267" s="461">
        <f t="shared" si="18"/>
        <v>4979.6400000000003</v>
      </c>
      <c r="K267" s="462">
        <f t="shared" si="19"/>
        <v>6358.85</v>
      </c>
    </row>
    <row r="268" spans="2:11" s="213" customFormat="1" ht="27.75" customHeight="1">
      <c r="B268" s="15" t="s">
        <v>13450</v>
      </c>
      <c r="C268" s="860" t="s">
        <v>13205</v>
      </c>
      <c r="D268" s="852" t="s">
        <v>1107</v>
      </c>
      <c r="E268" s="853" t="str">
        <f>IFERROR(VLOOKUP($C268,'SINAPI MARÇO 2020'!$1:$1048576,2,0),IFERROR(VLOOKUP($C268,'COMP. PROPRIA'!$B$1:$I$20010,4,0),""))</f>
        <v>CAIXA DE PASSAGEM MODULADA DN 30CM FORNECIMENTO E INSTALAÇÃO</v>
      </c>
      <c r="F268" s="854" t="str">
        <f>IFERROR(VLOOKUP($C268,'SINAPI MARÇO 2020'!$A:$D,3,0),IFERROR(VLOOKUP($C268,'COMP. PROPRIA'!$B$1:$I$20010,5,0),""))</f>
        <v>UN</v>
      </c>
      <c r="G268" s="861">
        <v>1</v>
      </c>
      <c r="H268" s="855">
        <f>IFERROR(VLOOKUP($C268,'SINAPI MARÇO 2020'!$A:$D,4,0),IFERROR(VLOOKUP($C268,'COMP. PROPRIA'!$B$1:$I$204555,8,0),""))</f>
        <v>394.46</v>
      </c>
      <c r="I268" s="856">
        <f>TRUNC(H268*'4-BDI'!$E$29,2)</f>
        <v>503.72</v>
      </c>
      <c r="J268" s="461">
        <f t="shared" si="18"/>
        <v>394.46</v>
      </c>
      <c r="K268" s="462">
        <f t="shared" si="19"/>
        <v>503.72</v>
      </c>
    </row>
    <row r="269" spans="2:11" s="213" customFormat="1" ht="45">
      <c r="B269" s="15" t="s">
        <v>13451</v>
      </c>
      <c r="C269" s="860">
        <v>89709</v>
      </c>
      <c r="D269" s="860" t="s">
        <v>7</v>
      </c>
      <c r="E269" s="853" t="str">
        <f>IFERROR(VLOOKUP($C269,'SINAPI MARÇO 2020'!$1:$1048576,2,0),IFERROR(VLOOKUP($C269,'COMP. PROPRIA'!$B$1:$I$20010,4,0),""))</f>
        <v>RALO SIFONADO, PVC, DN 100 X 40 MM, JUNTA SOLDÁVEL, FORNECIDO E INSTALADO EM RAMAL DE DESCARGA OU EM RAMAL DE ESGOTO SANITÁRIO. AF_12/2014</v>
      </c>
      <c r="F269" s="854" t="str">
        <f>IFERROR(VLOOKUP($C269,'SINAPI MARÇO 2020'!$A:$D,3,0),IFERROR(VLOOKUP($C269,'COMP. PROPRIA'!$B$1:$I$20010,5,0),""))</f>
        <v>UN</v>
      </c>
      <c r="G269" s="861">
        <v>30</v>
      </c>
      <c r="H269" s="855">
        <f>IFERROR(VLOOKUP($C269,'SINAPI MARÇO 2020'!$A:$D,4,0),IFERROR(VLOOKUP($C269,'COMP. PROPRIA'!$B$1:$I$204555,8,0),""))</f>
        <v>9.1199999999999992</v>
      </c>
      <c r="I269" s="856">
        <f>TRUNC(H269*'4-BDI'!$E$29,2)</f>
        <v>11.64</v>
      </c>
      <c r="J269" s="461">
        <f t="shared" si="18"/>
        <v>273.60000000000002</v>
      </c>
      <c r="K269" s="462">
        <f t="shared" si="19"/>
        <v>349.2</v>
      </c>
    </row>
    <row r="270" spans="2:11" s="213" customFormat="1" ht="15">
      <c r="B270" s="15" t="s">
        <v>13452</v>
      </c>
      <c r="C270" s="860" t="s">
        <v>12662</v>
      </c>
      <c r="D270" s="852" t="s">
        <v>1107</v>
      </c>
      <c r="E270" s="853" t="str">
        <f>IFERROR(VLOOKUP($C270,'SINAPI MARÇO 2020'!$1:$1048576,2,0),IFERROR(VLOOKUP($C270,'COMP. PROPRIA'!$B$1:$I$20010,4,0),""))</f>
        <v>TERMINAL DE VENTILAÇÃO 50mm</v>
      </c>
      <c r="F270" s="854" t="str">
        <f>IFERROR(VLOOKUP($C270,'SINAPI MARÇO 2020'!$A:$D,3,0),IFERROR(VLOOKUP($C270,'COMP. PROPRIA'!$B$1:$I$20010,5,0),""))</f>
        <v>UN</v>
      </c>
      <c r="G270" s="861">
        <v>39</v>
      </c>
      <c r="H270" s="855">
        <f>IFERROR(VLOOKUP($C270,'SINAPI MARÇO 2020'!$A:$D,4,0),IFERROR(VLOOKUP($C270,'COMP. PROPRIA'!$B$1:$I$204555,8,0),""))</f>
        <v>32.74</v>
      </c>
      <c r="I270" s="856">
        <f>TRUNC(H270*'4-BDI'!$E$29,2)</f>
        <v>41.8</v>
      </c>
      <c r="J270" s="461">
        <f t="shared" si="18"/>
        <v>1276.8599999999999</v>
      </c>
      <c r="K270" s="462">
        <f t="shared" si="19"/>
        <v>1630.2</v>
      </c>
    </row>
    <row r="271" spans="2:11" s="213" customFormat="1" ht="15">
      <c r="B271" s="15" t="s">
        <v>13453</v>
      </c>
      <c r="C271" s="862" t="s">
        <v>12660</v>
      </c>
      <c r="D271" s="852" t="s">
        <v>1107</v>
      </c>
      <c r="E271" s="853" t="str">
        <f>IFERROR(VLOOKUP($C271,'SINAPI MARÇO 2020'!$1:$1048576,2,0),IFERROR(VLOOKUP($C271,'COMP. PROPRIA'!$B$1:$I$20010,4,0),""))</f>
        <v>Sumidouro em alvenaria 2,40 x 2,40 m</v>
      </c>
      <c r="F271" s="854" t="str">
        <f>IFERROR(VLOOKUP($C271,'SINAPI MARÇO 2020'!$A:$D,3,0),IFERROR(VLOOKUP($C271,'COMP. PROPRIA'!$B$1:$I$20010,5,0),""))</f>
        <v>UN</v>
      </c>
      <c r="G271" s="861">
        <v>1</v>
      </c>
      <c r="H271" s="855">
        <f>IFERROR(VLOOKUP($C271,'SINAPI MARÇO 2020'!$A:$D,4,0),IFERROR(VLOOKUP($C271,'COMP. PROPRIA'!$B$1:$I$204555,8,0),""))</f>
        <v>1457.39</v>
      </c>
      <c r="I271" s="856">
        <f>TRUNC(H271*'4-BDI'!$E$29,2)</f>
        <v>1861.09</v>
      </c>
      <c r="J271" s="461">
        <f t="shared" si="18"/>
        <v>1457.39</v>
      </c>
      <c r="K271" s="462">
        <f t="shared" si="19"/>
        <v>1861.09</v>
      </c>
    </row>
    <row r="272" spans="2:11" s="213" customFormat="1" ht="15">
      <c r="B272" s="15" t="s">
        <v>13454</v>
      </c>
      <c r="C272" s="862" t="s">
        <v>12661</v>
      </c>
      <c r="D272" s="852" t="s">
        <v>1107</v>
      </c>
      <c r="E272" s="853" t="str">
        <f>IFERROR(VLOOKUP($C272,'SINAPI MARÇO 2020'!$1:$1048576,2,0),IFERROR(VLOOKUP($C272,'COMP. PROPRIA'!$B$1:$I$20010,4,0),""))</f>
        <v>Fossa séptica 2,30 x 2,30 m</v>
      </c>
      <c r="F272" s="854" t="str">
        <f>IFERROR(VLOOKUP($C272,'SINAPI MARÇO 2020'!$A:$D,3,0),IFERROR(VLOOKUP($C272,'COMP. PROPRIA'!$B$1:$I$20010,5,0),""))</f>
        <v>UN</v>
      </c>
      <c r="G272" s="861">
        <v>1</v>
      </c>
      <c r="H272" s="855">
        <f>IFERROR(VLOOKUP($C272,'SINAPI MARÇO 2020'!$A:$D,4,0),IFERROR(VLOOKUP($C272,'COMP. PROPRIA'!$B$1:$I$204555,8,0),""))</f>
        <v>1303.32</v>
      </c>
      <c r="I272" s="856">
        <f>TRUNC(H272*'4-BDI'!$E$29,2)</f>
        <v>1664.34</v>
      </c>
      <c r="J272" s="461">
        <f t="shared" si="18"/>
        <v>1303.32</v>
      </c>
      <c r="K272" s="462">
        <f t="shared" si="19"/>
        <v>1664.34</v>
      </c>
    </row>
    <row r="273" spans="2:11" s="213" customFormat="1" ht="15" customHeight="1">
      <c r="B273" s="732" t="s">
        <v>10128</v>
      </c>
      <c r="C273" s="733"/>
      <c r="D273" s="733"/>
      <c r="E273" s="733"/>
      <c r="F273" s="733"/>
      <c r="G273" s="733"/>
      <c r="H273" s="733"/>
      <c r="I273" s="463"/>
      <c r="J273" s="470">
        <f>TRUNC(SUM(J236:J272),2)</f>
        <v>22404.76</v>
      </c>
      <c r="K273" s="464">
        <f>TRUNC(SUM(K236:K272),2)</f>
        <v>28607.360000000001</v>
      </c>
    </row>
    <row r="274" spans="2:11" s="213" customFormat="1" ht="15">
      <c r="B274" s="386"/>
      <c r="C274" s="380"/>
      <c r="D274" s="380"/>
      <c r="E274" s="379"/>
      <c r="F274" s="378"/>
      <c r="G274" s="438"/>
      <c r="H274" s="465"/>
      <c r="I274" s="466"/>
      <c r="J274" s="459"/>
      <c r="K274" s="460"/>
    </row>
    <row r="275" spans="2:11" s="213" customFormat="1" ht="15">
      <c r="B275" s="369" t="s">
        <v>910</v>
      </c>
      <c r="C275" s="370"/>
      <c r="D275" s="371"/>
      <c r="E275" s="372" t="s">
        <v>12372</v>
      </c>
      <c r="F275" s="373"/>
      <c r="G275" s="437"/>
      <c r="H275" s="458"/>
      <c r="I275" s="458"/>
      <c r="J275" s="459"/>
      <c r="K275" s="460"/>
    </row>
    <row r="276" spans="2:11" s="213" customFormat="1" ht="57.75" customHeight="1">
      <c r="B276" s="15" t="s">
        <v>53</v>
      </c>
      <c r="C276" s="852" t="s">
        <v>12665</v>
      </c>
      <c r="D276" s="852" t="s">
        <v>1107</v>
      </c>
      <c r="E276" s="853" t="str">
        <f>IFERROR(VLOOKUP($C276,'SINAPI MARÇO 2020'!$1:$1048576,2,0),IFERROR(VLOOKUP($C276,'COMP. PROPRIA'!$B$1:$I$20010,4,0),""))</f>
        <v>Bacia Sanitária Vogue Plus, Linha Conforto com abertura, cor Branco Gelo, código P.51,  DECA, ou equivalente p/ de descarga, com acessórios, bolsa de borracha para ligacao, tubo pvc ligacao - fornecimento e instalação</v>
      </c>
      <c r="F276" s="854" t="str">
        <f>IFERROR(VLOOKUP($C276,'SINAPI MARÇO 2020'!$A:$D,3,0),IFERROR(VLOOKUP($C276,'COMP. PROPRIA'!$B$1:$I$20010,5,0),""))</f>
        <v>UNI</v>
      </c>
      <c r="G276" s="453">
        <v>2</v>
      </c>
      <c r="H276" s="855">
        <f>IFERROR(VLOOKUP($C276,'SINAPI MARÇO 2020'!$A:$D,4,0),IFERROR(VLOOKUP($C276,'COMP. PROPRIA'!$B$1:$I$204555,8,0),""))</f>
        <v>844.45</v>
      </c>
      <c r="I276" s="856">
        <f>TRUNC(H276*'4-BDI'!$E$29,2)</f>
        <v>1078.3599999999999</v>
      </c>
      <c r="J276" s="461">
        <f t="shared" ref="J276:J306" si="20">TRUNC(G276*H276,2)</f>
        <v>1688.9</v>
      </c>
      <c r="K276" s="462">
        <f t="shared" ref="K276:K306" si="21">TRUNC(G276*I276,2)</f>
        <v>2156.7199999999998</v>
      </c>
    </row>
    <row r="277" spans="2:11" s="213" customFormat="1" ht="30">
      <c r="B277" s="15" t="s">
        <v>54</v>
      </c>
      <c r="C277" s="852" t="s">
        <v>12668</v>
      </c>
      <c r="D277" s="852" t="s">
        <v>1107</v>
      </c>
      <c r="E277" s="853" t="str">
        <f>IFERROR(VLOOKUP($C277,'SINAPI MARÇO 2020'!$1:$1048576,2,0),IFERROR(VLOOKUP($C277,'COMP. PROPRIA'!$B$1:$I$20010,4,0),""))</f>
        <v>Bacia Sanitária Convencional, código Izy P.11, DECA, ou equivalente com acessórios- fornecimento e instalação</v>
      </c>
      <c r="F277" s="854" t="str">
        <f>IFERROR(VLOOKUP($C277,'SINAPI MARÇO 2020'!$A:$D,3,0),IFERROR(VLOOKUP($C277,'COMP. PROPRIA'!$B$1:$I$20010,5,0),""))</f>
        <v>UNI</v>
      </c>
      <c r="G277" s="453">
        <v>4</v>
      </c>
      <c r="H277" s="855">
        <f>IFERROR(VLOOKUP($C277,'SINAPI MARÇO 2020'!$A:$D,4,0),IFERROR(VLOOKUP($C277,'COMP. PROPRIA'!$B$1:$I$204555,8,0),""))</f>
        <v>394.03</v>
      </c>
      <c r="I277" s="856">
        <f>TRUNC(H277*'4-BDI'!$E$29,2)</f>
        <v>503.17</v>
      </c>
      <c r="J277" s="461">
        <f t="shared" si="20"/>
        <v>1576.12</v>
      </c>
      <c r="K277" s="462">
        <f t="shared" si="21"/>
        <v>2012.68</v>
      </c>
    </row>
    <row r="278" spans="2:11" s="213" customFormat="1" ht="30">
      <c r="B278" s="15" t="s">
        <v>55</v>
      </c>
      <c r="C278" s="857">
        <v>100848</v>
      </c>
      <c r="D278" s="857" t="s">
        <v>7</v>
      </c>
      <c r="E278" s="853" t="str">
        <f>IFERROR(VLOOKUP($C278,'SINAPI MARÇO 2020'!$1:$1048576,2,0),IFERROR(VLOOKUP($C278,'COMP. PROPRIA'!$B$1:$I$20010,4,0),""))</f>
        <v>VASO SANITÁRIO INFANTIL LOUÇA BRANCA - FORNECIMENTO E INSTALACAO. AF_01/2020</v>
      </c>
      <c r="F278" s="854" t="str">
        <f>IFERROR(VLOOKUP($C278,'SINAPI MARÇO 2020'!$A:$D,3,0),IFERROR(VLOOKUP($C278,'COMP. PROPRIA'!$B$1:$I$20010,5,0),""))</f>
        <v>UN</v>
      </c>
      <c r="G278" s="453">
        <v>20</v>
      </c>
      <c r="H278" s="855">
        <f>IFERROR(VLOOKUP($C278,'SINAPI MARÇO 2020'!$A:$D,4,0),IFERROR(VLOOKUP($C278,'COMP. PROPRIA'!$B$1:$I$204555,8,0),""))</f>
        <v>289.52999999999997</v>
      </c>
      <c r="I278" s="856">
        <f>TRUNC(H278*'4-BDI'!$E$29,2)</f>
        <v>369.73</v>
      </c>
      <c r="J278" s="461">
        <f t="shared" si="20"/>
        <v>5790.6</v>
      </c>
      <c r="K278" s="462">
        <f t="shared" si="21"/>
        <v>7394.6</v>
      </c>
    </row>
    <row r="279" spans="2:11" s="213" customFormat="1" ht="30">
      <c r="B279" s="15" t="s">
        <v>10105</v>
      </c>
      <c r="C279" s="852" t="s">
        <v>12673</v>
      </c>
      <c r="D279" s="852" t="s">
        <v>1107</v>
      </c>
      <c r="E279" s="853" t="str">
        <f>IFERROR(VLOOKUP($C279,'SINAPI MARÇO 2020'!$1:$1048576,2,0),IFERROR(VLOOKUP($C279,'COMP. PROPRIA'!$B$1:$I$20010,4,0),""))</f>
        <v>VALVULA DESCARGA 1.1/2" COM REGISTRO, ACABAMENTO EM METAL CROMADO - FORNECIMENTO E INSTALACAO</v>
      </c>
      <c r="F279" s="854" t="str">
        <f>IFERROR(VLOOKUP($C279,'SINAPI MARÇO 2020'!$A:$D,3,0),IFERROR(VLOOKUP($C279,'COMP. PROPRIA'!$B$1:$I$20010,5,0),""))</f>
        <v xml:space="preserve">un </v>
      </c>
      <c r="G279" s="453">
        <v>26</v>
      </c>
      <c r="H279" s="855">
        <f>IFERROR(VLOOKUP($C279,'SINAPI MARÇO 2020'!$A:$D,4,0),IFERROR(VLOOKUP($C279,'COMP. PROPRIA'!$B$1:$I$204555,8,0),""))</f>
        <v>192.59</v>
      </c>
      <c r="I279" s="856">
        <f>TRUNC(H279*'4-BDI'!$E$29,2)</f>
        <v>245.93</v>
      </c>
      <c r="J279" s="461">
        <f t="shared" si="20"/>
        <v>5007.34</v>
      </c>
      <c r="K279" s="462">
        <f t="shared" si="21"/>
        <v>6394.18</v>
      </c>
    </row>
    <row r="280" spans="2:11" s="213" customFormat="1" ht="30">
      <c r="B280" s="15" t="s">
        <v>10106</v>
      </c>
      <c r="C280" s="857">
        <v>86901</v>
      </c>
      <c r="D280" s="857" t="s">
        <v>7</v>
      </c>
      <c r="E280" s="853" t="str">
        <f>IFERROR(VLOOKUP($C280,'SINAPI MARÇO 2020'!$1:$1048576,2,0),IFERROR(VLOOKUP($C280,'COMP. PROPRIA'!$B$1:$I$20010,4,0),""))</f>
        <v>CUBA DE EMBUTIR OVAL EM LOUÇA BRANCA, 35 X 50CM OU EQUIVALENTE - FORNECIMENTO E INSTALAÇÃO. AF_01/2020</v>
      </c>
      <c r="F280" s="854" t="str">
        <f>IFERROR(VLOOKUP($C280,'SINAPI MARÇO 2020'!$A:$D,3,0),IFERROR(VLOOKUP($C280,'COMP. PROPRIA'!$B$1:$I$20010,5,0),""))</f>
        <v>UN</v>
      </c>
      <c r="G280" s="453">
        <v>22</v>
      </c>
      <c r="H280" s="855">
        <f>IFERROR(VLOOKUP($C280,'SINAPI MARÇO 2020'!$A:$D,4,0),IFERROR(VLOOKUP($C280,'COMP. PROPRIA'!$B$1:$I$204555,8,0),""))</f>
        <v>104.72</v>
      </c>
      <c r="I280" s="856">
        <f>TRUNC(H280*'4-BDI'!$E$29,2)</f>
        <v>133.72</v>
      </c>
      <c r="J280" s="461">
        <f t="shared" si="20"/>
        <v>2303.84</v>
      </c>
      <c r="K280" s="462">
        <f t="shared" si="21"/>
        <v>2941.84</v>
      </c>
    </row>
    <row r="281" spans="2:11" s="213" customFormat="1" ht="45">
      <c r="B281" s="15" t="s">
        <v>10107</v>
      </c>
      <c r="C281" s="852" t="s">
        <v>12674</v>
      </c>
      <c r="D281" s="852" t="s">
        <v>1107</v>
      </c>
      <c r="E281" s="853" t="str">
        <f>IFERROR(VLOOKUP($C281,'SINAPI MARÇO 2020'!$1:$1048576,2,0),IFERROR(VLOOKUP($C281,'COMP. PROPRIA'!$B$1:$I$20010,4,0),""))</f>
        <v>Cuba industrial 50x40 profundidade 30 – HIDRONOX, ou equivalente, com sifão em metal cromado 1.1/2x1.1/2", válvula em metal cromado tipo americana 3.1/2"x1.1/2" para pia - fornecimento e instalação</v>
      </c>
      <c r="F281" s="854" t="str">
        <f>IFERROR(VLOOKUP($C281,'SINAPI MARÇO 2020'!$A:$D,3,0),IFERROR(VLOOKUP($C281,'COMP. PROPRIA'!$B$1:$I$20010,5,0),""))</f>
        <v>UN</v>
      </c>
      <c r="G281" s="453">
        <v>3</v>
      </c>
      <c r="H281" s="855">
        <f>IFERROR(VLOOKUP($C281,'SINAPI MARÇO 2020'!$A:$D,4,0),IFERROR(VLOOKUP($C281,'COMP. PROPRIA'!$B$1:$I$204555,8,0),""))</f>
        <v>490.86</v>
      </c>
      <c r="I281" s="856">
        <f>TRUNC(H281*'4-BDI'!$E$29,2)</f>
        <v>626.82000000000005</v>
      </c>
      <c r="J281" s="461">
        <f t="shared" si="20"/>
        <v>1472.58</v>
      </c>
      <c r="K281" s="462">
        <f t="shared" si="21"/>
        <v>1880.46</v>
      </c>
    </row>
    <row r="282" spans="2:11" s="213" customFormat="1" ht="57" customHeight="1">
      <c r="B282" s="15" t="s">
        <v>10108</v>
      </c>
      <c r="C282" s="857">
        <v>86936</v>
      </c>
      <c r="D282" s="857" t="s">
        <v>7</v>
      </c>
      <c r="E282" s="853" t="str">
        <f>IFERROR(VLOOKUP($C282,'SINAPI MARÇO 2020'!$1:$1048576,2,0),IFERROR(VLOOKUP($C282,'COMP. PROPRIA'!$B$1:$I$20010,4,0),""))</f>
        <v>CUBA DE EMBUTIR DE AÇO INOXIDÁVEL MÉDIA, INCLUSO VÁLVULA TIPO AMERICANA E SIFÃO TIPO GARRAFA EM METAL CROMADO - FORNECIMENTO E INSTALAÇÃO. AF_01/2020</v>
      </c>
      <c r="F282" s="854" t="str">
        <f>IFERROR(VLOOKUP($C282,'SINAPI MARÇO 2020'!$A:$D,3,0),IFERROR(VLOOKUP($C282,'COMP. PROPRIA'!$B$1:$I$20010,5,0),""))</f>
        <v>UN</v>
      </c>
      <c r="G282" s="453">
        <v>15</v>
      </c>
      <c r="H282" s="855">
        <f>IFERROR(VLOOKUP($C282,'SINAPI MARÇO 2020'!$A:$D,4,0),IFERROR(VLOOKUP($C282,'COMP. PROPRIA'!$B$1:$I$204555,8,0),""))</f>
        <v>361.23</v>
      </c>
      <c r="I282" s="856">
        <f>TRUNC(H282*'4-BDI'!$E$29,2)</f>
        <v>461.29</v>
      </c>
      <c r="J282" s="461">
        <f t="shared" si="20"/>
        <v>5418.45</v>
      </c>
      <c r="K282" s="462">
        <f t="shared" si="21"/>
        <v>6919.35</v>
      </c>
    </row>
    <row r="283" spans="2:11" s="213" customFormat="1" ht="29.25" customHeight="1">
      <c r="B283" s="15" t="s">
        <v>12408</v>
      </c>
      <c r="C283" s="852" t="s">
        <v>12675</v>
      </c>
      <c r="D283" s="852" t="s">
        <v>1107</v>
      </c>
      <c r="E283" s="853" t="str">
        <f>IFERROR(VLOOKUP($C283,'SINAPI MARÇO 2020'!$1:$1048576,2,0),IFERROR(VLOOKUP($C283,'COMP. PROPRIA'!$B$1:$I$20010,4,0),""))</f>
        <v>Banheira Embutir em plástico tipo PVC, 77x45x20cm, Burigotto ou equivalente</v>
      </c>
      <c r="F283" s="854" t="str">
        <f>IFERROR(VLOOKUP($C283,'SINAPI MARÇO 2020'!$A:$D,3,0),IFERROR(VLOOKUP($C283,'COMP. PROPRIA'!$B$1:$I$20010,5,0),""))</f>
        <v>UN</v>
      </c>
      <c r="G283" s="453">
        <v>4</v>
      </c>
      <c r="H283" s="855">
        <f>IFERROR(VLOOKUP($C283,'SINAPI MARÇO 2020'!$A:$D,4,0),IFERROR(VLOOKUP($C283,'COMP. PROPRIA'!$B$1:$I$204555,8,0),""))</f>
        <v>70.61</v>
      </c>
      <c r="I283" s="856">
        <f>TRUNC(H283*'4-BDI'!$E$29,2)</f>
        <v>90.16</v>
      </c>
      <c r="J283" s="461">
        <f t="shared" si="20"/>
        <v>282.44</v>
      </c>
      <c r="K283" s="462">
        <f t="shared" si="21"/>
        <v>360.64</v>
      </c>
    </row>
    <row r="284" spans="2:11" s="213" customFormat="1" ht="45">
      <c r="B284" s="15" t="s">
        <v>12409</v>
      </c>
      <c r="C284" s="852" t="s">
        <v>12676</v>
      </c>
      <c r="D284" s="852" t="s">
        <v>1107</v>
      </c>
      <c r="E284" s="853" t="str">
        <f>IFERROR(VLOOKUP($C284,'SINAPI MARÇO 2020'!$1:$1048576,2,0),IFERROR(VLOOKUP($C284,'COMP. PROPRIA'!$B$1:$I$20010,4,0),""))</f>
        <v>Lavatório de canto suspenso com mesa, linha Izy código L101.17, DECA ou equivalente, com válvula, sifão e engate flexivel cromados, fornecimento e instalação</v>
      </c>
      <c r="F284" s="854" t="str">
        <f>IFERROR(VLOOKUP($C284,'SINAPI MARÇO 2020'!$A:$D,3,0),IFERROR(VLOOKUP($C284,'COMP. PROPRIA'!$B$1:$I$20010,5,0),""))</f>
        <v>UN</v>
      </c>
      <c r="G284" s="453">
        <v>4</v>
      </c>
      <c r="H284" s="855">
        <f>IFERROR(VLOOKUP($C284,'SINAPI MARÇO 2020'!$A:$D,4,0),IFERROR(VLOOKUP($C284,'COMP. PROPRIA'!$B$1:$I$204555,8,0),""))</f>
        <v>294.27999999999997</v>
      </c>
      <c r="I284" s="856">
        <f>TRUNC(H284*'4-BDI'!$E$29,2)</f>
        <v>375.79</v>
      </c>
      <c r="J284" s="461">
        <f t="shared" si="20"/>
        <v>1177.1199999999999</v>
      </c>
      <c r="K284" s="462">
        <f t="shared" si="21"/>
        <v>1503.16</v>
      </c>
    </row>
    <row r="285" spans="2:11" s="213" customFormat="1" ht="30">
      <c r="B285" s="15" t="s">
        <v>12410</v>
      </c>
      <c r="C285" s="857">
        <v>86904</v>
      </c>
      <c r="D285" s="857" t="s">
        <v>7</v>
      </c>
      <c r="E285" s="853" t="str">
        <f>IFERROR(VLOOKUP($C285,'SINAPI MARÇO 2020'!$1:$1048576,2,0),IFERROR(VLOOKUP($C285,'COMP. PROPRIA'!$B$1:$I$20010,4,0),""))</f>
        <v>LAVATÓRIO LOUÇA BRANCA SUSPENSO, 29,5 X 39CM OU EQUIVALENTE, PADRÃO POPULAR - FORNECIMENTO E INSTALAÇÃO. AF_01/2020</v>
      </c>
      <c r="F285" s="854" t="str">
        <f>IFERROR(VLOOKUP($C285,'SINAPI MARÇO 2020'!$A:$D,3,0),IFERROR(VLOOKUP($C285,'COMP. PROPRIA'!$B$1:$I$20010,5,0),""))</f>
        <v>UN</v>
      </c>
      <c r="G285" s="453">
        <v>6</v>
      </c>
      <c r="H285" s="855">
        <f>IFERROR(VLOOKUP($C285,'SINAPI MARÇO 2020'!$A:$D,4,0),IFERROR(VLOOKUP($C285,'COMP. PROPRIA'!$B$1:$I$204555,8,0),""))</f>
        <v>103.29</v>
      </c>
      <c r="I285" s="856">
        <f>TRUNC(H285*'4-BDI'!$E$29,2)</f>
        <v>131.9</v>
      </c>
      <c r="J285" s="461">
        <f t="shared" si="20"/>
        <v>619.74</v>
      </c>
      <c r="K285" s="462">
        <f t="shared" si="21"/>
        <v>791.4</v>
      </c>
    </row>
    <row r="286" spans="2:11" s="213" customFormat="1" ht="45">
      <c r="B286" s="15" t="s">
        <v>12411</v>
      </c>
      <c r="C286" s="857">
        <v>86919</v>
      </c>
      <c r="D286" s="857" t="s">
        <v>7</v>
      </c>
      <c r="E286" s="853" t="str">
        <f>IFERROR(VLOOKUP($C286,'SINAPI MARÇO 2020'!$1:$1048576,2,0),IFERROR(VLOOKUP($C286,'COMP. PROPRIA'!$B$1:$I$20010,4,0),""))</f>
        <v>TANQUE DE LOUÇA BRANCA COM COLUNA, 30L OU EQUIVALENTE, INCLUSO SIFÃO FLEXÍVEL EM PVC, VÁLVULA METÁLICA E TORNEIRA DE METAL CROMADO PADRÃO MÉDIO - FORNECIMENTO E INSTALAÇÃO. AF_01/2020</v>
      </c>
      <c r="F286" s="854" t="str">
        <f>IFERROR(VLOOKUP($C286,'SINAPI MARÇO 2020'!$A:$D,3,0),IFERROR(VLOOKUP($C286,'COMP. PROPRIA'!$B$1:$I$20010,5,0),""))</f>
        <v>UN</v>
      </c>
      <c r="G286" s="453">
        <v>7</v>
      </c>
      <c r="H286" s="855">
        <f>IFERROR(VLOOKUP($C286,'SINAPI MARÇO 2020'!$A:$D,4,0),IFERROR(VLOOKUP($C286,'COMP. PROPRIA'!$B$1:$I$204555,8,0),""))</f>
        <v>649.38</v>
      </c>
      <c r="I286" s="856">
        <f>TRUNC(H286*'4-BDI'!$E$29,2)</f>
        <v>829.26</v>
      </c>
      <c r="J286" s="461">
        <f t="shared" si="20"/>
        <v>4545.66</v>
      </c>
      <c r="K286" s="462">
        <f t="shared" si="21"/>
        <v>5804.82</v>
      </c>
    </row>
    <row r="287" spans="2:11" s="213" customFormat="1" ht="30">
      <c r="B287" s="15" t="s">
        <v>12412</v>
      </c>
      <c r="C287" s="857">
        <v>100860</v>
      </c>
      <c r="D287" s="857" t="s">
        <v>7</v>
      </c>
      <c r="E287" s="853" t="str">
        <f>IFERROR(VLOOKUP($C287,'SINAPI MARÇO 2020'!$1:$1048576,2,0),IFERROR(VLOOKUP($C287,'COMP. PROPRIA'!$B$1:$I$20010,4,0),""))</f>
        <v>CHUVEIRO ELÉTRICO COMUM CORPO PLÁSTICO, TIPO DUCHA  FORNECIMENTO E INSTALAÇÃO. AF_01/2020</v>
      </c>
      <c r="F287" s="854" t="str">
        <f>IFERROR(VLOOKUP($C287,'SINAPI MARÇO 2020'!$A:$D,3,0),IFERROR(VLOOKUP($C287,'COMP. PROPRIA'!$B$1:$I$20010,5,0),""))</f>
        <v>UN</v>
      </c>
      <c r="G287" s="453">
        <v>15</v>
      </c>
      <c r="H287" s="855">
        <f>IFERROR(VLOOKUP($C287,'SINAPI MARÇO 2020'!$A:$D,4,0),IFERROR(VLOOKUP($C287,'COMP. PROPRIA'!$B$1:$I$204555,8,0),""))</f>
        <v>75.05</v>
      </c>
      <c r="I287" s="856">
        <f>TRUNC(H287*'4-BDI'!$E$29,2)</f>
        <v>95.83</v>
      </c>
      <c r="J287" s="461">
        <f t="shared" si="20"/>
        <v>1125.75</v>
      </c>
      <c r="K287" s="462">
        <f t="shared" si="21"/>
        <v>1437.45</v>
      </c>
    </row>
    <row r="288" spans="2:11" s="213" customFormat="1" ht="30">
      <c r="B288" s="15" t="s">
        <v>12413</v>
      </c>
      <c r="C288" s="852" t="s">
        <v>12670</v>
      </c>
      <c r="D288" s="852" t="s">
        <v>1107</v>
      </c>
      <c r="E288" s="853" t="str">
        <f>IFERROR(VLOOKUP($C288,'SINAPI MARÇO 2020'!$1:$1048576,2,0),IFERROR(VLOOKUP($C288,'COMP. PROPRIA'!$B$1:$I$20010,4,0),""))</f>
        <v>Assento Poliéster com abertura frontal Vogue Plus, Linha Conforto, cor Branco Gelo, código AP.52, DECA, ou equivalente</v>
      </c>
      <c r="F288" s="854" t="str">
        <f>IFERROR(VLOOKUP($C288,'SINAPI MARÇO 2020'!$A:$D,3,0),IFERROR(VLOOKUP($C288,'COMP. PROPRIA'!$B$1:$I$20010,5,0),""))</f>
        <v>UNI</v>
      </c>
      <c r="G288" s="453">
        <v>2</v>
      </c>
      <c r="H288" s="855">
        <f>IFERROR(VLOOKUP($C288,'SINAPI MARÇO 2020'!$A:$D,4,0),IFERROR(VLOOKUP($C288,'COMP. PROPRIA'!$B$1:$I$204555,8,0),""))</f>
        <v>631.54999999999995</v>
      </c>
      <c r="I288" s="856">
        <f>TRUNC(H288*'4-BDI'!$E$29,2)</f>
        <v>806.49</v>
      </c>
      <c r="J288" s="461">
        <f t="shared" si="20"/>
        <v>1263.0999999999999</v>
      </c>
      <c r="K288" s="462">
        <f t="shared" si="21"/>
        <v>1612.98</v>
      </c>
    </row>
    <row r="289" spans="2:11" s="213" customFormat="1" ht="15">
      <c r="B289" s="15" t="s">
        <v>12414</v>
      </c>
      <c r="C289" s="852" t="s">
        <v>12677</v>
      </c>
      <c r="D289" s="852" t="s">
        <v>1107</v>
      </c>
      <c r="E289" s="853" t="str">
        <f>IFERROR(VLOOKUP($C289,'SINAPI MARÇO 2020'!$1:$1048576,2,0),IFERROR(VLOOKUP($C289,'COMP. PROPRIA'!$B$1:$I$20010,4,0),""))</f>
        <v>Assento plástico Izy, código AP.01, DECA, fornecimento e instalação</v>
      </c>
      <c r="F289" s="854" t="str">
        <f>IFERROR(VLOOKUP($C289,'SINAPI MARÇO 2020'!$A:$D,3,0),IFERROR(VLOOKUP($C289,'COMP. PROPRIA'!$B$1:$I$20010,5,0),""))</f>
        <v>UN</v>
      </c>
      <c r="G289" s="453">
        <v>4</v>
      </c>
      <c r="H289" s="855">
        <f>IFERROR(VLOOKUP($C289,'SINAPI MARÇO 2020'!$A:$D,4,0),IFERROR(VLOOKUP($C289,'COMP. PROPRIA'!$B$1:$I$204555,8,0),""))</f>
        <v>47.43</v>
      </c>
      <c r="I289" s="856">
        <f>TRUNC(H289*'4-BDI'!$E$29,2)</f>
        <v>60.56</v>
      </c>
      <c r="J289" s="461">
        <f t="shared" si="20"/>
        <v>189.72</v>
      </c>
      <c r="K289" s="462">
        <f t="shared" si="21"/>
        <v>242.24</v>
      </c>
    </row>
    <row r="290" spans="2:11" s="213" customFormat="1" ht="30">
      <c r="B290" s="15" t="s">
        <v>12415</v>
      </c>
      <c r="C290" s="852" t="s">
        <v>12678</v>
      </c>
      <c r="D290" s="852" t="s">
        <v>1107</v>
      </c>
      <c r="E290" s="853" t="str">
        <f>IFERROR(VLOOKUP($C290,'SINAPI MARÇO 2020'!$1:$1048576,2,0),IFERROR(VLOOKUP($C290,'COMP. PROPRIA'!$B$1:$I$20010,4,0),""))</f>
        <v>Papeleira Metálica Linha Izy, código 2020.C37, DECA ou equivalente, fornecimento e instalação</v>
      </c>
      <c r="F290" s="854" t="str">
        <f>IFERROR(VLOOKUP($C290,'SINAPI MARÇO 2020'!$A:$D,3,0),IFERROR(VLOOKUP($C290,'COMP. PROPRIA'!$B$1:$I$20010,5,0),""))</f>
        <v>UN</v>
      </c>
      <c r="G290" s="453">
        <v>26</v>
      </c>
      <c r="H290" s="855">
        <f>IFERROR(VLOOKUP($C290,'SINAPI MARÇO 2020'!$A:$D,4,0),IFERROR(VLOOKUP($C290,'COMP. PROPRIA'!$B$1:$I$204555,8,0),""))</f>
        <v>165.93</v>
      </c>
      <c r="I290" s="856">
        <f>TRUNC(H290*'4-BDI'!$E$29,2)</f>
        <v>211.89</v>
      </c>
      <c r="J290" s="461">
        <f t="shared" si="20"/>
        <v>4314.18</v>
      </c>
      <c r="K290" s="462">
        <f t="shared" si="21"/>
        <v>5509.14</v>
      </c>
    </row>
    <row r="291" spans="2:11" s="213" customFormat="1" ht="30">
      <c r="B291" s="15" t="s">
        <v>12416</v>
      </c>
      <c r="C291" s="852" t="s">
        <v>12679</v>
      </c>
      <c r="D291" s="852" t="s">
        <v>1107</v>
      </c>
      <c r="E291" s="853" t="str">
        <f>IFERROR(VLOOKUP($C291,'SINAPI MARÇO 2020'!$1:$1048576,2,0),IFERROR(VLOOKUP($C291,'COMP. PROPRIA'!$B$1:$I$20010,4,0),""))</f>
        <v>Ducha Higiênica com registro e derivação Izy, código 1984.C37. ACT.CR, DECA, ou equivalente, fornecimento e instalação</v>
      </c>
      <c r="F291" s="854" t="str">
        <f>IFERROR(VLOOKUP($C291,'SINAPI MARÇO 2020'!$A:$D,3,0),IFERROR(VLOOKUP($C291,'COMP. PROPRIA'!$B$1:$I$20010,5,0),""))</f>
        <v>UN</v>
      </c>
      <c r="G291" s="453">
        <v>4</v>
      </c>
      <c r="H291" s="855">
        <f>IFERROR(VLOOKUP($C291,'SINAPI MARÇO 2020'!$A:$D,4,0),IFERROR(VLOOKUP($C291,'COMP. PROPRIA'!$B$1:$I$204555,8,0),""))</f>
        <v>263.66000000000003</v>
      </c>
      <c r="I291" s="856">
        <f>TRUNC(H291*'4-BDI'!$E$29,2)</f>
        <v>336.69</v>
      </c>
      <c r="J291" s="461">
        <f t="shared" si="20"/>
        <v>1054.6400000000001</v>
      </c>
      <c r="K291" s="462">
        <f t="shared" si="21"/>
        <v>1346.76</v>
      </c>
    </row>
    <row r="292" spans="2:11" s="213" customFormat="1" ht="32.25" customHeight="1">
      <c r="B292" s="15" t="s">
        <v>12417</v>
      </c>
      <c r="C292" s="852" t="s">
        <v>12680</v>
      </c>
      <c r="D292" s="852" t="s">
        <v>1107</v>
      </c>
      <c r="E292" s="853" t="str">
        <f>IFERROR(VLOOKUP($C292,'SINAPI MARÇO 2020'!$1:$1048576,2,0),IFERROR(VLOOKUP($C292,'COMP. PROPRIA'!$B$1:$I$20010,4,0),""))</f>
        <v>Torneira elétrica LorenEasy, LORENZETTI ou equivalente, fornecimento e instalação</v>
      </c>
      <c r="F292" s="854" t="str">
        <f>IFERROR(VLOOKUP($C292,'SINAPI MARÇO 2020'!$A:$D,3,0),IFERROR(VLOOKUP($C292,'COMP. PROPRIA'!$B$1:$I$20010,5,0),""))</f>
        <v>UN</v>
      </c>
      <c r="G292" s="453">
        <v>2</v>
      </c>
      <c r="H292" s="855">
        <f>IFERROR(VLOOKUP($C292,'SINAPI MARÇO 2020'!$A:$D,4,0),IFERROR(VLOOKUP($C292,'COMP. PROPRIA'!$B$1:$I$204555,8,0),""))</f>
        <v>116.01</v>
      </c>
      <c r="I292" s="856">
        <f>TRUNC(H292*'4-BDI'!$E$29,2)</f>
        <v>148.13999999999999</v>
      </c>
      <c r="J292" s="461">
        <f t="shared" si="20"/>
        <v>232.02</v>
      </c>
      <c r="K292" s="462">
        <f t="shared" si="21"/>
        <v>296.27999999999997</v>
      </c>
    </row>
    <row r="293" spans="2:11" s="213" customFormat="1" ht="30">
      <c r="B293" s="15" t="s">
        <v>12418</v>
      </c>
      <c r="C293" s="852" t="s">
        <v>12681</v>
      </c>
      <c r="D293" s="852" t="s">
        <v>1107</v>
      </c>
      <c r="E293" s="853" t="str">
        <f>IFERROR(VLOOKUP($C293,'SINAPI MARÇO 2020'!$1:$1048576,2,0),IFERROR(VLOOKUP($C293,'COMP. PROPRIA'!$B$1:$I$20010,4,0),""))</f>
        <v>Torneira elétrica Fortti Maxi, com mangueira plastica, código 79004, LORENZETTI ou equivalente, fornecimento e instalação</v>
      </c>
      <c r="F293" s="854" t="str">
        <f>IFERROR(VLOOKUP($C293,'SINAPI MARÇO 2020'!$A:$D,3,0),IFERROR(VLOOKUP($C293,'COMP. PROPRIA'!$B$1:$I$20010,5,0),""))</f>
        <v>UN</v>
      </c>
      <c r="G293" s="453">
        <v>4</v>
      </c>
      <c r="H293" s="855">
        <f>IFERROR(VLOOKUP($C293,'SINAPI MARÇO 2020'!$A:$D,4,0),IFERROR(VLOOKUP($C293,'COMP. PROPRIA'!$B$1:$I$204555,8,0),""))</f>
        <v>140.31</v>
      </c>
      <c r="I293" s="856">
        <f>TRUNC(H293*'4-BDI'!$E$29,2)</f>
        <v>179.17</v>
      </c>
      <c r="J293" s="461">
        <f t="shared" si="20"/>
        <v>561.24</v>
      </c>
      <c r="K293" s="462">
        <f t="shared" si="21"/>
        <v>716.68</v>
      </c>
    </row>
    <row r="294" spans="2:11" s="213" customFormat="1" ht="30">
      <c r="B294" s="15" t="s">
        <v>12419</v>
      </c>
      <c r="C294" s="852" t="s">
        <v>12672</v>
      </c>
      <c r="D294" s="852" t="s">
        <v>1107</v>
      </c>
      <c r="E294" s="853" t="str">
        <f>IFERROR(VLOOKUP($C294,'SINAPI MARÇO 2020'!$1:$1048576,2,0),IFERROR(VLOOKUP($C294,'COMP. PROPRIA'!$B$1:$I$20010,4,0),""))</f>
        <v>Torneira Acabamento para registro pequeno Linha Izy, código: 4900.C37.PQ, DECA ou equivalente (para chuveiros), Deca ou equivalente</v>
      </c>
      <c r="F294" s="854" t="str">
        <f>IFERROR(VLOOKUP($C294,'SINAPI MARÇO 2020'!$A:$D,3,0),IFERROR(VLOOKUP($C294,'COMP. PROPRIA'!$B$1:$I$20010,5,0),""))</f>
        <v xml:space="preserve">UN    </v>
      </c>
      <c r="G294" s="453">
        <v>15</v>
      </c>
      <c r="H294" s="855">
        <f>IFERROR(VLOOKUP($C294,'SINAPI MARÇO 2020'!$A:$D,4,0),IFERROR(VLOOKUP($C294,'COMP. PROPRIA'!$B$1:$I$204555,8,0),""))</f>
        <v>98.13</v>
      </c>
      <c r="I294" s="856">
        <f>TRUNC(H294*'4-BDI'!$E$29,2)</f>
        <v>125.31</v>
      </c>
      <c r="J294" s="461">
        <f t="shared" si="20"/>
        <v>1471.95</v>
      </c>
      <c r="K294" s="462">
        <f t="shared" si="21"/>
        <v>1879.65</v>
      </c>
    </row>
    <row r="295" spans="2:11" s="213" customFormat="1" ht="30">
      <c r="B295" s="15" t="s">
        <v>12420</v>
      </c>
      <c r="C295" s="857">
        <v>86909</v>
      </c>
      <c r="D295" s="857" t="s">
        <v>7</v>
      </c>
      <c r="E295" s="853" t="str">
        <f>IFERROR(VLOOKUP($C295,'SINAPI MARÇO 2020'!$1:$1048576,2,0),IFERROR(VLOOKUP($C295,'COMP. PROPRIA'!$B$1:$I$20010,4,0),""))</f>
        <v>TORNEIRA CROMADA TUBO MÓVEL, DE MESA, 1/2 OU 3/4, PARA PIA DE COZINHA, PADRÃO ALTO - FORNECIMENTO E INSTALAÇÃO. AF_01/2020</v>
      </c>
      <c r="F295" s="854" t="str">
        <f>IFERROR(VLOOKUP($C295,'SINAPI MARÇO 2020'!$A:$D,3,0),IFERROR(VLOOKUP($C295,'COMP. PROPRIA'!$B$1:$I$20010,5,0),""))</f>
        <v>UN</v>
      </c>
      <c r="G295" s="453">
        <v>15</v>
      </c>
      <c r="H295" s="855">
        <f>IFERROR(VLOOKUP($C295,'SINAPI MARÇO 2020'!$A:$D,4,0),IFERROR(VLOOKUP($C295,'COMP. PROPRIA'!$B$1:$I$204555,8,0),""))</f>
        <v>99.55</v>
      </c>
      <c r="I295" s="856">
        <f>TRUNC(H295*'4-BDI'!$E$29,2)</f>
        <v>127.12</v>
      </c>
      <c r="J295" s="461">
        <f t="shared" si="20"/>
        <v>1493.25</v>
      </c>
      <c r="K295" s="462">
        <f t="shared" si="21"/>
        <v>1906.8</v>
      </c>
    </row>
    <row r="296" spans="2:11" s="213" customFormat="1" ht="30">
      <c r="B296" s="15" t="s">
        <v>12421</v>
      </c>
      <c r="C296" s="857">
        <v>86916</v>
      </c>
      <c r="D296" s="857" t="s">
        <v>7</v>
      </c>
      <c r="E296" s="853" t="str">
        <f>IFERROR(VLOOKUP($C296,'SINAPI MARÇO 2020'!$1:$1048576,2,0),IFERROR(VLOOKUP($C296,'COMP. PROPRIA'!$B$1:$I$20010,4,0),""))</f>
        <v>TORNEIRA PLÁSTICA 3/4 PARA TANQUE - FORNECIMENTO E INSTALAÇÃO. AF_01/2020</v>
      </c>
      <c r="F296" s="854" t="str">
        <f>IFERROR(VLOOKUP($C296,'SINAPI MARÇO 2020'!$A:$D,3,0),IFERROR(VLOOKUP($C296,'COMP. PROPRIA'!$B$1:$I$20010,5,0),""))</f>
        <v>UN</v>
      </c>
      <c r="G296" s="453">
        <v>11</v>
      </c>
      <c r="H296" s="855">
        <f>IFERROR(VLOOKUP($C296,'SINAPI MARÇO 2020'!$A:$D,4,0),IFERROR(VLOOKUP($C296,'COMP. PROPRIA'!$B$1:$I$204555,8,0),""))</f>
        <v>30.2</v>
      </c>
      <c r="I296" s="856">
        <f>TRUNC(H296*'4-BDI'!$E$29,2)</f>
        <v>38.56</v>
      </c>
      <c r="J296" s="461">
        <f t="shared" si="20"/>
        <v>332.2</v>
      </c>
      <c r="K296" s="462">
        <f t="shared" si="21"/>
        <v>424.16</v>
      </c>
    </row>
    <row r="297" spans="2:11" s="213" customFormat="1" ht="30">
      <c r="B297" s="15" t="s">
        <v>13455</v>
      </c>
      <c r="C297" s="857">
        <v>86906</v>
      </c>
      <c r="D297" s="857" t="s">
        <v>7</v>
      </c>
      <c r="E297" s="853" t="str">
        <f>IFERROR(VLOOKUP($C297,'SINAPI MARÇO 2020'!$1:$1048576,2,0),IFERROR(VLOOKUP($C297,'COMP. PROPRIA'!$B$1:$I$20010,4,0),""))</f>
        <v>TORNEIRA CROMADA DE MESA, 1/2 OU 3/4, PARA LAVATÓRIO, PADRÃO POPULAR - FORNECIMENTO E INSTALAÇÃO. AF_01/2020</v>
      </c>
      <c r="F297" s="854" t="str">
        <f>IFERROR(VLOOKUP($C297,'SINAPI MARÇO 2020'!$A:$D,3,0),IFERROR(VLOOKUP($C297,'COMP. PROPRIA'!$B$1:$I$20010,5,0),""))</f>
        <v>UN</v>
      </c>
      <c r="G297" s="453">
        <v>32</v>
      </c>
      <c r="H297" s="855">
        <f>IFERROR(VLOOKUP($C297,'SINAPI MARÇO 2020'!$A:$D,4,0),IFERROR(VLOOKUP($C297,'COMP. PROPRIA'!$B$1:$I$204555,8,0),""))</f>
        <v>49.71</v>
      </c>
      <c r="I297" s="856">
        <f>TRUNC(H297*'4-BDI'!$E$29,2)</f>
        <v>63.47</v>
      </c>
      <c r="J297" s="461">
        <f t="shared" si="20"/>
        <v>1590.72</v>
      </c>
      <c r="K297" s="462">
        <f t="shared" si="21"/>
        <v>2031.04</v>
      </c>
    </row>
    <row r="298" spans="2:11" s="213" customFormat="1" ht="30">
      <c r="B298" s="15" t="s">
        <v>13456</v>
      </c>
      <c r="C298" s="852" t="s">
        <v>12682</v>
      </c>
      <c r="D298" s="852" t="s">
        <v>1107</v>
      </c>
      <c r="E298" s="853" t="str">
        <f>IFERROR(VLOOKUP($C298,'SINAPI MARÇO 2020'!$1:$1048576,2,0),IFERROR(VLOOKUP($C298,'COMP. PROPRIA'!$B$1:$I$20010,4,0),""))</f>
        <v>Dispenser Saboneteira Linha Excellence, código 7009, Melhoramentos ou equivalente, fornecimento e instalação</v>
      </c>
      <c r="F298" s="854" t="str">
        <f>IFERROR(VLOOKUP($C298,'SINAPI MARÇO 2020'!$A:$D,3,0),IFERROR(VLOOKUP($C298,'COMP. PROPRIA'!$B$1:$I$20010,5,0),""))</f>
        <v>UN</v>
      </c>
      <c r="G298" s="453">
        <v>26</v>
      </c>
      <c r="H298" s="855">
        <f>IFERROR(VLOOKUP($C298,'SINAPI MARÇO 2020'!$A:$D,4,0),IFERROR(VLOOKUP($C298,'COMP. PROPRIA'!$B$1:$I$204555,8,0),""))</f>
        <v>36.369999999999997</v>
      </c>
      <c r="I298" s="856">
        <f>TRUNC(H298*'4-BDI'!$E$29,2)</f>
        <v>46.44</v>
      </c>
      <c r="J298" s="461">
        <f t="shared" si="20"/>
        <v>945.62</v>
      </c>
      <c r="K298" s="462">
        <f t="shared" si="21"/>
        <v>1207.44</v>
      </c>
    </row>
    <row r="299" spans="2:11" s="213" customFormat="1" ht="30">
      <c r="B299" s="15" t="s">
        <v>13457</v>
      </c>
      <c r="C299" s="858" t="s">
        <v>12683</v>
      </c>
      <c r="D299" s="852" t="s">
        <v>1107</v>
      </c>
      <c r="E299" s="853" t="str">
        <f>IFERROR(VLOOKUP($C299,'SINAPI MARÇO 2020'!$1:$1048576,2,0),IFERROR(VLOOKUP($C299,'COMP. PROPRIA'!$B$1:$I$20010,4,0),""))</f>
        <v>Dispenser Toalha Linha Excellence, código 7007, Melhoramentos ou equivalente, fornecimento e instalação</v>
      </c>
      <c r="F299" s="854" t="str">
        <f>IFERROR(VLOOKUP($C299,'SINAPI MARÇO 2020'!$A:$D,3,0),IFERROR(VLOOKUP($C299,'COMP. PROPRIA'!$B$1:$I$20010,5,0),""))</f>
        <v>UN</v>
      </c>
      <c r="G299" s="453">
        <v>22</v>
      </c>
      <c r="H299" s="855">
        <f>IFERROR(VLOOKUP($C299,'SINAPI MARÇO 2020'!$A:$D,4,0),IFERROR(VLOOKUP($C299,'COMP. PROPRIA'!$B$1:$I$204555,8,0),""))</f>
        <v>46.67</v>
      </c>
      <c r="I299" s="856">
        <f>TRUNC(H299*'4-BDI'!$E$29,2)</f>
        <v>59.59</v>
      </c>
      <c r="J299" s="461">
        <f t="shared" si="20"/>
        <v>1026.74</v>
      </c>
      <c r="K299" s="462">
        <f t="shared" si="21"/>
        <v>1310.98</v>
      </c>
    </row>
    <row r="300" spans="2:11" s="213" customFormat="1" ht="30">
      <c r="B300" s="15" t="s">
        <v>13458</v>
      </c>
      <c r="C300" s="852" t="s">
        <v>12684</v>
      </c>
      <c r="D300" s="852" t="s">
        <v>1107</v>
      </c>
      <c r="E300" s="853" t="str">
        <f>IFERROR(VLOOKUP($C300,'SINAPI MARÇO 2020'!$1:$1048576,2,0),IFERROR(VLOOKUP($C300,'COMP. PROPRIA'!$B$1:$I$20010,4,0),""))</f>
        <v>Cabide metálico Izy, código 2060.C37, Deca ou equivalente, fornecimento e instalação</v>
      </c>
      <c r="F300" s="854" t="str">
        <f>IFERROR(VLOOKUP($C300,'SINAPI MARÇO 2020'!$A:$D,3,0),IFERROR(VLOOKUP($C300,'COMP. PROPRIA'!$B$1:$I$20010,5,0),""))</f>
        <v>UN</v>
      </c>
      <c r="G300" s="453">
        <v>16</v>
      </c>
      <c r="H300" s="855">
        <f>IFERROR(VLOOKUP($C300,'SINAPI MARÇO 2020'!$A:$D,4,0),IFERROR(VLOOKUP($C300,'COMP. PROPRIA'!$B$1:$I$204555,8,0),""))</f>
        <v>99.27</v>
      </c>
      <c r="I300" s="856">
        <f>TRUNC(H300*'4-BDI'!$E$29,2)</f>
        <v>126.76</v>
      </c>
      <c r="J300" s="461">
        <f t="shared" si="20"/>
        <v>1588.32</v>
      </c>
      <c r="K300" s="462">
        <f t="shared" si="21"/>
        <v>2028.16</v>
      </c>
    </row>
    <row r="301" spans="2:11" s="213" customFormat="1" ht="30">
      <c r="B301" s="15" t="s">
        <v>13459</v>
      </c>
      <c r="C301" s="852" t="s">
        <v>12685</v>
      </c>
      <c r="D301" s="852" t="s">
        <v>1107</v>
      </c>
      <c r="E301" s="853" t="str">
        <f>IFERROR(VLOOKUP($C301,'SINAPI MARÇO 2020'!$1:$1048576,2,0),IFERROR(VLOOKUP($C301,'COMP. PROPRIA'!$B$1:$I$20010,4,0),""))</f>
        <v>Barra de apoio, Linha conforto, código 2310.I.080.ESC, aço inox polido, DECA ou equivalente, fornecimento e instalação</v>
      </c>
      <c r="F301" s="854" t="str">
        <f>IFERROR(VLOOKUP($C301,'SINAPI MARÇO 2020'!$A:$D,3,0),IFERROR(VLOOKUP($C301,'COMP. PROPRIA'!$B$1:$I$20010,5,0),""))</f>
        <v>UN</v>
      </c>
      <c r="G301" s="453">
        <v>8</v>
      </c>
      <c r="H301" s="855">
        <f>IFERROR(VLOOKUP($C301,'SINAPI MARÇO 2020'!$A:$D,4,0),IFERROR(VLOOKUP($C301,'COMP. PROPRIA'!$B$1:$I$204555,8,0),""))</f>
        <v>324.10000000000002</v>
      </c>
      <c r="I301" s="856">
        <f>TRUNC(H301*'4-BDI'!$E$29,2)</f>
        <v>413.87</v>
      </c>
      <c r="J301" s="461">
        <f t="shared" si="20"/>
        <v>2592.8000000000002</v>
      </c>
      <c r="K301" s="462">
        <f t="shared" si="21"/>
        <v>3310.96</v>
      </c>
    </row>
    <row r="302" spans="2:11" s="213" customFormat="1" ht="30">
      <c r="B302" s="15" t="s">
        <v>13460</v>
      </c>
      <c r="C302" s="852" t="s">
        <v>12686</v>
      </c>
      <c r="D302" s="852" t="s">
        <v>1107</v>
      </c>
      <c r="E302" s="853" t="str">
        <f>IFERROR(VLOOKUP($C302,'SINAPI MARÇO 2020'!$1:$1048576,2,0),IFERROR(VLOOKUP($C302,'COMP. PROPRIA'!$B$1:$I$20010,4,0),""))</f>
        <v>Barra de apoio de canto para lavatório, aço inox polido,Celite ou equivalente, fornecimento e instalação</v>
      </c>
      <c r="F302" s="854" t="str">
        <f>IFERROR(VLOOKUP($C302,'SINAPI MARÇO 2020'!$A:$D,3,0),IFERROR(VLOOKUP($C302,'COMP. PROPRIA'!$B$1:$I$20010,5,0),""))</f>
        <v>UN</v>
      </c>
      <c r="G302" s="453">
        <v>4</v>
      </c>
      <c r="H302" s="855">
        <f>IFERROR(VLOOKUP($C302,'SINAPI MARÇO 2020'!$A:$D,4,0),IFERROR(VLOOKUP($C302,'COMP. PROPRIA'!$B$1:$I$204555,8,0),""))</f>
        <v>271.08999999999997</v>
      </c>
      <c r="I302" s="856">
        <f>TRUNC(H302*'4-BDI'!$E$29,2)</f>
        <v>346.18</v>
      </c>
      <c r="J302" s="461">
        <f t="shared" si="20"/>
        <v>1084.3599999999999</v>
      </c>
      <c r="K302" s="462">
        <f t="shared" si="21"/>
        <v>1384.72</v>
      </c>
    </row>
    <row r="303" spans="2:11" s="213" customFormat="1" ht="30">
      <c r="B303" s="15" t="s">
        <v>13461</v>
      </c>
      <c r="C303" s="852" t="s">
        <v>12687</v>
      </c>
      <c r="D303" s="852" t="s">
        <v>1107</v>
      </c>
      <c r="E303" s="853" t="str">
        <f>IFERROR(VLOOKUP($C303,'SINAPI MARÇO 2020'!$1:$1048576,2,0),IFERROR(VLOOKUP($C303,'COMP. PROPRIA'!$B$1:$I$20010,4,0),""))</f>
        <v>Barra de apoio de chuveiro PNE, em "L", Linha conforto código 2335.I.ESC, fornecimento e instalação</v>
      </c>
      <c r="F303" s="854" t="str">
        <f>IFERROR(VLOOKUP($C303,'SINAPI MARÇO 2020'!$A:$D,3,0),IFERROR(VLOOKUP($C303,'COMP. PROPRIA'!$B$1:$I$20010,5,0),""))</f>
        <v>UN</v>
      </c>
      <c r="G303" s="453">
        <v>1</v>
      </c>
      <c r="H303" s="855">
        <f>IFERROR(VLOOKUP($C303,'SINAPI MARÇO 2020'!$A:$D,4,0),IFERROR(VLOOKUP($C303,'COMP. PROPRIA'!$B$1:$I$204555,8,0),""))</f>
        <v>962.33</v>
      </c>
      <c r="I303" s="856">
        <f>TRUNC(H303*'4-BDI'!$E$29,2)</f>
        <v>1228.8900000000001</v>
      </c>
      <c r="J303" s="461">
        <f t="shared" si="20"/>
        <v>962.33</v>
      </c>
      <c r="K303" s="462">
        <f t="shared" si="21"/>
        <v>1228.8900000000001</v>
      </c>
    </row>
    <row r="304" spans="2:11" s="213" customFormat="1" ht="15">
      <c r="B304" s="15" t="s">
        <v>13462</v>
      </c>
      <c r="C304" s="852" t="s">
        <v>12688</v>
      </c>
      <c r="D304" s="852" t="s">
        <v>1107</v>
      </c>
      <c r="E304" s="853" t="str">
        <f>IFERROR(VLOOKUP($C304,'SINAPI MARÇO 2020'!$1:$1048576,2,0),IFERROR(VLOOKUP($C304,'COMP. PROPRIA'!$B$1:$I$20010,4,0),""))</f>
        <v>Cadeira articulada para banho, fornecimento e instalação</v>
      </c>
      <c r="F304" s="854" t="str">
        <f>IFERROR(VLOOKUP($C304,'SINAPI MARÇO 2020'!$A:$D,3,0),IFERROR(VLOOKUP($C304,'COMP. PROPRIA'!$B$1:$I$20010,5,0),""))</f>
        <v>UN</v>
      </c>
      <c r="G304" s="453">
        <v>1</v>
      </c>
      <c r="H304" s="855">
        <f>IFERROR(VLOOKUP($C304,'SINAPI MARÇO 2020'!$A:$D,4,0),IFERROR(VLOOKUP($C304,'COMP. PROPRIA'!$B$1:$I$204555,8,0),""))</f>
        <v>552.74</v>
      </c>
      <c r="I304" s="856">
        <f>TRUNC(H304*'4-BDI'!$E$29,2)</f>
        <v>705.85</v>
      </c>
      <c r="J304" s="461">
        <f t="shared" si="20"/>
        <v>552.74</v>
      </c>
      <c r="K304" s="462">
        <f t="shared" si="21"/>
        <v>705.85</v>
      </c>
    </row>
    <row r="305" spans="2:11" s="213" customFormat="1" ht="15">
      <c r="B305" s="15" t="s">
        <v>13463</v>
      </c>
      <c r="C305" s="852" t="s">
        <v>12689</v>
      </c>
      <c r="D305" s="852" t="s">
        <v>1107</v>
      </c>
      <c r="E305" s="853" t="str">
        <f>IFERROR(VLOOKUP($C305,'SINAPI MARÇO 2020'!$1:$1048576,2,0),IFERROR(VLOOKUP($C305,'COMP. PROPRIA'!$B$1:$I$20010,4,0),""))</f>
        <v>Gancho metálico para mochilas, fornecimento e instalação</v>
      </c>
      <c r="F305" s="854" t="str">
        <f>IFERROR(VLOOKUP($C305,'SINAPI MARÇO 2020'!$A:$D,3,0),IFERROR(VLOOKUP($C305,'COMP. PROPRIA'!$B$1:$I$20010,5,0),""))</f>
        <v>UN</v>
      </c>
      <c r="G305" s="453">
        <v>188</v>
      </c>
      <c r="H305" s="855">
        <f>IFERROR(VLOOKUP($C305,'SINAPI MARÇO 2020'!$A:$D,4,0),IFERROR(VLOOKUP($C305,'COMP. PROPRIA'!$B$1:$I$204555,8,0),""))</f>
        <v>19.68</v>
      </c>
      <c r="I305" s="856">
        <f>TRUNC(H305*'4-BDI'!$E$29,2)</f>
        <v>25.13</v>
      </c>
      <c r="J305" s="461">
        <f t="shared" si="20"/>
        <v>3699.84</v>
      </c>
      <c r="K305" s="462">
        <f t="shared" si="21"/>
        <v>4724.4399999999996</v>
      </c>
    </row>
    <row r="306" spans="2:11" s="213" customFormat="1" ht="33" customHeight="1">
      <c r="B306" s="15" t="s">
        <v>13464</v>
      </c>
      <c r="C306" s="857" t="s">
        <v>13209</v>
      </c>
      <c r="D306" s="852" t="s">
        <v>1107</v>
      </c>
      <c r="E306" s="853" t="str">
        <f>IFERROR(VLOOKUP($C306,'SINAPI MARÇO 2020'!$1:$1048576,2,0),IFERROR(VLOOKUP($C306,'COMP. PROPRIA'!$B$1:$I$20010,4,0),""))</f>
        <v>Barra metálica com pintura azul para proteção dos espelhos e chuveiro infantil d=1 1/4" FORNECIMENTO E INSTALAÇÃO</v>
      </c>
      <c r="F306" s="854" t="str">
        <f>IFERROR(VLOOKUP($C306,'SINAPI MARÇO 2020'!$A:$D,3,0),IFERROR(VLOOKUP($C306,'COMP. PROPRIA'!$B$1:$I$20010,5,0),""))</f>
        <v>M</v>
      </c>
      <c r="G306" s="453">
        <v>20.6</v>
      </c>
      <c r="H306" s="855">
        <f>IFERROR(VLOOKUP($C306,'SINAPI MARÇO 2020'!$A:$D,4,0),IFERROR(VLOOKUP($C306,'COMP. PROPRIA'!$B$1:$I$204555,8,0),""))</f>
        <v>86.86</v>
      </c>
      <c r="I306" s="856">
        <f>TRUNC(H306*'4-BDI'!$E$29,2)</f>
        <v>110.92</v>
      </c>
      <c r="J306" s="461">
        <f t="shared" si="20"/>
        <v>1789.31</v>
      </c>
      <c r="K306" s="462">
        <f t="shared" si="21"/>
        <v>2284.9499999999998</v>
      </c>
    </row>
    <row r="307" spans="2:11" s="213" customFormat="1" ht="15" customHeight="1">
      <c r="B307" s="732" t="s">
        <v>10128</v>
      </c>
      <c r="C307" s="733"/>
      <c r="D307" s="733"/>
      <c r="E307" s="733"/>
      <c r="F307" s="733"/>
      <c r="G307" s="733"/>
      <c r="H307" s="733"/>
      <c r="I307" s="463"/>
      <c r="J307" s="470">
        <f>TRUNC(SUM(J276:J306),2)</f>
        <v>57753.62</v>
      </c>
      <c r="K307" s="464">
        <f>TRUNC(SUM(K276:K306),2)</f>
        <v>73749.42</v>
      </c>
    </row>
    <row r="308" spans="2:11" s="213" customFormat="1" ht="15">
      <c r="B308" s="386"/>
      <c r="C308" s="380"/>
      <c r="D308" s="380"/>
      <c r="E308" s="379"/>
      <c r="F308" s="378"/>
      <c r="G308" s="438"/>
      <c r="H308" s="465"/>
      <c r="I308" s="466"/>
      <c r="J308" s="459"/>
      <c r="K308" s="460"/>
    </row>
    <row r="309" spans="2:11" s="213" customFormat="1" ht="15">
      <c r="B309" s="369" t="s">
        <v>911</v>
      </c>
      <c r="C309" s="370"/>
      <c r="D309" s="371"/>
      <c r="E309" s="372" t="s">
        <v>12407</v>
      </c>
      <c r="F309" s="373"/>
      <c r="G309" s="437"/>
      <c r="H309" s="458"/>
      <c r="I309" s="458"/>
      <c r="J309" s="459"/>
      <c r="K309" s="460"/>
    </row>
    <row r="310" spans="2:11" s="213" customFormat="1" ht="15">
      <c r="B310" s="863" t="s">
        <v>869</v>
      </c>
      <c r="C310" s="852" t="s">
        <v>12705</v>
      </c>
      <c r="D310" s="852" t="s">
        <v>1107</v>
      </c>
      <c r="E310" s="853" t="str">
        <f>IFERROR(VLOOKUP($C310,'SINAPI MARÇO 2020'!$1:$1048576,2,0),IFERROR(VLOOKUP($C310,'COMP. PROPRIA'!$B$1:$I$20010,4,0),""))</f>
        <v>Abrigo para Central de GLP, em concreto</v>
      </c>
      <c r="F310" s="854" t="str">
        <f>IFERROR(VLOOKUP($C310,[3]SINAPIDEZEMBROBRO2019!$A:$D,3,0),IFERROR(VLOOKUP($C310,'COMP. PROPRIA'!$B$1:$I$2187,5,0),""))</f>
        <v xml:space="preserve">M3    </v>
      </c>
      <c r="G310" s="453">
        <v>1.42</v>
      </c>
      <c r="H310" s="855">
        <f>IFERROR(VLOOKUP($C310,'SINAPI MARÇO 2020'!$A:$D,4,0),IFERROR(VLOOKUP($C310,'COMP. PROPRIA'!$B$1:$I$204555,8,0),""))</f>
        <v>539.69000000000005</v>
      </c>
      <c r="I310" s="856">
        <f>TRUNC(H310*'4-BDI'!$E$29,2)</f>
        <v>689.18</v>
      </c>
      <c r="J310" s="461">
        <f t="shared" ref="J310:J330" si="22">TRUNC(G310*H310,2)</f>
        <v>766.35</v>
      </c>
      <c r="K310" s="462">
        <f t="shared" ref="K310:K330" si="23">TRUNC(G310*I310,2)</f>
        <v>978.63</v>
      </c>
    </row>
    <row r="311" spans="2:11" s="213" customFormat="1" ht="15">
      <c r="B311" s="863" t="s">
        <v>10109</v>
      </c>
      <c r="C311" s="852" t="s">
        <v>12706</v>
      </c>
      <c r="D311" s="852" t="s">
        <v>1107</v>
      </c>
      <c r="E311" s="853" t="str">
        <f>IFERROR(VLOOKUP($C311,'SINAPI MARÇO 2020'!$1:$1048576,2,0),IFERROR(VLOOKUP($C311,'COMP. PROPRIA'!$B$1:$I$20010,4,0),""))</f>
        <v>Tela metálica para ventilação com requadro em alumínio</v>
      </c>
      <c r="F311" s="854" t="str">
        <f>IFERROR(VLOOKUP($C311,[3]SINAPIDEZEMBROBRO2019!$A:$D,3,0),IFERROR(VLOOKUP($C311,'COMP. PROPRIA'!$B$1:$I$2187,5,0),""))</f>
        <v xml:space="preserve">M2    </v>
      </c>
      <c r="G311" s="453">
        <v>0.16</v>
      </c>
      <c r="H311" s="855">
        <f>IFERROR(VLOOKUP($C311,'SINAPI MARÇO 2020'!$A:$D,4,0),IFERROR(VLOOKUP($C311,'COMP. PROPRIA'!$B$1:$I$204555,8,0),""))</f>
        <v>415.83</v>
      </c>
      <c r="I311" s="856">
        <f>TRUNC(H311*'4-BDI'!$E$29,2)</f>
        <v>531.01</v>
      </c>
      <c r="J311" s="461">
        <f t="shared" si="22"/>
        <v>66.53</v>
      </c>
      <c r="K311" s="462">
        <f t="shared" si="23"/>
        <v>84.96</v>
      </c>
    </row>
    <row r="312" spans="2:11" s="213" customFormat="1" ht="15">
      <c r="B312" s="863" t="s">
        <v>10110</v>
      </c>
      <c r="C312" s="852" t="s">
        <v>12707</v>
      </c>
      <c r="D312" s="852" t="s">
        <v>1107</v>
      </c>
      <c r="E312" s="853" t="str">
        <f>IFERROR(VLOOKUP($C312,'SINAPI MARÇO 2020'!$1:$1048576,2,0),IFERROR(VLOOKUP($C312,'COMP. PROPRIA'!$B$1:$I$20010,4,0),""))</f>
        <v>Tubo de Aço Galvanizado Ø 3/4", inclusive conexões</v>
      </c>
      <c r="F312" s="854" t="str">
        <f>IFERROR(VLOOKUP($C312,[3]SINAPIDEZEMBROBRO2019!$A:$D,3,0),IFERROR(VLOOKUP($C312,'COMP. PROPRIA'!$B$1:$I$2187,5,0),""))</f>
        <v xml:space="preserve">M     </v>
      </c>
      <c r="G312" s="453">
        <v>43</v>
      </c>
      <c r="H312" s="855">
        <f>IFERROR(VLOOKUP($C312,'SINAPI MARÇO 2020'!$A:$D,4,0),IFERROR(VLOOKUP($C312,'COMP. PROPRIA'!$B$1:$I$204555,8,0),""))</f>
        <v>21.22</v>
      </c>
      <c r="I312" s="856">
        <f>TRUNC(H312*'4-BDI'!$E$29,2)</f>
        <v>27.09</v>
      </c>
      <c r="J312" s="461">
        <f t="shared" si="22"/>
        <v>912.46</v>
      </c>
      <c r="K312" s="462">
        <f t="shared" si="23"/>
        <v>1164.8699999999999</v>
      </c>
    </row>
    <row r="313" spans="2:11" s="213" customFormat="1" ht="15">
      <c r="B313" s="863" t="s">
        <v>12443</v>
      </c>
      <c r="C313" s="852" t="s">
        <v>12708</v>
      </c>
      <c r="D313" s="852" t="s">
        <v>1107</v>
      </c>
      <c r="E313" s="853" t="str">
        <f>IFERROR(VLOOKUP($C313,'SINAPI MARÇO 2020'!$1:$1048576,2,0),IFERROR(VLOOKUP($C313,'COMP. PROPRIA'!$B$1:$I$20010,4,0),""))</f>
        <v>Envelopamento de concreto - 3cm</v>
      </c>
      <c r="F313" s="854" t="str">
        <f>IFERROR(VLOOKUP($C313,[3]SINAPIDEZEMBROBRO2019!$A:$D,3,0),IFERROR(VLOOKUP($C313,'COMP. PROPRIA'!$B$1:$I$2187,5,0),""))</f>
        <v>M</v>
      </c>
      <c r="G313" s="453">
        <v>42</v>
      </c>
      <c r="H313" s="855">
        <f>IFERROR(VLOOKUP($C313,'SINAPI MARÇO 2020'!$A:$D,4,0),IFERROR(VLOOKUP($C313,'COMP. PROPRIA'!$B$1:$I$204555,8,0),""))</f>
        <v>11.02</v>
      </c>
      <c r="I313" s="856">
        <f>TRUNC(H313*'4-BDI'!$E$29,2)</f>
        <v>14.07</v>
      </c>
      <c r="J313" s="461">
        <f t="shared" si="22"/>
        <v>462.84</v>
      </c>
      <c r="K313" s="462">
        <f t="shared" si="23"/>
        <v>590.94000000000005</v>
      </c>
    </row>
    <row r="314" spans="2:11" s="213" customFormat="1" ht="15">
      <c r="B314" s="863" t="s">
        <v>12444</v>
      </c>
      <c r="C314" s="852" t="s">
        <v>12709</v>
      </c>
      <c r="D314" s="852" t="s">
        <v>1107</v>
      </c>
      <c r="E314" s="853" t="str">
        <f>IFERROR(VLOOKUP($C314,'SINAPI MARÇO 2020'!$1:$1048576,2,0),IFERROR(VLOOKUP($C314,'COMP. PROPRIA'!$B$1:$I$20010,4,0),""))</f>
        <v>Fita anticorrosiva 5cmx30m (2 camadas)</v>
      </c>
      <c r="F314" s="854" t="str">
        <f>IFERROR(VLOOKUP($C314,[3]SINAPIDEZEMBROBRO2019!$A:$D,3,0),IFERROR(VLOOKUP($C314,'COMP. PROPRIA'!$B$1:$I$2187,5,0),""))</f>
        <v>UN</v>
      </c>
      <c r="G314" s="453">
        <v>3</v>
      </c>
      <c r="H314" s="855">
        <f>IFERROR(VLOOKUP($C314,'SINAPI MARÇO 2020'!$A:$D,4,0),IFERROR(VLOOKUP($C314,'COMP. PROPRIA'!$B$1:$I$204555,8,0),""))</f>
        <v>10.199999999999999</v>
      </c>
      <c r="I314" s="856">
        <f>TRUNC(H314*'4-BDI'!$E$29,2)</f>
        <v>13.02</v>
      </c>
      <c r="J314" s="461">
        <f t="shared" si="22"/>
        <v>30.6</v>
      </c>
      <c r="K314" s="462">
        <f t="shared" si="23"/>
        <v>39.06</v>
      </c>
    </row>
    <row r="315" spans="2:11" s="213" customFormat="1" ht="15">
      <c r="B315" s="863" t="s">
        <v>12445</v>
      </c>
      <c r="C315" s="852" t="s">
        <v>12710</v>
      </c>
      <c r="D315" s="852" t="s">
        <v>1107</v>
      </c>
      <c r="E315" s="853" t="str">
        <f>IFERROR(VLOOKUP($C315,'SINAPI MARÇO 2020'!$1:$1048576,2,0),IFERROR(VLOOKUP($C315,'COMP. PROPRIA'!$B$1:$I$20010,4,0),""))</f>
        <v>Válvula esfera Ø 3/4" NPT 300</v>
      </c>
      <c r="F315" s="854" t="str">
        <f>IFERROR(VLOOKUP($C315,[3]SINAPIDEZEMBROBRO2019!$A:$D,3,0),IFERROR(VLOOKUP($C315,'COMP. PROPRIA'!$B$1:$I$2187,5,0),""))</f>
        <v>UN</v>
      </c>
      <c r="G315" s="453">
        <v>4</v>
      </c>
      <c r="H315" s="855">
        <f>IFERROR(VLOOKUP($C315,'SINAPI MARÇO 2020'!$A:$D,4,0),IFERROR(VLOOKUP($C315,'COMP. PROPRIA'!$B$1:$I$204555,8,0),""))</f>
        <v>56.93</v>
      </c>
      <c r="I315" s="856">
        <f>TRUNC(H315*'4-BDI'!$E$29,2)</f>
        <v>72.69</v>
      </c>
      <c r="J315" s="461">
        <f t="shared" si="22"/>
        <v>227.72</v>
      </c>
      <c r="K315" s="462">
        <f t="shared" si="23"/>
        <v>290.76</v>
      </c>
    </row>
    <row r="316" spans="2:11" s="213" customFormat="1" ht="15">
      <c r="B316" s="863" t="s">
        <v>12446</v>
      </c>
      <c r="C316" s="852" t="s">
        <v>12711</v>
      </c>
      <c r="D316" s="852" t="s">
        <v>1107</v>
      </c>
      <c r="E316" s="853" t="str">
        <f>IFERROR(VLOOKUP($C316,'SINAPI MARÇO 2020'!$1:$1048576,2,0),IFERROR(VLOOKUP($C316,'COMP. PROPRIA'!$B$1:$I$20010,4,0),""))</f>
        <v>União 3/4" NPT 300</v>
      </c>
      <c r="F316" s="854" t="str">
        <f>IFERROR(VLOOKUP($C316,[3]SINAPIDEZEMBROBRO2019!$A:$D,3,0),IFERROR(VLOOKUP($C316,'COMP. PROPRIA'!$B$1:$I$2187,5,0),""))</f>
        <v>UN</v>
      </c>
      <c r="G316" s="453">
        <v>3</v>
      </c>
      <c r="H316" s="855">
        <f>IFERROR(VLOOKUP($C316,'SINAPI MARÇO 2020'!$A:$D,4,0),IFERROR(VLOOKUP($C316,'COMP. PROPRIA'!$B$1:$I$204555,8,0),""))</f>
        <v>46.25</v>
      </c>
      <c r="I316" s="856">
        <f>TRUNC(H316*'4-BDI'!$E$29,2)</f>
        <v>59.06</v>
      </c>
      <c r="J316" s="461">
        <f t="shared" si="22"/>
        <v>138.75</v>
      </c>
      <c r="K316" s="462">
        <f t="shared" si="23"/>
        <v>177.18</v>
      </c>
    </row>
    <row r="317" spans="2:11" s="213" customFormat="1" ht="15">
      <c r="B317" s="863" t="s">
        <v>12447</v>
      </c>
      <c r="C317" s="852" t="s">
        <v>12712</v>
      </c>
      <c r="D317" s="852" t="s">
        <v>1107</v>
      </c>
      <c r="E317" s="853" t="str">
        <f>IFERROR(VLOOKUP($C317,'SINAPI MARÇO 2020'!$1:$1048576,2,0),IFERROR(VLOOKUP($C317,'COMP. PROPRIA'!$B$1:$I$20010,4,0),""))</f>
        <v>Niple 3/4" NPT 300</v>
      </c>
      <c r="F317" s="854" t="str">
        <f>IFERROR(VLOOKUP($C317,[3]SINAPIDEZEMBROBRO2019!$A:$D,3,0),IFERROR(VLOOKUP($C317,'COMP. PROPRIA'!$B$1:$I$2187,5,0),""))</f>
        <v>UN</v>
      </c>
      <c r="G317" s="453">
        <v>6</v>
      </c>
      <c r="H317" s="855">
        <f>IFERROR(VLOOKUP($C317,'SINAPI MARÇO 2020'!$A:$D,4,0),IFERROR(VLOOKUP($C317,'COMP. PROPRIA'!$B$1:$I$204555,8,0),""))</f>
        <v>29.71</v>
      </c>
      <c r="I317" s="856">
        <f>TRUNC(H317*'4-BDI'!$E$29,2)</f>
        <v>37.93</v>
      </c>
      <c r="J317" s="461">
        <f t="shared" si="22"/>
        <v>178.26</v>
      </c>
      <c r="K317" s="462">
        <f t="shared" si="23"/>
        <v>227.58</v>
      </c>
    </row>
    <row r="318" spans="2:11" s="213" customFormat="1" ht="15">
      <c r="B318" s="863" t="s">
        <v>12448</v>
      </c>
      <c r="C318" s="852" t="s">
        <v>12713</v>
      </c>
      <c r="D318" s="852" t="s">
        <v>1107</v>
      </c>
      <c r="E318" s="853" t="str">
        <f>IFERROR(VLOOKUP($C318,'SINAPI MARÇO 2020'!$1:$1048576,2,0),IFERROR(VLOOKUP($C318,'COMP. PROPRIA'!$B$1:$I$20010,4,0),""))</f>
        <v>Niple 1/2" NPT 300</v>
      </c>
      <c r="F318" s="854" t="str">
        <f>IFERROR(VLOOKUP($C318,[3]SINAPIDEZEMBROBRO2019!$A:$D,3,0),IFERROR(VLOOKUP($C318,'COMP. PROPRIA'!$B$1:$I$2187,5,0),""))</f>
        <v>UN</v>
      </c>
      <c r="G318" s="453">
        <v>4</v>
      </c>
      <c r="H318" s="855">
        <f>IFERROR(VLOOKUP($C318,'SINAPI MARÇO 2020'!$A:$D,4,0),IFERROR(VLOOKUP($C318,'COMP. PROPRIA'!$B$1:$I$204555,8,0),""))</f>
        <v>27.36</v>
      </c>
      <c r="I318" s="856">
        <f>TRUNC(H318*'4-BDI'!$E$29,2)</f>
        <v>34.93</v>
      </c>
      <c r="J318" s="461">
        <f t="shared" si="22"/>
        <v>109.44</v>
      </c>
      <c r="K318" s="462">
        <f t="shared" si="23"/>
        <v>139.72</v>
      </c>
    </row>
    <row r="319" spans="2:11" s="213" customFormat="1" ht="15">
      <c r="B319" s="863" t="s">
        <v>12449</v>
      </c>
      <c r="C319" s="852" t="s">
        <v>12714</v>
      </c>
      <c r="D319" s="852" t="s">
        <v>1107</v>
      </c>
      <c r="E319" s="853" t="str">
        <f>IFERROR(VLOOKUP($C319,'SINAPI MARÇO 2020'!$1:$1048576,2,0),IFERROR(VLOOKUP($C319,'COMP. PROPRIA'!$B$1:$I$20010,4,0),""))</f>
        <v>Niple 1/4" NPT 300</v>
      </c>
      <c r="F319" s="854" t="str">
        <f>IFERROR(VLOOKUP($C319,[3]SINAPIDEZEMBROBRO2019!$A:$D,3,0),IFERROR(VLOOKUP($C319,'COMP. PROPRIA'!$B$1:$I$2187,5,0),""))</f>
        <v>UN</v>
      </c>
      <c r="G319" s="453">
        <v>4</v>
      </c>
      <c r="H319" s="855">
        <f>IFERROR(VLOOKUP($C319,'SINAPI MARÇO 2020'!$A:$D,4,0),IFERROR(VLOOKUP($C319,'COMP. PROPRIA'!$B$1:$I$204555,8,0),""))</f>
        <v>42.9</v>
      </c>
      <c r="I319" s="856">
        <f>TRUNC(H319*'4-BDI'!$E$29,2)</f>
        <v>54.78</v>
      </c>
      <c r="J319" s="461">
        <f t="shared" si="22"/>
        <v>171.6</v>
      </c>
      <c r="K319" s="462">
        <f t="shared" si="23"/>
        <v>219.12</v>
      </c>
    </row>
    <row r="320" spans="2:11" s="213" customFormat="1" ht="15">
      <c r="B320" s="863" t="s">
        <v>12450</v>
      </c>
      <c r="C320" s="852" t="s">
        <v>12715</v>
      </c>
      <c r="D320" s="852" t="s">
        <v>1107</v>
      </c>
      <c r="E320" s="853" t="str">
        <f>IFERROR(VLOOKUP($C320,'SINAPI MARÇO 2020'!$1:$1048576,2,0),IFERROR(VLOOKUP($C320,'COMP. PROPRIA'!$B$1:$I$20010,4,0),""))</f>
        <v>Tê redução 3/4"x1/2"</v>
      </c>
      <c r="F320" s="854" t="str">
        <f>IFERROR(VLOOKUP($C320,[3]SINAPIDEZEMBROBRO2019!$A:$D,3,0),IFERROR(VLOOKUP($C320,'COMP. PROPRIA'!$B$1:$I$2187,5,0),""))</f>
        <v>UN</v>
      </c>
      <c r="G320" s="453">
        <v>1</v>
      </c>
      <c r="H320" s="855">
        <f>IFERROR(VLOOKUP($C320,'SINAPI MARÇO 2020'!$A:$D,4,0),IFERROR(VLOOKUP($C320,'COMP. PROPRIA'!$B$1:$I$204555,8,0),""))</f>
        <v>48</v>
      </c>
      <c r="I320" s="856">
        <f>TRUNC(H320*'4-BDI'!$E$29,2)</f>
        <v>61.29</v>
      </c>
      <c r="J320" s="461">
        <f t="shared" si="22"/>
        <v>48</v>
      </c>
      <c r="K320" s="462">
        <f t="shared" si="23"/>
        <v>61.29</v>
      </c>
    </row>
    <row r="321" spans="2:11" s="213" customFormat="1" ht="15">
      <c r="B321" s="863" t="s">
        <v>12451</v>
      </c>
      <c r="C321" s="852" t="s">
        <v>12716</v>
      </c>
      <c r="D321" s="852" t="s">
        <v>1107</v>
      </c>
      <c r="E321" s="853" t="str">
        <f>IFERROR(VLOOKUP($C321,'SINAPI MARÇO 2020'!$1:$1048576,2,0),IFERROR(VLOOKUP($C321,'COMP. PROPRIA'!$B$1:$I$20010,4,0),""))</f>
        <v>Redução 1/2" x 1/4"</v>
      </c>
      <c r="F321" s="854" t="str">
        <f>IFERROR(VLOOKUP($C321,[3]SINAPIDEZEMBROBRO2019!$A:$D,3,0),IFERROR(VLOOKUP($C321,'COMP. PROPRIA'!$B$1:$I$2187,5,0),""))</f>
        <v>UN</v>
      </c>
      <c r="G321" s="453">
        <v>1</v>
      </c>
      <c r="H321" s="855">
        <f>IFERROR(VLOOKUP($C321,'SINAPI MARÇO 2020'!$A:$D,4,0),IFERROR(VLOOKUP($C321,'COMP. PROPRIA'!$B$1:$I$204555,8,0),""))</f>
        <v>11.59</v>
      </c>
      <c r="I321" s="856">
        <f>TRUNC(H321*'4-BDI'!$E$29,2)</f>
        <v>14.8</v>
      </c>
      <c r="J321" s="461">
        <f t="shared" si="22"/>
        <v>11.59</v>
      </c>
      <c r="K321" s="462">
        <f t="shared" si="23"/>
        <v>14.8</v>
      </c>
    </row>
    <row r="322" spans="2:11" s="213" customFormat="1" ht="15">
      <c r="B322" s="863" t="s">
        <v>12452</v>
      </c>
      <c r="C322" s="852" t="s">
        <v>12718</v>
      </c>
      <c r="D322" s="852" t="s">
        <v>1107</v>
      </c>
      <c r="E322" s="853" t="str">
        <f>IFERROR(VLOOKUP($C322,'SINAPI MARÇO 2020'!$1:$1048576,2,0),IFERROR(VLOOKUP($C322,'COMP. PROPRIA'!$B$1:$I$20010,4,0),""))</f>
        <v xml:space="preserve">Luva de redução 3/4 x 1/2" </v>
      </c>
      <c r="F322" s="854" t="str">
        <f>IFERROR(VLOOKUP($C322,[3]SINAPIDEZEMBROBRO2019!$A:$D,3,0),IFERROR(VLOOKUP($C322,'COMP. PROPRIA'!$B$1:$I$2187,5,0),""))</f>
        <v>UN</v>
      </c>
      <c r="G322" s="453">
        <v>2</v>
      </c>
      <c r="H322" s="855">
        <f>IFERROR(VLOOKUP($C322,'SINAPI MARÇO 2020'!$A:$D,4,0),IFERROR(VLOOKUP($C322,'COMP. PROPRIA'!$B$1:$I$204555,8,0),""))</f>
        <v>36.74</v>
      </c>
      <c r="I322" s="856">
        <f>TRUNC(H322*'4-BDI'!$E$29,2)</f>
        <v>46.91</v>
      </c>
      <c r="J322" s="461">
        <f t="shared" si="22"/>
        <v>73.48</v>
      </c>
      <c r="K322" s="462">
        <f t="shared" si="23"/>
        <v>93.82</v>
      </c>
    </row>
    <row r="323" spans="2:11" s="213" customFormat="1" ht="15">
      <c r="B323" s="863" t="s">
        <v>12453</v>
      </c>
      <c r="C323" s="852" t="s">
        <v>12719</v>
      </c>
      <c r="D323" s="852" t="s">
        <v>1107</v>
      </c>
      <c r="E323" s="853" t="str">
        <f>IFERROR(VLOOKUP($C323,'SINAPI MARÇO 2020'!$1:$1048576,2,0),IFERROR(VLOOKUP($C323,'COMP. PROPRIA'!$B$1:$I$20010,4,0),""))</f>
        <v>Luva de redução 1/4" x 1/2"</v>
      </c>
      <c r="F323" s="854" t="str">
        <f>IFERROR(VLOOKUP($C323,[3]SINAPIDEZEMBROBRO2019!$A:$D,3,0),IFERROR(VLOOKUP($C323,'COMP. PROPRIA'!$B$1:$I$2187,5,0),""))</f>
        <v>UN</v>
      </c>
      <c r="G323" s="453">
        <v>2</v>
      </c>
      <c r="H323" s="855">
        <f>IFERROR(VLOOKUP($C323,'SINAPI MARÇO 2020'!$A:$D,4,0),IFERROR(VLOOKUP($C323,'COMP. PROPRIA'!$B$1:$I$204555,8,0),""))</f>
        <v>41.82</v>
      </c>
      <c r="I323" s="856">
        <f>TRUNC(H323*'4-BDI'!$E$29,2)</f>
        <v>53.4</v>
      </c>
      <c r="J323" s="461">
        <f t="shared" si="22"/>
        <v>83.64</v>
      </c>
      <c r="K323" s="462">
        <f t="shared" si="23"/>
        <v>106.8</v>
      </c>
    </row>
    <row r="324" spans="2:11" s="213" customFormat="1" ht="15">
      <c r="B324" s="863" t="s">
        <v>12454</v>
      </c>
      <c r="C324" s="852" t="s">
        <v>12721</v>
      </c>
      <c r="D324" s="852" t="s">
        <v>1107</v>
      </c>
      <c r="E324" s="853" t="str">
        <f>IFERROR(VLOOKUP($C324,'SINAPI MARÇO 2020'!$1:$1048576,2,0),IFERROR(VLOOKUP($C324,'COMP. PROPRIA'!$B$1:$I$20010,4,0),""))</f>
        <v>Joelho 1/2" NPT 300</v>
      </c>
      <c r="F324" s="854" t="str">
        <f>IFERROR(VLOOKUP($C324,[3]SINAPIDEZEMBROBRO2019!$A:$D,3,0),IFERROR(VLOOKUP($C324,'COMP. PROPRIA'!$B$1:$I$2187,5,0),""))</f>
        <v>UN</v>
      </c>
      <c r="G324" s="453">
        <v>2</v>
      </c>
      <c r="H324" s="855">
        <f>IFERROR(VLOOKUP($C324,'SINAPI MARÇO 2020'!$A:$D,4,0),IFERROR(VLOOKUP($C324,'COMP. PROPRIA'!$B$1:$I$204555,8,0),""))</f>
        <v>12.51</v>
      </c>
      <c r="I324" s="856">
        <f>TRUNC(H324*'4-BDI'!$E$29,2)</f>
        <v>15.97</v>
      </c>
      <c r="J324" s="461">
        <f t="shared" si="22"/>
        <v>25.02</v>
      </c>
      <c r="K324" s="462">
        <f t="shared" si="23"/>
        <v>31.94</v>
      </c>
    </row>
    <row r="325" spans="2:11" s="213" customFormat="1" ht="15">
      <c r="B325" s="863" t="s">
        <v>12455</v>
      </c>
      <c r="C325" s="852" t="s">
        <v>12722</v>
      </c>
      <c r="D325" s="852" t="s">
        <v>1107</v>
      </c>
      <c r="E325" s="853" t="str">
        <f>IFERROR(VLOOKUP($C325,'SINAPI MARÇO 2020'!$1:$1048576,2,0),IFERROR(VLOOKUP($C325,'COMP. PROPRIA'!$B$1:$I$20010,4,0),""))</f>
        <v>Regulador 1º estagio com manometro</v>
      </c>
      <c r="F325" s="854" t="str">
        <f>IFERROR(VLOOKUP($C325,[3]SINAPIDEZEMBROBRO2019!$A:$D,3,0),IFERROR(VLOOKUP($C325,'COMP. PROPRIA'!$B$1:$I$2187,5,0),""))</f>
        <v>UN</v>
      </c>
      <c r="G325" s="453">
        <v>1</v>
      </c>
      <c r="H325" s="855">
        <f>IFERROR(VLOOKUP($C325,'SINAPI MARÇO 2020'!$A:$D,4,0),IFERROR(VLOOKUP($C325,'COMP. PROPRIA'!$B$1:$I$204555,8,0),""))</f>
        <v>235.57</v>
      </c>
      <c r="I325" s="856">
        <f>TRUNC(H325*'4-BDI'!$E$29,2)</f>
        <v>300.82</v>
      </c>
      <c r="J325" s="461">
        <f t="shared" si="22"/>
        <v>235.57</v>
      </c>
      <c r="K325" s="462">
        <f t="shared" si="23"/>
        <v>300.82</v>
      </c>
    </row>
    <row r="326" spans="2:11" s="213" customFormat="1" ht="15">
      <c r="B326" s="863" t="s">
        <v>12456</v>
      </c>
      <c r="C326" s="852" t="s">
        <v>12724</v>
      </c>
      <c r="D326" s="852" t="s">
        <v>1107</v>
      </c>
      <c r="E326" s="853" t="str">
        <f>IFERROR(VLOOKUP($C326,'SINAPI MARÇO 2020'!$1:$1048576,2,0),IFERROR(VLOOKUP($C326,'COMP. PROPRIA'!$B$1:$I$20010,4,0),""))</f>
        <v>Manômetro NPT 1/4", 0 a 300 psi</v>
      </c>
      <c r="F326" s="854" t="str">
        <f>IFERROR(VLOOKUP($C326,[3]SINAPIDEZEMBROBRO2019!$A:$D,3,0),IFERROR(VLOOKUP($C326,'COMP. PROPRIA'!$B$1:$I$2187,5,0),""))</f>
        <v>UN</v>
      </c>
      <c r="G326" s="453">
        <v>1</v>
      </c>
      <c r="H326" s="855">
        <f>IFERROR(VLOOKUP($C326,'SINAPI MARÇO 2020'!$A:$D,4,0),IFERROR(VLOOKUP($C326,'COMP. PROPRIA'!$B$1:$I$204555,8,0),""))</f>
        <v>118.36</v>
      </c>
      <c r="I326" s="856">
        <f>TRUNC(H326*'4-BDI'!$E$29,2)</f>
        <v>151.13999999999999</v>
      </c>
      <c r="J326" s="461">
        <f t="shared" si="22"/>
        <v>118.36</v>
      </c>
      <c r="K326" s="462">
        <f t="shared" si="23"/>
        <v>151.13999999999999</v>
      </c>
    </row>
    <row r="327" spans="2:11" s="213" customFormat="1" ht="15">
      <c r="B327" s="863" t="s">
        <v>12457</v>
      </c>
      <c r="C327" s="852" t="s">
        <v>12725</v>
      </c>
      <c r="D327" s="852" t="s">
        <v>1107</v>
      </c>
      <c r="E327" s="853" t="str">
        <f>IFERROR(VLOOKUP($C327,'SINAPI MARÇO 2020'!$1:$1048576,2,0),IFERROR(VLOOKUP($C327,'COMP. PROPRIA'!$B$1:$I$20010,4,0),""))</f>
        <v>Mangueira Flexivel</v>
      </c>
      <c r="F327" s="854" t="str">
        <f>IFERROR(VLOOKUP($C327,[3]SINAPIDEZEMBROBRO2019!$A:$D,3,0),IFERROR(VLOOKUP($C327,'COMP. PROPRIA'!$B$1:$I$2187,5,0),""))</f>
        <v>M</v>
      </c>
      <c r="G327" s="453">
        <v>2</v>
      </c>
      <c r="H327" s="855">
        <f>IFERROR(VLOOKUP($C327,'SINAPI MARÇO 2020'!$A:$D,4,0),IFERROR(VLOOKUP($C327,'COMP. PROPRIA'!$B$1:$I$204555,8,0),""))</f>
        <v>30.5</v>
      </c>
      <c r="I327" s="856">
        <f>TRUNC(H327*'4-BDI'!$E$29,2)</f>
        <v>38.94</v>
      </c>
      <c r="J327" s="461">
        <f t="shared" si="22"/>
        <v>61</v>
      </c>
      <c r="K327" s="462">
        <f t="shared" si="23"/>
        <v>77.88</v>
      </c>
    </row>
    <row r="328" spans="2:11" s="213" customFormat="1" ht="15">
      <c r="B328" s="863" t="s">
        <v>12458</v>
      </c>
      <c r="C328" s="852" t="s">
        <v>12726</v>
      </c>
      <c r="D328" s="852" t="s">
        <v>1107</v>
      </c>
      <c r="E328" s="853" t="str">
        <f>IFERROR(VLOOKUP($C328,'SINAPI MARÇO 2020'!$1:$1048576,2,0),IFERROR(VLOOKUP($C328,'COMP. PROPRIA'!$B$1:$I$20010,4,0),""))</f>
        <v>Regulador 2º estágio com registro</v>
      </c>
      <c r="F328" s="854" t="str">
        <f>IFERROR(VLOOKUP($C328,[3]SINAPIDEZEMBROBRO2019!$A:$D,3,0),IFERROR(VLOOKUP($C328,'COMP. PROPRIA'!$B$1:$I$2187,5,0),""))</f>
        <v>UN</v>
      </c>
      <c r="G328" s="453">
        <v>2</v>
      </c>
      <c r="H328" s="855">
        <f>IFERROR(VLOOKUP($C328,'SINAPI MARÇO 2020'!$A:$D,4,0),IFERROR(VLOOKUP($C328,'COMP. PROPRIA'!$B$1:$I$204555,8,0),""))</f>
        <v>289.97000000000003</v>
      </c>
      <c r="I328" s="856">
        <f>TRUNC(H328*'4-BDI'!$E$29,2)</f>
        <v>370.29</v>
      </c>
      <c r="J328" s="461">
        <f t="shared" si="22"/>
        <v>579.94000000000005</v>
      </c>
      <c r="K328" s="462">
        <f t="shared" si="23"/>
        <v>740.58</v>
      </c>
    </row>
    <row r="329" spans="2:11" s="213" customFormat="1" ht="15">
      <c r="B329" s="863" t="s">
        <v>12459</v>
      </c>
      <c r="C329" s="852" t="s">
        <v>12728</v>
      </c>
      <c r="D329" s="852" t="s">
        <v>1107</v>
      </c>
      <c r="E329" s="853" t="str">
        <f>IFERROR(VLOOKUP($C329,'SINAPI MARÇO 2020'!$1:$1048576,2,0),IFERROR(VLOOKUP($C329,'COMP. PROPRIA'!$B$1:$I$20010,4,0),""))</f>
        <v>Placa de sinalização em pvc cod 1 - (348x348) Proibido fumar</v>
      </c>
      <c r="F329" s="854" t="str">
        <f>IFERROR(VLOOKUP($C329,[3]SINAPIDEZEMBROBRO2019!$A:$D,3,0),IFERROR(VLOOKUP($C329,'COMP. PROPRIA'!$B$1:$I$2187,5,0),""))</f>
        <v>UN</v>
      </c>
      <c r="G329" s="453">
        <v>1</v>
      </c>
      <c r="H329" s="855">
        <f>IFERROR(VLOOKUP($C329,'SINAPI MARÇO 2020'!$A:$D,4,0),IFERROR(VLOOKUP($C329,'COMP. PROPRIA'!$B$1:$I$204555,8,0),""))</f>
        <v>23.54</v>
      </c>
      <c r="I329" s="856">
        <f>TRUNC(H329*'4-BDI'!$E$29,2)</f>
        <v>30.06</v>
      </c>
      <c r="J329" s="461">
        <f t="shared" si="22"/>
        <v>23.54</v>
      </c>
      <c r="K329" s="462">
        <f t="shared" si="23"/>
        <v>30.06</v>
      </c>
    </row>
    <row r="330" spans="2:11" s="213" customFormat="1" ht="15">
      <c r="B330" s="863" t="s">
        <v>12460</v>
      </c>
      <c r="C330" s="852" t="s">
        <v>12730</v>
      </c>
      <c r="D330" s="852" t="s">
        <v>1107</v>
      </c>
      <c r="E330" s="853" t="str">
        <f>IFERROR(VLOOKUP($C330,'SINAPI MARÇO 2020'!$1:$1048576,2,0),IFERROR(VLOOKUP($C330,'COMP. PROPRIA'!$B$1:$I$20010,4,0),""))</f>
        <v>Placa de sinalização em pvc cod 6 - (348x348) Perigo Inflamável</v>
      </c>
      <c r="F330" s="854" t="str">
        <f>IFERROR(VLOOKUP($C330,[3]SINAPIDEZEMBROBRO2019!$A:$D,3,0),IFERROR(VLOOKUP($C330,'COMP. PROPRIA'!$B$1:$I$2187,5,0),""))</f>
        <v>UN</v>
      </c>
      <c r="G330" s="453">
        <v>1</v>
      </c>
      <c r="H330" s="855">
        <f>IFERROR(VLOOKUP($C330,'SINAPI MARÇO 2020'!$A:$D,4,0),IFERROR(VLOOKUP($C330,'COMP. PROPRIA'!$B$1:$I$204555,8,0),""))</f>
        <v>23.54</v>
      </c>
      <c r="I330" s="856">
        <f>TRUNC(H330*'4-BDI'!$E$29,2)</f>
        <v>30.06</v>
      </c>
      <c r="J330" s="461">
        <f t="shared" si="22"/>
        <v>23.54</v>
      </c>
      <c r="K330" s="462">
        <f t="shared" si="23"/>
        <v>30.06</v>
      </c>
    </row>
    <row r="331" spans="2:11" ht="15" customHeight="1">
      <c r="B331" s="732" t="s">
        <v>10128</v>
      </c>
      <c r="C331" s="733"/>
      <c r="D331" s="733"/>
      <c r="E331" s="733"/>
      <c r="F331" s="733"/>
      <c r="G331" s="733"/>
      <c r="H331" s="733"/>
      <c r="I331" s="463"/>
      <c r="J331" s="470">
        <f>TRUNC(SUM(J310:J330),2)</f>
        <v>4348.2299999999996</v>
      </c>
      <c r="K331" s="464">
        <f>TRUNC(SUM(K310:K330),2)</f>
        <v>5552.01</v>
      </c>
    </row>
    <row r="332" spans="2:11" s="213" customFormat="1" ht="15">
      <c r="B332" s="386"/>
      <c r="C332" s="380"/>
      <c r="D332" s="380"/>
      <c r="E332" s="379"/>
      <c r="F332" s="378"/>
      <c r="G332" s="438"/>
      <c r="H332" s="465"/>
      <c r="I332" s="466"/>
      <c r="J332" s="459"/>
      <c r="K332" s="460"/>
    </row>
    <row r="333" spans="2:11" s="213" customFormat="1" ht="15">
      <c r="B333" s="369" t="s">
        <v>912</v>
      </c>
      <c r="C333" s="370"/>
      <c r="D333" s="371"/>
      <c r="E333" s="379" t="s">
        <v>12483</v>
      </c>
      <c r="F333" s="373"/>
      <c r="G333" s="437"/>
      <c r="H333" s="458"/>
      <c r="I333" s="458"/>
      <c r="J333" s="459"/>
      <c r="K333" s="460"/>
    </row>
    <row r="334" spans="2:11" s="213" customFormat="1" ht="15">
      <c r="B334" s="16" t="s">
        <v>4737</v>
      </c>
      <c r="C334" s="857">
        <v>83635</v>
      </c>
      <c r="D334" s="852" t="s">
        <v>7</v>
      </c>
      <c r="E334" s="853" t="str">
        <f>IFERROR(VLOOKUP($C334,'SINAPI MARÇO 2020'!$1:$1048576,2,0),IFERROR(VLOOKUP($C334,'COMP. PROPRIA'!$B$1:$I$20010,4,0),""))</f>
        <v>EXTINTOR INCENDIO TP PO QUIMICO 6KG - FORNECIMENTO E INSTALACAO</v>
      </c>
      <c r="F334" s="854" t="str">
        <f>IFERROR(VLOOKUP($C334,'SINAPI MARÇO 2020'!$A:$D,3,0),IFERROR(VLOOKUP($C334,'COMP. PROPRIA'!$B$1:$I$20010,5,0),""))</f>
        <v>UN</v>
      </c>
      <c r="G334" s="453">
        <v>7</v>
      </c>
      <c r="H334" s="855">
        <f>IFERROR(VLOOKUP($C334,'SINAPI MARÇO 2020'!$A:$D,4,0),IFERROR(VLOOKUP($C334,'COMP. PROPRIA'!$B$1:$I$204555,8,0),""))</f>
        <v>170.56</v>
      </c>
      <c r="I334" s="856">
        <f>TRUNC(H334*'4-BDI'!$E$29,2)</f>
        <v>217.8</v>
      </c>
      <c r="J334" s="461">
        <f t="shared" ref="J334:J361" si="24">TRUNC(G334*H334,2)</f>
        <v>1193.92</v>
      </c>
      <c r="K334" s="462">
        <f t="shared" ref="K334:K361" si="25">TRUNC(G334*I334,2)</f>
        <v>1524.6</v>
      </c>
    </row>
    <row r="335" spans="2:11" s="213" customFormat="1" ht="15">
      <c r="B335" s="16" t="s">
        <v>4738</v>
      </c>
      <c r="C335" s="857">
        <v>72554</v>
      </c>
      <c r="D335" s="852" t="s">
        <v>7</v>
      </c>
      <c r="E335" s="853" t="str">
        <f>IFERROR(VLOOKUP($C335,'SINAPI MARÇO 2020'!$1:$1048576,2,0),IFERROR(VLOOKUP($C335,'COMP. PROPRIA'!$B$1:$I$20010,4,0),""))</f>
        <v>EXTINTOR DE CO2 6KG - FORNECIMENTO E INSTALACAO</v>
      </c>
      <c r="F335" s="854" t="str">
        <f>IFERROR(VLOOKUP($C335,'SINAPI MARÇO 2020'!$A:$D,3,0),IFERROR(VLOOKUP($C335,'COMP. PROPRIA'!$B$1:$I$20010,5,0),""))</f>
        <v>UN</v>
      </c>
      <c r="G335" s="453">
        <v>1</v>
      </c>
      <c r="H335" s="855">
        <f>IFERROR(VLOOKUP($C335,'SINAPI MARÇO 2020'!$A:$D,4,0),IFERROR(VLOOKUP($C335,'COMP. PROPRIA'!$B$1:$I$204555,8,0),""))</f>
        <v>473.58</v>
      </c>
      <c r="I335" s="856">
        <f>TRUNC(H335*'4-BDI'!$E$29,2)</f>
        <v>604.76</v>
      </c>
      <c r="J335" s="461">
        <f t="shared" si="24"/>
        <v>473.58</v>
      </c>
      <c r="K335" s="462">
        <f t="shared" si="25"/>
        <v>604.76</v>
      </c>
    </row>
    <row r="336" spans="2:11" s="213" customFormat="1" ht="15">
      <c r="B336" s="16" t="s">
        <v>12486</v>
      </c>
      <c r="C336" s="852" t="s">
        <v>12732</v>
      </c>
      <c r="D336" s="852" t="s">
        <v>1107</v>
      </c>
      <c r="E336" s="853" t="str">
        <f>IFERROR(VLOOKUP($C336,'SINAPI MARÇO 2020'!$1:$1048576,2,0),IFERROR(VLOOKUP($C336,'COMP. PROPRIA'!$B$1:$I$2187,4,0),""))</f>
        <v>Cotovelo 45º galvanizado 2 1/2"</v>
      </c>
      <c r="F336" s="854" t="str">
        <f>IFERROR(VLOOKUP($C336,'SINAPI MARÇO 2020'!$A:$D,3,0),IFERROR(VLOOKUP($C336,'COMP. PROPRIA'!$B$1:$I$20010,5,0),""))</f>
        <v xml:space="preserve">UN    </v>
      </c>
      <c r="G336" s="453">
        <v>2</v>
      </c>
      <c r="H336" s="855">
        <f>IFERROR(VLOOKUP($C336,'SINAPI MARÇO 2020'!$A:$D,4,0),IFERROR(VLOOKUP($C336,'COMP. PROPRIA'!$B$1:$I$204555,8,0),""))</f>
        <v>37.21</v>
      </c>
      <c r="I336" s="856">
        <f>TRUNC(H336*'4-BDI'!$E$29,2)</f>
        <v>47.51</v>
      </c>
      <c r="J336" s="461">
        <f t="shared" si="24"/>
        <v>74.42</v>
      </c>
      <c r="K336" s="462">
        <f t="shared" si="25"/>
        <v>95.02</v>
      </c>
    </row>
    <row r="337" spans="2:11" s="213" customFormat="1" ht="15">
      <c r="B337" s="16" t="s">
        <v>12489</v>
      </c>
      <c r="C337" s="852" t="s">
        <v>12733</v>
      </c>
      <c r="D337" s="852" t="s">
        <v>1107</v>
      </c>
      <c r="E337" s="853" t="str">
        <f>IFERROR(VLOOKUP($C337,'SINAPI MARÇO 2020'!$1:$1048576,2,0),IFERROR(VLOOKUP($C337,'COMP. PROPRIA'!$B$1:$I$2187,4,0),""))</f>
        <v>Cotovelo 90º galvanizado 2 1/2"</v>
      </c>
      <c r="F337" s="854" t="str">
        <f>IFERROR(VLOOKUP($C337,'SINAPI MARÇO 2020'!$A:$D,3,0),IFERROR(VLOOKUP($C337,'COMP. PROPRIA'!$B$1:$I$20010,5,0),""))</f>
        <v xml:space="preserve">UN    </v>
      </c>
      <c r="G337" s="453">
        <v>7</v>
      </c>
      <c r="H337" s="855">
        <f>IFERROR(VLOOKUP($C337,'SINAPI MARÇO 2020'!$A:$D,4,0),IFERROR(VLOOKUP($C337,'COMP. PROPRIA'!$B$1:$I$204555,8,0),""))</f>
        <v>37.209999999999994</v>
      </c>
      <c r="I337" s="856">
        <f>TRUNC(H337*'4-BDI'!$E$29,2)</f>
        <v>47.51</v>
      </c>
      <c r="J337" s="461">
        <f t="shared" si="24"/>
        <v>260.47000000000003</v>
      </c>
      <c r="K337" s="462">
        <f t="shared" si="25"/>
        <v>332.57</v>
      </c>
    </row>
    <row r="338" spans="2:11" s="213" customFormat="1" ht="15">
      <c r="B338" s="16" t="s">
        <v>12491</v>
      </c>
      <c r="C338" s="852" t="s">
        <v>12734</v>
      </c>
      <c r="D338" s="852" t="s">
        <v>1107</v>
      </c>
      <c r="E338" s="853" t="str">
        <f>IFERROR(VLOOKUP($C338,'SINAPI MARÇO 2020'!$1:$1048576,2,0),IFERROR(VLOOKUP($C338,'COMP. PROPRIA'!$B$1:$I$2187,4,0),""))</f>
        <v>Tubo aço carbono 2 1/2"</v>
      </c>
      <c r="F338" s="854" t="str">
        <f>IFERROR(VLOOKUP($C338,'SINAPI MARÇO 2020'!$A:$D,3,0),IFERROR(VLOOKUP($C338,'COMP. PROPRIA'!$B$1:$I$20010,5,0),""))</f>
        <v>M</v>
      </c>
      <c r="G338" s="453">
        <v>1.25</v>
      </c>
      <c r="H338" s="855">
        <f>IFERROR(VLOOKUP($C338,'SINAPI MARÇO 2020'!$A:$D,4,0),IFERROR(VLOOKUP($C338,'COMP. PROPRIA'!$B$1:$I$204555,8,0),""))</f>
        <v>132.9</v>
      </c>
      <c r="I338" s="856">
        <f>TRUNC(H338*'4-BDI'!$E$29,2)</f>
        <v>169.71</v>
      </c>
      <c r="J338" s="461">
        <f t="shared" si="24"/>
        <v>166.12</v>
      </c>
      <c r="K338" s="462">
        <f t="shared" si="25"/>
        <v>212.13</v>
      </c>
    </row>
    <row r="339" spans="2:11" s="213" customFormat="1" ht="15">
      <c r="B339" s="16" t="s">
        <v>12493</v>
      </c>
      <c r="C339" s="852" t="s">
        <v>12735</v>
      </c>
      <c r="D339" s="852" t="s">
        <v>1107</v>
      </c>
      <c r="E339" s="853" t="str">
        <f>IFERROR(VLOOKUP($C339,'SINAPI MARÇO 2020'!$1:$1048576,2,0),IFERROR(VLOOKUP($C339,'COMP. PROPRIA'!$B$1:$I$2187,4,0),""))</f>
        <v>Niple duplo aço galvanizado 2 1/2"</v>
      </c>
      <c r="F339" s="854" t="str">
        <f>IFERROR(VLOOKUP($C339,'SINAPI MARÇO 2020'!$A:$D,3,0),IFERROR(VLOOKUP($C339,'COMP. PROPRIA'!$B$1:$I$20010,5,0),""))</f>
        <v xml:space="preserve">UN    </v>
      </c>
      <c r="G339" s="453">
        <v>10</v>
      </c>
      <c r="H339" s="855">
        <f>IFERROR(VLOOKUP($C339,'SINAPI MARÇO 2020'!$A:$D,4,0),IFERROR(VLOOKUP($C339,'COMP. PROPRIA'!$B$1:$I$204555,8,0),""))</f>
        <v>39.840000000000003</v>
      </c>
      <c r="I339" s="856">
        <f>TRUNC(H339*'4-BDI'!$E$29,2)</f>
        <v>50.87</v>
      </c>
      <c r="J339" s="461">
        <f t="shared" si="24"/>
        <v>398.4</v>
      </c>
      <c r="K339" s="462">
        <f t="shared" si="25"/>
        <v>508.7</v>
      </c>
    </row>
    <row r="340" spans="2:11" s="213" customFormat="1" ht="15">
      <c r="B340" s="16" t="s">
        <v>13465</v>
      </c>
      <c r="C340" s="852" t="s">
        <v>12736</v>
      </c>
      <c r="D340" s="852" t="s">
        <v>1107</v>
      </c>
      <c r="E340" s="853" t="str">
        <f>IFERROR(VLOOKUP($C340,'SINAPI MARÇO 2020'!$1:$1048576,2,0),IFERROR(VLOOKUP($C340,'COMP. PROPRIA'!$B$1:$I$2187,4,0),""))</f>
        <v>Tê aço galvanizado 2 1/2"</v>
      </c>
      <c r="F340" s="854" t="str">
        <f>IFERROR(VLOOKUP($C340,'SINAPI MARÇO 2020'!$A:$D,3,0),IFERROR(VLOOKUP($C340,'COMP. PROPRIA'!$B$1:$I$20010,5,0),""))</f>
        <v xml:space="preserve">UN    </v>
      </c>
      <c r="G340" s="453">
        <v>4</v>
      </c>
      <c r="H340" s="855">
        <f>IFERROR(VLOOKUP($C340,'SINAPI MARÇO 2020'!$A:$D,4,0),IFERROR(VLOOKUP($C340,'COMP. PROPRIA'!$B$1:$I$204555,8,0),""))</f>
        <v>90.52</v>
      </c>
      <c r="I340" s="856">
        <f>TRUNC(H340*'4-BDI'!$E$29,2)</f>
        <v>115.59</v>
      </c>
      <c r="J340" s="461">
        <f t="shared" si="24"/>
        <v>362.08</v>
      </c>
      <c r="K340" s="462">
        <f t="shared" si="25"/>
        <v>462.36</v>
      </c>
    </row>
    <row r="341" spans="2:11" s="213" customFormat="1" ht="15">
      <c r="B341" s="16" t="s">
        <v>13466</v>
      </c>
      <c r="C341" s="852" t="s">
        <v>12737</v>
      </c>
      <c r="D341" s="852" t="s">
        <v>1107</v>
      </c>
      <c r="E341" s="853" t="str">
        <f>IFERROR(VLOOKUP($C341,'SINAPI MARÇO 2020'!$1:$1048576,2,0),IFERROR(VLOOKUP($C341,'COMP. PROPRIA'!$B$1:$I$2187,4,0),""))</f>
        <v>Tubo aço galvanizado 65mm - 2 1/2"2 1/2"</v>
      </c>
      <c r="F341" s="854" t="str">
        <f>IFERROR(VLOOKUP($C341,'SINAPI MARÇO 2020'!$A:$D,3,0),IFERROR(VLOOKUP($C341,'COMP. PROPRIA'!$B$1:$I$20010,5,0),""))</f>
        <v xml:space="preserve">M     </v>
      </c>
      <c r="G341" s="453">
        <v>65.27</v>
      </c>
      <c r="H341" s="855">
        <f>IFERROR(VLOOKUP($C341,'SINAPI MARÇO 2020'!$A:$D,4,0),IFERROR(VLOOKUP($C341,'COMP. PROPRIA'!$B$1:$I$204555,8,0),""))</f>
        <v>132.9</v>
      </c>
      <c r="I341" s="856">
        <f>TRUNC(H341*'4-BDI'!$E$29,2)</f>
        <v>169.71</v>
      </c>
      <c r="J341" s="461">
        <f t="shared" si="24"/>
        <v>8674.3799999999992</v>
      </c>
      <c r="K341" s="462">
        <f t="shared" si="25"/>
        <v>11076.97</v>
      </c>
    </row>
    <row r="342" spans="2:11" s="213" customFormat="1" ht="15">
      <c r="B342" s="16" t="s">
        <v>13467</v>
      </c>
      <c r="C342" s="852" t="s">
        <v>12738</v>
      </c>
      <c r="D342" s="852" t="s">
        <v>1107</v>
      </c>
      <c r="E342" s="853" t="str">
        <f>IFERROR(VLOOKUP($C342,'SINAPI MARÇO 2020'!$1:$1048576,2,0),IFERROR(VLOOKUP($C342,'COMP. PROPRIA'!$B$1:$I$2187,4,0),""))</f>
        <v>Adaptador storz - roscas internas 2 1/2"</v>
      </c>
      <c r="F342" s="854" t="str">
        <f>IFERROR(VLOOKUP($C342,'SINAPI MARÇO 2020'!$A:$D,3,0),IFERROR(VLOOKUP($C342,'COMP. PROPRIA'!$B$1:$I$20010,5,0),""))</f>
        <v>UN</v>
      </c>
      <c r="G342" s="453">
        <v>3</v>
      </c>
      <c r="H342" s="855">
        <f>IFERROR(VLOOKUP($C342,'SINAPI MARÇO 2020'!$A:$D,4,0),IFERROR(VLOOKUP($C342,'COMP. PROPRIA'!$B$1:$I$204555,8,0),""))</f>
        <v>162.31</v>
      </c>
      <c r="I342" s="856">
        <f>TRUNC(H342*'4-BDI'!$E$29,2)</f>
        <v>207.27</v>
      </c>
      <c r="J342" s="461">
        <f t="shared" si="24"/>
        <v>486.93</v>
      </c>
      <c r="K342" s="462">
        <f t="shared" si="25"/>
        <v>621.80999999999995</v>
      </c>
    </row>
    <row r="343" spans="2:11" s="213" customFormat="1" ht="15">
      <c r="B343" s="16" t="s">
        <v>13468</v>
      </c>
      <c r="C343" s="852" t="s">
        <v>12739</v>
      </c>
      <c r="D343" s="852" t="s">
        <v>1107</v>
      </c>
      <c r="E343" s="853" t="str">
        <f>IFERROR(VLOOKUP($C343,'SINAPI MARÇO 2020'!$1:$1048576,2,0),IFERROR(VLOOKUP($C343,'COMP. PROPRIA'!$B$1:$I$2187,4,0),""))</f>
        <v>Caixa para abrigo de mangueira - 90x60v17cm</v>
      </c>
      <c r="F343" s="854" t="str">
        <f>IFERROR(VLOOKUP($C343,'SINAPI MARÇO 2020'!$A:$D,3,0),IFERROR(VLOOKUP($C343,'COMP. PROPRIA'!$B$1:$I$20010,5,0),""))</f>
        <v>UN</v>
      </c>
      <c r="G343" s="453">
        <v>2</v>
      </c>
      <c r="H343" s="855">
        <f>IFERROR(VLOOKUP($C343,'SINAPI MARÇO 2020'!$A:$D,4,0),IFERROR(VLOOKUP($C343,'COMP. PROPRIA'!$B$1:$I$204555,8,0),""))</f>
        <v>327.74</v>
      </c>
      <c r="I343" s="856">
        <f>TRUNC(H343*'4-BDI'!$E$29,2)</f>
        <v>418.52</v>
      </c>
      <c r="J343" s="461">
        <f t="shared" si="24"/>
        <v>655.48</v>
      </c>
      <c r="K343" s="462">
        <f t="shared" si="25"/>
        <v>837.04</v>
      </c>
    </row>
    <row r="344" spans="2:11" s="213" customFormat="1" ht="30">
      <c r="B344" s="16" t="s">
        <v>13469</v>
      </c>
      <c r="C344" s="852" t="s">
        <v>12740</v>
      </c>
      <c r="D344" s="852" t="s">
        <v>1107</v>
      </c>
      <c r="E344" s="853" t="str">
        <f>IFERROR(VLOOKUP($C344,'SINAPI MARÇO 2020'!$1:$1048576,2,0),IFERROR(VLOOKUP($C344,'COMP. PROPRIA'!$B$1:$I$2187,4,0),""))</f>
        <v>Chave para conexão de mangueira tipo stroz engate rápido - dupla 1 1/2" x 1 1/2"</v>
      </c>
      <c r="F344" s="854" t="str">
        <f>IFERROR(VLOOKUP($C344,'SINAPI MARÇO 2020'!$A:$D,3,0),IFERROR(VLOOKUP($C344,'COMP. PROPRIA'!$B$1:$I$20010,5,0),""))</f>
        <v>UN</v>
      </c>
      <c r="G344" s="453">
        <v>3</v>
      </c>
      <c r="H344" s="855">
        <f>IFERROR(VLOOKUP($C344,'SINAPI MARÇO 2020'!$A:$D,4,0),IFERROR(VLOOKUP($C344,'COMP. PROPRIA'!$B$1:$I$204555,8,0),""))</f>
        <v>34.14</v>
      </c>
      <c r="I344" s="856">
        <f>TRUNC(H344*'4-BDI'!$E$29,2)</f>
        <v>43.59</v>
      </c>
      <c r="J344" s="461">
        <f t="shared" si="24"/>
        <v>102.42</v>
      </c>
      <c r="K344" s="462">
        <f t="shared" si="25"/>
        <v>130.77000000000001</v>
      </c>
    </row>
    <row r="345" spans="2:11" s="213" customFormat="1" ht="15">
      <c r="B345" s="16" t="s">
        <v>13470</v>
      </c>
      <c r="C345" s="852" t="s">
        <v>12741</v>
      </c>
      <c r="D345" s="852" t="s">
        <v>1107</v>
      </c>
      <c r="E345" s="853" t="str">
        <f>IFERROR(VLOOKUP($C345,'SINAPI MARÇO 2020'!$1:$1048576,2,0),IFERROR(VLOOKUP($C345,'COMP. PROPRIA'!$B$1:$I$2187,4,0),""))</f>
        <v>Esguicho jato solido 1 1/2" 16mm</v>
      </c>
      <c r="F345" s="854" t="str">
        <f>IFERROR(VLOOKUP($C345,'SINAPI MARÇO 2020'!$A:$D,3,0),IFERROR(VLOOKUP($C345,'COMP. PROPRIA'!$B$1:$I$20010,5,0),""))</f>
        <v>UN</v>
      </c>
      <c r="G345" s="453">
        <v>3</v>
      </c>
      <c r="H345" s="855">
        <f>IFERROR(VLOOKUP($C345,'SINAPI MARÇO 2020'!$A:$D,4,0),IFERROR(VLOOKUP($C345,'COMP. PROPRIA'!$B$1:$I$204555,8,0),""))</f>
        <v>65.989999999999995</v>
      </c>
      <c r="I345" s="856">
        <f>TRUNC(H345*'4-BDI'!$E$29,2)</f>
        <v>84.26</v>
      </c>
      <c r="J345" s="461">
        <f t="shared" si="24"/>
        <v>197.97</v>
      </c>
      <c r="K345" s="462">
        <f t="shared" si="25"/>
        <v>252.78</v>
      </c>
    </row>
    <row r="346" spans="2:11" s="213" customFormat="1" ht="15">
      <c r="B346" s="16" t="s">
        <v>13471</v>
      </c>
      <c r="C346" s="852" t="s">
        <v>12742</v>
      </c>
      <c r="D346" s="852" t="s">
        <v>1107</v>
      </c>
      <c r="E346" s="853" t="str">
        <f>IFERROR(VLOOKUP($C346,'SINAPI MARÇO 2020'!$1:$1048576,2,0),IFERROR(VLOOKUP($C346,'COMP. PROPRIA'!$B$1:$I$2187,4,0),""))</f>
        <v>Mangueiras de incêndio de nylon -  1 1/2" 16mm</v>
      </c>
      <c r="F346" s="854" t="str">
        <f>IFERROR(VLOOKUP($C346,'SINAPI MARÇO 2020'!$A:$D,3,0),IFERROR(VLOOKUP($C346,'COMP. PROPRIA'!$B$1:$I$20010,5,0),""))</f>
        <v>UN</v>
      </c>
      <c r="G346" s="453">
        <v>6</v>
      </c>
      <c r="H346" s="855">
        <f>IFERROR(VLOOKUP($C346,'SINAPI MARÇO 2020'!$A:$D,4,0),IFERROR(VLOOKUP($C346,'COMP. PROPRIA'!$B$1:$I$204555,8,0),""))</f>
        <v>272.76</v>
      </c>
      <c r="I346" s="856">
        <f>TRUNC(H346*'4-BDI'!$E$29,2)</f>
        <v>348.31</v>
      </c>
      <c r="J346" s="461">
        <f t="shared" si="24"/>
        <v>1636.56</v>
      </c>
      <c r="K346" s="462">
        <f t="shared" si="25"/>
        <v>2089.86</v>
      </c>
    </row>
    <row r="347" spans="2:11" s="213" customFormat="1" ht="15">
      <c r="B347" s="16" t="s">
        <v>13472</v>
      </c>
      <c r="C347" s="852" t="s">
        <v>12743</v>
      </c>
      <c r="D347" s="852" t="s">
        <v>1107</v>
      </c>
      <c r="E347" s="853" t="str">
        <f>IFERROR(VLOOKUP($C347,'SINAPI MARÇO 2020'!$1:$1048576,2,0),IFERROR(VLOOKUP($C347,'COMP. PROPRIA'!$B$1:$I$2187,4,0),""))</f>
        <v>Niple paralelo em ferro maleavél 2 1/2"</v>
      </c>
      <c r="F347" s="854" t="str">
        <f>IFERROR(VLOOKUP($C347,'SINAPI MARÇO 2020'!$A:$D,3,0),IFERROR(VLOOKUP($C347,'COMP. PROPRIA'!$B$1:$I$20010,5,0),""))</f>
        <v xml:space="preserve">UN    </v>
      </c>
      <c r="G347" s="453">
        <v>3</v>
      </c>
      <c r="H347" s="855">
        <f>IFERROR(VLOOKUP($C347,'SINAPI MARÇO 2020'!$A:$D,4,0),IFERROR(VLOOKUP($C347,'COMP. PROPRIA'!$B$1:$I$204555,8,0),""))</f>
        <v>57.629999999999995</v>
      </c>
      <c r="I347" s="856">
        <f>TRUNC(H347*'4-BDI'!$E$29,2)</f>
        <v>73.59</v>
      </c>
      <c r="J347" s="461">
        <f t="shared" si="24"/>
        <v>172.89</v>
      </c>
      <c r="K347" s="462">
        <f t="shared" si="25"/>
        <v>220.77</v>
      </c>
    </row>
    <row r="348" spans="2:11" s="213" customFormat="1" ht="15">
      <c r="B348" s="16" t="s">
        <v>13473</v>
      </c>
      <c r="C348" s="852" t="s">
        <v>12744</v>
      </c>
      <c r="D348" s="852" t="s">
        <v>1107</v>
      </c>
      <c r="E348" s="853" t="str">
        <f>IFERROR(VLOOKUP($C348,'SINAPI MARÇO 2020'!$1:$1048576,2,0),IFERROR(VLOOKUP($C348,'COMP. PROPRIA'!$B$1:$I$2187,4,0),""))</f>
        <v>Redução giratória tipo Storz - 2 1/2 x 1 1/2"</v>
      </c>
      <c r="F348" s="854" t="str">
        <f>IFERROR(VLOOKUP($C348,'SINAPI MARÇO 2020'!$A:$D,3,0),IFERROR(VLOOKUP($C348,'COMP. PROPRIA'!$B$1:$I$20010,5,0),""))</f>
        <v>UN</v>
      </c>
      <c r="G348" s="453">
        <v>3</v>
      </c>
      <c r="H348" s="855">
        <f>IFERROR(VLOOKUP($C348,'SINAPI MARÇO 2020'!$A:$D,4,0),IFERROR(VLOOKUP($C348,'COMP. PROPRIA'!$B$1:$I$204555,8,0),""))</f>
        <v>175.56</v>
      </c>
      <c r="I348" s="856">
        <f>TRUNC(H348*'4-BDI'!$E$29,2)</f>
        <v>224.19</v>
      </c>
      <c r="J348" s="461">
        <f t="shared" si="24"/>
        <v>526.67999999999995</v>
      </c>
      <c r="K348" s="462">
        <f t="shared" si="25"/>
        <v>672.57</v>
      </c>
    </row>
    <row r="349" spans="2:11" s="213" customFormat="1" ht="15">
      <c r="B349" s="16" t="s">
        <v>13474</v>
      </c>
      <c r="C349" s="852" t="s">
        <v>12745</v>
      </c>
      <c r="D349" s="852" t="s">
        <v>1107</v>
      </c>
      <c r="E349" s="853" t="str">
        <f>IFERROR(VLOOKUP($C349,'SINAPI MARÇO 2020'!$1:$1048576,2,0),IFERROR(VLOOKUP($C349,'COMP. PROPRIA'!$B$1:$I$2187,4,0),""))</f>
        <v>Registro globo 2 1/2" 45º</v>
      </c>
      <c r="F349" s="854" t="str">
        <f>IFERROR(VLOOKUP($C349,'SINAPI MARÇO 2020'!$A:$D,3,0),IFERROR(VLOOKUP($C349,'COMP. PROPRIA'!$B$1:$I$20010,5,0),""))</f>
        <v>UN</v>
      </c>
      <c r="G349" s="453">
        <v>3</v>
      </c>
      <c r="H349" s="855">
        <f>IFERROR(VLOOKUP($C349,'SINAPI MARÇO 2020'!$A:$D,4,0),IFERROR(VLOOKUP($C349,'COMP. PROPRIA'!$B$1:$I$204555,8,0),""))</f>
        <v>142.26</v>
      </c>
      <c r="I349" s="856">
        <f>TRUNC(H349*'4-BDI'!$E$29,2)</f>
        <v>181.66</v>
      </c>
      <c r="J349" s="461">
        <f t="shared" si="24"/>
        <v>426.78</v>
      </c>
      <c r="K349" s="462">
        <f t="shared" si="25"/>
        <v>544.98</v>
      </c>
    </row>
    <row r="350" spans="2:11" s="213" customFormat="1" ht="15">
      <c r="B350" s="16" t="s">
        <v>13475</v>
      </c>
      <c r="C350" s="852" t="s">
        <v>12746</v>
      </c>
      <c r="D350" s="852" t="s">
        <v>1107</v>
      </c>
      <c r="E350" s="853" t="str">
        <f>IFERROR(VLOOKUP($C350,'SINAPI MARÇO 2020'!$1:$1048576,2,0),IFERROR(VLOOKUP($C350,'COMP. PROPRIA'!$B$1:$I$2187,4,0),""))</f>
        <v>Tampão cego com corrente tipo storz 1 1/2"</v>
      </c>
      <c r="F350" s="854" t="str">
        <f>IFERROR(VLOOKUP($C350,'SINAPI MARÇO 2020'!$A:$D,3,0),IFERROR(VLOOKUP($C350,'COMP. PROPRIA'!$B$1:$I$20010,5,0),""))</f>
        <v>UN</v>
      </c>
      <c r="G350" s="453">
        <v>3</v>
      </c>
      <c r="H350" s="855">
        <f>IFERROR(VLOOKUP($C350,'SINAPI MARÇO 2020'!$A:$D,4,0),IFERROR(VLOOKUP($C350,'COMP. PROPRIA'!$B$1:$I$204555,8,0),""))</f>
        <v>45.26</v>
      </c>
      <c r="I350" s="856">
        <f>TRUNC(H350*'4-BDI'!$E$29,2)</f>
        <v>57.79</v>
      </c>
      <c r="J350" s="461">
        <f t="shared" si="24"/>
        <v>135.78</v>
      </c>
      <c r="K350" s="462">
        <f t="shared" si="25"/>
        <v>173.37</v>
      </c>
    </row>
    <row r="351" spans="2:11" s="213" customFormat="1" ht="30">
      <c r="B351" s="16" t="s">
        <v>13476</v>
      </c>
      <c r="C351" s="857">
        <v>84798</v>
      </c>
      <c r="D351" s="852" t="s">
        <v>7</v>
      </c>
      <c r="E351" s="853" t="str">
        <f>IFERROR(VLOOKUP($C351,'SINAPI MARÇO 2020'!$1:$1048576,2,0),IFERROR(VLOOKUP($C351,'COMP. PROPRIA'!$B$1:$I$2187,4,0),""))</f>
        <v>TAMPAO FOFO P/ CAIXA R1 PADRAO TELEBRAS COMPLETO - FORNECIMENTO E INSTALACAO</v>
      </c>
      <c r="F351" s="854" t="str">
        <f>IFERROR(VLOOKUP($C351,'SINAPI MARÇO 2020'!$A:$D,3,0),IFERROR(VLOOKUP($C351,'COMP. PROPRIA'!$B$1:$I$20010,5,0),""))</f>
        <v>UN</v>
      </c>
      <c r="G351" s="453">
        <v>1</v>
      </c>
      <c r="H351" s="855">
        <f>IFERROR(VLOOKUP($C351,'SINAPI MARÇO 2020'!$A:$D,4,0),IFERROR(VLOOKUP($C351,'COMP. PROPRIA'!$B$1:$I$204555,8,0),""))</f>
        <v>210.84</v>
      </c>
      <c r="I351" s="856">
        <f>TRUNC(H351*'4-BDI'!$E$29,2)</f>
        <v>269.24</v>
      </c>
      <c r="J351" s="461">
        <f t="shared" si="24"/>
        <v>210.84</v>
      </c>
      <c r="K351" s="462">
        <f t="shared" si="25"/>
        <v>269.24</v>
      </c>
    </row>
    <row r="352" spans="2:11" s="213" customFormat="1" ht="15">
      <c r="B352" s="16" t="s">
        <v>13477</v>
      </c>
      <c r="C352" s="852" t="s">
        <v>12747</v>
      </c>
      <c r="D352" s="852" t="s">
        <v>1107</v>
      </c>
      <c r="E352" s="853" t="str">
        <f>IFERROR(VLOOKUP($C352,'SINAPI MARÇO 2020'!$1:$1048576,2,0),IFERROR(VLOOKUP($C352,'COMP. PROPRIA'!$B$1:$I$2187,4,0),""))</f>
        <v>Registro bruto de gaveta insutrial 2 1/2"</v>
      </c>
      <c r="F352" s="854" t="str">
        <f>IFERROR(VLOOKUP($C352,'SINAPI MARÇO 2020'!$A:$D,3,0),IFERROR(VLOOKUP($C352,'COMP. PROPRIA'!$B$1:$I$20010,5,0),""))</f>
        <v>UN</v>
      </c>
      <c r="G352" s="453">
        <v>5</v>
      </c>
      <c r="H352" s="855">
        <f>IFERROR(VLOOKUP($C352,'SINAPI MARÇO 2020'!$A:$D,4,0),IFERROR(VLOOKUP($C352,'COMP. PROPRIA'!$B$1:$I$204555,8,0),""))</f>
        <v>23.759999999999998</v>
      </c>
      <c r="I352" s="856">
        <f>TRUNC(H352*'4-BDI'!$E$29,2)</f>
        <v>30.34</v>
      </c>
      <c r="J352" s="461">
        <f t="shared" si="24"/>
        <v>118.8</v>
      </c>
      <c r="K352" s="462">
        <f t="shared" si="25"/>
        <v>151.69999999999999</v>
      </c>
    </row>
    <row r="353" spans="2:11" s="213" customFormat="1" ht="30">
      <c r="B353" s="16" t="s">
        <v>13478</v>
      </c>
      <c r="C353" s="852" t="s">
        <v>12748</v>
      </c>
      <c r="D353" s="852" t="s">
        <v>1107</v>
      </c>
      <c r="E353" s="853" t="str">
        <f>IFERROR(VLOOKUP($C353,'SINAPI MARÇO 2020'!$1:$1048576,2,0),IFERROR(VLOOKUP($C353,'COMP. PROPRIA'!$B$1:$I$2187,4,0),""))</f>
        <v>VÁLVULA DE RETENÇÃO VERTICAL Ø 80MM (3") - FORNECIMENTO E INSTALAÇÃO</v>
      </c>
      <c r="F353" s="854" t="str">
        <f>IFERROR(VLOOKUP($C353,'SINAPI MARÇO 2020'!$A:$D,3,0),IFERROR(VLOOKUP($C353,'COMP. PROPRIA'!$B$1:$I$20010,5,0),""))</f>
        <v>UN</v>
      </c>
      <c r="G353" s="453">
        <v>2</v>
      </c>
      <c r="H353" s="855">
        <f>IFERROR(VLOOKUP($C353,'SINAPI MARÇO 2020'!$A:$D,4,0),IFERROR(VLOOKUP($C353,'COMP. PROPRIA'!$B$1:$I$204555,8,0),""))</f>
        <v>231.24</v>
      </c>
      <c r="I353" s="856">
        <f>TRUNC(H353*'4-BDI'!$E$29,2)</f>
        <v>295.29000000000002</v>
      </c>
      <c r="J353" s="461">
        <f t="shared" si="24"/>
        <v>462.48</v>
      </c>
      <c r="K353" s="462">
        <f t="shared" si="25"/>
        <v>590.58000000000004</v>
      </c>
    </row>
    <row r="354" spans="2:11" s="213" customFormat="1" ht="15">
      <c r="B354" s="16" t="s">
        <v>13479</v>
      </c>
      <c r="C354" s="852" t="s">
        <v>12749</v>
      </c>
      <c r="D354" s="852" t="s">
        <v>1107</v>
      </c>
      <c r="E354" s="853" t="str">
        <f>IFERROR(VLOOKUP($C354,'SINAPI MARÇO 2020'!$1:$1048576,2,0),IFERROR(VLOOKUP($C354,'COMP. PROPRIA'!$B$1:$I$2187,4,0),""))</f>
        <v>União de ferro conico macho-femea  2 1/2"</v>
      </c>
      <c r="F354" s="854" t="str">
        <f>IFERROR(VLOOKUP($C354,'SINAPI MARÇO 2020'!$A:$D,3,0),IFERROR(VLOOKUP($C354,'COMP. PROPRIA'!$B$1:$I$20010,5,0),""))</f>
        <v>UN</v>
      </c>
      <c r="G354" s="453">
        <v>4</v>
      </c>
      <c r="H354" s="855">
        <f>IFERROR(VLOOKUP($C354,'SINAPI MARÇO 2020'!$A:$D,4,0),IFERROR(VLOOKUP($C354,'COMP. PROPRIA'!$B$1:$I$204555,8,0),""))</f>
        <v>148.16</v>
      </c>
      <c r="I354" s="856">
        <f>TRUNC(H354*'4-BDI'!$E$29,2)</f>
        <v>189.2</v>
      </c>
      <c r="J354" s="461">
        <f t="shared" si="24"/>
        <v>592.64</v>
      </c>
      <c r="K354" s="462">
        <f t="shared" si="25"/>
        <v>756.8</v>
      </c>
    </row>
    <row r="355" spans="2:11" s="213" customFormat="1" ht="30">
      <c r="B355" s="16" t="s">
        <v>13480</v>
      </c>
      <c r="C355" s="852" t="s">
        <v>12750</v>
      </c>
      <c r="D355" s="852" t="s">
        <v>1107</v>
      </c>
      <c r="E355" s="853" t="str">
        <f>IFERROR(VLOOKUP($C355,'SINAPI MARÇO 2020'!$1:$1048576,2,0),IFERROR(VLOOKUP($C355,'COMP. PROPRIA'!$B$1:$I$2187,4,0),""))</f>
        <v>Luminária de emergência de blocos aucônomos de LED, com autonomia de 2h</v>
      </c>
      <c r="F355" s="854" t="str">
        <f>IFERROR(VLOOKUP($C355,'SINAPI MARÇO 2020'!$A:$D,3,0),IFERROR(VLOOKUP($C355,'COMP. PROPRIA'!$B$1:$I$20010,5,0),""))</f>
        <v>UNI</v>
      </c>
      <c r="G355" s="453">
        <v>40</v>
      </c>
      <c r="H355" s="855">
        <f>IFERROR(VLOOKUP($C355,'SINAPI MARÇO 2020'!$A:$D,4,0),IFERROR(VLOOKUP($C355,'COMP. PROPRIA'!$B$1:$I$204555,8,0),""))</f>
        <v>32.14</v>
      </c>
      <c r="I355" s="856">
        <f>TRUNC(H355*'4-BDI'!$E$29,2)</f>
        <v>41.04</v>
      </c>
      <c r="J355" s="461">
        <f t="shared" si="24"/>
        <v>1285.5999999999999</v>
      </c>
      <c r="K355" s="462">
        <f t="shared" si="25"/>
        <v>1641.6</v>
      </c>
    </row>
    <row r="356" spans="2:11" s="213" customFormat="1" ht="30">
      <c r="B356" s="16" t="s">
        <v>13481</v>
      </c>
      <c r="C356" s="857">
        <v>72947</v>
      </c>
      <c r="D356" s="852" t="s">
        <v>7</v>
      </c>
      <c r="E356" s="853" t="str">
        <f>IFERROR(VLOOKUP($C356,'SINAPI MARÇO 2020'!$1:$1048576,2,0),IFERROR(VLOOKUP($C356,'COMP. PROPRIA'!$B$1:$I$2187,4,0),""))</f>
        <v>SINALIZACAO HORIZONTAL COM TINTA RETRORREFLETIVA A BASE DE RESINA ACRILICA COM MICROESFERAS DE VIDRO</v>
      </c>
      <c r="F356" s="854" t="str">
        <f>IFERROR(VLOOKUP($C356,'SINAPI MARÇO 2020'!$A:$D,3,0),IFERROR(VLOOKUP($C356,'COMP. PROPRIA'!$B$1:$I$20010,5,0),""))</f>
        <v>M2</v>
      </c>
      <c r="G356" s="453">
        <v>11</v>
      </c>
      <c r="H356" s="855">
        <f>IFERROR(VLOOKUP($C356,'SINAPI MARÇO 2020'!$A:$D,4,0),IFERROR(VLOOKUP($C356,'COMP. PROPRIA'!$B$1:$I$204555,8,0),""))</f>
        <v>11.4</v>
      </c>
      <c r="I356" s="856">
        <f>TRUNC(H356*'4-BDI'!$E$29,2)</f>
        <v>14.55</v>
      </c>
      <c r="J356" s="461">
        <f t="shared" si="24"/>
        <v>125.4</v>
      </c>
      <c r="K356" s="462">
        <f t="shared" si="25"/>
        <v>160.05000000000001</v>
      </c>
    </row>
    <row r="357" spans="2:11" s="213" customFormat="1" ht="15">
      <c r="B357" s="16" t="s">
        <v>13482</v>
      </c>
      <c r="C357" s="852" t="s">
        <v>12751</v>
      </c>
      <c r="D357" s="852" t="s">
        <v>1107</v>
      </c>
      <c r="E357" s="853" t="str">
        <f>IFERROR(VLOOKUP($C357,'SINAPI MARÇO 2020'!$1:$1048576,2,0),IFERROR(VLOOKUP($C357,'COMP. PROPRIA'!$B$1:$I$2187,4,0),""))</f>
        <v>Conjunto motobomba trifasico BC-21 R 1 1/2 3 CV</v>
      </c>
      <c r="F357" s="854" t="str">
        <f>IFERROR(VLOOKUP($C357,'SINAPI MARÇO 2020'!$A:$D,3,0),IFERROR(VLOOKUP($C357,'COMP. PROPRIA'!$B$1:$I$20010,5,0),""))</f>
        <v>UN</v>
      </c>
      <c r="G357" s="453">
        <v>2</v>
      </c>
      <c r="H357" s="855">
        <f>IFERROR(VLOOKUP($C357,'SINAPI MARÇO 2020'!$A:$D,4,0),IFERROR(VLOOKUP($C357,'COMP. PROPRIA'!$B$1:$I$204555,8,0),""))</f>
        <v>2710.56</v>
      </c>
      <c r="I357" s="856">
        <f>TRUNC(H357*'4-BDI'!$E$29,2)</f>
        <v>3461.39</v>
      </c>
      <c r="J357" s="461">
        <f t="shared" si="24"/>
        <v>5421.12</v>
      </c>
      <c r="K357" s="462">
        <f t="shared" si="25"/>
        <v>6922.78</v>
      </c>
    </row>
    <row r="358" spans="2:11" s="213" customFormat="1" ht="15">
      <c r="B358" s="16" t="s">
        <v>13483</v>
      </c>
      <c r="C358" s="852" t="s">
        <v>12752</v>
      </c>
      <c r="D358" s="852" t="s">
        <v>1107</v>
      </c>
      <c r="E358" s="853" t="str">
        <f>IFERROR(VLOOKUP($C358,'SINAPI MARÇO 2020'!$1:$1048576,2,0),IFERROR(VLOOKUP($C358,'COMP. PROPRIA'!$B$1:$I$2187,4,0),""))</f>
        <v>Placa de sinalização em pvc cod 25 - (200x200) Hidrante de incendio</v>
      </c>
      <c r="F358" s="854" t="str">
        <f>IFERROR(VLOOKUP($C358,'SINAPI MARÇO 2020'!$A:$D,3,0),IFERROR(VLOOKUP($C358,'COMP. PROPRIA'!$B$1:$I$20010,5,0),""))</f>
        <v>UNI</v>
      </c>
      <c r="G358" s="453">
        <v>2</v>
      </c>
      <c r="H358" s="855">
        <f>IFERROR(VLOOKUP($C358,'SINAPI MARÇO 2020'!$A:$D,4,0),IFERROR(VLOOKUP($C358,'COMP. PROPRIA'!$B$1:$I$204555,8,0),""))</f>
        <v>13.51</v>
      </c>
      <c r="I358" s="856">
        <f>TRUNC(H358*'4-BDI'!$E$29,2)</f>
        <v>17.25</v>
      </c>
      <c r="J358" s="461">
        <f t="shared" si="24"/>
        <v>27.02</v>
      </c>
      <c r="K358" s="462">
        <f t="shared" si="25"/>
        <v>34.5</v>
      </c>
    </row>
    <row r="359" spans="2:11" s="213" customFormat="1" ht="15">
      <c r="B359" s="16" t="s">
        <v>13484</v>
      </c>
      <c r="C359" s="852" t="s">
        <v>12753</v>
      </c>
      <c r="D359" s="852" t="s">
        <v>1107</v>
      </c>
      <c r="E359" s="853" t="str">
        <f>IFERROR(VLOOKUP($C359,'SINAPI MARÇO 2020'!$1:$1048576,2,0),IFERROR(VLOOKUP($C359,'COMP. PROPRIA'!$B$1:$I$2187,4,0),""))</f>
        <v>Placa de sinalização em pvc cod 12 e 13- (250x125) Saída de emergência</v>
      </c>
      <c r="F359" s="854" t="str">
        <f>IFERROR(VLOOKUP($C359,'SINAPI MARÇO 2020'!$A:$D,3,0),IFERROR(VLOOKUP($C359,'COMP. PROPRIA'!$B$1:$I$20010,5,0),""))</f>
        <v>UNI</v>
      </c>
      <c r="G359" s="453">
        <v>14</v>
      </c>
      <c r="H359" s="855">
        <f>IFERROR(VLOOKUP($C359,'SINAPI MARÇO 2020'!$A:$D,4,0),IFERROR(VLOOKUP($C359,'COMP. PROPRIA'!$B$1:$I$204555,8,0),""))</f>
        <v>16.71</v>
      </c>
      <c r="I359" s="856">
        <f>TRUNC(H359*'4-BDI'!$E$29,2)</f>
        <v>21.33</v>
      </c>
      <c r="J359" s="461">
        <f t="shared" si="24"/>
        <v>233.94</v>
      </c>
      <c r="K359" s="462">
        <f t="shared" si="25"/>
        <v>298.62</v>
      </c>
    </row>
    <row r="360" spans="2:11" s="213" customFormat="1" ht="15">
      <c r="B360" s="16" t="s">
        <v>13485</v>
      </c>
      <c r="C360" s="852" t="s">
        <v>12754</v>
      </c>
      <c r="D360" s="852" t="s">
        <v>1107</v>
      </c>
      <c r="E360" s="853" t="str">
        <f>IFERROR(VLOOKUP($C360,'SINAPI MARÇO 2020'!$1:$1048576,2,0),IFERROR(VLOOKUP($C360,'COMP. PROPRIA'!$B$1:$I$2187,4,0),""))</f>
        <v>Placa de sinalização em pvc cod 17 - (250x125) Mensagem "Saída"</v>
      </c>
      <c r="F360" s="854" t="str">
        <f>IFERROR(VLOOKUP($C360,'SINAPI MARÇO 2020'!$A:$D,3,0),IFERROR(VLOOKUP($C360,'COMP. PROPRIA'!$B$1:$I$20010,5,0),""))</f>
        <v>UNI</v>
      </c>
      <c r="G360" s="453">
        <v>3</v>
      </c>
      <c r="H360" s="855">
        <f>IFERROR(VLOOKUP($C360,'SINAPI MARÇO 2020'!$A:$D,4,0),IFERROR(VLOOKUP($C360,'COMP. PROPRIA'!$B$1:$I$204555,8,0),""))</f>
        <v>16.71</v>
      </c>
      <c r="I360" s="856">
        <f>TRUNC(H360*'4-BDI'!$E$29,2)</f>
        <v>21.33</v>
      </c>
      <c r="J360" s="461">
        <f t="shared" si="24"/>
        <v>50.13</v>
      </c>
      <c r="K360" s="462">
        <f t="shared" si="25"/>
        <v>63.99</v>
      </c>
    </row>
    <row r="361" spans="2:11" s="213" customFormat="1" ht="15">
      <c r="B361" s="16" t="s">
        <v>13486</v>
      </c>
      <c r="C361" s="852" t="s">
        <v>12755</v>
      </c>
      <c r="D361" s="852" t="s">
        <v>1107</v>
      </c>
      <c r="E361" s="853" t="str">
        <f>IFERROR(VLOOKUP($C361,'SINAPI MARÇO 2020'!$1:$1048576,2,0),IFERROR(VLOOKUP($C361,'COMP. PROPRIA'!$B$1:$I$2187,4,0),""))</f>
        <v>Placa de sinalização em pvc cod 23 - (200x200) Extintor de Incêndio</v>
      </c>
      <c r="F361" s="854" t="str">
        <f>IFERROR(VLOOKUP($C361,'SINAPI MARÇO 2020'!$A:$D,3,0),IFERROR(VLOOKUP($C361,'COMP. PROPRIA'!$B$1:$I$20010,5,0),""))</f>
        <v>UNI</v>
      </c>
      <c r="G361" s="453">
        <v>8</v>
      </c>
      <c r="H361" s="855">
        <f>IFERROR(VLOOKUP($C361,'SINAPI MARÇO 2020'!$A:$D,4,0),IFERROR(VLOOKUP($C361,'COMP. PROPRIA'!$B$1:$I$204555,8,0),""))</f>
        <v>16.71</v>
      </c>
      <c r="I361" s="856">
        <f>TRUNC(H361*'4-BDI'!$E$29,2)</f>
        <v>21.33</v>
      </c>
      <c r="J361" s="461">
        <f t="shared" si="24"/>
        <v>133.68</v>
      </c>
      <c r="K361" s="462">
        <f t="shared" si="25"/>
        <v>170.64</v>
      </c>
    </row>
    <row r="362" spans="2:11" s="213" customFormat="1" ht="15" customHeight="1">
      <c r="B362" s="732" t="s">
        <v>10128</v>
      </c>
      <c r="C362" s="733"/>
      <c r="D362" s="733"/>
      <c r="E362" s="733"/>
      <c r="F362" s="733"/>
      <c r="G362" s="733"/>
      <c r="H362" s="733"/>
      <c r="I362" s="463"/>
      <c r="J362" s="470">
        <f>TRUNC(SUM(J334:J361),2)</f>
        <v>24606.51</v>
      </c>
      <c r="K362" s="464">
        <f>TRUNC(SUM(K334:K361),2)</f>
        <v>31421.56</v>
      </c>
    </row>
    <row r="363" spans="2:11" s="213" customFormat="1" ht="15">
      <c r="B363" s="386"/>
      <c r="C363" s="380"/>
      <c r="D363" s="380"/>
      <c r="E363" s="379"/>
      <c r="F363" s="378"/>
      <c r="G363" s="438"/>
      <c r="H363" s="465"/>
      <c r="I363" s="466"/>
      <c r="J363" s="459"/>
      <c r="K363" s="460"/>
    </row>
    <row r="364" spans="2:11" s="213" customFormat="1" ht="15">
      <c r="B364" s="369" t="s">
        <v>913</v>
      </c>
      <c r="C364" s="370"/>
      <c r="D364" s="371"/>
      <c r="E364" s="379" t="s">
        <v>12768</v>
      </c>
      <c r="F364" s="373"/>
      <c r="G364" s="437"/>
      <c r="H364" s="458"/>
      <c r="I364" s="458"/>
      <c r="J364" s="459"/>
      <c r="K364" s="460"/>
    </row>
    <row r="365" spans="2:11" s="213" customFormat="1" ht="15">
      <c r="B365" s="369" t="s">
        <v>59</v>
      </c>
      <c r="C365" s="370"/>
      <c r="D365" s="371"/>
      <c r="E365" s="379" t="s">
        <v>12484</v>
      </c>
      <c r="F365" s="373"/>
      <c r="G365" s="437"/>
      <c r="H365" s="458"/>
      <c r="I365" s="458"/>
      <c r="J365" s="459"/>
      <c r="K365" s="460"/>
    </row>
    <row r="366" spans="2:11" s="213" customFormat="1" ht="66.75" customHeight="1">
      <c r="B366" s="864" t="s">
        <v>13487</v>
      </c>
      <c r="C366" s="857" t="s">
        <v>4615</v>
      </c>
      <c r="D366" s="852" t="s">
        <v>7</v>
      </c>
      <c r="E366" s="853" t="str">
        <f>IFERROR(VLOOKUP($C366,'SINAPI MARÇO 2020'!$1:$1048576,2,0),IFERROR(VLOOKUP($C366,'COMP. PROPRIA'!$B$1:$I$2187,4,0),""))</f>
        <v>QUADRO DE DISTRIBUICAO DE ENERGIA DE EMBUTIR, EM CHAPA METALICA, PARA 24 DISJUNTORES TERMOMAGNETICOS MONOPOLARES, COM BARRAMENTO TRIFASICO E NEUTRO, FORNECIMENTO E INSTALACAO</v>
      </c>
      <c r="F366" s="854" t="str">
        <f>IFERROR(VLOOKUP($C366,'SINAPI MARÇO 2020'!$A:$D,3,0),IFERROR(VLOOKUP($C366,'COMP. PROPRIA'!$B$1:$I$20010,5,0),""))</f>
        <v>UN</v>
      </c>
      <c r="G366" s="453">
        <v>5</v>
      </c>
      <c r="H366" s="855">
        <f>IFERROR(VLOOKUP($C366,'SINAPI MARÇO 2020'!$A:$D,4,0),IFERROR(VLOOKUP($C366,'COMP. PROPRIA'!$B$1:$I$204555,8,0),""))</f>
        <v>493.04</v>
      </c>
      <c r="I366" s="856">
        <f>TRUNC(H366*'4-BDI'!$E$29,2)</f>
        <v>629.61</v>
      </c>
      <c r="J366" s="461">
        <f>TRUNC(G366*H366,2)</f>
        <v>2465.1999999999998</v>
      </c>
      <c r="K366" s="462">
        <f>TRUNC(G366*I366,2)</f>
        <v>3148.05</v>
      </c>
    </row>
    <row r="367" spans="2:11" s="213" customFormat="1" ht="66.75" customHeight="1">
      <c r="B367" s="864" t="s">
        <v>13488</v>
      </c>
      <c r="C367" s="857" t="s">
        <v>4616</v>
      </c>
      <c r="D367" s="852" t="s">
        <v>7</v>
      </c>
      <c r="E367" s="853" t="str">
        <f>IFERROR(VLOOKUP($C367,'SINAPI MARÇO 2020'!$1:$1048576,2,0),IFERROR(VLOOKUP($C367,'COMP. PROPRIA'!$B$1:$I$2187,4,0),""))</f>
        <v>QUADRO DE DISTRIBUICAO DE ENERGIA DE EMBUTIR, EM CHAPA METALICA, PARA 32 DISJUNTORES TERMOMAGNETICOS MONOPOLARES, COM BARRAMENTO TRIFASICO E NEUTRO, FORNECIMENTO E INSTALACAO</v>
      </c>
      <c r="F367" s="854" t="str">
        <f>IFERROR(VLOOKUP($C367,'SINAPI MARÇO 2020'!$A:$D,3,0),IFERROR(VLOOKUP($C367,'COMP. PROPRIA'!$B$1:$I$20010,5,0),""))</f>
        <v>UN</v>
      </c>
      <c r="G367" s="453">
        <v>1</v>
      </c>
      <c r="H367" s="855">
        <f>IFERROR(VLOOKUP($C367,'SINAPI MARÇO 2020'!$A:$D,4,0),IFERROR(VLOOKUP($C367,'COMP. PROPRIA'!$B$1:$I$204555,8,0),""))</f>
        <v>567.37</v>
      </c>
      <c r="I367" s="856">
        <f>TRUNC(H367*'4-BDI'!$E$29,2)</f>
        <v>724.53</v>
      </c>
      <c r="J367" s="461">
        <f>TRUNC(G367*H367,2)</f>
        <v>567.37</v>
      </c>
      <c r="K367" s="462">
        <f>TRUNC(G367*I367,2)</f>
        <v>724.53</v>
      </c>
    </row>
    <row r="368" spans="2:11" s="213" customFormat="1" ht="60.75" customHeight="1">
      <c r="B368" s="864" t="s">
        <v>13489</v>
      </c>
      <c r="C368" s="857" t="s">
        <v>4618</v>
      </c>
      <c r="D368" s="852" t="s">
        <v>7</v>
      </c>
      <c r="E368" s="853" t="str">
        <f>IFERROR(VLOOKUP($C368,'SINAPI MARÇO 2020'!$1:$1048576,2,0),IFERROR(VLOOKUP($C368,'COMP. PROPRIA'!$B$1:$I$2187,4,0),""))</f>
        <v>QUADRO DE DISTRIBUICAO DE ENERGIA DE EMBUTIR, EM CHAPA METALICA, PARA 50 DISJUNTORES TERMOMAGNETICOS MONOPOLARES, COM BARRAMENTO TRIFASICO E NEUTRO, FORNECIMENTO E INSTALACAO</v>
      </c>
      <c r="F368" s="854" t="str">
        <f>IFERROR(VLOOKUP($C368,'SINAPI MARÇO 2020'!$A:$D,3,0),IFERROR(VLOOKUP($C368,'COMP. PROPRIA'!$B$1:$I$20010,5,0),""))</f>
        <v>UN</v>
      </c>
      <c r="G368" s="453">
        <v>2</v>
      </c>
      <c r="H368" s="855">
        <f>IFERROR(VLOOKUP($C368,'SINAPI MARÇO 2020'!$A:$D,4,0),IFERROR(VLOOKUP($C368,'COMP. PROPRIA'!$B$1:$I$204555,8,0),""))</f>
        <v>1152.47</v>
      </c>
      <c r="I368" s="856">
        <f>TRUNC(H368*'4-BDI'!$E$29,2)</f>
        <v>1471.7</v>
      </c>
      <c r="J368" s="461">
        <f>TRUNC(G368*H368,2)</f>
        <v>2304.94</v>
      </c>
      <c r="K368" s="462">
        <f>TRUNC(G368*I368,2)</f>
        <v>2943.4</v>
      </c>
    </row>
    <row r="369" spans="2:11" s="213" customFormat="1" ht="26.25" customHeight="1">
      <c r="B369" s="864" t="s">
        <v>13490</v>
      </c>
      <c r="C369" s="852" t="s">
        <v>12893</v>
      </c>
      <c r="D369" s="852" t="s">
        <v>1107</v>
      </c>
      <c r="E369" s="853" t="str">
        <f>IFERROR(VLOOKUP($C369,'SINAPI MARÇO 2020'!$1:$1048576,2,0),IFERROR(VLOOKUP($C369,'COMP. PROPRIA'!$B$1:$I$2187,4,0),""))</f>
        <v>QUADRO DE MEDIÇÃO - FORNECIMENTO E INSTALAÇÃO</v>
      </c>
      <c r="F369" s="854" t="str">
        <f>IFERROR(VLOOKUP($C369,'SINAPI MARÇO 2020'!$A:$D,3,0),IFERROR(VLOOKUP($C369,'COMP. PROPRIA'!$B$1:$I$20010,5,0),""))</f>
        <v xml:space="preserve">un </v>
      </c>
      <c r="G369" s="453">
        <v>1</v>
      </c>
      <c r="H369" s="855">
        <f>IFERROR(VLOOKUP($C369,'SINAPI MARÇO 2020'!$A:$D,4,0),IFERROR(VLOOKUP($C369,'COMP. PROPRIA'!$B$1:$I$204555,8,0),""))</f>
        <v>226.10000000000002</v>
      </c>
      <c r="I369" s="856">
        <f>TRUNC(H369*'4-BDI'!$E$29,2)</f>
        <v>288.73</v>
      </c>
      <c r="J369" s="461">
        <f>TRUNC(G369*H369,2)</f>
        <v>226.1</v>
      </c>
      <c r="K369" s="462">
        <f>TRUNC(G369*I369,2)</f>
        <v>288.73</v>
      </c>
    </row>
    <row r="370" spans="2:11" s="384" customFormat="1" ht="22.5" customHeight="1">
      <c r="B370" s="388" t="s">
        <v>60</v>
      </c>
      <c r="C370" s="387"/>
      <c r="D370" s="387"/>
      <c r="E370" s="379" t="s">
        <v>12485</v>
      </c>
      <c r="F370" s="385"/>
      <c r="G370" s="437"/>
      <c r="H370" s="855" t="str">
        <f>IFERROR(VLOOKUP($C370,'SINAPI MARÇO 2020'!$A:$D,4,0),IFERROR(VLOOKUP($C370,'COMP. PROPRIA'!$B$1:$I$204555,8,0),""))</f>
        <v/>
      </c>
      <c r="I370" s="468"/>
      <c r="J370" s="469"/>
      <c r="K370" s="460"/>
    </row>
    <row r="371" spans="2:11" s="213" customFormat="1" ht="40.5" customHeight="1">
      <c r="B371" s="864" t="s">
        <v>13491</v>
      </c>
      <c r="C371" s="857">
        <v>93653</v>
      </c>
      <c r="D371" s="857" t="s">
        <v>7</v>
      </c>
      <c r="E371" s="853" t="str">
        <f>IFERROR(VLOOKUP($C371,'SINAPI MARÇO 2020'!$1:$1048576,2,0),IFERROR(VLOOKUP($C371,'COMP. PROPRIA'!$B$1:$I$2187,4,0),""))</f>
        <v>DISJUNTOR MONOPOLAR TIPO DIN, CORRENTE NOMINAL DE 10A - FORNECIMENTO E INSTALAÇÃO. AF_04/2016</v>
      </c>
      <c r="F371" s="854" t="str">
        <f>IFERROR(VLOOKUP($C371,'SINAPI MARÇO 2020'!$A:$D,3,0),IFERROR(VLOOKUP($C371,'COMP. PROPRIA'!$B$1:$I$20010,5,0),""))</f>
        <v>UN</v>
      </c>
      <c r="G371" s="453">
        <v>27</v>
      </c>
      <c r="H371" s="855">
        <f>IFERROR(VLOOKUP($C371,'SINAPI MARÇO 2020'!$A:$D,4,0),IFERROR(VLOOKUP($C371,'COMP. PROPRIA'!$B$1:$I$204555,8,0),""))</f>
        <v>9.7100000000000009</v>
      </c>
      <c r="I371" s="856">
        <f>TRUNC(H371*'4-BDI'!$E$29,2)</f>
        <v>12.39</v>
      </c>
      <c r="J371" s="461">
        <f t="shared" ref="J371:J393" si="26">TRUNC(G371*H371,2)</f>
        <v>262.17</v>
      </c>
      <c r="K371" s="462">
        <f t="shared" ref="K371:K393" si="27">TRUNC(G371*I371,2)</f>
        <v>334.53</v>
      </c>
    </row>
    <row r="372" spans="2:11" s="213" customFormat="1" ht="30">
      <c r="B372" s="864" t="s">
        <v>13492</v>
      </c>
      <c r="C372" s="857">
        <v>93654</v>
      </c>
      <c r="D372" s="857" t="s">
        <v>7</v>
      </c>
      <c r="E372" s="853" t="str">
        <f>IFERROR(VLOOKUP($C372,'SINAPI MARÇO 2020'!$1:$1048576,2,0),IFERROR(VLOOKUP($C372,'COMP. PROPRIA'!$B$1:$I$2187,4,0),""))</f>
        <v>DISJUNTOR MONOPOLAR TIPO DIN, CORRENTE NOMINAL DE 16A - FORNECIMENTO E INSTALAÇÃO. AF_04/2016</v>
      </c>
      <c r="F372" s="854" t="str">
        <f>IFERROR(VLOOKUP($C372,'SINAPI MARÇO 2020'!$A:$D,3,0),IFERROR(VLOOKUP($C372,'COMP. PROPRIA'!$B$1:$I$20010,5,0),""))</f>
        <v>UN</v>
      </c>
      <c r="G372" s="453">
        <v>18</v>
      </c>
      <c r="H372" s="855">
        <f>IFERROR(VLOOKUP($C372,'SINAPI MARÇO 2020'!$A:$D,4,0),IFERROR(VLOOKUP($C372,'COMP. PROPRIA'!$B$1:$I$204555,8,0),""))</f>
        <v>10.130000000000001</v>
      </c>
      <c r="I372" s="856">
        <f>TRUNC(H372*'4-BDI'!$E$29,2)</f>
        <v>12.93</v>
      </c>
      <c r="J372" s="461">
        <f t="shared" si="26"/>
        <v>182.34</v>
      </c>
      <c r="K372" s="462">
        <f t="shared" si="27"/>
        <v>232.74</v>
      </c>
    </row>
    <row r="373" spans="2:11" s="213" customFormat="1" ht="30">
      <c r="B373" s="864" t="s">
        <v>13493</v>
      </c>
      <c r="C373" s="857">
        <v>93655</v>
      </c>
      <c r="D373" s="857" t="s">
        <v>7</v>
      </c>
      <c r="E373" s="853" t="str">
        <f>IFERROR(VLOOKUP($C373,'SINAPI MARÇO 2020'!$1:$1048576,2,0),IFERROR(VLOOKUP($C373,'COMP. PROPRIA'!$B$1:$I$2187,4,0),""))</f>
        <v>DISJUNTOR MONOPOLAR TIPO DIN, CORRENTE NOMINAL DE 20A - FORNECIMENTO E INSTALAÇÃO. AF_04/2016</v>
      </c>
      <c r="F373" s="854" t="str">
        <f>IFERROR(VLOOKUP($C373,'SINAPI MARÇO 2020'!$A:$D,3,0),IFERROR(VLOOKUP($C373,'COMP. PROPRIA'!$B$1:$I$20010,5,0),""))</f>
        <v>UN</v>
      </c>
      <c r="G373" s="453">
        <v>2</v>
      </c>
      <c r="H373" s="855">
        <f>IFERROR(VLOOKUP($C373,'SINAPI MARÇO 2020'!$A:$D,4,0),IFERROR(VLOOKUP($C373,'COMP. PROPRIA'!$B$1:$I$204555,8,0),""))</f>
        <v>10.92</v>
      </c>
      <c r="I373" s="856">
        <f>TRUNC(H373*'4-BDI'!$E$29,2)</f>
        <v>13.94</v>
      </c>
      <c r="J373" s="461">
        <f t="shared" si="26"/>
        <v>21.84</v>
      </c>
      <c r="K373" s="462">
        <f t="shared" si="27"/>
        <v>27.88</v>
      </c>
    </row>
    <row r="374" spans="2:11" s="213" customFormat="1" ht="30">
      <c r="B374" s="864" t="s">
        <v>13494</v>
      </c>
      <c r="C374" s="857">
        <v>93656</v>
      </c>
      <c r="D374" s="857" t="s">
        <v>7</v>
      </c>
      <c r="E374" s="853" t="str">
        <f>IFERROR(VLOOKUP($C374,'SINAPI MARÇO 2020'!$1:$1048576,2,0),IFERROR(VLOOKUP($C374,'COMP. PROPRIA'!$B$1:$I$2187,4,0),""))</f>
        <v>DISJUNTOR MONOPOLAR TIPO DIN, CORRENTE NOMINAL DE 25A - FORNECIMENTO E INSTALAÇÃO. AF_04/2016</v>
      </c>
      <c r="F374" s="854" t="str">
        <f>IFERROR(VLOOKUP($C374,'SINAPI MARÇO 2020'!$A:$D,3,0),IFERROR(VLOOKUP($C374,'COMP. PROPRIA'!$B$1:$I$20010,5,0),""))</f>
        <v>UN</v>
      </c>
      <c r="G374" s="453">
        <v>2</v>
      </c>
      <c r="H374" s="855">
        <f>IFERROR(VLOOKUP($C374,'SINAPI MARÇO 2020'!$A:$D,4,0),IFERROR(VLOOKUP($C374,'COMP. PROPRIA'!$B$1:$I$204555,8,0),""))</f>
        <v>10.92</v>
      </c>
      <c r="I374" s="856">
        <f>TRUNC(H374*'4-BDI'!$E$29,2)</f>
        <v>13.94</v>
      </c>
      <c r="J374" s="461">
        <f t="shared" si="26"/>
        <v>21.84</v>
      </c>
      <c r="K374" s="462">
        <f t="shared" si="27"/>
        <v>27.88</v>
      </c>
    </row>
    <row r="375" spans="2:11" s="213" customFormat="1" ht="30">
      <c r="B375" s="864" t="s">
        <v>13495</v>
      </c>
      <c r="C375" s="857">
        <v>93657</v>
      </c>
      <c r="D375" s="857" t="s">
        <v>7</v>
      </c>
      <c r="E375" s="853" t="str">
        <f>IFERROR(VLOOKUP($C375,'SINAPI MARÇO 2020'!$1:$1048576,2,0),IFERROR(VLOOKUP($C375,'COMP. PROPRIA'!$B$1:$I$2187,4,0),""))</f>
        <v>DISJUNTOR MONOPOLAR TIPO DIN, CORRENTE NOMINAL DE 32A - FORNECIMENTO E INSTALAÇÃO. AF_04/2016</v>
      </c>
      <c r="F375" s="854" t="str">
        <f>IFERROR(VLOOKUP($C375,'SINAPI MARÇO 2020'!$A:$D,3,0),IFERROR(VLOOKUP($C375,'COMP. PROPRIA'!$B$1:$I$20010,5,0),""))</f>
        <v>UN</v>
      </c>
      <c r="G375" s="453">
        <v>12</v>
      </c>
      <c r="H375" s="855">
        <f>IFERROR(VLOOKUP($C375,'SINAPI MARÇO 2020'!$A:$D,4,0),IFERROR(VLOOKUP($C375,'COMP. PROPRIA'!$B$1:$I$204555,8,0),""))</f>
        <v>11.9</v>
      </c>
      <c r="I375" s="856">
        <f>TRUNC(H375*'4-BDI'!$E$29,2)</f>
        <v>15.19</v>
      </c>
      <c r="J375" s="461">
        <f t="shared" si="26"/>
        <v>142.80000000000001</v>
      </c>
      <c r="K375" s="462">
        <f t="shared" si="27"/>
        <v>182.28</v>
      </c>
    </row>
    <row r="376" spans="2:11" s="213" customFormat="1" ht="30">
      <c r="B376" s="864" t="s">
        <v>13496</v>
      </c>
      <c r="C376" s="857">
        <v>93658</v>
      </c>
      <c r="D376" s="857" t="s">
        <v>7</v>
      </c>
      <c r="E376" s="853" t="str">
        <f>IFERROR(VLOOKUP($C376,'SINAPI MARÇO 2020'!$1:$1048576,2,0),IFERROR(VLOOKUP($C376,'COMP. PROPRIA'!$B$1:$I$2187,4,0),""))</f>
        <v>DISJUNTOR MONOPOLAR TIPO DIN, CORRENTE NOMINAL DE 40A - FORNECIMENTO E INSTALAÇÃO. AF_04/2016</v>
      </c>
      <c r="F376" s="854" t="str">
        <f>IFERROR(VLOOKUP($C376,'SINAPI MARÇO 2020'!$A:$D,3,0),IFERROR(VLOOKUP($C376,'COMP. PROPRIA'!$B$1:$I$20010,5,0),""))</f>
        <v>UN</v>
      </c>
      <c r="G376" s="453">
        <v>15</v>
      </c>
      <c r="H376" s="855">
        <f>IFERROR(VLOOKUP($C376,'SINAPI MARÇO 2020'!$A:$D,4,0),IFERROR(VLOOKUP($C376,'COMP. PROPRIA'!$B$1:$I$204555,8,0),""))</f>
        <v>17.239999999999998</v>
      </c>
      <c r="I376" s="856">
        <f>TRUNC(H376*'4-BDI'!$E$29,2)</f>
        <v>22.01</v>
      </c>
      <c r="J376" s="461">
        <f t="shared" si="26"/>
        <v>258.60000000000002</v>
      </c>
      <c r="K376" s="462">
        <f t="shared" si="27"/>
        <v>330.15</v>
      </c>
    </row>
    <row r="377" spans="2:11" s="213" customFormat="1" ht="30">
      <c r="B377" s="864" t="s">
        <v>13497</v>
      </c>
      <c r="C377" s="857">
        <v>93659</v>
      </c>
      <c r="D377" s="857" t="s">
        <v>7</v>
      </c>
      <c r="E377" s="853" t="str">
        <f>IFERROR(VLOOKUP($C377,'SINAPI MARÇO 2020'!$1:$1048576,2,0),IFERROR(VLOOKUP($C377,'COMP. PROPRIA'!$B$1:$I$2187,4,0),""))</f>
        <v>DISJUNTOR MONOPOLAR TIPO DIN, CORRENTE NOMINAL DE 50A - FORNECIMENTO E INSTALAÇÃO. AF_04/2016</v>
      </c>
      <c r="F377" s="854" t="str">
        <f>IFERROR(VLOOKUP($C377,'SINAPI MARÇO 2020'!$A:$D,3,0),IFERROR(VLOOKUP($C377,'COMP. PROPRIA'!$B$1:$I$20010,5,0),""))</f>
        <v>UN</v>
      </c>
      <c r="G377" s="453">
        <v>7</v>
      </c>
      <c r="H377" s="855">
        <f>IFERROR(VLOOKUP($C377,'SINAPI MARÇO 2020'!$A:$D,4,0),IFERROR(VLOOKUP($C377,'COMP. PROPRIA'!$B$1:$I$204555,8,0),""))</f>
        <v>19.21</v>
      </c>
      <c r="I377" s="856">
        <f>TRUNC(H377*'4-BDI'!$E$29,2)</f>
        <v>24.53</v>
      </c>
      <c r="J377" s="461">
        <f t="shared" si="26"/>
        <v>134.47</v>
      </c>
      <c r="K377" s="462">
        <f t="shared" si="27"/>
        <v>171.71</v>
      </c>
    </row>
    <row r="378" spans="2:11" s="213" customFormat="1" ht="39" customHeight="1">
      <c r="B378" s="864" t="s">
        <v>13498</v>
      </c>
      <c r="C378" s="857" t="s">
        <v>14892</v>
      </c>
      <c r="D378" s="852" t="s">
        <v>1107</v>
      </c>
      <c r="E378" s="853" t="str">
        <f>IFERROR(VLOOKUP($C378,'SINAPI MARÇO 2020'!$1:$1048576,2,0),IFERROR(VLOOKUP($C378,'COMP. PROPRIA'!$B$1:$I$2187,4,0),""))</f>
        <v>DISJUNTOR TIPO DIN/IEC, MONOPOLAR DE 63 A FORNECIMENTO E INSTALAÇÃO</v>
      </c>
      <c r="F378" s="854" t="str">
        <f>IFERROR(VLOOKUP($C378,'SINAPI MARÇO 2020'!$A:$D,3,0),IFERROR(VLOOKUP($C378,'COMP. PROPRIA'!$B$1:$I$20010,5,0),""))</f>
        <v xml:space="preserve">UN    </v>
      </c>
      <c r="G378" s="453">
        <v>1</v>
      </c>
      <c r="H378" s="855">
        <f>IFERROR(VLOOKUP($C378,'SINAPI MARÇO 2020'!$A:$D,4,0),IFERROR(VLOOKUP($C378,'COMP. PROPRIA'!$B$1:$I$204555,8,0),""))</f>
        <v>23.69</v>
      </c>
      <c r="I378" s="856">
        <f>TRUNC(H378*'4-BDI'!$E$29,2)</f>
        <v>30.25</v>
      </c>
      <c r="J378" s="461">
        <f t="shared" ref="J378:J379" si="28">TRUNC(G378*H378,2)</f>
        <v>23.69</v>
      </c>
      <c r="K378" s="462">
        <f t="shared" si="27"/>
        <v>30.25</v>
      </c>
    </row>
    <row r="379" spans="2:11" s="213" customFormat="1" ht="30.75" customHeight="1">
      <c r="B379" s="864" t="s">
        <v>13499</v>
      </c>
      <c r="C379" s="857" t="s">
        <v>14893</v>
      </c>
      <c r="D379" s="852" t="s">
        <v>1107</v>
      </c>
      <c r="E379" s="853" t="str">
        <f>IFERROR(VLOOKUP($C379,'SINAPI MARÇO 2020'!$1:$1048576,2,0),IFERROR(VLOOKUP($C379,'COMP. PROPRIA'!$B$1:$I$2187,4,0),""))</f>
        <v>DISJUNTOR TIPO DIN/IEC, MONOPOLAR DE 80 A FORNECIMENTO E INSTALAÇÃO</v>
      </c>
      <c r="F379" s="854" t="str">
        <f>IFERROR(VLOOKUP($C379,'SINAPI MARÇO 2020'!$A:$D,3,0),IFERROR(VLOOKUP($C379,'COMP. PROPRIA'!$B$1:$I$20010,5,0),""))</f>
        <v xml:space="preserve">UN    </v>
      </c>
      <c r="G379" s="453">
        <v>1</v>
      </c>
      <c r="H379" s="855">
        <f>IFERROR(VLOOKUP($C379,'SINAPI MARÇO 2020'!$A:$D,4,0),IFERROR(VLOOKUP($C379,'COMP. PROPRIA'!$B$1:$I$204555,8,0),""))</f>
        <v>32.119999999999997</v>
      </c>
      <c r="I379" s="856">
        <f>TRUNC(H379*'4-BDI'!$E$29,2)</f>
        <v>41.01</v>
      </c>
      <c r="J379" s="461">
        <f t="shared" si="28"/>
        <v>32.119999999999997</v>
      </c>
      <c r="K379" s="462">
        <f t="shared" si="27"/>
        <v>41.01</v>
      </c>
    </row>
    <row r="380" spans="2:11" s="213" customFormat="1" ht="30.75" customHeight="1">
      <c r="B380" s="864" t="s">
        <v>13500</v>
      </c>
      <c r="C380" s="857">
        <v>93663</v>
      </c>
      <c r="D380" s="857" t="s">
        <v>7</v>
      </c>
      <c r="E380" s="853" t="str">
        <f>IFERROR(VLOOKUP($C380,'SINAPI MARÇO 2020'!$1:$1048576,2,0),IFERROR(VLOOKUP($C380,'COMP. PROPRIA'!$B$1:$I$2187,4,0),""))</f>
        <v>DISJUNTOR BIPOLAR TIPO DIN, CORRENTE NOMINAL DE 25A - FORNECIMENTO E INSTALAÇÃO. AF_04/2016</v>
      </c>
      <c r="F380" s="854" t="str">
        <f>IFERROR(VLOOKUP($C380,'SINAPI MARÇO 2020'!$A:$D,3,0),IFERROR(VLOOKUP($C380,'COMP. PROPRIA'!$B$1:$I$20010,5,0),""))</f>
        <v>UN</v>
      </c>
      <c r="G380" s="453">
        <v>3</v>
      </c>
      <c r="H380" s="855">
        <f>IFERROR(VLOOKUP($C380,'SINAPI MARÇO 2020'!$A:$D,4,0),IFERROR(VLOOKUP($C380,'COMP. PROPRIA'!$B$1:$I$204555,8,0),""))</f>
        <v>51.42</v>
      </c>
      <c r="I380" s="856">
        <f>TRUNC(H380*'4-BDI'!$E$29,2)</f>
        <v>65.66</v>
      </c>
      <c r="J380" s="461">
        <f t="shared" ref="J380" si="29">TRUNC(G380*H380,2)</f>
        <v>154.26</v>
      </c>
      <c r="K380" s="462">
        <f t="shared" ref="K380" si="30">TRUNC(G380*I380,2)</f>
        <v>196.98</v>
      </c>
    </row>
    <row r="381" spans="2:11" s="213" customFormat="1" ht="30.75" customHeight="1">
      <c r="B381" s="864" t="s">
        <v>13501</v>
      </c>
      <c r="C381" s="857" t="s">
        <v>14897</v>
      </c>
      <c r="D381" s="852" t="s">
        <v>1107</v>
      </c>
      <c r="E381" s="853" t="str">
        <f>IFERROR(VLOOKUP($C381,'SINAPI MARÇO 2020'!$1:$1048576,2,0),IFERROR(VLOOKUP($C381,'COMP. PROPRIA'!$B$1:$I$2187,4,0),""))</f>
        <v>DISJUNTOR TIPO DIN/NEMA, BIPOLAR DE 60 ATÉ 100 A, FORNECIMENTO E INSTALAÇÃO</v>
      </c>
      <c r="F381" s="854" t="str">
        <f>IFERROR(VLOOKUP($C381,'SINAPI MARÇO 2020'!$A:$D,3,0),IFERROR(VLOOKUP($C381,'COMP. PROPRIA'!$B$1:$I$20010,5,0),""))</f>
        <v xml:space="preserve">UN    </v>
      </c>
      <c r="G381" s="453">
        <v>5</v>
      </c>
      <c r="H381" s="855">
        <f>IFERROR(VLOOKUP($C381,'SINAPI MARÇO 2020'!$A:$D,4,0),IFERROR(VLOOKUP($C381,'COMP. PROPRIA'!$B$1:$I$204555,8,0),""))</f>
        <v>111.76</v>
      </c>
      <c r="I381" s="856">
        <f>TRUNC(H381*'4-BDI'!$E$29,2)</f>
        <v>142.71</v>
      </c>
      <c r="J381" s="461">
        <f t="shared" ref="J381" si="31">TRUNC(G381*H381,2)</f>
        <v>558.79999999999995</v>
      </c>
      <c r="K381" s="462">
        <f t="shared" ref="K381" si="32">TRUNC(G381*I381,2)</f>
        <v>713.55</v>
      </c>
    </row>
    <row r="382" spans="2:11" s="213" customFormat="1" ht="30">
      <c r="B382" s="864" t="s">
        <v>13502</v>
      </c>
      <c r="C382" s="857">
        <v>93667</v>
      </c>
      <c r="D382" s="857" t="s">
        <v>7</v>
      </c>
      <c r="E382" s="853" t="str">
        <f>IFERROR(VLOOKUP($C382,'SINAPI MARÇO 2020'!$1:$1048576,2,0),IFERROR(VLOOKUP($C382,'COMP. PROPRIA'!$B$1:$I$2187,4,0),""))</f>
        <v>DISJUNTOR TRIPOLAR TIPO DIN, CORRENTE NOMINAL DE 10A - FORNECIMENTO E INSTALAÇÃO. AF_04/2016</v>
      </c>
      <c r="F382" s="854" t="str">
        <f>IFERROR(VLOOKUP($C382,'SINAPI MARÇO 2020'!$A:$D,3,0),IFERROR(VLOOKUP($C382,'COMP. PROPRIA'!$B$1:$I$20010,5,0),""))</f>
        <v>UN</v>
      </c>
      <c r="G382" s="453">
        <v>1</v>
      </c>
      <c r="H382" s="855">
        <f>IFERROR(VLOOKUP($C382,'SINAPI MARÇO 2020'!$A:$D,4,0),IFERROR(VLOOKUP($C382,'COMP. PROPRIA'!$B$1:$I$204555,8,0),""))</f>
        <v>60.98</v>
      </c>
      <c r="I382" s="856">
        <f>TRUNC(H382*'4-BDI'!$E$29,2)</f>
        <v>77.87</v>
      </c>
      <c r="J382" s="461">
        <f t="shared" si="26"/>
        <v>60.98</v>
      </c>
      <c r="K382" s="462">
        <f t="shared" si="27"/>
        <v>77.87</v>
      </c>
    </row>
    <row r="383" spans="2:11" s="213" customFormat="1" ht="30">
      <c r="B383" s="864" t="s">
        <v>13503</v>
      </c>
      <c r="C383" s="857">
        <v>93670</v>
      </c>
      <c r="D383" s="857" t="s">
        <v>7</v>
      </c>
      <c r="E383" s="853" t="str">
        <f>IFERROR(VLOOKUP($C383,'SINAPI MARÇO 2020'!$1:$1048576,2,0),IFERROR(VLOOKUP($C383,'COMP. PROPRIA'!$B$1:$I$2187,4,0),""))</f>
        <v>DISJUNTOR TRIPOLAR TIPO DIN, CORRENTE NOMINAL DE 25A - FORNECIMENTO E INSTALAÇÃO. AF_04/2016</v>
      </c>
      <c r="F383" s="854" t="str">
        <f>IFERROR(VLOOKUP($C383,'SINAPI MARÇO 2020'!$A:$D,3,0),IFERROR(VLOOKUP($C383,'COMP. PROPRIA'!$B$1:$I$20010,5,0),""))</f>
        <v>UN</v>
      </c>
      <c r="G383" s="453">
        <v>1</v>
      </c>
      <c r="H383" s="855">
        <f>IFERROR(VLOOKUP($C383,'SINAPI MARÇO 2020'!$A:$D,4,0),IFERROR(VLOOKUP($C383,'COMP. PROPRIA'!$B$1:$I$204555,8,0),""))</f>
        <v>64.66</v>
      </c>
      <c r="I383" s="856">
        <f>TRUNC(H383*'4-BDI'!$E$29,2)</f>
        <v>82.57</v>
      </c>
      <c r="J383" s="461">
        <f t="shared" si="26"/>
        <v>64.66</v>
      </c>
      <c r="K383" s="462">
        <f t="shared" si="27"/>
        <v>82.57</v>
      </c>
    </row>
    <row r="384" spans="2:11" s="213" customFormat="1" ht="30">
      <c r="B384" s="864" t="s">
        <v>13504</v>
      </c>
      <c r="C384" s="857">
        <v>93671</v>
      </c>
      <c r="D384" s="857" t="s">
        <v>7</v>
      </c>
      <c r="E384" s="853" t="str">
        <f>IFERROR(VLOOKUP($C384,'SINAPI MARÇO 2020'!$1:$1048576,2,0),IFERROR(VLOOKUP($C384,'COMP. PROPRIA'!$B$1:$I$2187,4,0),""))</f>
        <v>DISJUNTOR TRIPOLAR TIPO DIN, CORRENTE NOMINAL DE 32A - FORNECIMENTO E INSTALAÇÃO. AF_04/2016</v>
      </c>
      <c r="F384" s="854" t="str">
        <f>IFERROR(VLOOKUP($C384,'SINAPI MARÇO 2020'!$A:$D,3,0),IFERROR(VLOOKUP($C384,'COMP. PROPRIA'!$B$1:$I$20010,5,0),""))</f>
        <v>UN</v>
      </c>
      <c r="G384" s="453">
        <v>2</v>
      </c>
      <c r="H384" s="855">
        <f>IFERROR(VLOOKUP($C384,'SINAPI MARÇO 2020'!$A:$D,4,0),IFERROR(VLOOKUP($C384,'COMP. PROPRIA'!$B$1:$I$204555,8,0),""))</f>
        <v>67.56</v>
      </c>
      <c r="I384" s="856">
        <f>TRUNC(H384*'4-BDI'!$E$29,2)</f>
        <v>86.27</v>
      </c>
      <c r="J384" s="461">
        <f t="shared" si="26"/>
        <v>135.12</v>
      </c>
      <c r="K384" s="462">
        <f t="shared" si="27"/>
        <v>172.54</v>
      </c>
    </row>
    <row r="385" spans="2:11" s="213" customFormat="1" ht="30">
      <c r="B385" s="864" t="s">
        <v>13505</v>
      </c>
      <c r="C385" s="857" t="s">
        <v>4603</v>
      </c>
      <c r="D385" s="857" t="s">
        <v>7</v>
      </c>
      <c r="E385" s="853" t="str">
        <f>IFERROR(VLOOKUP($C385,'SINAPI MARÇO 2020'!$1:$1048576,2,0),IFERROR(VLOOKUP($C385,'COMP. PROPRIA'!$B$1:$I$2187,4,0),""))</f>
        <v>DISJUNTOR TERMOMAGNETICO TRIPOLAR PADRAO NEMA (AMERICANO) 60 A 100A 240V, FORNECIMENTO E INSTALACAO</v>
      </c>
      <c r="F385" s="854" t="str">
        <f>IFERROR(VLOOKUP($C385,'SINAPI MARÇO 2020'!$A:$D,3,0),IFERROR(VLOOKUP($C385,'COMP. PROPRIA'!$B$1:$I$20010,5,0),""))</f>
        <v>UN</v>
      </c>
      <c r="G385" s="453">
        <v>8</v>
      </c>
      <c r="H385" s="855">
        <f>IFERROR(VLOOKUP($C385,'SINAPI MARÇO 2020'!$A:$D,4,0),IFERROR(VLOOKUP($C385,'COMP. PROPRIA'!$B$1:$I$204555,8,0),""))</f>
        <v>110.02</v>
      </c>
      <c r="I385" s="856">
        <f>TRUNC(H385*'4-BDI'!$E$29,2)</f>
        <v>140.49</v>
      </c>
      <c r="J385" s="461">
        <f t="shared" si="26"/>
        <v>880.16</v>
      </c>
      <c r="K385" s="462">
        <f t="shared" si="27"/>
        <v>1123.92</v>
      </c>
    </row>
    <row r="386" spans="2:11" s="213" customFormat="1" ht="30">
      <c r="B386" s="864" t="s">
        <v>13506</v>
      </c>
      <c r="C386" s="857" t="s">
        <v>4595</v>
      </c>
      <c r="D386" s="857" t="s">
        <v>7</v>
      </c>
      <c r="E386" s="853" t="str">
        <f>IFERROR(VLOOKUP($C386,'SINAPI MARÇO 2020'!$1:$1048576,2,0),IFERROR(VLOOKUP($C386,'COMP. PROPRIA'!$B$1:$I$2187,4,0),""))</f>
        <v>DISJUNTOR TERMOMAGNETICO TRIPOLAR EM CAIXA MOLDADA 175 A 225A 240V, FORNECIMENTO E INSTALACAO</v>
      </c>
      <c r="F386" s="854" t="str">
        <f>IFERROR(VLOOKUP($C386,'SINAPI MARÇO 2020'!$A:$D,3,0),IFERROR(VLOOKUP($C386,'COMP. PROPRIA'!$B$1:$I$20010,5,0),""))</f>
        <v>UN</v>
      </c>
      <c r="G386" s="453">
        <v>1</v>
      </c>
      <c r="H386" s="855">
        <f>IFERROR(VLOOKUP($C386,'SINAPI MARÇO 2020'!$A:$D,4,0),IFERROR(VLOOKUP($C386,'COMP. PROPRIA'!$B$1:$I$204555,8,0),""))</f>
        <v>495.76</v>
      </c>
      <c r="I386" s="856">
        <f>TRUNC(H386*'4-BDI'!$E$29,2)</f>
        <v>633.08000000000004</v>
      </c>
      <c r="J386" s="461">
        <f t="shared" si="26"/>
        <v>495.76</v>
      </c>
      <c r="K386" s="462">
        <f t="shared" si="27"/>
        <v>633.08000000000004</v>
      </c>
    </row>
    <row r="387" spans="2:11" s="213" customFormat="1" ht="30" customHeight="1">
      <c r="B387" s="864" t="s">
        <v>13507</v>
      </c>
      <c r="C387" s="857" t="s">
        <v>4609</v>
      </c>
      <c r="D387" s="857" t="s">
        <v>7</v>
      </c>
      <c r="E387" s="853" t="str">
        <f>IFERROR(VLOOKUP($C387,'SINAPI MARÇO 2020'!$1:$1048576,2,0),IFERROR(VLOOKUP($C387,'COMP. PROPRIA'!$B$1:$I$2187,4,0),""))</f>
        <v>DISJUNTOR TERMOMAGNETICO TRIPOLAR EM CAIXA MOLDADA 300 A 400A 600V, FORNECIMENTO E INSTALACAO</v>
      </c>
      <c r="F387" s="854" t="str">
        <f>IFERROR(VLOOKUP($C387,'SINAPI MARÇO 2020'!$A:$D,3,0),IFERROR(VLOOKUP($C387,'COMP. PROPRIA'!$B$1:$I$20010,5,0),""))</f>
        <v>UN</v>
      </c>
      <c r="G387" s="453">
        <v>1</v>
      </c>
      <c r="H387" s="855">
        <f>IFERROR(VLOOKUP($C387,'SINAPI MARÇO 2020'!$A:$D,4,0),IFERROR(VLOOKUP($C387,'COMP. PROPRIA'!$B$1:$I$204555,8,0),""))</f>
        <v>1123.4100000000001</v>
      </c>
      <c r="I387" s="856">
        <f>TRUNC(H387*'4-BDI'!$E$29,2)</f>
        <v>1434.59</v>
      </c>
      <c r="J387" s="461">
        <f t="shared" ref="J387" si="33">TRUNC(G387*H387,2)</f>
        <v>1123.4100000000001</v>
      </c>
      <c r="K387" s="462">
        <f t="shared" ref="K387" si="34">TRUNC(G387*I387,2)</f>
        <v>1434.59</v>
      </c>
    </row>
    <row r="388" spans="2:11" s="213" customFormat="1" ht="15">
      <c r="B388" s="864" t="s">
        <v>13508</v>
      </c>
      <c r="C388" s="857" t="s">
        <v>12769</v>
      </c>
      <c r="D388" s="852" t="s">
        <v>1107</v>
      </c>
      <c r="E388" s="853" t="str">
        <f>IFERROR(VLOOKUP($C388,'SINAPI MARÇO 2020'!$1:$1048576,2,0),IFERROR(VLOOKUP($C388,'COMP. PROPRIA'!$B$1:$I$2187,4,0),""))</f>
        <v>INTERRUPTOR BIPOLAR DR - 100A</v>
      </c>
      <c r="F388" s="854" t="str">
        <f>IFERROR(VLOOKUP($C388,'SINAPI MARÇO 2020'!$A:$D,3,0),IFERROR(VLOOKUP($C388,'COMP. PROPRIA'!$B$1:$I$20010,5,0),""))</f>
        <v>UNI</v>
      </c>
      <c r="G388" s="453">
        <v>3</v>
      </c>
      <c r="H388" s="855">
        <f>IFERROR(VLOOKUP($C388,'SINAPI MARÇO 2020'!$A:$D,4,0),IFERROR(VLOOKUP($C388,'COMP. PROPRIA'!$B$1:$I$204555,8,0),""))</f>
        <v>262.31</v>
      </c>
      <c r="I388" s="856">
        <f>TRUNC(H388*'4-BDI'!$E$29,2)</f>
        <v>334.97</v>
      </c>
      <c r="J388" s="461">
        <f t="shared" si="26"/>
        <v>786.93</v>
      </c>
      <c r="K388" s="462">
        <f t="shared" si="27"/>
        <v>1004.91</v>
      </c>
    </row>
    <row r="389" spans="2:11" s="213" customFormat="1" ht="15">
      <c r="B389" s="864" t="s">
        <v>13509</v>
      </c>
      <c r="C389" s="857" t="s">
        <v>12771</v>
      </c>
      <c r="D389" s="852" t="s">
        <v>1107</v>
      </c>
      <c r="E389" s="853" t="str">
        <f>IFERROR(VLOOKUP($C389,'SINAPI MARÇO 2020'!$1:$1048576,2,0),IFERROR(VLOOKUP($C389,'COMP. PROPRIA'!$B$1:$I$2187,4,0),""))</f>
        <v xml:space="preserve">INTERRUPTOR BIPOLAR DR - 25A </v>
      </c>
      <c r="F389" s="854" t="str">
        <f>IFERROR(VLOOKUP($C389,'SINAPI MARÇO 2020'!$A:$D,3,0),IFERROR(VLOOKUP($C389,'COMP. PROPRIA'!$B$1:$I$20010,5,0),""))</f>
        <v>UNI</v>
      </c>
      <c r="G389" s="453">
        <v>3</v>
      </c>
      <c r="H389" s="855">
        <f>IFERROR(VLOOKUP($C389,'SINAPI MARÇO 2020'!$A:$D,4,0),IFERROR(VLOOKUP($C389,'COMP. PROPRIA'!$B$1:$I$204555,8,0),""))</f>
        <v>141.47</v>
      </c>
      <c r="I389" s="856">
        <f>TRUNC(H389*'4-BDI'!$E$29,2)</f>
        <v>180.65</v>
      </c>
      <c r="J389" s="461">
        <f t="shared" si="26"/>
        <v>424.41</v>
      </c>
      <c r="K389" s="462">
        <f t="shared" si="27"/>
        <v>541.95000000000005</v>
      </c>
    </row>
    <row r="390" spans="2:11" s="213" customFormat="1" ht="15">
      <c r="B390" s="864" t="s">
        <v>13510</v>
      </c>
      <c r="C390" s="857" t="s">
        <v>12773</v>
      </c>
      <c r="D390" s="852" t="s">
        <v>1107</v>
      </c>
      <c r="E390" s="853" t="str">
        <f>IFERROR(VLOOKUP($C390,'SINAPI MARÇO 2020'!$1:$1048576,2,0),IFERROR(VLOOKUP($C390,'COMP. PROPRIA'!$B$1:$I$2187,4,0),""))</f>
        <v xml:space="preserve">INTERRUPTOR BIPOLAR DR -63A </v>
      </c>
      <c r="F390" s="854" t="str">
        <f>IFERROR(VLOOKUP($C390,'SINAPI MARÇO 2020'!$A:$D,3,0),IFERROR(VLOOKUP($C390,'COMP. PROPRIA'!$B$1:$I$20010,5,0),""))</f>
        <v>UNI</v>
      </c>
      <c r="G390" s="453">
        <v>1</v>
      </c>
      <c r="H390" s="855">
        <f>IFERROR(VLOOKUP($C390,'SINAPI MARÇO 2020'!$A:$D,4,0),IFERROR(VLOOKUP($C390,'COMP. PROPRIA'!$B$1:$I$204555,8,0),""))</f>
        <v>152.24</v>
      </c>
      <c r="I390" s="856">
        <f>TRUNC(H390*'4-BDI'!$E$29,2)</f>
        <v>194.41</v>
      </c>
      <c r="J390" s="461">
        <f t="shared" si="26"/>
        <v>152.24</v>
      </c>
      <c r="K390" s="462">
        <f t="shared" si="27"/>
        <v>194.41</v>
      </c>
    </row>
    <row r="391" spans="2:11" s="213" customFormat="1" ht="15">
      <c r="B391" s="864" t="s">
        <v>13511</v>
      </c>
      <c r="C391" s="857" t="s">
        <v>12775</v>
      </c>
      <c r="D391" s="852" t="s">
        <v>1107</v>
      </c>
      <c r="E391" s="853" t="str">
        <f>IFERROR(VLOOKUP($C391,'SINAPI MARÇO 2020'!$1:$1048576,2,0),IFERROR(VLOOKUP($C391,'COMP. PROPRIA'!$B$1:$I$2187,4,0),""))</f>
        <v xml:space="preserve">INTERRUPTOR BIPOLAR DR -80A </v>
      </c>
      <c r="F391" s="854" t="str">
        <f>IFERROR(VLOOKUP($C391,'SINAPI MARÇO 2020'!$A:$D,3,0),IFERROR(VLOOKUP($C391,'COMP. PROPRIA'!$B$1:$I$20010,5,0),""))</f>
        <v>UNI</v>
      </c>
      <c r="G391" s="453">
        <v>1</v>
      </c>
      <c r="H391" s="855">
        <f>IFERROR(VLOOKUP($C391,'SINAPI MARÇO 2020'!$A:$D,4,0),IFERROR(VLOOKUP($C391,'COMP. PROPRIA'!$B$1:$I$204555,8,0),""))</f>
        <v>245.76999999999998</v>
      </c>
      <c r="I391" s="856">
        <f>TRUNC(H391*'4-BDI'!$E$29,2)</f>
        <v>313.83999999999997</v>
      </c>
      <c r="J391" s="461">
        <f t="shared" si="26"/>
        <v>245.77</v>
      </c>
      <c r="K391" s="462">
        <f t="shared" si="27"/>
        <v>313.83999999999997</v>
      </c>
    </row>
    <row r="392" spans="2:11" s="213" customFormat="1" ht="15">
      <c r="B392" s="864" t="s">
        <v>14901</v>
      </c>
      <c r="C392" s="857" t="s">
        <v>12777</v>
      </c>
      <c r="D392" s="852" t="s">
        <v>1107</v>
      </c>
      <c r="E392" s="853" t="str">
        <f>IFERROR(VLOOKUP($C392,'SINAPI MARÇO 2020'!$1:$1048576,2,0),IFERROR(VLOOKUP($C392,'COMP. PROPRIA'!$B$1:$I$2187,4,0),""))</f>
        <v xml:space="preserve">DISPOSITIVO DE PROTEÇÃO CONTRA SURTO - 175V - 40KA </v>
      </c>
      <c r="F392" s="854" t="str">
        <f>IFERROR(VLOOKUP($C392,'SINAPI MARÇO 2020'!$A:$D,3,0),IFERROR(VLOOKUP($C392,'COMP. PROPRIA'!$B$1:$I$20010,5,0),""))</f>
        <v>UNI</v>
      </c>
      <c r="G392" s="453">
        <v>28</v>
      </c>
      <c r="H392" s="855">
        <f>IFERROR(VLOOKUP($C392,'SINAPI MARÇO 2020'!$A:$D,4,0),IFERROR(VLOOKUP($C392,'COMP. PROPRIA'!$B$1:$I$204555,8,0),""))</f>
        <v>120.72</v>
      </c>
      <c r="I392" s="856">
        <f>TRUNC(H392*'4-BDI'!$E$29,2)</f>
        <v>154.15</v>
      </c>
      <c r="J392" s="461">
        <f t="shared" si="26"/>
        <v>3380.16</v>
      </c>
      <c r="K392" s="462">
        <f t="shared" si="27"/>
        <v>4316.2</v>
      </c>
    </row>
    <row r="393" spans="2:11" s="213" customFormat="1" ht="15">
      <c r="B393" s="864" t="s">
        <v>14902</v>
      </c>
      <c r="C393" s="857" t="s">
        <v>12779</v>
      </c>
      <c r="D393" s="852" t="s">
        <v>1107</v>
      </c>
      <c r="E393" s="853" t="str">
        <f>IFERROR(VLOOKUP($C393,'SINAPI MARÇO 2020'!$1:$1048576,2,0),IFERROR(VLOOKUP($C393,'COMP. PROPRIA'!$B$1:$I$2187,4,0),""))</f>
        <v xml:space="preserve">DISPOSITIVO DE PROTEÇÃO CONTRA SURTO - 175V - 80KA </v>
      </c>
      <c r="F393" s="854" t="str">
        <f>IFERROR(VLOOKUP($C393,'SINAPI MARÇO 2020'!$A:$D,3,0),IFERROR(VLOOKUP($C393,'COMP. PROPRIA'!$B$1:$I$20010,5,0),""))</f>
        <v>UNI</v>
      </c>
      <c r="G393" s="453">
        <v>8</v>
      </c>
      <c r="H393" s="855">
        <f>IFERROR(VLOOKUP($C393,'SINAPI MARÇO 2020'!$A:$D,4,0),IFERROR(VLOOKUP($C393,'COMP. PROPRIA'!$B$1:$I$204555,8,0),""))</f>
        <v>120.72</v>
      </c>
      <c r="I393" s="856">
        <f>TRUNC(H393*'4-BDI'!$E$29,2)</f>
        <v>154.15</v>
      </c>
      <c r="J393" s="461">
        <f t="shared" si="26"/>
        <v>965.76</v>
      </c>
      <c r="K393" s="462">
        <f t="shared" si="27"/>
        <v>1233.2</v>
      </c>
    </row>
    <row r="394" spans="2:11" s="213" customFormat="1" ht="15">
      <c r="B394" s="388" t="s">
        <v>10111</v>
      </c>
      <c r="C394" s="387"/>
      <c r="D394" s="387"/>
      <c r="E394" s="381" t="s">
        <v>12487</v>
      </c>
      <c r="F394" s="854" t="str">
        <f>IFERROR(VLOOKUP($C394,'SINAPI MARÇO 2020'!$A:$D,3,0),IFERROR(VLOOKUP($C394,'COMP. PROPRIA'!$B$1:$I$20010,5,0),""))</f>
        <v/>
      </c>
      <c r="G394" s="453"/>
      <c r="H394" s="855" t="str">
        <f>IFERROR(VLOOKUP($C394,'SINAPI MARÇO 2020'!$A:$D,4,0),IFERROR(VLOOKUP($C394,'COMP. PROPRIA'!$B$1:$I$2187,8,0),""))</f>
        <v/>
      </c>
      <c r="I394" s="856"/>
      <c r="J394" s="461"/>
      <c r="K394" s="462"/>
    </row>
    <row r="395" spans="2:11" s="213" customFormat="1" ht="30">
      <c r="B395" s="864" t="s">
        <v>13512</v>
      </c>
      <c r="C395" s="865" t="s">
        <v>12781</v>
      </c>
      <c r="D395" s="852" t="s">
        <v>1107</v>
      </c>
      <c r="E395" s="853" t="str">
        <f>IFERROR(VLOOKUP($C395,'SINAPI MARÇO 2020'!$1:$1048576,2,0),IFERROR(VLOOKUP($C395,'COMP. PROPRIA'!$B$1:$I$2187,4,0),""))</f>
        <v>ELETRODUTO PVC FLEXÍVEL CORRUGADO REFORÇADO, Ø20MM (DN 3/4"), INCLUSIVE CONEXÕES</v>
      </c>
      <c r="F395" s="854" t="str">
        <f>IFERROR(VLOOKUP($C395,'SINAPI MARÇO 2020'!$A:$D,3,0),IFERROR(VLOOKUP($C395,'COMP. PROPRIA'!$B$1:$I$20010,5,0),""))</f>
        <v xml:space="preserve">M     </v>
      </c>
      <c r="G395" s="453">
        <v>725.7</v>
      </c>
      <c r="H395" s="855">
        <f>IFERROR(VLOOKUP($C395,'SINAPI MARÇO 2020'!$A:$D,4,0),IFERROR(VLOOKUP($C395,'COMP. PROPRIA'!$B$1:$I$204555,8,0),""))</f>
        <v>5.09</v>
      </c>
      <c r="I395" s="856">
        <f>TRUNC(H395*'4-BDI'!$E$29,2)</f>
        <v>6.49</v>
      </c>
      <c r="J395" s="461">
        <f t="shared" ref="J395:J411" si="35">TRUNC(G395*H395,2)</f>
        <v>3693.81</v>
      </c>
      <c r="K395" s="462">
        <f t="shared" ref="K395:K411" si="36">TRUNC(G395*I395,2)</f>
        <v>4709.79</v>
      </c>
    </row>
    <row r="396" spans="2:11" s="213" customFormat="1" ht="30">
      <c r="B396" s="864" t="s">
        <v>13513</v>
      </c>
      <c r="C396" s="865" t="s">
        <v>12783</v>
      </c>
      <c r="D396" s="852" t="s">
        <v>1107</v>
      </c>
      <c r="E396" s="853" t="str">
        <f>IFERROR(VLOOKUP($C396,'SINAPI MARÇO 2020'!$1:$1048576,2,0),IFERROR(VLOOKUP($C396,'COMP. PROPRIA'!$B$1:$I$2187,4,0),""))</f>
        <v>ELETRODUTO PVC FLEXÍVEL CORRUGADO REFORÇADO, Ø25MM (DN 1"), INCLUSIVE CONEXÕES</v>
      </c>
      <c r="F396" s="854" t="str">
        <f>IFERROR(VLOOKUP($C396,'SINAPI MARÇO 2020'!$A:$D,3,0),IFERROR(VLOOKUP($C396,'COMP. PROPRIA'!$B$1:$I$20010,5,0),""))</f>
        <v xml:space="preserve">M     </v>
      </c>
      <c r="G396" s="453">
        <v>461.3</v>
      </c>
      <c r="H396" s="855">
        <f>IFERROR(VLOOKUP($C396,'SINAPI MARÇO 2020'!$A:$D,4,0),IFERROR(VLOOKUP($C396,'COMP. PROPRIA'!$B$1:$I$204555,8,0),""))</f>
        <v>6.1700000000000008</v>
      </c>
      <c r="I396" s="856">
        <f>TRUNC(H396*'4-BDI'!$E$29,2)</f>
        <v>7.87</v>
      </c>
      <c r="J396" s="461">
        <f t="shared" si="35"/>
        <v>2846.22</v>
      </c>
      <c r="K396" s="462">
        <f t="shared" si="36"/>
        <v>3630.43</v>
      </c>
    </row>
    <row r="397" spans="2:11" s="213" customFormat="1" ht="30">
      <c r="B397" s="864" t="s">
        <v>13514</v>
      </c>
      <c r="C397" s="865" t="s">
        <v>12785</v>
      </c>
      <c r="D397" s="852" t="s">
        <v>1107</v>
      </c>
      <c r="E397" s="853" t="str">
        <f>IFERROR(VLOOKUP($C397,'SINAPI MARÇO 2020'!$1:$1048576,2,0),IFERROR(VLOOKUP($C397,'COMP. PROPRIA'!$B$1:$I$2187,4,0),""))</f>
        <v>ELETRODUTO PVC FLEXÍVEL CORRUGADO REFORÇADO, Ø16MM (DN 1/2"), INCLUSIVE CONEXÕES</v>
      </c>
      <c r="F397" s="854" t="str">
        <f>IFERROR(VLOOKUP($C397,'SINAPI MARÇO 2020'!$A:$D,3,0),IFERROR(VLOOKUP($C397,'COMP. PROPRIA'!$B$1:$I$20010,5,0),""))</f>
        <v xml:space="preserve">M     </v>
      </c>
      <c r="G397" s="453">
        <v>2</v>
      </c>
      <c r="H397" s="855">
        <f>IFERROR(VLOOKUP($C397,'SINAPI MARÇO 2020'!$A:$D,4,0),IFERROR(VLOOKUP($C397,'COMP. PROPRIA'!$B$1:$I$204555,8,0),""))</f>
        <v>4.25</v>
      </c>
      <c r="I397" s="856">
        <f>TRUNC(H397*'4-BDI'!$E$29,2)</f>
        <v>5.42</v>
      </c>
      <c r="J397" s="461">
        <f t="shared" si="35"/>
        <v>8.5</v>
      </c>
      <c r="K397" s="462">
        <f t="shared" si="36"/>
        <v>10.84</v>
      </c>
    </row>
    <row r="398" spans="2:11" s="213" customFormat="1" ht="30">
      <c r="B398" s="864" t="s">
        <v>13515</v>
      </c>
      <c r="C398" s="865" t="s">
        <v>5043</v>
      </c>
      <c r="D398" s="852" t="s">
        <v>1107</v>
      </c>
      <c r="E398" s="853" t="str">
        <f>IFERROR(VLOOKUP($C398,'SINAPI MARÇO 2020'!$1:$1048576,2,0),IFERROR(VLOOKUP($C398,'COMP. PROPRIA'!$B$1:$I$2187,4,0),""))</f>
        <v>ELETRODUTO PVC FLEXÍVEL CORRUGADO REFORÇADO, Ø32MM (DN 1 1/4"), INCLUSIVE CONEXÕES</v>
      </c>
      <c r="F398" s="854" t="str">
        <f>IFERROR(VLOOKUP($C398,'SINAPI MARÇO 2020'!$A:$D,3,0),IFERROR(VLOOKUP($C398,'COMP. PROPRIA'!$B$1:$I$20010,5,0),""))</f>
        <v xml:space="preserve">M     </v>
      </c>
      <c r="G398" s="453">
        <v>68.599999999999994</v>
      </c>
      <c r="H398" s="855">
        <f>IFERROR(VLOOKUP($C398,'SINAPI MARÇO 2020'!$A:$D,4,0),IFERROR(VLOOKUP($C398,'COMP. PROPRIA'!$B$1:$I$204555,8,0),""))</f>
        <v>8.7199999999999989</v>
      </c>
      <c r="I398" s="856">
        <f>TRUNC(H398*'4-BDI'!$E$29,2)</f>
        <v>11.13</v>
      </c>
      <c r="J398" s="461">
        <f t="shared" si="35"/>
        <v>598.19000000000005</v>
      </c>
      <c r="K398" s="462">
        <f t="shared" si="36"/>
        <v>763.51</v>
      </c>
    </row>
    <row r="399" spans="2:11" s="213" customFormat="1" ht="34.5" customHeight="1">
      <c r="B399" s="864" t="s">
        <v>13516</v>
      </c>
      <c r="C399" s="865" t="s">
        <v>5045</v>
      </c>
      <c r="D399" s="852" t="s">
        <v>1107</v>
      </c>
      <c r="E399" s="853" t="str">
        <f>IFERROR(VLOOKUP($C399,'SINAPI MARÇO 2020'!$1:$1048576,2,0),IFERROR(VLOOKUP($C399,'COMP. PROPRIA'!$B$1:$I$2187,4,0),""))</f>
        <v>ELETRODUTO PVC FLEXÍVEL RIGIDO ROSCAVEL, Ø50MM (DN 2"), INCLUSIVE CONEXÕES</v>
      </c>
      <c r="F399" s="854" t="str">
        <f>IFERROR(VLOOKUP($C399,'SINAPI MARÇO 2020'!$A:$D,3,0),IFERROR(VLOOKUP($C399,'COMP. PROPRIA'!$B$1:$I$20010,5,0),""))</f>
        <v xml:space="preserve">M     </v>
      </c>
      <c r="G399" s="453">
        <v>2.2999999999999998</v>
      </c>
      <c r="H399" s="855">
        <f>IFERROR(VLOOKUP($C399,'SINAPI MARÇO 2020'!$A:$D,4,0),IFERROR(VLOOKUP($C399,'COMP. PROPRIA'!$B$1:$I$204555,8,0),""))</f>
        <v>24.740000000000002</v>
      </c>
      <c r="I399" s="856">
        <f>TRUNC(H399*'4-BDI'!$E$29,2)</f>
        <v>31.59</v>
      </c>
      <c r="J399" s="461">
        <f t="shared" si="35"/>
        <v>56.9</v>
      </c>
      <c r="K399" s="462">
        <f t="shared" si="36"/>
        <v>72.650000000000006</v>
      </c>
    </row>
    <row r="400" spans="2:11" s="213" customFormat="1" ht="28.5">
      <c r="B400" s="864" t="s">
        <v>13517</v>
      </c>
      <c r="C400" s="865" t="s">
        <v>5046</v>
      </c>
      <c r="D400" s="852" t="s">
        <v>1107</v>
      </c>
      <c r="E400" s="853" t="str">
        <f>IFERROR(VLOOKUP($C400,'SINAPI MARÇO 2020'!$1:$1048576,2,0),IFERROR(VLOOKUP($C400,'COMP. PROPRIA'!$B$1:$I$2187,4,0),""))</f>
        <v>ELETRODUTO AÇO GALVANIZADO DN 25MM (1"), INCLUSIVE CONEXÕES</v>
      </c>
      <c r="F400" s="854" t="str">
        <f>IFERROR(VLOOKUP($C400,'SINAPI MARÇO 2020'!$A:$D,3,0),IFERROR(VLOOKUP($C400,'COMP. PROPRIA'!$B$1:$I$20010,5,0),""))</f>
        <v xml:space="preserve">M     </v>
      </c>
      <c r="G400" s="453">
        <v>176</v>
      </c>
      <c r="H400" s="855">
        <f>IFERROR(VLOOKUP($C400,'SINAPI MARÇO 2020'!$A:$D,4,0),IFERROR(VLOOKUP($C400,'COMP. PROPRIA'!$B$1:$I$204555,8,0),""))</f>
        <v>28.89</v>
      </c>
      <c r="I400" s="856">
        <f>TRUNC(H400*'4-BDI'!$E$29,2)</f>
        <v>36.89</v>
      </c>
      <c r="J400" s="461">
        <f t="shared" si="35"/>
        <v>5084.6400000000003</v>
      </c>
      <c r="K400" s="462">
        <f t="shared" si="36"/>
        <v>6492.64</v>
      </c>
    </row>
    <row r="401" spans="2:11" s="213" customFormat="1" ht="48" customHeight="1">
      <c r="B401" s="864" t="s">
        <v>13518</v>
      </c>
      <c r="C401" s="865">
        <v>95752</v>
      </c>
      <c r="D401" s="857" t="s">
        <v>7</v>
      </c>
      <c r="E401" s="853" t="str">
        <f>IFERROR(VLOOKUP($C401,'SINAPI MARÇO 2020'!$1:$1048576,2,0),IFERROR(VLOOKUP($C401,'COMP. PROPRIA'!$B$1:$I$2187,4,0),""))</f>
        <v>ELETRODUTO DE AÇO GALVANIZADO, CLASSE SEMI PESADO, DN 40 MM (1 1/2  ), APARENTE, INSTALADO EM PAREDE - FORNECIMENTO E INSTALAÇÃO. AF_11/2016_P</v>
      </c>
      <c r="F401" s="854" t="str">
        <f>IFERROR(VLOOKUP($C401,'SINAPI MARÇO 2020'!$A:$D,3,0),IFERROR(VLOOKUP($C401,'COMP. PROPRIA'!$B$1:$I$20010,5,0),""))</f>
        <v>M</v>
      </c>
      <c r="G401" s="453">
        <v>5.2</v>
      </c>
      <c r="H401" s="855">
        <f>IFERROR(VLOOKUP($C401,'SINAPI MARÇO 2020'!$A:$D,4,0),IFERROR(VLOOKUP($C401,'COMP. PROPRIA'!$B$1:$I$204555,8,0),""))</f>
        <v>40.53</v>
      </c>
      <c r="I401" s="856">
        <f>TRUNC(H401*'4-BDI'!$E$29,2)</f>
        <v>51.75</v>
      </c>
      <c r="J401" s="461">
        <f t="shared" ref="J401" si="37">TRUNC(G401*H401,2)</f>
        <v>210.75</v>
      </c>
      <c r="K401" s="462">
        <f t="shared" ref="K401" si="38">TRUNC(G401*I401,2)</f>
        <v>269.10000000000002</v>
      </c>
    </row>
    <row r="402" spans="2:11" s="213" customFormat="1" ht="28.5">
      <c r="B402" s="864" t="s">
        <v>13519</v>
      </c>
      <c r="C402" s="865" t="s">
        <v>5047</v>
      </c>
      <c r="D402" s="852" t="s">
        <v>1107</v>
      </c>
      <c r="E402" s="853" t="str">
        <f>IFERROR(VLOOKUP($C402,'SINAPI MARÇO 2020'!$1:$1048576,2,0),IFERROR(VLOOKUP($C402,'COMP. PROPRIA'!$B$1:$I$2187,4,0),""))</f>
        <v>ELETRODUTO AÇO GALVANIZADO DN 32MM (1 1/4"), INCLUSIVE CONEXÕES</v>
      </c>
      <c r="F402" s="854" t="str">
        <f>IFERROR(VLOOKUP($C402,'SINAPI MARÇO 2020'!$A:$D,3,0),IFERROR(VLOOKUP($C402,'COMP. PROPRIA'!$B$1:$I$20010,5,0),""))</f>
        <v xml:space="preserve">M     </v>
      </c>
      <c r="G402" s="453">
        <v>80.599999999999994</v>
      </c>
      <c r="H402" s="855">
        <f>IFERROR(VLOOKUP($C402,'SINAPI MARÇO 2020'!$A:$D,4,0),IFERROR(VLOOKUP($C402,'COMP. PROPRIA'!$B$1:$I$204555,8,0),""))</f>
        <v>49.04</v>
      </c>
      <c r="I402" s="856">
        <f>TRUNC(H402*'4-BDI'!$E$29,2)</f>
        <v>62.62</v>
      </c>
      <c r="J402" s="461">
        <f t="shared" si="35"/>
        <v>3952.62</v>
      </c>
      <c r="K402" s="462">
        <f t="shared" si="36"/>
        <v>5047.17</v>
      </c>
    </row>
    <row r="403" spans="2:11" s="213" customFormat="1" ht="28.5">
      <c r="B403" s="864" t="s">
        <v>13520</v>
      </c>
      <c r="C403" s="865" t="s">
        <v>5048</v>
      </c>
      <c r="D403" s="852" t="s">
        <v>1107</v>
      </c>
      <c r="E403" s="853" t="str">
        <f>IFERROR(VLOOKUP($C403,'SINAPI MARÇO 2020'!$1:$1048576,2,0),IFERROR(VLOOKUP($C403,'COMP. PROPRIA'!$B$1:$I$2187,4,0),""))</f>
        <v>ELETRODUTO AÇO GALVANIZADO DN 100MM (2"), INCLUSIVE CONEXÕES</v>
      </c>
      <c r="F403" s="854" t="str">
        <f>IFERROR(VLOOKUP($C403,'SINAPI MARÇO 2020'!$A:$D,3,0),IFERROR(VLOOKUP($C403,'COMP. PROPRIA'!$B$1:$I$20010,5,0),""))</f>
        <v xml:space="preserve">M     </v>
      </c>
      <c r="G403" s="453">
        <v>14.7</v>
      </c>
      <c r="H403" s="855">
        <f>IFERROR(VLOOKUP($C403,'SINAPI MARÇO 2020'!$A:$D,4,0),IFERROR(VLOOKUP($C403,'COMP. PROPRIA'!$B$1:$I$204555,8,0),""))</f>
        <v>39.549999999999997</v>
      </c>
      <c r="I403" s="856">
        <f>TRUNC(H403*'4-BDI'!$E$29,2)</f>
        <v>50.5</v>
      </c>
      <c r="J403" s="461">
        <f t="shared" si="35"/>
        <v>581.38</v>
      </c>
      <c r="K403" s="462">
        <f t="shared" si="36"/>
        <v>742.35</v>
      </c>
    </row>
    <row r="404" spans="2:11" s="213" customFormat="1" ht="28.5">
      <c r="B404" s="864" t="s">
        <v>13521</v>
      </c>
      <c r="C404" s="415" t="s">
        <v>5049</v>
      </c>
      <c r="D404" s="852" t="s">
        <v>1107</v>
      </c>
      <c r="E404" s="853" t="str">
        <f>IFERROR(VLOOKUP($C404,'SINAPI MARÇO 2020'!$1:$1048576,2,0),IFERROR(VLOOKUP($C404,'COMP. PROPRIA'!$B$1:$I$2187,4,0),""))</f>
        <v>ELETRODUTO AÇO GALVANIZADO DN 62MM (2 1/2"), INCLUSIVE CONEXÕES</v>
      </c>
      <c r="F404" s="854" t="str">
        <f>IFERROR(VLOOKUP($C404,'SINAPI MARÇO 2020'!$A:$D,3,0),IFERROR(VLOOKUP($C404,'COMP. PROPRIA'!$B$1:$I$20010,5,0),""))</f>
        <v xml:space="preserve">M     </v>
      </c>
      <c r="G404" s="453">
        <v>3.5</v>
      </c>
      <c r="H404" s="855">
        <f>IFERROR(VLOOKUP($C404,'SINAPI MARÇO 2020'!$A:$D,4,0),IFERROR(VLOOKUP($C404,'COMP. PROPRIA'!$B$1:$I$204555,8,0),""))</f>
        <v>49.72</v>
      </c>
      <c r="I404" s="856">
        <f>TRUNC(H404*'4-BDI'!$E$29,2)</f>
        <v>63.49</v>
      </c>
      <c r="J404" s="461">
        <f t="shared" si="35"/>
        <v>174.02</v>
      </c>
      <c r="K404" s="462">
        <f t="shared" si="36"/>
        <v>222.21</v>
      </c>
    </row>
    <row r="405" spans="2:11" s="213" customFormat="1" ht="28.5">
      <c r="B405" s="864" t="s">
        <v>13522</v>
      </c>
      <c r="C405" s="415" t="s">
        <v>5050</v>
      </c>
      <c r="D405" s="852" t="s">
        <v>1107</v>
      </c>
      <c r="E405" s="853" t="str">
        <f>IFERROR(VLOOKUP($C405,'SINAPI MARÇO 2020'!$1:$1048576,2,0),IFERROR(VLOOKUP($C405,'COMP. PROPRIA'!$B$1:$I$2187,4,0),""))</f>
        <v>ELETRODUTO AÇO GALVANIZADO DN 125MM (3"), INCLUSIVE CONEXÕES</v>
      </c>
      <c r="F405" s="854" t="str">
        <f>IFERROR(VLOOKUP($C405,'SINAPI MARÇO 2020'!$A:$D,3,0),IFERROR(VLOOKUP($C405,'COMP. PROPRIA'!$B$1:$I$20010,5,0),""))</f>
        <v xml:space="preserve">M     </v>
      </c>
      <c r="G405" s="453">
        <v>21.9</v>
      </c>
      <c r="H405" s="855">
        <f>IFERROR(VLOOKUP($C405,'SINAPI MARÇO 2020'!$A:$D,4,0),IFERROR(VLOOKUP($C405,'COMP. PROPRIA'!$B$1:$I$204555,8,0),""))</f>
        <v>55.34</v>
      </c>
      <c r="I405" s="856">
        <f>TRUNC(H405*'4-BDI'!$E$29,2)</f>
        <v>70.66</v>
      </c>
      <c r="J405" s="461">
        <f t="shared" si="35"/>
        <v>1211.94</v>
      </c>
      <c r="K405" s="462">
        <f t="shared" si="36"/>
        <v>1547.45</v>
      </c>
    </row>
    <row r="406" spans="2:11" s="213" customFormat="1" ht="41.25" customHeight="1">
      <c r="B406" s="864" t="s">
        <v>13523</v>
      </c>
      <c r="C406" s="415" t="s">
        <v>14898</v>
      </c>
      <c r="D406" s="852" t="s">
        <v>1107</v>
      </c>
      <c r="E406" s="853" t="str">
        <f>IFERROR(VLOOKUP($C406,'SINAPI MARÇO 2020'!$1:$1048576,2,0),IFERROR(VLOOKUP($C406,'COMP. PROPRIA'!$B$1:$I$2187,4,0),""))</f>
        <v>CAIXA DE PASSAGEM 30X30CM EM ALVENARIA COM TAMPA DE FERRO FUNDIDO TIPO LEVE</v>
      </c>
      <c r="F406" s="854" t="str">
        <f>IFERROR(VLOOKUP($C406,'SINAPI MARÇO 2020'!$A:$D,3,0),IFERROR(VLOOKUP($C406,'COMP. PROPRIA'!$B$1:$I$20010,5,0),""))</f>
        <v xml:space="preserve">UN    </v>
      </c>
      <c r="G406" s="453">
        <v>17</v>
      </c>
      <c r="H406" s="855">
        <f>IFERROR(VLOOKUP($C406,'SINAPI MARÇO 2020'!$A:$D,4,0),IFERROR(VLOOKUP($C406,'COMP. PROPRIA'!$B$1:$I$204555,8,0),""))</f>
        <v>194.56</v>
      </c>
      <c r="I406" s="856">
        <f>TRUNC(H406*'4-BDI'!$E$29,2)</f>
        <v>248.45</v>
      </c>
      <c r="J406" s="461">
        <f t="shared" ref="J406" si="39">TRUNC(G406*H406,2)</f>
        <v>3307.52</v>
      </c>
      <c r="K406" s="462">
        <f t="shared" ref="K406" si="40">TRUNC(G406*I406,2)</f>
        <v>4223.6499999999996</v>
      </c>
    </row>
    <row r="407" spans="2:11" s="213" customFormat="1" ht="40.5" customHeight="1">
      <c r="B407" s="864" t="s">
        <v>13524</v>
      </c>
      <c r="C407" s="415" t="s">
        <v>5051</v>
      </c>
      <c r="D407" s="852" t="s">
        <v>1107</v>
      </c>
      <c r="E407" s="853" t="str">
        <f>IFERROR(VLOOKUP($C407,'SINAPI MARÇO 2020'!$1:$1048576,2,0),IFERROR(VLOOKUP($C407,'COMP. PROPRIA'!$B$1:$I$2187,4,0),""))</f>
        <v>CAIXA DE PASSAGEM 40X40CM EM ALVENARIA COM TAMPA DE FERRO FUNDIDO TIPO LEVE</v>
      </c>
      <c r="F407" s="854" t="str">
        <f>IFERROR(VLOOKUP($C407,'SINAPI MARÇO 2020'!$A:$D,3,0),IFERROR(VLOOKUP($C407,'COMP. PROPRIA'!$B$1:$I$20010,5,0),""))</f>
        <v xml:space="preserve">UN    </v>
      </c>
      <c r="G407" s="453">
        <v>17</v>
      </c>
      <c r="H407" s="855">
        <f>IFERROR(VLOOKUP($C407,'SINAPI MARÇO 2020'!$A:$D,4,0),IFERROR(VLOOKUP($C407,'COMP. PROPRIA'!$B$1:$I$204555,8,0),""))</f>
        <v>261.19</v>
      </c>
      <c r="I407" s="856">
        <f>TRUNC(H407*'4-BDI'!$E$29,2)</f>
        <v>333.54</v>
      </c>
      <c r="J407" s="461">
        <f t="shared" si="35"/>
        <v>4440.2299999999996</v>
      </c>
      <c r="K407" s="462">
        <f t="shared" si="36"/>
        <v>5670.18</v>
      </c>
    </row>
    <row r="408" spans="2:11" s="213" customFormat="1" ht="28.5">
      <c r="B408" s="864" t="s">
        <v>13525</v>
      </c>
      <c r="C408" s="415" t="s">
        <v>5052</v>
      </c>
      <c r="D408" s="852" t="s">
        <v>1107</v>
      </c>
      <c r="E408" s="853" t="str">
        <f>IFERROR(VLOOKUP($C408,'SINAPI MARÇO 2020'!$1:$1048576,2,0),IFERROR(VLOOKUP($C408,'COMP. PROPRIA'!$B$1:$I$2187,4,0),""))</f>
        <v>CAIXA INSPEÇÃO ATERRAMENTO 250X250X400MM</v>
      </c>
      <c r="F408" s="854" t="str">
        <f>IFERROR(VLOOKUP($C408,'SINAPI MARÇO 2020'!$A:$D,3,0),IFERROR(VLOOKUP($C408,'COMP. PROPRIA'!$B$1:$I$20010,5,0),""))</f>
        <v xml:space="preserve">UN    </v>
      </c>
      <c r="G408" s="453">
        <v>2</v>
      </c>
      <c r="H408" s="855">
        <f>IFERROR(VLOOKUP($C408,'SINAPI MARÇO 2020'!$A:$D,4,0),IFERROR(VLOOKUP($C408,'COMP. PROPRIA'!$B$1:$I$204555,8,0),""))</f>
        <v>44.72999999999999</v>
      </c>
      <c r="I408" s="856">
        <f>TRUNC(H408*'4-BDI'!$E$29,2)</f>
        <v>57.12</v>
      </c>
      <c r="J408" s="461">
        <f t="shared" si="35"/>
        <v>89.46</v>
      </c>
      <c r="K408" s="462">
        <f t="shared" si="36"/>
        <v>114.24</v>
      </c>
    </row>
    <row r="409" spans="2:11" s="213" customFormat="1" ht="28.5">
      <c r="B409" s="864" t="s">
        <v>13526</v>
      </c>
      <c r="C409" s="415" t="s">
        <v>5053</v>
      </c>
      <c r="D409" s="852" t="s">
        <v>1107</v>
      </c>
      <c r="E409" s="853" t="str">
        <f>IFERROR(VLOOKUP($C409,'SINAPI MARÇO 2020'!$1:$1048576,2,0),IFERROR(VLOOKUP($C409,'COMP. PROPRIA'!$B$1:$I$2187,4,0),""))</f>
        <v>CAIXA DE PASSAGEM PVC 4X2" - FORNECIMENTO E INSTALAÇAO</v>
      </c>
      <c r="F409" s="854" t="str">
        <f>IFERROR(VLOOKUP($C409,'SINAPI MARÇO 2020'!$A:$D,3,0),IFERROR(VLOOKUP($C409,'COMP. PROPRIA'!$B$1:$I$20010,5,0),""))</f>
        <v xml:space="preserve">UN    </v>
      </c>
      <c r="G409" s="453">
        <v>262</v>
      </c>
      <c r="H409" s="855">
        <f>IFERROR(VLOOKUP($C409,'SINAPI MARÇO 2020'!$A:$D,4,0),IFERROR(VLOOKUP($C409,'COMP. PROPRIA'!$B$1:$I$204555,8,0),""))</f>
        <v>6.57</v>
      </c>
      <c r="I409" s="856">
        <f>TRUNC(H409*'4-BDI'!$E$29,2)</f>
        <v>8.3800000000000008</v>
      </c>
      <c r="J409" s="461">
        <f t="shared" si="35"/>
        <v>1721.34</v>
      </c>
      <c r="K409" s="462">
        <f t="shared" si="36"/>
        <v>2195.56</v>
      </c>
    </row>
    <row r="410" spans="2:11" s="213" customFormat="1" ht="28.5">
      <c r="B410" s="864" t="s">
        <v>13527</v>
      </c>
      <c r="C410" s="415" t="s">
        <v>5054</v>
      </c>
      <c r="D410" s="852" t="s">
        <v>1107</v>
      </c>
      <c r="E410" s="853" t="str">
        <f>IFERROR(VLOOKUP($C410,'SINAPI MARÇO 2020'!$1:$1048576,2,0),IFERROR(VLOOKUP($C410,'COMP. PROPRIA'!$B$1:$I$2187,4,0),""))</f>
        <v>CAIXA DE PASSAGEM PVC 4X4" - FORNECIMENTO E INSTALAÇAO</v>
      </c>
      <c r="F410" s="854" t="str">
        <f>IFERROR(VLOOKUP($C410,'SINAPI MARÇO 2020'!$A:$D,3,0),IFERROR(VLOOKUP($C410,'COMP. PROPRIA'!$B$1:$I$20010,5,0),""))</f>
        <v xml:space="preserve">UN    </v>
      </c>
      <c r="G410" s="453">
        <v>10</v>
      </c>
      <c r="H410" s="855">
        <f>IFERROR(VLOOKUP($C410,'SINAPI MARÇO 2020'!$A:$D,4,0),IFERROR(VLOOKUP($C410,'COMP. PROPRIA'!$B$1:$I$204555,8,0),""))</f>
        <v>8.24</v>
      </c>
      <c r="I410" s="856">
        <f>TRUNC(H410*'4-BDI'!$E$29,2)</f>
        <v>10.52</v>
      </c>
      <c r="J410" s="461">
        <f t="shared" si="35"/>
        <v>82.4</v>
      </c>
      <c r="K410" s="462">
        <f t="shared" si="36"/>
        <v>105.2</v>
      </c>
    </row>
    <row r="411" spans="2:11" s="213" customFormat="1" ht="31.5" customHeight="1">
      <c r="B411" s="864" t="s">
        <v>14904</v>
      </c>
      <c r="C411" s="415" t="s">
        <v>5055</v>
      </c>
      <c r="D411" s="852" t="s">
        <v>1107</v>
      </c>
      <c r="E411" s="853" t="str">
        <f>IFERROR(VLOOKUP($C411,'SINAPI MARÇO 2020'!$1:$1048576,2,0),IFERROR(VLOOKUP($C411,'COMP. PROPRIA'!$B$1:$I$2187,4,0),""))</f>
        <v>CAIXA DE PASSAGE PVC OCTOGONAL 3" - FORNECIMENTO E INSTALAÇÃO</v>
      </c>
      <c r="F411" s="854" t="str">
        <f>IFERROR(VLOOKUP($C411,'SINAPI MARÇO 2020'!$A:$D,3,0),IFERROR(VLOOKUP($C411,'COMP. PROPRIA'!$B$1:$I$20010,5,0),""))</f>
        <v xml:space="preserve">UN    </v>
      </c>
      <c r="G411" s="453">
        <v>205</v>
      </c>
      <c r="H411" s="855">
        <f>IFERROR(VLOOKUP($C411,'SINAPI MARÇO 2020'!$A:$D,4,0),IFERROR(VLOOKUP($C411,'COMP. PROPRIA'!$B$1:$I$204555,8,0),""))</f>
        <v>8.8899999999999988</v>
      </c>
      <c r="I411" s="856">
        <f>TRUNC(H411*'4-BDI'!$E$29,2)</f>
        <v>11.35</v>
      </c>
      <c r="J411" s="461">
        <f t="shared" si="35"/>
        <v>1822.45</v>
      </c>
      <c r="K411" s="462">
        <f t="shared" si="36"/>
        <v>2326.75</v>
      </c>
    </row>
    <row r="412" spans="2:11" s="213" customFormat="1" ht="15">
      <c r="B412" s="388" t="s">
        <v>10112</v>
      </c>
      <c r="C412" s="415"/>
      <c r="D412" s="387"/>
      <c r="E412" s="381" t="s">
        <v>12490</v>
      </c>
      <c r="F412" s="854" t="str">
        <f>IFERROR(VLOOKUP($C412,'SINAPI MARÇO 2020'!$A:$D,3,0),IFERROR(VLOOKUP($C412,'COMP. PROPRIA'!$B$1:$I$20010,5,0),""))</f>
        <v/>
      </c>
      <c r="G412" s="453"/>
      <c r="H412" s="855" t="str">
        <f>IFERROR(VLOOKUP($C412,'SINAPI MARÇO 2020'!$A:$D,4,0),IFERROR(VLOOKUP($C412,'COMP. PROPRIA'!$B$1:$I$21693,8,0),""))</f>
        <v/>
      </c>
      <c r="I412" s="856"/>
      <c r="J412" s="461"/>
      <c r="K412" s="462"/>
    </row>
    <row r="413" spans="2:11" s="213" customFormat="1" ht="72.75" customHeight="1">
      <c r="B413" s="864" t="s">
        <v>13528</v>
      </c>
      <c r="C413" s="852" t="s">
        <v>5056</v>
      </c>
      <c r="D413" s="852" t="s">
        <v>1107</v>
      </c>
      <c r="E413" s="853" t="str">
        <f>IFERROR(VLOOKUP($C413,'SINAPI MARÇO 2020'!$1:$1048576,2,0),IFERROR(VLOOKUP($C413,'COMP. PROPRIA'!$B$1:$I$2187,4,0),""))</f>
        <v>CONDUTOR DE COBRE UNIPOLAR, ISOLAÇÃO EM PVC/70ºC, CAMADA DE PROTEÇÃO EM PVC, NÃO PROPAGADOR DE CHAMAS, CLASSE DE TENSÃO 750V, ENCORDOAMENTO CLASSE 5, FLEXÍVEL, COM A SEGUINTE SEÇÃO NOMINAL: #2,5 MM²</v>
      </c>
      <c r="F413" s="854" t="str">
        <f>IFERROR(VLOOKUP($C413,'SINAPI MARÇO 2020'!$A:$D,3,0),IFERROR(VLOOKUP($C413,'COMP. PROPRIA'!$B$1:$I$20010,5,0),""))</f>
        <v xml:space="preserve">M     </v>
      </c>
      <c r="G413" s="453">
        <v>5146.8999999999996</v>
      </c>
      <c r="H413" s="855">
        <f>IFERROR(VLOOKUP($C413,'SINAPI MARÇO 2020'!$A:$D,4,0),IFERROR(VLOOKUP($C413,'COMP. PROPRIA'!$B$1:$I$204555,8,0),""))</f>
        <v>3.8200000000000003</v>
      </c>
      <c r="I413" s="856">
        <f>TRUNC(H413*'4-BDI'!$E$29,2)</f>
        <v>4.87</v>
      </c>
      <c r="J413" s="461">
        <f t="shared" ref="J413:J423" si="41">TRUNC(G413*H413,2)</f>
        <v>19661.150000000001</v>
      </c>
      <c r="K413" s="462">
        <f t="shared" ref="K413:K423" si="42">TRUNC(G413*I413,2)</f>
        <v>25065.4</v>
      </c>
    </row>
    <row r="414" spans="2:11" s="213" customFormat="1" ht="60" customHeight="1">
      <c r="B414" s="864" t="s">
        <v>13529</v>
      </c>
      <c r="C414" s="852" t="s">
        <v>5057</v>
      </c>
      <c r="D414" s="852" t="s">
        <v>1107</v>
      </c>
      <c r="E414" s="853" t="str">
        <f>IFERROR(VLOOKUP($C414,'SINAPI MARÇO 2020'!$1:$1048576,2,0),IFERROR(VLOOKUP($C414,'COMP. PROPRIA'!$B$1:$I$2187,4,0),""))</f>
        <v>CONDUTOR DE COBRE UNIPOLAR, ISOLAÇÃO EM PVC/70ºC, CAMADA DE PROTEÇÃO EM PVC, NÃO PROPAGADOR DE CHAMAS, CLASSE DE TENSÃO 750V, ENCORDOAMENTO CLASSE 5, FLEXÍVEL, COM A SEGUINTE SEÇÃO NOMINAL: #4 MM²</v>
      </c>
      <c r="F414" s="854" t="str">
        <f>IFERROR(VLOOKUP($C414,'SINAPI MARÇO 2020'!$A:$D,3,0),IFERROR(VLOOKUP($C414,'COMP. PROPRIA'!$B$1:$I$20010,5,0),""))</f>
        <v xml:space="preserve">M     </v>
      </c>
      <c r="G414" s="453">
        <v>1012.3</v>
      </c>
      <c r="H414" s="855">
        <f>IFERROR(VLOOKUP($C414,'SINAPI MARÇO 2020'!$A:$D,4,0),IFERROR(VLOOKUP($C414,'COMP. PROPRIA'!$B$1:$I$204555,8,0),""))</f>
        <v>4.5000000000000009</v>
      </c>
      <c r="I414" s="856">
        <f>TRUNC(H414*'4-BDI'!$E$29,2)</f>
        <v>5.74</v>
      </c>
      <c r="J414" s="461">
        <f t="shared" si="41"/>
        <v>4555.3500000000004</v>
      </c>
      <c r="K414" s="462">
        <f t="shared" si="42"/>
        <v>5810.6</v>
      </c>
    </row>
    <row r="415" spans="2:11" s="213" customFormat="1" ht="60" customHeight="1">
      <c r="B415" s="864" t="s">
        <v>13530</v>
      </c>
      <c r="C415" s="852" t="s">
        <v>10086</v>
      </c>
      <c r="D415" s="852" t="s">
        <v>1107</v>
      </c>
      <c r="E415" s="853" t="str">
        <f>IFERROR(VLOOKUP($C415,'SINAPI MARÇO 2020'!$1:$1048576,2,0),IFERROR(VLOOKUP($C415,'COMP. PROPRIA'!$B$1:$I$2187,4,0),""))</f>
        <v>CONDUTOR DE COBRE UNIPOLAR, ISOLAÇÃO EM PVC/70ºC, CAMADA DE PROTEÇÃO EM PVC, NÃO PROPAGADOR DE CHAMAS, CLASSE DE TENSÃO 750V, ENCORDOAMENTO CLASSE 5, FLEXÍVEL, COM A SEGUINTE SEÇÃO NOMINAL: #6 MM²</v>
      </c>
      <c r="F415" s="854" t="str">
        <f>IFERROR(VLOOKUP($C415,'SINAPI MARÇO 2020'!$A:$D,3,0),IFERROR(VLOOKUP($C415,'COMP. PROPRIA'!$B$1:$I$20010,5,0),""))</f>
        <v xml:space="preserve">M     </v>
      </c>
      <c r="G415" s="453">
        <v>2001.8</v>
      </c>
      <c r="H415" s="855">
        <f>IFERROR(VLOOKUP($C415,'SINAPI MARÇO 2020'!$A:$D,4,0),IFERROR(VLOOKUP($C415,'COMP. PROPRIA'!$B$1:$I$204555,8,0),""))</f>
        <v>5.78</v>
      </c>
      <c r="I415" s="856">
        <f>TRUNC(H415*'4-BDI'!$E$29,2)</f>
        <v>7.38</v>
      </c>
      <c r="J415" s="461">
        <f t="shared" si="41"/>
        <v>11570.4</v>
      </c>
      <c r="K415" s="462">
        <f t="shared" si="42"/>
        <v>14773.28</v>
      </c>
    </row>
    <row r="416" spans="2:11" s="213" customFormat="1" ht="60.75" customHeight="1">
      <c r="B416" s="864" t="s">
        <v>13531</v>
      </c>
      <c r="C416" s="852" t="s">
        <v>12805</v>
      </c>
      <c r="D416" s="852" t="s">
        <v>1107</v>
      </c>
      <c r="E416" s="853" t="str">
        <f>IFERROR(VLOOKUP($C416,'SINAPI MARÇO 2020'!$1:$1048576,2,0),IFERROR(VLOOKUP($C416,'COMP. PROPRIA'!$B$1:$I$2187,4,0),""))</f>
        <v>CONDUTOR DE COBRE UNIPOLAR, ISOLAÇÃO EM PVC/70ºC, CAMADA DE PROTEÇÃO EM PVC, NÃO PROPAGADOR DE CHAMAS, CLASSE DE TENSÃO 750V, ENCORDOAMENTO CLASSE 5, FLEXÍVEL, COM A SEGUINTE SEÇÃO NOMINAL: #10 MM²</v>
      </c>
      <c r="F416" s="854" t="str">
        <f>IFERROR(VLOOKUP($C416,'SINAPI MARÇO 2020'!$A:$D,3,0),IFERROR(VLOOKUP($C416,'COMP. PROPRIA'!$B$1:$I$20010,5,0),""))</f>
        <v xml:space="preserve">M     </v>
      </c>
      <c r="G416" s="453">
        <v>410.4</v>
      </c>
      <c r="H416" s="855">
        <f>IFERROR(VLOOKUP($C416,'SINAPI MARÇO 2020'!$A:$D,4,0),IFERROR(VLOOKUP($C416,'COMP. PROPRIA'!$B$1:$I$204555,8,0),""))</f>
        <v>8.5299999999999994</v>
      </c>
      <c r="I416" s="856">
        <f>TRUNC(H416*'4-BDI'!$E$29,2)</f>
        <v>10.89</v>
      </c>
      <c r="J416" s="461">
        <f t="shared" si="41"/>
        <v>3500.71</v>
      </c>
      <c r="K416" s="462">
        <f t="shared" si="42"/>
        <v>4469.25</v>
      </c>
    </row>
    <row r="417" spans="2:11" s="213" customFormat="1" ht="60.75" customHeight="1">
      <c r="B417" s="864" t="s">
        <v>13532</v>
      </c>
      <c r="C417" s="852" t="s">
        <v>12807</v>
      </c>
      <c r="D417" s="852" t="s">
        <v>1107</v>
      </c>
      <c r="E417" s="853" t="str">
        <f>IFERROR(VLOOKUP($C417,'SINAPI MARÇO 2020'!$1:$1048576,2,0),IFERROR(VLOOKUP($C417,'COMP. PROPRIA'!$B$1:$I$2187,4,0),""))</f>
        <v>CONDUTOR DE COBRE UNIPOLAR, ISOLAÇÃO EM PVC/70ºC, CAMADA DE PROTEÇÃO EM PVC, NÃO PROPAGADOR DE CHAMAS, CLASSE DE TENSÃO 750V, ENCORDOAMENTO CLASSE 5, FLEXÍVEL, COM A SEGUINTE SEÇÃO NOMINAL: #16 MM²</v>
      </c>
      <c r="F417" s="854" t="str">
        <f>IFERROR(VLOOKUP($C417,'SINAPI MARÇO 2020'!$A:$D,3,0),IFERROR(VLOOKUP($C417,'COMP. PROPRIA'!$B$1:$I$20010,5,0),""))</f>
        <v xml:space="preserve">M     </v>
      </c>
      <c r="G417" s="453">
        <v>906.3</v>
      </c>
      <c r="H417" s="855">
        <f>IFERROR(VLOOKUP($C417,'SINAPI MARÇO 2020'!$A:$D,4,0),IFERROR(VLOOKUP($C417,'COMP. PROPRIA'!$B$1:$I$204555,8,0),""))</f>
        <v>12.059999999999999</v>
      </c>
      <c r="I417" s="856">
        <f>TRUNC(H417*'4-BDI'!$E$29,2)</f>
        <v>15.4</v>
      </c>
      <c r="J417" s="461">
        <f t="shared" si="41"/>
        <v>10929.97</v>
      </c>
      <c r="K417" s="462">
        <f t="shared" si="42"/>
        <v>13957.02</v>
      </c>
    </row>
    <row r="418" spans="2:11" s="213" customFormat="1" ht="60.75" customHeight="1">
      <c r="B418" s="864" t="s">
        <v>13533</v>
      </c>
      <c r="C418" s="852" t="s">
        <v>12809</v>
      </c>
      <c r="D418" s="852" t="s">
        <v>1107</v>
      </c>
      <c r="E418" s="853" t="str">
        <f>IFERROR(VLOOKUP($C418,'SINAPI MARÇO 2020'!$1:$1048576,2,0),IFERROR(VLOOKUP($C418,'COMP. PROPRIA'!$B$1:$I$2187,4,0),""))</f>
        <v>CONDUTOR DE COBRE UNIPOLAR, ISOLAÇÃO EM PVC/70ºC, CAMADA DE PROTEÇÃO EM PVC, NÃO PROPAGADOR DE CHAMAS, CLASSE DE TENSÃO 750V, ENCORDOAMENTO CLASSE 5, FLEXÍVEL, COM A SEGUINTE SEÇÃO NOMINAL: #25 MM²</v>
      </c>
      <c r="F418" s="854" t="str">
        <f>IFERROR(VLOOKUP($C418,'SINAPI MARÇO 2020'!$A:$D,3,0),IFERROR(VLOOKUP($C418,'COMP. PROPRIA'!$B$1:$I$20010,5,0),""))</f>
        <v xml:space="preserve">M     </v>
      </c>
      <c r="G418" s="453">
        <v>2070.6999999999998</v>
      </c>
      <c r="H418" s="855">
        <f>IFERROR(VLOOKUP($C418,'SINAPI MARÇO 2020'!$A:$D,4,0),IFERROR(VLOOKUP($C418,'COMP. PROPRIA'!$B$1:$I$204555,8,0),""))</f>
        <v>18.259999999999998</v>
      </c>
      <c r="I418" s="856">
        <f>TRUNC(H418*'4-BDI'!$E$29,2)</f>
        <v>23.31</v>
      </c>
      <c r="J418" s="461">
        <f t="shared" si="41"/>
        <v>37810.980000000003</v>
      </c>
      <c r="K418" s="462">
        <f t="shared" si="42"/>
        <v>48268.01</v>
      </c>
    </row>
    <row r="419" spans="2:11" s="213" customFormat="1" ht="60.75" customHeight="1">
      <c r="B419" s="864" t="s">
        <v>13534</v>
      </c>
      <c r="C419" s="852" t="s">
        <v>12811</v>
      </c>
      <c r="D419" s="852" t="s">
        <v>1107</v>
      </c>
      <c r="E419" s="853" t="str">
        <f>IFERROR(VLOOKUP($C419,'SINAPI MARÇO 2020'!$1:$1048576,2,0),IFERROR(VLOOKUP($C419,'COMP. PROPRIA'!$B$1:$I$2187,4,0),""))</f>
        <v>CONDUTOR DE COBRE UNIPOLAR, ISOLAÇÃO EM PVC/70ºC, CAMADA DE PROTEÇÃO EM PVC, NÃO PROPAGADOR DE CHAMAS, CLASSE DE TENSÃO 750V, ENCORDOAMENTO CLASSE 5, FLEXÍVEL, COM A SEGUINTE SEÇÃO NOMINAL: #35 MM²</v>
      </c>
      <c r="F419" s="854" t="str">
        <f>IFERROR(VLOOKUP($C419,'SINAPI MARÇO 2020'!$A:$D,3,0),IFERROR(VLOOKUP($C419,'COMP. PROPRIA'!$B$1:$I$20010,5,0),""))</f>
        <v xml:space="preserve">M     </v>
      </c>
      <c r="G419" s="453">
        <v>235.9</v>
      </c>
      <c r="H419" s="855">
        <f>IFERROR(VLOOKUP($C419,'SINAPI MARÇO 2020'!$A:$D,4,0),IFERROR(VLOOKUP($C419,'COMP. PROPRIA'!$B$1:$I$204555,8,0),""))</f>
        <v>25.29</v>
      </c>
      <c r="I419" s="856">
        <f>TRUNC(H419*'4-BDI'!$E$29,2)</f>
        <v>32.29</v>
      </c>
      <c r="J419" s="461">
        <f t="shared" si="41"/>
        <v>5965.91</v>
      </c>
      <c r="K419" s="462">
        <f t="shared" si="42"/>
        <v>7617.21</v>
      </c>
    </row>
    <row r="420" spans="2:11" s="213" customFormat="1" ht="60.75" customHeight="1">
      <c r="B420" s="864" t="s">
        <v>13535</v>
      </c>
      <c r="C420" s="852" t="s">
        <v>12813</v>
      </c>
      <c r="D420" s="852" t="s">
        <v>1107</v>
      </c>
      <c r="E420" s="853" t="str">
        <f>IFERROR(VLOOKUP($C420,'SINAPI MARÇO 2020'!$1:$1048576,2,0),IFERROR(VLOOKUP($C420,'COMP. PROPRIA'!$B$1:$I$2187,4,0),""))</f>
        <v>CONDUTOR DE COBRE UNIPOLAR, ISOLAÇÃO EM PVC/70ºC, CAMADA DE PROTEÇÃO EM PVC, NÃO PROPAGADOR DE CHAMAS, CLASSE DE TENSÃO 750V, ENCORDOAMENTO CLASSE 5, FLEXÍVEL, COM A SEGUINTE SEÇÃO NOMINAL: #50 MM²</v>
      </c>
      <c r="F420" s="854" t="str">
        <f>IFERROR(VLOOKUP($C420,'SINAPI MARÇO 2020'!$A:$D,3,0),IFERROR(VLOOKUP($C420,'COMP. PROPRIA'!$B$1:$I$20010,5,0),""))</f>
        <v xml:space="preserve">M     </v>
      </c>
      <c r="G420" s="453">
        <v>157.6</v>
      </c>
      <c r="H420" s="855">
        <f>IFERROR(VLOOKUP($C420,'SINAPI MARÇO 2020'!$A:$D,4,0),IFERROR(VLOOKUP($C420,'COMP. PROPRIA'!$B$1:$I$204555,8,0),""))</f>
        <v>35.47</v>
      </c>
      <c r="I420" s="856">
        <f>TRUNC(H420*'4-BDI'!$E$29,2)</f>
        <v>45.29</v>
      </c>
      <c r="J420" s="461">
        <f t="shared" si="41"/>
        <v>5590.07</v>
      </c>
      <c r="K420" s="462">
        <f t="shared" si="42"/>
        <v>7137.7</v>
      </c>
    </row>
    <row r="421" spans="2:11" s="213" customFormat="1" ht="60.75" customHeight="1">
      <c r="B421" s="864" t="s">
        <v>13536</v>
      </c>
      <c r="C421" s="852" t="s">
        <v>12815</v>
      </c>
      <c r="D421" s="852" t="s">
        <v>1107</v>
      </c>
      <c r="E421" s="853" t="str">
        <f>IFERROR(VLOOKUP($C421,'SINAPI MARÇO 2020'!$1:$1048576,2,0),IFERROR(VLOOKUP($C421,'COMP. PROPRIA'!$B$1:$I$2187,4,0),""))</f>
        <v>CONDUTOR DE COBRE UNIPOLAR, ISOLAÇÃO EM PVC/70ºC, CAMADA DE PROTEÇÃO EM PVC, NÃO PROPAGADOR DE CHAMAS, CLASSE DE TENSÃO 750V, ENCORDOAMENTO CLASSE 5, FLEXÍVEL, COM A SEGUINTE SEÇÃO NOMINAL: #70 MM²</v>
      </c>
      <c r="F421" s="854" t="str">
        <f>IFERROR(VLOOKUP($C421,'SINAPI MARÇO 2020'!$A:$D,3,0),IFERROR(VLOOKUP($C421,'COMP. PROPRIA'!$B$1:$I$20010,5,0),""))</f>
        <v xml:space="preserve">M     </v>
      </c>
      <c r="G421" s="453">
        <v>174.7</v>
      </c>
      <c r="H421" s="855">
        <f>IFERROR(VLOOKUP($C421,'SINAPI MARÇO 2020'!$A:$D,4,0),IFERROR(VLOOKUP($C421,'COMP. PROPRIA'!$B$1:$I$204555,8,0),""))</f>
        <v>48.13</v>
      </c>
      <c r="I421" s="856">
        <f>TRUNC(H421*'4-BDI'!$E$29,2)</f>
        <v>61.46</v>
      </c>
      <c r="J421" s="461">
        <f t="shared" si="41"/>
        <v>8408.31</v>
      </c>
      <c r="K421" s="462">
        <f t="shared" si="42"/>
        <v>10737.06</v>
      </c>
    </row>
    <row r="422" spans="2:11" s="213" customFormat="1" ht="60.75" customHeight="1">
      <c r="B422" s="864" t="s">
        <v>13537</v>
      </c>
      <c r="C422" s="852" t="s">
        <v>12817</v>
      </c>
      <c r="D422" s="852" t="s">
        <v>1107</v>
      </c>
      <c r="E422" s="853" t="str">
        <f>IFERROR(VLOOKUP($C422,'SINAPI MARÇO 2020'!$1:$1048576,2,0),IFERROR(VLOOKUP($C422,'COMP. PROPRIA'!$B$1:$I$2187,4,0),""))</f>
        <v>CONDUTOR DE COBRE UNIPOLAR, ISOLAÇÃO EM PVC/70ºC, CAMADA DE PROTEÇÃO EM PVC, NÃO PROPAGADOR DE CHAMAS, CLASSE DE TENSÃO 750V, ENCORDOAMENTO CLASSE 5, FLEXÍVEL, COM A SEGUINTE SEÇÃO NOMINAL: #95 MM²</v>
      </c>
      <c r="F422" s="854" t="str">
        <f>IFERROR(VLOOKUP($C422,'SINAPI MARÇO 2020'!$A:$D,3,0),IFERROR(VLOOKUP($C422,'COMP. PROPRIA'!$B$1:$I$20010,5,0),""))</f>
        <v xml:space="preserve">M     </v>
      </c>
      <c r="G422" s="453">
        <v>10.3</v>
      </c>
      <c r="H422" s="855">
        <f>IFERROR(VLOOKUP($C422,'SINAPI MARÇO 2020'!$A:$D,4,0),IFERROR(VLOOKUP($C422,'COMP. PROPRIA'!$B$1:$I$204555,8,0),""))</f>
        <v>63.94</v>
      </c>
      <c r="I422" s="856">
        <f>TRUNC(H422*'4-BDI'!$E$29,2)</f>
        <v>81.650000000000006</v>
      </c>
      <c r="J422" s="461">
        <f t="shared" si="41"/>
        <v>658.58</v>
      </c>
      <c r="K422" s="462">
        <f t="shared" si="42"/>
        <v>840.99</v>
      </c>
    </row>
    <row r="423" spans="2:11" s="213" customFormat="1" ht="62.25" customHeight="1">
      <c r="B423" s="864" t="s">
        <v>13538</v>
      </c>
      <c r="C423" s="852" t="s">
        <v>12819</v>
      </c>
      <c r="D423" s="852" t="s">
        <v>1107</v>
      </c>
      <c r="E423" s="853" t="str">
        <f>IFERROR(VLOOKUP($C423,'SINAPI MARÇO 2020'!$1:$1048576,2,0),IFERROR(VLOOKUP($C423,'COMP. PROPRIA'!$B$1:$I$2187,4,0),""))</f>
        <v>CONDUTOR DE COBRE UNIPOLAR, ISOLAÇÃO EM PVC/70ºC, CAMADA DE PROTEÇÃO EM PVC, NÃO PROPAGADOR DE CHAMAS, CLASSE DE TENSÃO 750V, ENCORDOAMENTO CLASSE 5, FLEXÍVEL, COM A SEGUINTE SEÇÃO NOMINAL: #120 MM²</v>
      </c>
      <c r="F423" s="854" t="str">
        <f>IFERROR(VLOOKUP($C423,'SINAPI MARÇO 2020'!$A:$D,3,0),IFERROR(VLOOKUP($C423,'COMP. PROPRIA'!$B$1:$I$20010,5,0),""))</f>
        <v xml:space="preserve">M     </v>
      </c>
      <c r="G423" s="453">
        <v>102.2</v>
      </c>
      <c r="H423" s="855">
        <f>IFERROR(VLOOKUP($C423,'SINAPI MARÇO 2020'!$A:$D,4,0),IFERROR(VLOOKUP($C423,'COMP. PROPRIA'!$B$1:$I$204555,8,0),""))</f>
        <v>93.399999999999991</v>
      </c>
      <c r="I423" s="856">
        <f>TRUNC(H423*'4-BDI'!$E$29,2)</f>
        <v>119.27</v>
      </c>
      <c r="J423" s="461">
        <f t="shared" si="41"/>
        <v>9545.48</v>
      </c>
      <c r="K423" s="462">
        <f t="shared" si="42"/>
        <v>12189.39</v>
      </c>
    </row>
    <row r="424" spans="2:11" s="213" customFormat="1" ht="62.25" customHeight="1">
      <c r="B424" s="864" t="s">
        <v>14906</v>
      </c>
      <c r="C424" s="415" t="s">
        <v>14899</v>
      </c>
      <c r="D424" s="852" t="s">
        <v>1107</v>
      </c>
      <c r="E424" s="853" t="str">
        <f>IFERROR(VLOOKUP($C424,'SINAPI MARÇO 2020'!$1:$1048576,2,0),IFERROR(VLOOKUP($C424,'COMP. PROPRIA'!$B$1:$I$2187,4,0),""))</f>
        <v>CONDUTOR DE COBRE UNIPOLAR, ISOLAÇÃO EM PVC/70ºC, CAMADA DE PROTEÇÃO EM PVC, NÃO PROPAGADOR DE CHAMAS, CLASSE DE TENSÃO 750V, ENCORDOAMENTO CLASSE 5, FLEXÍVEL, COM A SEGUINTE SEÇÃO NOMINAL: #240 MM²</v>
      </c>
      <c r="F424" s="854" t="str">
        <f>IFERROR(VLOOKUP($C424,'SINAPI MARÇO 2020'!$A:$D,3,0),IFERROR(VLOOKUP($C424,'COMP. PROPRIA'!$B$1:$I$20010,5,0),""))</f>
        <v xml:space="preserve">M     </v>
      </c>
      <c r="G424" s="453">
        <v>138</v>
      </c>
      <c r="H424" s="855">
        <f>IFERROR(VLOOKUP($C424,'SINAPI MARÇO 2020'!$A:$D,4,0),IFERROR(VLOOKUP($C424,'COMP. PROPRIA'!$B$1:$I$204555,8,0),""))</f>
        <v>177.58</v>
      </c>
      <c r="I424" s="856">
        <f>TRUNC(H424*'4-BDI'!$E$29,2)</f>
        <v>226.77</v>
      </c>
      <c r="J424" s="461">
        <f t="shared" ref="J424" si="43">TRUNC(G424*H424,2)</f>
        <v>24506.04</v>
      </c>
      <c r="K424" s="462">
        <f t="shared" ref="K424" si="44">TRUNC(G424*I424,2)</f>
        <v>31294.26</v>
      </c>
    </row>
    <row r="425" spans="2:11" s="213" customFormat="1" ht="15">
      <c r="B425" s="388" t="s">
        <v>13539</v>
      </c>
      <c r="C425" s="387"/>
      <c r="D425" s="387"/>
      <c r="E425" s="381" t="s">
        <v>12492</v>
      </c>
      <c r="F425" s="854" t="str">
        <f>IFERROR(VLOOKUP($C425,'SINAPI MARÇO 2020'!$A:$D,3,0),IFERROR(VLOOKUP($C425,'COMP. PROPRIA'!$B$1:$I$20010,5,0),""))</f>
        <v/>
      </c>
      <c r="G425" s="453"/>
      <c r="H425" s="855"/>
      <c r="I425" s="856"/>
      <c r="J425" s="461"/>
      <c r="K425" s="462"/>
    </row>
    <row r="426" spans="2:11" s="213" customFormat="1" ht="15">
      <c r="B426" s="864" t="s">
        <v>13540</v>
      </c>
      <c r="C426" s="852" t="s">
        <v>12821</v>
      </c>
      <c r="D426" s="852" t="s">
        <v>1107</v>
      </c>
      <c r="E426" s="853" t="str">
        <f>IFERROR(VLOOKUP($C426,'SINAPI MARÇO 2020'!$1:$1048576,2,0),IFERROR(VLOOKUP($C426,'COMP. PROPRIA'!$B$1:$I$2187,4,0),""))</f>
        <v xml:space="preserve">ELETROCALHA LISA TIPO U 50X50MM COM TAMPA, INCLUSIVE CONEXÕES </v>
      </c>
      <c r="F426" s="854" t="str">
        <f>IFERROR(VLOOKUP($C426,'SINAPI MARÇO 2020'!$A:$D,3,0),IFERROR(VLOOKUP($C426,'COMP. PROPRIA'!$B$1:$I$20010,5,0),""))</f>
        <v xml:space="preserve">M     </v>
      </c>
      <c r="G426" s="453">
        <v>31.3</v>
      </c>
      <c r="H426" s="855">
        <f>IFERROR(VLOOKUP($C426,'SINAPI MARÇO 2020'!$A:$D,4,0),IFERROR(VLOOKUP($C426,'COMP. PROPRIA'!$B$1:$I$204555,8,0),""))</f>
        <v>50.66</v>
      </c>
      <c r="I426" s="856">
        <f>TRUNC(H426*'4-BDI'!$E$29,2)</f>
        <v>64.69</v>
      </c>
      <c r="J426" s="461">
        <f t="shared" ref="J426:J442" si="45">TRUNC(G426*H426,2)</f>
        <v>1585.65</v>
      </c>
      <c r="K426" s="462">
        <f t="shared" ref="K426:K442" si="46">TRUNC(G426*I426,2)</f>
        <v>2024.79</v>
      </c>
    </row>
    <row r="427" spans="2:11" s="213" customFormat="1" ht="15">
      <c r="B427" s="864" t="s">
        <v>13541</v>
      </c>
      <c r="C427" s="852" t="s">
        <v>12824</v>
      </c>
      <c r="D427" s="852" t="s">
        <v>1107</v>
      </c>
      <c r="E427" s="853" t="str">
        <f>IFERROR(VLOOKUP($C427,'SINAPI MARÇO 2020'!$1:$1048576,2,0),IFERROR(VLOOKUP($C427,'COMP. PROPRIA'!$B$1:$I$2187,4,0),""))</f>
        <v xml:space="preserve">ELETROCALHA LISA TIPO U 75X50MM COM TAMPA, INCLUSIVE CONEXÕES </v>
      </c>
      <c r="F427" s="854" t="str">
        <f>IFERROR(VLOOKUP($C427,'SINAPI MARÇO 2020'!$A:$D,3,0),IFERROR(VLOOKUP($C427,'COMP. PROPRIA'!$B$1:$I$20010,5,0),""))</f>
        <v xml:space="preserve">M     </v>
      </c>
      <c r="G427" s="453">
        <v>18.5</v>
      </c>
      <c r="H427" s="855">
        <f>IFERROR(VLOOKUP($C427,'SINAPI MARÇO 2020'!$A:$D,4,0),IFERROR(VLOOKUP($C427,'COMP. PROPRIA'!$B$1:$I$204555,8,0),""))</f>
        <v>54.769999999999996</v>
      </c>
      <c r="I427" s="856">
        <f>TRUNC(H427*'4-BDI'!$E$29,2)</f>
        <v>69.94</v>
      </c>
      <c r="J427" s="461">
        <f t="shared" si="45"/>
        <v>1013.24</v>
      </c>
      <c r="K427" s="462">
        <f t="shared" si="46"/>
        <v>1293.8900000000001</v>
      </c>
    </row>
    <row r="428" spans="2:11" s="213" customFormat="1" ht="15">
      <c r="B428" s="864" t="s">
        <v>13542</v>
      </c>
      <c r="C428" s="852" t="s">
        <v>12827</v>
      </c>
      <c r="D428" s="852" t="s">
        <v>1107</v>
      </c>
      <c r="E428" s="853" t="str">
        <f>IFERROR(VLOOKUP($C428,'SINAPI MARÇO 2020'!$1:$1048576,2,0),IFERROR(VLOOKUP($C428,'COMP. PROPRIA'!$B$1:$I$2187,4,0),""))</f>
        <v xml:space="preserve">ELETROCALHA LISA TIPO U 75X75MM COM TAMPA, INCLUSIVE CONEXÕES </v>
      </c>
      <c r="F428" s="854" t="str">
        <f>IFERROR(VLOOKUP($C428,'SINAPI MARÇO 2020'!$A:$D,3,0),IFERROR(VLOOKUP($C428,'COMP. PROPRIA'!$B$1:$I$20010,5,0),""))</f>
        <v xml:space="preserve">M     </v>
      </c>
      <c r="G428" s="453">
        <v>11.5</v>
      </c>
      <c r="H428" s="855">
        <f>IFERROR(VLOOKUP($C428,'SINAPI MARÇO 2020'!$A:$D,4,0),IFERROR(VLOOKUP($C428,'COMP. PROPRIA'!$B$1:$I$204555,8,0),""))</f>
        <v>54.8</v>
      </c>
      <c r="I428" s="856">
        <f>TRUNC(H428*'4-BDI'!$E$29,2)</f>
        <v>69.97</v>
      </c>
      <c r="J428" s="461">
        <f t="shared" si="45"/>
        <v>630.20000000000005</v>
      </c>
      <c r="K428" s="462">
        <f t="shared" si="46"/>
        <v>804.65</v>
      </c>
    </row>
    <row r="429" spans="2:11" s="213" customFormat="1" ht="15">
      <c r="B429" s="864" t="s">
        <v>13543</v>
      </c>
      <c r="C429" s="852" t="s">
        <v>12830</v>
      </c>
      <c r="D429" s="852" t="s">
        <v>1107</v>
      </c>
      <c r="E429" s="853" t="str">
        <f>IFERROR(VLOOKUP($C429,'SINAPI MARÇO 2020'!$1:$1048576,2,0),IFERROR(VLOOKUP($C429,'COMP. PROPRIA'!$B$1:$I$2187,4,0),""))</f>
        <v xml:space="preserve">ELETROCALHA LISA TIPO U 100X50MM COM TAMPA, INCLUSIVE CONEXÕES </v>
      </c>
      <c r="F429" s="854" t="str">
        <f>IFERROR(VLOOKUP($C429,'SINAPI MARÇO 2020'!$A:$D,3,0),IFERROR(VLOOKUP($C429,'COMP. PROPRIA'!$B$1:$I$20010,5,0),""))</f>
        <v xml:space="preserve">M     </v>
      </c>
      <c r="G429" s="453">
        <v>36.6</v>
      </c>
      <c r="H429" s="855">
        <f>IFERROR(VLOOKUP($C429,'SINAPI MARÇO 2020'!$A:$D,4,0),IFERROR(VLOOKUP($C429,'COMP. PROPRIA'!$B$1:$I$204555,8,0),""))</f>
        <v>66.37</v>
      </c>
      <c r="I429" s="856">
        <f>TRUNC(H429*'4-BDI'!$E$29,2)</f>
        <v>84.75</v>
      </c>
      <c r="J429" s="461">
        <f t="shared" si="45"/>
        <v>2429.14</v>
      </c>
      <c r="K429" s="462">
        <f t="shared" si="46"/>
        <v>3101.85</v>
      </c>
    </row>
    <row r="430" spans="2:11" s="213" customFormat="1" ht="15">
      <c r="B430" s="864" t="s">
        <v>13544</v>
      </c>
      <c r="C430" s="852" t="s">
        <v>12833</v>
      </c>
      <c r="D430" s="852" t="s">
        <v>1107</v>
      </c>
      <c r="E430" s="853" t="str">
        <f>IFERROR(VLOOKUP($C430,'SINAPI MARÇO 2020'!$1:$1048576,2,0),IFERROR(VLOOKUP($C430,'COMP. PROPRIA'!$B$1:$I$2187,4,0),""))</f>
        <v xml:space="preserve">ELETROCALHA LISA TIPO U 100X100MM COM TAMPA, INCLUSIVE CONEXÕES </v>
      </c>
      <c r="F430" s="854" t="str">
        <f>IFERROR(VLOOKUP($C430,'SINAPI MARÇO 2020'!$A:$D,3,0),IFERROR(VLOOKUP($C430,'COMP. PROPRIA'!$B$1:$I$20010,5,0),""))</f>
        <v xml:space="preserve">M     </v>
      </c>
      <c r="G430" s="453">
        <v>12</v>
      </c>
      <c r="H430" s="855">
        <f>IFERROR(VLOOKUP($C430,'SINAPI MARÇO 2020'!$A:$D,4,0),IFERROR(VLOOKUP($C430,'COMP. PROPRIA'!$B$1:$I$204555,8,0),""))</f>
        <v>83.65</v>
      </c>
      <c r="I430" s="856">
        <f>TRUNC(H430*'4-BDI'!$E$29,2)</f>
        <v>106.82</v>
      </c>
      <c r="J430" s="461">
        <f t="shared" si="45"/>
        <v>1003.8</v>
      </c>
      <c r="K430" s="462">
        <f t="shared" si="46"/>
        <v>1281.8399999999999</v>
      </c>
    </row>
    <row r="431" spans="2:11" s="213" customFormat="1" ht="15">
      <c r="B431" s="864" t="s">
        <v>13545</v>
      </c>
      <c r="C431" s="852" t="s">
        <v>12835</v>
      </c>
      <c r="D431" s="852" t="s">
        <v>1107</v>
      </c>
      <c r="E431" s="853" t="str">
        <f>IFERROR(VLOOKUP($C431,'SINAPI MARÇO 2020'!$1:$1048576,2,0),IFERROR(VLOOKUP($C431,'COMP. PROPRIA'!$B$1:$I$2187,4,0),""))</f>
        <v xml:space="preserve">ELETROCALHA LISA TIPO U 150X50MM COM TAMPA, INCLUSIVE CONEXÕES </v>
      </c>
      <c r="F431" s="854" t="str">
        <f>IFERROR(VLOOKUP($C431,'SINAPI MARÇO 2020'!$A:$D,3,0),IFERROR(VLOOKUP($C431,'COMP. PROPRIA'!$B$1:$I$20010,5,0),""))</f>
        <v xml:space="preserve">M     </v>
      </c>
      <c r="G431" s="453">
        <v>1.7</v>
      </c>
      <c r="H431" s="855">
        <f>IFERROR(VLOOKUP($C431,'SINAPI MARÇO 2020'!$A:$D,4,0),IFERROR(VLOOKUP($C431,'COMP. PROPRIA'!$B$1:$I$204555,8,0),""))</f>
        <v>109.9</v>
      </c>
      <c r="I431" s="856">
        <f>TRUNC(H431*'4-BDI'!$E$29,2)</f>
        <v>140.34</v>
      </c>
      <c r="J431" s="461">
        <f t="shared" si="45"/>
        <v>186.83</v>
      </c>
      <c r="K431" s="462">
        <f t="shared" si="46"/>
        <v>238.57</v>
      </c>
    </row>
    <row r="432" spans="2:11" s="213" customFormat="1" ht="32.25" customHeight="1">
      <c r="B432" s="864" t="s">
        <v>13546</v>
      </c>
      <c r="C432" s="852" t="s">
        <v>14900</v>
      </c>
      <c r="D432" s="852" t="s">
        <v>1107</v>
      </c>
      <c r="E432" s="853" t="str">
        <f>IFERROR(VLOOKUP($C432,'SINAPI MARÇO 2020'!$1:$1048576,2,0),IFERROR(VLOOKUP($C432,'COMP. PROPRIA'!$B$1:$I$2187,4,0),""))</f>
        <v xml:space="preserve">ELETROCALHA LISA TIPO U 150X75MM COM TAMPA, INCLUSIVE CONEXÕES </v>
      </c>
      <c r="F432" s="854" t="str">
        <f>IFERROR(VLOOKUP($C432,'SINAPI MARÇO 2020'!$A:$D,3,0),IFERROR(VLOOKUP($C432,'COMP. PROPRIA'!$B$1:$I$20010,5,0),""))</f>
        <v xml:space="preserve">M     </v>
      </c>
      <c r="G432" s="453">
        <v>3.7</v>
      </c>
      <c r="H432" s="855">
        <f>IFERROR(VLOOKUP($C432,'SINAPI MARÇO 2020'!$A:$D,4,0),IFERROR(VLOOKUP($C432,'COMP. PROPRIA'!$B$1:$I$204555,8,0),""))</f>
        <v>109.9</v>
      </c>
      <c r="I432" s="856">
        <f>TRUNC(H432*'4-BDI'!$E$29,2)</f>
        <v>140.34</v>
      </c>
      <c r="J432" s="461">
        <f t="shared" ref="J432" si="47">TRUNC(G432*H432,2)</f>
        <v>406.63</v>
      </c>
      <c r="K432" s="462">
        <f t="shared" ref="K432" si="48">TRUNC(G432*I432,2)</f>
        <v>519.25</v>
      </c>
    </row>
    <row r="433" spans="2:11" s="213" customFormat="1" ht="15">
      <c r="B433" s="864" t="s">
        <v>13546</v>
      </c>
      <c r="C433" s="852" t="s">
        <v>12838</v>
      </c>
      <c r="D433" s="852" t="s">
        <v>1107</v>
      </c>
      <c r="E433" s="853" t="str">
        <f>IFERROR(VLOOKUP($C433,'SINAPI MARÇO 2020'!$1:$1048576,2,0),IFERROR(VLOOKUP($C433,'COMP. PROPRIA'!$B$1:$I$2187,4,0),""))</f>
        <v xml:space="preserve">ELETROCALHA LISA TIPO U 200X50MM COM TAMPA, INCLUSIVE CONEXÕES </v>
      </c>
      <c r="F433" s="854" t="str">
        <f>IFERROR(VLOOKUP($C433,'SINAPI MARÇO 2020'!$A:$D,3,0),IFERROR(VLOOKUP($C433,'COMP. PROPRIA'!$B$1:$I$20010,5,0),""))</f>
        <v xml:space="preserve">M     </v>
      </c>
      <c r="G433" s="453">
        <v>3.9</v>
      </c>
      <c r="H433" s="855">
        <f>IFERROR(VLOOKUP($C433,'SINAPI MARÇO 2020'!$A:$D,4,0),IFERROR(VLOOKUP($C433,'COMP. PROPRIA'!$B$1:$I$204555,8,0),""))</f>
        <v>114.72</v>
      </c>
      <c r="I433" s="856">
        <f>TRUNC(H433*'4-BDI'!$E$29,2)</f>
        <v>146.49</v>
      </c>
      <c r="J433" s="461">
        <f t="shared" si="45"/>
        <v>447.4</v>
      </c>
      <c r="K433" s="462">
        <f t="shared" si="46"/>
        <v>571.30999999999995</v>
      </c>
    </row>
    <row r="434" spans="2:11" s="213" customFormat="1" ht="15">
      <c r="B434" s="864" t="s">
        <v>13547</v>
      </c>
      <c r="C434" s="852" t="s">
        <v>12841</v>
      </c>
      <c r="D434" s="852" t="s">
        <v>1107</v>
      </c>
      <c r="E434" s="853" t="str">
        <f>IFERROR(VLOOKUP($C434,'SINAPI MARÇO 2020'!$1:$1048576,2,0),IFERROR(VLOOKUP($C434,'COMP. PROPRIA'!$B$1:$I$2187,4,0),""))</f>
        <v xml:space="preserve">SUPORTE VERTICAL ELETROCALHA 120X146MM </v>
      </c>
      <c r="F434" s="854" t="str">
        <f>IFERROR(VLOOKUP($C434,'SINAPI MARÇO 2020'!$A:$D,3,0),IFERROR(VLOOKUP($C434,'COMP. PROPRIA'!$B$1:$I$20010,5,0),""))</f>
        <v>UNI</v>
      </c>
      <c r="G434" s="453">
        <v>7</v>
      </c>
      <c r="H434" s="855">
        <f>IFERROR(VLOOKUP($C434,'SINAPI MARÇO 2020'!$A:$D,4,0),IFERROR(VLOOKUP($C434,'COMP. PROPRIA'!$B$1:$I$204555,8,0),""))</f>
        <v>8.7199999999999989</v>
      </c>
      <c r="I434" s="856">
        <f>TRUNC(H434*'4-BDI'!$E$29,2)</f>
        <v>11.13</v>
      </c>
      <c r="J434" s="461">
        <f t="shared" si="45"/>
        <v>61.04</v>
      </c>
      <c r="K434" s="462">
        <f t="shared" si="46"/>
        <v>77.91</v>
      </c>
    </row>
    <row r="435" spans="2:11" s="213" customFormat="1" ht="15">
      <c r="B435" s="864" t="s">
        <v>13548</v>
      </c>
      <c r="C435" s="852" t="s">
        <v>12843</v>
      </c>
      <c r="D435" s="852" t="s">
        <v>1107</v>
      </c>
      <c r="E435" s="853" t="str">
        <f>IFERROR(VLOOKUP($C435,'SINAPI MARÇO 2020'!$1:$1048576,2,0),IFERROR(VLOOKUP($C435,'COMP. PROPRIA'!$B$1:$I$2187,4,0),""))</f>
        <v xml:space="preserve">SUPORTE VERTICAL ELETROCALHA 120X160MM </v>
      </c>
      <c r="F435" s="854" t="str">
        <f>IFERROR(VLOOKUP($C435,'SINAPI MARÇO 2020'!$A:$D,3,0),IFERROR(VLOOKUP($C435,'COMP. PROPRIA'!$B$1:$I$20010,5,0),""))</f>
        <v>UNI</v>
      </c>
      <c r="G435" s="453">
        <v>3</v>
      </c>
      <c r="H435" s="855">
        <f>IFERROR(VLOOKUP($C435,'SINAPI MARÇO 2020'!$A:$D,4,0),IFERROR(VLOOKUP($C435,'COMP. PROPRIA'!$B$1:$I$204555,8,0),""))</f>
        <v>8.7199999999999989</v>
      </c>
      <c r="I435" s="856">
        <f>TRUNC(H435*'4-BDI'!$E$29,2)</f>
        <v>11.13</v>
      </c>
      <c r="J435" s="461">
        <f t="shared" si="45"/>
        <v>26.16</v>
      </c>
      <c r="K435" s="462">
        <f t="shared" si="46"/>
        <v>33.39</v>
      </c>
    </row>
    <row r="436" spans="2:11" s="213" customFormat="1" ht="15">
      <c r="B436" s="864" t="s">
        <v>13549</v>
      </c>
      <c r="C436" s="852" t="s">
        <v>12845</v>
      </c>
      <c r="D436" s="852" t="s">
        <v>1107</v>
      </c>
      <c r="E436" s="853" t="str">
        <f>IFERROR(VLOOKUP($C436,'SINAPI MARÇO 2020'!$1:$1048576,2,0),IFERROR(VLOOKUP($C436,'COMP. PROPRIA'!$B$1:$I$2187,4,0),""))</f>
        <v xml:space="preserve">SUPORTE VERTICAL ELETROCALHA 70X125MM </v>
      </c>
      <c r="F436" s="854" t="str">
        <f>IFERROR(VLOOKUP($C436,'SINAPI MARÇO 2020'!$A:$D,3,0),IFERROR(VLOOKUP($C436,'COMP. PROPRIA'!$B$1:$I$20010,5,0),""))</f>
        <v>UNI</v>
      </c>
      <c r="G436" s="453">
        <v>6</v>
      </c>
      <c r="H436" s="855">
        <f>IFERROR(VLOOKUP($C436,'SINAPI MARÇO 2020'!$A:$D,4,0),IFERROR(VLOOKUP($C436,'COMP. PROPRIA'!$B$1:$I$204555,8,0),""))</f>
        <v>8.7199999999999989</v>
      </c>
      <c r="I436" s="856">
        <f>TRUNC(H436*'4-BDI'!$E$29,2)</f>
        <v>11.13</v>
      </c>
      <c r="J436" s="461">
        <f t="shared" si="45"/>
        <v>52.32</v>
      </c>
      <c r="K436" s="462">
        <f t="shared" si="46"/>
        <v>66.78</v>
      </c>
    </row>
    <row r="437" spans="2:11" s="213" customFormat="1" ht="15">
      <c r="B437" s="864" t="s">
        <v>13550</v>
      </c>
      <c r="C437" s="852" t="s">
        <v>12847</v>
      </c>
      <c r="D437" s="852" t="s">
        <v>1107</v>
      </c>
      <c r="E437" s="853" t="str">
        <f>IFERROR(VLOOKUP($C437,'SINAPI MARÇO 2020'!$1:$1048576,2,0),IFERROR(VLOOKUP($C437,'COMP. PROPRIA'!$B$1:$I$2187,4,0),""))</f>
        <v xml:space="preserve">SUPORTE VERTICAL ELETROCALHA 70X81MM </v>
      </c>
      <c r="F437" s="854" t="str">
        <f>IFERROR(VLOOKUP($C437,'SINAPI MARÇO 2020'!$A:$D,3,0),IFERROR(VLOOKUP($C437,'COMP. PROPRIA'!$B$1:$I$20010,5,0),""))</f>
        <v>UNI</v>
      </c>
      <c r="G437" s="453">
        <v>18</v>
      </c>
      <c r="H437" s="855">
        <f>IFERROR(VLOOKUP($C437,'SINAPI MARÇO 2020'!$A:$D,4,0),IFERROR(VLOOKUP($C437,'COMP. PROPRIA'!$B$1:$I$204555,8,0),""))</f>
        <v>8.7199999999999989</v>
      </c>
      <c r="I437" s="856">
        <f>TRUNC(H437*'4-BDI'!$E$29,2)</f>
        <v>11.13</v>
      </c>
      <c r="J437" s="461">
        <f t="shared" si="45"/>
        <v>156.96</v>
      </c>
      <c r="K437" s="462">
        <f t="shared" si="46"/>
        <v>200.34</v>
      </c>
    </row>
    <row r="438" spans="2:11" s="213" customFormat="1" ht="15">
      <c r="B438" s="864" t="s">
        <v>13551</v>
      </c>
      <c r="C438" s="852" t="s">
        <v>12849</v>
      </c>
      <c r="D438" s="852" t="s">
        <v>1107</v>
      </c>
      <c r="E438" s="853" t="str">
        <f>IFERROR(VLOOKUP($C438,'SINAPI MARÇO 2020'!$1:$1048576,2,0),IFERROR(VLOOKUP($C438,'COMP. PROPRIA'!$B$1:$I$2187,4,0),""))</f>
        <v xml:space="preserve">SUPORTE VERTICAL ELETROCALHA 70X96MM </v>
      </c>
      <c r="F438" s="854" t="str">
        <f>IFERROR(VLOOKUP($C438,'SINAPI MARÇO 2020'!$A:$D,3,0),IFERROR(VLOOKUP($C438,'COMP. PROPRIA'!$B$1:$I$20010,5,0),""))</f>
        <v>UNI</v>
      </c>
      <c r="G438" s="453">
        <v>22</v>
      </c>
      <c r="H438" s="855">
        <f>IFERROR(VLOOKUP($C438,'SINAPI MARÇO 2020'!$A:$D,4,0),IFERROR(VLOOKUP($C438,'COMP. PROPRIA'!$B$1:$I$204555,8,0),""))</f>
        <v>8.7199999999999989</v>
      </c>
      <c r="I438" s="856">
        <f>TRUNC(H438*'4-BDI'!$E$29,2)</f>
        <v>11.13</v>
      </c>
      <c r="J438" s="461">
        <f t="shared" si="45"/>
        <v>191.84</v>
      </c>
      <c r="K438" s="462">
        <f t="shared" si="46"/>
        <v>244.86</v>
      </c>
    </row>
    <row r="439" spans="2:11" s="213" customFormat="1" ht="15">
      <c r="B439" s="864" t="s">
        <v>13552</v>
      </c>
      <c r="C439" s="852" t="s">
        <v>12851</v>
      </c>
      <c r="D439" s="852" t="s">
        <v>1107</v>
      </c>
      <c r="E439" s="853" t="str">
        <f>IFERROR(VLOOKUP($C439,'SINAPI MARÇO 2020'!$1:$1048576,2,0),IFERROR(VLOOKUP($C439,'COMP. PROPRIA'!$B$1:$I$2187,4,0),""))</f>
        <v xml:space="preserve">SUPORTE VERTICAL ELETROCALHA 95X114MM </v>
      </c>
      <c r="F439" s="854" t="str">
        <f>IFERROR(VLOOKUP($C439,'SINAPI MARÇO 2020'!$A:$D,3,0),IFERROR(VLOOKUP($C439,'COMP. PROPRIA'!$B$1:$I$20010,5,0),""))</f>
        <v>UNI</v>
      </c>
      <c r="G439" s="453">
        <v>19</v>
      </c>
      <c r="H439" s="855">
        <f>IFERROR(VLOOKUP($C439,'SINAPI MARÇO 2020'!$A:$D,4,0),IFERROR(VLOOKUP($C439,'COMP. PROPRIA'!$B$1:$I$204555,8,0),""))</f>
        <v>8.7199999999999989</v>
      </c>
      <c r="I439" s="856">
        <f>TRUNC(H439*'4-BDI'!$E$29,2)</f>
        <v>11.13</v>
      </c>
      <c r="J439" s="461">
        <f t="shared" si="45"/>
        <v>165.68</v>
      </c>
      <c r="K439" s="462">
        <f t="shared" si="46"/>
        <v>211.47</v>
      </c>
    </row>
    <row r="440" spans="2:11" s="213" customFormat="1" ht="15">
      <c r="B440" s="864" t="s">
        <v>13553</v>
      </c>
      <c r="C440" s="852" t="s">
        <v>12853</v>
      </c>
      <c r="D440" s="852" t="s">
        <v>1107</v>
      </c>
      <c r="E440" s="853" t="str">
        <f>IFERROR(VLOOKUP($C440,'SINAPI MARÇO 2020'!$1:$1048576,2,0),IFERROR(VLOOKUP($C440,'COMP. PROPRIA'!$B$1:$I$2187,4,0),""))</f>
        <v xml:space="preserve">TALA PLANA PERFURADA 50MM                                    </v>
      </c>
      <c r="F440" s="854" t="str">
        <f>IFERROR(VLOOKUP($C440,'SINAPI MARÇO 2020'!$A:$D,3,0),IFERROR(VLOOKUP($C440,'COMP. PROPRIA'!$B$1:$I$20010,5,0),""))</f>
        <v>UNI</v>
      </c>
      <c r="G440" s="453">
        <v>38</v>
      </c>
      <c r="H440" s="855">
        <f>IFERROR(VLOOKUP($C440,'SINAPI MARÇO 2020'!$A:$D,4,0),IFERROR(VLOOKUP($C440,'COMP. PROPRIA'!$B$1:$I$204555,8,0),""))</f>
        <v>5.5299999999999994</v>
      </c>
      <c r="I440" s="856">
        <f>TRUNC(H440*'4-BDI'!$E$29,2)</f>
        <v>7.06</v>
      </c>
      <c r="J440" s="461">
        <f t="shared" si="45"/>
        <v>210.14</v>
      </c>
      <c r="K440" s="462">
        <f t="shared" si="46"/>
        <v>268.27999999999997</v>
      </c>
    </row>
    <row r="441" spans="2:11" s="213" customFormat="1" ht="15">
      <c r="B441" s="864" t="s">
        <v>13554</v>
      </c>
      <c r="C441" s="852" t="s">
        <v>12855</v>
      </c>
      <c r="D441" s="852" t="s">
        <v>1107</v>
      </c>
      <c r="E441" s="853" t="str">
        <f>IFERROR(VLOOKUP($C441,'SINAPI MARÇO 2020'!$1:$1048576,2,0),IFERROR(VLOOKUP($C441,'COMP. PROPRIA'!$B$1:$I$2187,4,0),""))</f>
        <v xml:space="preserve">TALA PLANA PERFURADA 75MM </v>
      </c>
      <c r="F441" s="854" t="str">
        <f>IFERROR(VLOOKUP($C441,'SINAPI MARÇO 2020'!$A:$D,3,0),IFERROR(VLOOKUP($C441,'COMP. PROPRIA'!$B$1:$I$20010,5,0),""))</f>
        <v>UNI</v>
      </c>
      <c r="G441" s="453">
        <v>6</v>
      </c>
      <c r="H441" s="855">
        <f>IFERROR(VLOOKUP($C441,'SINAPI MARÇO 2020'!$A:$D,4,0),IFERROR(VLOOKUP($C441,'COMP. PROPRIA'!$B$1:$I$204555,8,0),""))</f>
        <v>6.2</v>
      </c>
      <c r="I441" s="856">
        <f>TRUNC(H441*'4-BDI'!$E$29,2)</f>
        <v>7.91</v>
      </c>
      <c r="J441" s="461">
        <f t="shared" si="45"/>
        <v>37.200000000000003</v>
      </c>
      <c r="K441" s="462">
        <f t="shared" si="46"/>
        <v>47.46</v>
      </c>
    </row>
    <row r="442" spans="2:11" s="213" customFormat="1" ht="26.25" customHeight="1">
      <c r="B442" s="864" t="s">
        <v>13555</v>
      </c>
      <c r="C442" s="852" t="s">
        <v>12858</v>
      </c>
      <c r="D442" s="852" t="s">
        <v>1107</v>
      </c>
      <c r="E442" s="853" t="str">
        <f>IFERROR(VLOOKUP($C442,'SINAPI MARÇO 2020'!$1:$1048576,2,0),IFERROR(VLOOKUP($C442,'COMP. PROPRIA'!$B$1:$I$2187,4,0),""))</f>
        <v xml:space="preserve">TALA PLANA PERFURADA 100MM </v>
      </c>
      <c r="F442" s="854" t="str">
        <f>IFERROR(VLOOKUP($C442,'SINAPI MARÇO 2020'!$A:$D,3,0),IFERROR(VLOOKUP($C442,'COMP. PROPRIA'!$B$1:$I$20010,5,0),""))</f>
        <v>UNI</v>
      </c>
      <c r="G442" s="453">
        <v>4</v>
      </c>
      <c r="H442" s="855">
        <f>IFERROR(VLOOKUP($C442,'SINAPI MARÇO 2020'!$A:$D,4,0),IFERROR(VLOOKUP($C442,'COMP. PROPRIA'!$B$1:$I$204555,8,0),""))</f>
        <v>6.2</v>
      </c>
      <c r="I442" s="856">
        <f>TRUNC(H442*'4-BDI'!$E$29,2)</f>
        <v>7.91</v>
      </c>
      <c r="J442" s="461">
        <f t="shared" si="45"/>
        <v>24.8</v>
      </c>
      <c r="K442" s="462">
        <f t="shared" si="46"/>
        <v>31.64</v>
      </c>
    </row>
    <row r="443" spans="2:11" s="213" customFormat="1" ht="43.5" customHeight="1">
      <c r="B443" s="388" t="s">
        <v>13556</v>
      </c>
      <c r="C443" s="852"/>
      <c r="D443" s="852"/>
      <c r="E443" s="381" t="s">
        <v>12494</v>
      </c>
      <c r="F443" s="854" t="str">
        <f>IFERROR(VLOOKUP($C443,'SINAPI MARÇO 2020'!$A:$D,3,0),IFERROR(VLOOKUP($C443,'COMP. PROPRIA'!$B$1:$I$20010,5,0),""))</f>
        <v/>
      </c>
      <c r="G443" s="453"/>
      <c r="H443" s="855"/>
      <c r="I443" s="856"/>
      <c r="J443" s="461"/>
      <c r="K443" s="462"/>
    </row>
    <row r="444" spans="2:11" s="213" customFormat="1" ht="39.75" customHeight="1">
      <c r="B444" s="864" t="s">
        <v>13557</v>
      </c>
      <c r="C444" s="414" t="s">
        <v>12861</v>
      </c>
      <c r="D444" s="852" t="s">
        <v>1107</v>
      </c>
      <c r="E444" s="853" t="str">
        <f>IFERROR(VLOOKUP($C444,'SINAPI MARÇO 2020'!$1:$1048576,2,0),IFERROR(VLOOKUP($C444,'COMP. PROPRIA'!$B$1:$I$2187,4,0),""))</f>
        <v>TOMADA UNIVERSAL, CIRCULAR, 2P+T, 10A, COR BRANCA, COMPLETA</v>
      </c>
      <c r="F444" s="854" t="str">
        <f>IFERROR(VLOOKUP($C444,'SINAPI MARÇO 2020'!$A:$D,3,0),IFERROR(VLOOKUP($C444,'COMP. PROPRIA'!$B$1:$I$20010,5,0),""))</f>
        <v xml:space="preserve">UN    </v>
      </c>
      <c r="G444" s="453">
        <v>137</v>
      </c>
      <c r="H444" s="855">
        <f>IFERROR(VLOOKUP($C444,'SINAPI MARÇO 2020'!$A:$D,4,0),IFERROR(VLOOKUP($C444,'COMP. PROPRIA'!$B$1:$I$204555,8,0),""))</f>
        <v>12.53</v>
      </c>
      <c r="I444" s="856">
        <f>TRUNC(H444*'4-BDI'!$E$29,2)</f>
        <v>16</v>
      </c>
      <c r="J444" s="461">
        <f t="shared" ref="J444:J457" si="49">TRUNC(G444*H444,2)</f>
        <v>1716.61</v>
      </c>
      <c r="K444" s="462">
        <f t="shared" ref="K444:K457" si="50">TRUNC(G444*I444,2)</f>
        <v>2192</v>
      </c>
    </row>
    <row r="445" spans="2:11" s="213" customFormat="1" ht="44.25" customHeight="1">
      <c r="B445" s="864" t="s">
        <v>14063</v>
      </c>
      <c r="C445" s="414" t="s">
        <v>12863</v>
      </c>
      <c r="D445" s="852" t="s">
        <v>1107</v>
      </c>
      <c r="E445" s="853" t="str">
        <f>IFERROR(VLOOKUP($C445,'SINAPI MARÇO 2020'!$1:$1048576,2,0),IFERROR(VLOOKUP($C445,'COMP. PROPRIA'!$B$1:$I$2187,4,0),""))</f>
        <v>TOMADA UNIVERSAL, CIRCULAR, 2P+T, 20A, COR BRANCA, COMPLETA</v>
      </c>
      <c r="F445" s="854" t="str">
        <f>IFERROR(VLOOKUP($C445,'SINAPI MARÇO 2020'!$A:$D,3,0),IFERROR(VLOOKUP($C445,'COMP. PROPRIA'!$B$1:$I$20010,5,0),""))</f>
        <v xml:space="preserve">UN    </v>
      </c>
      <c r="G445" s="453">
        <v>2</v>
      </c>
      <c r="H445" s="855">
        <f>IFERROR(VLOOKUP($C445,'SINAPI MARÇO 2020'!$A:$D,4,0),IFERROR(VLOOKUP($C445,'COMP. PROPRIA'!$B$1:$I$204555,8,0),""))</f>
        <v>16.920000000000002</v>
      </c>
      <c r="I445" s="856">
        <f>TRUNC(H445*'4-BDI'!$E$29,2)</f>
        <v>21.6</v>
      </c>
      <c r="J445" s="461">
        <f t="shared" si="49"/>
        <v>33.840000000000003</v>
      </c>
      <c r="K445" s="462">
        <f t="shared" si="50"/>
        <v>43.2</v>
      </c>
    </row>
    <row r="446" spans="2:11" s="213" customFormat="1" ht="28.5">
      <c r="B446" s="864" t="s">
        <v>12495</v>
      </c>
      <c r="C446" s="414" t="s">
        <v>12865</v>
      </c>
      <c r="D446" s="852" t="s">
        <v>1107</v>
      </c>
      <c r="E446" s="853" t="str">
        <f>IFERROR(VLOOKUP($C446,'SINAPI MARÇO 2020'!$1:$1048576,2,0),IFERROR(VLOOKUP($C446,'COMP. PROPRIA'!$B$1:$I$2187,4,0),""))</f>
        <v>INTERRUPTOR 1 TECLA PARALELA</v>
      </c>
      <c r="F446" s="854" t="str">
        <f>IFERROR(VLOOKUP($C446,'SINAPI MARÇO 2020'!$A:$D,3,0),IFERROR(VLOOKUP($C446,'COMP. PROPRIA'!$B$1:$I$20010,5,0),""))</f>
        <v xml:space="preserve">UN    </v>
      </c>
      <c r="G446" s="453">
        <v>2</v>
      </c>
      <c r="H446" s="855">
        <f>IFERROR(VLOOKUP($C446,'SINAPI MARÇO 2020'!$A:$D,4,0),IFERROR(VLOOKUP($C446,'COMP. PROPRIA'!$B$1:$I$204555,8,0),""))</f>
        <v>12.57</v>
      </c>
      <c r="I446" s="856">
        <f>TRUNC(H446*'4-BDI'!$E$29,2)</f>
        <v>16.05</v>
      </c>
      <c r="J446" s="461">
        <f t="shared" si="49"/>
        <v>25.14</v>
      </c>
      <c r="K446" s="462">
        <f t="shared" si="50"/>
        <v>32.1</v>
      </c>
    </row>
    <row r="447" spans="2:11" s="213" customFormat="1" ht="28.5">
      <c r="B447" s="864" t="s">
        <v>12496</v>
      </c>
      <c r="C447" s="414" t="s">
        <v>12867</v>
      </c>
      <c r="D447" s="852" t="s">
        <v>1107</v>
      </c>
      <c r="E447" s="853" t="str">
        <f>IFERROR(VLOOKUP($C447,'SINAPI MARÇO 2020'!$1:$1048576,2,0),IFERROR(VLOOKUP($C447,'COMP. PROPRIA'!$B$1:$I$2187,4,0),""))</f>
        <v>INTERRUPTOR 1 TECLA PARALELA E TOMADA</v>
      </c>
      <c r="F447" s="854" t="str">
        <f>IFERROR(VLOOKUP($C447,'SINAPI MARÇO 2020'!$A:$D,3,0),IFERROR(VLOOKUP($C447,'COMP. PROPRIA'!$B$1:$I$20010,5,0),""))</f>
        <v xml:space="preserve">UN    </v>
      </c>
      <c r="G447" s="453">
        <v>36</v>
      </c>
      <c r="H447" s="855">
        <f>IFERROR(VLOOKUP($C447,'SINAPI MARÇO 2020'!$A:$D,4,0),IFERROR(VLOOKUP($C447,'COMP. PROPRIA'!$B$1:$I$204555,8,0),""))</f>
        <v>22.08</v>
      </c>
      <c r="I447" s="856">
        <f>TRUNC(H447*'4-BDI'!$E$29,2)</f>
        <v>28.19</v>
      </c>
      <c r="J447" s="461">
        <f t="shared" si="49"/>
        <v>794.88</v>
      </c>
      <c r="K447" s="462">
        <f t="shared" si="50"/>
        <v>1014.84</v>
      </c>
    </row>
    <row r="448" spans="2:11" s="213" customFormat="1" ht="28.5">
      <c r="B448" s="864" t="s">
        <v>12497</v>
      </c>
      <c r="C448" s="414" t="s">
        <v>12869</v>
      </c>
      <c r="D448" s="852" t="s">
        <v>1107</v>
      </c>
      <c r="E448" s="853" t="str">
        <f>IFERROR(VLOOKUP($C448,'SINAPI MARÇO 2020'!$1:$1048576,2,0),IFERROR(VLOOKUP($C448,'COMP. PROPRIA'!$B$1:$I$2187,4,0),""))</f>
        <v>INTERRUPTOR 1 TECLA SIMPLES</v>
      </c>
      <c r="F448" s="854" t="str">
        <f>IFERROR(VLOOKUP($C448,'SINAPI MARÇO 2020'!$A:$D,3,0),IFERROR(VLOOKUP($C448,'COMP. PROPRIA'!$B$1:$I$20010,5,0),""))</f>
        <v xml:space="preserve">UN    </v>
      </c>
      <c r="G448" s="453">
        <v>18</v>
      </c>
      <c r="H448" s="855">
        <f>IFERROR(VLOOKUP($C448,'SINAPI MARÇO 2020'!$A:$D,4,0),IFERROR(VLOOKUP($C448,'COMP. PROPRIA'!$B$1:$I$204555,8,0),""))</f>
        <v>11.21</v>
      </c>
      <c r="I448" s="856">
        <f>TRUNC(H448*'4-BDI'!$E$29,2)</f>
        <v>14.31</v>
      </c>
      <c r="J448" s="461">
        <f t="shared" si="49"/>
        <v>201.78</v>
      </c>
      <c r="K448" s="462">
        <f t="shared" si="50"/>
        <v>257.58</v>
      </c>
    </row>
    <row r="449" spans="2:11" s="213" customFormat="1" ht="28.5">
      <c r="B449" s="864" t="s">
        <v>12498</v>
      </c>
      <c r="C449" s="414" t="s">
        <v>12871</v>
      </c>
      <c r="D449" s="852" t="s">
        <v>1107</v>
      </c>
      <c r="E449" s="853" t="str">
        <f>IFERROR(VLOOKUP($C449,'SINAPI MARÇO 2020'!$1:$1048576,2,0),IFERROR(VLOOKUP($C449,'COMP. PROPRIA'!$B$1:$I$2187,4,0),""))</f>
        <v>INTERRUPTOR 2 TECLAS SIMPLES</v>
      </c>
      <c r="F449" s="854" t="str">
        <f>IFERROR(VLOOKUP($C449,'SINAPI MARÇO 2020'!$A:$D,3,0),IFERROR(VLOOKUP($C449,'COMP. PROPRIA'!$B$1:$I$20010,5,0),""))</f>
        <v xml:space="preserve">UN    </v>
      </c>
      <c r="G449" s="453">
        <v>6</v>
      </c>
      <c r="H449" s="855">
        <f>IFERROR(VLOOKUP($C449,'SINAPI MARÇO 2020'!$A:$D,4,0),IFERROR(VLOOKUP($C449,'COMP. PROPRIA'!$B$1:$I$204555,8,0),""))</f>
        <v>19.46</v>
      </c>
      <c r="I449" s="856">
        <f>TRUNC(H449*'4-BDI'!$E$29,2)</f>
        <v>24.85</v>
      </c>
      <c r="J449" s="461">
        <f t="shared" si="49"/>
        <v>116.76</v>
      </c>
      <c r="K449" s="462">
        <f t="shared" si="50"/>
        <v>149.1</v>
      </c>
    </row>
    <row r="450" spans="2:11" s="213" customFormat="1" ht="28.5">
      <c r="B450" s="864" t="s">
        <v>12499</v>
      </c>
      <c r="C450" s="415" t="s">
        <v>12873</v>
      </c>
      <c r="D450" s="852" t="s">
        <v>1107</v>
      </c>
      <c r="E450" s="853" t="str">
        <f>IFERROR(VLOOKUP($C450,'SINAPI MARÇO 2020'!$1:$1048576,2,0),IFERROR(VLOOKUP($C450,'COMP. PROPRIA'!$B$1:$I$2187,4,0),""))</f>
        <v>LUMINÁRIAS SOBREPOR 2X36W COMPLETA</v>
      </c>
      <c r="F450" s="854" t="str">
        <f>IFERROR(VLOOKUP($C450,'SINAPI MARÇO 2020'!$A:$D,3,0),IFERROR(VLOOKUP($C450,'COMP. PROPRIA'!$B$1:$I$20010,5,0),""))</f>
        <v xml:space="preserve">UN    </v>
      </c>
      <c r="G450" s="453">
        <v>8</v>
      </c>
      <c r="H450" s="855">
        <f>IFERROR(VLOOKUP($C450,'SINAPI MARÇO 2020'!$A:$D,4,0),IFERROR(VLOOKUP($C450,'COMP. PROPRIA'!$B$1:$I$204555,8,0),""))</f>
        <v>98.94</v>
      </c>
      <c r="I450" s="856">
        <f>TRUNC(H450*'4-BDI'!$E$29,2)</f>
        <v>126.34</v>
      </c>
      <c r="J450" s="461">
        <f t="shared" si="49"/>
        <v>791.52</v>
      </c>
      <c r="K450" s="462">
        <f t="shared" si="50"/>
        <v>1010.72</v>
      </c>
    </row>
    <row r="451" spans="2:11" s="213" customFormat="1" ht="28.5">
      <c r="B451" s="864" t="s">
        <v>12500</v>
      </c>
      <c r="C451" s="415" t="s">
        <v>12875</v>
      </c>
      <c r="D451" s="852" t="s">
        <v>1107</v>
      </c>
      <c r="E451" s="853" t="str">
        <f>IFERROR(VLOOKUP($C451,'SINAPI MARÇO 2020'!$1:$1048576,2,0),IFERROR(VLOOKUP($C451,'COMP. PROPRIA'!$B$1:$I$2187,4,0),""))</f>
        <v xml:space="preserve">LUMINÁRIAS EMBUTIR 2X16W COMPLETA </v>
      </c>
      <c r="F451" s="854" t="str">
        <f>IFERROR(VLOOKUP($C451,'SINAPI MARÇO 2020'!$A:$D,3,0),IFERROR(VLOOKUP($C451,'COMP. PROPRIA'!$B$1:$I$20010,5,0),""))</f>
        <v>UNI</v>
      </c>
      <c r="G451" s="453">
        <v>17</v>
      </c>
      <c r="H451" s="855">
        <f>IFERROR(VLOOKUP($C451,'SINAPI MARÇO 2020'!$A:$D,4,0),IFERROR(VLOOKUP($C451,'COMP. PROPRIA'!$B$1:$I$204555,8,0),""))</f>
        <v>136.88</v>
      </c>
      <c r="I451" s="856">
        <f>TRUNC(H451*'4-BDI'!$E$29,2)</f>
        <v>174.79</v>
      </c>
      <c r="J451" s="461">
        <f t="shared" si="49"/>
        <v>2326.96</v>
      </c>
      <c r="K451" s="462">
        <f t="shared" si="50"/>
        <v>2971.43</v>
      </c>
    </row>
    <row r="452" spans="2:11" s="213" customFormat="1" ht="28.5">
      <c r="B452" s="864" t="s">
        <v>12501</v>
      </c>
      <c r="C452" s="415" t="s">
        <v>12877</v>
      </c>
      <c r="D452" s="852" t="s">
        <v>1107</v>
      </c>
      <c r="E452" s="853" t="str">
        <f>IFERROR(VLOOKUP($C452,'SINAPI MARÇO 2020'!$1:$1048576,2,0),IFERROR(VLOOKUP($C452,'COMP. PROPRIA'!$B$1:$I$2187,4,0),""))</f>
        <v xml:space="preserve">LUMINÁRIAS EMBUTIR 2X36W COMPLETA </v>
      </c>
      <c r="F452" s="854" t="str">
        <f>IFERROR(VLOOKUP($C452,'SINAPI MARÇO 2020'!$A:$D,3,0),IFERROR(VLOOKUP($C452,'COMP. PROPRIA'!$B$1:$I$20010,5,0),""))</f>
        <v>UNI</v>
      </c>
      <c r="G452" s="453">
        <v>103</v>
      </c>
      <c r="H452" s="855">
        <f>IFERROR(VLOOKUP($C452,'SINAPI MARÇO 2020'!$A:$D,4,0),IFERROR(VLOOKUP($C452,'COMP. PROPRIA'!$B$1:$I$204555,8,0),""))</f>
        <v>167.91</v>
      </c>
      <c r="I452" s="856">
        <f>TRUNC(H452*'4-BDI'!$E$29,2)</f>
        <v>214.42</v>
      </c>
      <c r="J452" s="461">
        <f t="shared" si="49"/>
        <v>17294.73</v>
      </c>
      <c r="K452" s="462">
        <f t="shared" si="50"/>
        <v>22085.26</v>
      </c>
    </row>
    <row r="453" spans="2:11" s="213" customFormat="1" ht="28.5">
      <c r="B453" s="864" t="s">
        <v>12502</v>
      </c>
      <c r="C453" s="415" t="s">
        <v>12879</v>
      </c>
      <c r="D453" s="852" t="s">
        <v>1107</v>
      </c>
      <c r="E453" s="853" t="str">
        <f>IFERROR(VLOOKUP($C453,'SINAPI MARÇO 2020'!$1:$1048576,2,0),IFERROR(VLOOKUP($C453,'COMP. PROPRIA'!$B$1:$I$2187,4,0),""))</f>
        <v xml:space="preserve">LUMINÁRIA COM ALETAS EMBUTIR 2X36 COMPLETA </v>
      </c>
      <c r="F453" s="854" t="str">
        <f>IFERROR(VLOOKUP($C453,'SINAPI MARÇO 2020'!$A:$D,3,0),IFERROR(VLOOKUP($C453,'COMP. PROPRIA'!$B$1:$I$20010,5,0),""))</f>
        <v>UNI</v>
      </c>
      <c r="G453" s="453">
        <v>40</v>
      </c>
      <c r="H453" s="855">
        <f>IFERROR(VLOOKUP($C453,'SINAPI MARÇO 2020'!$A:$D,4,0),IFERROR(VLOOKUP($C453,'COMP. PROPRIA'!$B$1:$I$204555,8,0),""))</f>
        <v>129.85000000000002</v>
      </c>
      <c r="I453" s="856">
        <f>TRUNC(H453*'4-BDI'!$E$29,2)</f>
        <v>165.81</v>
      </c>
      <c r="J453" s="461">
        <f t="shared" si="49"/>
        <v>5194</v>
      </c>
      <c r="K453" s="462">
        <f t="shared" si="50"/>
        <v>6632.4</v>
      </c>
    </row>
    <row r="454" spans="2:11" s="213" customFormat="1" ht="28.5">
      <c r="B454" s="864" t="s">
        <v>12503</v>
      </c>
      <c r="C454" s="415" t="s">
        <v>12881</v>
      </c>
      <c r="D454" s="852" t="s">
        <v>1107</v>
      </c>
      <c r="E454" s="853" t="str">
        <f>IFERROR(VLOOKUP($C454,'SINAPI MARÇO 2020'!$1:$1048576,2,0),IFERROR(VLOOKUP($C454,'COMP. PROPRIA'!$B$1:$I$2187,4,0),""))</f>
        <v xml:space="preserve">LUMINÁRIA DE PISO, COM LÂMPADA VAPOR METÁLICO 70W </v>
      </c>
      <c r="F454" s="854" t="str">
        <f>IFERROR(VLOOKUP($C454,'SINAPI MARÇO 2020'!$A:$D,3,0),IFERROR(VLOOKUP($C454,'COMP. PROPRIA'!$B$1:$I$20010,5,0),""))</f>
        <v>UNI</v>
      </c>
      <c r="G454" s="453">
        <v>9</v>
      </c>
      <c r="H454" s="855">
        <f>IFERROR(VLOOKUP($C454,'SINAPI MARÇO 2020'!$A:$D,4,0),IFERROR(VLOOKUP($C454,'COMP. PROPRIA'!$B$1:$I$204555,8,0),""))</f>
        <v>177.47</v>
      </c>
      <c r="I454" s="856">
        <f>TRUNC(H454*'4-BDI'!$E$29,2)</f>
        <v>226.62</v>
      </c>
      <c r="J454" s="461">
        <f t="shared" si="49"/>
        <v>1597.23</v>
      </c>
      <c r="K454" s="462">
        <f t="shared" si="50"/>
        <v>2039.58</v>
      </c>
    </row>
    <row r="455" spans="2:11" s="213" customFormat="1" ht="28.5">
      <c r="B455" s="864" t="s">
        <v>12504</v>
      </c>
      <c r="C455" s="415" t="s">
        <v>12884</v>
      </c>
      <c r="D455" s="852" t="s">
        <v>1107</v>
      </c>
      <c r="E455" s="853" t="str">
        <f>IFERROR(VLOOKUP($C455,'SINAPI MARÇO 2020'!$1:$1048576,2,0),IFERROR(VLOOKUP($C455,'COMP. PROPRIA'!$B$1:$I$2187,4,0),""))</f>
        <v xml:space="preserve">PROJETOR COM LÂMPADA DE VAPOR METÁLICO 150W </v>
      </c>
      <c r="F455" s="854" t="str">
        <f>IFERROR(VLOOKUP($C455,'SINAPI MARÇO 2020'!$A:$D,3,0),IFERROR(VLOOKUP($C455,'COMP. PROPRIA'!$B$1:$I$20010,5,0),""))</f>
        <v>UNI</v>
      </c>
      <c r="G455" s="453">
        <v>4</v>
      </c>
      <c r="H455" s="855">
        <f>IFERROR(VLOOKUP($C455,'SINAPI MARÇO 2020'!$A:$D,4,0),IFERROR(VLOOKUP($C455,'COMP. PROPRIA'!$B$1:$I$204555,8,0),""))</f>
        <v>518.39</v>
      </c>
      <c r="I455" s="856">
        <f>TRUNC(H455*'4-BDI'!$E$29,2)</f>
        <v>661.98</v>
      </c>
      <c r="J455" s="461">
        <f t="shared" si="49"/>
        <v>2073.56</v>
      </c>
      <c r="K455" s="462">
        <f t="shared" si="50"/>
        <v>2647.92</v>
      </c>
    </row>
    <row r="456" spans="2:11" s="213" customFormat="1" ht="15.75" customHeight="1">
      <c r="B456" s="864" t="s">
        <v>14064</v>
      </c>
      <c r="C456" s="415" t="s">
        <v>12887</v>
      </c>
      <c r="D456" s="852" t="s">
        <v>1107</v>
      </c>
      <c r="E456" s="853" t="str">
        <f>IFERROR(VLOOKUP($C456,'SINAPI MARÇO 2020'!$1:$1048576,2,0),IFERROR(VLOOKUP($C456,'COMP. PROPRIA'!$B$1:$I$2187,4,0),""))</f>
        <v xml:space="preserve">PROJETOR COM LÂMPADA DE VAPOR METÁLICO 250W </v>
      </c>
      <c r="F456" s="854" t="str">
        <f>IFERROR(VLOOKUP($C456,'SINAPI MARÇO 2020'!$A:$D,3,0),IFERROR(VLOOKUP($C456,'COMP. PROPRIA'!$B$1:$I$20010,5,0),""))</f>
        <v>UNI</v>
      </c>
      <c r="G456" s="453">
        <v>1</v>
      </c>
      <c r="H456" s="855">
        <f>IFERROR(VLOOKUP($C456,'SINAPI MARÇO 2020'!$A:$D,4,0),IFERROR(VLOOKUP($C456,'COMP. PROPRIA'!$B$1:$I$204555,8,0),""))</f>
        <v>491.39000000000004</v>
      </c>
      <c r="I456" s="856">
        <f>TRUNC(H456*'4-BDI'!$E$29,2)</f>
        <v>627.5</v>
      </c>
      <c r="J456" s="461">
        <f t="shared" si="49"/>
        <v>491.39</v>
      </c>
      <c r="K456" s="462">
        <f t="shared" si="50"/>
        <v>627.5</v>
      </c>
    </row>
    <row r="457" spans="2:11" s="213" customFormat="1" ht="37.5" customHeight="1">
      <c r="B457" s="864" t="s">
        <v>14065</v>
      </c>
      <c r="C457" s="415" t="s">
        <v>12890</v>
      </c>
      <c r="D457" s="852" t="s">
        <v>1107</v>
      </c>
      <c r="E457" s="853" t="str">
        <f>IFERROR(VLOOKUP($C457,'SINAPI MARÇO 2020'!$1:$1048576,2,0),IFERROR(VLOOKUP($C457,'COMP. PROPRIA'!$B$1:$I$2187,4,0),""))</f>
        <v>ARANDELAS DE SOBREPOR COM 1 LÂMPADA FLUORESCENTE COMPACTA DE 60W</v>
      </c>
      <c r="F457" s="854" t="str">
        <f>IFERROR(VLOOKUP($C457,'SINAPI MARÇO 2020'!$A:$D,3,0),IFERROR(VLOOKUP($C457,'COMP. PROPRIA'!$B$1:$I$20010,5,0),""))</f>
        <v xml:space="preserve">UN    </v>
      </c>
      <c r="G457" s="453">
        <v>18</v>
      </c>
      <c r="H457" s="855">
        <f>IFERROR(VLOOKUP($C457,'SINAPI MARÇO 2020'!$A:$D,4,0),IFERROR(VLOOKUP($C457,'COMP. PROPRIA'!$B$1:$I$204555,8,0),""))</f>
        <v>62.33</v>
      </c>
      <c r="I457" s="856">
        <f>TRUNC(H457*'4-BDI'!$E$29,2)</f>
        <v>79.59</v>
      </c>
      <c r="J457" s="461">
        <f t="shared" si="49"/>
        <v>1121.94</v>
      </c>
      <c r="K457" s="462">
        <f t="shared" si="50"/>
        <v>1432.62</v>
      </c>
    </row>
    <row r="458" spans="2:11" s="213" customFormat="1" ht="15" customHeight="1">
      <c r="B458" s="732" t="s">
        <v>10128</v>
      </c>
      <c r="C458" s="733"/>
      <c r="D458" s="733"/>
      <c r="E458" s="733"/>
      <c r="F458" s="733"/>
      <c r="G458" s="733"/>
      <c r="H458" s="733"/>
      <c r="I458" s="463"/>
      <c r="J458" s="470">
        <f>TRUNC(SUM(J366:J457),2)</f>
        <v>231066.59</v>
      </c>
      <c r="K458" s="464">
        <f>TRUNC(SUM(K366:K457),2)</f>
        <v>294981.17</v>
      </c>
    </row>
    <row r="459" spans="2:11" s="213" customFormat="1" ht="15">
      <c r="B459" s="386"/>
      <c r="C459" s="380"/>
      <c r="D459" s="380"/>
      <c r="E459" s="379"/>
      <c r="F459" s="378"/>
      <c r="G459" s="438"/>
      <c r="H459" s="465"/>
      <c r="I459" s="466"/>
      <c r="J459" s="459"/>
      <c r="K459" s="460"/>
    </row>
    <row r="460" spans="2:11" s="213" customFormat="1" ht="15">
      <c r="B460" s="369" t="s">
        <v>12506</v>
      </c>
      <c r="C460" s="370"/>
      <c r="D460" s="371"/>
      <c r="E460" s="379" t="s">
        <v>12505</v>
      </c>
      <c r="F460" s="373"/>
      <c r="G460" s="437"/>
      <c r="H460" s="458"/>
      <c r="I460" s="458"/>
      <c r="J460" s="459"/>
      <c r="K460" s="460"/>
    </row>
    <row r="461" spans="2:11" ht="30">
      <c r="B461" s="863" t="s">
        <v>870</v>
      </c>
      <c r="C461" s="857">
        <v>89446</v>
      </c>
      <c r="D461" s="857" t="s">
        <v>7</v>
      </c>
      <c r="E461" s="853" t="str">
        <f>IFERROR(VLOOKUP($C461,'SINAPI MARÇO 2020'!$1:$1048576,2,0),IFERROR(VLOOKUP($C461,'COMP. PROPRIA'!$B$1:$I$2187,4,0),""))</f>
        <v>TUBO, PVC, SOLDÁVEL, DN 25MM, INSTALADO EM PRUMADA DE ÁGUA - FORNECIMENTO E INSTALAÇÃO. AF_12/2014</v>
      </c>
      <c r="F461" s="854" t="str">
        <f>IFERROR(VLOOKUP($C461,'SINAPI MARÇO 2020'!$A:$D,3,0),IFERROR(VLOOKUP($C461,'COMP. PROPRIA'!$B$1:$I$20010,5,0),""))</f>
        <v>M</v>
      </c>
      <c r="G461" s="453">
        <v>153.38999999999999</v>
      </c>
      <c r="H461" s="855">
        <f>IFERROR(VLOOKUP($C461,'SINAPI MARÇO 2020'!$A:$D,4,0),IFERROR(VLOOKUP($C461,'COMP. PROPRIA'!$B$1:$I$204555,8,0),""))</f>
        <v>3.31</v>
      </c>
      <c r="I461" s="856">
        <f>TRUNC(H461*'4-BDI'!$E$29,2)</f>
        <v>4.22</v>
      </c>
      <c r="J461" s="461">
        <f>TRUNC(G461*H461,2)</f>
        <v>507.72</v>
      </c>
      <c r="K461" s="462">
        <f>TRUNC(G461*I461,2)</f>
        <v>647.29999999999995</v>
      </c>
    </row>
    <row r="462" spans="2:11" ht="30">
      <c r="B462" s="863" t="s">
        <v>871</v>
      </c>
      <c r="C462" s="857">
        <v>89485</v>
      </c>
      <c r="D462" s="857" t="s">
        <v>7</v>
      </c>
      <c r="E462" s="853" t="str">
        <f>IFERROR(VLOOKUP($C462,'SINAPI MARÇO 2020'!$1:$1048576,2,0),IFERROR(VLOOKUP($C462,'COMP. PROPRIA'!$B$1:$I$2187,4,0),""))</f>
        <v>JOELHO 45 GRAUS, PVC, SOLDÁVEL, DN 25MM, INSTALADO EM PRUMADA DE ÁGUA - FORNECIMENTO E INSTALAÇÃO. AF_12/2014</v>
      </c>
      <c r="F462" s="854" t="str">
        <f>IFERROR(VLOOKUP($C462,'SINAPI MARÇO 2020'!$A:$D,3,0),IFERROR(VLOOKUP($C462,'COMP. PROPRIA'!$B$1:$I$20010,5,0),""))</f>
        <v>UN</v>
      </c>
      <c r="G462" s="453">
        <v>23</v>
      </c>
      <c r="H462" s="855">
        <f>IFERROR(VLOOKUP($C462,'SINAPI MARÇO 2020'!$A:$D,4,0),IFERROR(VLOOKUP($C462,'COMP. PROPRIA'!$B$1:$I$204555,8,0),""))</f>
        <v>4.08</v>
      </c>
      <c r="I462" s="856">
        <f>TRUNC(H462*'4-BDI'!$E$29,2)</f>
        <v>5.21</v>
      </c>
      <c r="J462" s="461">
        <f>TRUNC(G462*H462,2)</f>
        <v>93.84</v>
      </c>
      <c r="K462" s="462">
        <f>TRUNC(G462*I462,2)</f>
        <v>119.83</v>
      </c>
    </row>
    <row r="463" spans="2:11" ht="30">
      <c r="B463" s="863" t="s">
        <v>12515</v>
      </c>
      <c r="C463" s="857">
        <v>89866</v>
      </c>
      <c r="D463" s="857" t="s">
        <v>7</v>
      </c>
      <c r="E463" s="853" t="str">
        <f>IFERROR(VLOOKUP($C463,'SINAPI MARÇO 2020'!$1:$1048576,2,0),IFERROR(VLOOKUP($C463,'COMP. PROPRIA'!$B$1:$I$2187,4,0),""))</f>
        <v>JOELHO 90 GRAUS, PVC, SOLDÁVEL, DN 25MM, INSTALADO EM DRENO DE AR-CONDICIONADO - FORNECIMENTO E INSTALAÇÃO. AF_12/2014</v>
      </c>
      <c r="F463" s="854" t="str">
        <f>IFERROR(VLOOKUP($C463,'SINAPI MARÇO 2020'!$A:$D,3,0),IFERROR(VLOOKUP($C463,'COMP. PROPRIA'!$B$1:$I$20010,5,0),""))</f>
        <v>UN</v>
      </c>
      <c r="G463" s="453">
        <v>28</v>
      </c>
      <c r="H463" s="855">
        <f>IFERROR(VLOOKUP($C463,'SINAPI MARÇO 2020'!$A:$D,4,0),IFERROR(VLOOKUP($C463,'COMP. PROPRIA'!$B$1:$I$204555,8,0),""))</f>
        <v>3.87</v>
      </c>
      <c r="I463" s="856">
        <f>TRUNC(H463*'4-BDI'!$E$29,2)</f>
        <v>4.9400000000000004</v>
      </c>
      <c r="J463" s="461">
        <f>TRUNC(G463*H463,2)</f>
        <v>108.36</v>
      </c>
      <c r="K463" s="462">
        <f>TRUNC(G463*I463,2)</f>
        <v>138.32</v>
      </c>
    </row>
    <row r="464" spans="2:11" ht="30.75" customHeight="1">
      <c r="B464" s="863" t="s">
        <v>12517</v>
      </c>
      <c r="C464" s="857">
        <v>72285</v>
      </c>
      <c r="D464" s="857" t="s">
        <v>7</v>
      </c>
      <c r="E464" s="853" t="str">
        <f>IFERROR(VLOOKUP($C464,'SINAPI MARÇO 2020'!$1:$1048576,2,0),IFERROR(VLOOKUP($C464,'COMP. PROPRIA'!$B$1:$I$2187,4,0),""))</f>
        <v>CAIXA DE AREIA 40X40X40CM EM ALVENARIA - EXECUÇÃO</v>
      </c>
      <c r="F464" s="854" t="str">
        <f>IFERROR(VLOOKUP($C464,'SINAPI MARÇO 2020'!$A:$D,3,0),IFERROR(VLOOKUP($C464,'COMP. PROPRIA'!$B$1:$I$20010,5,0),""))</f>
        <v>UN</v>
      </c>
      <c r="G464" s="453">
        <v>7</v>
      </c>
      <c r="H464" s="855">
        <f>IFERROR(VLOOKUP($C464,'SINAPI MARÇO 2020'!$A:$D,4,0),IFERROR(VLOOKUP($C464,'COMP. PROPRIA'!$B$1:$I$204555,8,0),""))</f>
        <v>77.94</v>
      </c>
      <c r="I464" s="856">
        <f>TRUNC(H464*'4-BDI'!$E$29,2)</f>
        <v>99.52</v>
      </c>
      <c r="J464" s="461">
        <f>TRUNC(G464*H464,2)</f>
        <v>545.58000000000004</v>
      </c>
      <c r="K464" s="462">
        <f>TRUNC(G464*I464,2)</f>
        <v>696.64</v>
      </c>
    </row>
    <row r="465" spans="2:11" ht="15" customHeight="1">
      <c r="B465" s="732" t="s">
        <v>10128</v>
      </c>
      <c r="C465" s="733"/>
      <c r="D465" s="733"/>
      <c r="E465" s="733"/>
      <c r="F465" s="733"/>
      <c r="G465" s="733"/>
      <c r="H465" s="733"/>
      <c r="I465" s="463"/>
      <c r="J465" s="470">
        <f>TRUNC(SUM(J461:J464),2)</f>
        <v>1255.5</v>
      </c>
      <c r="K465" s="464">
        <f>TRUNC(SUM(K461:K464),2)</f>
        <v>1602.09</v>
      </c>
    </row>
    <row r="466" spans="2:11" s="213" customFormat="1" ht="15">
      <c r="B466" s="386"/>
      <c r="C466" s="380"/>
      <c r="D466" s="380"/>
      <c r="E466" s="379"/>
      <c r="F466" s="378"/>
      <c r="G466" s="438"/>
      <c r="H466" s="465"/>
      <c r="I466" s="466"/>
      <c r="J466" s="459"/>
      <c r="K466" s="460"/>
    </row>
    <row r="467" spans="2:11" s="213" customFormat="1" ht="15">
      <c r="B467" s="369" t="s">
        <v>914</v>
      </c>
      <c r="C467" s="370"/>
      <c r="D467" s="371"/>
      <c r="E467" s="372" t="s">
        <v>12507</v>
      </c>
      <c r="F467" s="373"/>
      <c r="G467" s="437"/>
      <c r="H467" s="458"/>
      <c r="I467" s="458"/>
      <c r="J467" s="459"/>
      <c r="K467" s="460"/>
    </row>
    <row r="468" spans="2:11" s="213" customFormat="1" ht="15">
      <c r="B468" s="369" t="s">
        <v>61</v>
      </c>
      <c r="C468" s="370"/>
      <c r="D468" s="371"/>
      <c r="E468" s="372" t="s">
        <v>12508</v>
      </c>
      <c r="F468" s="373"/>
      <c r="G468" s="437"/>
      <c r="H468" s="458"/>
      <c r="I468" s="458"/>
      <c r="J468" s="459"/>
      <c r="K468" s="460"/>
    </row>
    <row r="469" spans="2:11" ht="15">
      <c r="B469" s="863" t="s">
        <v>13558</v>
      </c>
      <c r="C469" s="852" t="s">
        <v>12906</v>
      </c>
      <c r="D469" s="852" t="s">
        <v>1107</v>
      </c>
      <c r="E469" s="853" t="str">
        <f>IFERROR(VLOOKUP($C469,'SINAPI MARÇO 2020'!$1:$1048576,2,0),IFERROR(VLOOKUP($C469,'COMP. PROPRIA'!$B$1:$I$2187,4,0),""))</f>
        <v xml:space="preserve">PATCH PANEL 19"  - 24 PORTAS, CATEGORIA 6 </v>
      </c>
      <c r="F469" s="854" t="str">
        <f>IFERROR(VLOOKUP($C469,'SINAPI MARÇO 2020'!$A:$D,3,0),IFERROR(VLOOKUP($C469,'COMP. PROPRIA'!$B$1:$I$20010,5,0),""))</f>
        <v>UNI</v>
      </c>
      <c r="G469" s="453">
        <v>3</v>
      </c>
      <c r="H469" s="855">
        <f>IFERROR(VLOOKUP($C469,'SINAPI MARÇO 2020'!$A:$D,4,0),IFERROR(VLOOKUP($C469,'COMP. PROPRIA'!$B$1:$I$204555,8,0),""))</f>
        <v>834.69</v>
      </c>
      <c r="I469" s="856">
        <f>TRUNC(H469*'4-BDI'!$E$29,2)</f>
        <v>1065.9000000000001</v>
      </c>
      <c r="J469" s="461">
        <f t="shared" ref="J469:J479" si="51">TRUNC(G469*H469,2)</f>
        <v>2504.0700000000002</v>
      </c>
      <c r="K469" s="462">
        <f t="shared" ref="K469:K479" si="52">TRUNC(G469*I469,2)</f>
        <v>3197.7</v>
      </c>
    </row>
    <row r="470" spans="2:11" ht="15">
      <c r="B470" s="863" t="s">
        <v>13559</v>
      </c>
      <c r="C470" s="852" t="s">
        <v>12909</v>
      </c>
      <c r="D470" s="852" t="s">
        <v>1107</v>
      </c>
      <c r="E470" s="853" t="str">
        <f>IFERROR(VLOOKUP($C470,'SINAPI MARÇO 2020'!$1:$1048576,2,0),IFERROR(VLOOKUP($C470,'COMP. PROPRIA'!$B$1:$I$2187,4,0),""))</f>
        <v xml:space="preserve">SWITCH DE 48 PORTAS </v>
      </c>
      <c r="F470" s="854" t="str">
        <f>IFERROR(VLOOKUP($C470,'SINAPI MARÇO 2020'!$A:$D,3,0),IFERROR(VLOOKUP($C470,'COMP. PROPRIA'!$B$1:$I$20010,5,0),""))</f>
        <v>UNI</v>
      </c>
      <c r="G470" s="453">
        <v>1</v>
      </c>
      <c r="H470" s="855">
        <f>IFERROR(VLOOKUP($C470,'SINAPI MARÇO 2020'!$A:$D,4,0),IFERROR(VLOOKUP($C470,'COMP. PROPRIA'!$B$1:$I$204555,8,0),""))</f>
        <v>4719.47</v>
      </c>
      <c r="I470" s="856">
        <f>TRUNC(H470*'4-BDI'!$E$29,2)</f>
        <v>6026.77</v>
      </c>
      <c r="J470" s="461">
        <f t="shared" si="51"/>
        <v>4719.47</v>
      </c>
      <c r="K470" s="462">
        <f t="shared" si="52"/>
        <v>6026.77</v>
      </c>
    </row>
    <row r="471" spans="2:11" s="213" customFormat="1" ht="15">
      <c r="B471" s="863" t="s">
        <v>13560</v>
      </c>
      <c r="C471" s="852" t="s">
        <v>12912</v>
      </c>
      <c r="D471" s="852" t="s">
        <v>1107</v>
      </c>
      <c r="E471" s="853" t="str">
        <f>IFERROR(VLOOKUP($C471,'SINAPI MARÇO 2020'!$1:$1048576,2,0),IFERROR(VLOOKUP($C471,'COMP. PROPRIA'!$B$1:$I$2187,4,0),""))</f>
        <v>Guias de cabos simples</v>
      </c>
      <c r="F471" s="854" t="str">
        <f>IFERROR(VLOOKUP($C471,'SINAPI MARÇO 2020'!$A:$D,3,0),IFERROR(VLOOKUP($C471,'COMP. PROPRIA'!$B$1:$I$20010,5,0),""))</f>
        <v>UNI</v>
      </c>
      <c r="G471" s="453">
        <v>2</v>
      </c>
      <c r="H471" s="855">
        <f>IFERROR(VLOOKUP($C471,'SINAPI MARÇO 2020'!$A:$D,4,0),IFERROR(VLOOKUP($C471,'COMP. PROPRIA'!$B$1:$I$204555,8,0),""))</f>
        <v>21.32</v>
      </c>
      <c r="I471" s="856">
        <f>TRUNC(H471*'4-BDI'!$E$29,2)</f>
        <v>27.22</v>
      </c>
      <c r="J471" s="461">
        <f t="shared" si="51"/>
        <v>42.64</v>
      </c>
      <c r="K471" s="462">
        <f t="shared" si="52"/>
        <v>54.44</v>
      </c>
    </row>
    <row r="472" spans="2:11" s="213" customFormat="1" ht="15">
      <c r="B472" s="863" t="s">
        <v>13561</v>
      </c>
      <c r="C472" s="852" t="s">
        <v>12914</v>
      </c>
      <c r="D472" s="852" t="s">
        <v>1107</v>
      </c>
      <c r="E472" s="853" t="str">
        <f>IFERROR(VLOOKUP($C472,'SINAPI MARÇO 2020'!$1:$1048576,2,0),IFERROR(VLOOKUP($C472,'COMP. PROPRIA'!$B$1:$I$2187,4,0),""))</f>
        <v xml:space="preserve">GUIA DE CABOS VERTICAL, FECHADO               </v>
      </c>
      <c r="F472" s="854" t="str">
        <f>IFERROR(VLOOKUP($C472,'SINAPI MARÇO 2020'!$A:$D,3,0),IFERROR(VLOOKUP($C472,'COMP. PROPRIA'!$B$1:$I$20010,5,0),""))</f>
        <v>UNI</v>
      </c>
      <c r="G472" s="453">
        <v>1</v>
      </c>
      <c r="H472" s="855">
        <f>IFERROR(VLOOKUP($C472,'SINAPI MARÇO 2020'!$A:$D,4,0),IFERROR(VLOOKUP($C472,'COMP. PROPRIA'!$B$1:$I$204555,8,0),""))</f>
        <v>21.32</v>
      </c>
      <c r="I472" s="856">
        <f>TRUNC(H472*'4-BDI'!$E$29,2)</f>
        <v>27.22</v>
      </c>
      <c r="J472" s="461">
        <f t="shared" si="51"/>
        <v>21.32</v>
      </c>
      <c r="K472" s="462">
        <f t="shared" si="52"/>
        <v>27.22</v>
      </c>
    </row>
    <row r="473" spans="2:11" s="213" customFormat="1" ht="15">
      <c r="B473" s="863" t="s">
        <v>13562</v>
      </c>
      <c r="C473" s="852" t="s">
        <v>12916</v>
      </c>
      <c r="D473" s="852" t="s">
        <v>1107</v>
      </c>
      <c r="E473" s="853" t="str">
        <f>IFERROR(VLOOKUP($C473,'SINAPI MARÇO 2020'!$1:$1048576,2,0),IFERROR(VLOOKUP($C473,'COMP. PROPRIA'!$B$1:$I$2187,4,0),""))</f>
        <v xml:space="preserve">GUIA DE CABOS VERTICAL  </v>
      </c>
      <c r="F473" s="854" t="str">
        <f>IFERROR(VLOOKUP($C473,'SINAPI MARÇO 2020'!$A:$D,3,0),IFERROR(VLOOKUP($C473,'COMP. PROPRIA'!$B$1:$I$20010,5,0),""))</f>
        <v>UNI</v>
      </c>
      <c r="G473" s="453">
        <v>2</v>
      </c>
      <c r="H473" s="855">
        <f>IFERROR(VLOOKUP($C473,'SINAPI MARÇO 2020'!$A:$D,4,0),IFERROR(VLOOKUP($C473,'COMP. PROPRIA'!$B$1:$I$204555,8,0),""))</f>
        <v>21.32</v>
      </c>
      <c r="I473" s="856">
        <f>TRUNC(H473*'4-BDI'!$E$29,2)</f>
        <v>27.22</v>
      </c>
      <c r="J473" s="461">
        <f t="shared" si="51"/>
        <v>42.64</v>
      </c>
      <c r="K473" s="462">
        <f t="shared" si="52"/>
        <v>54.44</v>
      </c>
    </row>
    <row r="474" spans="2:11" s="213" customFormat="1" ht="15">
      <c r="B474" s="863" t="s">
        <v>13563</v>
      </c>
      <c r="C474" s="852" t="s">
        <v>12919</v>
      </c>
      <c r="D474" s="852" t="s">
        <v>1107</v>
      </c>
      <c r="E474" s="853" t="str">
        <f>IFERROR(VLOOKUP($C474,'SINAPI MARÇO 2020'!$1:$1048576,2,0),IFERROR(VLOOKUP($C474,'COMP. PROPRIA'!$B$1:$I$2187,4,0),""))</f>
        <v xml:space="preserve">GUIA DE CABOS SUPERIOR, FECHADO               </v>
      </c>
      <c r="F474" s="854" t="str">
        <f>IFERROR(VLOOKUP($C474,'SINAPI MARÇO 2020'!$A:$D,3,0),IFERROR(VLOOKUP($C474,'COMP. PROPRIA'!$B$1:$I$20010,5,0),""))</f>
        <v>UNI</v>
      </c>
      <c r="G474" s="453">
        <v>1</v>
      </c>
      <c r="H474" s="855">
        <f>IFERROR(VLOOKUP($C474,'SINAPI MARÇO 2020'!$A:$D,4,0),IFERROR(VLOOKUP($C474,'COMP. PROPRIA'!$B$1:$I$204555,8,0),""))</f>
        <v>21.32</v>
      </c>
      <c r="I474" s="856">
        <f>TRUNC(H474*'4-BDI'!$E$29,2)</f>
        <v>27.22</v>
      </c>
      <c r="J474" s="461">
        <f t="shared" si="51"/>
        <v>21.32</v>
      </c>
      <c r="K474" s="462">
        <f t="shared" si="52"/>
        <v>27.22</v>
      </c>
    </row>
    <row r="475" spans="2:11" s="213" customFormat="1" ht="15">
      <c r="B475" s="863" t="s">
        <v>13564</v>
      </c>
      <c r="C475" s="852" t="s">
        <v>12945</v>
      </c>
      <c r="D475" s="852" t="s">
        <v>1107</v>
      </c>
      <c r="E475" s="853" t="str">
        <f>IFERROR(VLOOKUP($C475,'SINAPI MARÇO 2020'!$1:$1048576,2,0),IFERROR(VLOOKUP($C475,'COMP. PROPRIA'!$B$1:$I$2187,4,0),""))</f>
        <v>Perfil de montagem</v>
      </c>
      <c r="F475" s="854" t="str">
        <f>IFERROR(VLOOKUP($C475,'SINAPI MARÇO 2020'!$A:$D,3,0),IFERROR(VLOOKUP($C475,'COMP. PROPRIA'!$B$1:$I$20010,5,0),""))</f>
        <v xml:space="preserve">UN    </v>
      </c>
      <c r="G475" s="453">
        <v>1</v>
      </c>
      <c r="H475" s="855">
        <f>IFERROR(VLOOKUP($C475,'SINAPI MARÇO 2020'!$A:$D,4,0),IFERROR(VLOOKUP($C475,'COMP. PROPRIA'!$B$1:$I$204555,8,0),""))</f>
        <v>40.549999999999997</v>
      </c>
      <c r="I475" s="856">
        <f>TRUNC(H475*'4-BDI'!$E$29,2)</f>
        <v>51.78</v>
      </c>
      <c r="J475" s="461">
        <f t="shared" si="51"/>
        <v>40.549999999999997</v>
      </c>
      <c r="K475" s="462">
        <f t="shared" si="52"/>
        <v>51.78</v>
      </c>
    </row>
    <row r="476" spans="2:11" s="213" customFormat="1" ht="15">
      <c r="B476" s="863" t="s">
        <v>13565</v>
      </c>
      <c r="C476" s="852" t="s">
        <v>12921</v>
      </c>
      <c r="D476" s="852" t="s">
        <v>1107</v>
      </c>
      <c r="E476" s="853" t="str">
        <f>IFERROR(VLOOKUP($C476,'SINAPI MARÇO 2020'!$1:$1048576,2,0),IFERROR(VLOOKUP($C476,'COMP. PROPRIA'!$B$1:$I$2187,4,0),""))</f>
        <v xml:space="preserve">ANEL ORGANIZADOR DE CABOS </v>
      </c>
      <c r="F476" s="854" t="str">
        <f>IFERROR(VLOOKUP($C476,'SINAPI MARÇO 2020'!$A:$D,3,0),IFERROR(VLOOKUP($C476,'COMP. PROPRIA'!$B$1:$I$20010,5,0),""))</f>
        <v>UNI</v>
      </c>
      <c r="G476" s="453">
        <v>2</v>
      </c>
      <c r="H476" s="855">
        <f>IFERROR(VLOOKUP($C476,'SINAPI MARÇO 2020'!$A:$D,4,0),IFERROR(VLOOKUP($C476,'COMP. PROPRIA'!$B$1:$I$204555,8,0),""))</f>
        <v>45.14</v>
      </c>
      <c r="I476" s="856">
        <f>TRUNC(H476*'4-BDI'!$E$29,2)</f>
        <v>57.64</v>
      </c>
      <c r="J476" s="461">
        <f t="shared" si="51"/>
        <v>90.28</v>
      </c>
      <c r="K476" s="462">
        <f t="shared" si="52"/>
        <v>115.28</v>
      </c>
    </row>
    <row r="477" spans="2:11" s="213" customFormat="1" ht="15">
      <c r="B477" s="863" t="s">
        <v>13566</v>
      </c>
      <c r="C477" s="852" t="s">
        <v>12924</v>
      </c>
      <c r="D477" s="852" t="s">
        <v>1107</v>
      </c>
      <c r="E477" s="853" t="str">
        <f>IFERROR(VLOOKUP($C477,'SINAPI MARÇO 2020'!$1:$1048576,2,0),IFERROR(VLOOKUP($C477,'COMP. PROPRIA'!$B$1:$I$2187,4,0),""))</f>
        <v xml:space="preserve">BANDEJA DESLIZANTE PERFURADA </v>
      </c>
      <c r="F477" s="854" t="str">
        <f>IFERROR(VLOOKUP($C477,'SINAPI MARÇO 2020'!$A:$D,3,0),IFERROR(VLOOKUP($C477,'COMP. PROPRIA'!$B$1:$I$20010,5,0),""))</f>
        <v>UNI</v>
      </c>
      <c r="G477" s="453">
        <v>2</v>
      </c>
      <c r="H477" s="855">
        <f>IFERROR(VLOOKUP($C477,'SINAPI MARÇO 2020'!$A:$D,4,0),IFERROR(VLOOKUP($C477,'COMP. PROPRIA'!$B$1:$I$204555,8,0),""))</f>
        <v>64.16</v>
      </c>
      <c r="I477" s="856">
        <f>TRUNC(H477*'4-BDI'!$E$29,2)</f>
        <v>81.93</v>
      </c>
      <c r="J477" s="461">
        <f t="shared" si="51"/>
        <v>128.32</v>
      </c>
      <c r="K477" s="462">
        <f t="shared" si="52"/>
        <v>163.86</v>
      </c>
    </row>
    <row r="478" spans="2:11" s="213" customFormat="1" ht="15">
      <c r="B478" s="863" t="s">
        <v>13567</v>
      </c>
      <c r="C478" s="852" t="s">
        <v>12927</v>
      </c>
      <c r="D478" s="852" t="s">
        <v>1107</v>
      </c>
      <c r="E478" s="853" t="str">
        <f>IFERROR(VLOOKUP($C478,'SINAPI MARÇO 2020'!$1:$1048576,2,0),IFERROR(VLOOKUP($C478,'COMP. PROPRIA'!$B$1:$I$2187,4,0),""))</f>
        <v xml:space="preserve">Mini-rack de parede 19" x 8u x 450mm - fornecimento e instalação               </v>
      </c>
      <c r="F478" s="854" t="str">
        <f>IFERROR(VLOOKUP($C478,'SINAPI MARÇO 2020'!$A:$D,3,0),IFERROR(VLOOKUP($C478,'COMP. PROPRIA'!$B$1:$I$20010,5,0),""))</f>
        <v>UNI</v>
      </c>
      <c r="G478" s="453">
        <v>1</v>
      </c>
      <c r="H478" s="855">
        <f>IFERROR(VLOOKUP($C478,'SINAPI MARÇO 2020'!$A:$D,4,0),IFERROR(VLOOKUP($C478,'COMP. PROPRIA'!$B$1:$I$204555,8,0),""))</f>
        <v>425.66</v>
      </c>
      <c r="I478" s="856">
        <f>TRUNC(H478*'4-BDI'!$E$29,2)</f>
        <v>543.55999999999995</v>
      </c>
      <c r="J478" s="461">
        <f t="shared" si="51"/>
        <v>425.66</v>
      </c>
      <c r="K478" s="462">
        <f t="shared" si="52"/>
        <v>543.55999999999995</v>
      </c>
    </row>
    <row r="479" spans="2:11" s="213" customFormat="1" ht="15">
      <c r="B479" s="863" t="s">
        <v>13568</v>
      </c>
      <c r="C479" s="852" t="s">
        <v>12946</v>
      </c>
      <c r="D479" s="852" t="s">
        <v>1107</v>
      </c>
      <c r="E479" s="853" t="str">
        <f>IFERROR(VLOOKUP($C479,'SINAPI MARÇO 2020'!$1:$1048576,2,0),IFERROR(VLOOKUP($C479,'COMP. PROPRIA'!$B$1:$I$2187,4,0),""))</f>
        <v>Access Point Wireless 2.4 GHz - 300Mpbs - fornecimento e instalação</v>
      </c>
      <c r="F479" s="854" t="str">
        <f>IFERROR(VLOOKUP($C479,'SINAPI MARÇO 2020'!$A:$D,3,0),IFERROR(VLOOKUP($C479,'COMP. PROPRIA'!$B$1:$I$20010,5,0),""))</f>
        <v xml:space="preserve">UN    </v>
      </c>
      <c r="G479" s="453">
        <v>2</v>
      </c>
      <c r="H479" s="855">
        <f>IFERROR(VLOOKUP($C479,'SINAPI MARÇO 2020'!$A:$D,4,0),IFERROR(VLOOKUP($C479,'COMP. PROPRIA'!$B$1:$I$204555,8,0),""))</f>
        <v>248.62</v>
      </c>
      <c r="I479" s="856">
        <f>TRUNC(H479*'4-BDI'!$E$29,2)</f>
        <v>317.48</v>
      </c>
      <c r="J479" s="461">
        <f t="shared" si="51"/>
        <v>497.24</v>
      </c>
      <c r="K479" s="462">
        <f t="shared" si="52"/>
        <v>634.96</v>
      </c>
    </row>
    <row r="480" spans="2:11" s="213" customFormat="1" ht="15">
      <c r="B480" s="389" t="s">
        <v>62</v>
      </c>
      <c r="C480" s="383"/>
      <c r="D480" s="383"/>
      <c r="E480" s="381" t="s">
        <v>12513</v>
      </c>
      <c r="F480" s="854" t="str">
        <f>IFERROR(VLOOKUP($C480,'SINAPI MARÇO 2020'!$A:$D,3,0),IFERROR(VLOOKUP($C480,'COMP. PROPRIA'!$B$1:$I$20010,5,0),""))</f>
        <v/>
      </c>
      <c r="G480" s="453"/>
      <c r="H480" s="855"/>
      <c r="I480" s="856"/>
      <c r="J480" s="461"/>
      <c r="K480" s="462"/>
    </row>
    <row r="481" spans="2:11" s="213" customFormat="1" ht="15">
      <c r="B481" s="863" t="s">
        <v>12895</v>
      </c>
      <c r="C481" s="852" t="s">
        <v>12930</v>
      </c>
      <c r="D481" s="852" t="s">
        <v>1107</v>
      </c>
      <c r="E481" s="853" t="str">
        <f>IFERROR(VLOOKUP($C481,'SINAPI MARÇO 2020'!$1:$1048576,2,0),IFERROR(VLOOKUP($C481,'COMP. PROPRIA'!$B$1:$I$2187,4,0),""))</f>
        <v xml:space="preserve">CABO UTP -6 (24AWG) </v>
      </c>
      <c r="F481" s="854" t="str">
        <f>IFERROR(VLOOKUP($C481,'SINAPI MARÇO 2020'!$A:$D,3,0),IFERROR(VLOOKUP($C481,'COMP. PROPRIA'!$B$1:$I$20010,5,0),""))</f>
        <v xml:space="preserve">M     </v>
      </c>
      <c r="G481" s="453">
        <v>1268.5</v>
      </c>
      <c r="H481" s="855">
        <f>IFERROR(VLOOKUP($C481,'SINAPI MARÇO 2020'!$A:$D,4,0),IFERROR(VLOOKUP($C481,'COMP. PROPRIA'!$B$1:$I$204555,8,0),""))</f>
        <v>8.66</v>
      </c>
      <c r="I481" s="856">
        <f>TRUNC(H481*'4-BDI'!$E$29,2)</f>
        <v>11.05</v>
      </c>
      <c r="J481" s="461">
        <f>TRUNC(G481*H481,2)</f>
        <v>10985.21</v>
      </c>
      <c r="K481" s="462">
        <f>TRUNC(G481*I481,2)</f>
        <v>14016.92</v>
      </c>
    </row>
    <row r="482" spans="2:11" s="213" customFormat="1" ht="15">
      <c r="B482" s="863" t="s">
        <v>12896</v>
      </c>
      <c r="C482" s="852" t="s">
        <v>12933</v>
      </c>
      <c r="D482" s="852" t="s">
        <v>1107</v>
      </c>
      <c r="E482" s="853" t="str">
        <f>IFERROR(VLOOKUP($C482,'SINAPI MARÇO 2020'!$1:$1048576,2,0),IFERROR(VLOOKUP($C482,'COMP. PROPRIA'!$B$1:$I$2187,4,0),""))</f>
        <v xml:space="preserve">CABO COAXIAL </v>
      </c>
      <c r="F482" s="854" t="str">
        <f>IFERROR(VLOOKUP($C482,'SINAPI MARÇO 2020'!$A:$D,3,0),IFERROR(VLOOKUP($C482,'COMP. PROPRIA'!$B$1:$I$20010,5,0),""))</f>
        <v xml:space="preserve">M     </v>
      </c>
      <c r="G482" s="453">
        <v>341</v>
      </c>
      <c r="H482" s="855">
        <f>IFERROR(VLOOKUP($C482,'SINAPI MARÇO 2020'!$A:$D,4,0),IFERROR(VLOOKUP($C482,'COMP. PROPRIA'!$B$1:$I$204555,8,0),""))</f>
        <v>7.4</v>
      </c>
      <c r="I482" s="856">
        <f>TRUNC(H482*'4-BDI'!$E$29,2)</f>
        <v>9.44</v>
      </c>
      <c r="J482" s="461">
        <f>TRUNC(G482*H482,2)</f>
        <v>2523.4</v>
      </c>
      <c r="K482" s="462">
        <f>TRUNC(G482*I482,2)</f>
        <v>3219.04</v>
      </c>
    </row>
    <row r="483" spans="2:11" s="213" customFormat="1" ht="15">
      <c r="B483" s="389" t="s">
        <v>63</v>
      </c>
      <c r="C483" s="383"/>
      <c r="D483" s="383"/>
      <c r="E483" s="381" t="s">
        <v>12514</v>
      </c>
      <c r="F483" s="854" t="str">
        <f>IFERROR(VLOOKUP($C483,'SINAPI MARÇO 2020'!$A:$D,3,0),IFERROR(VLOOKUP($C483,'COMP. PROPRIA'!$B$1:$I$20010,5,0),""))</f>
        <v/>
      </c>
      <c r="G483" s="453"/>
      <c r="H483" s="855"/>
      <c r="I483" s="856"/>
      <c r="J483" s="461"/>
      <c r="K483" s="462"/>
    </row>
    <row r="484" spans="2:11" s="213" customFormat="1" ht="15">
      <c r="B484" s="863" t="s">
        <v>13569</v>
      </c>
      <c r="C484" s="852" t="s">
        <v>12947</v>
      </c>
      <c r="D484" s="852" t="s">
        <v>1107</v>
      </c>
      <c r="E484" s="853" t="str">
        <f>IFERROR(VLOOKUP($C484,'SINAPI MARÇO 2020'!$1:$1048576,2,0),IFERROR(VLOOKUP($C484,'COMP. PROPRIA'!$B$1:$I$2187,4,0),""))</f>
        <v>Cabos de conexões – Patch cord categoria 6  - 2,5 metros</v>
      </c>
      <c r="F484" s="854" t="str">
        <f>IFERROR(VLOOKUP($C484,'SINAPI MARÇO 2020'!$A:$D,3,0),IFERROR(VLOOKUP($C484,'COMP. PROPRIA'!$B$1:$I$20010,5,0),""))</f>
        <v xml:space="preserve">UN    </v>
      </c>
      <c r="G484" s="453">
        <v>28</v>
      </c>
      <c r="H484" s="855">
        <f>IFERROR(VLOOKUP($C484,'SINAPI MARÇO 2020'!$A:$D,4,0),IFERROR(VLOOKUP($C484,'COMP. PROPRIA'!$B$1:$I$204555,8,0),""))</f>
        <v>36.729999999999997</v>
      </c>
      <c r="I484" s="856">
        <f>TRUNC(H484*'4-BDI'!$E$29,2)</f>
        <v>46.9</v>
      </c>
      <c r="J484" s="461">
        <f>TRUNC(G484*H484,2)</f>
        <v>1028.44</v>
      </c>
      <c r="K484" s="462">
        <f>TRUNC(G484*I484,2)</f>
        <v>1313.2</v>
      </c>
    </row>
    <row r="485" spans="2:11" s="384" customFormat="1" ht="15">
      <c r="B485" s="389" t="s">
        <v>64</v>
      </c>
      <c r="C485" s="383"/>
      <c r="D485" s="387"/>
      <c r="E485" s="381" t="s">
        <v>12518</v>
      </c>
      <c r="F485" s="854" t="str">
        <f>IFERROR(VLOOKUP($C485,'SINAPI MARÇO 2020'!$A:$D,3,0),IFERROR(VLOOKUP($C485,'COMP. PROPRIA'!$B$1:$I$20010,5,0),""))</f>
        <v/>
      </c>
      <c r="G485" s="437"/>
      <c r="H485" s="855"/>
      <c r="I485" s="468"/>
      <c r="J485" s="469"/>
      <c r="K485" s="460"/>
    </row>
    <row r="486" spans="2:11" s="213" customFormat="1" ht="15">
      <c r="B486" s="863" t="s">
        <v>13570</v>
      </c>
      <c r="C486" s="852" t="s">
        <v>12948</v>
      </c>
      <c r="D486" s="852" t="s">
        <v>1107</v>
      </c>
      <c r="E486" s="853" t="str">
        <f>IFERROR(VLOOKUP($C486,'SINAPI MARÇO 2020'!$1:$1048576,2,0),IFERROR(VLOOKUP($C486,'COMP. PROPRIA'!$B$1:$I$2187,4,0),""))</f>
        <v>Tomada modular RJ-45 Categoria 6 (completa)</v>
      </c>
      <c r="F486" s="854" t="str">
        <f>IFERROR(VLOOKUP($C486,'SINAPI MARÇO 2020'!$A:$D,3,0),IFERROR(VLOOKUP($C486,'COMP. PROPRIA'!$B$1:$I$20010,5,0),""))</f>
        <v xml:space="preserve">UN    </v>
      </c>
      <c r="G486" s="453">
        <v>28</v>
      </c>
      <c r="H486" s="855">
        <f>IFERROR(VLOOKUP($C486,'SINAPI MARÇO 2020'!$A:$D,4,0),IFERROR(VLOOKUP($C486,'COMP. PROPRIA'!$B$1:$I$204555,8,0),""))</f>
        <v>31.23</v>
      </c>
      <c r="I486" s="856">
        <f>TRUNC(H486*'4-BDI'!$E$29,2)</f>
        <v>39.880000000000003</v>
      </c>
      <c r="J486" s="461">
        <f>TRUNC(G486*H486,2)</f>
        <v>874.44</v>
      </c>
      <c r="K486" s="462">
        <f>TRUNC(G486*I486,2)</f>
        <v>1116.6400000000001</v>
      </c>
    </row>
    <row r="487" spans="2:11" s="213" customFormat="1" ht="15">
      <c r="B487" s="863" t="s">
        <v>13571</v>
      </c>
      <c r="C487" s="852" t="s">
        <v>12949</v>
      </c>
      <c r="D487" s="852" t="s">
        <v>1107</v>
      </c>
      <c r="E487" s="853" t="str">
        <f>IFERROR(VLOOKUP($C487,'SINAPI MARÇO 2020'!$1:$1048576,2,0),IFERROR(VLOOKUP($C487,'COMP. PROPRIA'!$B$1:$I$2187,4,0),""))</f>
        <v>Conector de TV Tipo F (Coaxial) com placa</v>
      </c>
      <c r="F487" s="854" t="str">
        <f>IFERROR(VLOOKUP($C487,'SINAPI MARÇO 2020'!$A:$D,3,0),IFERROR(VLOOKUP($C487,'COMP. PROPRIA'!$B$1:$I$20010,5,0),""))</f>
        <v xml:space="preserve">UN    </v>
      </c>
      <c r="G487" s="453">
        <v>14</v>
      </c>
      <c r="H487" s="855">
        <f>IFERROR(VLOOKUP($C487,'SINAPI MARÇO 2020'!$A:$D,4,0),IFERROR(VLOOKUP($C487,'COMP. PROPRIA'!$B$1:$I$204555,8,0),""))</f>
        <v>30.13</v>
      </c>
      <c r="I487" s="856">
        <f>TRUNC(H487*'4-BDI'!$E$29,2)</f>
        <v>38.47</v>
      </c>
      <c r="J487" s="461">
        <f>TRUNC(G487*H487,2)</f>
        <v>421.82</v>
      </c>
      <c r="K487" s="462">
        <f>TRUNC(G487*I487,2)</f>
        <v>538.58000000000004</v>
      </c>
    </row>
    <row r="488" spans="2:11" s="213" customFormat="1" ht="15">
      <c r="B488" s="863" t="s">
        <v>13572</v>
      </c>
      <c r="C488" s="852" t="s">
        <v>12950</v>
      </c>
      <c r="D488" s="852" t="s">
        <v>1107</v>
      </c>
      <c r="E488" s="853" t="str">
        <f>IFERROR(VLOOKUP($C488,'SINAPI MARÇO 2020'!$1:$1048576,2,0),IFERROR(VLOOKUP($C488,'COMP. PROPRIA'!$B$1:$I$2187,4,0),""))</f>
        <v>Central PABX 24 portas</v>
      </c>
      <c r="F488" s="854" t="str">
        <f>IFERROR(VLOOKUP($C488,'SINAPI MARÇO 2020'!$A:$D,3,0),IFERROR(VLOOKUP($C488,'COMP. PROPRIA'!$B$1:$I$20010,5,0),""))</f>
        <v xml:space="preserve">UN    </v>
      </c>
      <c r="G488" s="453">
        <v>1</v>
      </c>
      <c r="H488" s="855">
        <f>IFERROR(VLOOKUP($C488,'SINAPI MARÇO 2020'!$A:$D,4,0),IFERROR(VLOOKUP($C488,'COMP. PROPRIA'!$B$1:$I$204555,8,0),""))</f>
        <v>4265.42</v>
      </c>
      <c r="I488" s="856">
        <f>TRUNC(H488*'4-BDI'!$E$29,2)</f>
        <v>5446.95</v>
      </c>
      <c r="J488" s="461">
        <f>TRUNC(G488*H488,2)</f>
        <v>4265.42</v>
      </c>
      <c r="K488" s="462">
        <f>TRUNC(G488*I488,2)</f>
        <v>5446.95</v>
      </c>
    </row>
    <row r="489" spans="2:11" s="213" customFormat="1" ht="15">
      <c r="B489" s="389" t="s">
        <v>13573</v>
      </c>
      <c r="C489" s="387"/>
      <c r="D489" s="387"/>
      <c r="E489" s="381" t="s">
        <v>12522</v>
      </c>
      <c r="F489" s="854" t="str">
        <f>IFERROR(VLOOKUP($C489,'SINAPI MARÇO 2020'!$A:$D,3,0),IFERROR(VLOOKUP($C489,'COMP. PROPRIA'!$B$1:$I$20010,5,0),""))</f>
        <v/>
      </c>
      <c r="G489" s="453"/>
      <c r="H489" s="855"/>
      <c r="I489" s="856"/>
      <c r="J489" s="461"/>
      <c r="K489" s="462"/>
    </row>
    <row r="490" spans="2:11" s="213" customFormat="1" ht="33.75" customHeight="1">
      <c r="B490" s="863" t="s">
        <v>13574</v>
      </c>
      <c r="C490" s="857" t="s">
        <v>13213</v>
      </c>
      <c r="D490" s="852" t="s">
        <v>1107</v>
      </c>
      <c r="E490" s="853" t="str">
        <f>IFERROR(VLOOKUP($C490,'SINAPI MARÇO 2020'!$1:$1048576,2,0),IFERROR(VLOOKUP($C490,'COMP. PROPRIA'!$B$1:$I$2187,4,0),""))</f>
        <v>Caixa de passagem em alvenaria 30x30x12 com tampa de ferro fundido FORNECIMENTO E INSTALAÇÃO</v>
      </c>
      <c r="F490" s="854" t="str">
        <f>IFERROR(VLOOKUP($C490,'SINAPI MARÇO 2020'!$A:$D,3,0),IFERROR(VLOOKUP($C490,'COMP. PROPRIA'!$B$1:$I$20010,5,0),""))</f>
        <v xml:space="preserve">UN    </v>
      </c>
      <c r="G490" s="453">
        <v>5</v>
      </c>
      <c r="H490" s="855">
        <f>IFERROR(VLOOKUP($C490,'SINAPI MARÇO 2020'!$A:$D,4,0),IFERROR(VLOOKUP($C490,'COMP. PROPRIA'!$B$1:$I$204555,8,0),""))</f>
        <v>222.24</v>
      </c>
      <c r="I490" s="856">
        <f>TRUNC(H490*'4-BDI'!$E$29,2)</f>
        <v>283.8</v>
      </c>
      <c r="J490" s="461">
        <f>TRUNC(G490*H490,2)</f>
        <v>1111.2</v>
      </c>
      <c r="K490" s="462">
        <f>TRUNC(G490*I490,2)</f>
        <v>1419</v>
      </c>
    </row>
    <row r="491" spans="2:11" s="213" customFormat="1" ht="15">
      <c r="B491" s="863" t="s">
        <v>13575</v>
      </c>
      <c r="C491" s="852" t="s">
        <v>12936</v>
      </c>
      <c r="D491" s="852" t="s">
        <v>1107</v>
      </c>
      <c r="E491" s="853" t="str">
        <f>IFERROR(VLOOKUP($C491,'SINAPI MARÇO 2020'!$1:$1048576,2,0),IFERROR(VLOOKUP($C491,'COMP. PROPRIA'!$B$1:$I$2187,4,0),""))</f>
        <v>CAIXA DE PASSAGEM PVC 4X2" - FORNECIMENTO E INSTALACAO</v>
      </c>
      <c r="F491" s="854" t="str">
        <f>IFERROR(VLOOKUP($C491,'SINAPI MARÇO 2020'!$A:$D,3,0),IFERROR(VLOOKUP($C491,'COMP. PROPRIA'!$B$1:$I$20010,5,0),""))</f>
        <v>UN</v>
      </c>
      <c r="G491" s="453">
        <v>41</v>
      </c>
      <c r="H491" s="855">
        <f>IFERROR(VLOOKUP($C491,'SINAPI MARÇO 2020'!$A:$D,4,0),IFERROR(VLOOKUP($C491,'COMP. PROPRIA'!$B$1:$I$204555,8,0),""))</f>
        <v>6.57</v>
      </c>
      <c r="I491" s="856">
        <f>TRUNC(H491*'4-BDI'!$E$29,2)</f>
        <v>8.3800000000000008</v>
      </c>
      <c r="J491" s="461">
        <f>TRUNC(G491*H491,2)</f>
        <v>269.37</v>
      </c>
      <c r="K491" s="462">
        <f>TRUNC(G491*I491,2)</f>
        <v>343.58</v>
      </c>
    </row>
    <row r="492" spans="2:11" s="384" customFormat="1" ht="17.25" customHeight="1">
      <c r="B492" s="389" t="s">
        <v>13576</v>
      </c>
      <c r="C492" s="387"/>
      <c r="D492" s="387"/>
      <c r="E492" s="381" t="s">
        <v>12487</v>
      </c>
      <c r="F492" s="854" t="str">
        <f>IFERROR(VLOOKUP($C492,'SINAPI MARÇO 2020'!$A:$D,3,0),IFERROR(VLOOKUP($C492,'COMP. PROPRIA'!$B$1:$I$20010,5,0),""))</f>
        <v/>
      </c>
      <c r="G492" s="437"/>
      <c r="H492" s="855"/>
      <c r="I492" s="468"/>
      <c r="J492" s="469"/>
      <c r="K492" s="460"/>
    </row>
    <row r="493" spans="2:11" s="213" customFormat="1" ht="15">
      <c r="B493" s="863" t="s">
        <v>13577</v>
      </c>
      <c r="C493" s="852" t="s">
        <v>12938</v>
      </c>
      <c r="D493" s="852" t="s">
        <v>1107</v>
      </c>
      <c r="E493" s="853" t="str">
        <f>IFERROR(VLOOKUP($C493,'SINAPI MARÇO 2020'!$1:$1048576,2,0),IFERROR(VLOOKUP($C493,'COMP. PROPRIA'!$B$1:$I$2187,4,0),""))</f>
        <v>Eletroduto PVC flexivel 1", inclusive conexões</v>
      </c>
      <c r="F493" s="854" t="str">
        <f>IFERROR(VLOOKUP($C493,'SINAPI MARÇO 2020'!$A:$D,3,0),IFERROR(VLOOKUP($C493,'COMP. PROPRIA'!$B$1:$I$20010,5,0),""))</f>
        <v>M</v>
      </c>
      <c r="G493" s="453">
        <v>2</v>
      </c>
      <c r="H493" s="855">
        <f>IFERROR(VLOOKUP($C493,'SINAPI MARÇO 2020'!$A:$D,4,0),IFERROR(VLOOKUP($C493,'COMP. PROPRIA'!$B$1:$I$204555,8,0),""))</f>
        <v>6.1700000000000008</v>
      </c>
      <c r="I493" s="856">
        <f>TRUNC(H493*'4-BDI'!$E$29,2)</f>
        <v>7.87</v>
      </c>
      <c r="J493" s="461">
        <f>TRUNC(G493*H493,2)</f>
        <v>12.34</v>
      </c>
      <c r="K493" s="462">
        <f>TRUNC(G493*I493,2)</f>
        <v>15.74</v>
      </c>
    </row>
    <row r="494" spans="2:11" s="213" customFormat="1" ht="15">
      <c r="B494" s="863" t="s">
        <v>13578</v>
      </c>
      <c r="C494" s="852" t="s">
        <v>12939</v>
      </c>
      <c r="D494" s="852" t="s">
        <v>1107</v>
      </c>
      <c r="E494" s="853" t="str">
        <f>IFERROR(VLOOKUP($C494,'SINAPI MARÇO 2020'!$1:$1048576,2,0),IFERROR(VLOOKUP($C494,'COMP. PROPRIA'!$B$1:$I$2187,4,0),""))</f>
        <v>Eletroduto PVC flexivel 3/4", inclusive conexões</v>
      </c>
      <c r="F494" s="854" t="str">
        <f>IFERROR(VLOOKUP($C494,'SINAPI MARÇO 2020'!$A:$D,3,0),IFERROR(VLOOKUP($C494,'COMP. PROPRIA'!$B$1:$I$20010,5,0),""))</f>
        <v>M</v>
      </c>
      <c r="G494" s="453">
        <v>260.8</v>
      </c>
      <c r="H494" s="855">
        <f>IFERROR(VLOOKUP($C494,'SINAPI MARÇO 2020'!$A:$D,4,0),IFERROR(VLOOKUP($C494,'COMP. PROPRIA'!$B$1:$I$204555,8,0),""))</f>
        <v>5.09</v>
      </c>
      <c r="I494" s="856">
        <f>TRUNC(H494*'4-BDI'!$E$29,2)</f>
        <v>6.49</v>
      </c>
      <c r="J494" s="461">
        <f>TRUNC(G494*H494,2)</f>
        <v>1327.47</v>
      </c>
      <c r="K494" s="462">
        <f>TRUNC(G494*I494,2)</f>
        <v>1692.59</v>
      </c>
    </row>
    <row r="495" spans="2:11" s="213" customFormat="1" ht="15">
      <c r="B495" s="863" t="s">
        <v>13579</v>
      </c>
      <c r="C495" s="852" t="s">
        <v>12940</v>
      </c>
      <c r="D495" s="852" t="s">
        <v>1107</v>
      </c>
      <c r="E495" s="853" t="str">
        <f>IFERROR(VLOOKUP($C495,'SINAPI MARÇO 2020'!$1:$1048576,2,0),IFERROR(VLOOKUP($C495,'COMP. PROPRIA'!$B$1:$I$2187,4,0),""))</f>
        <v>Eletroduto Aço Galvanizado , Ø 1", fornecimento e instalação</v>
      </c>
      <c r="F495" s="854" t="str">
        <f>IFERROR(VLOOKUP($C495,'SINAPI MARÇO 2020'!$A:$D,3,0),IFERROR(VLOOKUP($C495,'COMP. PROPRIA'!$B$1:$I$20010,5,0),""))</f>
        <v>M</v>
      </c>
      <c r="G495" s="453">
        <v>50.4</v>
      </c>
      <c r="H495" s="855">
        <f>IFERROR(VLOOKUP($C495,'SINAPI MARÇO 2020'!$A:$D,4,0),IFERROR(VLOOKUP($C495,'COMP. PROPRIA'!$B$1:$I$204555,8,0),""))</f>
        <v>28.89</v>
      </c>
      <c r="I495" s="856">
        <f>TRUNC(H495*'4-BDI'!$E$29,2)</f>
        <v>36.89</v>
      </c>
      <c r="J495" s="461">
        <f>TRUNC(G495*H495,2)</f>
        <v>1456.05</v>
      </c>
      <c r="K495" s="462">
        <f>TRUNC(G495*I495,2)</f>
        <v>1859.25</v>
      </c>
    </row>
    <row r="496" spans="2:11" s="213" customFormat="1" ht="15">
      <c r="B496" s="863" t="s">
        <v>13580</v>
      </c>
      <c r="C496" s="852" t="s">
        <v>12941</v>
      </c>
      <c r="D496" s="852" t="s">
        <v>1107</v>
      </c>
      <c r="E496" s="853" t="str">
        <f>IFERROR(VLOOKUP($C496,'SINAPI MARÇO 2020'!$1:$1048576,2,0),IFERROR(VLOOKUP($C496,'COMP. PROPRIA'!$B$1:$I$2187,4,0),""))</f>
        <v>Eletroduto Aço Galvanizado , Ø 1.1/4", fornecimento e instalação</v>
      </c>
      <c r="F496" s="854" t="str">
        <f>IFERROR(VLOOKUP($C496,'SINAPI MARÇO 2020'!$A:$D,3,0),IFERROR(VLOOKUP($C496,'COMP. PROPRIA'!$B$1:$I$20010,5,0),""))</f>
        <v>M</v>
      </c>
      <c r="G496" s="453">
        <v>4.0999999999999996</v>
      </c>
      <c r="H496" s="855">
        <f>IFERROR(VLOOKUP($C496,'SINAPI MARÇO 2020'!$A:$D,4,0),IFERROR(VLOOKUP($C496,'COMP. PROPRIA'!$B$1:$I$204555,8,0),""))</f>
        <v>49.04</v>
      </c>
      <c r="I496" s="856">
        <f>TRUNC(H496*'4-BDI'!$E$29,2)</f>
        <v>62.62</v>
      </c>
      <c r="J496" s="461">
        <f>TRUNC(G496*H496,2)</f>
        <v>201.06</v>
      </c>
      <c r="K496" s="462">
        <f>TRUNC(G496*I496,2)</f>
        <v>256.74</v>
      </c>
    </row>
    <row r="497" spans="2:11" s="213" customFormat="1" ht="15">
      <c r="B497" s="863" t="s">
        <v>13581</v>
      </c>
      <c r="C497" s="852" t="s">
        <v>12942</v>
      </c>
      <c r="D497" s="852" t="s">
        <v>1107</v>
      </c>
      <c r="E497" s="853" t="str">
        <f>IFERROR(VLOOKUP($C497,'SINAPI MARÇO 2020'!$1:$1048576,2,0),IFERROR(VLOOKUP($C497,'COMP. PROPRIA'!$B$1:$I$2187,4,0),""))</f>
        <v>Eletroduto Aço Galvanizado , Ø 2", fornecimento e instalação</v>
      </c>
      <c r="F497" s="854" t="str">
        <f>IFERROR(VLOOKUP($C497,'SINAPI MARÇO 2020'!$A:$D,3,0),IFERROR(VLOOKUP($C497,'COMP. PROPRIA'!$B$1:$I$20010,5,0),""))</f>
        <v>M</v>
      </c>
      <c r="G497" s="453">
        <v>22</v>
      </c>
      <c r="H497" s="855">
        <f>IFERROR(VLOOKUP($C497,'SINAPI MARÇO 2020'!$A:$D,4,0),IFERROR(VLOOKUP($C497,'COMP. PROPRIA'!$B$1:$I$204555,8,0),""))</f>
        <v>54.92</v>
      </c>
      <c r="I497" s="856">
        <f>TRUNC(H497*'4-BDI'!$E$29,2)</f>
        <v>70.13</v>
      </c>
      <c r="J497" s="461">
        <f>TRUNC(G497*H497,2)</f>
        <v>1208.24</v>
      </c>
      <c r="K497" s="462">
        <f>TRUNC(G497*I497,2)</f>
        <v>1542.86</v>
      </c>
    </row>
    <row r="498" spans="2:11" s="213" customFormat="1" ht="15" customHeight="1">
      <c r="B498" s="732" t="s">
        <v>10128</v>
      </c>
      <c r="C498" s="733"/>
      <c r="D498" s="733"/>
      <c r="E498" s="733"/>
      <c r="F498" s="733"/>
      <c r="G498" s="733"/>
      <c r="H498" s="733"/>
      <c r="I498" s="463"/>
      <c r="J498" s="470">
        <f>TRUNC(SUM(J469:J497),2)</f>
        <v>34217.97</v>
      </c>
      <c r="K498" s="464">
        <f>TRUNC(SUM(K469:K497),2)</f>
        <v>43678.32</v>
      </c>
    </row>
    <row r="499" spans="2:11" s="213" customFormat="1" ht="15">
      <c r="B499" s="386"/>
      <c r="C499" s="380"/>
      <c r="D499" s="380"/>
      <c r="E499" s="379"/>
      <c r="F499" s="378"/>
      <c r="G499" s="438"/>
      <c r="H499" s="465"/>
      <c r="I499" s="466"/>
      <c r="J499" s="459"/>
      <c r="K499" s="460"/>
    </row>
    <row r="500" spans="2:11" s="213" customFormat="1" ht="15">
      <c r="B500" s="369" t="s">
        <v>915</v>
      </c>
      <c r="C500" s="380"/>
      <c r="D500" s="380"/>
      <c r="E500" s="372" t="s">
        <v>12529</v>
      </c>
      <c r="F500" s="373"/>
      <c r="G500" s="437"/>
      <c r="H500" s="458"/>
      <c r="I500" s="458"/>
      <c r="J500" s="459"/>
      <c r="K500" s="460"/>
    </row>
    <row r="501" spans="2:11" s="213" customFormat="1" ht="15">
      <c r="B501" s="15" t="s">
        <v>4908</v>
      </c>
      <c r="C501" s="866" t="s">
        <v>12957</v>
      </c>
      <c r="D501" s="852" t="s">
        <v>1107</v>
      </c>
      <c r="E501" s="853" t="str">
        <f>IFERROR(VLOOKUP($C501,'SINAPI MARÇO 2020'!$1:$1048576,2,0),IFERROR(VLOOKUP($C501,'COMP. PROPRIA'!$B$1:$I$2187,4,0),""))</f>
        <v>Coifa de Centro em Aço Inox de 1500x1000x600</v>
      </c>
      <c r="F501" s="854" t="str">
        <f>IFERROR(VLOOKUP($C501,'SINAPI MARÇO 2020'!$A:$D,3,0),IFERROR(VLOOKUP($C501,'COMP. PROPRIA'!$B$1:$I$20010,5,0),""))</f>
        <v xml:space="preserve">UN    </v>
      </c>
      <c r="G501" s="453">
        <v>1</v>
      </c>
      <c r="H501" s="855">
        <f>IFERROR(VLOOKUP($C501,'SINAPI MARÇO 2020'!$A:$D,4,0),IFERROR(VLOOKUP($C501,'COMP. PROPRIA'!$B$1:$I$204555,8,0),""))</f>
        <v>2423.81</v>
      </c>
      <c r="I501" s="856">
        <f>TRUNC(H501*'4-BDI'!$E$29,2)</f>
        <v>3095.21</v>
      </c>
      <c r="J501" s="461">
        <f>TRUNC(G501*H501,2)</f>
        <v>2423.81</v>
      </c>
      <c r="K501" s="462">
        <f>TRUNC(G501*I501,2)</f>
        <v>3095.21</v>
      </c>
    </row>
    <row r="502" spans="2:11" s="213" customFormat="1" ht="15">
      <c r="B502" s="15" t="s">
        <v>4909</v>
      </c>
      <c r="C502" s="852" t="s">
        <v>12959</v>
      </c>
      <c r="D502" s="852" t="s">
        <v>1107</v>
      </c>
      <c r="E502" s="853" t="str">
        <f>IFERROR(VLOOKUP($C502,'SINAPI MARÇO 2020'!$1:$1048576,2,0),IFERROR(VLOOKUP($C502,'COMP. PROPRIA'!$B$1:$I$2187,4,0),""))</f>
        <v>Duto de ligação 1000 X 0.80mm</v>
      </c>
      <c r="F502" s="854" t="str">
        <f>IFERROR(VLOOKUP($C502,'SINAPI MARÇO 2020'!$A:$D,3,0),IFERROR(VLOOKUP($C502,'COMP. PROPRIA'!$B$1:$I$20010,5,0),""))</f>
        <v>M</v>
      </c>
      <c r="G502" s="453">
        <v>2.85</v>
      </c>
      <c r="H502" s="855">
        <f>IFERROR(VLOOKUP($C502,'SINAPI MARÇO 2020'!$A:$D,4,0),IFERROR(VLOOKUP($C502,'COMP. PROPRIA'!$B$1:$I$204555,8,0),""))</f>
        <v>287.93</v>
      </c>
      <c r="I502" s="856">
        <f>TRUNC(H502*'4-BDI'!$E$29,2)</f>
        <v>367.68</v>
      </c>
      <c r="J502" s="461">
        <f>TRUNC(G502*H502,2)</f>
        <v>820.6</v>
      </c>
      <c r="K502" s="462">
        <f>TRUNC(G502*I502,2)</f>
        <v>1047.8800000000001</v>
      </c>
    </row>
    <row r="503" spans="2:11" s="213" customFormat="1" ht="27.75" customHeight="1">
      <c r="B503" s="15" t="s">
        <v>4910</v>
      </c>
      <c r="C503" s="852" t="s">
        <v>12961</v>
      </c>
      <c r="D503" s="852" t="s">
        <v>1107</v>
      </c>
      <c r="E503" s="853" t="str">
        <f>IFERROR(VLOOKUP($C503,'SINAPI MARÇO 2020'!$1:$1048576,2,0),IFERROR(VLOOKUP($C503,'COMP. PROPRIA'!$B$1:$I$2187,4,0),""))</f>
        <v>Chapéu chines em aluminio</v>
      </c>
      <c r="F503" s="854" t="str">
        <f>IFERROR(VLOOKUP($C503,'SINAPI MARÇO 2020'!$A:$D,3,0),IFERROR(VLOOKUP($C503,'COMP. PROPRIA'!$B$1:$I$20010,5,0),""))</f>
        <v xml:space="preserve">UN    </v>
      </c>
      <c r="G503" s="453">
        <v>1</v>
      </c>
      <c r="H503" s="855">
        <f>IFERROR(VLOOKUP($C503,'SINAPI MARÇO 2020'!$A:$D,4,0),IFERROR(VLOOKUP($C503,'COMP. PROPRIA'!$B$1:$I$204555,8,0),""))</f>
        <v>284.93</v>
      </c>
      <c r="I503" s="856">
        <f>TRUNC(H503*'4-BDI'!$E$29,2)</f>
        <v>363.85</v>
      </c>
      <c r="J503" s="461">
        <f>TRUNC(G503*H503,2)</f>
        <v>284.93</v>
      </c>
      <c r="K503" s="462">
        <f>TRUNC(G503*I503,2)</f>
        <v>363.85</v>
      </c>
    </row>
    <row r="504" spans="2:11" s="213" customFormat="1" ht="24.75" customHeight="1">
      <c r="B504" s="15" t="s">
        <v>4911</v>
      </c>
      <c r="C504" s="852" t="s">
        <v>12963</v>
      </c>
      <c r="D504" s="852" t="s">
        <v>1107</v>
      </c>
      <c r="E504" s="853" t="str">
        <f>IFERROR(VLOOKUP($C504,'SINAPI MARÇO 2020'!$1:$1048576,2,0),IFERROR(VLOOKUP($C504,'COMP. PROPRIA'!$B$1:$I$2187,4,0),""))</f>
        <v>Exaustor mecânico para banheiro 80m3/h com duto flexível - kit</v>
      </c>
      <c r="F504" s="854" t="str">
        <f>IFERROR(VLOOKUP($C504,'SINAPI MARÇO 2020'!$A:$D,3,0),IFERROR(VLOOKUP($C504,'COMP. PROPRIA'!$B$1:$I$20010,5,0),""))</f>
        <v xml:space="preserve">UN    </v>
      </c>
      <c r="G504" s="453">
        <v>2</v>
      </c>
      <c r="H504" s="855">
        <f>IFERROR(VLOOKUP($C504,'SINAPI MARÇO 2020'!$A:$D,4,0),IFERROR(VLOOKUP($C504,'COMP. PROPRIA'!$B$1:$I$204555,8,0),""))</f>
        <v>294.87</v>
      </c>
      <c r="I504" s="856">
        <f>TRUNC(H504*'4-BDI'!$E$29,2)</f>
        <v>376.54</v>
      </c>
      <c r="J504" s="461">
        <f>TRUNC(G504*H504,2)</f>
        <v>589.74</v>
      </c>
      <c r="K504" s="462">
        <f>TRUNC(G504*I504,2)</f>
        <v>753.08</v>
      </c>
    </row>
    <row r="505" spans="2:11" s="213" customFormat="1" ht="15" customHeight="1">
      <c r="B505" s="732" t="s">
        <v>10128</v>
      </c>
      <c r="C505" s="733"/>
      <c r="D505" s="733"/>
      <c r="E505" s="733"/>
      <c r="F505" s="733"/>
      <c r="G505" s="733"/>
      <c r="H505" s="733"/>
      <c r="I505" s="463"/>
      <c r="J505" s="470">
        <f>TRUNC(SUM(J501:J504),2)</f>
        <v>4119.08</v>
      </c>
      <c r="K505" s="464">
        <f>TRUNC(SUM(K501:K504),2)</f>
        <v>5260.02</v>
      </c>
    </row>
    <row r="506" spans="2:11" s="213" customFormat="1" ht="15">
      <c r="B506" s="386"/>
      <c r="C506" s="380"/>
      <c r="D506" s="380"/>
      <c r="E506" s="379"/>
      <c r="F506" s="378"/>
      <c r="G506" s="438"/>
      <c r="H506" s="465"/>
      <c r="I506" s="466"/>
      <c r="J506" s="459"/>
      <c r="K506" s="460"/>
    </row>
    <row r="507" spans="2:11" s="213" customFormat="1" ht="40.5" customHeight="1">
      <c r="B507" s="369" t="s">
        <v>916</v>
      </c>
      <c r="C507" s="370"/>
      <c r="D507" s="371"/>
      <c r="E507" s="379" t="s">
        <v>12534</v>
      </c>
      <c r="F507" s="373"/>
      <c r="G507" s="437"/>
      <c r="H507" s="458"/>
      <c r="I507" s="458"/>
      <c r="J507" s="459"/>
      <c r="K507" s="460"/>
    </row>
    <row r="508" spans="2:11" ht="30">
      <c r="B508" s="15" t="s">
        <v>65</v>
      </c>
      <c r="C508" s="852" t="s">
        <v>12966</v>
      </c>
      <c r="D508" s="852" t="s">
        <v>1107</v>
      </c>
      <c r="E508" s="853" t="str">
        <f>IFERROR(VLOOKUP($C508,'SINAPI MARÇO 2020'!$1:$1048576,2,0),IFERROR(VLOOKUP($C508,'COMP. PROPRIA'!$B$1:$I$2187,4,0),""))</f>
        <v>Pára-raios tipo Franklin em aço inox 3 pontas em haste de 3 m. x 1.1/2" tipo simples</v>
      </c>
      <c r="F508" s="854" t="str">
        <f>IFERROR(VLOOKUP($C508,'SINAPI MARÇO 2020'!$A:$D,3,0),IFERROR(VLOOKUP($C508,'COMP. PROPRIA'!$B$1:$I$20010,5,0),""))</f>
        <v xml:space="preserve">M     </v>
      </c>
      <c r="G508" s="453">
        <v>3</v>
      </c>
      <c r="H508" s="855">
        <f>IFERROR(VLOOKUP($C508,'SINAPI MARÇO 2020'!$A:$D,4,0),IFERROR(VLOOKUP($C508,'COMP. PROPRIA'!$B$1:$I$204555,8,0),""))</f>
        <v>124.43</v>
      </c>
      <c r="I508" s="856">
        <f>TRUNC(H508*'4-BDI'!$E$29,2)</f>
        <v>158.88999999999999</v>
      </c>
      <c r="J508" s="461">
        <f t="shared" ref="J508:J519" si="53">TRUNC(G508*H508,2)</f>
        <v>373.29</v>
      </c>
      <c r="K508" s="462">
        <f t="shared" ref="K508:K519" si="54">TRUNC(G508*I508,2)</f>
        <v>476.67</v>
      </c>
    </row>
    <row r="509" spans="2:11" ht="15">
      <c r="B509" s="15" t="s">
        <v>877</v>
      </c>
      <c r="C509" s="852" t="s">
        <v>12967</v>
      </c>
      <c r="D509" s="852" t="s">
        <v>1107</v>
      </c>
      <c r="E509" s="853" t="str">
        <f>IFERROR(VLOOKUP($C509,'SINAPI MARÇO 2020'!$1:$1048576,2,0),IFERROR(VLOOKUP($C509,'COMP. PROPRIA'!$B$1:$I$2187,4,0),""))</f>
        <v>Conector mini-Bar em bronze estanhado Tel-583</v>
      </c>
      <c r="F509" s="854" t="str">
        <f>IFERROR(VLOOKUP($C509,'SINAPI MARÇO 2020'!$A:$D,3,0),IFERROR(VLOOKUP($C509,'COMP. PROPRIA'!$B$1:$I$20010,5,0),""))</f>
        <v xml:space="preserve">UN    </v>
      </c>
      <c r="G509" s="453">
        <v>31</v>
      </c>
      <c r="H509" s="855">
        <f>IFERROR(VLOOKUP($C509,'SINAPI MARÇO 2020'!$A:$D,4,0),IFERROR(VLOOKUP($C509,'COMP. PROPRIA'!$B$1:$I$204555,8,0),""))</f>
        <v>7.1999999999999993</v>
      </c>
      <c r="I509" s="856">
        <f>TRUNC(H509*'4-BDI'!$E$29,2)</f>
        <v>9.19</v>
      </c>
      <c r="J509" s="461">
        <f t="shared" si="53"/>
        <v>223.2</v>
      </c>
      <c r="K509" s="462">
        <f t="shared" si="54"/>
        <v>284.89</v>
      </c>
    </row>
    <row r="510" spans="2:11" ht="15">
      <c r="B510" s="15" t="s">
        <v>13214</v>
      </c>
      <c r="C510" s="852" t="s">
        <v>12968</v>
      </c>
      <c r="D510" s="852" t="s">
        <v>1107</v>
      </c>
      <c r="E510" s="853" t="str">
        <f>IFERROR(VLOOKUP($C510,'SINAPI MARÇO 2020'!$1:$1048576,2,0),IFERROR(VLOOKUP($C510,'COMP. PROPRIA'!$B$1:$I$2187,4,0),""))</f>
        <v>Parafuso fenda em aço inox 4,2 x 32mm e bucha de nylon</v>
      </c>
      <c r="F510" s="854" t="str">
        <f>IFERROR(VLOOKUP($C510,'SINAPI MARÇO 2020'!$A:$D,3,0),IFERROR(VLOOKUP($C510,'COMP. PROPRIA'!$B$1:$I$20010,5,0),""))</f>
        <v>CJ</v>
      </c>
      <c r="G510" s="453">
        <v>64</v>
      </c>
      <c r="H510" s="855">
        <f>IFERROR(VLOOKUP($C510,'SINAPI MARÇO 2020'!$A:$D,4,0),IFERROR(VLOOKUP($C510,'COMP. PROPRIA'!$B$1:$I$204555,8,0),""))</f>
        <v>12.420000000000002</v>
      </c>
      <c r="I510" s="856">
        <f>TRUNC(H510*'4-BDI'!$E$29,2)</f>
        <v>15.86</v>
      </c>
      <c r="J510" s="461">
        <f t="shared" si="53"/>
        <v>794.88</v>
      </c>
      <c r="K510" s="462">
        <f t="shared" si="54"/>
        <v>1015.04</v>
      </c>
    </row>
    <row r="511" spans="2:11" ht="15">
      <c r="B511" s="15" t="s">
        <v>13582</v>
      </c>
      <c r="C511" s="852" t="s">
        <v>12969</v>
      </c>
      <c r="D511" s="852" t="s">
        <v>1107</v>
      </c>
      <c r="E511" s="853" t="str">
        <f>IFERROR(VLOOKUP($C511,'SINAPI MARÇO 2020'!$1:$1048576,2,0),IFERROR(VLOOKUP($C511,'COMP. PROPRIA'!$B$1:$I$2187,4,0),""))</f>
        <v>Presilha em latão</v>
      </c>
      <c r="F511" s="854" t="str">
        <f>IFERROR(VLOOKUP($C511,'SINAPI MARÇO 2020'!$A:$D,3,0),IFERROR(VLOOKUP($C511,'COMP. PROPRIA'!$B$1:$I$20010,5,0),""))</f>
        <v xml:space="preserve">UN    </v>
      </c>
      <c r="G511" s="453">
        <v>64</v>
      </c>
      <c r="H511" s="855">
        <f>IFERROR(VLOOKUP($C511,'SINAPI MARÇO 2020'!$A:$D,4,0),IFERROR(VLOOKUP($C511,'COMP. PROPRIA'!$B$1:$I$204555,8,0),""))</f>
        <v>9.2799999999999994</v>
      </c>
      <c r="I511" s="856">
        <f>TRUNC(H511*'4-BDI'!$E$29,2)</f>
        <v>11.85</v>
      </c>
      <c r="J511" s="461">
        <f t="shared" si="53"/>
        <v>593.91999999999996</v>
      </c>
      <c r="K511" s="462">
        <f t="shared" si="54"/>
        <v>758.4</v>
      </c>
    </row>
    <row r="512" spans="2:11" ht="30">
      <c r="B512" s="15" t="s">
        <v>13583</v>
      </c>
      <c r="C512" s="852" t="s">
        <v>12970</v>
      </c>
      <c r="D512" s="852" t="s">
        <v>1107</v>
      </c>
      <c r="E512" s="853" t="str">
        <f>IFERROR(VLOOKUP($C512,'SINAPI MARÇO 2020'!$1:$1048576,2,0),IFERROR(VLOOKUP($C512,'COMP. PROPRIA'!$B$1:$I$2187,4,0),""))</f>
        <v>Caixa de equalização de potências 200x200mm em aço com barramento, expessura  6 mm</v>
      </c>
      <c r="F512" s="854" t="str">
        <f>IFERROR(VLOOKUP($C512,'SINAPI MARÇO 2020'!$A:$D,3,0),IFERROR(VLOOKUP($C512,'COMP. PROPRIA'!$B$1:$I$20010,5,0),""))</f>
        <v xml:space="preserve">UN    </v>
      </c>
      <c r="G512" s="453">
        <v>1</v>
      </c>
      <c r="H512" s="855">
        <f>IFERROR(VLOOKUP($C512,'SINAPI MARÇO 2020'!$A:$D,4,0),IFERROR(VLOOKUP($C512,'COMP. PROPRIA'!$B$1:$I$204555,8,0),""))</f>
        <v>421.88</v>
      </c>
      <c r="I512" s="856">
        <f>TRUNC(H512*'4-BDI'!$E$29,2)</f>
        <v>538.74</v>
      </c>
      <c r="J512" s="461">
        <f t="shared" si="53"/>
        <v>421.88</v>
      </c>
      <c r="K512" s="462">
        <f t="shared" si="54"/>
        <v>538.74</v>
      </c>
    </row>
    <row r="513" spans="2:11" ht="15">
      <c r="B513" s="15" t="s">
        <v>13584</v>
      </c>
      <c r="C513" s="852" t="s">
        <v>12971</v>
      </c>
      <c r="D513" s="852" t="s">
        <v>1107</v>
      </c>
      <c r="E513" s="853" t="str">
        <f>IFERROR(VLOOKUP($C513,'SINAPI MARÇO 2020'!$1:$1048576,2,0),IFERROR(VLOOKUP($C513,'COMP. PROPRIA'!$B$1:$I$2187,4,0),""))</f>
        <v>Escavação de vala para aterramento</v>
      </c>
      <c r="F513" s="854" t="str">
        <f>IFERROR(VLOOKUP($C513,'SINAPI MARÇO 2020'!$A:$D,3,0),IFERROR(VLOOKUP($C513,'COMP. PROPRIA'!$B$1:$I$20010,5,0),""))</f>
        <v xml:space="preserve">UN    </v>
      </c>
      <c r="G513" s="453">
        <v>43.95</v>
      </c>
      <c r="H513" s="855">
        <f>IFERROR(VLOOKUP($C513,'SINAPI MARÇO 2020'!$A:$D,4,0),IFERROR(VLOOKUP($C513,'COMP. PROPRIA'!$B$1:$I$204555,8,0),""))</f>
        <v>3.08</v>
      </c>
      <c r="I513" s="856">
        <f>TRUNC(H513*'4-BDI'!$E$29,2)</f>
        <v>3.93</v>
      </c>
      <c r="J513" s="461">
        <f t="shared" si="53"/>
        <v>135.36000000000001</v>
      </c>
      <c r="K513" s="462">
        <f t="shared" si="54"/>
        <v>172.72</v>
      </c>
    </row>
    <row r="514" spans="2:11" ht="15">
      <c r="B514" s="15" t="s">
        <v>13585</v>
      </c>
      <c r="C514" s="852" t="s">
        <v>12972</v>
      </c>
      <c r="D514" s="852" t="s">
        <v>1107</v>
      </c>
      <c r="E514" s="853" t="str">
        <f>IFERROR(VLOOKUP($C514,'SINAPI MARÇO 2020'!$1:$1048576,2,0),IFERROR(VLOOKUP($C514,'COMP. PROPRIA'!$B$1:$I$2187,4,0),""))</f>
        <v>Haste tipo coopperweld 5/8" x 2,40m.</v>
      </c>
      <c r="F514" s="854" t="str">
        <f>IFERROR(VLOOKUP($C514,'SINAPI MARÇO 2020'!$A:$D,3,0),IFERROR(VLOOKUP($C514,'COMP. PROPRIA'!$B$1:$I$20010,5,0),""))</f>
        <v xml:space="preserve">UN    </v>
      </c>
      <c r="G514" s="453">
        <v>16</v>
      </c>
      <c r="H514" s="855">
        <f>IFERROR(VLOOKUP($C514,'SINAPI MARÇO 2020'!$A:$D,4,0),IFERROR(VLOOKUP($C514,'COMP. PROPRIA'!$B$1:$I$204555,8,0),""))</f>
        <v>49.21</v>
      </c>
      <c r="I514" s="856">
        <f>TRUNC(H514*'4-BDI'!$E$29,2)</f>
        <v>62.84</v>
      </c>
      <c r="J514" s="461">
        <f t="shared" si="53"/>
        <v>787.36</v>
      </c>
      <c r="K514" s="462">
        <f t="shared" si="54"/>
        <v>1005.44</v>
      </c>
    </row>
    <row r="515" spans="2:11" ht="15">
      <c r="B515" s="15" t="s">
        <v>13586</v>
      </c>
      <c r="C515" s="852" t="s">
        <v>12973</v>
      </c>
      <c r="D515" s="852" t="s">
        <v>1107</v>
      </c>
      <c r="E515" s="853" t="str">
        <f>IFERROR(VLOOKUP($C515,'SINAPI MARÇO 2020'!$1:$1048576,2,0),IFERROR(VLOOKUP($C515,'COMP. PROPRIA'!$B$1:$I$2187,4,0),""))</f>
        <v>Cabo de cobre nu 16 mm2</v>
      </c>
      <c r="F515" s="854" t="str">
        <f>IFERROR(VLOOKUP($C515,'SINAPI MARÇO 2020'!$A:$D,3,0),IFERROR(VLOOKUP($C515,'COMP. PROPRIA'!$B$1:$I$20010,5,0),""))</f>
        <v xml:space="preserve">M     </v>
      </c>
      <c r="G515" s="453">
        <v>5</v>
      </c>
      <c r="H515" s="855">
        <f>IFERROR(VLOOKUP($C515,'SINAPI MARÇO 2020'!$A:$D,4,0),IFERROR(VLOOKUP($C515,'COMP. PROPRIA'!$B$1:$I$204555,8,0),""))</f>
        <v>12.969999999999999</v>
      </c>
      <c r="I515" s="856">
        <f>TRUNC(H515*'4-BDI'!$E$29,2)</f>
        <v>16.559999999999999</v>
      </c>
      <c r="J515" s="461">
        <f t="shared" si="53"/>
        <v>64.849999999999994</v>
      </c>
      <c r="K515" s="462">
        <f t="shared" si="54"/>
        <v>82.8</v>
      </c>
    </row>
    <row r="516" spans="2:11" ht="15">
      <c r="B516" s="15" t="s">
        <v>13587</v>
      </c>
      <c r="C516" s="852" t="s">
        <v>12974</v>
      </c>
      <c r="D516" s="852" t="s">
        <v>1107</v>
      </c>
      <c r="E516" s="853" t="str">
        <f>IFERROR(VLOOKUP($C516,'SINAPI MARÇO 2020'!$1:$1048576,2,0),IFERROR(VLOOKUP($C516,'COMP. PROPRIA'!$B$1:$I$2187,4,0),""))</f>
        <v>Cabo de cobre nu 35 mm2</v>
      </c>
      <c r="F516" s="854" t="str">
        <f>IFERROR(VLOOKUP($C516,'SINAPI MARÇO 2020'!$A:$D,3,0),IFERROR(VLOOKUP($C516,'COMP. PROPRIA'!$B$1:$I$20010,5,0),""))</f>
        <v xml:space="preserve">M     </v>
      </c>
      <c r="G516" s="453">
        <v>330</v>
      </c>
      <c r="H516" s="855">
        <f>IFERROR(VLOOKUP($C516,'SINAPI MARÇO 2020'!$A:$D,4,0),IFERROR(VLOOKUP($C516,'COMP. PROPRIA'!$B$1:$I$204555,8,0),""))</f>
        <v>25.470000000000002</v>
      </c>
      <c r="I516" s="856">
        <f>TRUNC(H516*'4-BDI'!$E$29,2)</f>
        <v>32.520000000000003</v>
      </c>
      <c r="J516" s="461">
        <f t="shared" si="53"/>
        <v>8405.1</v>
      </c>
      <c r="K516" s="462">
        <f t="shared" si="54"/>
        <v>10731.6</v>
      </c>
    </row>
    <row r="517" spans="2:11" ht="15">
      <c r="B517" s="15" t="s">
        <v>13588</v>
      </c>
      <c r="C517" s="852" t="s">
        <v>12975</v>
      </c>
      <c r="D517" s="852" t="s">
        <v>1107</v>
      </c>
      <c r="E517" s="853" t="str">
        <f>IFERROR(VLOOKUP($C517,'SINAPI MARÇO 2020'!$1:$1048576,2,0),IFERROR(VLOOKUP($C517,'COMP. PROPRIA'!$B$1:$I$2187,4,0),""))</f>
        <v>Cabo de cobre nu 50 mm2</v>
      </c>
      <c r="F517" s="854" t="str">
        <f>IFERROR(VLOOKUP($C517,'SINAPI MARÇO 2020'!$A:$D,3,0),IFERROR(VLOOKUP($C517,'COMP. PROPRIA'!$B$1:$I$20010,5,0),""))</f>
        <v xml:space="preserve">M     </v>
      </c>
      <c r="G517" s="453">
        <v>260</v>
      </c>
      <c r="H517" s="855">
        <f>IFERROR(VLOOKUP($C517,'SINAPI MARÇO 2020'!$A:$D,4,0),IFERROR(VLOOKUP($C517,'COMP. PROPRIA'!$B$1:$I$204555,8,0),""))</f>
        <v>36.07</v>
      </c>
      <c r="I517" s="856">
        <f>TRUNC(H517*'4-BDI'!$E$29,2)</f>
        <v>46.06</v>
      </c>
      <c r="J517" s="461">
        <f t="shared" si="53"/>
        <v>9378.2000000000007</v>
      </c>
      <c r="K517" s="462">
        <f t="shared" si="54"/>
        <v>11975.6</v>
      </c>
    </row>
    <row r="518" spans="2:11" ht="43.5" customHeight="1">
      <c r="B518" s="15" t="s">
        <v>13589</v>
      </c>
      <c r="C518" s="852" t="s">
        <v>12976</v>
      </c>
      <c r="D518" s="852" t="s">
        <v>1107</v>
      </c>
      <c r="E518" s="853" t="str">
        <f>IFERROR(VLOOKUP($C518,'SINAPI MARÇO 2020'!$1:$1048576,2,0),IFERROR(VLOOKUP($C518,'COMP. PROPRIA'!$B$1:$I$2187,4,0),""))</f>
        <v>Caixa de inspeção, PVC de 12", com tampa de ferro fundido,conforme detalhe no projeto</v>
      </c>
      <c r="F518" s="854" t="str">
        <f>IFERROR(VLOOKUP($C518,'SINAPI MARÇO 2020'!$A:$D,3,0),IFERROR(VLOOKUP($C518,'COMP. PROPRIA'!$B$1:$I$20010,5,0),""))</f>
        <v xml:space="preserve">UN    </v>
      </c>
      <c r="G518" s="453">
        <v>5</v>
      </c>
      <c r="H518" s="855">
        <f>IFERROR(VLOOKUP($C518,'SINAPI MARÇO 2020'!$A:$D,4,0),IFERROR(VLOOKUP($C518,'COMP. PROPRIA'!$B$1:$I$204555,8,0),""))</f>
        <v>82.37</v>
      </c>
      <c r="I518" s="856">
        <f>TRUNC(H518*'4-BDI'!$E$29,2)</f>
        <v>105.18</v>
      </c>
      <c r="J518" s="461">
        <f t="shared" si="53"/>
        <v>411.85</v>
      </c>
      <c r="K518" s="462">
        <f t="shared" si="54"/>
        <v>525.9</v>
      </c>
    </row>
    <row r="519" spans="2:11" ht="30">
      <c r="B519" s="15" t="s">
        <v>13590</v>
      </c>
      <c r="C519" s="857" t="s">
        <v>14059</v>
      </c>
      <c r="D519" s="857" t="s">
        <v>1107</v>
      </c>
      <c r="E519" s="853" t="str">
        <f>IFERROR(VLOOKUP($C519,'SINAPI MARÇO 2020'!$1:$1048576,2,0),IFERROR(VLOOKUP($C519,'COMP. PROPRIA'!$B$1:$I$2187,4,0),""))</f>
        <v>TERMINAL OU CONECTOR DE PRESSAO - PARA CABO 50MM2 - FORNECIMENTO E INSTALACAO</v>
      </c>
      <c r="F519" s="854" t="str">
        <f>IFERROR(VLOOKUP($C519,'SINAPI MARÇO 2020'!$A:$D,3,0),IFERROR(VLOOKUP($C519,'COMP. PROPRIA'!$B$1:$I$20010,5,0),""))</f>
        <v xml:space="preserve">UN    </v>
      </c>
      <c r="G519" s="453">
        <v>33</v>
      </c>
      <c r="H519" s="855">
        <f>IFERROR(VLOOKUP($C519,'SINAPI MARÇO 2020'!$A:$D,4,0),IFERROR(VLOOKUP($C519,'COMP. PROPRIA'!$B$1:$I$204555,8,0),""))</f>
        <v>19.369999999999997</v>
      </c>
      <c r="I519" s="856">
        <f>TRUNC(H519*'4-BDI'!$E$29,2)</f>
        <v>24.73</v>
      </c>
      <c r="J519" s="461">
        <f t="shared" si="53"/>
        <v>639.21</v>
      </c>
      <c r="K519" s="462">
        <f t="shared" si="54"/>
        <v>816.09</v>
      </c>
    </row>
    <row r="520" spans="2:11" s="213" customFormat="1" ht="15" customHeight="1">
      <c r="B520" s="732" t="s">
        <v>10128</v>
      </c>
      <c r="C520" s="733"/>
      <c r="D520" s="733"/>
      <c r="E520" s="733"/>
      <c r="F520" s="733"/>
      <c r="G520" s="733"/>
      <c r="H520" s="733"/>
      <c r="I520" s="463"/>
      <c r="J520" s="470">
        <f>TRUNC(SUM(J508:J519),2)</f>
        <v>22229.1</v>
      </c>
      <c r="K520" s="464">
        <f>TRUNC(SUM(K508:K519),2)</f>
        <v>28383.89</v>
      </c>
    </row>
    <row r="521" spans="2:11" s="213" customFormat="1" ht="15">
      <c r="B521" s="386"/>
      <c r="C521" s="380"/>
      <c r="D521" s="380"/>
      <c r="E521" s="379"/>
      <c r="F521" s="378"/>
      <c r="G521" s="438"/>
      <c r="H521" s="465"/>
      <c r="I521" s="466"/>
      <c r="J521" s="459"/>
      <c r="K521" s="460"/>
    </row>
    <row r="522" spans="2:11" s="213" customFormat="1" ht="15">
      <c r="B522" s="369" t="s">
        <v>917</v>
      </c>
      <c r="C522" s="370"/>
      <c r="D522" s="371"/>
      <c r="E522" s="372" t="s">
        <v>12547</v>
      </c>
      <c r="F522" s="373"/>
      <c r="G522" s="437"/>
      <c r="H522" s="458"/>
      <c r="I522" s="458"/>
      <c r="J522" s="459"/>
      <c r="K522" s="460"/>
    </row>
    <row r="523" spans="2:11" s="213" customFormat="1" ht="15">
      <c r="B523" s="369" t="s">
        <v>4912</v>
      </c>
      <c r="C523" s="370"/>
      <c r="D523" s="371"/>
      <c r="E523" s="372" t="s">
        <v>12546</v>
      </c>
      <c r="F523" s="373"/>
      <c r="G523" s="437"/>
      <c r="H523" s="458"/>
      <c r="I523" s="458"/>
      <c r="J523" s="459"/>
      <c r="K523" s="460"/>
    </row>
    <row r="524" spans="2:11" s="213" customFormat="1" ht="30">
      <c r="B524" s="16" t="s">
        <v>13167</v>
      </c>
      <c r="C524" s="852" t="s">
        <v>12978</v>
      </c>
      <c r="D524" s="852" t="s">
        <v>1107</v>
      </c>
      <c r="E524" s="853" t="str">
        <f>IFERROR(VLOOKUP($C524,'SINAPI MARÇO 2020'!$1:$1048576,2,0),IFERROR(VLOOKUP($C524,'COMP. PROPRIA'!$B$1:$I$2187,4,0),""))</f>
        <v xml:space="preserve">CONJUNTO DE MASTROS PARA BANDEIRAS EM TUBO FERRO GALVANIZADO TELESCÓPICO (ALT= 7M (3MX2" + 4MX1 1/2") </v>
      </c>
      <c r="F524" s="854" t="str">
        <f>IFERROR(VLOOKUP($C524,'SINAPI MARÇO 2020'!$A:$D,3,0),IFERROR(VLOOKUP($C524,'COMP. PROPRIA'!$B$1:$I$20010,5,0),""))</f>
        <v xml:space="preserve">UN    </v>
      </c>
      <c r="G524" s="453">
        <v>1</v>
      </c>
      <c r="H524" s="855">
        <f>IFERROR(VLOOKUP($C524,'SINAPI MARÇO 2020'!$A:$D,4,0),IFERROR(VLOOKUP($C524,'COMP. PROPRIA'!$B$1:$I$204555,8,0),""))</f>
        <v>2575.0500000000002</v>
      </c>
      <c r="I524" s="856">
        <f>TRUNC(H524*'4-BDI'!$E$29,2)</f>
        <v>3288.34</v>
      </c>
      <c r="J524" s="461">
        <f t="shared" ref="J524:J530" si="55">TRUNC(G524*H524,2)</f>
        <v>2575.0500000000002</v>
      </c>
      <c r="K524" s="462">
        <f t="shared" ref="K524:K530" si="56">TRUNC(G524*I524,2)</f>
        <v>3288.34</v>
      </c>
    </row>
    <row r="525" spans="2:11" s="213" customFormat="1" ht="36" customHeight="1">
      <c r="B525" s="16" t="s">
        <v>13168</v>
      </c>
      <c r="C525" s="852" t="s">
        <v>12979</v>
      </c>
      <c r="D525" s="852" t="s">
        <v>1107</v>
      </c>
      <c r="E525" s="853" t="str">
        <f>IFERROR(VLOOKUP($C525,'SINAPI MARÇO 2020'!$1:$1048576,2,0),IFERROR(VLOOKUP($C525,'COMP. PROPRIA'!$B$1:$I$2187,4,0),""))</f>
        <v xml:space="preserve">BANCADA EM GRANITO CINZA ANDORINHA - ESPESSURA 2CM, CONFORME PROJETO </v>
      </c>
      <c r="F525" s="854" t="str">
        <f>IFERROR(VLOOKUP($C525,'SINAPI MARÇO 2020'!$A:$D,3,0),IFERROR(VLOOKUP($C525,'COMP. PROPRIA'!$B$1:$I$20010,5,0),""))</f>
        <v xml:space="preserve">M2    </v>
      </c>
      <c r="G525" s="453">
        <v>48.53</v>
      </c>
      <c r="H525" s="855">
        <f>IFERROR(VLOOKUP($C525,'SINAPI MARÇO 2020'!$A:$D,4,0),IFERROR(VLOOKUP($C525,'COMP. PROPRIA'!$B$1:$I$204555,8,0),""))</f>
        <v>502.69</v>
      </c>
      <c r="I525" s="856">
        <f>TRUNC(H525*'4-BDI'!$E$29,2)</f>
        <v>641.92999999999995</v>
      </c>
      <c r="J525" s="461">
        <f t="shared" si="55"/>
        <v>24395.54</v>
      </c>
      <c r="K525" s="462">
        <f t="shared" si="56"/>
        <v>31152.86</v>
      </c>
    </row>
    <row r="526" spans="2:11" s="213" customFormat="1" ht="30">
      <c r="B526" s="16" t="s">
        <v>13169</v>
      </c>
      <c r="C526" s="852" t="s">
        <v>12980</v>
      </c>
      <c r="D526" s="852" t="s">
        <v>1107</v>
      </c>
      <c r="E526" s="853" t="str">
        <f>IFERROR(VLOOKUP($C526,'SINAPI MARÇO 2020'!$1:$1048576,2,0),IFERROR(VLOOKUP($C526,'COMP. PROPRIA'!$B$1:$I$2187,4,0),""))</f>
        <v xml:space="preserve">PRATELEIRA,ACABAMENTOS EM GRANITO CINZA ANDORINHA - ESPESSURA 2CM, CONFORME PROJETO </v>
      </c>
      <c r="F526" s="854" t="str">
        <f>IFERROR(VLOOKUP($C526,'SINAPI MARÇO 2020'!$A:$D,3,0),IFERROR(VLOOKUP($C526,'COMP. PROPRIA'!$B$1:$I$20010,5,0),""))</f>
        <v xml:space="preserve">M2    </v>
      </c>
      <c r="G526" s="453">
        <v>56.26</v>
      </c>
      <c r="H526" s="855">
        <f>IFERROR(VLOOKUP($C526,'SINAPI MARÇO 2020'!$A:$D,4,0),IFERROR(VLOOKUP($C526,'COMP. PROPRIA'!$B$1:$I$204555,8,0),""))</f>
        <v>587.19000000000005</v>
      </c>
      <c r="I526" s="856">
        <f>TRUNC(H526*'4-BDI'!$E$29,2)</f>
        <v>749.84</v>
      </c>
      <c r="J526" s="461">
        <f t="shared" si="55"/>
        <v>33035.300000000003</v>
      </c>
      <c r="K526" s="462">
        <f t="shared" si="56"/>
        <v>42185.99</v>
      </c>
    </row>
    <row r="527" spans="2:11" s="213" customFormat="1" ht="15">
      <c r="B527" s="16" t="s">
        <v>13170</v>
      </c>
      <c r="C527" s="852" t="s">
        <v>12981</v>
      </c>
      <c r="D527" s="852" t="s">
        <v>1107</v>
      </c>
      <c r="E527" s="853" t="str">
        <f>IFERROR(VLOOKUP($C527,'SINAPI MARÇO 2020'!$1:$1048576,2,0),IFERROR(VLOOKUP($C527,'COMP. PROPRIA'!$B$1:$I$2187,4,0),""))</f>
        <v xml:space="preserve">PRATELEIRAS E ESCANINHOS EM MDF </v>
      </c>
      <c r="F527" s="854" t="str">
        <f>IFERROR(VLOOKUP($C527,'SINAPI MARÇO 2020'!$A:$D,3,0),IFERROR(VLOOKUP($C527,'COMP. PROPRIA'!$B$1:$I$20010,5,0),""))</f>
        <v xml:space="preserve">M2    </v>
      </c>
      <c r="G527" s="453">
        <v>48.02</v>
      </c>
      <c r="H527" s="855">
        <f>IFERROR(VLOOKUP($C527,'SINAPI MARÇO 2020'!$A:$D,4,0),IFERROR(VLOOKUP($C527,'COMP. PROPRIA'!$B$1:$I$204555,8,0),""))</f>
        <v>139.86000000000001</v>
      </c>
      <c r="I527" s="856">
        <f>TRUNC(H527*'4-BDI'!$E$29,2)</f>
        <v>178.6</v>
      </c>
      <c r="J527" s="461">
        <f t="shared" si="55"/>
        <v>6716.07</v>
      </c>
      <c r="K527" s="462">
        <f t="shared" si="56"/>
        <v>8576.3700000000008</v>
      </c>
    </row>
    <row r="528" spans="2:11" s="213" customFormat="1" ht="15">
      <c r="B528" s="16" t="s">
        <v>13591</v>
      </c>
      <c r="C528" s="852" t="s">
        <v>12982</v>
      </c>
      <c r="D528" s="852" t="s">
        <v>1107</v>
      </c>
      <c r="E528" s="853" t="str">
        <f>IFERROR(VLOOKUP($C528,'SINAPI MARÇO 2020'!$1:$1048576,2,0),IFERROR(VLOOKUP($C528,'COMP. PROPRIA'!$B$1:$I$2187,4,0),""))</f>
        <v xml:space="preserve">BANCOS DE CONCRETO </v>
      </c>
      <c r="F528" s="854" t="str">
        <f>IFERROR(VLOOKUP($C528,'SINAPI MARÇO 2020'!$A:$D,3,0),IFERROR(VLOOKUP($C528,'COMP. PROPRIA'!$B$1:$I$20010,5,0),""))</f>
        <v xml:space="preserve">M2    </v>
      </c>
      <c r="G528" s="453">
        <v>7.22</v>
      </c>
      <c r="H528" s="855">
        <f>IFERROR(VLOOKUP($C528,'SINAPI MARÇO 2020'!$A:$D,4,0),IFERROR(VLOOKUP($C528,'COMP. PROPRIA'!$B$1:$I$204555,8,0),""))</f>
        <v>116.55999999999999</v>
      </c>
      <c r="I528" s="856">
        <f>TRUNC(H528*'4-BDI'!$E$29,2)</f>
        <v>148.84</v>
      </c>
      <c r="J528" s="461">
        <f t="shared" si="55"/>
        <v>841.56</v>
      </c>
      <c r="K528" s="462">
        <f t="shared" si="56"/>
        <v>1074.6199999999999</v>
      </c>
    </row>
    <row r="529" spans="2:11" s="213" customFormat="1" ht="15">
      <c r="B529" s="16" t="s">
        <v>13592</v>
      </c>
      <c r="C529" s="852" t="s">
        <v>12983</v>
      </c>
      <c r="D529" s="852" t="s">
        <v>1107</v>
      </c>
      <c r="E529" s="853" t="str">
        <f>IFERROR(VLOOKUP($C529,'SINAPI MARÇO 2020'!$1:$1048576,2,0),IFERROR(VLOOKUP($C529,'COMP. PROPRIA'!$B$1:$I$2187,4,0),""))</f>
        <v xml:space="preserve">BANCO E ACABAMENTO EM GRANITO </v>
      </c>
      <c r="F529" s="854" t="str">
        <f>IFERROR(VLOOKUP($C529,'SINAPI MARÇO 2020'!$A:$D,3,0),IFERROR(VLOOKUP($C529,'COMP. PROPRIA'!$B$1:$I$20010,5,0),""))</f>
        <v xml:space="preserve">M2    </v>
      </c>
      <c r="G529" s="453">
        <v>3.62</v>
      </c>
      <c r="H529" s="855">
        <f>IFERROR(VLOOKUP($C529,'SINAPI MARÇO 2020'!$A:$D,4,0),IFERROR(VLOOKUP($C529,'COMP. PROPRIA'!$B$1:$I$204555,8,0),""))</f>
        <v>499.37</v>
      </c>
      <c r="I529" s="856">
        <f>TRUNC(H529*'4-BDI'!$E$29,2)</f>
        <v>637.69000000000005</v>
      </c>
      <c r="J529" s="461">
        <f t="shared" si="55"/>
        <v>1807.71</v>
      </c>
      <c r="K529" s="462">
        <f t="shared" si="56"/>
        <v>2308.4299999999998</v>
      </c>
    </row>
    <row r="530" spans="2:11" s="213" customFormat="1" ht="34.5" customHeight="1">
      <c r="B530" s="16" t="s">
        <v>13593</v>
      </c>
      <c r="C530" s="852" t="s">
        <v>12984</v>
      </c>
      <c r="D530" s="852" t="s">
        <v>1107</v>
      </c>
      <c r="E530" s="853" t="str">
        <f>IFERROR(VLOOKUP($C530,'SINAPI MARÇO 2020'!$1:$1048576,2,0),IFERROR(VLOOKUP($C530,'COMP. PROPRIA'!$B$1:$I$2187,4,0),""))</f>
        <v xml:space="preserve">PEITORIL EM GRANITO CINZA, LARGURA=17,00CM ESPESSURA VARIÁVEL E PINGADEIRA </v>
      </c>
      <c r="F530" s="854" t="str">
        <f>IFERROR(VLOOKUP($C530,'SINAPI MARÇO 2020'!$A:$D,3,0),IFERROR(VLOOKUP($C530,'COMP. PROPRIA'!$B$1:$I$20010,5,0),""))</f>
        <v>M</v>
      </c>
      <c r="G530" s="453">
        <v>106.8</v>
      </c>
      <c r="H530" s="855">
        <f>IFERROR(VLOOKUP($C530,'SINAPI MARÇO 2020'!$A:$D,4,0),IFERROR(VLOOKUP($C530,'COMP. PROPRIA'!$B$1:$I$204555,8,0),""))</f>
        <v>102.52000000000001</v>
      </c>
      <c r="I530" s="856">
        <f>TRUNC(H530*'4-BDI'!$E$29,2)</f>
        <v>130.91</v>
      </c>
      <c r="J530" s="461">
        <f t="shared" si="55"/>
        <v>10949.13</v>
      </c>
      <c r="K530" s="462">
        <f t="shared" si="56"/>
        <v>13981.18</v>
      </c>
    </row>
    <row r="531" spans="2:11" s="213" customFormat="1" ht="30.75" customHeight="1">
      <c r="B531" s="16" t="s">
        <v>13594</v>
      </c>
      <c r="C531" s="852" t="s">
        <v>12989</v>
      </c>
      <c r="D531" s="852" t="s">
        <v>1107</v>
      </c>
      <c r="E531" s="853" t="str">
        <f>IFERROR(VLOOKUP($C531,'SINAPI MARÇO 2020'!$1:$1048576,2,0),IFERROR(VLOOKUP($C531,'COMP. PROPRIA'!$B$1:$I$2187,4,0),""))</f>
        <v>GUARDA-CORPO COM CORRIMAO EM TUBO DE ACO GALVANIZADO 3/4"</v>
      </c>
      <c r="F531" s="854" t="str">
        <f>IFERROR(VLOOKUP($C531,'SINAPI MARÇO 2020'!$A:$D,3,0),IFERROR(VLOOKUP($C531,'COMP. PROPRIA'!$B$1:$I$20010,5,0),""))</f>
        <v xml:space="preserve">UN    </v>
      </c>
      <c r="G531" s="453">
        <v>1</v>
      </c>
      <c r="H531" s="855">
        <f>IFERROR(VLOOKUP($C531,'SINAPI MARÇO 2020'!$A:$D,4,0),IFERROR(VLOOKUP($C531,'COMP. PROPRIA'!$B$1:$I$204555,8,0),""))</f>
        <v>1560.05</v>
      </c>
      <c r="I531" s="856">
        <f>TRUNC(H531*'4-BDI'!$E$29,2)</f>
        <v>1992.18</v>
      </c>
      <c r="J531" s="461">
        <f>TRUNC(G531*H531,2)</f>
        <v>1560.05</v>
      </c>
      <c r="K531" s="462">
        <f>TRUNC(G531*I531,2)</f>
        <v>1992.18</v>
      </c>
    </row>
    <row r="532" spans="2:11" s="384" customFormat="1" ht="15">
      <c r="B532" s="369" t="s">
        <v>13165</v>
      </c>
      <c r="C532" s="383"/>
      <c r="D532" s="383"/>
      <c r="E532" s="381" t="s">
        <v>12548</v>
      </c>
      <c r="F532" s="385"/>
      <c r="G532" s="437"/>
      <c r="H532" s="855"/>
      <c r="I532" s="856"/>
      <c r="J532" s="461"/>
      <c r="K532" s="462"/>
    </row>
    <row r="533" spans="2:11" s="213" customFormat="1" ht="15">
      <c r="B533" s="16" t="s">
        <v>13172</v>
      </c>
      <c r="C533" s="852" t="s">
        <v>12990</v>
      </c>
      <c r="D533" s="852" t="s">
        <v>1107</v>
      </c>
      <c r="E533" s="853" t="str">
        <f>IFERROR(VLOOKUP($C533,'SINAPI MARÇO 2020'!$1:$1048576,2,0),IFERROR(VLOOKUP($C533,'COMP. PROPRIA'!$B$1:$I$2187,4,0),""))</f>
        <v>Alça de içamento</v>
      </c>
      <c r="F533" s="854" t="str">
        <f>IFERROR(VLOOKUP($C533,'SINAPI MARÇO 2020'!$A:$D,3,0),IFERROR(VLOOKUP($C533,'COMP. PROPRIA'!$B$1:$I$20010,5,0),""))</f>
        <v xml:space="preserve">UN    </v>
      </c>
      <c r="G533" s="453">
        <v>2</v>
      </c>
      <c r="H533" s="855">
        <f>IFERROR(VLOOKUP($C533,'SINAPI MARÇO 2020'!$A:$D,4,0),IFERROR(VLOOKUP($C533,'COMP. PROPRIA'!$B$1:$I$204555,8,0),""))</f>
        <v>161.34</v>
      </c>
      <c r="I533" s="856">
        <f>TRUNC(H533*'4-BDI'!$E$29,2)</f>
        <v>206.03</v>
      </c>
      <c r="J533" s="461">
        <f t="shared" ref="J533:J543" si="57">TRUNC(G533*H533,2)</f>
        <v>322.68</v>
      </c>
      <c r="K533" s="462">
        <f t="shared" ref="K533:K543" si="58">TRUNC(G533*I533,2)</f>
        <v>412.06</v>
      </c>
    </row>
    <row r="534" spans="2:11" s="213" customFormat="1" ht="15">
      <c r="B534" s="16" t="s">
        <v>13173</v>
      </c>
      <c r="C534" s="852" t="s">
        <v>12991</v>
      </c>
      <c r="D534" s="852" t="s">
        <v>1107</v>
      </c>
      <c r="E534" s="853" t="str">
        <f>IFERROR(VLOOKUP($C534,'SINAPI MARÇO 2020'!$1:$1048576,2,0),IFERROR(VLOOKUP($C534,'COMP. PROPRIA'!$B$1:$I$2187,4,0),""))</f>
        <v>Suporte de luz piloto</v>
      </c>
      <c r="F534" s="854" t="str">
        <f>IFERROR(VLOOKUP($C534,'SINAPI MARÇO 2020'!$A:$D,3,0),IFERROR(VLOOKUP($C534,'COMP. PROPRIA'!$B$1:$I$20010,5,0),""))</f>
        <v xml:space="preserve">UN    </v>
      </c>
      <c r="G534" s="453">
        <v>1</v>
      </c>
      <c r="H534" s="855">
        <f>IFERROR(VLOOKUP($C534,'SINAPI MARÇO 2020'!$A:$D,4,0),IFERROR(VLOOKUP($C534,'COMP. PROPRIA'!$B$1:$I$204555,8,0),""))</f>
        <v>126.34</v>
      </c>
      <c r="I534" s="856">
        <f>TRUNC(H534*'4-BDI'!$E$29,2)</f>
        <v>161.33000000000001</v>
      </c>
      <c r="J534" s="461">
        <f t="shared" si="57"/>
        <v>126.34</v>
      </c>
      <c r="K534" s="462">
        <f t="shared" si="58"/>
        <v>161.33000000000001</v>
      </c>
    </row>
    <row r="535" spans="2:11" s="213" customFormat="1" ht="15">
      <c r="B535" s="16" t="s">
        <v>13174</v>
      </c>
      <c r="C535" s="852" t="s">
        <v>12992</v>
      </c>
      <c r="D535" s="852" t="s">
        <v>1107</v>
      </c>
      <c r="E535" s="853" t="str">
        <f>IFERROR(VLOOKUP($C535,'SINAPI MARÇO 2020'!$1:$1048576,2,0),IFERROR(VLOOKUP($C535,'COMP. PROPRIA'!$B$1:$I$2187,4,0),""))</f>
        <v>Suporte para cinto de segurança</v>
      </c>
      <c r="F535" s="854" t="str">
        <f>IFERROR(VLOOKUP($C535,'SINAPI MARÇO 2020'!$A:$D,3,0),IFERROR(VLOOKUP($C535,'COMP. PROPRIA'!$B$1:$I$20010,5,0),""))</f>
        <v xml:space="preserve">UN    </v>
      </c>
      <c r="G535" s="453">
        <v>1</v>
      </c>
      <c r="H535" s="855">
        <f>IFERROR(VLOOKUP($C535,'SINAPI MARÇO 2020'!$A:$D,4,0),IFERROR(VLOOKUP($C535,'COMP. PROPRIA'!$B$1:$I$204555,8,0),""))</f>
        <v>119.34</v>
      </c>
      <c r="I535" s="856">
        <f>TRUNC(H535*'4-BDI'!$E$29,2)</f>
        <v>152.38999999999999</v>
      </c>
      <c r="J535" s="461">
        <f t="shared" si="57"/>
        <v>119.34</v>
      </c>
      <c r="K535" s="462">
        <f t="shared" si="58"/>
        <v>152.38999999999999</v>
      </c>
    </row>
    <row r="536" spans="2:11" s="213" customFormat="1" ht="15">
      <c r="B536" s="16" t="s">
        <v>13175</v>
      </c>
      <c r="C536" s="852" t="s">
        <v>12993</v>
      </c>
      <c r="D536" s="852" t="s">
        <v>1107</v>
      </c>
      <c r="E536" s="853" t="str">
        <f>IFERROR(VLOOKUP($C536,'SINAPI MARÇO 2020'!$1:$1048576,2,0),IFERROR(VLOOKUP($C536,'COMP. PROPRIA'!$B$1:$I$2187,4,0),""))</f>
        <v>Suporte para Pára-raio</v>
      </c>
      <c r="F536" s="854" t="str">
        <f>IFERROR(VLOOKUP($C536,'SINAPI MARÇO 2020'!$A:$D,3,0),IFERROR(VLOOKUP($C536,'COMP. PROPRIA'!$B$1:$I$20010,5,0),""))</f>
        <v xml:space="preserve">UN    </v>
      </c>
      <c r="G536" s="453">
        <v>1</v>
      </c>
      <c r="H536" s="855">
        <f>IFERROR(VLOOKUP($C536,'SINAPI MARÇO 2020'!$A:$D,4,0),IFERROR(VLOOKUP($C536,'COMP. PROPRIA'!$B$1:$I$204555,8,0),""))</f>
        <v>260.33</v>
      </c>
      <c r="I536" s="856">
        <f>TRUNC(H536*'4-BDI'!$E$29,2)</f>
        <v>332.44</v>
      </c>
      <c r="J536" s="461">
        <f t="shared" si="57"/>
        <v>260.33</v>
      </c>
      <c r="K536" s="462">
        <f t="shared" si="58"/>
        <v>332.44</v>
      </c>
    </row>
    <row r="537" spans="2:11" s="213" customFormat="1" ht="30">
      <c r="B537" s="16" t="s">
        <v>13176</v>
      </c>
      <c r="C537" s="852" t="s">
        <v>12994</v>
      </c>
      <c r="D537" s="852" t="s">
        <v>1107</v>
      </c>
      <c r="E537" s="853" t="str">
        <f>IFERROR(VLOOKUP($C537,'SINAPI MARÇO 2020'!$1:$1048576,2,0),IFERROR(VLOOKUP($C537,'COMP. PROPRIA'!$B$1:$I$2187,4,0),""))</f>
        <v>ESCADA TIPO MARINHEIRO EM ACO CA-50 9,52MM INCLUSO PINTURA COM FUNDO ANTICORROSIVO TIPO ZARCAO</v>
      </c>
      <c r="F537" s="854" t="str">
        <f>IFERROR(VLOOKUP($C537,'SINAPI MARÇO 2020'!$A:$D,3,0),IFERROR(VLOOKUP($C537,'COMP. PROPRIA'!$B$1:$I$20010,5,0),""))</f>
        <v xml:space="preserve">UN    </v>
      </c>
      <c r="G537" s="453">
        <v>9</v>
      </c>
      <c r="H537" s="855">
        <f>IFERROR(VLOOKUP($C537,'SINAPI MARÇO 2020'!$A:$D,4,0),IFERROR(VLOOKUP($C537,'COMP. PROPRIA'!$B$1:$I$204555,8,0),""))</f>
        <v>171.86999999999998</v>
      </c>
      <c r="I537" s="856">
        <f>TRUNC(H537*'4-BDI'!$E$29,2)</f>
        <v>219.47</v>
      </c>
      <c r="J537" s="461">
        <f t="shared" si="57"/>
        <v>1546.83</v>
      </c>
      <c r="K537" s="462">
        <f t="shared" si="58"/>
        <v>1975.23</v>
      </c>
    </row>
    <row r="538" spans="2:11" s="213" customFormat="1" ht="17.25" customHeight="1">
      <c r="B538" s="16" t="s">
        <v>13235</v>
      </c>
      <c r="C538" s="852" t="s">
        <v>12995</v>
      </c>
      <c r="D538" s="852" t="s">
        <v>1107</v>
      </c>
      <c r="E538" s="853" t="str">
        <f>IFERROR(VLOOKUP($C538,'SINAPI MARÇO 2020'!$1:$1048576,2,0),IFERROR(VLOOKUP($C538,'COMP. PROPRIA'!$B$1:$I$2187,4,0),""))</f>
        <v>GUARDA-CORPO COM CORRIMAO EM TUBO DE ACO GALVANIZADO 3/4"</v>
      </c>
      <c r="F538" s="854" t="str">
        <f>IFERROR(VLOOKUP($C538,'SINAPI MARÇO 2020'!$A:$D,3,0),IFERROR(VLOOKUP($C538,'COMP. PROPRIA'!$B$1:$I$20010,5,0),""))</f>
        <v>M</v>
      </c>
      <c r="G538" s="453">
        <v>6.97</v>
      </c>
      <c r="H538" s="855">
        <f>IFERROR(VLOOKUP($C538,'SINAPI MARÇO 2020'!$A:$D,4,0),IFERROR(VLOOKUP($C538,'COMP. PROPRIA'!$B$1:$I$204555,8,0),""))</f>
        <v>101.78</v>
      </c>
      <c r="I538" s="856">
        <f>TRUNC(H538*'4-BDI'!$E$29,2)</f>
        <v>129.97</v>
      </c>
      <c r="J538" s="461">
        <f t="shared" si="57"/>
        <v>709.4</v>
      </c>
      <c r="K538" s="462">
        <f t="shared" si="58"/>
        <v>905.89</v>
      </c>
    </row>
    <row r="539" spans="2:11" s="213" customFormat="1" ht="41.25" customHeight="1">
      <c r="B539" s="16" t="s">
        <v>13236</v>
      </c>
      <c r="C539" s="858" t="s">
        <v>12996</v>
      </c>
      <c r="D539" s="852" t="s">
        <v>1107</v>
      </c>
      <c r="E539" s="853" t="str">
        <f>IFERROR(VLOOKUP($C539,'SINAPI MARÇO 2020'!$1:$1048576,2,0),IFERROR(VLOOKUP($C539,'COMP. PROPRIA'!$B$1:$I$2187,4,0),""))</f>
        <v>Chapa de aço carbono de alta resistência a corrosão e de qualidade estrutural e solda interna e externa, para confecção do reservatorio conforme projeto</v>
      </c>
      <c r="F539" s="854" t="str">
        <f>IFERROR(VLOOKUP($C539,'SINAPI MARÇO 2020'!$A:$D,3,0),IFERROR(VLOOKUP($C539,'COMP. PROPRIA'!$B$1:$I$20010,5,0),""))</f>
        <v>KG</v>
      </c>
      <c r="G539" s="453">
        <v>2188.86</v>
      </c>
      <c r="H539" s="855">
        <f>IFERROR(VLOOKUP($C539,'SINAPI MARÇO 2020'!$A:$D,4,0),IFERROR(VLOOKUP($C539,'COMP. PROPRIA'!$B$1:$I$204555,8,0),""))</f>
        <v>5.82</v>
      </c>
      <c r="I539" s="856">
        <f>TRUNC(H539*'4-BDI'!$E$29,2)</f>
        <v>7.43</v>
      </c>
      <c r="J539" s="461">
        <f t="shared" si="57"/>
        <v>12739.16</v>
      </c>
      <c r="K539" s="462">
        <f t="shared" si="58"/>
        <v>16263.22</v>
      </c>
    </row>
    <row r="540" spans="2:11" s="213" customFormat="1" ht="27.75" customHeight="1">
      <c r="B540" s="16" t="s">
        <v>13595</v>
      </c>
      <c r="C540" s="858" t="s">
        <v>12997</v>
      </c>
      <c r="D540" s="852" t="s">
        <v>1107</v>
      </c>
      <c r="E540" s="853" t="str">
        <f>IFERROR(VLOOKUP($C540,'SINAPI MARÇO 2020'!$1:$1048576,2,0),IFERROR(VLOOKUP($C540,'COMP. PROPRIA'!$B$1:$I$2187,4,0),""))</f>
        <v>Sistema de ancoragem com 6 nichos, conforme projeto</v>
      </c>
      <c r="F540" s="854" t="str">
        <f>IFERROR(VLOOKUP($C540,'SINAPI MARÇO 2020'!$A:$D,3,0),IFERROR(VLOOKUP($C540,'COMP. PROPRIA'!$B$1:$I$20010,5,0),""))</f>
        <v xml:space="preserve">UN    </v>
      </c>
      <c r="G540" s="453">
        <v>1</v>
      </c>
      <c r="H540" s="855">
        <f>IFERROR(VLOOKUP($C540,'SINAPI MARÇO 2020'!$A:$D,4,0),IFERROR(VLOOKUP($C540,'COMP. PROPRIA'!$B$1:$I$204555,8,0),""))</f>
        <v>649.62</v>
      </c>
      <c r="I540" s="856">
        <f>TRUNC(H540*'4-BDI'!$E$29,2)</f>
        <v>829.56</v>
      </c>
      <c r="J540" s="461">
        <f t="shared" si="57"/>
        <v>649.62</v>
      </c>
      <c r="K540" s="462">
        <f t="shared" si="58"/>
        <v>829.56</v>
      </c>
    </row>
    <row r="541" spans="2:11" s="213" customFormat="1" ht="30">
      <c r="B541" s="16" t="s">
        <v>13596</v>
      </c>
      <c r="C541" s="852" t="s">
        <v>12998</v>
      </c>
      <c r="D541" s="852" t="s">
        <v>1107</v>
      </c>
      <c r="E541" s="853" t="str">
        <f>IFERROR(VLOOKUP($C541,'SINAPI MARÇO 2020'!$1:$1048576,2,0),IFERROR(VLOOKUP($C541,'COMP. PROPRIA'!$B$1:$I$2187,4,0),""))</f>
        <v xml:space="preserve">PREPARO DE SUPERFÍCIE: JATEAMENTO ABRASIVO AO METAL BRANCO (INTERNO E EXTERNO), PADRÃO AS 3. </v>
      </c>
      <c r="F541" s="854" t="str">
        <f>IFERROR(VLOOKUP($C541,'SINAPI MARÇO 2020'!$A:$D,3,0),IFERROR(VLOOKUP($C541,'COMP. PROPRIA'!$B$1:$I$20010,5,0),""))</f>
        <v>M2</v>
      </c>
      <c r="G541" s="453">
        <v>145.76</v>
      </c>
      <c r="H541" s="855">
        <f>IFERROR(VLOOKUP($C541,'SINAPI MARÇO 2020'!$A:$D,4,0),IFERROR(VLOOKUP($C541,'COMP. PROPRIA'!$B$1:$I$204555,8,0),""))</f>
        <v>41.66</v>
      </c>
      <c r="I541" s="856">
        <f>TRUNC(H541*'4-BDI'!$E$29,2)</f>
        <v>53.19</v>
      </c>
      <c r="J541" s="461">
        <f t="shared" si="57"/>
        <v>6072.36</v>
      </c>
      <c r="K541" s="462">
        <f t="shared" si="58"/>
        <v>7752.97</v>
      </c>
    </row>
    <row r="542" spans="2:11" s="213" customFormat="1" ht="36.75" customHeight="1">
      <c r="B542" s="16" t="s">
        <v>13597</v>
      </c>
      <c r="C542" s="857">
        <v>100752</v>
      </c>
      <c r="D542" s="857" t="s">
        <v>7</v>
      </c>
      <c r="E542" s="853" t="str">
        <f>IFERROR(VLOOKUP($C542,'SINAPI MARÇO 2020'!$1:$1048576,2,0),IFERROR(VLOOKUP($C542,'COMP. PROPRIA'!$B$1:$I$2187,4,0),""))</f>
        <v>PINTURA COM TINTA EPOXÍDICA DE ACABAMENTO APLICADA A ROLO OU PINCEL SOBRE PERFIL METÁLICO EXECUTADO EM FÁBRICA (02 DEMÃOS). AF_01/2020</v>
      </c>
      <c r="F542" s="854" t="str">
        <f>IFERROR(VLOOKUP($C542,'SINAPI MARÇO 2020'!$A:$D,3,0),IFERROR(VLOOKUP($C542,'COMP. PROPRIA'!$B$1:$I$20010,5,0),""))</f>
        <v>M2</v>
      </c>
      <c r="G542" s="453">
        <v>138.16</v>
      </c>
      <c r="H542" s="855">
        <f>IFERROR(VLOOKUP($C542,'SINAPI MARÇO 2020'!$A:$D,4,0),IFERROR(VLOOKUP($C542,'COMP. PROPRIA'!$B$1:$I$204555,8,0),""))</f>
        <v>32.85</v>
      </c>
      <c r="I542" s="856">
        <f>TRUNC(H542*'4-BDI'!$E$29,2)</f>
        <v>41.94</v>
      </c>
      <c r="J542" s="461">
        <f t="shared" si="57"/>
        <v>4538.55</v>
      </c>
      <c r="K542" s="462">
        <f t="shared" si="58"/>
        <v>5794.43</v>
      </c>
    </row>
    <row r="543" spans="2:11" s="213" customFormat="1" ht="15">
      <c r="B543" s="16" t="s">
        <v>13598</v>
      </c>
      <c r="C543" s="852" t="s">
        <v>12999</v>
      </c>
      <c r="D543" s="852" t="s">
        <v>1107</v>
      </c>
      <c r="E543" s="853" t="str">
        <f>IFERROR(VLOOKUP($C543,'SINAPI MARÇO 2020'!$1:$1048576,2,0),IFERROR(VLOOKUP($C543,'COMP. PROPRIA'!$B$1:$I$2187,4,0),""))</f>
        <v xml:space="preserve">PINTURA EXTERNA: UMA DEMÃO DE POLIURETANO NA COR AMARELO </v>
      </c>
      <c r="F543" s="854" t="str">
        <f>IFERROR(VLOOKUP($C543,'SINAPI MARÇO 2020'!$A:$D,3,0),IFERROR(VLOOKUP($C543,'COMP. PROPRIA'!$B$1:$I$20010,5,0),""))</f>
        <v>M2</v>
      </c>
      <c r="G543" s="453">
        <v>69.08</v>
      </c>
      <c r="H543" s="855">
        <f>IFERROR(VLOOKUP($C543,'SINAPI MARÇO 2020'!$A:$D,4,0),IFERROR(VLOOKUP($C543,'COMP. PROPRIA'!$B$1:$I$204555,8,0),""))</f>
        <v>41.849999999999994</v>
      </c>
      <c r="I543" s="856">
        <f>TRUNC(H543*'4-BDI'!$E$29,2)</f>
        <v>53.44</v>
      </c>
      <c r="J543" s="461">
        <f t="shared" si="57"/>
        <v>2890.99</v>
      </c>
      <c r="K543" s="462">
        <f t="shared" si="58"/>
        <v>3691.63</v>
      </c>
    </row>
    <row r="544" spans="2:11" s="213" customFormat="1" ht="15">
      <c r="B544" s="369" t="s">
        <v>13166</v>
      </c>
      <c r="C544" s="383"/>
      <c r="D544" s="383"/>
      <c r="E544" s="381" t="s">
        <v>13267</v>
      </c>
      <c r="F544" s="385"/>
      <c r="G544" s="437"/>
      <c r="H544" s="855"/>
      <c r="I544" s="856"/>
      <c r="J544" s="461"/>
      <c r="K544" s="462"/>
    </row>
    <row r="545" spans="2:11" s="213" customFormat="1" ht="15">
      <c r="B545" s="369" t="s">
        <v>13178</v>
      </c>
      <c r="C545" s="852"/>
      <c r="D545" s="857"/>
      <c r="E545" s="381" t="s">
        <v>13268</v>
      </c>
      <c r="F545" s="854"/>
      <c r="G545" s="453"/>
      <c r="H545" s="855"/>
      <c r="I545" s="856"/>
      <c r="J545" s="461"/>
      <c r="K545" s="462"/>
    </row>
    <row r="546" spans="2:11" s="213" customFormat="1" ht="15">
      <c r="B546" s="16" t="s">
        <v>13599</v>
      </c>
      <c r="C546" s="852" t="s">
        <v>13270</v>
      </c>
      <c r="D546" s="852" t="s">
        <v>1107</v>
      </c>
      <c r="E546" s="853" t="str">
        <f>IFERROR(VLOOKUP($C546,'SINAPI MARÇO 2020'!$1:$1048576,2,0),IFERROR(VLOOKUP($C546,'COMP. PROPRIA'!$B$1:$I$2187,4,0),""))</f>
        <v>DEMOLIÇÃO DE CONCRETO SIMPLES</v>
      </c>
      <c r="F546" s="854" t="str">
        <f>IFERROR(VLOOKUP($C546,'SINAPI MARÇO 2020'!$A:$D,3,0),IFERROR(VLOOKUP($C546,'COMP. PROPRIA'!$B$1:$I$20010,5,0),""))</f>
        <v>M3</v>
      </c>
      <c r="G546" s="453">
        <v>16.919999999999998</v>
      </c>
      <c r="H546" s="855">
        <f>IFERROR(VLOOKUP($C546,'SINAPI MARÇO 2020'!$A:$D,4,0),IFERROR(VLOOKUP($C546,'COMP. PROPRIA'!$B$1:$I$204555,8,0),""))</f>
        <v>186.81</v>
      </c>
      <c r="I546" s="856">
        <f>TRUNC(H546*'4-BDI'!$E$29,2)</f>
        <v>238.55</v>
      </c>
      <c r="J546" s="461">
        <f t="shared" ref="J546:J553" si="59">TRUNC(G546*H546,2)</f>
        <v>3160.82</v>
      </c>
      <c r="K546" s="462">
        <f t="shared" ref="K546:K553" si="60">TRUNC(G546*I546,2)</f>
        <v>4036.26</v>
      </c>
    </row>
    <row r="547" spans="2:11" s="213" customFormat="1" ht="30">
      <c r="B547" s="16" t="s">
        <v>13600</v>
      </c>
      <c r="C547" s="852">
        <v>72898</v>
      </c>
      <c r="D547" s="857" t="s">
        <v>7</v>
      </c>
      <c r="E547" s="853" t="str">
        <f>IFERROR(VLOOKUP($C547,'SINAPI MARÇO 2020'!$1:$1048576,2,0),IFERROR(VLOOKUP($C547,'COMP. PROPRIA'!$B$1:$I$2187,4,0),""))</f>
        <v>CARGA E DESCARGA MECANIZADAS DE ENTULHO EM CAMINHAO BASCULANTE 6 M3</v>
      </c>
      <c r="F547" s="854" t="str">
        <f>IFERROR(VLOOKUP($C547,'SINAPI MARÇO 2020'!$A:$D,3,0),IFERROR(VLOOKUP($C547,'COMP. PROPRIA'!$B$1:$I$20010,5,0),""))</f>
        <v>M3</v>
      </c>
      <c r="G547" s="453">
        <v>16.919999999999998</v>
      </c>
      <c r="H547" s="855">
        <f>IFERROR(VLOOKUP($C547,'SINAPI MARÇO 2020'!$A:$D,4,0),IFERROR(VLOOKUP($C547,'COMP. PROPRIA'!$B$1:$I$204555,8,0),""))</f>
        <v>3.19</v>
      </c>
      <c r="I547" s="856">
        <f>TRUNC(H547*'4-BDI'!$E$29,2)</f>
        <v>4.07</v>
      </c>
      <c r="J547" s="461">
        <f t="shared" si="59"/>
        <v>53.97</v>
      </c>
      <c r="K547" s="462">
        <f t="shared" si="60"/>
        <v>68.86</v>
      </c>
    </row>
    <row r="548" spans="2:11" s="213" customFormat="1" ht="45">
      <c r="B548" s="16" t="s">
        <v>13601</v>
      </c>
      <c r="C548" s="852">
        <v>94991</v>
      </c>
      <c r="D548" s="857" t="s">
        <v>7</v>
      </c>
      <c r="E548" s="853" t="str">
        <f>IFERROR(VLOOKUP($C548,'SINAPI MARÇO 2020'!$1:$1048576,2,0),IFERROR(VLOOKUP($C548,'COMP. PROPRIA'!$B$1:$I$2187,4,0),""))</f>
        <v>EXECUÇÃO DE PASSEIO (CALÇADA) OU PISO DE CONCRETO COM CONCRETO MOLDADO IN LOCO, USINADO, ACABAMENTO CONVENCIONAL, NÃO ARMADO. AF_07/2016</v>
      </c>
      <c r="F548" s="854" t="str">
        <f>IFERROR(VLOOKUP($C548,'SINAPI MARÇO 2020'!$A:$D,3,0),IFERROR(VLOOKUP($C548,'COMP. PROPRIA'!$B$1:$I$20010,5,0),""))</f>
        <v>M3</v>
      </c>
      <c r="G548" s="453">
        <v>16.919999999999998</v>
      </c>
      <c r="H548" s="855">
        <f>IFERROR(VLOOKUP($C548,'SINAPI MARÇO 2020'!$A:$D,4,0),IFERROR(VLOOKUP($C548,'COMP. PROPRIA'!$B$1:$I$204555,8,0),""))</f>
        <v>520</v>
      </c>
      <c r="I548" s="856">
        <f>TRUNC(H548*'4-BDI'!$E$29,2)</f>
        <v>664.04</v>
      </c>
      <c r="J548" s="461">
        <f t="shared" si="59"/>
        <v>8798.4</v>
      </c>
      <c r="K548" s="462">
        <f t="shared" si="60"/>
        <v>11235.55</v>
      </c>
    </row>
    <row r="549" spans="2:11" s="213" customFormat="1" ht="15">
      <c r="B549" s="16" t="s">
        <v>13602</v>
      </c>
      <c r="C549" s="852">
        <v>83693</v>
      </c>
      <c r="D549" s="857" t="s">
        <v>7</v>
      </c>
      <c r="E549" s="853" t="str">
        <f>IFERROR(VLOOKUP($C549,'SINAPI MARÇO 2020'!$1:$1048576,2,0),IFERROR(VLOOKUP($C549,'COMP. PROPRIA'!$B$1:$I$2187,4,0),""))</f>
        <v>CAIACAO EM MEIO FIO</v>
      </c>
      <c r="F549" s="854" t="str">
        <f>IFERROR(VLOOKUP($C549,'SINAPI MARÇO 2020'!$A:$D,3,0),IFERROR(VLOOKUP($C549,'COMP. PROPRIA'!$B$1:$I$20010,5,0),""))</f>
        <v>M2</v>
      </c>
      <c r="G549" s="453">
        <v>46.25</v>
      </c>
      <c r="H549" s="855">
        <f>IFERROR(VLOOKUP($C549,'SINAPI MARÇO 2020'!$A:$D,4,0),IFERROR(VLOOKUP($C549,'COMP. PROPRIA'!$B$1:$I$204555,8,0),""))</f>
        <v>3.23</v>
      </c>
      <c r="I549" s="856">
        <f>TRUNC(H549*'4-BDI'!$E$29,2)</f>
        <v>4.12</v>
      </c>
      <c r="J549" s="461">
        <f t="shared" si="59"/>
        <v>149.38</v>
      </c>
      <c r="K549" s="462">
        <f t="shared" si="60"/>
        <v>190.55</v>
      </c>
    </row>
    <row r="550" spans="2:11" s="213" customFormat="1" ht="15">
      <c r="B550" s="369" t="s">
        <v>13603</v>
      </c>
      <c r="C550" s="852"/>
      <c r="D550" s="857"/>
      <c r="E550" s="381" t="s">
        <v>13272</v>
      </c>
      <c r="F550" s="854"/>
      <c r="G550" s="453"/>
      <c r="H550" s="855"/>
      <c r="I550" s="856"/>
      <c r="J550" s="461"/>
      <c r="K550" s="462"/>
    </row>
    <row r="551" spans="2:11" s="213" customFormat="1" ht="30">
      <c r="B551" s="16" t="s">
        <v>13604</v>
      </c>
      <c r="C551" s="852">
        <v>94319</v>
      </c>
      <c r="D551" s="857" t="s">
        <v>7</v>
      </c>
      <c r="E551" s="853" t="str">
        <f>IFERROR(VLOOKUP($C551,'SINAPI MARÇO 2020'!$1:$1048576,2,0),IFERROR(VLOOKUP($C551,'COMP. PROPRIA'!$B$1:$I$2187,4,0),""))</f>
        <v>ATERRO MANUAL DE VALAS COM SOLO ARGILO-ARENOSO E COMPACTAÇÃO MECANIZADA. AF_05/2016</v>
      </c>
      <c r="F551" s="854" t="str">
        <f>IFERROR(VLOOKUP($C551,'SINAPI MARÇO 2020'!$A:$D,3,0),IFERROR(VLOOKUP($C551,'COMP. PROPRIA'!$B$1:$I$20010,5,0),""))</f>
        <v>M3</v>
      </c>
      <c r="G551" s="453">
        <v>46.25</v>
      </c>
      <c r="H551" s="855">
        <f>IFERROR(VLOOKUP($C551,'SINAPI MARÇO 2020'!$A:$D,4,0),IFERROR(VLOOKUP($C551,'COMP. PROPRIA'!$B$1:$I$204555,8,0),""))</f>
        <v>31.54</v>
      </c>
      <c r="I551" s="856">
        <f>TRUNC(H551*'4-BDI'!$E$29,2)</f>
        <v>40.270000000000003</v>
      </c>
      <c r="J551" s="461">
        <f t="shared" si="59"/>
        <v>1458.72</v>
      </c>
      <c r="K551" s="462">
        <f t="shared" si="60"/>
        <v>1862.48</v>
      </c>
    </row>
    <row r="552" spans="2:11" s="213" customFormat="1" ht="45">
      <c r="B552" s="16" t="s">
        <v>13605</v>
      </c>
      <c r="C552" s="852">
        <v>94991</v>
      </c>
      <c r="D552" s="857" t="s">
        <v>7</v>
      </c>
      <c r="E552" s="853" t="str">
        <f>IFERROR(VLOOKUP($C552,'SINAPI MARÇO 2020'!$1:$1048576,2,0),IFERROR(VLOOKUP($C552,'COMP. PROPRIA'!$B$1:$I$2187,4,0),""))</f>
        <v>EXECUÇÃO DE PASSEIO (CALÇADA) OU PISO DE CONCRETO COM CONCRETO MOLDADO IN LOCO, USINADO, ACABAMENTO CONVENCIONAL, NÃO ARMADO. AF_07/2016</v>
      </c>
      <c r="F552" s="854" t="str">
        <f>IFERROR(VLOOKUP($C552,'SINAPI MARÇO 2020'!$A:$D,3,0),IFERROR(VLOOKUP($C552,'COMP. PROPRIA'!$B$1:$I$20010,5,0),""))</f>
        <v>M3</v>
      </c>
      <c r="G552" s="453">
        <v>47.25</v>
      </c>
      <c r="H552" s="855">
        <f>IFERROR(VLOOKUP($C552,'SINAPI MARÇO 2020'!$A:$D,4,0),IFERROR(VLOOKUP($C552,'COMP. PROPRIA'!$B$1:$I$204555,8,0),""))</f>
        <v>520</v>
      </c>
      <c r="I552" s="856">
        <f>TRUNC(H552*'4-BDI'!$E$29,2)</f>
        <v>664.04</v>
      </c>
      <c r="J552" s="461">
        <f t="shared" si="59"/>
        <v>24570</v>
      </c>
      <c r="K552" s="462">
        <f t="shared" si="60"/>
        <v>31375.89</v>
      </c>
    </row>
    <row r="553" spans="2:11" s="213" customFormat="1" ht="45">
      <c r="B553" s="16" t="s">
        <v>13606</v>
      </c>
      <c r="C553" s="852">
        <v>94993</v>
      </c>
      <c r="D553" s="857" t="s">
        <v>7</v>
      </c>
      <c r="E553" s="853" t="str">
        <f>IFERROR(VLOOKUP($C553,'SINAPI MARÇO 2020'!$1:$1048576,2,0),IFERROR(VLOOKUP($C553,'COMP. PROPRIA'!$B$1:$I$2187,4,0),""))</f>
        <v>EXECUÇÃO DE PASSEIO (CALÇADA) OU PISO DE CONCRETO COM CONCRETO MOLDADO IN LOCO, USINADO, ACABAMENTO CONVENCIONAL, ESPESSURA 6 CM, ARMADO. AF_07/2016</v>
      </c>
      <c r="F553" s="854" t="str">
        <f>IFERROR(VLOOKUP($C553,'SINAPI MARÇO 2020'!$A:$D,3,0),IFERROR(VLOOKUP($C553,'COMP. PROPRIA'!$B$1:$I$20010,5,0),""))</f>
        <v>M2</v>
      </c>
      <c r="G553" s="453">
        <v>48.25</v>
      </c>
      <c r="H553" s="855">
        <f>IFERROR(VLOOKUP($C553,'SINAPI MARÇO 2020'!$A:$D,4,0),IFERROR(VLOOKUP($C553,'COMP. PROPRIA'!$B$1:$I$204555,8,0),""))</f>
        <v>58.52</v>
      </c>
      <c r="I553" s="856">
        <f>TRUNC(H553*'4-BDI'!$E$29,2)</f>
        <v>74.73</v>
      </c>
      <c r="J553" s="461">
        <f t="shared" si="59"/>
        <v>2823.59</v>
      </c>
      <c r="K553" s="462">
        <f t="shared" si="60"/>
        <v>3605.72</v>
      </c>
    </row>
    <row r="554" spans="2:11" s="213" customFormat="1" ht="15">
      <c r="B554" s="369" t="s">
        <v>13607</v>
      </c>
      <c r="C554" s="852"/>
      <c r="D554" s="857"/>
      <c r="E554" s="381" t="s">
        <v>13280</v>
      </c>
      <c r="F554" s="854"/>
      <c r="G554" s="453"/>
      <c r="H554" s="855" t="str">
        <f>IFERROR(VLOOKUP($C554,'SINAPI MARÇO 2020'!$A:$D,4,0),IFERROR(VLOOKUP($C554,'COMP. PROPRIA'!$B$1:$I$204555,8,0),""))</f>
        <v/>
      </c>
      <c r="I554" s="856"/>
      <c r="J554" s="461"/>
      <c r="K554" s="462"/>
    </row>
    <row r="555" spans="2:11" s="213" customFormat="1" ht="30">
      <c r="B555" s="16" t="s">
        <v>13608</v>
      </c>
      <c r="C555" s="852" t="s">
        <v>13273</v>
      </c>
      <c r="D555" s="852" t="s">
        <v>1107</v>
      </c>
      <c r="E555" s="853" t="str">
        <f>IFERROR(VLOOKUP($C555,'SINAPI MARÇO 2020'!$1:$1048576,2,0),IFERROR(VLOOKUP($C555,'COMP. PROPRIA'!$B$1:$I$2187,4,0),""))</f>
        <v>Confecção e Instalação de Letras Caixa de aço galvanizado com 4 letras com altura de 40 cm e 17 letras 20 cm.</v>
      </c>
      <c r="F555" s="854" t="str">
        <f>IFERROR(VLOOKUP($C555,'SINAPI MARÇO 2020'!$A:$D,3,0),IFERROR(VLOOKUP($C555,'COMP. PROPRIA'!$B$1:$I$20010,5,0),""))</f>
        <v xml:space="preserve">UN    </v>
      </c>
      <c r="G555" s="453">
        <v>1</v>
      </c>
      <c r="H555" s="855">
        <f>IFERROR(VLOOKUP($C555,'SINAPI MARÇO 2020'!$A:$D,4,0),IFERROR(VLOOKUP($C555,'COMP. PROPRIA'!$B$1:$I$204555,8,0),""))</f>
        <v>2187.13</v>
      </c>
      <c r="I555" s="856">
        <f>TRUNC(H555*'4-BDI'!$E$29,2)</f>
        <v>2792.97</v>
      </c>
      <c r="J555" s="461">
        <f t="shared" ref="J555:J561" si="61">TRUNC(G555*H555,2)</f>
        <v>2187.13</v>
      </c>
      <c r="K555" s="462">
        <f t="shared" ref="K555:K561" si="62">TRUNC(G555*I555,2)</f>
        <v>2792.97</v>
      </c>
    </row>
    <row r="556" spans="2:11" s="213" customFormat="1" ht="30">
      <c r="B556" s="16" t="s">
        <v>13609</v>
      </c>
      <c r="C556" s="852" t="s">
        <v>13276</v>
      </c>
      <c r="D556" s="852" t="s">
        <v>1107</v>
      </c>
      <c r="E556" s="853" t="str">
        <f>IFERROR(VLOOKUP($C556,'SINAPI MARÇO 2020'!$1:$1048576,2,0),IFERROR(VLOOKUP($C556,'COMP. PROPRIA'!$B$1:$I$2187,4,0),""))</f>
        <v>Confecção e Instalação de Brasão da Prefeitura de Várzea Grande em relevo em aço galvanizado com altura de 30cm.</v>
      </c>
      <c r="F556" s="854" t="str">
        <f>IFERROR(VLOOKUP($C556,'SINAPI MARÇO 2020'!$A:$D,3,0),IFERROR(VLOOKUP($C556,'COMP. PROPRIA'!$B$1:$I$20010,5,0),""))</f>
        <v xml:space="preserve">UN    </v>
      </c>
      <c r="G556" s="453">
        <v>1</v>
      </c>
      <c r="H556" s="855">
        <f>IFERROR(VLOOKUP($C556,'SINAPI MARÇO 2020'!$A:$D,4,0),IFERROR(VLOOKUP($C556,'COMP. PROPRIA'!$B$1:$I$204555,8,0),""))</f>
        <v>599.89</v>
      </c>
      <c r="I556" s="856">
        <f>TRUNC(H556*'4-BDI'!$E$29,2)</f>
        <v>766.06</v>
      </c>
      <c r="J556" s="461">
        <f t="shared" si="61"/>
        <v>599.89</v>
      </c>
      <c r="K556" s="462">
        <f t="shared" si="62"/>
        <v>766.06</v>
      </c>
    </row>
    <row r="557" spans="2:11" s="213" customFormat="1" ht="15">
      <c r="B557" s="16" t="s">
        <v>13610</v>
      </c>
      <c r="C557" s="852" t="s">
        <v>13278</v>
      </c>
      <c r="D557" s="852" t="s">
        <v>1107</v>
      </c>
      <c r="E557" s="853" t="str">
        <f>IFERROR(VLOOKUP($C557,'SINAPI MARÇO 2020'!$1:$1048576,2,0),IFERROR(VLOOKUP($C557,'COMP. PROPRIA'!$B$1:$I$2187,4,0),""))</f>
        <v xml:space="preserve">PLACA DE INAUGURAÇÃO DE ALUMINIO </v>
      </c>
      <c r="F557" s="854" t="str">
        <f>IFERROR(VLOOKUP($C557,'SINAPI MARÇO 2020'!$A:$D,3,0),IFERROR(VLOOKUP($C557,'COMP. PROPRIA'!$B$1:$I$20010,5,0),""))</f>
        <v xml:space="preserve">UN    </v>
      </c>
      <c r="G557" s="453">
        <v>2</v>
      </c>
      <c r="H557" s="855">
        <f>IFERROR(VLOOKUP($C557,'SINAPI MARÇO 2020'!$A:$D,4,0),IFERROR(VLOOKUP($C557,'COMP. PROPRIA'!$B$1:$I$204555,8,0),""))</f>
        <v>558.55999999999995</v>
      </c>
      <c r="I557" s="856">
        <f>TRUNC(H557*'4-BDI'!$E$29,2)</f>
        <v>713.28</v>
      </c>
      <c r="J557" s="461">
        <f t="shared" si="61"/>
        <v>1117.1199999999999</v>
      </c>
      <c r="K557" s="462">
        <f t="shared" si="62"/>
        <v>1426.56</v>
      </c>
    </row>
    <row r="558" spans="2:11" s="213" customFormat="1" ht="15">
      <c r="B558" s="16" t="s">
        <v>14915</v>
      </c>
      <c r="C558" s="857">
        <v>98524</v>
      </c>
      <c r="D558" s="857" t="s">
        <v>7</v>
      </c>
      <c r="E558" s="853" t="str">
        <f>IFERROR(VLOOKUP($C558,'SINAPI MARÇO 2020'!$1:$1048576,2,0),IFERROR(VLOOKUP($C558,'COMP. PROPRIA'!$B$1:$I$2187,4,0),""))</f>
        <v>LIMPEZA MANUAL DE VEGETAÇÃO EM TERRENO COM ENXADA.AF_05/2018</v>
      </c>
      <c r="F558" s="854" t="str">
        <f>IFERROR(VLOOKUP($C558,'SINAPI MARÇO 2020'!$A:$D,3,0),IFERROR(VLOOKUP($C558,'COMP. PROPRIA'!$B$1:$I$20010,5,0),""))</f>
        <v>M2</v>
      </c>
      <c r="G558" s="453">
        <v>1510.23</v>
      </c>
      <c r="H558" s="855">
        <f>IFERROR(VLOOKUP($C558,'SINAPI MARÇO 2020'!$A:$D,4,0),IFERROR(VLOOKUP($C558,'COMP. PROPRIA'!$B$1:$I$204555,8,0),""))</f>
        <v>2.2599999999999998</v>
      </c>
      <c r="I558" s="856">
        <f>TRUNC(H558*'4-BDI'!$E$29,2)</f>
        <v>2.88</v>
      </c>
      <c r="J558" s="461">
        <f t="shared" si="61"/>
        <v>3413.11</v>
      </c>
      <c r="K558" s="462">
        <f t="shared" si="62"/>
        <v>4349.46</v>
      </c>
    </row>
    <row r="559" spans="2:11" s="213" customFormat="1" ht="15">
      <c r="B559" s="16" t="s">
        <v>14916</v>
      </c>
      <c r="C559" s="857">
        <v>99814</v>
      </c>
      <c r="D559" s="857" t="s">
        <v>7</v>
      </c>
      <c r="E559" s="853" t="str">
        <f>IFERROR(VLOOKUP($C559,'SINAPI MARÇO 2020'!$1:$1048576,2,0),IFERROR(VLOOKUP($C559,'COMP. PROPRIA'!$B$1:$I$2187,4,0),""))</f>
        <v>LIMPEZA DE SUPERFÍCIE COM JATO DE ALTA PRESSÃO. AF_04/2019</v>
      </c>
      <c r="F559" s="854" t="str">
        <f>IFERROR(VLOOKUP($C559,'SINAPI MARÇO 2020'!$A:$D,3,0),IFERROR(VLOOKUP($C559,'COMP. PROPRIA'!$B$1:$I$20010,5,0),""))</f>
        <v>M2</v>
      </c>
      <c r="G559" s="453">
        <v>1510.23</v>
      </c>
      <c r="H559" s="855">
        <f>IFERROR(VLOOKUP($C559,'SINAPI MARÇO 2020'!$A:$D,4,0),IFERROR(VLOOKUP($C559,'COMP. PROPRIA'!$B$1:$I$204555,8,0),""))</f>
        <v>1.29</v>
      </c>
      <c r="I559" s="856">
        <f>TRUNC(H559*'4-BDI'!$E$29,2)</f>
        <v>1.64</v>
      </c>
      <c r="J559" s="461">
        <f t="shared" si="61"/>
        <v>1948.19</v>
      </c>
      <c r="K559" s="462">
        <f t="shared" si="62"/>
        <v>2476.77</v>
      </c>
    </row>
    <row r="560" spans="2:11" s="213" customFormat="1" ht="15">
      <c r="B560" s="16" t="s">
        <v>14917</v>
      </c>
      <c r="C560" s="857">
        <v>72897</v>
      </c>
      <c r="D560" s="857" t="s">
        <v>7</v>
      </c>
      <c r="E560" s="853" t="str">
        <f>IFERROR(VLOOKUP($C560,'SINAPI MARÇO 2020'!$1:$1048576,2,0),IFERROR(VLOOKUP($C560,'COMP. PROPRIA'!$B$1:$I$2187,4,0),""))</f>
        <v>CARGA MANUAL DE ENTULHO EM CAMINHAO BASCULANTE 6 M3</v>
      </c>
      <c r="F560" s="854" t="str">
        <f>IFERROR(VLOOKUP($C560,'SINAPI MARÇO 2020'!$A:$D,3,0),IFERROR(VLOOKUP($C560,'COMP. PROPRIA'!$B$1:$I$20010,5,0),""))</f>
        <v>M3</v>
      </c>
      <c r="G560" s="582">
        <v>97.965000000000003</v>
      </c>
      <c r="H560" s="855">
        <f>IFERROR(VLOOKUP($C560,'SINAPI MARÇO 2020'!$A:$D,4,0),IFERROR(VLOOKUP($C560,'COMP. PROPRIA'!$B$1:$I$204555,8,0),""))</f>
        <v>17.47</v>
      </c>
      <c r="I560" s="856">
        <f>TRUNC(H560*'4-BDI'!$E$29,2)</f>
        <v>22.3</v>
      </c>
      <c r="J560" s="461">
        <f t="shared" si="61"/>
        <v>1711.44</v>
      </c>
      <c r="K560" s="462">
        <f t="shared" si="62"/>
        <v>2184.61</v>
      </c>
    </row>
    <row r="561" spans="2:11" s="213" customFormat="1" ht="45" customHeight="1">
      <c r="B561" s="16" t="s">
        <v>14918</v>
      </c>
      <c r="C561" s="857">
        <v>97914</v>
      </c>
      <c r="D561" s="857" t="s">
        <v>7</v>
      </c>
      <c r="E561" s="853" t="str">
        <f>IFERROR(VLOOKUP($C561,'SINAPI MARÇO 2020'!$1:$1048576,2,0),IFERROR(VLOOKUP($C561,'COMP. PROPRIA'!$B$1:$I$2187,4,0),""))</f>
        <v>TRANSPORTE COM CAMINHÃO BASCULANTE DE 6 M3, EM VIA URBANA PAVIMENTADA, DMT ATÉ 30 KM (UNIDADE: M3XKM). AF_01/2018</v>
      </c>
      <c r="F561" s="854" t="str">
        <f>IFERROR(VLOOKUP($C561,'SINAPI MARÇO 2020'!$A:$D,3,0),IFERROR(VLOOKUP($C561,'COMP. PROPRIA'!$B$1:$I$20010,5,0),""))</f>
        <v>M3XKM</v>
      </c>
      <c r="G561" s="453">
        <v>734.73750000000007</v>
      </c>
      <c r="H561" s="855">
        <f>IFERROR(VLOOKUP($C561,'SINAPI MARÇO 2020'!$A:$D,4,0),IFERROR(VLOOKUP($C561,'COMP. PROPRIA'!$B$1:$I$204555,8,0),""))</f>
        <v>1.1499999999999999</v>
      </c>
      <c r="I561" s="856">
        <f>TRUNC(H561*'4-BDI'!$E$29,2)</f>
        <v>1.46</v>
      </c>
      <c r="J561" s="461">
        <f t="shared" si="61"/>
        <v>844.94</v>
      </c>
      <c r="K561" s="462">
        <f t="shared" si="62"/>
        <v>1072.71</v>
      </c>
    </row>
    <row r="562" spans="2:11" s="213" customFormat="1" ht="15" customHeight="1">
      <c r="B562" s="732" t="s">
        <v>10128</v>
      </c>
      <c r="C562" s="733"/>
      <c r="D562" s="733"/>
      <c r="E562" s="733"/>
      <c r="F562" s="733"/>
      <c r="G562" s="733"/>
      <c r="H562" s="733"/>
      <c r="I562" s="463"/>
      <c r="J562" s="470">
        <f>TRUNC(SUM(J524:J561),2)</f>
        <v>164692.71</v>
      </c>
      <c r="K562" s="464">
        <f>TRUNC(SUM(K524:K561),2)</f>
        <v>210275.57</v>
      </c>
    </row>
    <row r="563" spans="2:11" s="213" customFormat="1" ht="15">
      <c r="B563" s="369" t="s">
        <v>13237</v>
      </c>
      <c r="C563" s="383"/>
      <c r="D563" s="383"/>
      <c r="E563" s="381" t="s">
        <v>13222</v>
      </c>
      <c r="F563" s="854"/>
      <c r="G563" s="437"/>
      <c r="H563" s="855"/>
      <c r="I563" s="856"/>
      <c r="J563" s="461"/>
      <c r="K563" s="462"/>
    </row>
    <row r="564" spans="2:11" s="213" customFormat="1" ht="15">
      <c r="B564" s="369" t="s">
        <v>13238</v>
      </c>
      <c r="C564" s="857"/>
      <c r="D564" s="857"/>
      <c r="E564" s="381" t="s">
        <v>13215</v>
      </c>
      <c r="F564" s="854"/>
      <c r="G564" s="453"/>
      <c r="H564" s="855"/>
      <c r="I564" s="856"/>
      <c r="J564" s="461"/>
      <c r="K564" s="462"/>
    </row>
    <row r="565" spans="2:11" s="213" customFormat="1" ht="45">
      <c r="B565" s="16" t="s">
        <v>13239</v>
      </c>
      <c r="C565" s="857">
        <v>92718</v>
      </c>
      <c r="D565" s="857" t="s">
        <v>7</v>
      </c>
      <c r="E565" s="853" t="str">
        <f>IFERROR(VLOOKUP($C565,'SINAPI MARÇO 2020'!$1:$1048576,2,0),IFERROR(VLOOKUP($C565,'COMP. PROPRIA'!$B$1:$I$2187,4,0),""))</f>
        <v>CONCRETAGEM DE PILARES, FCK = 25 MPA,  COM USO DE BALDES EM EDIFICAÇÃO COM SEÇÃO MÉDIA DE PILARES MENOR OU IGUAL A 0,25 M² - LANÇAMENTO, ADENSAMENTO E ACABAMENTO. AF_12/2015</v>
      </c>
      <c r="F565" s="854" t="str">
        <f>IFERROR(VLOOKUP($C565,'SINAPI MARÇO 2020'!$A:$D,3,0),IFERROR(VLOOKUP($C565,'COMP. PROPRIA'!$B$1:$I$20010,5,0),""))</f>
        <v>M3</v>
      </c>
      <c r="G565" s="453">
        <v>4.9860000000000007</v>
      </c>
      <c r="H565" s="855">
        <f>IFERROR(VLOOKUP($C565,'SINAPI MARÇO 2020'!$A:$D,4,0),IFERROR(VLOOKUP($C565,'COMP. PROPRIA'!$B$1:$I$2187,8,0),""))</f>
        <v>545.26</v>
      </c>
      <c r="I565" s="856">
        <f>TRUNC(H565*'4-BDI'!$E$29,2)</f>
        <v>696.29</v>
      </c>
      <c r="J565" s="461">
        <f>TRUNC(G565*H565,2)</f>
        <v>2718.66</v>
      </c>
      <c r="K565" s="462">
        <f>TRUNC(G565*I565,2)</f>
        <v>3471.7</v>
      </c>
    </row>
    <row r="566" spans="2:11" s="213" customFormat="1" ht="45">
      <c r="B566" s="16" t="s">
        <v>13240</v>
      </c>
      <c r="C566" s="857">
        <v>92759</v>
      </c>
      <c r="D566" s="857" t="s">
        <v>7</v>
      </c>
      <c r="E566" s="853" t="str">
        <f>IFERROR(VLOOKUP($C566,'SINAPI MARÇO 2020'!$1:$1048576,2,0),IFERROR(VLOOKUP($C566,'COMP. PROPRIA'!$B$1:$I$2187,4,0),""))</f>
        <v>ARMAÇÃO DE PILAR OU VIGA DE UMA ESTRUTURA CONVENCIONAL DE CONCRETO ARMADO EM UM EDIFÍCIO DE MÚLTIPLOS PAVIMENTOS UTILIZANDO AÇO CA-60 DE 5,0 MM - MONTAGEM. AF_12/2015</v>
      </c>
      <c r="F566" s="854" t="str">
        <f>IFERROR(VLOOKUP($C566,'SINAPI MARÇO 2020'!$A:$D,3,0),IFERROR(VLOOKUP($C566,'COMP. PROPRIA'!$B$1:$I$20010,5,0),""))</f>
        <v>KG</v>
      </c>
      <c r="G566" s="453">
        <v>35.425264312499991</v>
      </c>
      <c r="H566" s="855">
        <f>IFERROR(VLOOKUP($C566,'SINAPI MARÇO 2020'!$A:$D,4,0),IFERROR(VLOOKUP($C566,'COMP. PROPRIA'!$B$1:$I$2187,8,0),""))</f>
        <v>9.52</v>
      </c>
      <c r="I566" s="856">
        <f>TRUNC(H566*'4-BDI'!$E$29,2)</f>
        <v>12.15</v>
      </c>
      <c r="J566" s="461">
        <f>TRUNC(G566*H566,2)</f>
        <v>337.24</v>
      </c>
      <c r="K566" s="462">
        <f>TRUNC(G566*I566,2)</f>
        <v>430.41</v>
      </c>
    </row>
    <row r="567" spans="2:11" s="213" customFormat="1" ht="45">
      <c r="B567" s="16" t="s">
        <v>13241</v>
      </c>
      <c r="C567" s="857">
        <v>92761</v>
      </c>
      <c r="D567" s="857" t="s">
        <v>7</v>
      </c>
      <c r="E567" s="853" t="str">
        <f>IFERROR(VLOOKUP($C567,'SINAPI MARÇO 2020'!$1:$1048576,2,0),IFERROR(VLOOKUP($C567,'COMP. PROPRIA'!$B$1:$I$2187,4,0),""))</f>
        <v>ARMAÇÃO DE PILAR OU VIGA DE UMA ESTRUTURA CONVENCIONAL DE CONCRETO ARMADO EM UM EDIFÍCIO DE MÚLTIPLOS PAVIMENTOS UTILIZANDO AÇO CA-50 DE 8,0 MM - MONTAGEM. AF_12/2015</v>
      </c>
      <c r="F567" s="854" t="str">
        <f>IFERROR(VLOOKUP($C567,'SINAPI MARÇO 2020'!$A:$D,3,0),IFERROR(VLOOKUP($C567,'COMP. PROPRIA'!$B$1:$I$20010,5,0),""))</f>
        <v>KG</v>
      </c>
      <c r="G567" s="453">
        <v>92.6749504</v>
      </c>
      <c r="H567" s="855">
        <f>IFERROR(VLOOKUP($C567,'SINAPI MARÇO 2020'!$A:$D,4,0),IFERROR(VLOOKUP($C567,'COMP. PROPRIA'!$B$1:$I$2187,8,0),""))</f>
        <v>8.17</v>
      </c>
      <c r="I567" s="856">
        <f>TRUNC(H567*'4-BDI'!$E$29,2)</f>
        <v>10.43</v>
      </c>
      <c r="J567" s="461">
        <f>TRUNC(G567*H567,2)</f>
        <v>757.15</v>
      </c>
      <c r="K567" s="462">
        <f>TRUNC(G567*I567,2)</f>
        <v>966.59</v>
      </c>
    </row>
    <row r="568" spans="2:11" s="213" customFormat="1" ht="45">
      <c r="B568" s="16" t="s">
        <v>13242</v>
      </c>
      <c r="C568" s="857">
        <v>92413</v>
      </c>
      <c r="D568" s="857" t="s">
        <v>7</v>
      </c>
      <c r="E568" s="853" t="str">
        <f>IFERROR(VLOOKUP($C568,'SINAPI MARÇO 2020'!$1:$1048576,2,0),IFERROR(VLOOKUP($C568,'COMP. PROPRIA'!$B$1:$I$2187,4,0),""))</f>
        <v>MONTAGEM E DESMONTAGEM DE FÔRMA DE PILARES RETANGULARES E ESTRUTURAS SIMILARES COM ÁREA MÉDIA DAS SEÇÕES MAIOR QUE 0,25 M², PÉ-DIREITO SIMPLES, EM MADEIRA SERRADA, 4 UTILIZAÇÕES. AF_12/2015</v>
      </c>
      <c r="F568" s="854" t="str">
        <f>IFERROR(VLOOKUP($C568,'SINAPI MARÇO 2020'!$A:$D,3,0),IFERROR(VLOOKUP($C568,'COMP. PROPRIA'!$B$1:$I$20010,5,0),""))</f>
        <v>M2</v>
      </c>
      <c r="G568" s="453">
        <v>36.489999999999995</v>
      </c>
      <c r="H568" s="855">
        <f>IFERROR(VLOOKUP($C568,'SINAPI MARÇO 2020'!$A:$D,4,0),IFERROR(VLOOKUP($C568,'COMP. PROPRIA'!$B$1:$I$2187,8,0),""))</f>
        <v>60.38</v>
      </c>
      <c r="I568" s="856">
        <f>TRUNC(H568*'4-BDI'!$E$29,2)</f>
        <v>77.099999999999994</v>
      </c>
      <c r="J568" s="461">
        <f>TRUNC(G568*H568,2)</f>
        <v>2203.2600000000002</v>
      </c>
      <c r="K568" s="462">
        <f>TRUNC(G568*I568,2)</f>
        <v>2813.37</v>
      </c>
    </row>
    <row r="569" spans="2:11" s="213" customFormat="1" ht="15">
      <c r="B569" s="369" t="s">
        <v>13243</v>
      </c>
      <c r="C569" s="852"/>
      <c r="D569" s="857"/>
      <c r="E569" s="381" t="s">
        <v>13216</v>
      </c>
      <c r="F569" s="854"/>
      <c r="G569" s="453"/>
      <c r="H569" s="855" t="str">
        <f>IFERROR(VLOOKUP($C569,'SINAPI MARÇO 2020'!$A:$D,4,0),IFERROR(VLOOKUP($C569,'COMP. PROPRIA'!$B$1:$I$2187,8,0),""))</f>
        <v/>
      </c>
      <c r="I569" s="856"/>
      <c r="J569" s="461"/>
      <c r="K569" s="462"/>
    </row>
    <row r="570" spans="2:11" s="213" customFormat="1" ht="30">
      <c r="B570" s="16" t="s">
        <v>13244</v>
      </c>
      <c r="C570" s="857">
        <v>96617</v>
      </c>
      <c r="D570" s="857" t="s">
        <v>7</v>
      </c>
      <c r="E570" s="853" t="str">
        <f>IFERROR(VLOOKUP($C570,'SINAPI MARÇO 2020'!$1:$1048576,2,0),IFERROR(VLOOKUP($C570,'COMP. PROPRIA'!$B$1:$I$2187,4,0),""))</f>
        <v>LASTRO DE CONCRETO MAGRO, APLICADO EM BLOCOS DE COROAMENTO OU SAPATAS, ESPESSURA DE 3 CM. AF_08/2017</v>
      </c>
      <c r="F570" s="854" t="str">
        <f>IFERROR(VLOOKUP($C570,'SINAPI MARÇO 2020'!$A:$D,3,0),IFERROR(VLOOKUP($C570,'COMP. PROPRIA'!$B$1:$I$20010,5,0),""))</f>
        <v>M2</v>
      </c>
      <c r="G570" s="453">
        <v>2</v>
      </c>
      <c r="H570" s="855">
        <f>IFERROR(VLOOKUP($C570,'SINAPI MARÇO 2020'!$A:$D,4,0),IFERROR(VLOOKUP($C570,'COMP. PROPRIA'!$B$1:$I$2187,8,0),""))</f>
        <v>12.63</v>
      </c>
      <c r="I570" s="856">
        <f>TRUNC(H570*'4-BDI'!$E$29,2)</f>
        <v>16.12</v>
      </c>
      <c r="J570" s="461">
        <f t="shared" ref="J570:J576" si="63">TRUNC(G570*H570,2)</f>
        <v>25.26</v>
      </c>
      <c r="K570" s="462">
        <f t="shared" ref="K570:K576" si="64">TRUNC(G570*I570,2)</f>
        <v>32.24</v>
      </c>
    </row>
    <row r="571" spans="2:11" s="213" customFormat="1" ht="30">
      <c r="B571" s="16" t="s">
        <v>13245</v>
      </c>
      <c r="C571" s="857">
        <v>94965</v>
      </c>
      <c r="D571" s="857" t="s">
        <v>7</v>
      </c>
      <c r="E571" s="853" t="str">
        <f>IFERROR(VLOOKUP($C571,'SINAPI MARÇO 2020'!$1:$1048576,2,0),IFERROR(VLOOKUP($C571,'COMP. PROPRIA'!$B$1:$I$2187,4,0),""))</f>
        <v>CONCRETO FCK = 25MPA, TRAÇO 1:2,3:2,7 (CIMENTO/ AREIA MÉDIA/ BRITA 1)  - PREPARO MECÂNICO COM BETONEIRA 400 L. AF_07/2016</v>
      </c>
      <c r="F571" s="854" t="str">
        <f>IFERROR(VLOOKUP($C571,'SINAPI MARÇO 2020'!$A:$D,3,0),IFERROR(VLOOKUP($C571,'COMP. PROPRIA'!$B$1:$I$20010,5,0),""))</f>
        <v>M3</v>
      </c>
      <c r="G571" s="453">
        <v>0.76249999999999929</v>
      </c>
      <c r="H571" s="855">
        <f>IFERROR(VLOOKUP($C571,'SINAPI MARÇO 2020'!$A:$D,4,0),IFERROR(VLOOKUP($C571,'COMP. PROPRIA'!$B$1:$I$2187,8,0),""))</f>
        <v>323.66000000000003</v>
      </c>
      <c r="I571" s="856">
        <f>TRUNC(H571*'4-BDI'!$E$29,2)</f>
        <v>413.31</v>
      </c>
      <c r="J571" s="461">
        <f t="shared" si="63"/>
        <v>246.79</v>
      </c>
      <c r="K571" s="462">
        <f t="shared" si="64"/>
        <v>315.14</v>
      </c>
    </row>
    <row r="572" spans="2:11" s="213" customFormat="1" ht="30">
      <c r="B572" s="16" t="s">
        <v>13246</v>
      </c>
      <c r="C572" s="857">
        <v>92874</v>
      </c>
      <c r="D572" s="857" t="s">
        <v>7</v>
      </c>
      <c r="E572" s="853" t="str">
        <f>IFERROR(VLOOKUP($C572,'SINAPI MARÇO 2020'!$1:$1048576,2,0),IFERROR(VLOOKUP($C572,'COMP. PROPRIA'!$B$1:$I$2187,4,0),""))</f>
        <v>LANÇAMENTO COM USO DE BOMBA, ADENSAMENTO E ACABAMENTO DE CONCRETO EM ESTRUTURAS. AF_12/2015</v>
      </c>
      <c r="F572" s="854" t="str">
        <f>IFERROR(VLOOKUP($C572,'SINAPI MARÇO 2020'!$A:$D,3,0),IFERROR(VLOOKUP($C572,'COMP. PROPRIA'!$B$1:$I$20010,5,0),""))</f>
        <v>M3</v>
      </c>
      <c r="G572" s="453">
        <v>0.76249999999999929</v>
      </c>
      <c r="H572" s="855">
        <f>IFERROR(VLOOKUP($C572,'SINAPI MARÇO 2020'!$A:$D,4,0),IFERROR(VLOOKUP($C572,'COMP. PROPRIA'!$B$1:$I$2187,8,0),""))</f>
        <v>24.3</v>
      </c>
      <c r="I572" s="856">
        <f>TRUNC(H572*'4-BDI'!$E$29,2)</f>
        <v>31.03</v>
      </c>
      <c r="J572" s="461">
        <f t="shared" si="63"/>
        <v>18.52</v>
      </c>
      <c r="K572" s="462">
        <f t="shared" si="64"/>
        <v>23.66</v>
      </c>
    </row>
    <row r="573" spans="2:11" s="213" customFormat="1" ht="30">
      <c r="B573" s="16" t="s">
        <v>13247</v>
      </c>
      <c r="C573" s="857">
        <v>96543</v>
      </c>
      <c r="D573" s="857" t="s">
        <v>7</v>
      </c>
      <c r="E573" s="853" t="str">
        <f>IFERROR(VLOOKUP($C573,'SINAPI MARÇO 2020'!$1:$1048576,2,0),IFERROR(VLOOKUP($C573,'COMP. PROPRIA'!$B$1:$I$2187,4,0),""))</f>
        <v>ARMAÇÃO DE BLOCO, VIGA BALDRAME E SAPATA UTILIZANDO AÇO CA-60 DE 5 MM - MONTAGEM. AF_06/2017</v>
      </c>
      <c r="F573" s="854" t="str">
        <f>IFERROR(VLOOKUP($C573,'SINAPI MARÇO 2020'!$A:$D,3,0),IFERROR(VLOOKUP($C573,'COMP. PROPRIA'!$B$1:$I$20010,5,0),""))</f>
        <v>KG</v>
      </c>
      <c r="G573" s="453">
        <v>2.0148785000000515</v>
      </c>
      <c r="H573" s="855">
        <f>IFERROR(VLOOKUP($C573,'SINAPI MARÇO 2020'!$A:$D,4,0),IFERROR(VLOOKUP($C573,'COMP. PROPRIA'!$B$1:$I$2187,8,0),""))</f>
        <v>11.46</v>
      </c>
      <c r="I573" s="856">
        <f>TRUNC(H573*'4-BDI'!$E$29,2)</f>
        <v>14.63</v>
      </c>
      <c r="J573" s="461">
        <f t="shared" si="63"/>
        <v>23.09</v>
      </c>
      <c r="K573" s="462">
        <f t="shared" si="64"/>
        <v>29.47</v>
      </c>
    </row>
    <row r="574" spans="2:11" s="213" customFormat="1" ht="30">
      <c r="B574" s="16" t="s">
        <v>13248</v>
      </c>
      <c r="C574" s="857">
        <v>96545</v>
      </c>
      <c r="D574" s="857" t="s">
        <v>7</v>
      </c>
      <c r="E574" s="853" t="str">
        <f>IFERROR(VLOOKUP($C574,'SINAPI MARÇO 2020'!$1:$1048576,2,0),IFERROR(VLOOKUP($C574,'COMP. PROPRIA'!$B$1:$I$2187,4,0),""))</f>
        <v>ARMAÇÃO DE BLOCO, VIGA BALDRAME OU SAPATA UTILIZANDO AÇO CA-50 DE 8 MM - MONTAGEM. AF_06/2017</v>
      </c>
      <c r="F574" s="854" t="str">
        <f>IFERROR(VLOOKUP($C574,'SINAPI MARÇO 2020'!$A:$D,3,0),IFERROR(VLOOKUP($C574,'COMP. PROPRIA'!$B$1:$I$20010,5,0),""))</f>
        <v>KG</v>
      </c>
      <c r="G574" s="453">
        <v>3.8345600000000104</v>
      </c>
      <c r="H574" s="855">
        <f>IFERROR(VLOOKUP($C574,'SINAPI MARÇO 2020'!$A:$D,4,0),IFERROR(VLOOKUP($C574,'COMP. PROPRIA'!$B$1:$I$2187,8,0),""))</f>
        <v>9.33</v>
      </c>
      <c r="I574" s="856">
        <f>TRUNC(H574*'4-BDI'!$E$29,2)</f>
        <v>11.91</v>
      </c>
      <c r="J574" s="461">
        <f t="shared" si="63"/>
        <v>35.770000000000003</v>
      </c>
      <c r="K574" s="462">
        <f t="shared" si="64"/>
        <v>45.66</v>
      </c>
    </row>
    <row r="575" spans="2:11" s="213" customFormat="1" ht="30">
      <c r="B575" s="16" t="s">
        <v>13611</v>
      </c>
      <c r="C575" s="857">
        <v>96536</v>
      </c>
      <c r="D575" s="857" t="s">
        <v>7</v>
      </c>
      <c r="E575" s="853" t="str">
        <f>IFERROR(VLOOKUP($C575,'SINAPI MARÇO 2020'!$1:$1048576,2,0),IFERROR(VLOOKUP($C575,'COMP. PROPRIA'!$B$1:$I$2187,4,0),""))</f>
        <v>FABRICAÇÃO, MONTAGEM E DESMONTAGEM DE FÔRMA PARA VIGA BALDRAME, EM MADEIRA SERRADA, E=25 MM, 4 UTILIZAÇÕES. AF_06/2017</v>
      </c>
      <c r="F575" s="854" t="str">
        <f>IFERROR(VLOOKUP($C575,'SINAPI MARÇO 2020'!$A:$D,3,0),IFERROR(VLOOKUP($C575,'COMP. PROPRIA'!$B$1:$I$20010,5,0),""))</f>
        <v>M2</v>
      </c>
      <c r="G575" s="453">
        <v>8.5</v>
      </c>
      <c r="H575" s="855">
        <f>IFERROR(VLOOKUP($C575,'SINAPI MARÇO 2020'!$A:$D,4,0),IFERROR(VLOOKUP($C575,'COMP. PROPRIA'!$B$1:$I$2187,8,0),""))</f>
        <v>41.83</v>
      </c>
      <c r="I575" s="856">
        <f>TRUNC(H575*'4-BDI'!$E$29,2)</f>
        <v>53.41</v>
      </c>
      <c r="J575" s="461">
        <f t="shared" si="63"/>
        <v>355.55</v>
      </c>
      <c r="K575" s="462">
        <f t="shared" si="64"/>
        <v>453.98</v>
      </c>
    </row>
    <row r="576" spans="2:11" s="213" customFormat="1" ht="30">
      <c r="B576" s="16" t="s">
        <v>13612</v>
      </c>
      <c r="C576" s="857">
        <v>93382</v>
      </c>
      <c r="D576" s="857" t="s">
        <v>7</v>
      </c>
      <c r="E576" s="853" t="str">
        <f>IFERROR(VLOOKUP($C576,'SINAPI MARÇO 2020'!$1:$1048576,2,0),IFERROR(VLOOKUP($C576,'COMP. PROPRIA'!$B$1:$I$2187,4,0),""))</f>
        <v>REATERRO MANUAL DE VALAS COM COMPACTAÇÃO MECANIZADA. AF_04/2016</v>
      </c>
      <c r="F576" s="854" t="str">
        <f>IFERROR(VLOOKUP($C576,'SINAPI MARÇO 2020'!$A:$D,3,0),IFERROR(VLOOKUP($C576,'COMP. PROPRIA'!$B$1:$I$20010,5,0),""))</f>
        <v>M3</v>
      </c>
      <c r="G576" s="453">
        <v>1.4062499999999929</v>
      </c>
      <c r="H576" s="855">
        <f>IFERROR(VLOOKUP($C576,'SINAPI MARÇO 2020'!$A:$D,4,0),IFERROR(VLOOKUP($C576,'COMP. PROPRIA'!$B$1:$I$2187,8,0),""))</f>
        <v>19.64</v>
      </c>
      <c r="I576" s="856">
        <f>TRUNC(H576*'4-BDI'!$E$29,2)</f>
        <v>25.08</v>
      </c>
      <c r="J576" s="461">
        <f t="shared" si="63"/>
        <v>27.61</v>
      </c>
      <c r="K576" s="462">
        <f t="shared" si="64"/>
        <v>35.26</v>
      </c>
    </row>
    <row r="577" spans="2:11" s="213" customFormat="1" ht="15">
      <c r="B577" s="369" t="s">
        <v>13249</v>
      </c>
      <c r="C577" s="852"/>
      <c r="D577" s="857"/>
      <c r="E577" s="381" t="s">
        <v>13217</v>
      </c>
      <c r="F577" s="854"/>
      <c r="G577" s="453"/>
      <c r="H577" s="855" t="str">
        <f>IFERROR(VLOOKUP($C577,'SINAPI MARÇO 2020'!$A:$D,4,0),IFERROR(VLOOKUP($C577,'COMP. PROPRIA'!$B$1:$I$2187,8,0),""))</f>
        <v/>
      </c>
      <c r="I577" s="856"/>
      <c r="J577" s="461"/>
      <c r="K577" s="462"/>
    </row>
    <row r="578" spans="2:11" s="213" customFormat="1" ht="33.75" customHeight="1">
      <c r="B578" s="16" t="s">
        <v>13250</v>
      </c>
      <c r="C578" s="857">
        <v>98557</v>
      </c>
      <c r="D578" s="857" t="s">
        <v>7</v>
      </c>
      <c r="E578" s="853" t="str">
        <f>IFERROR(VLOOKUP($C578,'SINAPI MARÇO 2020'!$1:$1048576,2,0),IFERROR(VLOOKUP($C578,'COMP. PROPRIA'!$B$1:$I$2187,4,0),""))</f>
        <v>IMPERMEABILIZAÇÃO DE SUPERFÍCIE COM EMULSÃO ASFÁLTICA, 2 DEMÃOS AF_06/2018</v>
      </c>
      <c r="F578" s="854" t="str">
        <f>IFERROR(VLOOKUP($C578,'SINAPI MARÇO 2020'!$A:$D,3,0),IFERROR(VLOOKUP($C578,'COMP. PROPRIA'!$B$1:$I$20010,5,0),""))</f>
        <v>M2</v>
      </c>
      <c r="G578" s="453">
        <v>29.375</v>
      </c>
      <c r="H578" s="855">
        <f>IFERROR(VLOOKUP($C578,'SINAPI MARÇO 2020'!$A:$D,4,0),IFERROR(VLOOKUP($C578,'COMP. PROPRIA'!$B$1:$I$2187,8,0),""))</f>
        <v>31.7</v>
      </c>
      <c r="I578" s="856">
        <f>TRUNC(H578*'4-BDI'!$E$29,2)</f>
        <v>40.479999999999997</v>
      </c>
      <c r="J578" s="461">
        <f t="shared" ref="J578:J586" si="65">TRUNC(G578*H578,2)</f>
        <v>931.18</v>
      </c>
      <c r="K578" s="462">
        <f t="shared" ref="K578:K586" si="66">TRUNC(G578*I578,2)</f>
        <v>1189.0999999999999</v>
      </c>
    </row>
    <row r="579" spans="2:11" s="213" customFormat="1" ht="15">
      <c r="B579" s="369" t="s">
        <v>13251</v>
      </c>
      <c r="C579" s="852"/>
      <c r="D579" s="857"/>
      <c r="E579" s="381" t="s">
        <v>13223</v>
      </c>
      <c r="F579" s="854"/>
      <c r="G579" s="453"/>
      <c r="H579" s="855" t="str">
        <f>IFERROR(VLOOKUP($C579,'SINAPI MARÇO 2020'!$A:$D,4,0),IFERROR(VLOOKUP($C579,'COMP. PROPRIA'!$B$1:$I$2187,8,0),""))</f>
        <v/>
      </c>
      <c r="I579" s="856"/>
      <c r="J579" s="461"/>
      <c r="K579" s="462"/>
    </row>
    <row r="580" spans="2:11" s="213" customFormat="1" ht="30">
      <c r="B580" s="16" t="s">
        <v>13252</v>
      </c>
      <c r="C580" s="857">
        <v>97631</v>
      </c>
      <c r="D580" s="857" t="s">
        <v>7</v>
      </c>
      <c r="E580" s="853" t="str">
        <f>IFERROR(VLOOKUP($C580,'SINAPI MARÇO 2020'!$1:$1048576,2,0),IFERROR(VLOOKUP($C580,'COMP. PROPRIA'!$B$1:$I$2187,4,0),""))</f>
        <v>DEMOLIÇÃO DE ARGAMASSAS, DE FORMA MANUAL, SEM REAPROVEITAMENTO. AF_12/2017</v>
      </c>
      <c r="F580" s="854" t="str">
        <f>IFERROR(VLOOKUP($C580,'SINAPI MARÇO 2020'!$A:$D,3,0),IFERROR(VLOOKUP($C580,'COMP. PROPRIA'!$B$1:$I$20010,5,0),""))</f>
        <v>M2</v>
      </c>
      <c r="G580" s="453">
        <v>55</v>
      </c>
      <c r="H580" s="855">
        <f>IFERROR(VLOOKUP($C580,'SINAPI MARÇO 2020'!$A:$D,4,0),IFERROR(VLOOKUP($C580,'COMP. PROPRIA'!$B$1:$I$2187,8,0),""))</f>
        <v>2.17</v>
      </c>
      <c r="I580" s="856">
        <f>TRUNC(H580*'4-BDI'!$E$29,2)</f>
        <v>2.77</v>
      </c>
      <c r="J580" s="461">
        <f t="shared" ref="J580" si="67">TRUNC(G580*H580,2)</f>
        <v>119.35</v>
      </c>
      <c r="K580" s="462">
        <f t="shared" ref="K580" si="68">TRUNC(G580*I580,2)</f>
        <v>152.35</v>
      </c>
    </row>
    <row r="581" spans="2:11" s="213" customFormat="1" ht="30.75" customHeight="1">
      <c r="B581" s="16" t="s">
        <v>13253</v>
      </c>
      <c r="C581" s="857">
        <v>93358</v>
      </c>
      <c r="D581" s="857" t="s">
        <v>7</v>
      </c>
      <c r="E581" s="853" t="str">
        <f>IFERROR(VLOOKUP($C581,'SINAPI MARÇO 2020'!$1:$1048576,2,0),IFERROR(VLOOKUP($C581,'COMP. PROPRIA'!$B$1:$I$2187,4,0),""))</f>
        <v>ESCAVAÇÃO MANUAL DE VALA COM PROFUNDIDADE MENOR OU IGUAL A 1,30 M. AF_03/2016</v>
      </c>
      <c r="F581" s="854" t="str">
        <f>IFERROR(VLOOKUP($C581,'SINAPI MARÇO 2020'!$A:$D,3,0),IFERROR(VLOOKUP($C581,'COMP. PROPRIA'!$B$1:$I$20010,5,0),""))</f>
        <v>M3</v>
      </c>
      <c r="G581" s="453">
        <v>28.6</v>
      </c>
      <c r="H581" s="855">
        <f>IFERROR(VLOOKUP($C581,'SINAPI MARÇO 2020'!$A:$D,4,0),IFERROR(VLOOKUP($C581,'COMP. PROPRIA'!$B$1:$I$2187,8,0),""))</f>
        <v>56.84</v>
      </c>
      <c r="I581" s="856">
        <f>TRUNC(H581*'4-BDI'!$E$29,2)</f>
        <v>72.58</v>
      </c>
      <c r="J581" s="461">
        <f t="shared" ref="J581" si="69">TRUNC(G581*H581,2)</f>
        <v>1625.62</v>
      </c>
      <c r="K581" s="462">
        <f t="shared" ref="K581" si="70">TRUNC(G581*I581,2)</f>
        <v>2075.7800000000002</v>
      </c>
    </row>
    <row r="582" spans="2:11" s="213" customFormat="1" ht="26.25" customHeight="1">
      <c r="B582" s="16" t="s">
        <v>13254</v>
      </c>
      <c r="C582" s="857">
        <v>83662</v>
      </c>
      <c r="D582" s="857" t="s">
        <v>7</v>
      </c>
      <c r="E582" s="853" t="str">
        <f>IFERROR(VLOOKUP($C582,'SINAPI MARÇO 2020'!$1:$1048576,2,0),IFERROR(VLOOKUP($C582,'COMP. PROPRIA'!$B$1:$I$2187,4,0),""))</f>
        <v>EXECUCAO DE DRENO CEGO</v>
      </c>
      <c r="F582" s="854" t="str">
        <f>IFERROR(VLOOKUP($C582,'SINAPI MARÇO 2020'!$A:$D,3,0),IFERROR(VLOOKUP($C582,'COMP. PROPRIA'!$B$1:$I$20010,5,0),""))</f>
        <v>M3</v>
      </c>
      <c r="G582" s="453">
        <f>160*0.4*1.5</f>
        <v>96</v>
      </c>
      <c r="H582" s="855">
        <f>IFERROR(VLOOKUP($C582,'SINAPI MARÇO 2020'!$A:$D,4,0),IFERROR(VLOOKUP($C582,'COMP. PROPRIA'!$B$1:$I$2187,8,0),""))</f>
        <v>107.9</v>
      </c>
      <c r="I582" s="856">
        <f>TRUNC(H582*'4-BDI'!$E$29,2)</f>
        <v>137.78</v>
      </c>
      <c r="J582" s="461">
        <f t="shared" si="65"/>
        <v>10358.4</v>
      </c>
      <c r="K582" s="462">
        <f t="shared" si="66"/>
        <v>13226.88</v>
      </c>
    </row>
    <row r="583" spans="2:11" s="213" customFormat="1" ht="33.75" customHeight="1">
      <c r="B583" s="16" t="s">
        <v>13255</v>
      </c>
      <c r="C583" s="857" t="s">
        <v>4467</v>
      </c>
      <c r="D583" s="857" t="s">
        <v>7</v>
      </c>
      <c r="E583" s="853" t="str">
        <f>IFERROR(VLOOKUP($C583,'SINAPI MARÇO 2020'!$1:$1048576,2,0),IFERROR(VLOOKUP($C583,'COMP. PROPRIA'!$B$1:$I$2187,4,0),""))</f>
        <v>EXECUCAO DE DRENO COM TUBOS DE PVC CORRUGADO FLEXIVEL PERFURADO - DN 100</v>
      </c>
      <c r="F583" s="854" t="str">
        <f>IFERROR(VLOOKUP($C583,'SINAPI MARÇO 2020'!$A:$D,3,0),IFERROR(VLOOKUP($C583,'COMP. PROPRIA'!$B$1:$I$20010,5,0),""))</f>
        <v>M</v>
      </c>
      <c r="G583" s="453">
        <v>160</v>
      </c>
      <c r="H583" s="855">
        <f>IFERROR(VLOOKUP($C583,'SINAPI MARÇO 2020'!$A:$D,4,0),IFERROR(VLOOKUP($C583,'COMP. PROPRIA'!$B$1:$I$2187,8,0),""))</f>
        <v>27</v>
      </c>
      <c r="I583" s="856">
        <f>TRUNC(H583*'4-BDI'!$E$29,2)</f>
        <v>34.47</v>
      </c>
      <c r="J583" s="461">
        <f t="shared" si="65"/>
        <v>4320</v>
      </c>
      <c r="K583" s="462">
        <f t="shared" si="66"/>
        <v>5515.2</v>
      </c>
    </row>
    <row r="584" spans="2:11" s="213" customFormat="1" ht="33.75" customHeight="1">
      <c r="B584" s="16" t="s">
        <v>13613</v>
      </c>
      <c r="C584" s="857" t="s">
        <v>4549</v>
      </c>
      <c r="D584" s="857" t="s">
        <v>7</v>
      </c>
      <c r="E584" s="853" t="str">
        <f>IFERROR(VLOOKUP($C584,'SINAPI MARÇO 2020'!$1:$1048576,2,0),IFERROR(VLOOKUP($C584,'COMP. PROPRIA'!$B$1:$I$2187,4,0),""))</f>
        <v>EXECUCAO DE DRENO COM MANTA GEOTEXTIL 200 G/M2</v>
      </c>
      <c r="F584" s="854" t="str">
        <f>IFERROR(VLOOKUP($C584,'SINAPI MARÇO 2020'!$A:$D,3,0),IFERROR(VLOOKUP($C584,'COMP. PROPRIA'!$B$1:$I$20010,5,0),""))</f>
        <v>M2</v>
      </c>
      <c r="G584" s="453">
        <f>3.8*160</f>
        <v>608</v>
      </c>
      <c r="H584" s="855">
        <f>IFERROR(VLOOKUP($C584,'SINAPI MARÇO 2020'!$A:$D,4,0),IFERROR(VLOOKUP($C584,'COMP. PROPRIA'!$B$1:$I$2187,8,0),""))</f>
        <v>5.78</v>
      </c>
      <c r="I584" s="856">
        <f>TRUNC(H584*'4-BDI'!$E$29,2)</f>
        <v>7.38</v>
      </c>
      <c r="J584" s="461">
        <f t="shared" si="65"/>
        <v>3514.24</v>
      </c>
      <c r="K584" s="462">
        <f t="shared" si="66"/>
        <v>4487.04</v>
      </c>
    </row>
    <row r="585" spans="2:11" s="213" customFormat="1" ht="46.5" customHeight="1">
      <c r="B585" s="16" t="s">
        <v>14060</v>
      </c>
      <c r="C585" s="857">
        <v>99260</v>
      </c>
      <c r="D585" s="857" t="s">
        <v>7</v>
      </c>
      <c r="E585" s="853" t="str">
        <f>IFERROR(VLOOKUP($C585,'SINAPI MARÇO 2020'!$1:$1048576,2,0),IFERROR(VLOOKUP($C585,'COMP. PROPRIA'!$B$1:$I$2187,4,0),""))</f>
        <v>CAIXA ENTERRADA HIDRÁULICA RETANGULAR, EM ALVENARIA COM BLOCOS DE CONCRETO, DIMENSÕES INTERNAS: 0,6X0,6X0,6 M PARA REDE DE DRENAGEM. AF_05/2018</v>
      </c>
      <c r="F585" s="854" t="str">
        <f>IFERROR(VLOOKUP($C585,'SINAPI MARÇO 2020'!$A:$D,3,0),IFERROR(VLOOKUP($C585,'COMP. PROPRIA'!$B$1:$I$20010,5,0),""))</f>
        <v>UN</v>
      </c>
      <c r="G585" s="453">
        <v>4</v>
      </c>
      <c r="H585" s="855">
        <f>IFERROR(VLOOKUP($C585,'SINAPI MARÇO 2020'!$A:$D,4,0),IFERROR(VLOOKUP($C585,'COMP. PROPRIA'!$B$1:$I$2187,8,0),""))</f>
        <v>304.85000000000002</v>
      </c>
      <c r="I585" s="856">
        <f>TRUNC(H585*'4-BDI'!$E$29,2)</f>
        <v>389.29</v>
      </c>
      <c r="J585" s="461">
        <f t="shared" si="65"/>
        <v>1219.4000000000001</v>
      </c>
      <c r="K585" s="462">
        <f t="shared" si="66"/>
        <v>1557.16</v>
      </c>
    </row>
    <row r="586" spans="2:11" s="213" customFormat="1" ht="51.75" customHeight="1">
      <c r="B586" s="16" t="s">
        <v>14061</v>
      </c>
      <c r="C586" s="857">
        <v>89800</v>
      </c>
      <c r="D586" s="857" t="s">
        <v>7</v>
      </c>
      <c r="E586" s="853" t="str">
        <f>IFERROR(VLOOKUP($C586,'SINAPI MARÇO 2020'!$1:$1048576,2,0),IFERROR(VLOOKUP($C586,'COMP. PROPRIA'!$B$1:$I$2187,4,0),""))</f>
        <v>TUBO PVC, SERIE NORMAL, ESGOTO PREDIAL, DN 100 MM, FORNECIDO E INSTALADO EM PRUMADA DE ESGOTO SANITÁRIO OU VENTILAÇÃO. AF_12/2014</v>
      </c>
      <c r="F586" s="854" t="str">
        <f>IFERROR(VLOOKUP($C586,'SINAPI MARÇO 2020'!$A:$D,3,0),IFERROR(VLOOKUP($C586,'COMP. PROPRIA'!$B$1:$I$20010,5,0),""))</f>
        <v>M</v>
      </c>
      <c r="G586" s="453">
        <v>110</v>
      </c>
      <c r="H586" s="855">
        <f>IFERROR(VLOOKUP($C586,'SINAPI MARÇO 2020'!$A:$D,4,0),IFERROR(VLOOKUP($C586,'COMP. PROPRIA'!$B$1:$I$2187,8,0),""))</f>
        <v>16.79</v>
      </c>
      <c r="I586" s="856">
        <f>TRUNC(H586*'4-BDI'!$E$29,2)</f>
        <v>21.44</v>
      </c>
      <c r="J586" s="461">
        <f t="shared" si="65"/>
        <v>1846.9</v>
      </c>
      <c r="K586" s="462">
        <f t="shared" si="66"/>
        <v>2358.4</v>
      </c>
    </row>
    <row r="587" spans="2:11" s="213" customFormat="1" ht="33.75" customHeight="1">
      <c r="B587" s="16" t="s">
        <v>14062</v>
      </c>
      <c r="C587" s="857">
        <v>96995</v>
      </c>
      <c r="D587" s="857" t="s">
        <v>7</v>
      </c>
      <c r="E587" s="853" t="str">
        <f>IFERROR(VLOOKUP($C587,'SINAPI MARÇO 2020'!$1:$1048576,2,0),IFERROR(VLOOKUP($C587,'COMP. PROPRIA'!$B$1:$I$2187,4,0),""))</f>
        <v>REATERRO MANUAL APILOADO COM SOQUETE. AF_10/2017</v>
      </c>
      <c r="F587" s="854" t="str">
        <f>IFERROR(VLOOKUP($C587,'SINAPI MARÇO 2020'!$A:$D,3,0),IFERROR(VLOOKUP($C587,'COMP. PROPRIA'!$B$1:$I$20010,5,0),""))</f>
        <v>M3</v>
      </c>
      <c r="G587" s="453">
        <v>8.6</v>
      </c>
      <c r="H587" s="855">
        <f>IFERROR(VLOOKUP($C587,'SINAPI MARÇO 2020'!$A:$D,4,0),IFERROR(VLOOKUP($C587,'COMP. PROPRIA'!$B$1:$I$2187,8,0),""))</f>
        <v>34.46</v>
      </c>
      <c r="I587" s="856">
        <f>TRUNC(H587*'4-BDI'!$E$29,2)</f>
        <v>44</v>
      </c>
      <c r="J587" s="461">
        <f t="shared" ref="J587" si="71">TRUNC(G587*H587,2)</f>
        <v>296.35000000000002</v>
      </c>
      <c r="K587" s="462">
        <f t="shared" ref="K587" si="72">TRUNC(G587*I587,2)</f>
        <v>378.4</v>
      </c>
    </row>
    <row r="588" spans="2:11" s="213" customFormat="1" ht="33.75" customHeight="1">
      <c r="B588" s="16" t="s">
        <v>14910</v>
      </c>
      <c r="C588" s="857">
        <v>94975</v>
      </c>
      <c r="D588" s="857" t="s">
        <v>7</v>
      </c>
      <c r="E588" s="853" t="str">
        <f>IFERROR(VLOOKUP($C588,'SINAPI MARÇO 2020'!$1:$1048576,2,0),IFERROR(VLOOKUP($C588,'COMP. PROPRIA'!$B$1:$I$2187,4,0),""))</f>
        <v>CONCRETO FCK = 15MPA, TRAÇO 1:3,4:3,5 (CIMENTO/ AREIA MÉDIA/ BRITA 1)  - PREPARO MANUAL. AF_07/2016</v>
      </c>
      <c r="F588" s="854" t="str">
        <f>IFERROR(VLOOKUP($C588,'SINAPI MARÇO 2020'!$A:$D,3,0),IFERROR(VLOOKUP($C588,'COMP. PROPRIA'!$B$1:$I$20010,5,0),""))</f>
        <v>M3</v>
      </c>
      <c r="G588" s="453">
        <f>55*0.03</f>
        <v>1.65</v>
      </c>
      <c r="H588" s="855">
        <f>IFERROR(VLOOKUP($C588,'SINAPI MARÇO 2020'!$A:$D,4,0),IFERROR(VLOOKUP($C588,'COMP. PROPRIA'!$B$1:$I$2187,8,0),""))</f>
        <v>378.3</v>
      </c>
      <c r="I588" s="856">
        <f>TRUNC(H588*'4-BDI'!$E$29,2)</f>
        <v>483.09</v>
      </c>
      <c r="J588" s="461">
        <f t="shared" ref="J588" si="73">TRUNC(G588*H588,2)</f>
        <v>624.19000000000005</v>
      </c>
      <c r="K588" s="462">
        <f t="shared" ref="K588" si="74">TRUNC(G588*I588,2)</f>
        <v>797.09</v>
      </c>
    </row>
    <row r="589" spans="2:11" s="213" customFormat="1" ht="15">
      <c r="B589" s="369" t="s">
        <v>13256</v>
      </c>
      <c r="C589" s="852"/>
      <c r="D589" s="857"/>
      <c r="E589" s="381" t="s">
        <v>13218</v>
      </c>
      <c r="F589" s="854"/>
      <c r="G589" s="453"/>
      <c r="H589" s="855" t="str">
        <f>IFERROR(VLOOKUP($C589,'SINAPI MARÇO 2020'!$A:$D,4,0),IFERROR(VLOOKUP($C589,'COMP. PROPRIA'!$B$1:$I$2187,8,0),""))</f>
        <v/>
      </c>
      <c r="I589" s="856"/>
      <c r="J589" s="461"/>
      <c r="K589" s="462"/>
    </row>
    <row r="590" spans="2:11" s="213" customFormat="1" ht="60">
      <c r="B590" s="16" t="s">
        <v>13257</v>
      </c>
      <c r="C590" s="857">
        <v>87489</v>
      </c>
      <c r="D590" s="857" t="s">
        <v>7</v>
      </c>
      <c r="E590" s="853" t="str">
        <f>IFERROR(VLOOKUP($C590,'SINAPI MARÇO 2020'!$1:$1048576,2,0),IFERROR(VLOOKUP($C590,'COMP. PROPRIA'!$B$1:$I$2187,4,0),""))</f>
        <v>ALVENARIA DE VEDAÇÃO DE BLOCOS CERÂMICOS FURADOS NA VERTICAL DE 9X19X39CM (ESPESSURA 9CM) DE PAREDES COM ÁREA LÍQUIDA MAIOR OU IGUAL A 6M² COM VÃOS E ARGAMASSA DE ASSENTAMENTO COM PREPARO EM BETONEIRA. AF_06/2014</v>
      </c>
      <c r="F590" s="854" t="str">
        <f>IFERROR(VLOOKUP($C590,'SINAPI MARÇO 2020'!$A:$D,3,0),IFERROR(VLOOKUP($C590,'COMP. PROPRIA'!$B$1:$I$20010,5,0),""))</f>
        <v>M2</v>
      </c>
      <c r="G590" s="453">
        <v>8.1520000000000152</v>
      </c>
      <c r="H590" s="855">
        <f>IFERROR(VLOOKUP($C590,'SINAPI MARÇO 2020'!$A:$D,4,0),IFERROR(VLOOKUP($C590,'COMP. PROPRIA'!$B$1:$I$2187,8,0),""))</f>
        <v>38.5</v>
      </c>
      <c r="I590" s="856">
        <f>TRUNC(H590*'4-BDI'!$E$29,2)</f>
        <v>49.16</v>
      </c>
      <c r="J590" s="461">
        <f>TRUNC(G590*H590,2)</f>
        <v>313.85000000000002</v>
      </c>
      <c r="K590" s="462">
        <f>TRUNC(G590*I590,2)</f>
        <v>400.75</v>
      </c>
    </row>
    <row r="591" spans="2:11" s="213" customFormat="1" ht="15">
      <c r="B591" s="369" t="s">
        <v>13258</v>
      </c>
      <c r="C591" s="385"/>
      <c r="D591" s="857"/>
      <c r="E591" s="381" t="s">
        <v>13219</v>
      </c>
      <c r="F591" s="854"/>
      <c r="G591" s="453"/>
      <c r="H591" s="855" t="str">
        <f>IFERROR(VLOOKUP($C591,'SINAPI MARÇO 2020'!$A:$D,4,0),IFERROR(VLOOKUP($C591,'COMP. PROPRIA'!$B$1:$I$2187,8,0),""))</f>
        <v/>
      </c>
      <c r="I591" s="856"/>
      <c r="J591" s="461"/>
      <c r="K591" s="462"/>
    </row>
    <row r="592" spans="2:11" s="213" customFormat="1" ht="45">
      <c r="B592" s="16" t="s">
        <v>13259</v>
      </c>
      <c r="C592" s="857">
        <v>87894</v>
      </c>
      <c r="D592" s="857" t="s">
        <v>7</v>
      </c>
      <c r="E592" s="853" t="str">
        <f>IFERROR(VLOOKUP($C592,'SINAPI MARÇO 2020'!$1:$1048576,2,0),IFERROR(VLOOKUP($C592,'COMP. PROPRIA'!$B$1:$I$2187,4,0),""))</f>
        <v>CHAPISCO APLICADO EM ALVENARIA (SEM PRESENÇA DE VÃOS) E ESTRUTURAS DE CONCRETO DE FACHADA, COM COLHER DE PEDREIRO.  ARGAMASSA TRAÇO 1:3 COM PREPARO EM BETONEIRA 400L. AF_06/2014</v>
      </c>
      <c r="F592" s="854" t="str">
        <f>IFERROR(VLOOKUP($C592,'SINAPI MARÇO 2020'!$A:$D,3,0),IFERROR(VLOOKUP($C592,'COMP. PROPRIA'!$B$1:$I$20010,5,0),""))</f>
        <v>M2</v>
      </c>
      <c r="G592" s="453">
        <v>16.639999999999986</v>
      </c>
      <c r="H592" s="855">
        <f>IFERROR(VLOOKUP($C592,'SINAPI MARÇO 2020'!$A:$D,4,0),IFERROR(VLOOKUP($C592,'COMP. PROPRIA'!$B$1:$I$2187,8,0),""))</f>
        <v>4.45</v>
      </c>
      <c r="I592" s="856">
        <f>TRUNC(H592*'4-BDI'!$E$29,2)</f>
        <v>5.68</v>
      </c>
      <c r="J592" s="461">
        <f t="shared" ref="J592:J597" si="75">TRUNC(G592*H592,2)</f>
        <v>74.040000000000006</v>
      </c>
      <c r="K592" s="462">
        <f t="shared" ref="K592:K597" si="76">TRUNC(G592*I592,2)</f>
        <v>94.51</v>
      </c>
    </row>
    <row r="593" spans="2:13" s="213" customFormat="1" ht="60">
      <c r="B593" s="16" t="s">
        <v>13260</v>
      </c>
      <c r="C593" s="857">
        <v>87529</v>
      </c>
      <c r="D593" s="857" t="s">
        <v>7</v>
      </c>
      <c r="E593" s="853" t="str">
        <f>IFERROR(VLOOKUP($C593,'SINAPI MARÇO 2020'!$1:$1048576,2,0),IFERROR(VLOOKUP($C593,'COMP. PROPRIA'!$B$1:$I$2187,4,0),""))</f>
        <v>MASSA ÚNICA, PARA RECEBIMENTO DE PINTURA, EM ARGAMASSA TRAÇO 1:2:8, PREPARO MECÂNICO COM BETONEIRA 400L, APLICADA MANUALMENTE EM FACES INTERNAS DE PAREDES, ESPESSURA DE 20MM, COM EXECUÇÃO DE TALISCAS. AF_06/2014</v>
      </c>
      <c r="F593" s="854" t="str">
        <f>IFERROR(VLOOKUP($C593,'SINAPI MARÇO 2020'!$A:$D,3,0),IFERROR(VLOOKUP($C593,'COMP. PROPRIA'!$B$1:$I$20010,5,0),""))</f>
        <v>M2</v>
      </c>
      <c r="G593" s="453">
        <v>16.639999999999986</v>
      </c>
      <c r="H593" s="855">
        <f>IFERROR(VLOOKUP($C593,'SINAPI MARÇO 2020'!$A:$D,4,0),IFERROR(VLOOKUP($C593,'COMP. PROPRIA'!$B$1:$I$2187,8,0),""))</f>
        <v>23.32</v>
      </c>
      <c r="I593" s="856">
        <f>TRUNC(H593*'4-BDI'!$E$29,2)</f>
        <v>29.77</v>
      </c>
      <c r="J593" s="461">
        <f t="shared" si="75"/>
        <v>388.04</v>
      </c>
      <c r="K593" s="462">
        <f t="shared" si="76"/>
        <v>495.37</v>
      </c>
    </row>
    <row r="594" spans="2:13" s="213" customFormat="1" ht="30">
      <c r="B594" s="16" t="s">
        <v>13261</v>
      </c>
      <c r="C594" s="857">
        <v>88415</v>
      </c>
      <c r="D594" s="857" t="s">
        <v>7</v>
      </c>
      <c r="E594" s="853" t="str">
        <f>IFERROR(VLOOKUP($C594,'SINAPI MARÇO 2020'!$1:$1048576,2,0),IFERROR(VLOOKUP($C594,'COMP. PROPRIA'!$B$1:$I$2187,4,0),""))</f>
        <v>APLICAÇÃO MANUAL DE FUNDO SELADOR ACRÍLICO EM PAREDES EXTERNAS DE CASAS. AF_06/2014</v>
      </c>
      <c r="F594" s="854" t="str">
        <f>IFERROR(VLOOKUP($C594,'SINAPI MARÇO 2020'!$A:$D,3,0),IFERROR(VLOOKUP($C594,'COMP. PROPRIA'!$B$1:$I$20010,5,0),""))</f>
        <v>M2</v>
      </c>
      <c r="G594" s="453">
        <f>(358.72*2.5)</f>
        <v>896.80000000000007</v>
      </c>
      <c r="H594" s="855">
        <f>IFERROR(VLOOKUP($C594,'SINAPI MARÇO 2020'!$A:$D,4,0),IFERROR(VLOOKUP($C594,'COMP. PROPRIA'!$B$1:$I$2187,8,0),""))</f>
        <v>1.87</v>
      </c>
      <c r="I594" s="856">
        <f>TRUNC(H594*'4-BDI'!$E$29,2)</f>
        <v>2.38</v>
      </c>
      <c r="J594" s="461">
        <f t="shared" si="75"/>
        <v>1677.01</v>
      </c>
      <c r="K594" s="462">
        <f t="shared" si="76"/>
        <v>2134.38</v>
      </c>
    </row>
    <row r="595" spans="2:13" s="213" customFormat="1" ht="30">
      <c r="B595" s="16" t="s">
        <v>13262</v>
      </c>
      <c r="C595" s="857">
        <v>88489</v>
      </c>
      <c r="D595" s="857" t="s">
        <v>7</v>
      </c>
      <c r="E595" s="853" t="str">
        <f>IFERROR(VLOOKUP($C595,'SINAPI MARÇO 2020'!$1:$1048576,2,0),IFERROR(VLOOKUP($C595,'COMP. PROPRIA'!$B$1:$I$2187,4,0),""))</f>
        <v>APLICAÇÃO MANUAL DE PINTURA COM TINTA LÁTEX ACRÍLICA EM PAREDES, DUAS DEMÃOS. AF_06/2014</v>
      </c>
      <c r="F595" s="854" t="str">
        <f>IFERROR(VLOOKUP($C595,'SINAPI MARÇO 2020'!$A:$D,3,0),IFERROR(VLOOKUP($C595,'COMP. PROPRIA'!$B$1:$I$20010,5,0),""))</f>
        <v>M2</v>
      </c>
      <c r="G595" s="453">
        <f>SUM((179.4*1.1)+(179.4*2.5))</f>
        <v>645.84</v>
      </c>
      <c r="H595" s="855">
        <f>IFERROR(VLOOKUP($C595,'SINAPI MARÇO 2020'!$A:$D,4,0),IFERROR(VLOOKUP($C595,'COMP. PROPRIA'!$B$1:$I$2187,8,0),""))</f>
        <v>11.3</v>
      </c>
      <c r="I595" s="856">
        <f>TRUNC(H595*'4-BDI'!$E$29,2)</f>
        <v>14.43</v>
      </c>
      <c r="J595" s="461">
        <f t="shared" si="75"/>
        <v>7297.99</v>
      </c>
      <c r="K595" s="462">
        <f t="shared" si="76"/>
        <v>9319.4699999999993</v>
      </c>
    </row>
    <row r="596" spans="2:13" s="213" customFormat="1" ht="30">
      <c r="B596" s="16" t="s">
        <v>13263</v>
      </c>
      <c r="C596" s="852" t="s">
        <v>13221</v>
      </c>
      <c r="D596" s="852" t="s">
        <v>1107</v>
      </c>
      <c r="E596" s="853" t="str">
        <f>IFERROR(VLOOKUP($C596,'SINAPI MARÇO 2020'!$1:$1048576,2,0),IFERROR(VLOOKUP($C596,'COMP. PROPRIA'!$B$1:$I$2187,4,0),""))</f>
        <v>PINTURA ESMALTE SINTETICO DUAS DEMÃO - FORNECIMENTO E INSTALAÇÃO</v>
      </c>
      <c r="F596" s="854" t="str">
        <f>IFERROR(VLOOKUP($C596,'SINAPI MARÇO 2020'!$A:$D,3,0),IFERROR(VLOOKUP($C596,'COMP. PROPRIA'!$B$1:$I$20010,5,0),""))</f>
        <v>M2</v>
      </c>
      <c r="G596" s="453">
        <f>(134*1.3)</f>
        <v>174.20000000000002</v>
      </c>
      <c r="H596" s="855">
        <f>IFERROR(VLOOKUP($C596,'SINAPI MARÇO 2020'!$A:$D,4,0),IFERROR(VLOOKUP($C596,'COMP. PROPRIA'!$B$1:$I$2187,8,0),""))</f>
        <v>20.84</v>
      </c>
      <c r="I596" s="856">
        <f>TRUNC(H596*'4-BDI'!$E$29,2)</f>
        <v>26.61</v>
      </c>
      <c r="J596" s="461">
        <f t="shared" si="75"/>
        <v>3630.32</v>
      </c>
      <c r="K596" s="462">
        <f t="shared" si="76"/>
        <v>4635.46</v>
      </c>
    </row>
    <row r="597" spans="2:13" s="213" customFormat="1" ht="44.25" customHeight="1">
      <c r="B597" s="16" t="s">
        <v>13264</v>
      </c>
      <c r="C597" s="857">
        <v>94231</v>
      </c>
      <c r="D597" s="857" t="s">
        <v>7</v>
      </c>
      <c r="E597" s="853" t="str">
        <f>IFERROR(VLOOKUP($C597,'SINAPI MARÇO 2020'!$1:$1048576,2,0),IFERROR(VLOOKUP($C597,'COMP. PROPRIA'!$B$1:$I$2187,4,0),""))</f>
        <v>RUFO EM CHAPA DE AÇO GALVANIZADO NÚMERO 24, CORTE DE 25 CM, INCLUSO TRANSPORTE VERTICAL. AF_07/2019</v>
      </c>
      <c r="F597" s="854" t="str">
        <f>IFERROR(VLOOKUP($C597,'SINAPI MARÇO 2020'!$A:$D,3,0),IFERROR(VLOOKUP($C597,'COMP. PROPRIA'!$B$1:$I$20010,5,0),""))</f>
        <v>M</v>
      </c>
      <c r="G597" s="453">
        <f>134+45.4</f>
        <v>179.4</v>
      </c>
      <c r="H597" s="855">
        <f>IFERROR(VLOOKUP($C597,'SINAPI MARÇO 2020'!$A:$D,4,0),IFERROR(VLOOKUP($C597,'COMP. PROPRIA'!$B$1:$I$2187,8,0),""))</f>
        <v>34.5</v>
      </c>
      <c r="I597" s="856">
        <f>TRUNC(H597*'4-BDI'!$E$29,2)</f>
        <v>44.05</v>
      </c>
      <c r="J597" s="461">
        <f t="shared" si="75"/>
        <v>6189.3</v>
      </c>
      <c r="K597" s="462">
        <f t="shared" si="76"/>
        <v>7902.57</v>
      </c>
    </row>
    <row r="598" spans="2:13" s="213" customFormat="1" ht="15" customHeight="1">
      <c r="B598" s="732" t="s">
        <v>10128</v>
      </c>
      <c r="C598" s="733"/>
      <c r="D598" s="733"/>
      <c r="E598" s="733"/>
      <c r="F598" s="733"/>
      <c r="G598" s="733"/>
      <c r="H598" s="733"/>
      <c r="I598" s="463"/>
      <c r="J598" s="470">
        <f>TRUNC(SUM(J565:J597),2)</f>
        <v>51175.08</v>
      </c>
      <c r="K598" s="464">
        <f>TRUNC(SUM(K565:K597),2)</f>
        <v>65337.39</v>
      </c>
    </row>
    <row r="599" spans="2:13" s="213" customFormat="1" ht="54" customHeight="1">
      <c r="B599" s="369" t="s">
        <v>13265</v>
      </c>
      <c r="C599" s="370"/>
      <c r="D599" s="371"/>
      <c r="E599" s="372" t="s">
        <v>13162</v>
      </c>
      <c r="F599" s="373"/>
      <c r="G599" s="437"/>
      <c r="H599" s="458"/>
      <c r="I599" s="458"/>
      <c r="J599" s="459"/>
      <c r="K599" s="460"/>
    </row>
    <row r="600" spans="2:13" s="213" customFormat="1" ht="15">
      <c r="B600" s="369" t="s">
        <v>13266</v>
      </c>
      <c r="C600" s="370"/>
      <c r="D600" s="371"/>
      <c r="E600" s="379" t="s">
        <v>13163</v>
      </c>
      <c r="F600" s="373"/>
      <c r="G600" s="437"/>
      <c r="H600" s="458"/>
      <c r="I600" s="458"/>
      <c r="J600" s="459"/>
      <c r="K600" s="460"/>
    </row>
    <row r="601" spans="2:13" s="213" customFormat="1" ht="15">
      <c r="B601" s="16" t="s">
        <v>13614</v>
      </c>
      <c r="C601" s="852" t="s">
        <v>13030</v>
      </c>
      <c r="D601" s="852" t="s">
        <v>1107</v>
      </c>
      <c r="E601" s="853" t="str">
        <f>IFERROR(VLOOKUP($C601,'SINAPI MARÇO 2020'!$1:$1048576,2,0),IFERROR(VLOOKUP($C601,'COMP. PROPRIA'!$B$1:$I$194345,4,0),""))</f>
        <v xml:space="preserve">Poste de concreto DT 12/600 </v>
      </c>
      <c r="F601" s="854" t="str">
        <f>IFERROR(VLOOKUP($C601,'SINAPI MARÇO 2020'!$1:$1048576,3,0),IFERROR(VLOOKUP($C601,'COMP. PROPRIA'!$B$1:$I$194345,5,0),""))</f>
        <v xml:space="preserve">UN    </v>
      </c>
      <c r="G601" s="453">
        <v>1</v>
      </c>
      <c r="H601" s="855">
        <f>IFERROR(VLOOKUP($C601,'SINAPI MARÇO 2020'!$A:$D,4,0),IFERROR(VLOOKUP($C601,'COMP. PROPRIA'!$B$1:$I$20433,8,0),""))</f>
        <v>2249.44</v>
      </c>
      <c r="I601" s="856">
        <f>TRUNC(H601*'4-BDI'!$E$29,2)</f>
        <v>2872.54</v>
      </c>
      <c r="J601" s="461">
        <f t="shared" ref="J601:J635" si="77">TRUNC(G601*H601,2)</f>
        <v>2249.44</v>
      </c>
      <c r="K601" s="583">
        <f t="shared" ref="K601:K635" si="78">TRUNC(G601*I601,2)</f>
        <v>2872.54</v>
      </c>
      <c r="L601" s="601"/>
      <c r="M601" s="602"/>
    </row>
    <row r="602" spans="2:13" s="213" customFormat="1" ht="30">
      <c r="B602" s="16" t="s">
        <v>13615</v>
      </c>
      <c r="C602" s="852" t="s">
        <v>13031</v>
      </c>
      <c r="D602" s="852" t="s">
        <v>1107</v>
      </c>
      <c r="E602" s="853" t="str">
        <f>IFERROR(VLOOKUP($C602,'SINAPI MARÇO 2020'!$1:$1048576,2,0),IFERROR(VLOOKUP($C602,'COMP. PROPRIA'!$B$1:$I$194345,4,0),""))</f>
        <v>Alça pre-formada de estai para cabo aço galv. 9,5mm - FORNECIMENTO E INSTALAÇÃO</v>
      </c>
      <c r="F602" s="854" t="str">
        <f>IFERROR(VLOOKUP($C602,'SINAPI MARÇO 2020'!$1:$1048576,3,0),IFERROR(VLOOKUP($C602,'COMP. PROPRIA'!$B$1:$I$194345,5,0),""))</f>
        <v xml:space="preserve">UN    </v>
      </c>
      <c r="G602" s="453">
        <v>2</v>
      </c>
      <c r="H602" s="855">
        <f>IFERROR(VLOOKUP($C602,'SINAPI MARÇO 2020'!$A:$D,4,0),IFERROR(VLOOKUP($C602,'COMP. PROPRIA'!$B$1:$I$20433,8,0),""))</f>
        <v>12.040000000000001</v>
      </c>
      <c r="I602" s="856">
        <f>TRUNC(H602*'4-BDI'!$E$29,2)</f>
        <v>15.37</v>
      </c>
      <c r="J602" s="461">
        <f t="shared" si="77"/>
        <v>24.08</v>
      </c>
      <c r="K602" s="583">
        <f t="shared" si="78"/>
        <v>30.74</v>
      </c>
      <c r="L602" s="601"/>
      <c r="M602" s="602"/>
    </row>
    <row r="603" spans="2:13" s="213" customFormat="1" ht="15">
      <c r="B603" s="16" t="s">
        <v>13616</v>
      </c>
      <c r="C603" s="852" t="s">
        <v>13032</v>
      </c>
      <c r="D603" s="852" t="s">
        <v>1107</v>
      </c>
      <c r="E603" s="853" t="str">
        <f>IFERROR(VLOOKUP($C603,'SINAPI MARÇO 2020'!$1:$1048576,2,0),IFERROR(VLOOKUP($C603,'COMP. PROPRIA'!$B$1:$I$194345,4,0),""))</f>
        <v xml:space="preserve">Arruela espaçadora 40x80mm </v>
      </c>
      <c r="F603" s="854" t="str">
        <f>IFERROR(VLOOKUP($C603,'SINAPI MARÇO 2020'!$1:$1048576,3,0),IFERROR(VLOOKUP($C603,'COMP. PROPRIA'!$B$1:$I$194345,5,0),""))</f>
        <v xml:space="preserve">UN    </v>
      </c>
      <c r="G603" s="453">
        <v>2</v>
      </c>
      <c r="H603" s="855">
        <f>IFERROR(VLOOKUP($C603,'SINAPI MARÇO 2020'!$A:$D,4,0),IFERROR(VLOOKUP($C603,'COMP. PROPRIA'!$B$1:$I$20433,8,0),""))</f>
        <v>14.16</v>
      </c>
      <c r="I603" s="856">
        <f>TRUNC(H603*'4-BDI'!$E$29,2)</f>
        <v>18.079999999999998</v>
      </c>
      <c r="J603" s="461">
        <f t="shared" si="77"/>
        <v>28.32</v>
      </c>
      <c r="K603" s="583">
        <f t="shared" si="78"/>
        <v>36.159999999999997</v>
      </c>
      <c r="L603" s="601"/>
      <c r="M603" s="602"/>
    </row>
    <row r="604" spans="2:13" s="213" customFormat="1" ht="15">
      <c r="B604" s="16" t="s">
        <v>13617</v>
      </c>
      <c r="C604" s="852" t="s">
        <v>13035</v>
      </c>
      <c r="D604" s="852" t="s">
        <v>1107</v>
      </c>
      <c r="E604" s="853" t="str">
        <f>IFERROR(VLOOKUP($C604,'SINAPI MARÇO 2020'!$1:$1048576,2,0),IFERROR(VLOOKUP($C604,'COMP. PROPRIA'!$B$1:$I$194345,4,0),""))</f>
        <v>Sapatilha</v>
      </c>
      <c r="F604" s="854" t="str">
        <f>IFERROR(VLOOKUP($C604,'SINAPI MARÇO 2020'!$1:$1048576,3,0),IFERROR(VLOOKUP($C604,'COMP. PROPRIA'!$B$1:$I$194345,5,0),""))</f>
        <v xml:space="preserve">UN    </v>
      </c>
      <c r="G604" s="453">
        <v>1</v>
      </c>
      <c r="H604" s="855">
        <f>IFERROR(VLOOKUP($C604,'SINAPI MARÇO 2020'!$A:$D,4,0),IFERROR(VLOOKUP($C604,'COMP. PROPRIA'!$B$1:$I$20433,8,0),""))</f>
        <v>7.46</v>
      </c>
      <c r="I604" s="856">
        <f>TRUNC(H604*'4-BDI'!$E$29,2)</f>
        <v>9.52</v>
      </c>
      <c r="J604" s="461">
        <f t="shared" si="77"/>
        <v>7.46</v>
      </c>
      <c r="K604" s="583">
        <f t="shared" si="78"/>
        <v>9.52</v>
      </c>
      <c r="L604" s="601"/>
      <c r="M604" s="602"/>
    </row>
    <row r="605" spans="2:13" s="213" customFormat="1" ht="15">
      <c r="B605" s="16" t="s">
        <v>13618</v>
      </c>
      <c r="C605" s="852" t="s">
        <v>13037</v>
      </c>
      <c r="D605" s="852" t="s">
        <v>1107</v>
      </c>
      <c r="E605" s="853" t="str">
        <f>IFERROR(VLOOKUP($C605,'SINAPI MARÇO 2020'!$1:$1048576,2,0),IFERROR(VLOOKUP($C605,'COMP. PROPRIA'!$B$1:$I$194345,4,0),""))</f>
        <v>Olhal para parafuso</v>
      </c>
      <c r="F605" s="854" t="str">
        <f>IFERROR(VLOOKUP($C605,'SINAPI MARÇO 2020'!$1:$1048576,3,0),IFERROR(VLOOKUP($C605,'COMP. PROPRIA'!$B$1:$I$194345,5,0),""))</f>
        <v xml:space="preserve">UN    </v>
      </c>
      <c r="G605" s="453">
        <v>4</v>
      </c>
      <c r="H605" s="855">
        <f>IFERROR(VLOOKUP($C605,'SINAPI MARÇO 2020'!$A:$D,4,0),IFERROR(VLOOKUP($C605,'COMP. PROPRIA'!$B$1:$I$20433,8,0),""))</f>
        <v>13.55</v>
      </c>
      <c r="I605" s="856">
        <f>TRUNC(H605*'4-BDI'!$E$29,2)</f>
        <v>17.3</v>
      </c>
      <c r="J605" s="461">
        <f t="shared" si="77"/>
        <v>54.2</v>
      </c>
      <c r="K605" s="583">
        <f t="shared" si="78"/>
        <v>69.2</v>
      </c>
      <c r="L605" s="601"/>
      <c r="M605" s="602"/>
    </row>
    <row r="606" spans="2:13" s="213" customFormat="1" ht="15">
      <c r="B606" s="16" t="s">
        <v>13619</v>
      </c>
      <c r="C606" s="852" t="s">
        <v>13038</v>
      </c>
      <c r="D606" s="852" t="s">
        <v>1107</v>
      </c>
      <c r="E606" s="853" t="str">
        <f>IFERROR(VLOOKUP($C606,'SINAPI MARÇO 2020'!$1:$1048576,2,0),IFERROR(VLOOKUP($C606,'COMP. PROPRIA'!$B$1:$I$194345,4,0),""))</f>
        <v xml:space="preserve">Isolador de ancoragem tipo bastão polimero 15KV </v>
      </c>
      <c r="F606" s="854" t="str">
        <f>IFERROR(VLOOKUP($C606,'SINAPI MARÇO 2020'!$1:$1048576,3,0),IFERROR(VLOOKUP($C606,'COMP. PROPRIA'!$B$1:$I$194345,5,0),""))</f>
        <v xml:space="preserve">UN    </v>
      </c>
      <c r="G606" s="453">
        <v>3</v>
      </c>
      <c r="H606" s="855">
        <f>IFERROR(VLOOKUP($C606,'SINAPI MARÇO 2020'!$A:$D,4,0),IFERROR(VLOOKUP($C606,'COMP. PROPRIA'!$B$1:$I$20433,8,0),""))</f>
        <v>55.82</v>
      </c>
      <c r="I606" s="856">
        <f>TRUNC(H606*'4-BDI'!$E$29,2)</f>
        <v>71.28</v>
      </c>
      <c r="J606" s="461">
        <f t="shared" si="77"/>
        <v>167.46</v>
      </c>
      <c r="K606" s="583">
        <f t="shared" si="78"/>
        <v>213.84</v>
      </c>
      <c r="L606" s="601"/>
      <c r="M606" s="602"/>
    </row>
    <row r="607" spans="2:13" s="213" customFormat="1" ht="15">
      <c r="B607" s="16" t="s">
        <v>13620</v>
      </c>
      <c r="C607" s="852" t="s">
        <v>13039</v>
      </c>
      <c r="D607" s="852" t="s">
        <v>1107</v>
      </c>
      <c r="E607" s="853" t="str">
        <f>IFERROR(VLOOKUP($C607,'SINAPI MARÇO 2020'!$1:$1048576,2,0),IFERROR(VLOOKUP($C607,'COMP. PROPRIA'!$B$1:$I$194345,4,0),""))</f>
        <v>Manilha sapatilha</v>
      </c>
      <c r="F607" s="854" t="str">
        <f>IFERROR(VLOOKUP($C607,'SINAPI MARÇO 2020'!$1:$1048576,3,0),IFERROR(VLOOKUP($C607,'COMP. PROPRIA'!$B$1:$I$194345,5,0),""))</f>
        <v xml:space="preserve">UN    </v>
      </c>
      <c r="G607" s="453">
        <v>3</v>
      </c>
      <c r="H607" s="855">
        <f>IFERROR(VLOOKUP($C607,'SINAPI MARÇO 2020'!$A:$D,4,0),IFERROR(VLOOKUP($C607,'COMP. PROPRIA'!$B$1:$I$20433,8,0),""))</f>
        <v>16.32</v>
      </c>
      <c r="I607" s="856">
        <f>TRUNC(H607*'4-BDI'!$E$29,2)</f>
        <v>20.84</v>
      </c>
      <c r="J607" s="461">
        <f t="shared" si="77"/>
        <v>48.96</v>
      </c>
      <c r="K607" s="583">
        <f t="shared" si="78"/>
        <v>62.52</v>
      </c>
      <c r="L607" s="601"/>
      <c r="M607" s="602"/>
    </row>
    <row r="608" spans="2:13" s="213" customFormat="1" ht="15">
      <c r="B608" s="16" t="s">
        <v>13621</v>
      </c>
      <c r="C608" s="852" t="s">
        <v>13046</v>
      </c>
      <c r="D608" s="852" t="s">
        <v>1107</v>
      </c>
      <c r="E608" s="853" t="str">
        <f>IFERROR(VLOOKUP($C608,'SINAPI MARÇO 2020'!$1:$1048576,2,0),IFERROR(VLOOKUP($C608,'COMP. PROPRIA'!$B$1:$I$194345,4,0),""))</f>
        <v>Gancho olhal</v>
      </c>
      <c r="F608" s="854" t="str">
        <f>IFERROR(VLOOKUP($C608,'SINAPI MARÇO 2020'!$1:$1048576,3,0),IFERROR(VLOOKUP($C608,'COMP. PROPRIA'!$B$1:$I$194345,5,0),""))</f>
        <v xml:space="preserve">UN    </v>
      </c>
      <c r="G608" s="453">
        <v>3</v>
      </c>
      <c r="H608" s="855">
        <f>IFERROR(VLOOKUP($C608,'SINAPI MARÇO 2020'!$A:$D,4,0),IFERROR(VLOOKUP($C608,'COMP. PROPRIA'!$B$1:$I$20433,8,0),""))</f>
        <v>13.93</v>
      </c>
      <c r="I608" s="856">
        <f>TRUNC(H608*'4-BDI'!$E$29,2)</f>
        <v>17.78</v>
      </c>
      <c r="J608" s="461">
        <f t="shared" si="77"/>
        <v>41.79</v>
      </c>
      <c r="K608" s="583">
        <f t="shared" si="78"/>
        <v>53.34</v>
      </c>
      <c r="L608" s="601"/>
      <c r="M608" s="602"/>
    </row>
    <row r="609" spans="2:17" s="213" customFormat="1" ht="15">
      <c r="B609" s="16" t="s">
        <v>13622</v>
      </c>
      <c r="C609" s="852" t="s">
        <v>13049</v>
      </c>
      <c r="D609" s="852" t="s">
        <v>1107</v>
      </c>
      <c r="E609" s="853" t="str">
        <f>IFERROR(VLOOKUP($C609,'SINAPI MARÇO 2020'!$1:$1048576,2,0),IFERROR(VLOOKUP($C609,'COMP. PROPRIA'!$B$1:$I$194345,4,0),""))</f>
        <v xml:space="preserve">Perfil U </v>
      </c>
      <c r="F609" s="854" t="str">
        <f>IFERROR(VLOOKUP($C609,'SINAPI MARÇO 2020'!$1:$1048576,3,0),IFERROR(VLOOKUP($C609,'COMP. PROPRIA'!$B$1:$I$194345,5,0),""))</f>
        <v xml:space="preserve">UN    </v>
      </c>
      <c r="G609" s="453">
        <v>1</v>
      </c>
      <c r="H609" s="855">
        <f>IFERROR(VLOOKUP($C609,'SINAPI MARÇO 2020'!$A:$D,4,0),IFERROR(VLOOKUP($C609,'COMP. PROPRIA'!$B$1:$I$20433,8,0),""))</f>
        <v>68.22</v>
      </c>
      <c r="I609" s="856">
        <f>TRUNC(H609*'4-BDI'!$E$29,2)</f>
        <v>87.11</v>
      </c>
      <c r="J609" s="461">
        <f t="shared" si="77"/>
        <v>68.22</v>
      </c>
      <c r="K609" s="583">
        <f t="shared" si="78"/>
        <v>87.11</v>
      </c>
      <c r="L609" s="601"/>
      <c r="M609" s="602"/>
    </row>
    <row r="610" spans="2:17" s="213" customFormat="1" ht="15">
      <c r="B610" s="16" t="s">
        <v>13623</v>
      </c>
      <c r="C610" s="852" t="s">
        <v>13053</v>
      </c>
      <c r="D610" s="852" t="s">
        <v>1107</v>
      </c>
      <c r="E610" s="853" t="str">
        <f>IFERROR(VLOOKUP($C610,'SINAPI MARÇO 2020'!$1:$1048576,2,0),IFERROR(VLOOKUP($C610,'COMP. PROPRIA'!$B$1:$I$194345,4,0),""))</f>
        <v xml:space="preserve">Fixador de perfil U </v>
      </c>
      <c r="F610" s="854" t="str">
        <f>IFERROR(VLOOKUP($C610,'SINAPI MARÇO 2020'!$1:$1048576,3,0),IFERROR(VLOOKUP($C610,'COMP. PROPRIA'!$B$1:$I$194345,5,0),""))</f>
        <v xml:space="preserve">UN    </v>
      </c>
      <c r="G610" s="453">
        <v>1</v>
      </c>
      <c r="H610" s="855">
        <f>IFERROR(VLOOKUP($C610,'SINAPI MARÇO 2020'!$A:$D,4,0),IFERROR(VLOOKUP($C610,'COMP. PROPRIA'!$B$1:$I$20433,8,0),""))</f>
        <v>17.850000000000001</v>
      </c>
      <c r="I610" s="856">
        <f>TRUNC(H610*'4-BDI'!$E$29,2)</f>
        <v>22.79</v>
      </c>
      <c r="J610" s="461">
        <f t="shared" si="77"/>
        <v>17.850000000000001</v>
      </c>
      <c r="K610" s="583">
        <f t="shared" si="78"/>
        <v>22.79</v>
      </c>
      <c r="L610" s="601"/>
      <c r="M610" s="602"/>
      <c r="Q610" s="213" t="s">
        <v>5300</v>
      </c>
    </row>
    <row r="611" spans="2:17" s="213" customFormat="1" ht="15">
      <c r="B611" s="16" t="s">
        <v>13624</v>
      </c>
      <c r="C611" s="852" t="s">
        <v>13055</v>
      </c>
      <c r="D611" s="852" t="s">
        <v>1107</v>
      </c>
      <c r="E611" s="853" t="str">
        <f>IFERROR(VLOOKUP($C611,'SINAPI MARÇO 2020'!$1:$1048576,2,0),IFERROR(VLOOKUP($C611,'COMP. PROPRIA'!$B$1:$I$194345,4,0),""))</f>
        <v xml:space="preserve">Para Raio de distribuição 12kv - polimerico - 10 KA </v>
      </c>
      <c r="F611" s="854" t="str">
        <f>IFERROR(VLOOKUP($C611,'SINAPI MARÇO 2020'!$1:$1048576,3,0),IFERROR(VLOOKUP($C611,'COMP. PROPRIA'!$B$1:$I$194345,5,0),""))</f>
        <v xml:space="preserve">UN    </v>
      </c>
      <c r="G611" s="453">
        <v>3</v>
      </c>
      <c r="H611" s="855">
        <f>IFERROR(VLOOKUP($C611,'SINAPI MARÇO 2020'!$A:$D,4,0),IFERROR(VLOOKUP($C611,'COMP. PROPRIA'!$B$1:$I$20433,8,0),""))</f>
        <v>227.06</v>
      </c>
      <c r="I611" s="856">
        <f>TRUNC(H611*'4-BDI'!$E$29,2)</f>
        <v>289.95</v>
      </c>
      <c r="J611" s="461">
        <f t="shared" si="77"/>
        <v>681.18</v>
      </c>
      <c r="K611" s="583">
        <f t="shared" si="78"/>
        <v>869.85</v>
      </c>
      <c r="L611" s="601"/>
      <c r="M611" s="602"/>
    </row>
    <row r="612" spans="2:17" s="213" customFormat="1" ht="15">
      <c r="B612" s="16" t="s">
        <v>13625</v>
      </c>
      <c r="C612" s="852" t="s">
        <v>13058</v>
      </c>
      <c r="D612" s="852" t="s">
        <v>1107</v>
      </c>
      <c r="E612" s="853" t="str">
        <f>IFERROR(VLOOKUP($C612,'SINAPI MARÇO 2020'!$1:$1048576,2,0),IFERROR(VLOOKUP($C612,'COMP. PROPRIA'!$B$1:$I$194345,4,0),""))</f>
        <v xml:space="preserve">Cruzeta de concreto 250 daN retangular </v>
      </c>
      <c r="F612" s="854" t="str">
        <f>IFERROR(VLOOKUP($C612,'SINAPI MARÇO 2020'!$1:$1048576,3,0),IFERROR(VLOOKUP($C612,'COMP. PROPRIA'!$B$1:$I$194345,5,0),""))</f>
        <v xml:space="preserve">UN    </v>
      </c>
      <c r="G612" s="453">
        <v>1</v>
      </c>
      <c r="H612" s="855">
        <f>IFERROR(VLOOKUP($C612,'SINAPI MARÇO 2020'!$A:$D,4,0),IFERROR(VLOOKUP($C612,'COMP. PROPRIA'!$B$1:$I$20433,8,0),""))</f>
        <v>81.61999999999999</v>
      </c>
      <c r="I612" s="856">
        <f>TRUNC(H612*'4-BDI'!$E$29,2)</f>
        <v>104.22</v>
      </c>
      <c r="J612" s="461">
        <f t="shared" si="77"/>
        <v>81.62</v>
      </c>
      <c r="K612" s="583">
        <f t="shared" si="78"/>
        <v>104.22</v>
      </c>
      <c r="L612" s="601"/>
      <c r="M612" s="602"/>
    </row>
    <row r="613" spans="2:17" s="213" customFormat="1" ht="15">
      <c r="B613" s="16" t="s">
        <v>13626</v>
      </c>
      <c r="C613" s="852" t="s">
        <v>13060</v>
      </c>
      <c r="D613" s="852" t="s">
        <v>1107</v>
      </c>
      <c r="E613" s="853" t="str">
        <f>IFERROR(VLOOKUP($C613,'SINAPI MARÇO 2020'!$1:$1048576,2,0),IFERROR(VLOOKUP($C613,'COMP. PROPRIA'!$B$1:$I$194345,4,0),""))</f>
        <v>Grampo de ancoragem tipo bastao polimerico 15KV-50mm²</v>
      </c>
      <c r="F613" s="854" t="str">
        <f>IFERROR(VLOOKUP($C613,'SINAPI MARÇO 2020'!$1:$1048576,3,0),IFERROR(VLOOKUP($C613,'COMP. PROPRIA'!$B$1:$I$194345,5,0),""))</f>
        <v xml:space="preserve">UN    </v>
      </c>
      <c r="G613" s="453">
        <v>3</v>
      </c>
      <c r="H613" s="855">
        <f>IFERROR(VLOOKUP($C613,'SINAPI MARÇO 2020'!$A:$D,4,0),IFERROR(VLOOKUP($C613,'COMP. PROPRIA'!$B$1:$I$20433,8,0),""))</f>
        <v>47.84</v>
      </c>
      <c r="I613" s="856">
        <f>TRUNC(H613*'4-BDI'!$E$29,2)</f>
        <v>61.09</v>
      </c>
      <c r="J613" s="461">
        <f t="shared" si="77"/>
        <v>143.52000000000001</v>
      </c>
      <c r="K613" s="583">
        <f t="shared" si="78"/>
        <v>183.27</v>
      </c>
      <c r="L613" s="601"/>
      <c r="M613" s="602"/>
    </row>
    <row r="614" spans="2:17" s="213" customFormat="1" ht="15">
      <c r="B614" s="16" t="s">
        <v>13627</v>
      </c>
      <c r="C614" s="852" t="s">
        <v>13067</v>
      </c>
      <c r="D614" s="852" t="s">
        <v>1107</v>
      </c>
      <c r="E614" s="853" t="str">
        <f>IFERROR(VLOOKUP($C614,'SINAPI MARÇO 2020'!$1:$1048576,2,0),IFERROR(VLOOKUP($C614,'COMP. PROPRIA'!$B$1:$I$194345,4,0),""))</f>
        <v xml:space="preserve">Suporte de transformador para poste Duplo "T" </v>
      </c>
      <c r="F614" s="854" t="str">
        <f>IFERROR(VLOOKUP($C614,'SINAPI MARÇO 2020'!$1:$1048576,3,0),IFERROR(VLOOKUP($C614,'COMP. PROPRIA'!$B$1:$I$194345,5,0),""))</f>
        <v xml:space="preserve">UN    </v>
      </c>
      <c r="G614" s="453">
        <v>2</v>
      </c>
      <c r="H614" s="855">
        <f>IFERROR(VLOOKUP($C614,'SINAPI MARÇO 2020'!$A:$D,4,0),IFERROR(VLOOKUP($C614,'COMP. PROPRIA'!$B$1:$I$20433,8,0),""))</f>
        <v>115.3</v>
      </c>
      <c r="I614" s="856">
        <f>TRUNC(H614*'4-BDI'!$E$29,2)</f>
        <v>147.22999999999999</v>
      </c>
      <c r="J614" s="461">
        <f t="shared" si="77"/>
        <v>230.6</v>
      </c>
      <c r="K614" s="583">
        <f t="shared" si="78"/>
        <v>294.45999999999998</v>
      </c>
      <c r="L614" s="601"/>
      <c r="M614" s="602"/>
    </row>
    <row r="615" spans="2:17" s="213" customFormat="1" ht="15">
      <c r="B615" s="16" t="s">
        <v>13628</v>
      </c>
      <c r="C615" s="852" t="s">
        <v>13069</v>
      </c>
      <c r="D615" s="852" t="s">
        <v>1107</v>
      </c>
      <c r="E615" s="853" t="str">
        <f>IFERROR(VLOOKUP($C615,'SINAPI MARÇO 2020'!$1:$1048576,2,0),IFERROR(VLOOKUP($C615,'COMP. PROPRIA'!$B$1:$I$194345,4,0),""))</f>
        <v>Arruela quadrada</v>
      </c>
      <c r="F615" s="854" t="str">
        <f>IFERROR(VLOOKUP($C615,'SINAPI MARÇO 2020'!$1:$1048576,3,0),IFERROR(VLOOKUP($C615,'COMP. PROPRIA'!$B$1:$I$194345,5,0),""))</f>
        <v xml:space="preserve">UN    </v>
      </c>
      <c r="G615" s="453">
        <v>5</v>
      </c>
      <c r="H615" s="855">
        <f>IFERROR(VLOOKUP($C615,'SINAPI MARÇO 2020'!$A:$D,4,0),IFERROR(VLOOKUP($C615,'COMP. PROPRIA'!$B$1:$I$20433,8,0),""))</f>
        <v>5.41</v>
      </c>
      <c r="I615" s="856">
        <f>TRUNC(H615*'4-BDI'!$E$29,2)</f>
        <v>6.9</v>
      </c>
      <c r="J615" s="461">
        <f t="shared" si="77"/>
        <v>27.05</v>
      </c>
      <c r="K615" s="583">
        <f t="shared" si="78"/>
        <v>34.5</v>
      </c>
      <c r="L615" s="601"/>
      <c r="M615" s="602"/>
    </row>
    <row r="616" spans="2:17" s="213" customFormat="1" ht="15">
      <c r="B616" s="16" t="s">
        <v>13629</v>
      </c>
      <c r="C616" s="852" t="s">
        <v>13071</v>
      </c>
      <c r="D616" s="852" t="s">
        <v>1107</v>
      </c>
      <c r="E616" s="853" t="str">
        <f>IFERROR(VLOOKUP($C616,'SINAPI MARÇO 2020'!$1:$1048576,2,0),IFERROR(VLOOKUP($C616,'COMP. PROPRIA'!$B$1:$I$194345,4,0),""))</f>
        <v>Parafuso cabeça quadrada de 100mm</v>
      </c>
      <c r="F616" s="854" t="str">
        <f>IFERROR(VLOOKUP($C616,'SINAPI MARÇO 2020'!$1:$1048576,3,0),IFERROR(VLOOKUP($C616,'COMP. PROPRIA'!$B$1:$I$194345,5,0),""))</f>
        <v xml:space="preserve">UN    </v>
      </c>
      <c r="G616" s="453">
        <v>2</v>
      </c>
      <c r="H616" s="855">
        <f>IFERROR(VLOOKUP($C616,'SINAPI MARÇO 2020'!$A:$D,4,0),IFERROR(VLOOKUP($C616,'COMP. PROPRIA'!$B$1:$I$20433,8,0),""))</f>
        <v>9.2800000000000011</v>
      </c>
      <c r="I616" s="856">
        <f>TRUNC(H616*'4-BDI'!$E$29,2)</f>
        <v>11.85</v>
      </c>
      <c r="J616" s="461">
        <f t="shared" si="77"/>
        <v>18.559999999999999</v>
      </c>
      <c r="K616" s="583">
        <f t="shared" si="78"/>
        <v>23.7</v>
      </c>
      <c r="L616" s="601"/>
      <c r="M616" s="602"/>
    </row>
    <row r="617" spans="2:17" s="213" customFormat="1" ht="15">
      <c r="B617" s="16" t="s">
        <v>13630</v>
      </c>
      <c r="C617" s="852" t="s">
        <v>13073</v>
      </c>
      <c r="D617" s="852" t="s">
        <v>1107</v>
      </c>
      <c r="E617" s="853" t="str">
        <f>IFERROR(VLOOKUP($C617,'SINAPI MARÇO 2020'!$1:$1048576,2,0),IFERROR(VLOOKUP($C617,'COMP. PROPRIA'!$B$1:$I$194345,4,0),""))</f>
        <v>Parafuso de cabeça quadrada de 125mm</v>
      </c>
      <c r="F617" s="854" t="str">
        <f>IFERROR(VLOOKUP($C617,'SINAPI MARÇO 2020'!$1:$1048576,3,0),IFERROR(VLOOKUP($C617,'COMP. PROPRIA'!$B$1:$I$194345,5,0),""))</f>
        <v xml:space="preserve">UN    </v>
      </c>
      <c r="G617" s="453">
        <v>1</v>
      </c>
      <c r="H617" s="855">
        <f>IFERROR(VLOOKUP($C617,'SINAPI MARÇO 2020'!$A:$D,4,0),IFERROR(VLOOKUP($C617,'COMP. PROPRIA'!$B$1:$I$20433,8,0),""))</f>
        <v>8.8800000000000008</v>
      </c>
      <c r="I617" s="856">
        <f>TRUNC(H617*'4-BDI'!$E$29,2)</f>
        <v>11.33</v>
      </c>
      <c r="J617" s="461">
        <f t="shared" si="77"/>
        <v>8.8800000000000008</v>
      </c>
      <c r="K617" s="583">
        <f t="shared" si="78"/>
        <v>11.33</v>
      </c>
      <c r="L617" s="601"/>
      <c r="M617" s="602"/>
    </row>
    <row r="618" spans="2:17" s="213" customFormat="1" ht="15">
      <c r="B618" s="16" t="s">
        <v>13631</v>
      </c>
      <c r="C618" s="852" t="s">
        <v>13076</v>
      </c>
      <c r="D618" s="852" t="s">
        <v>1107</v>
      </c>
      <c r="E618" s="853" t="str">
        <f>IFERROR(VLOOKUP($C618,'SINAPI MARÇO 2020'!$1:$1048576,2,0),IFERROR(VLOOKUP($C618,'COMP. PROPRIA'!$B$1:$I$194345,4,0),""))</f>
        <v>Parafuso de cabeça quadrada de 200mm</v>
      </c>
      <c r="F618" s="854" t="str">
        <f>IFERROR(VLOOKUP($C618,'SINAPI MARÇO 2020'!$1:$1048576,3,0),IFERROR(VLOOKUP($C618,'COMP. PROPRIA'!$B$1:$I$194345,5,0),""))</f>
        <v xml:space="preserve">UN    </v>
      </c>
      <c r="G618" s="453">
        <v>4</v>
      </c>
      <c r="H618" s="855">
        <f>IFERROR(VLOOKUP($C618,'SINAPI MARÇO 2020'!$A:$D,4,0),IFERROR(VLOOKUP($C618,'COMP. PROPRIA'!$B$1:$I$20433,8,0),""))</f>
        <v>10.190000000000001</v>
      </c>
      <c r="I618" s="856">
        <f>TRUNC(H618*'4-BDI'!$E$29,2)</f>
        <v>13.01</v>
      </c>
      <c r="J618" s="461">
        <f t="shared" si="77"/>
        <v>40.76</v>
      </c>
      <c r="K618" s="583">
        <f t="shared" si="78"/>
        <v>52.04</v>
      </c>
      <c r="L618" s="601"/>
      <c r="M618" s="602"/>
    </row>
    <row r="619" spans="2:17" s="213" customFormat="1" ht="15">
      <c r="B619" s="16" t="s">
        <v>13632</v>
      </c>
      <c r="C619" s="852" t="s">
        <v>13077</v>
      </c>
      <c r="D619" s="852" t="s">
        <v>1107</v>
      </c>
      <c r="E619" s="853" t="str">
        <f>IFERROR(VLOOKUP($C619,'SINAPI MARÇO 2020'!$1:$1048576,2,0),IFERROR(VLOOKUP($C619,'COMP. PROPRIA'!$B$1:$I$194345,4,0),""))</f>
        <v>Parafuso de cabeça quadrada de 250mm</v>
      </c>
      <c r="F619" s="854" t="str">
        <f>IFERROR(VLOOKUP($C619,'SINAPI MARÇO 2020'!$1:$1048576,3,0),IFERROR(VLOOKUP($C619,'COMP. PROPRIA'!$B$1:$I$194345,5,0),""))</f>
        <v xml:space="preserve">UN    </v>
      </c>
      <c r="G619" s="453">
        <v>3</v>
      </c>
      <c r="H619" s="855">
        <f>IFERROR(VLOOKUP($C619,'SINAPI MARÇO 2020'!$A:$D,4,0),IFERROR(VLOOKUP($C619,'COMP. PROPRIA'!$B$1:$I$20433,8,0),""))</f>
        <v>10.74</v>
      </c>
      <c r="I619" s="856">
        <f>TRUNC(H619*'4-BDI'!$E$29,2)</f>
        <v>13.71</v>
      </c>
      <c r="J619" s="461">
        <f t="shared" si="77"/>
        <v>32.22</v>
      </c>
      <c r="K619" s="583">
        <f t="shared" si="78"/>
        <v>41.13</v>
      </c>
      <c r="L619" s="601"/>
      <c r="M619" s="602"/>
    </row>
    <row r="620" spans="2:17" s="213" customFormat="1" ht="15">
      <c r="B620" s="16" t="s">
        <v>13633</v>
      </c>
      <c r="C620" s="852" t="s">
        <v>13079</v>
      </c>
      <c r="D620" s="852" t="s">
        <v>1107</v>
      </c>
      <c r="E620" s="853" t="str">
        <f>IFERROR(VLOOKUP($C620,'SINAPI MARÇO 2020'!$1:$1048576,2,0),IFERROR(VLOOKUP($C620,'COMP. PROPRIA'!$B$1:$I$194345,4,0),""))</f>
        <v>Parafuso de cabeça quadrada de 300mm</v>
      </c>
      <c r="F620" s="854" t="str">
        <f>IFERROR(VLOOKUP($C620,'SINAPI MARÇO 2020'!$1:$1048576,3,0),IFERROR(VLOOKUP($C620,'COMP. PROPRIA'!$B$1:$I$194345,5,0),""))</f>
        <v xml:space="preserve">UN    </v>
      </c>
      <c r="G620" s="453">
        <v>1</v>
      </c>
      <c r="H620" s="855">
        <f>IFERROR(VLOOKUP($C620,'SINAPI MARÇO 2020'!$A:$D,4,0),IFERROR(VLOOKUP($C620,'COMP. PROPRIA'!$B$1:$I$20433,8,0),""))</f>
        <v>12.780000000000001</v>
      </c>
      <c r="I620" s="856">
        <f>TRUNC(H620*'4-BDI'!$E$29,2)</f>
        <v>16.32</v>
      </c>
      <c r="J620" s="461">
        <f t="shared" si="77"/>
        <v>12.78</v>
      </c>
      <c r="K620" s="583">
        <f t="shared" si="78"/>
        <v>16.32</v>
      </c>
      <c r="L620" s="601"/>
      <c r="M620" s="602"/>
    </row>
    <row r="621" spans="2:17" s="213" customFormat="1" ht="15">
      <c r="B621" s="16" t="s">
        <v>13634</v>
      </c>
      <c r="C621" s="852" t="s">
        <v>13081</v>
      </c>
      <c r="D621" s="852" t="s">
        <v>1107</v>
      </c>
      <c r="E621" s="853" t="str">
        <f>IFERROR(VLOOKUP($C621,'SINAPI MARÇO 2020'!$1:$1048576,2,0),IFERROR(VLOOKUP($C621,'COMP. PROPRIA'!$B$1:$I$194345,4,0),""))</f>
        <v xml:space="preserve">Protetor de bucha AT de transformador 15KV </v>
      </c>
      <c r="F621" s="854" t="str">
        <f>IFERROR(VLOOKUP($C621,'SINAPI MARÇO 2020'!$1:$1048576,3,0),IFERROR(VLOOKUP($C621,'COMP. PROPRIA'!$B$1:$I$194345,5,0),""))</f>
        <v xml:space="preserve">UN    </v>
      </c>
      <c r="G621" s="453">
        <v>6</v>
      </c>
      <c r="H621" s="855">
        <f>IFERROR(VLOOKUP($C621,'SINAPI MARÇO 2020'!$A:$D,4,0),IFERROR(VLOOKUP($C621,'COMP. PROPRIA'!$B$1:$I$20433,8,0),""))</f>
        <v>6.44</v>
      </c>
      <c r="I621" s="856">
        <f>TRUNC(H621*'4-BDI'!$E$29,2)</f>
        <v>8.2200000000000006</v>
      </c>
      <c r="J621" s="461">
        <f t="shared" si="77"/>
        <v>38.64</v>
      </c>
      <c r="K621" s="583">
        <f t="shared" si="78"/>
        <v>49.32</v>
      </c>
      <c r="L621" s="601"/>
      <c r="M621" s="602"/>
    </row>
    <row r="622" spans="2:17" s="213" customFormat="1" ht="15">
      <c r="B622" s="16" t="s">
        <v>13635</v>
      </c>
      <c r="C622" s="852" t="s">
        <v>13085</v>
      </c>
      <c r="D622" s="852" t="s">
        <v>1107</v>
      </c>
      <c r="E622" s="853" t="str">
        <f>IFERROR(VLOOKUP($C622,'SINAPI MARÇO 2020'!$1:$1048576,2,0),IFERROR(VLOOKUP($C622,'COMP. PROPRIA'!$B$1:$I$194345,4,0),""))</f>
        <v xml:space="preserve">Transformador de distribuição de 112,5 KVA trifasico classe 15KV, 220/127V </v>
      </c>
      <c r="F622" s="854" t="str">
        <f>IFERROR(VLOOKUP($C622,'SINAPI MARÇO 2020'!$1:$1048576,3,0),IFERROR(VLOOKUP($C622,'COMP. PROPRIA'!$B$1:$I$194345,5,0),""))</f>
        <v xml:space="preserve">UN    </v>
      </c>
      <c r="G622" s="453">
        <v>1</v>
      </c>
      <c r="H622" s="855">
        <f>IFERROR(VLOOKUP($C622,'SINAPI MARÇO 2020'!$A:$D,4,0),IFERROR(VLOOKUP($C622,'COMP. PROPRIA'!$B$1:$I$20433,8,0),""))</f>
        <v>8237.01</v>
      </c>
      <c r="I622" s="856">
        <f>TRUNC(H622*'4-BDI'!$E$29,2)</f>
        <v>10518.68</v>
      </c>
      <c r="J622" s="461">
        <f t="shared" si="77"/>
        <v>8237.01</v>
      </c>
      <c r="K622" s="583">
        <f t="shared" si="78"/>
        <v>10518.68</v>
      </c>
      <c r="L622" s="601"/>
      <c r="M622" s="602"/>
    </row>
    <row r="623" spans="2:17" s="213" customFormat="1" ht="15">
      <c r="B623" s="16" t="s">
        <v>13636</v>
      </c>
      <c r="C623" s="852" t="s">
        <v>13091</v>
      </c>
      <c r="D623" s="852" t="s">
        <v>1107</v>
      </c>
      <c r="E623" s="853" t="str">
        <f>IFERROR(VLOOKUP($C623,'SINAPI MARÇO 2020'!$1:$1048576,2,0),IFERROR(VLOOKUP($C623,'COMP. PROPRIA'!$B$1:$I$194345,4,0),""))</f>
        <v xml:space="preserve">Grampo de linha viva </v>
      </c>
      <c r="F623" s="854" t="str">
        <f>IFERROR(VLOOKUP($C623,'SINAPI MARÇO 2020'!$1:$1048576,3,0),IFERROR(VLOOKUP($C623,'COMP. PROPRIA'!$B$1:$I$194345,5,0),""))</f>
        <v xml:space="preserve">UN    </v>
      </c>
      <c r="G623" s="453">
        <v>3</v>
      </c>
      <c r="H623" s="855">
        <f>IFERROR(VLOOKUP($C623,'SINAPI MARÇO 2020'!$A:$D,4,0),IFERROR(VLOOKUP($C623,'COMP. PROPRIA'!$B$1:$I$20433,8,0),""))</f>
        <v>45.36</v>
      </c>
      <c r="I623" s="856">
        <f>TRUNC(H623*'4-BDI'!$E$29,2)</f>
        <v>57.92</v>
      </c>
      <c r="J623" s="461">
        <f t="shared" si="77"/>
        <v>136.08000000000001</v>
      </c>
      <c r="K623" s="583">
        <f t="shared" si="78"/>
        <v>173.76</v>
      </c>
      <c r="L623" s="601"/>
      <c r="M623" s="602"/>
    </row>
    <row r="624" spans="2:17" s="213" customFormat="1" ht="15">
      <c r="B624" s="16" t="s">
        <v>13637</v>
      </c>
      <c r="C624" s="852" t="s">
        <v>13093</v>
      </c>
      <c r="D624" s="852" t="s">
        <v>1107</v>
      </c>
      <c r="E624" s="853" t="str">
        <f>IFERROR(VLOOKUP($C624,'SINAPI MARÇO 2020'!$1:$1048576,2,0),IFERROR(VLOOKUP($C624,'COMP. PROPRIA'!$B$1:$I$194345,4,0),""))</f>
        <v xml:space="preserve">Capa protetora para conector cunha </v>
      </c>
      <c r="F624" s="854" t="str">
        <f>IFERROR(VLOOKUP($C624,'SINAPI MARÇO 2020'!$1:$1048576,3,0),IFERROR(VLOOKUP($C624,'COMP. PROPRIA'!$B$1:$I$194345,5,0),""))</f>
        <v xml:space="preserve">UN    </v>
      </c>
      <c r="G624" s="453">
        <v>3</v>
      </c>
      <c r="H624" s="855">
        <f>IFERROR(VLOOKUP($C624,'SINAPI MARÇO 2020'!$A:$D,4,0),IFERROR(VLOOKUP($C624,'COMP. PROPRIA'!$B$1:$I$20433,8,0),""))</f>
        <v>54.790000000000006</v>
      </c>
      <c r="I624" s="856">
        <f>TRUNC(H624*'4-BDI'!$E$29,2)</f>
        <v>69.959999999999994</v>
      </c>
      <c r="J624" s="461">
        <f t="shared" si="77"/>
        <v>164.37</v>
      </c>
      <c r="K624" s="583">
        <f t="shared" si="78"/>
        <v>209.88</v>
      </c>
      <c r="L624" s="601"/>
      <c r="M624" s="602"/>
    </row>
    <row r="625" spans="2:13" s="213" customFormat="1" ht="15">
      <c r="B625" s="16" t="s">
        <v>13638</v>
      </c>
      <c r="C625" s="852" t="s">
        <v>13096</v>
      </c>
      <c r="D625" s="852" t="s">
        <v>1107</v>
      </c>
      <c r="E625" s="853" t="str">
        <f>IFERROR(VLOOKUP($C625,'SINAPI MARÇO 2020'!$1:$1048576,2,0),IFERROR(VLOOKUP($C625,'COMP. PROPRIA'!$B$1:$I$194345,4,0),""))</f>
        <v>Cabo de cobre XLPE- 15KV 16mm²</v>
      </c>
      <c r="F625" s="854" t="str">
        <f>IFERROR(VLOOKUP($C625,'SINAPI MARÇO 2020'!$1:$1048576,3,0),IFERROR(VLOOKUP($C625,'COMP. PROPRIA'!$B$1:$I$194345,5,0),""))</f>
        <v xml:space="preserve">M     </v>
      </c>
      <c r="G625" s="453">
        <v>9</v>
      </c>
      <c r="H625" s="855">
        <f>IFERROR(VLOOKUP($C625,'SINAPI MARÇO 2020'!$A:$D,4,0),IFERROR(VLOOKUP($C625,'COMP. PROPRIA'!$B$1:$I$20433,8,0),""))</f>
        <v>22.35</v>
      </c>
      <c r="I625" s="856">
        <f>TRUNC(H625*'4-BDI'!$E$29,2)</f>
        <v>28.54</v>
      </c>
      <c r="J625" s="461">
        <f t="shared" si="77"/>
        <v>201.15</v>
      </c>
      <c r="K625" s="583">
        <f t="shared" si="78"/>
        <v>256.86</v>
      </c>
      <c r="L625" s="601"/>
      <c r="M625" s="602"/>
    </row>
    <row r="626" spans="2:13" s="213" customFormat="1" ht="45.75" customHeight="1">
      <c r="B626" s="16" t="s">
        <v>13639</v>
      </c>
      <c r="C626" s="852" t="s">
        <v>13097</v>
      </c>
      <c r="D626" s="852" t="s">
        <v>1107</v>
      </c>
      <c r="E626" s="853" t="str">
        <f>IFERROR(VLOOKUP($C626,'SINAPI MARÇO 2020'!$1:$1048576,2,0),IFERROR(VLOOKUP($C626,'COMP. PROPRIA'!$B$1:$I$194345,4,0),""))</f>
        <v>Cabeçote para entrada de linha de alimentação para eletroduto de Ø4" com acabamento anti-corressivo e massa calafate</v>
      </c>
      <c r="F626" s="854" t="str">
        <f>IFERROR(VLOOKUP($C626,'SINAPI MARÇO 2020'!$1:$1048576,3,0),IFERROR(VLOOKUP($C626,'COMP. PROPRIA'!$B$1:$I$194345,5,0),""))</f>
        <v xml:space="preserve">UN    </v>
      </c>
      <c r="G626" s="453">
        <v>1</v>
      </c>
      <c r="H626" s="855">
        <f>IFERROR(VLOOKUP($C626,'SINAPI MARÇO 2020'!$A:$D,4,0),IFERROR(VLOOKUP($C626,'COMP. PROPRIA'!$B$1:$I$20433,8,0),""))</f>
        <v>52.03</v>
      </c>
      <c r="I626" s="856">
        <f>TRUNC(H626*'4-BDI'!$E$29,2)</f>
        <v>66.44</v>
      </c>
      <c r="J626" s="461">
        <f t="shared" si="77"/>
        <v>52.03</v>
      </c>
      <c r="K626" s="583">
        <f t="shared" si="78"/>
        <v>66.44</v>
      </c>
      <c r="L626" s="601"/>
      <c r="M626" s="602"/>
    </row>
    <row r="627" spans="2:13" s="213" customFormat="1" ht="30">
      <c r="B627" s="16" t="s">
        <v>13640</v>
      </c>
      <c r="C627" s="857">
        <v>96616</v>
      </c>
      <c r="D627" s="857" t="s">
        <v>7</v>
      </c>
      <c r="E627" s="853" t="str">
        <f>IFERROR(VLOOKUP($C627,'SINAPI MARÇO 2020'!$1:$1048576,2,0),IFERROR(VLOOKUP($C627,'COMP. PROPRIA'!$B$1:$I$194345,4,0),""))</f>
        <v>LASTRO DE CONCRETO MAGRO, APLICADO EM BLOCOS DE COROAMENTO OU SAPATAS. AF_08/2017</v>
      </c>
      <c r="F627" s="854" t="str">
        <f>IFERROR(VLOOKUP($C627,'SINAPI MARÇO 2020'!$1:$1048576,3,0),IFERROR(VLOOKUP($C627,'COMP. PROPRIA'!$B$1:$I$194345,5,0),""))</f>
        <v>M3</v>
      </c>
      <c r="G627" s="453">
        <v>1</v>
      </c>
      <c r="H627" s="855">
        <f>IFERROR(VLOOKUP($C627,'SINAPI MARÇO 2020'!$A:$D,4,0),IFERROR(VLOOKUP($C627,'COMP. PROPRIA'!$B$1:$I$2187,8,0),""))</f>
        <v>421.96</v>
      </c>
      <c r="I627" s="856">
        <f>TRUNC(H627*'4-BDI'!$E$29,2)</f>
        <v>538.84</v>
      </c>
      <c r="J627" s="461">
        <f t="shared" si="77"/>
        <v>421.96</v>
      </c>
      <c r="K627" s="583">
        <f t="shared" si="78"/>
        <v>538.84</v>
      </c>
      <c r="L627" s="601"/>
      <c r="M627" s="602"/>
    </row>
    <row r="628" spans="2:13" s="213" customFormat="1" ht="30">
      <c r="B628" s="16" t="s">
        <v>13641</v>
      </c>
      <c r="C628" s="852">
        <v>93026</v>
      </c>
      <c r="D628" s="857" t="s">
        <v>7</v>
      </c>
      <c r="E628" s="853" t="str">
        <f>IFERROR(VLOOKUP($C628,'SINAPI MARÇO 2020'!$1:$1048576,2,0),IFERROR(VLOOKUP($C628,'COMP. PROPRIA'!$B$1:$I$194345,4,0),""))</f>
        <v>CURVA 90 GRAUS PARA ELETRODUTO, PVC, ROSCÁVEL, DN 110 MM (4") - FORNECIMENTO E INSTALAÇÃO. AF_12/2015</v>
      </c>
      <c r="F628" s="854" t="str">
        <f>IFERROR(VLOOKUP($C628,'SINAPI MARÇO 2020'!$1:$1048576,3,0),IFERROR(VLOOKUP($C628,'COMP. PROPRIA'!$B$1:$I$194345,5,0),""))</f>
        <v>UN</v>
      </c>
      <c r="G628" s="453">
        <v>1</v>
      </c>
      <c r="H628" s="855">
        <f>IFERROR(VLOOKUP($C628,'SINAPI MARÇO 2020'!$A:$D,4,0),IFERROR(VLOOKUP($C628,'COMP. PROPRIA'!$B$1:$I$2187,8,0),""))</f>
        <v>54.65</v>
      </c>
      <c r="I628" s="856">
        <f>TRUNC(H628*'4-BDI'!$E$29,2)</f>
        <v>69.78</v>
      </c>
      <c r="J628" s="461">
        <f t="shared" si="77"/>
        <v>54.65</v>
      </c>
      <c r="K628" s="583">
        <f t="shared" si="78"/>
        <v>69.78</v>
      </c>
      <c r="L628" s="601"/>
      <c r="M628" s="602"/>
    </row>
    <row r="629" spans="2:13" s="213" customFormat="1" ht="53.25" customHeight="1">
      <c r="B629" s="16" t="s">
        <v>13642</v>
      </c>
      <c r="C629" s="852">
        <v>91862</v>
      </c>
      <c r="D629" s="857" t="s">
        <v>7</v>
      </c>
      <c r="E629" s="853" t="str">
        <f>IFERROR(VLOOKUP($C629,'SINAPI MARÇO 2020'!$1:$1048576,2,0),IFERROR(VLOOKUP($C629,'COMP. PROPRIA'!$B$1:$I$194345,4,0),""))</f>
        <v>ELETRODUTO RÍGIDO ROSCÁVEL, PVC, DN 20 MM (1/2"), PARA CIRCUITOS TERMINAIS, INSTALADO EM FORRO - FORNECIMENTO E INSTALAÇÃO. AF_12/2015</v>
      </c>
      <c r="F629" s="854" t="str">
        <f>IFERROR(VLOOKUP($C629,'SINAPI MARÇO 2020'!$1:$1048576,3,0),IFERROR(VLOOKUP($C629,'COMP. PROPRIA'!$B$1:$I$194345,5,0),""))</f>
        <v>M</v>
      </c>
      <c r="G629" s="453">
        <v>3</v>
      </c>
      <c r="H629" s="855">
        <f>IFERROR(VLOOKUP($C629,'SINAPI MARÇO 2020'!$A:$D,4,0),IFERROR(VLOOKUP($C629,'COMP. PROPRIA'!$B$1:$I$2187,8,0),""))</f>
        <v>6.31</v>
      </c>
      <c r="I629" s="856">
        <f>TRUNC(H629*'4-BDI'!$E$29,2)</f>
        <v>8.0500000000000007</v>
      </c>
      <c r="J629" s="461">
        <f t="shared" si="77"/>
        <v>18.93</v>
      </c>
      <c r="K629" s="583">
        <f t="shared" si="78"/>
        <v>24.15</v>
      </c>
      <c r="L629" s="601"/>
      <c r="M629" s="602"/>
    </row>
    <row r="630" spans="2:13" s="213" customFormat="1" ht="15">
      <c r="B630" s="16" t="s">
        <v>13643</v>
      </c>
      <c r="C630" s="852" t="s">
        <v>13098</v>
      </c>
      <c r="D630" s="852" t="s">
        <v>1107</v>
      </c>
      <c r="E630" s="853" t="s">
        <v>14919</v>
      </c>
      <c r="F630" s="854" t="str">
        <f>IFERROR(VLOOKUP($C630,'SINAPI MARÇO 2020'!$1:$1048576,3,0),IFERROR(VLOOKUP($C630,'COMP. PROPRIA'!$B$1:$I$194345,5,0),""))</f>
        <v xml:space="preserve">UN    </v>
      </c>
      <c r="G630" s="453">
        <v>1</v>
      </c>
      <c r="H630" s="855">
        <f>IFERROR(VLOOKUP($C630,'SINAPI MARÇO 2020'!$A:$D,4,0),IFERROR(VLOOKUP($C630,'COMP. PROPRIA'!$B$1:$I$20433,8,0),""))</f>
        <v>1860.6200000000001</v>
      </c>
      <c r="I630" s="856">
        <f>TRUNC(H630*'4-BDI'!$E$29,2)</f>
        <v>2376.0100000000002</v>
      </c>
      <c r="J630" s="461">
        <f t="shared" si="77"/>
        <v>1860.62</v>
      </c>
      <c r="K630" s="583">
        <f t="shared" si="78"/>
        <v>2376.0100000000002</v>
      </c>
      <c r="L630" s="601"/>
      <c r="M630" s="602"/>
    </row>
    <row r="631" spans="2:13" s="213" customFormat="1" ht="40.5" customHeight="1">
      <c r="B631" s="16" t="s">
        <v>13644</v>
      </c>
      <c r="C631" s="852" t="s">
        <v>13100</v>
      </c>
      <c r="D631" s="852" t="s">
        <v>1107</v>
      </c>
      <c r="E631" s="853" t="str">
        <f>IFERROR(VLOOKUP($C631,'SINAPI MARÇO 2020'!$1:$1048576,2,0),IFERROR(VLOOKUP($C631,'COMP. PROPRIA'!$B$1:$I$194345,4,0),""))</f>
        <v>Armario de medição direta 800A e proteção energisa - NDU 002</v>
      </c>
      <c r="F631" s="854" t="str">
        <f>IFERROR(VLOOKUP($C631,'SINAPI MARÇO 2020'!$1:$1048576,3,0),IFERROR(VLOOKUP($C631,'COMP. PROPRIA'!$B$1:$I$194345,5,0),""))</f>
        <v xml:space="preserve">UN    </v>
      </c>
      <c r="G631" s="453">
        <v>1</v>
      </c>
      <c r="H631" s="855">
        <f>IFERROR(VLOOKUP($C631,'SINAPI MARÇO 2020'!$A:$D,4,0),IFERROR(VLOOKUP($C631,'COMP. PROPRIA'!$B$1:$I$20433,8,0),""))</f>
        <v>2712.9300000000003</v>
      </c>
      <c r="I631" s="856">
        <f>TRUNC(H631*'4-BDI'!$E$29,2)</f>
        <v>3464.42</v>
      </c>
      <c r="J631" s="461">
        <f t="shared" si="77"/>
        <v>2712.93</v>
      </c>
      <c r="K631" s="583">
        <f t="shared" si="78"/>
        <v>3464.42</v>
      </c>
      <c r="L631" s="601"/>
      <c r="M631" s="602"/>
    </row>
    <row r="632" spans="2:13" s="213" customFormat="1" ht="53.25" customHeight="1">
      <c r="B632" s="16" t="s">
        <v>13645</v>
      </c>
      <c r="C632" s="852" t="s">
        <v>4609</v>
      </c>
      <c r="D632" s="857" t="s">
        <v>7</v>
      </c>
      <c r="E632" s="853" t="str">
        <f>IFERROR(VLOOKUP($C632,'SINAPI MARÇO 2020'!$1:$1048576,2,0),IFERROR(VLOOKUP($C632,'COMP. PROPRIA'!$B$1:$I$194345,4,0),""))</f>
        <v>DISJUNTOR TERMOMAGNETICO TRIPOLAR EM CAIXA MOLDADA 300 A 400A 600V, FORNECIMENTO E INSTALACAO</v>
      </c>
      <c r="F632" s="854" t="str">
        <f>IFERROR(VLOOKUP($C632,'SINAPI MARÇO 2020'!$1:$1048576,3,0),IFERROR(VLOOKUP($C632,'COMP. PROPRIA'!$B$1:$I$194345,5,0),""))</f>
        <v>UN</v>
      </c>
      <c r="G632" s="453">
        <v>1</v>
      </c>
      <c r="H632" s="855">
        <f>IFERROR(VLOOKUP($C632,'SINAPI MARÇO 2020'!$A:$D,4,0),IFERROR(VLOOKUP($C632,'COMP. PROPRIA'!$B$1:$I$2187,8,0),""))</f>
        <v>1123.4100000000001</v>
      </c>
      <c r="I632" s="856">
        <f>TRUNC(H632*'4-BDI'!$E$29,2)</f>
        <v>1434.59</v>
      </c>
      <c r="J632" s="461">
        <f t="shared" si="77"/>
        <v>1123.4100000000001</v>
      </c>
      <c r="K632" s="583">
        <f t="shared" si="78"/>
        <v>1434.59</v>
      </c>
      <c r="L632" s="601"/>
      <c r="M632" s="602"/>
    </row>
    <row r="633" spans="2:13" s="213" customFormat="1" ht="50.25" customHeight="1">
      <c r="B633" s="16" t="s">
        <v>13646</v>
      </c>
      <c r="C633" s="852">
        <v>92998</v>
      </c>
      <c r="D633" s="857" t="s">
        <v>7</v>
      </c>
      <c r="E633" s="853" t="str">
        <f>IFERROR(VLOOKUP($C633,'SINAPI MARÇO 2020'!$1:$1048576,2,0),IFERROR(VLOOKUP($C633,'COMP. PROPRIA'!$B$1:$I$194345,4,0),""))</f>
        <v>CABO DE COBRE FLEXÍVEL ISOLADO, 185 MM², ANTI-CHAMA 0,6/1,0 KV, PARA DISTRIBUIÇÃO - FORNECIMENTO E INSTALAÇÃO. AF_12/2015</v>
      </c>
      <c r="F633" s="854" t="str">
        <f>IFERROR(VLOOKUP($C633,'SINAPI MARÇO 2020'!$1:$1048576,3,0),IFERROR(VLOOKUP($C633,'COMP. PROPRIA'!$B$1:$I$194345,5,0),""))</f>
        <v>M</v>
      </c>
      <c r="G633" s="453">
        <v>36</v>
      </c>
      <c r="H633" s="855">
        <f>IFERROR(VLOOKUP($C633,'SINAPI MARÇO 2020'!$A:$D,4,0),IFERROR(VLOOKUP($C633,'COMP. PROPRIA'!$B$1:$I$2187,8,0),""))</f>
        <v>116.26</v>
      </c>
      <c r="I633" s="856">
        <f>TRUNC(H633*'4-BDI'!$E$29,2)</f>
        <v>148.46</v>
      </c>
      <c r="J633" s="461">
        <f t="shared" si="77"/>
        <v>4185.3599999999997</v>
      </c>
      <c r="K633" s="583">
        <f t="shared" si="78"/>
        <v>5344.56</v>
      </c>
      <c r="L633" s="601"/>
      <c r="M633" s="602"/>
    </row>
    <row r="634" spans="2:13" s="213" customFormat="1" ht="49.5" customHeight="1">
      <c r="B634" s="16" t="s">
        <v>13647</v>
      </c>
      <c r="C634" s="852">
        <v>92992</v>
      </c>
      <c r="D634" s="857" t="s">
        <v>7</v>
      </c>
      <c r="E634" s="853" t="str">
        <f>IFERROR(VLOOKUP($C634,'SINAPI MARÇO 2020'!$1:$1048576,2,0),IFERROR(VLOOKUP($C634,'COMP. PROPRIA'!$B$1:$I$194345,4,0),""))</f>
        <v>CABO DE COBRE FLEXÍVEL ISOLADO, 95 MM², ANTI-CHAMA 0,6/1,0 KV, PARA DISTRIBUIÇÃO - FORNECIMENTO E INSTALAÇÃO. AF_12/2015</v>
      </c>
      <c r="F634" s="854" t="str">
        <f>IFERROR(VLOOKUP($C634,'SINAPI MARÇO 2020'!$1:$1048576,3,0),IFERROR(VLOOKUP($C634,'COMP. PROPRIA'!$B$1:$I$194345,5,0),""))</f>
        <v>M</v>
      </c>
      <c r="G634" s="453">
        <v>12</v>
      </c>
      <c r="H634" s="855">
        <f>IFERROR(VLOOKUP($C634,'SINAPI MARÇO 2020'!$A:$D,4,0),IFERROR(VLOOKUP($C634,'COMP. PROPRIA'!$B$1:$I$2187,8,0),""))</f>
        <v>59.49</v>
      </c>
      <c r="I634" s="856">
        <f>TRUNC(H634*'4-BDI'!$E$29,2)</f>
        <v>75.959999999999994</v>
      </c>
      <c r="J634" s="461">
        <f t="shared" si="77"/>
        <v>713.88</v>
      </c>
      <c r="K634" s="583">
        <f t="shared" si="78"/>
        <v>911.52</v>
      </c>
      <c r="L634" s="601"/>
      <c r="M634" s="602"/>
    </row>
    <row r="635" spans="2:13" s="213" customFormat="1" ht="40.5" customHeight="1">
      <c r="B635" s="16" t="s">
        <v>13648</v>
      </c>
      <c r="C635" s="852" t="s">
        <v>13105</v>
      </c>
      <c r="D635" s="852" t="s">
        <v>1107</v>
      </c>
      <c r="E635" s="853" t="str">
        <f>IFERROR(VLOOKUP($C635,'SINAPI MARÇO 2020'!$1:$1048576,2,0),IFERROR(VLOOKUP($C635,'COMP. PROPRIA'!$B$1:$I$194345,4,0),""))</f>
        <v>Eletroduto aço carbono c/costura a galv a fogo Ø100mm</v>
      </c>
      <c r="F635" s="854" t="str">
        <f>IFERROR(VLOOKUP($C635,'SINAPI MARÇO 2020'!$1:$1048576,3,0),IFERROR(VLOOKUP($C635,'COMP. PROPRIA'!$B$1:$I$194345,5,0),""))</f>
        <v>M</v>
      </c>
      <c r="G635" s="453">
        <v>6</v>
      </c>
      <c r="H635" s="855">
        <f>IFERROR(VLOOKUP($C635,'SINAPI MARÇO 2020'!$A:$D,4,0),IFERROR(VLOOKUP($C635,'COMP. PROPRIA'!$B$1:$I$20433,8,0),""))</f>
        <v>51.769999999999996</v>
      </c>
      <c r="I635" s="856">
        <f>TRUNC(H635*'4-BDI'!$E$29,2)</f>
        <v>66.11</v>
      </c>
      <c r="J635" s="461">
        <f t="shared" si="77"/>
        <v>310.62</v>
      </c>
      <c r="K635" s="583">
        <f t="shared" si="78"/>
        <v>396.66</v>
      </c>
      <c r="L635" s="601"/>
      <c r="M635" s="602"/>
    </row>
    <row r="636" spans="2:13" s="213" customFormat="1" ht="45.75" customHeight="1">
      <c r="B636" s="16" t="s">
        <v>14925</v>
      </c>
      <c r="C636" s="857">
        <v>97893</v>
      </c>
      <c r="D636" s="857" t="s">
        <v>7</v>
      </c>
      <c r="E636" s="853" t="str">
        <f>IFERROR(VLOOKUP($C636,'SINAPI MARÇO 2020'!$1:$1048576,2,0),IFERROR(VLOOKUP($C636,'COMP. PROPRIA'!$B$1:$I$194345,4,0),""))</f>
        <v>CAIXA ENTERRADA ELÉTRICA RETANGULAR, EM ALVENARIA COM BLOCOS DE CONCRETO, FUNDO COM BRITA, DIMENSÕES INTERNAS: 0,8X0,8X0,6 M. AF_05/2018</v>
      </c>
      <c r="F636" s="854" t="str">
        <f>IFERROR(VLOOKUP($C636,'SINAPI MARÇO 2020'!$1:$1048576,3,0),IFERROR(VLOOKUP($C636,'COMP. PROPRIA'!$B$1:$I$194345,5,0),""))</f>
        <v>UN</v>
      </c>
      <c r="G636" s="453">
        <v>2</v>
      </c>
      <c r="H636" s="855">
        <f>IFERROR(VLOOKUP($C636,'SINAPI MARÇO 2020'!$A:$D,4,0),IFERROR(VLOOKUP($C636,'COMP. PROPRIA'!$B$1:$I$2187,8,0),""))</f>
        <v>364.41</v>
      </c>
      <c r="I636" s="856">
        <f>TRUNC(H636*'4-BDI'!$E$29,2)</f>
        <v>465.35</v>
      </c>
      <c r="J636" s="461">
        <f t="shared" ref="J636:J638" si="79">TRUNC(G636*H636,2)</f>
        <v>728.82</v>
      </c>
      <c r="K636" s="583">
        <f t="shared" ref="K636:K638" si="80">TRUNC(G636*I636,2)</f>
        <v>930.7</v>
      </c>
      <c r="L636" s="601"/>
      <c r="M636" s="602"/>
    </row>
    <row r="637" spans="2:13" s="213" customFormat="1" ht="40.5" customHeight="1">
      <c r="B637" s="16" t="s">
        <v>14926</v>
      </c>
      <c r="C637" s="852" t="s">
        <v>13141</v>
      </c>
      <c r="D637" s="852" t="s">
        <v>1107</v>
      </c>
      <c r="E637" s="853" t="str">
        <f>IFERROR(VLOOKUP($C637,'SINAPI MARÇO 2020'!$1:$1048576,2,0),IFERROR(VLOOKUP($C637,'COMP. PROPRIA'!$B$1:$I$194345,4,0),""))</f>
        <v>TERMINAL METALICO A PRESSAO PARA 1 CABO DE 185 MM2, COM 1 FURO DE FIXACAO FORNECIMENTO E INSTALAÇÃO</v>
      </c>
      <c r="F637" s="854" t="str">
        <f>IFERROR(VLOOKUP($C637,'SINAPI MARÇO 2020'!$1:$1048576,3,0),IFERROR(VLOOKUP($C637,'COMP. PROPRIA'!$B$1:$I$194345,5,0),""))</f>
        <v xml:space="preserve">UN    </v>
      </c>
      <c r="G637" s="453">
        <v>6</v>
      </c>
      <c r="H637" s="855">
        <f>IFERROR(VLOOKUP($C637,'SINAPI MARÇO 2020'!$A:$D,4,0),IFERROR(VLOOKUP($C637,'COMP. PROPRIA'!$B$1:$I$20433,8,0),""))</f>
        <v>31.979999999999997</v>
      </c>
      <c r="I637" s="856">
        <f>TRUNC(H637*'4-BDI'!$E$29,2)</f>
        <v>40.83</v>
      </c>
      <c r="J637" s="461">
        <f t="shared" si="79"/>
        <v>191.88</v>
      </c>
      <c r="K637" s="583">
        <f t="shared" si="80"/>
        <v>244.98</v>
      </c>
      <c r="L637" s="601"/>
      <c r="M637" s="602"/>
    </row>
    <row r="638" spans="2:13" s="213" customFormat="1" ht="40.5" customHeight="1">
      <c r="B638" s="16" t="s">
        <v>14927</v>
      </c>
      <c r="C638" s="852" t="s">
        <v>13142</v>
      </c>
      <c r="D638" s="852" t="s">
        <v>1107</v>
      </c>
      <c r="E638" s="853" t="str">
        <f>IFERROR(VLOOKUP($C638,'SINAPI MARÇO 2020'!$1:$1048576,2,0),IFERROR(VLOOKUP($C638,'COMP. PROPRIA'!$B$1:$I$194345,4,0),""))</f>
        <v>TERMINAL METALICO A PRESSAO PARA 1 CABO DE 95 MM2, COM 1 FURO DE FIXACAO FORNECIMENTO E INSTALAÇÃO</v>
      </c>
      <c r="F638" s="854" t="str">
        <f>IFERROR(VLOOKUP($C638,'SINAPI MARÇO 2020'!$1:$1048576,3,0),IFERROR(VLOOKUP($C638,'COMP. PROPRIA'!$B$1:$I$194345,5,0),""))</f>
        <v xml:space="preserve">UN    </v>
      </c>
      <c r="G638" s="453">
        <v>2</v>
      </c>
      <c r="H638" s="855">
        <f>IFERROR(VLOOKUP($C638,'SINAPI MARÇO 2020'!$A:$D,4,0),IFERROR(VLOOKUP($C638,'COMP. PROPRIA'!$B$1:$I$20433,8,0),""))</f>
        <v>24.5</v>
      </c>
      <c r="I638" s="856">
        <f>TRUNC(H638*'4-BDI'!$E$29,2)</f>
        <v>31.28</v>
      </c>
      <c r="J638" s="461">
        <f t="shared" si="79"/>
        <v>49</v>
      </c>
      <c r="K638" s="583">
        <f t="shared" si="80"/>
        <v>62.56</v>
      </c>
      <c r="L638" s="601"/>
      <c r="M638" s="602"/>
    </row>
    <row r="639" spans="2:13" s="213" customFormat="1" ht="33.75" customHeight="1">
      <c r="B639" s="369" t="s">
        <v>13649</v>
      </c>
      <c r="C639" s="370"/>
      <c r="D639" s="371"/>
      <c r="E639" s="379" t="s">
        <v>13171</v>
      </c>
      <c r="F639" s="373"/>
      <c r="G639" s="437"/>
      <c r="H639" s="855" t="str">
        <f>IFERROR(VLOOKUP($C639,'SINAPI MARÇO 2020'!$A:$D,4,0),IFERROR(VLOOKUP($C639,'COMP. PROPRIA'!$B$1:$I$20433,8,0),""))</f>
        <v/>
      </c>
      <c r="I639" s="458"/>
      <c r="J639" s="458"/>
      <c r="K639" s="584"/>
      <c r="L639" s="601"/>
      <c r="M639" s="602"/>
    </row>
    <row r="640" spans="2:13" s="213" customFormat="1" ht="36" customHeight="1">
      <c r="B640" s="16" t="s">
        <v>13650</v>
      </c>
      <c r="C640" s="852" t="s">
        <v>13107</v>
      </c>
      <c r="D640" s="852" t="s">
        <v>1107</v>
      </c>
      <c r="E640" s="853" t="str">
        <f>IFERROR(VLOOKUP($C640,'SINAPI MARÇO 2020'!$1:$1048576,2,0),IFERROR(VLOOKUP($C640,'COMP. PROPRIA'!$B$1:$I$194345,4,0),""))</f>
        <v xml:space="preserve">Cabo de aluminio protegido 50mm²-15KV - XLPE </v>
      </c>
      <c r="F640" s="854" t="str">
        <f>IFERROR(VLOOKUP($C640,'SINAPI MARÇO 2020'!$1:$1048576,3,0),IFERROR(VLOOKUP($C640,'COMP. PROPRIA'!$B$1:$I$194345,5,0),""))</f>
        <v>M</v>
      </c>
      <c r="G640" s="453">
        <v>105</v>
      </c>
      <c r="H640" s="855">
        <f>IFERROR(VLOOKUP($C640,'SINAPI MARÇO 2020'!$A:$D,4,0),IFERROR(VLOOKUP($C640,'COMP. PROPRIA'!$B$1:$I$20433,8,0),""))</f>
        <v>5.8900000000000006</v>
      </c>
      <c r="I640" s="856">
        <f>TRUNC(H640*'4-BDI'!$E$29,2)</f>
        <v>7.52</v>
      </c>
      <c r="J640" s="461">
        <f>TRUNC(G640*H640,2)</f>
        <v>618.45000000000005</v>
      </c>
      <c r="K640" s="583">
        <f>TRUNC(G640*I640,2)</f>
        <v>789.6</v>
      </c>
      <c r="L640" s="601"/>
      <c r="M640" s="602"/>
    </row>
    <row r="641" spans="2:13" s="213" customFormat="1" ht="15">
      <c r="B641" s="16" t="s">
        <v>13651</v>
      </c>
      <c r="C641" s="852" t="s">
        <v>13109</v>
      </c>
      <c r="D641" s="852" t="s">
        <v>1107</v>
      </c>
      <c r="E641" s="853" t="str">
        <f>IFERROR(VLOOKUP($C641,'SINAPI MARÇO 2020'!$1:$1048576,2,0),IFERROR(VLOOKUP($C641,'COMP. PROPRIA'!$B$1:$I$194345,4,0),""))</f>
        <v>Cabo de aço galvanizado 9,5mm</v>
      </c>
      <c r="F641" s="854" t="str">
        <f>IFERROR(VLOOKUP($C641,'SINAPI MARÇO 2020'!$1:$1048576,3,0),IFERROR(VLOOKUP($C641,'COMP. PROPRIA'!$B$1:$I$194345,5,0),""))</f>
        <v>M</v>
      </c>
      <c r="G641" s="453">
        <v>35</v>
      </c>
      <c r="H641" s="855">
        <f>IFERROR(VLOOKUP($C641,'SINAPI MARÇO 2020'!$A:$D,4,0),IFERROR(VLOOKUP($C641,'COMP. PROPRIA'!$B$1:$I$20433,8,0),""))</f>
        <v>8.2800000000000011</v>
      </c>
      <c r="I641" s="856">
        <f>TRUNC(H641*'4-BDI'!$E$29,2)</f>
        <v>10.57</v>
      </c>
      <c r="J641" s="461">
        <f>TRUNC(G641*H641,2)</f>
        <v>289.8</v>
      </c>
      <c r="K641" s="583">
        <f>TRUNC(G641*I641,2)</f>
        <v>369.95</v>
      </c>
      <c r="L641" s="601"/>
      <c r="M641" s="602"/>
    </row>
    <row r="642" spans="2:13" s="213" customFormat="1" ht="15">
      <c r="B642" s="16" t="s">
        <v>13652</v>
      </c>
      <c r="C642" s="852" t="s">
        <v>13110</v>
      </c>
      <c r="D642" s="852" t="s">
        <v>1107</v>
      </c>
      <c r="E642" s="853" t="str">
        <f>IFERROR(VLOOKUP($C642,'SINAPI MARÇO 2020'!$1:$1048576,2,0),IFERROR(VLOOKUP($C642,'COMP. PROPRIA'!$B$1:$I$194345,4,0),""))</f>
        <v xml:space="preserve">Espaçador losangular  para cabo de aluminio - 15 KV </v>
      </c>
      <c r="F642" s="854" t="str">
        <f>IFERROR(VLOOKUP($C642,'SINAPI MARÇO 2020'!$1:$1048576,3,0),IFERROR(VLOOKUP($C642,'COMP. PROPRIA'!$B$1:$I$194345,5,0),""))</f>
        <v xml:space="preserve">UN    </v>
      </c>
      <c r="G642" s="453">
        <v>7</v>
      </c>
      <c r="H642" s="855">
        <f>IFERROR(VLOOKUP($C642,'SINAPI MARÇO 2020'!$A:$D,4,0),IFERROR(VLOOKUP($C642,'COMP. PROPRIA'!$B$1:$I$20433,8,0),""))</f>
        <v>60.6</v>
      </c>
      <c r="I642" s="856">
        <f>TRUNC(H642*'4-BDI'!$E$29,2)</f>
        <v>77.38</v>
      </c>
      <c r="J642" s="461">
        <f>TRUNC(G642*H642,2)</f>
        <v>424.2</v>
      </c>
      <c r="K642" s="583">
        <f>TRUNC(G642*I642,2)</f>
        <v>541.66</v>
      </c>
      <c r="L642" s="602"/>
      <c r="M642" s="602"/>
    </row>
    <row r="643" spans="2:13" s="213" customFormat="1" ht="15">
      <c r="B643" s="16" t="s">
        <v>13653</v>
      </c>
      <c r="C643" s="852" t="s">
        <v>13133</v>
      </c>
      <c r="D643" s="852" t="s">
        <v>1107</v>
      </c>
      <c r="E643" s="853" t="str">
        <f>IFERROR(VLOOKUP($C643,'SINAPI MARÇO 2020'!$1:$1048576,2,0),IFERROR(VLOOKUP($C643,'COMP. PROPRIA'!$B$1:$I$194345,4,0),""))</f>
        <v>Anel de amarração</v>
      </c>
      <c r="F643" s="854" t="str">
        <f>IFERROR(VLOOKUP($C643,'SINAPI MARÇO 2020'!$1:$1048576,3,0),IFERROR(VLOOKUP($C643,'COMP. PROPRIA'!$B$1:$I$194345,5,0),""))</f>
        <v xml:space="preserve">UN    </v>
      </c>
      <c r="G643" s="453">
        <v>28</v>
      </c>
      <c r="H643" s="855">
        <f>IFERROR(VLOOKUP($C643,'SINAPI MARÇO 2020'!$A:$D,4,0),IFERROR(VLOOKUP($C643,'COMP. PROPRIA'!$B$1:$I$20433,8,0),""))</f>
        <v>11.22</v>
      </c>
      <c r="I643" s="856">
        <f>TRUNC(H643*'4-BDI'!$E$29,2)</f>
        <v>14.32</v>
      </c>
      <c r="J643" s="461">
        <f>TRUNC(G643*H643,2)</f>
        <v>314.16000000000003</v>
      </c>
      <c r="K643" s="583">
        <f>TRUNC(G643*I643,2)</f>
        <v>400.96</v>
      </c>
    </row>
    <row r="644" spans="2:13" s="213" customFormat="1" ht="30">
      <c r="B644" s="16" t="s">
        <v>13654</v>
      </c>
      <c r="C644" s="852" t="s">
        <v>13112</v>
      </c>
      <c r="D644" s="852" t="s">
        <v>1107</v>
      </c>
      <c r="E644" s="853" t="str">
        <f>IFERROR(VLOOKUP($C644,'SINAPI MARÇO 2020'!$1:$1048576,2,0),IFERROR(VLOOKUP($C644,'COMP. PROPRIA'!$B$1:$I$194345,4,0),""))</f>
        <v>Serviço de caminhão linha viva para implantação de 2 poste e serviço de conexão</v>
      </c>
      <c r="F644" s="854" t="str">
        <f>IFERROR(VLOOKUP($C644,'SINAPI MARÇO 2020'!$1:$1048576,3,0),IFERROR(VLOOKUP($C644,'COMP. PROPRIA'!$B$1:$I$194345,5,0),""))</f>
        <v xml:space="preserve">UN    </v>
      </c>
      <c r="G644" s="453">
        <v>2</v>
      </c>
      <c r="H644" s="855">
        <f>IFERROR(VLOOKUP($C644,'SINAPI MARÇO 2020'!$A:$D,4,0),IFERROR(VLOOKUP($C644,'COMP. PROPRIA'!$B$1:$I$20433,8,0),""))</f>
        <v>4150</v>
      </c>
      <c r="I644" s="856">
        <f>TRUNC(H644*'4-BDI'!$E$29,2)</f>
        <v>5299.56</v>
      </c>
      <c r="J644" s="461">
        <f>TRUNC(G644*H644,2)</f>
        <v>8300</v>
      </c>
      <c r="K644" s="583">
        <f>TRUNC(G644*I644,2)</f>
        <v>10599.12</v>
      </c>
    </row>
    <row r="645" spans="2:13" s="213" customFormat="1" ht="15">
      <c r="B645" s="369" t="s">
        <v>13655</v>
      </c>
      <c r="C645" s="370"/>
      <c r="D645" s="371"/>
      <c r="E645" s="379" t="s">
        <v>13177</v>
      </c>
      <c r="F645" s="373"/>
      <c r="G645" s="437"/>
      <c r="H645" s="855" t="str">
        <f>IFERROR(VLOOKUP($C645,'SINAPI MARÇO 2020'!$A:$D,4,0),IFERROR(VLOOKUP($C645,'COMP. PROPRIA'!$B$1:$I$20433,8,0),""))</f>
        <v/>
      </c>
      <c r="I645" s="458"/>
      <c r="J645" s="458"/>
      <c r="K645" s="480"/>
    </row>
    <row r="646" spans="2:13" s="213" customFormat="1" ht="20.25" customHeight="1">
      <c r="B646" s="15" t="s">
        <v>13656</v>
      </c>
      <c r="C646" s="852" t="s">
        <v>13114</v>
      </c>
      <c r="D646" s="852" t="s">
        <v>1107</v>
      </c>
      <c r="E646" s="853" t="str">
        <f>IFERROR(VLOOKUP($C646,'SINAPI MARÇO 2020'!$1:$1048576,2,0),IFERROR(VLOOKUP($C646,'COMP. PROPRIA'!$B$1:$I$194345,4,0),""))</f>
        <v>ARAME GALVANIZADO 14 BWG, FORNECIMENTO E INSTALAÇÃO</v>
      </c>
      <c r="F646" s="854" t="str">
        <f>IFERROR(VLOOKUP($C646,'SINAPI MARÇO 2020'!$1:$1048576,3,0),IFERROR(VLOOKUP($C646,'COMP. PROPRIA'!$B$1:$I$194345,5,0),""))</f>
        <v>M</v>
      </c>
      <c r="G646" s="453">
        <v>10</v>
      </c>
      <c r="H646" s="855">
        <f>IFERROR(VLOOKUP($C646,'SINAPI MARÇO 2020'!$A:$D,4,0),IFERROR(VLOOKUP($C646,'COMP. PROPRIA'!$B$1:$I$20433,8,0),""))</f>
        <v>28.090000000000003</v>
      </c>
      <c r="I646" s="856">
        <f>TRUNC(H646*'4-BDI'!$E$29,2)</f>
        <v>35.869999999999997</v>
      </c>
      <c r="J646" s="461">
        <f t="shared" ref="J646:J651" si="81">TRUNC(G646*H646,2)</f>
        <v>280.89999999999998</v>
      </c>
      <c r="K646" s="462">
        <f t="shared" ref="K646:K651" si="82">TRUNC(G646*I646,2)</f>
        <v>358.7</v>
      </c>
    </row>
    <row r="647" spans="2:13" s="213" customFormat="1" ht="53.25" customHeight="1">
      <c r="B647" s="15" t="s">
        <v>13657</v>
      </c>
      <c r="C647" s="852">
        <v>91933</v>
      </c>
      <c r="D647" s="857" t="s">
        <v>7</v>
      </c>
      <c r="E647" s="853" t="str">
        <f>IFERROR(VLOOKUP($C647,'SINAPI MARÇO 2020'!$1:$1048576,2,0),IFERROR(VLOOKUP($C647,'COMP. PROPRIA'!$B$1:$I$194345,4,0),""))</f>
        <v>CABO DE COBRE FLEXÍVEL ISOLADO, 10 MM², ANTI-CHAMA 0,6/1,0 KV, PARA CIRCUITOS TERMINAIS - FORNECIMENTO E INSTALAÇÃO. AF_12/2015</v>
      </c>
      <c r="F647" s="854" t="str">
        <f>IFERROR(VLOOKUP($C647,'SINAPI MARÇO 2020'!$1:$1048576,3,0),IFERROR(VLOOKUP($C647,'COMP. PROPRIA'!$B$1:$I$194345,5,0),""))</f>
        <v>M</v>
      </c>
      <c r="G647" s="453">
        <v>3</v>
      </c>
      <c r="H647" s="855">
        <f>IFERROR(VLOOKUP($C647,'SINAPI MARÇO 2020'!$A:$D,4,0),IFERROR(VLOOKUP($C647,'COMP. PROPRIA'!$B$1:$I$2187,8,0),""))</f>
        <v>10.210000000000001</v>
      </c>
      <c r="I647" s="856">
        <f>TRUNC(H647*'4-BDI'!$E$29,2)</f>
        <v>13.03</v>
      </c>
      <c r="J647" s="461">
        <f t="shared" si="81"/>
        <v>30.63</v>
      </c>
      <c r="K647" s="462">
        <f t="shared" si="82"/>
        <v>39.090000000000003</v>
      </c>
    </row>
    <row r="648" spans="2:13" s="213" customFormat="1" ht="51.75" customHeight="1">
      <c r="B648" s="15" t="s">
        <v>13658</v>
      </c>
      <c r="C648" s="857">
        <v>97886</v>
      </c>
      <c r="D648" s="857" t="s">
        <v>7</v>
      </c>
      <c r="E648" s="853" t="str">
        <f>IFERROR(VLOOKUP($C648,'SINAPI MARÇO 2020'!$1:$1048576,2,0),IFERROR(VLOOKUP($C648,'COMP. PROPRIA'!$B$1:$I$194345,4,0),""))</f>
        <v>CAIXA ENTERRADA ELÉTRICA RETANGULAR, EM ALVENARIA COM TIJOLOS CERÂMICOS MACIÇOS, FUNDO COM BRITA, DIMENSÕES INTERNAS: 0,3X0,3X0,3 M. AF_05/2018</v>
      </c>
      <c r="F648" s="854" t="str">
        <f>IFERROR(VLOOKUP($C648,'SINAPI MARÇO 2020'!$1:$1048576,3,0),IFERROR(VLOOKUP($C648,'COMP. PROPRIA'!$B$1:$I$194345,5,0),""))</f>
        <v>UN</v>
      </c>
      <c r="G648" s="453">
        <v>6</v>
      </c>
      <c r="H648" s="855">
        <f>IFERROR(VLOOKUP($C648,'SINAPI MARÇO 2020'!$A:$D,4,0),IFERROR(VLOOKUP($C648,'COMP. PROPRIA'!$B$1:$I$2187,8,0),""))</f>
        <v>119.01</v>
      </c>
      <c r="I648" s="856">
        <f>TRUNC(H648*'4-BDI'!$E$29,2)</f>
        <v>151.97</v>
      </c>
      <c r="J648" s="461">
        <f t="shared" si="81"/>
        <v>714.06</v>
      </c>
      <c r="K648" s="462">
        <f t="shared" si="82"/>
        <v>911.82</v>
      </c>
    </row>
    <row r="649" spans="2:13" s="213" customFormat="1" ht="16.5" customHeight="1">
      <c r="B649" s="15" t="s">
        <v>13659</v>
      </c>
      <c r="C649" s="852" t="s">
        <v>13093</v>
      </c>
      <c r="D649" s="852" t="s">
        <v>1107</v>
      </c>
      <c r="E649" s="853" t="str">
        <f>IFERROR(VLOOKUP($C649,'SINAPI MARÇO 2020'!$1:$1048576,2,0),IFERROR(VLOOKUP($C649,'COMP. PROPRIA'!$B$1:$I$194345,4,0),""))</f>
        <v xml:space="preserve">Capa protetora para conector cunha </v>
      </c>
      <c r="F649" s="854" t="str">
        <f>IFERROR(VLOOKUP($C649,'SINAPI MARÇO 2020'!$1:$1048576,3,0),IFERROR(VLOOKUP($C649,'COMP. PROPRIA'!$B$1:$I$194345,5,0),""))</f>
        <v xml:space="preserve">UN    </v>
      </c>
      <c r="G649" s="453">
        <v>8</v>
      </c>
      <c r="H649" s="855">
        <f>IFERROR(VLOOKUP($C649,'SINAPI MARÇO 2020'!$A:$D,4,0),IFERROR(VLOOKUP($C649,'COMP. PROPRIA'!$B$1:$I$20433,8,0),""))</f>
        <v>54.790000000000006</v>
      </c>
      <c r="I649" s="856">
        <f>TRUNC(H649*'4-BDI'!$E$29,2)</f>
        <v>69.959999999999994</v>
      </c>
      <c r="J649" s="461">
        <f t="shared" si="81"/>
        <v>438.32</v>
      </c>
      <c r="K649" s="462">
        <f t="shared" si="82"/>
        <v>559.67999999999995</v>
      </c>
    </row>
    <row r="650" spans="2:13" s="213" customFormat="1" ht="37.5" customHeight="1">
      <c r="B650" s="15" t="s">
        <v>13660</v>
      </c>
      <c r="C650" s="857">
        <v>96977</v>
      </c>
      <c r="D650" s="857" t="s">
        <v>7</v>
      </c>
      <c r="E650" s="853" t="str">
        <f>IFERROR(VLOOKUP($C650,'SINAPI MARÇO 2020'!$1:$1048576,2,0),IFERROR(VLOOKUP($C650,'COMP. PROPRIA'!$B$1:$I$194345,4,0),""))</f>
        <v>CORDOALHA DE COBRE NU 50 MM², ENTERRADA, SEM ISOLADOR - FORNECIMENTO E INSTALAÇÃO. AF_12/2017</v>
      </c>
      <c r="F650" s="854" t="str">
        <f>IFERROR(VLOOKUP($C650,'SINAPI MARÇO 2020'!$1:$1048576,3,0),IFERROR(VLOOKUP($C650,'COMP. PROPRIA'!$B$1:$I$194345,5,0),""))</f>
        <v>M</v>
      </c>
      <c r="G650" s="453">
        <v>27</v>
      </c>
      <c r="H650" s="855">
        <f>IFERROR(VLOOKUP($C650,'SINAPI MARÇO 2020'!$A:$D,4,0),IFERROR(VLOOKUP($C650,'COMP. PROPRIA'!$B$1:$I$2187,8,0),""))</f>
        <v>29.07</v>
      </c>
      <c r="I650" s="856">
        <f>TRUNC(H650*'4-BDI'!$E$29,2)</f>
        <v>37.119999999999997</v>
      </c>
      <c r="J650" s="461">
        <f t="shared" si="81"/>
        <v>784.89</v>
      </c>
      <c r="K650" s="462">
        <f t="shared" si="82"/>
        <v>1002.24</v>
      </c>
    </row>
    <row r="651" spans="2:13" s="213" customFormat="1" ht="30">
      <c r="B651" s="15" t="s">
        <v>13661</v>
      </c>
      <c r="C651" s="852">
        <v>96985</v>
      </c>
      <c r="D651" s="857" t="s">
        <v>7</v>
      </c>
      <c r="E651" s="853" t="str">
        <f>IFERROR(VLOOKUP($C651,'SINAPI MARÇO 2020'!$1:$1048576,2,0),IFERROR(VLOOKUP($C651,'COMP. PROPRIA'!$B$1:$I$194345,4,0),""))</f>
        <v>HASTE DE ATERRAMENTO 5/8  PARA SPDA - FORNECIMENTO E INSTALAÇÃO. AF_12/2017</v>
      </c>
      <c r="F651" s="854" t="str">
        <f>IFERROR(VLOOKUP($C651,'SINAPI MARÇO 2020'!$1:$1048576,3,0),IFERROR(VLOOKUP($C651,'COMP. PROPRIA'!$B$1:$I$194345,5,0),""))</f>
        <v>UN</v>
      </c>
      <c r="G651" s="453">
        <v>6</v>
      </c>
      <c r="H651" s="855">
        <f>IFERROR(VLOOKUP($C651,'SINAPI MARÇO 2020'!$A:$D,4,0),IFERROR(VLOOKUP($C651,'COMP. PROPRIA'!$B$1:$I$2187,8,0),""))</f>
        <v>43.15</v>
      </c>
      <c r="I651" s="856">
        <f>TRUNC(H651*'4-BDI'!$E$29,2)</f>
        <v>55.1</v>
      </c>
      <c r="J651" s="461">
        <f t="shared" si="81"/>
        <v>258.89999999999998</v>
      </c>
      <c r="K651" s="462">
        <f t="shared" si="82"/>
        <v>330.6</v>
      </c>
    </row>
    <row r="652" spans="2:13" s="213" customFormat="1" ht="15">
      <c r="B652" s="369" t="s">
        <v>13662</v>
      </c>
      <c r="C652" s="370"/>
      <c r="D652" s="371"/>
      <c r="E652" s="379" t="s">
        <v>13179</v>
      </c>
      <c r="F652" s="854"/>
      <c r="G652" s="453"/>
      <c r="H652" s="855"/>
      <c r="I652" s="856"/>
      <c r="J652" s="461"/>
      <c r="K652" s="462"/>
    </row>
    <row r="653" spans="2:13" s="213" customFormat="1" ht="21" customHeight="1">
      <c r="B653" s="15" t="s">
        <v>13663</v>
      </c>
      <c r="C653" s="852" t="s">
        <v>13117</v>
      </c>
      <c r="D653" s="852" t="s">
        <v>1107</v>
      </c>
      <c r="E653" s="853" t="str">
        <f>IFERROR(VLOOKUP($C653,'SINAPI MARÇO 2020'!$1:$1048576,2,0),IFERROR(VLOOKUP($C653,'COMP. PROPRIA'!$B$1:$I$194345,4,0),""))</f>
        <v>CONECTOR DERIVAÇÃO CUNHA ESTRIBO NORMAL PARA CABO 2 E 4</v>
      </c>
      <c r="F653" s="854" t="str">
        <f>IFERROR(VLOOKUP($C653,'SINAPI MARÇO 2020'!$1:$1048576,3,0),IFERROR(VLOOKUP($C653,'COMP. PROPRIA'!$B$1:$I$194345,5,0),""))</f>
        <v xml:space="preserve">UN    </v>
      </c>
      <c r="G653" s="453">
        <v>6</v>
      </c>
      <c r="H653" s="855">
        <f>IFERROR(VLOOKUP($C653,'SINAPI MARÇO 2020'!$A:$D,4,0),IFERROR(VLOOKUP($C653,'COMP. PROPRIA'!$B$1:$I$20433,8,0),""))</f>
        <v>16.920000000000002</v>
      </c>
      <c r="I653" s="856">
        <f>TRUNC(H653*'4-BDI'!$E$29,2)</f>
        <v>21.6</v>
      </c>
      <c r="J653" s="461">
        <f>TRUNC(G653*H653,2)</f>
        <v>101.52</v>
      </c>
      <c r="K653" s="462">
        <f>TRUNC(G653*I653,2)</f>
        <v>129.6</v>
      </c>
    </row>
    <row r="654" spans="2:13" s="213" customFormat="1" ht="15">
      <c r="B654" s="15" t="s">
        <v>13664</v>
      </c>
      <c r="C654" s="852" t="s">
        <v>13093</v>
      </c>
      <c r="D654" s="852" t="s">
        <v>1107</v>
      </c>
      <c r="E654" s="853" t="str">
        <f>IFERROR(VLOOKUP($C654,'SINAPI MARÇO 2020'!$1:$1048576,2,0),IFERROR(VLOOKUP($C654,'COMP. PROPRIA'!$B$1:$I$194345,4,0),""))</f>
        <v xml:space="preserve">Capa protetora para conector cunha </v>
      </c>
      <c r="F654" s="854" t="str">
        <f>IFERROR(VLOOKUP($C654,'SINAPI MARÇO 2020'!$1:$1048576,3,0),IFERROR(VLOOKUP($C654,'COMP. PROPRIA'!$B$1:$I$194345,5,0),""))</f>
        <v xml:space="preserve">UN    </v>
      </c>
      <c r="G654" s="453">
        <v>6</v>
      </c>
      <c r="H654" s="855">
        <f>IFERROR(VLOOKUP($C654,'SINAPI MARÇO 2020'!$A:$D,4,0),IFERROR(VLOOKUP($C654,'COMP. PROPRIA'!$B$1:$I$20433,8,0),""))</f>
        <v>54.790000000000006</v>
      </c>
      <c r="I654" s="856">
        <f>TRUNC(H654*'4-BDI'!$E$29,2)</f>
        <v>69.959999999999994</v>
      </c>
      <c r="J654" s="461">
        <f>TRUNC(G654*H654,2)</f>
        <v>328.74</v>
      </c>
      <c r="K654" s="462">
        <f>TRUNC(G654*I654,2)</f>
        <v>419.76</v>
      </c>
    </row>
    <row r="655" spans="2:13" s="213" customFormat="1" ht="15">
      <c r="B655" s="15" t="s">
        <v>13665</v>
      </c>
      <c r="C655" s="852" t="s">
        <v>13119</v>
      </c>
      <c r="D655" s="852" t="s">
        <v>1107</v>
      </c>
      <c r="E655" s="853" t="str">
        <f>IFERROR(VLOOKUP($C655,'SINAPI MARÇO 2020'!$1:$1048576,2,0),IFERROR(VLOOKUP($C655,'COMP. PROPRIA'!$B$1:$I$194345,4,0),""))</f>
        <v>Separador de Cabos</v>
      </c>
      <c r="F655" s="854" t="str">
        <f>IFERROR(VLOOKUP($C655,'SINAPI MARÇO 2020'!$1:$1048576,3,0),IFERROR(VLOOKUP($C655,'COMP. PROPRIA'!$B$1:$I$194345,5,0),""))</f>
        <v xml:space="preserve">UN    </v>
      </c>
      <c r="G655" s="453">
        <v>4</v>
      </c>
      <c r="H655" s="855">
        <f>IFERROR(VLOOKUP($C655,'SINAPI MARÇO 2020'!$A:$D,4,0),IFERROR(VLOOKUP($C655,'COMP. PROPRIA'!$B$1:$I$20433,8,0),""))</f>
        <v>14.16</v>
      </c>
      <c r="I655" s="856">
        <f>TRUNC(H655*'4-BDI'!$E$29,2)</f>
        <v>18.079999999999998</v>
      </c>
      <c r="J655" s="461">
        <f>TRUNC(G655*H655,2)</f>
        <v>56.64</v>
      </c>
      <c r="K655" s="462">
        <f>TRUNC(G655*I655,2)</f>
        <v>72.319999999999993</v>
      </c>
    </row>
    <row r="656" spans="2:13" s="213" customFormat="1" ht="15">
      <c r="B656" s="15" t="s">
        <v>13666</v>
      </c>
      <c r="C656" s="852" t="s">
        <v>13123</v>
      </c>
      <c r="D656" s="852" t="s">
        <v>1107</v>
      </c>
      <c r="E656" s="853" t="str">
        <f>IFERROR(VLOOKUP($C656,'SINAPI MARÇO 2020'!$1:$1048576,2,0),IFERROR(VLOOKUP($C656,'COMP. PROPRIA'!$B$1:$I$194345,4,0),""))</f>
        <v xml:space="preserve">Fio de alumínio coberto de 10mm² para amarração </v>
      </c>
      <c r="F656" s="854" t="str">
        <f>IFERROR(VLOOKUP($C656,'SINAPI MARÇO 2020'!$1:$1048576,3,0),IFERROR(VLOOKUP($C656,'COMP. PROPRIA'!$B$1:$I$194345,5,0),""))</f>
        <v>M</v>
      </c>
      <c r="G656" s="453">
        <v>3</v>
      </c>
      <c r="H656" s="855">
        <f>IFERROR(VLOOKUP($C656,'SINAPI MARÇO 2020'!$A:$D,4,0),IFERROR(VLOOKUP($C656,'COMP. PROPRIA'!$B$1:$I$20433,8,0),""))</f>
        <v>15.950000000000001</v>
      </c>
      <c r="I656" s="856">
        <f>TRUNC(H656*'4-BDI'!$E$29,2)</f>
        <v>20.36</v>
      </c>
      <c r="J656" s="461">
        <f>TRUNC(G656*H656,2)</f>
        <v>47.85</v>
      </c>
      <c r="K656" s="462">
        <f>TRUNC(G656*I656,2)</f>
        <v>61.08</v>
      </c>
    </row>
    <row r="657" spans="2:11" s="213" customFormat="1" ht="15">
      <c r="B657" s="369" t="s">
        <v>13667</v>
      </c>
      <c r="C657" s="370"/>
      <c r="D657" s="371"/>
      <c r="E657" s="379" t="s">
        <v>13180</v>
      </c>
      <c r="F657" s="854"/>
      <c r="G657" s="453"/>
      <c r="H657" s="855"/>
      <c r="I657" s="856"/>
      <c r="J657" s="461"/>
      <c r="K657" s="462"/>
    </row>
    <row r="658" spans="2:11" s="213" customFormat="1" ht="15">
      <c r="B658" s="15" t="s">
        <v>13668</v>
      </c>
      <c r="C658" s="852" t="s">
        <v>13030</v>
      </c>
      <c r="D658" s="852" t="s">
        <v>1107</v>
      </c>
      <c r="E658" s="853" t="str">
        <f>IFERROR(VLOOKUP($C658,'SINAPI MARÇO 2020'!$1:$1048576,2,0),IFERROR(VLOOKUP($C658,'COMP. PROPRIA'!$B$1:$I$194345,4,0),""))</f>
        <v xml:space="preserve">Poste de concreto DT 12/600 </v>
      </c>
      <c r="F658" s="854" t="str">
        <f>IFERROR(VLOOKUP($C658,'SINAPI MARÇO 2020'!$1:$1048576,3,0),IFERROR(VLOOKUP($C658,'COMP. PROPRIA'!$B$1:$I$194345,5,0),""))</f>
        <v xml:space="preserve">UN    </v>
      </c>
      <c r="G658" s="453">
        <v>1</v>
      </c>
      <c r="H658" s="855">
        <f>IFERROR(VLOOKUP($C658,'SINAPI MARÇO 2020'!$A:$D,4,0),IFERROR(VLOOKUP($C658,'COMP. PROPRIA'!$B$1:$I$20433,8,0),""))</f>
        <v>2249.44</v>
      </c>
      <c r="I658" s="856">
        <f>TRUNC(H658*'4-BDI'!$E$29,2)</f>
        <v>2872.54</v>
      </c>
      <c r="J658" s="461">
        <f t="shared" ref="J658:J694" si="83">TRUNC(G658*H658,2)</f>
        <v>2249.44</v>
      </c>
      <c r="K658" s="462">
        <f t="shared" ref="K658:K694" si="84">TRUNC(G658*I658,2)</f>
        <v>2872.54</v>
      </c>
    </row>
    <row r="659" spans="2:11" s="213" customFormat="1" ht="15">
      <c r="B659" s="15" t="s">
        <v>13669</v>
      </c>
      <c r="C659" s="852" t="s">
        <v>13071</v>
      </c>
      <c r="D659" s="852" t="s">
        <v>1107</v>
      </c>
      <c r="E659" s="853" t="str">
        <f>IFERROR(VLOOKUP($C659,'SINAPI MARÇO 2020'!$1:$1048576,2,0),IFERROR(VLOOKUP($C659,'COMP. PROPRIA'!$B$1:$I$194345,4,0),""))</f>
        <v>Parafuso cabeça quadrada de 100mm</v>
      </c>
      <c r="F659" s="854" t="str">
        <f>IFERROR(VLOOKUP($C659,'SINAPI MARÇO 2020'!$1:$1048576,3,0),IFERROR(VLOOKUP($C659,'COMP. PROPRIA'!$B$1:$I$194345,5,0),""))</f>
        <v xml:space="preserve">UN    </v>
      </c>
      <c r="G659" s="453">
        <v>2</v>
      </c>
      <c r="H659" s="855">
        <f>IFERROR(VLOOKUP($C659,'SINAPI MARÇO 2020'!$A:$D,4,0),IFERROR(VLOOKUP($C659,'COMP. PROPRIA'!$B$1:$I$20433,8,0),""))</f>
        <v>9.2800000000000011</v>
      </c>
      <c r="I659" s="856">
        <f>TRUNC(H659*'4-BDI'!$E$29,2)</f>
        <v>11.85</v>
      </c>
      <c r="J659" s="461">
        <f t="shared" si="83"/>
        <v>18.559999999999999</v>
      </c>
      <c r="K659" s="462">
        <f t="shared" si="84"/>
        <v>23.7</v>
      </c>
    </row>
    <row r="660" spans="2:11" s="213" customFormat="1" ht="15">
      <c r="B660" s="15" t="s">
        <v>13670</v>
      </c>
      <c r="C660" s="852" t="s">
        <v>13076</v>
      </c>
      <c r="D660" s="852" t="s">
        <v>1107</v>
      </c>
      <c r="E660" s="853" t="str">
        <f>IFERROR(VLOOKUP($C660,'SINAPI MARÇO 2020'!$1:$1048576,2,0),IFERROR(VLOOKUP($C660,'COMP. PROPRIA'!$B$1:$I$194345,4,0),""))</f>
        <v>Parafuso de cabeça quadrada de 200mm</v>
      </c>
      <c r="F660" s="854" t="str">
        <f>IFERROR(VLOOKUP($C660,'SINAPI MARÇO 2020'!$1:$1048576,3,0),IFERROR(VLOOKUP($C660,'COMP. PROPRIA'!$B$1:$I$194345,5,0),""))</f>
        <v xml:space="preserve">UN    </v>
      </c>
      <c r="G660" s="453">
        <v>2</v>
      </c>
      <c r="H660" s="855">
        <f>IFERROR(VLOOKUP($C660,'SINAPI MARÇO 2020'!$A:$D,4,0),IFERROR(VLOOKUP($C660,'COMP. PROPRIA'!$B$1:$I$20433,8,0),""))</f>
        <v>10.190000000000001</v>
      </c>
      <c r="I660" s="856">
        <f>TRUNC(H660*'4-BDI'!$E$29,2)</f>
        <v>13.01</v>
      </c>
      <c r="J660" s="461">
        <f t="shared" si="83"/>
        <v>20.38</v>
      </c>
      <c r="K660" s="462">
        <f t="shared" si="84"/>
        <v>26.02</v>
      </c>
    </row>
    <row r="661" spans="2:11" s="213" customFormat="1" ht="15">
      <c r="B661" s="15" t="s">
        <v>13671</v>
      </c>
      <c r="C661" s="852" t="s">
        <v>13077</v>
      </c>
      <c r="D661" s="852" t="s">
        <v>1107</v>
      </c>
      <c r="E661" s="853" t="str">
        <f>IFERROR(VLOOKUP($C661,'SINAPI MARÇO 2020'!$1:$1048576,2,0),IFERROR(VLOOKUP($C661,'COMP. PROPRIA'!$B$1:$I$194345,4,0),""))</f>
        <v>Parafuso de cabeça quadrada de 250mm</v>
      </c>
      <c r="F661" s="854" t="str">
        <f>IFERROR(VLOOKUP($C661,'SINAPI MARÇO 2020'!$1:$1048576,3,0),IFERROR(VLOOKUP($C661,'COMP. PROPRIA'!$B$1:$I$194345,5,0),""))</f>
        <v xml:space="preserve">UN    </v>
      </c>
      <c r="G661" s="453">
        <v>1</v>
      </c>
      <c r="H661" s="855">
        <f>IFERROR(VLOOKUP($C661,'SINAPI MARÇO 2020'!$A:$D,4,0),IFERROR(VLOOKUP($C661,'COMP. PROPRIA'!$B$1:$I$20433,8,0),""))</f>
        <v>10.74</v>
      </c>
      <c r="I661" s="856">
        <f>TRUNC(H661*'4-BDI'!$E$29,2)</f>
        <v>13.71</v>
      </c>
      <c r="J661" s="461">
        <f t="shared" si="83"/>
        <v>10.74</v>
      </c>
      <c r="K661" s="462">
        <f t="shared" si="84"/>
        <v>13.71</v>
      </c>
    </row>
    <row r="662" spans="2:11" s="213" customFormat="1" ht="15">
      <c r="B662" s="15" t="s">
        <v>13672</v>
      </c>
      <c r="C662" s="852" t="s">
        <v>13035</v>
      </c>
      <c r="D662" s="852" t="s">
        <v>1107</v>
      </c>
      <c r="E662" s="853" t="str">
        <f>IFERROR(VLOOKUP($C662,'SINAPI MARÇO 2020'!$1:$1048576,2,0),IFERROR(VLOOKUP($C662,'COMP. PROPRIA'!$B$1:$I$194345,4,0),""))</f>
        <v>Sapatilha</v>
      </c>
      <c r="F662" s="854" t="str">
        <f>IFERROR(VLOOKUP($C662,'SINAPI MARÇO 2020'!$1:$1048576,3,0),IFERROR(VLOOKUP($C662,'COMP. PROPRIA'!$B$1:$I$194345,5,0),""))</f>
        <v xml:space="preserve">UN    </v>
      </c>
      <c r="G662" s="453">
        <v>1</v>
      </c>
      <c r="H662" s="855">
        <f>IFERROR(VLOOKUP($C662,'SINAPI MARÇO 2020'!$A:$D,4,0),IFERROR(VLOOKUP($C662,'COMP. PROPRIA'!$B$1:$I$20433,8,0),""))</f>
        <v>7.46</v>
      </c>
      <c r="I662" s="856">
        <f>TRUNC(H662*'4-BDI'!$E$29,2)</f>
        <v>9.52</v>
      </c>
      <c r="J662" s="461">
        <f t="shared" si="83"/>
        <v>7.46</v>
      </c>
      <c r="K662" s="462">
        <f t="shared" si="84"/>
        <v>9.52</v>
      </c>
    </row>
    <row r="663" spans="2:11" s="213" customFormat="1" ht="15">
      <c r="B663" s="15" t="s">
        <v>13673</v>
      </c>
      <c r="C663" s="852" t="s">
        <v>13037</v>
      </c>
      <c r="D663" s="852" t="s">
        <v>1107</v>
      </c>
      <c r="E663" s="853" t="str">
        <f>IFERROR(VLOOKUP($C663,'SINAPI MARÇO 2020'!$1:$1048576,2,0),IFERROR(VLOOKUP($C663,'COMP. PROPRIA'!$B$1:$I$194345,4,0),""))</f>
        <v>Olhal para parafuso</v>
      </c>
      <c r="F663" s="854" t="str">
        <f>IFERROR(VLOOKUP($C663,'SINAPI MARÇO 2020'!$1:$1048576,3,0),IFERROR(VLOOKUP($C663,'COMP. PROPRIA'!$B$1:$I$194345,5,0),""))</f>
        <v xml:space="preserve">UN    </v>
      </c>
      <c r="G663" s="453">
        <v>4</v>
      </c>
      <c r="H663" s="855">
        <f>IFERROR(VLOOKUP($C663,'SINAPI MARÇO 2020'!$A:$D,4,0),IFERROR(VLOOKUP($C663,'COMP. PROPRIA'!$B$1:$I$20433,8,0),""))</f>
        <v>13.55</v>
      </c>
      <c r="I663" s="856">
        <f>TRUNC(H663*'4-BDI'!$E$29,2)</f>
        <v>17.3</v>
      </c>
      <c r="J663" s="461">
        <f t="shared" si="83"/>
        <v>54.2</v>
      </c>
      <c r="K663" s="462">
        <f t="shared" si="84"/>
        <v>69.2</v>
      </c>
    </row>
    <row r="664" spans="2:11" s="213" customFormat="1" ht="15">
      <c r="B664" s="15" t="s">
        <v>13674</v>
      </c>
      <c r="C664" s="852" t="s">
        <v>13038</v>
      </c>
      <c r="D664" s="852" t="s">
        <v>1107</v>
      </c>
      <c r="E664" s="853" t="str">
        <f>IFERROR(VLOOKUP($C664,'SINAPI MARÇO 2020'!$1:$1048576,2,0),IFERROR(VLOOKUP($C664,'COMP. PROPRIA'!$B$1:$I$194345,4,0),""))</f>
        <v xml:space="preserve">Isolador de ancoragem tipo bastão polimero 15KV </v>
      </c>
      <c r="F664" s="854" t="str">
        <f>IFERROR(VLOOKUP($C664,'SINAPI MARÇO 2020'!$1:$1048576,3,0),IFERROR(VLOOKUP($C664,'COMP. PROPRIA'!$B$1:$I$194345,5,0),""))</f>
        <v xml:space="preserve">UN    </v>
      </c>
      <c r="G664" s="453">
        <v>3</v>
      </c>
      <c r="H664" s="855">
        <f>IFERROR(VLOOKUP($C664,'SINAPI MARÇO 2020'!$A:$D,4,0),IFERROR(VLOOKUP($C664,'COMP. PROPRIA'!$B$1:$I$20433,8,0),""))</f>
        <v>55.82</v>
      </c>
      <c r="I664" s="856">
        <f>TRUNC(H664*'4-BDI'!$E$29,2)</f>
        <v>71.28</v>
      </c>
      <c r="J664" s="461">
        <f t="shared" si="83"/>
        <v>167.46</v>
      </c>
      <c r="K664" s="462">
        <f t="shared" si="84"/>
        <v>213.84</v>
      </c>
    </row>
    <row r="665" spans="2:11" s="213" customFormat="1" ht="15">
      <c r="B665" s="15" t="s">
        <v>13675</v>
      </c>
      <c r="C665" s="852" t="s">
        <v>13039</v>
      </c>
      <c r="D665" s="852" t="s">
        <v>1107</v>
      </c>
      <c r="E665" s="853" t="str">
        <f>IFERROR(VLOOKUP($C665,'SINAPI MARÇO 2020'!$1:$1048576,2,0),IFERROR(VLOOKUP($C665,'COMP. PROPRIA'!$B$1:$I$194345,4,0),""))</f>
        <v>Manilha sapatilha</v>
      </c>
      <c r="F665" s="854" t="str">
        <f>IFERROR(VLOOKUP($C665,'SINAPI MARÇO 2020'!$1:$1048576,3,0),IFERROR(VLOOKUP($C665,'COMP. PROPRIA'!$B$1:$I$194345,5,0),""))</f>
        <v xml:space="preserve">UN    </v>
      </c>
      <c r="G665" s="453">
        <v>3</v>
      </c>
      <c r="H665" s="855">
        <f>IFERROR(VLOOKUP($C665,'SINAPI MARÇO 2020'!$A:$D,4,0),IFERROR(VLOOKUP($C665,'COMP. PROPRIA'!$B$1:$I$20433,8,0),""))</f>
        <v>16.32</v>
      </c>
      <c r="I665" s="856">
        <f>TRUNC(H665*'4-BDI'!$E$29,2)</f>
        <v>20.84</v>
      </c>
      <c r="J665" s="461">
        <f t="shared" si="83"/>
        <v>48.96</v>
      </c>
      <c r="K665" s="462">
        <f t="shared" si="84"/>
        <v>62.52</v>
      </c>
    </row>
    <row r="666" spans="2:11" s="213" customFormat="1" ht="15">
      <c r="B666" s="15" t="s">
        <v>13676</v>
      </c>
      <c r="C666" s="852" t="s">
        <v>13046</v>
      </c>
      <c r="D666" s="852" t="s">
        <v>1107</v>
      </c>
      <c r="E666" s="853" t="str">
        <f>IFERROR(VLOOKUP($C666,'SINAPI MARÇO 2020'!$1:$1048576,2,0),IFERROR(VLOOKUP($C666,'COMP. PROPRIA'!$B$1:$I$194345,4,0),""))</f>
        <v>Gancho olhal</v>
      </c>
      <c r="F666" s="854" t="str">
        <f>IFERROR(VLOOKUP($C666,'SINAPI MARÇO 2020'!$1:$1048576,3,0),IFERROR(VLOOKUP($C666,'COMP. PROPRIA'!$B$1:$I$194345,5,0),""))</f>
        <v xml:space="preserve">UN    </v>
      </c>
      <c r="G666" s="453">
        <v>3</v>
      </c>
      <c r="H666" s="855">
        <f>IFERROR(VLOOKUP($C666,'SINAPI MARÇO 2020'!$A:$D,4,0),IFERROR(VLOOKUP($C666,'COMP. PROPRIA'!$B$1:$I$20433,8,0),""))</f>
        <v>13.93</v>
      </c>
      <c r="I666" s="856">
        <f>TRUNC(H666*'4-BDI'!$E$29,2)</f>
        <v>17.78</v>
      </c>
      <c r="J666" s="461">
        <f t="shared" si="83"/>
        <v>41.79</v>
      </c>
      <c r="K666" s="462">
        <f t="shared" si="84"/>
        <v>53.34</v>
      </c>
    </row>
    <row r="667" spans="2:11" s="213" customFormat="1" ht="15">
      <c r="B667" s="15" t="s">
        <v>13677</v>
      </c>
      <c r="C667" s="852" t="s">
        <v>13049</v>
      </c>
      <c r="D667" s="852" t="s">
        <v>1107</v>
      </c>
      <c r="E667" s="853" t="str">
        <f>IFERROR(VLOOKUP($C667,'SINAPI MARÇO 2020'!$1:$1048576,2,0),IFERROR(VLOOKUP($C667,'COMP. PROPRIA'!$B$1:$I$194345,4,0),""))</f>
        <v xml:space="preserve">Perfil U </v>
      </c>
      <c r="F667" s="854" t="str">
        <f>IFERROR(VLOOKUP($C667,'SINAPI MARÇO 2020'!$1:$1048576,3,0),IFERROR(VLOOKUP($C667,'COMP. PROPRIA'!$B$1:$I$194345,5,0),""))</f>
        <v xml:space="preserve">UN    </v>
      </c>
      <c r="G667" s="453">
        <v>1</v>
      </c>
      <c r="H667" s="855">
        <f>IFERROR(VLOOKUP($C667,'SINAPI MARÇO 2020'!$A:$D,4,0),IFERROR(VLOOKUP($C667,'COMP. PROPRIA'!$B$1:$I$20433,8,0),""))</f>
        <v>68.22</v>
      </c>
      <c r="I667" s="856">
        <f>TRUNC(H667*'4-BDI'!$E$29,2)</f>
        <v>87.11</v>
      </c>
      <c r="J667" s="461">
        <f t="shared" si="83"/>
        <v>68.22</v>
      </c>
      <c r="K667" s="462">
        <f t="shared" si="84"/>
        <v>87.11</v>
      </c>
    </row>
    <row r="668" spans="2:11" s="213" customFormat="1" ht="15">
      <c r="B668" s="15" t="s">
        <v>13678</v>
      </c>
      <c r="C668" s="852" t="s">
        <v>13053</v>
      </c>
      <c r="D668" s="852" t="s">
        <v>1107</v>
      </c>
      <c r="E668" s="853" t="str">
        <f>IFERROR(VLOOKUP($C668,'SINAPI MARÇO 2020'!$1:$1048576,2,0),IFERROR(VLOOKUP($C668,'COMP. PROPRIA'!$B$1:$I$194345,4,0),""))</f>
        <v xml:space="preserve">Fixador de perfil U </v>
      </c>
      <c r="F668" s="854" t="str">
        <f>IFERROR(VLOOKUP($C668,'SINAPI MARÇO 2020'!$1:$1048576,3,0),IFERROR(VLOOKUP($C668,'COMP. PROPRIA'!$B$1:$I$194345,5,0),""))</f>
        <v xml:space="preserve">UN    </v>
      </c>
      <c r="G668" s="453">
        <v>1</v>
      </c>
      <c r="H668" s="855">
        <f>IFERROR(VLOOKUP($C668,'SINAPI MARÇO 2020'!$A:$D,4,0),IFERROR(VLOOKUP($C668,'COMP. PROPRIA'!$B$1:$I$20433,8,0),""))</f>
        <v>17.850000000000001</v>
      </c>
      <c r="I668" s="856">
        <f>TRUNC(H668*'4-BDI'!$E$29,2)</f>
        <v>22.79</v>
      </c>
      <c r="J668" s="461">
        <f t="shared" si="83"/>
        <v>17.850000000000001</v>
      </c>
      <c r="K668" s="462">
        <f t="shared" si="84"/>
        <v>22.79</v>
      </c>
    </row>
    <row r="669" spans="2:11" s="213" customFormat="1" ht="15">
      <c r="B669" s="15" t="s">
        <v>13679</v>
      </c>
      <c r="C669" s="852" t="s">
        <v>13069</v>
      </c>
      <c r="D669" s="852" t="s">
        <v>1107</v>
      </c>
      <c r="E669" s="853" t="str">
        <f>IFERROR(VLOOKUP($C669,'SINAPI MARÇO 2020'!$1:$1048576,2,0),IFERROR(VLOOKUP($C669,'COMP. PROPRIA'!$B$1:$I$194345,4,0),""))</f>
        <v>Arruela quadrada</v>
      </c>
      <c r="F669" s="854" t="str">
        <f>IFERROR(VLOOKUP($C669,'SINAPI MARÇO 2020'!$1:$1048576,3,0),IFERROR(VLOOKUP($C669,'COMP. PROPRIA'!$B$1:$I$194345,5,0),""))</f>
        <v xml:space="preserve">UN    </v>
      </c>
      <c r="G669" s="453">
        <v>3</v>
      </c>
      <c r="H669" s="855">
        <f>IFERROR(VLOOKUP($C669,'SINAPI MARÇO 2020'!$A:$D,4,0),IFERROR(VLOOKUP($C669,'COMP. PROPRIA'!$B$1:$I$20433,8,0),""))</f>
        <v>5.41</v>
      </c>
      <c r="I669" s="856">
        <f>TRUNC(H669*'4-BDI'!$E$29,2)</f>
        <v>6.9</v>
      </c>
      <c r="J669" s="461">
        <f t="shared" si="83"/>
        <v>16.23</v>
      </c>
      <c r="K669" s="462">
        <f t="shared" si="84"/>
        <v>20.7</v>
      </c>
    </row>
    <row r="670" spans="2:11" s="213" customFormat="1" ht="15">
      <c r="B670" s="15" t="s">
        <v>13680</v>
      </c>
      <c r="C670" s="852" t="s">
        <v>13032</v>
      </c>
      <c r="D670" s="852" t="s">
        <v>1107</v>
      </c>
      <c r="E670" s="853" t="str">
        <f>IFERROR(VLOOKUP($C670,'SINAPI MARÇO 2020'!$1:$1048576,2,0),IFERROR(VLOOKUP($C670,'COMP. PROPRIA'!$B$1:$I$194345,4,0),""))</f>
        <v xml:space="preserve">Arruela espaçadora 40x80mm </v>
      </c>
      <c r="F670" s="854" t="str">
        <f>IFERROR(VLOOKUP($C670,'SINAPI MARÇO 2020'!$1:$1048576,3,0),IFERROR(VLOOKUP($C670,'COMP. PROPRIA'!$B$1:$I$194345,5,0),""))</f>
        <v xml:space="preserve">UN    </v>
      </c>
      <c r="G670" s="453">
        <v>2</v>
      </c>
      <c r="H670" s="855">
        <f>IFERROR(VLOOKUP($C670,'SINAPI MARÇO 2020'!$A:$D,4,0),IFERROR(VLOOKUP($C670,'COMP. PROPRIA'!$B$1:$I$20433,8,0),""))</f>
        <v>14.16</v>
      </c>
      <c r="I670" s="856">
        <f>TRUNC(H670*'4-BDI'!$E$29,2)</f>
        <v>18.079999999999998</v>
      </c>
      <c r="J670" s="461">
        <f t="shared" si="83"/>
        <v>28.32</v>
      </c>
      <c r="K670" s="462">
        <f t="shared" si="84"/>
        <v>36.159999999999997</v>
      </c>
    </row>
    <row r="671" spans="2:11" s="213" customFormat="1" ht="30">
      <c r="B671" s="15" t="s">
        <v>13681</v>
      </c>
      <c r="C671" s="852" t="s">
        <v>13031</v>
      </c>
      <c r="D671" s="852" t="s">
        <v>1107</v>
      </c>
      <c r="E671" s="853" t="str">
        <f>IFERROR(VLOOKUP($C671,'SINAPI MARÇO 2020'!$1:$1048576,2,0),IFERROR(VLOOKUP($C671,'COMP. PROPRIA'!$B$1:$I$194345,4,0),""))</f>
        <v>Alça pre-formada de estai para cabo aço galv. 9,5mm - FORNECIMENTO E INSTALAÇÃO</v>
      </c>
      <c r="F671" s="854" t="str">
        <f>IFERROR(VLOOKUP($C671,'SINAPI MARÇO 2020'!$1:$1048576,3,0),IFERROR(VLOOKUP($C671,'COMP. PROPRIA'!$B$1:$I$194345,5,0),""))</f>
        <v xml:space="preserve">UN    </v>
      </c>
      <c r="G671" s="453">
        <v>1</v>
      </c>
      <c r="H671" s="855">
        <f>IFERROR(VLOOKUP($C671,'SINAPI MARÇO 2020'!$A:$D,4,0),IFERROR(VLOOKUP($C671,'COMP. PROPRIA'!$B$1:$I$20433,8,0),""))</f>
        <v>12.040000000000001</v>
      </c>
      <c r="I671" s="856">
        <f>TRUNC(H671*'4-BDI'!$E$29,2)</f>
        <v>15.37</v>
      </c>
      <c r="J671" s="461">
        <f t="shared" si="83"/>
        <v>12.04</v>
      </c>
      <c r="K671" s="462">
        <f t="shared" si="84"/>
        <v>15.37</v>
      </c>
    </row>
    <row r="672" spans="2:11" s="213" customFormat="1" ht="15">
      <c r="B672" s="15" t="s">
        <v>13682</v>
      </c>
      <c r="C672" s="852" t="s">
        <v>13126</v>
      </c>
      <c r="D672" s="852" t="s">
        <v>1107</v>
      </c>
      <c r="E672" s="853" t="str">
        <f>IFERROR(VLOOKUP($C672,'SINAPI MARÇO 2020'!$1:$1048576,2,0),IFERROR(VLOOKUP($C672,'COMP. PROPRIA'!$B$1:$I$194345,4,0),""))</f>
        <v>Grampo de ancoragem p/ cabo coberto 15KV-50mm²</v>
      </c>
      <c r="F672" s="854" t="str">
        <f>IFERROR(VLOOKUP($C672,'SINAPI MARÇO 2020'!$1:$1048576,3,0),IFERROR(VLOOKUP($C672,'COMP. PROPRIA'!$B$1:$I$194345,5,0),""))</f>
        <v xml:space="preserve">UN    </v>
      </c>
      <c r="G672" s="453">
        <v>3</v>
      </c>
      <c r="H672" s="855">
        <f>IFERROR(VLOOKUP($C672,'SINAPI MARÇO 2020'!$A:$D,4,0),IFERROR(VLOOKUP($C672,'COMP. PROPRIA'!$B$1:$I$20433,8,0),""))</f>
        <v>42.93</v>
      </c>
      <c r="I672" s="856">
        <f>TRUNC(H672*'4-BDI'!$E$29,2)</f>
        <v>54.82</v>
      </c>
      <c r="J672" s="461">
        <f t="shared" si="83"/>
        <v>128.79</v>
      </c>
      <c r="K672" s="462">
        <f t="shared" si="84"/>
        <v>164.46</v>
      </c>
    </row>
    <row r="673" spans="2:11" s="213" customFormat="1" ht="15">
      <c r="B673" s="369" t="s">
        <v>13683</v>
      </c>
      <c r="C673" s="370"/>
      <c r="D673" s="371"/>
      <c r="E673" s="379" t="s">
        <v>13181</v>
      </c>
      <c r="F673" s="854"/>
      <c r="G673" s="453"/>
      <c r="H673" s="855"/>
      <c r="I673" s="856"/>
      <c r="J673" s="461"/>
      <c r="K673" s="462"/>
    </row>
    <row r="674" spans="2:11" s="213" customFormat="1" ht="15">
      <c r="B674" s="15" t="s">
        <v>13684</v>
      </c>
      <c r="C674" s="852" t="s">
        <v>13030</v>
      </c>
      <c r="D674" s="852" t="s">
        <v>1107</v>
      </c>
      <c r="E674" s="853" t="str">
        <f>IFERROR(VLOOKUP($C674,'SINAPI MARÇO 2020'!$1:$1048576,2,0),IFERROR(VLOOKUP($C674,'COMP. PROPRIA'!$B$1:$I$194345,4,0),""))</f>
        <v xml:space="preserve">Poste de concreto DT 12/600 </v>
      </c>
      <c r="F674" s="854" t="str">
        <f>IFERROR(VLOOKUP($C674,'SINAPI MARÇO 2020'!$1:$1048576,3,0),IFERROR(VLOOKUP($C674,'COMP. PROPRIA'!$B$1:$I$194345,5,0),""))</f>
        <v xml:space="preserve">UN    </v>
      </c>
      <c r="G674" s="453">
        <v>1</v>
      </c>
      <c r="H674" s="855">
        <f>IFERROR(VLOOKUP($C674,'SINAPI MARÇO 2020'!$A:$D,4,0),IFERROR(VLOOKUP($C674,'COMP. PROPRIA'!$B$1:$I$20433,8,0),""))</f>
        <v>2249.44</v>
      </c>
      <c r="I674" s="856">
        <f>TRUNC(H674*'4-BDI'!$E$29,2)</f>
        <v>2872.54</v>
      </c>
      <c r="J674" s="461">
        <f t="shared" si="83"/>
        <v>2249.44</v>
      </c>
      <c r="K674" s="462">
        <f t="shared" si="84"/>
        <v>2872.54</v>
      </c>
    </row>
    <row r="675" spans="2:11" s="213" customFormat="1" ht="30">
      <c r="B675" s="15" t="s">
        <v>13685</v>
      </c>
      <c r="C675" s="852" t="s">
        <v>13031</v>
      </c>
      <c r="D675" s="852" t="s">
        <v>1107</v>
      </c>
      <c r="E675" s="853" t="str">
        <f>IFERROR(VLOOKUP($C675,'SINAPI MARÇO 2020'!$1:$1048576,2,0),IFERROR(VLOOKUP($C675,'COMP. PROPRIA'!$B$1:$I$194345,4,0),""))</f>
        <v>Alça pre-formada de estai para cabo aço galv. 9,5mm - FORNECIMENTO E INSTALAÇÃO</v>
      </c>
      <c r="F675" s="854" t="str">
        <f>IFERROR(VLOOKUP($C675,'SINAPI MARÇO 2020'!$1:$1048576,3,0),IFERROR(VLOOKUP($C675,'COMP. PROPRIA'!$B$1:$I$194345,5,0),""))</f>
        <v xml:space="preserve">UN    </v>
      </c>
      <c r="G675" s="453">
        <v>2</v>
      </c>
      <c r="H675" s="855">
        <f>IFERROR(VLOOKUP($C675,'SINAPI MARÇO 2020'!$A:$D,4,0),IFERROR(VLOOKUP($C675,'COMP. PROPRIA'!$B$1:$I$20433,8,0),""))</f>
        <v>12.040000000000001</v>
      </c>
      <c r="I675" s="856">
        <f>TRUNC(H675*'4-BDI'!$E$29,2)</f>
        <v>15.37</v>
      </c>
      <c r="J675" s="461">
        <f t="shared" si="83"/>
        <v>24.08</v>
      </c>
      <c r="K675" s="462">
        <f t="shared" si="84"/>
        <v>30.74</v>
      </c>
    </row>
    <row r="676" spans="2:11" s="213" customFormat="1" ht="15">
      <c r="B676" s="15" t="s">
        <v>13686</v>
      </c>
      <c r="C676" s="852" t="s">
        <v>13032</v>
      </c>
      <c r="D676" s="852" t="s">
        <v>1107</v>
      </c>
      <c r="E676" s="853" t="str">
        <f>IFERROR(VLOOKUP($C676,'SINAPI MARÇO 2020'!$1:$1048576,2,0),IFERROR(VLOOKUP($C676,'COMP. PROPRIA'!$B$1:$I$194345,4,0),""))</f>
        <v xml:space="preserve">Arruela espaçadora 40x80mm </v>
      </c>
      <c r="F676" s="854" t="str">
        <f>IFERROR(VLOOKUP($C676,'SINAPI MARÇO 2020'!$1:$1048576,3,0),IFERROR(VLOOKUP($C676,'COMP. PROPRIA'!$B$1:$I$194345,5,0),""))</f>
        <v xml:space="preserve">UN    </v>
      </c>
      <c r="G676" s="453">
        <v>4</v>
      </c>
      <c r="H676" s="855">
        <f>IFERROR(VLOOKUP($C676,'SINAPI MARÇO 2020'!$A:$D,4,0),IFERROR(VLOOKUP($C676,'COMP. PROPRIA'!$B$1:$I$20433,8,0),""))</f>
        <v>14.16</v>
      </c>
      <c r="I676" s="856">
        <f>TRUNC(H676*'4-BDI'!$E$29,2)</f>
        <v>18.079999999999998</v>
      </c>
      <c r="J676" s="461">
        <f t="shared" si="83"/>
        <v>56.64</v>
      </c>
      <c r="K676" s="462">
        <f t="shared" si="84"/>
        <v>72.319999999999993</v>
      </c>
    </row>
    <row r="677" spans="2:11" s="213" customFormat="1" ht="15">
      <c r="B677" s="15" t="s">
        <v>13687</v>
      </c>
      <c r="C677" s="852" t="s">
        <v>13035</v>
      </c>
      <c r="D677" s="852" t="s">
        <v>1107</v>
      </c>
      <c r="E677" s="853" t="str">
        <f>IFERROR(VLOOKUP($C677,'SINAPI MARÇO 2020'!$1:$1048576,2,0),IFERROR(VLOOKUP($C677,'COMP. PROPRIA'!$B$1:$I$194345,4,0),""))</f>
        <v>Sapatilha</v>
      </c>
      <c r="F677" s="854" t="str">
        <f>IFERROR(VLOOKUP($C677,'SINAPI MARÇO 2020'!$1:$1048576,3,0),IFERROR(VLOOKUP($C677,'COMP. PROPRIA'!$B$1:$I$194345,5,0),""))</f>
        <v xml:space="preserve">UN    </v>
      </c>
      <c r="G677" s="453">
        <v>2</v>
      </c>
      <c r="H677" s="855">
        <f>IFERROR(VLOOKUP($C677,'SINAPI MARÇO 2020'!$A:$D,4,0),IFERROR(VLOOKUP($C677,'COMP. PROPRIA'!$B$1:$I$20433,8,0),""))</f>
        <v>7.46</v>
      </c>
      <c r="I677" s="856">
        <f>TRUNC(H677*'4-BDI'!$E$29,2)</f>
        <v>9.52</v>
      </c>
      <c r="J677" s="461">
        <f t="shared" si="83"/>
        <v>14.92</v>
      </c>
      <c r="K677" s="462">
        <f t="shared" si="84"/>
        <v>19.04</v>
      </c>
    </row>
    <row r="678" spans="2:11" s="213" customFormat="1" ht="15">
      <c r="B678" s="15" t="s">
        <v>13688</v>
      </c>
      <c r="C678" s="852" t="s">
        <v>13037</v>
      </c>
      <c r="D678" s="852" t="s">
        <v>1107</v>
      </c>
      <c r="E678" s="853" t="str">
        <f>IFERROR(VLOOKUP($C678,'SINAPI MARÇO 2020'!$1:$1048576,2,0),IFERROR(VLOOKUP($C678,'COMP. PROPRIA'!$B$1:$I$194345,4,0),""))</f>
        <v>Olhal para parafuso</v>
      </c>
      <c r="F678" s="854" t="str">
        <f>IFERROR(VLOOKUP($C678,'SINAPI MARÇO 2020'!$1:$1048576,3,0),IFERROR(VLOOKUP($C678,'COMP. PROPRIA'!$B$1:$I$194345,5,0),""))</f>
        <v xml:space="preserve">UN    </v>
      </c>
      <c r="G678" s="453">
        <v>8</v>
      </c>
      <c r="H678" s="855">
        <f>IFERROR(VLOOKUP($C678,'SINAPI MARÇO 2020'!$A:$D,4,0),IFERROR(VLOOKUP($C678,'COMP. PROPRIA'!$B$1:$I$20433,8,0),""))</f>
        <v>13.55</v>
      </c>
      <c r="I678" s="856">
        <f>TRUNC(H678*'4-BDI'!$E$29,2)</f>
        <v>17.3</v>
      </c>
      <c r="J678" s="461">
        <f t="shared" si="83"/>
        <v>108.4</v>
      </c>
      <c r="K678" s="462">
        <f t="shared" si="84"/>
        <v>138.4</v>
      </c>
    </row>
    <row r="679" spans="2:11" s="213" customFormat="1" ht="15">
      <c r="B679" s="15" t="s">
        <v>13689</v>
      </c>
      <c r="C679" s="852" t="s">
        <v>13038</v>
      </c>
      <c r="D679" s="852" t="s">
        <v>1107</v>
      </c>
      <c r="E679" s="853" t="str">
        <f>IFERROR(VLOOKUP($C679,'SINAPI MARÇO 2020'!$1:$1048576,2,0),IFERROR(VLOOKUP($C679,'COMP. PROPRIA'!$B$1:$I$194345,4,0),""))</f>
        <v xml:space="preserve">Isolador de ancoragem tipo bastão polimero 15KV </v>
      </c>
      <c r="F679" s="854" t="str">
        <f>IFERROR(VLOOKUP($C679,'SINAPI MARÇO 2020'!$1:$1048576,3,0),IFERROR(VLOOKUP($C679,'COMP. PROPRIA'!$B$1:$I$194345,5,0),""))</f>
        <v xml:space="preserve">UN    </v>
      </c>
      <c r="G679" s="453">
        <v>6</v>
      </c>
      <c r="H679" s="855">
        <f>IFERROR(VLOOKUP($C679,'SINAPI MARÇO 2020'!$A:$D,4,0),IFERROR(VLOOKUP($C679,'COMP. PROPRIA'!$B$1:$I$20433,8,0),""))</f>
        <v>55.82</v>
      </c>
      <c r="I679" s="856">
        <f>TRUNC(H679*'4-BDI'!$E$29,2)</f>
        <v>71.28</v>
      </c>
      <c r="J679" s="461">
        <f t="shared" si="83"/>
        <v>334.92</v>
      </c>
      <c r="K679" s="462">
        <f t="shared" si="84"/>
        <v>427.68</v>
      </c>
    </row>
    <row r="680" spans="2:11" s="213" customFormat="1" ht="15">
      <c r="B680" s="15" t="s">
        <v>13690</v>
      </c>
      <c r="C680" s="852" t="s">
        <v>13039</v>
      </c>
      <c r="D680" s="852" t="s">
        <v>1107</v>
      </c>
      <c r="E680" s="853" t="str">
        <f>IFERROR(VLOOKUP($C680,'SINAPI MARÇO 2020'!$1:$1048576,2,0),IFERROR(VLOOKUP($C680,'COMP. PROPRIA'!$B$1:$I$194345,4,0),""))</f>
        <v>Manilha sapatilha</v>
      </c>
      <c r="F680" s="854" t="str">
        <f>IFERROR(VLOOKUP($C680,'SINAPI MARÇO 2020'!$1:$1048576,3,0),IFERROR(VLOOKUP($C680,'COMP. PROPRIA'!$B$1:$I$194345,5,0),""))</f>
        <v xml:space="preserve">UN    </v>
      </c>
      <c r="G680" s="453">
        <v>6</v>
      </c>
      <c r="H680" s="855">
        <f>IFERROR(VLOOKUP($C680,'SINAPI MARÇO 2020'!$A:$D,4,0),IFERROR(VLOOKUP($C680,'COMP. PROPRIA'!$B$1:$I$20433,8,0),""))</f>
        <v>16.32</v>
      </c>
      <c r="I680" s="856">
        <f>TRUNC(H680*'4-BDI'!$E$29,2)</f>
        <v>20.84</v>
      </c>
      <c r="J680" s="461">
        <f t="shared" si="83"/>
        <v>97.92</v>
      </c>
      <c r="K680" s="462">
        <f t="shared" si="84"/>
        <v>125.04</v>
      </c>
    </row>
    <row r="681" spans="2:11" s="213" customFormat="1" ht="15">
      <c r="B681" s="15" t="s">
        <v>13691</v>
      </c>
      <c r="C681" s="852" t="s">
        <v>13046</v>
      </c>
      <c r="D681" s="852" t="s">
        <v>1107</v>
      </c>
      <c r="E681" s="853" t="str">
        <f>IFERROR(VLOOKUP($C681,'SINAPI MARÇO 2020'!$1:$1048576,2,0),IFERROR(VLOOKUP($C681,'COMP. PROPRIA'!$B$1:$I$194345,4,0),""))</f>
        <v>Gancho olhal</v>
      </c>
      <c r="F681" s="854" t="str">
        <f>IFERROR(VLOOKUP($C681,'SINAPI MARÇO 2020'!$1:$1048576,3,0),IFERROR(VLOOKUP($C681,'COMP. PROPRIA'!$B$1:$I$194345,5,0),""))</f>
        <v xml:space="preserve">UN    </v>
      </c>
      <c r="G681" s="453">
        <v>6</v>
      </c>
      <c r="H681" s="855">
        <f>IFERROR(VLOOKUP($C681,'SINAPI MARÇO 2020'!$A:$D,4,0),IFERROR(VLOOKUP($C681,'COMP. PROPRIA'!$B$1:$I$20433,8,0),""))</f>
        <v>13.93</v>
      </c>
      <c r="I681" s="856">
        <f>TRUNC(H681*'4-BDI'!$E$29,2)</f>
        <v>17.78</v>
      </c>
      <c r="J681" s="461">
        <f t="shared" si="83"/>
        <v>83.58</v>
      </c>
      <c r="K681" s="462">
        <f t="shared" si="84"/>
        <v>106.68</v>
      </c>
    </row>
    <row r="682" spans="2:11" s="213" customFormat="1" ht="15">
      <c r="B682" s="15" t="s">
        <v>13692</v>
      </c>
      <c r="C682" s="852" t="s">
        <v>13049</v>
      </c>
      <c r="D682" s="852" t="s">
        <v>1107</v>
      </c>
      <c r="E682" s="853" t="str">
        <f>IFERROR(VLOOKUP($C682,'SINAPI MARÇO 2020'!$1:$1048576,2,0),IFERROR(VLOOKUP($C682,'COMP. PROPRIA'!$B$1:$I$194345,4,0),""))</f>
        <v xml:space="preserve">Perfil U </v>
      </c>
      <c r="F682" s="854" t="str">
        <f>IFERROR(VLOOKUP($C682,'SINAPI MARÇO 2020'!$1:$1048576,3,0),IFERROR(VLOOKUP($C682,'COMP. PROPRIA'!$B$1:$I$194345,5,0),""))</f>
        <v xml:space="preserve">UN    </v>
      </c>
      <c r="G682" s="453">
        <v>2</v>
      </c>
      <c r="H682" s="855">
        <f>IFERROR(VLOOKUP($C682,'SINAPI MARÇO 2020'!$A:$D,4,0),IFERROR(VLOOKUP($C682,'COMP. PROPRIA'!$B$1:$I$20433,8,0),""))</f>
        <v>68.22</v>
      </c>
      <c r="I682" s="856">
        <f>TRUNC(H682*'4-BDI'!$E$29,2)</f>
        <v>87.11</v>
      </c>
      <c r="J682" s="461">
        <f t="shared" si="83"/>
        <v>136.44</v>
      </c>
      <c r="K682" s="462">
        <f t="shared" si="84"/>
        <v>174.22</v>
      </c>
    </row>
    <row r="683" spans="2:11" s="213" customFormat="1" ht="15">
      <c r="B683" s="15" t="s">
        <v>13693</v>
      </c>
      <c r="C683" s="852" t="s">
        <v>13053</v>
      </c>
      <c r="D683" s="852" t="s">
        <v>1107</v>
      </c>
      <c r="E683" s="853" t="str">
        <f>IFERROR(VLOOKUP($C683,'SINAPI MARÇO 2020'!$1:$1048576,2,0),IFERROR(VLOOKUP($C683,'COMP. PROPRIA'!$B$1:$I$194345,4,0),""))</f>
        <v xml:space="preserve">Fixador de perfil U </v>
      </c>
      <c r="F683" s="854" t="str">
        <f>IFERROR(VLOOKUP($C683,'SINAPI MARÇO 2020'!$1:$1048576,3,0),IFERROR(VLOOKUP($C683,'COMP. PROPRIA'!$B$1:$I$194345,5,0),""))</f>
        <v xml:space="preserve">UN    </v>
      </c>
      <c r="G683" s="453">
        <v>2</v>
      </c>
      <c r="H683" s="855">
        <f>IFERROR(VLOOKUP($C683,'SINAPI MARÇO 2020'!$A:$D,4,0),IFERROR(VLOOKUP($C683,'COMP. PROPRIA'!$B$1:$I$20433,8,0),""))</f>
        <v>17.850000000000001</v>
      </c>
      <c r="I683" s="856">
        <f>TRUNC(H683*'4-BDI'!$E$29,2)</f>
        <v>22.79</v>
      </c>
      <c r="J683" s="461">
        <f t="shared" si="83"/>
        <v>35.700000000000003</v>
      </c>
      <c r="K683" s="462">
        <f t="shared" si="84"/>
        <v>45.58</v>
      </c>
    </row>
    <row r="684" spans="2:11" s="213" customFormat="1" ht="15">
      <c r="B684" s="15" t="s">
        <v>13694</v>
      </c>
      <c r="C684" s="852" t="s">
        <v>13058</v>
      </c>
      <c r="D684" s="852" t="s">
        <v>1107</v>
      </c>
      <c r="E684" s="853" t="str">
        <f>IFERROR(VLOOKUP($C684,'SINAPI MARÇO 2020'!$1:$1048576,2,0),IFERROR(VLOOKUP($C684,'COMP. PROPRIA'!$B$1:$I$194345,4,0),""))</f>
        <v xml:space="preserve">Cruzeta de concreto 250 daN retangular </v>
      </c>
      <c r="F684" s="854" t="str">
        <f>IFERROR(VLOOKUP($C684,'SINAPI MARÇO 2020'!$1:$1048576,3,0),IFERROR(VLOOKUP($C684,'COMP. PROPRIA'!$B$1:$I$194345,5,0),""))</f>
        <v xml:space="preserve">UN    </v>
      </c>
      <c r="G684" s="453">
        <v>1</v>
      </c>
      <c r="H684" s="855">
        <f>IFERROR(VLOOKUP($C684,'SINAPI MARÇO 2020'!$A:$D,4,0),IFERROR(VLOOKUP($C684,'COMP. PROPRIA'!$B$1:$I$20433,8,0),""))</f>
        <v>81.61999999999999</v>
      </c>
      <c r="I684" s="856">
        <f>TRUNC(H684*'4-BDI'!$E$29,2)</f>
        <v>104.22</v>
      </c>
      <c r="J684" s="461">
        <f t="shared" si="83"/>
        <v>81.62</v>
      </c>
      <c r="K684" s="462">
        <f t="shared" si="84"/>
        <v>104.22</v>
      </c>
    </row>
    <row r="685" spans="2:11" s="213" customFormat="1" ht="15">
      <c r="B685" s="15" t="s">
        <v>13695</v>
      </c>
      <c r="C685" s="852" t="s">
        <v>13063</v>
      </c>
      <c r="D685" s="852" t="s">
        <v>1107</v>
      </c>
      <c r="E685" s="853" t="str">
        <f>IFERROR(VLOOKUP($C685,'SINAPI MARÇO 2020'!$1:$1048576,2,0),IFERROR(VLOOKUP($C685,'COMP. PROPRIA'!$B$1:$I$194345,4,0),""))</f>
        <v>Mão francesa 619mm</v>
      </c>
      <c r="F685" s="854" t="str">
        <f>IFERROR(VLOOKUP($C685,'SINAPI MARÇO 2020'!$1:$1048576,3,0),IFERROR(VLOOKUP($C685,'COMP. PROPRIA'!$B$1:$I$194345,5,0),""))</f>
        <v xml:space="preserve">UN    </v>
      </c>
      <c r="G685" s="453">
        <v>2</v>
      </c>
      <c r="H685" s="855">
        <f>IFERROR(VLOOKUP($C685,'SINAPI MARÇO 2020'!$A:$D,4,0),IFERROR(VLOOKUP($C685,'COMP. PROPRIA'!$B$1:$I$20433,8,0),""))</f>
        <v>30.18</v>
      </c>
      <c r="I685" s="856">
        <f>TRUNC(H685*'4-BDI'!$E$29,2)</f>
        <v>38.53</v>
      </c>
      <c r="J685" s="461">
        <f t="shared" si="83"/>
        <v>60.36</v>
      </c>
      <c r="K685" s="462">
        <f t="shared" si="84"/>
        <v>77.06</v>
      </c>
    </row>
    <row r="686" spans="2:11" s="213" customFormat="1" ht="15">
      <c r="B686" s="15" t="s">
        <v>13696</v>
      </c>
      <c r="C686" s="852" t="s">
        <v>13069</v>
      </c>
      <c r="D686" s="852" t="s">
        <v>1107</v>
      </c>
      <c r="E686" s="853" t="str">
        <f>IFERROR(VLOOKUP($C686,'SINAPI MARÇO 2020'!$1:$1048576,2,0),IFERROR(VLOOKUP($C686,'COMP. PROPRIA'!$B$1:$I$194345,4,0),""))</f>
        <v>Arruela quadrada</v>
      </c>
      <c r="F686" s="854" t="str">
        <f>IFERROR(VLOOKUP($C686,'SINAPI MARÇO 2020'!$1:$1048576,3,0),IFERROR(VLOOKUP($C686,'COMP. PROPRIA'!$B$1:$I$194345,5,0),""))</f>
        <v xml:space="preserve">UN    </v>
      </c>
      <c r="G686" s="453">
        <v>6</v>
      </c>
      <c r="H686" s="855">
        <f>IFERROR(VLOOKUP($C686,'SINAPI MARÇO 2020'!$A:$D,4,0),IFERROR(VLOOKUP($C686,'COMP. PROPRIA'!$B$1:$I$20433,8,0),""))</f>
        <v>5.41</v>
      </c>
      <c r="I686" s="856">
        <f>TRUNC(H686*'4-BDI'!$E$29,2)</f>
        <v>6.9</v>
      </c>
      <c r="J686" s="461">
        <f t="shared" si="83"/>
        <v>32.46</v>
      </c>
      <c r="K686" s="462">
        <f t="shared" si="84"/>
        <v>41.4</v>
      </c>
    </row>
    <row r="687" spans="2:11" s="213" customFormat="1" ht="15">
      <c r="B687" s="15" t="s">
        <v>13697</v>
      </c>
      <c r="C687" s="852" t="s">
        <v>13071</v>
      </c>
      <c r="D687" s="852" t="s">
        <v>1107</v>
      </c>
      <c r="E687" s="853" t="str">
        <f>IFERROR(VLOOKUP($C687,'SINAPI MARÇO 2020'!$1:$1048576,2,0),IFERROR(VLOOKUP($C687,'COMP. PROPRIA'!$B$1:$I$194345,4,0),""))</f>
        <v>Parafuso cabeça quadrada de 100mm</v>
      </c>
      <c r="F687" s="854" t="str">
        <f>IFERROR(VLOOKUP($C687,'SINAPI MARÇO 2020'!$1:$1048576,3,0),IFERROR(VLOOKUP($C687,'COMP. PROPRIA'!$B$1:$I$194345,5,0),""))</f>
        <v xml:space="preserve">UN    </v>
      </c>
      <c r="G687" s="453">
        <v>4</v>
      </c>
      <c r="H687" s="855">
        <f>IFERROR(VLOOKUP($C687,'SINAPI MARÇO 2020'!$A:$D,4,0),IFERROR(VLOOKUP($C687,'COMP. PROPRIA'!$B$1:$I$20433,8,0),""))</f>
        <v>9.2800000000000011</v>
      </c>
      <c r="I687" s="856">
        <f>TRUNC(H687*'4-BDI'!$E$29,2)</f>
        <v>11.85</v>
      </c>
      <c r="J687" s="461">
        <f t="shared" si="83"/>
        <v>37.119999999999997</v>
      </c>
      <c r="K687" s="462">
        <f t="shared" si="84"/>
        <v>47.4</v>
      </c>
    </row>
    <row r="688" spans="2:11" s="213" customFormat="1" ht="15">
      <c r="B688" s="15" t="s">
        <v>13698</v>
      </c>
      <c r="C688" s="852" t="s">
        <v>13076</v>
      </c>
      <c r="D688" s="852" t="s">
        <v>1107</v>
      </c>
      <c r="E688" s="853" t="str">
        <f>IFERROR(VLOOKUP($C688,'SINAPI MARÇO 2020'!$1:$1048576,2,0),IFERROR(VLOOKUP($C688,'COMP. PROPRIA'!$B$1:$I$194345,4,0),""))</f>
        <v>Parafuso de cabeça quadrada de 200mm</v>
      </c>
      <c r="F688" s="854" t="str">
        <f>IFERROR(VLOOKUP($C688,'SINAPI MARÇO 2020'!$1:$1048576,3,0),IFERROR(VLOOKUP($C688,'COMP. PROPRIA'!$B$1:$I$194345,5,0),""))</f>
        <v xml:space="preserve">UN    </v>
      </c>
      <c r="G688" s="453">
        <v>4</v>
      </c>
      <c r="H688" s="855">
        <f>IFERROR(VLOOKUP($C688,'SINAPI MARÇO 2020'!$A:$D,4,0),IFERROR(VLOOKUP($C688,'COMP. PROPRIA'!$B$1:$I$20433,8,0),""))</f>
        <v>10.190000000000001</v>
      </c>
      <c r="I688" s="856">
        <f>TRUNC(H688*'4-BDI'!$E$29,2)</f>
        <v>13.01</v>
      </c>
      <c r="J688" s="461">
        <f t="shared" si="83"/>
        <v>40.76</v>
      </c>
      <c r="K688" s="462">
        <f t="shared" si="84"/>
        <v>52.04</v>
      </c>
    </row>
    <row r="689" spans="2:11" s="213" customFormat="1" ht="15">
      <c r="B689" s="15" t="s">
        <v>13699</v>
      </c>
      <c r="C689" s="852" t="s">
        <v>13077</v>
      </c>
      <c r="D689" s="852" t="s">
        <v>1107</v>
      </c>
      <c r="E689" s="853" t="str">
        <f>IFERROR(VLOOKUP($C689,'SINAPI MARÇO 2020'!$1:$1048576,2,0),IFERROR(VLOOKUP($C689,'COMP. PROPRIA'!$B$1:$I$194345,4,0),""))</f>
        <v>Parafuso de cabeça quadrada de 250mm</v>
      </c>
      <c r="F689" s="854" t="str">
        <f>IFERROR(VLOOKUP($C689,'SINAPI MARÇO 2020'!$1:$1048576,3,0),IFERROR(VLOOKUP($C689,'COMP. PROPRIA'!$B$1:$I$194345,5,0),""))</f>
        <v xml:space="preserve">UN    </v>
      </c>
      <c r="G689" s="453">
        <v>2</v>
      </c>
      <c r="H689" s="855">
        <f>IFERROR(VLOOKUP($C689,'SINAPI MARÇO 2020'!$A:$D,4,0),IFERROR(VLOOKUP($C689,'COMP. PROPRIA'!$B$1:$I$20433,8,0),""))</f>
        <v>10.74</v>
      </c>
      <c r="I689" s="856">
        <f>TRUNC(H689*'4-BDI'!$E$29,2)</f>
        <v>13.71</v>
      </c>
      <c r="J689" s="461">
        <f t="shared" si="83"/>
        <v>21.48</v>
      </c>
      <c r="K689" s="462">
        <f t="shared" si="84"/>
        <v>27.42</v>
      </c>
    </row>
    <row r="690" spans="2:11" s="213" customFormat="1" ht="15">
      <c r="B690" s="15" t="s">
        <v>13700</v>
      </c>
      <c r="C690" s="852" t="s">
        <v>13133</v>
      </c>
      <c r="D690" s="852" t="s">
        <v>1107</v>
      </c>
      <c r="E690" s="853" t="str">
        <f>IFERROR(VLOOKUP($C690,'SINAPI MARÇO 2020'!$1:$1048576,2,0),IFERROR(VLOOKUP($C690,'COMP. PROPRIA'!$B$1:$I$194345,4,0),""))</f>
        <v>Anel de amarração</v>
      </c>
      <c r="F690" s="854" t="str">
        <f>IFERROR(VLOOKUP($C690,'SINAPI MARÇO 2020'!$1:$1048576,3,0),IFERROR(VLOOKUP($C690,'COMP. PROPRIA'!$B$1:$I$194345,5,0),""))</f>
        <v xml:space="preserve">UN    </v>
      </c>
      <c r="G690" s="453">
        <v>1</v>
      </c>
      <c r="H690" s="855">
        <f>IFERROR(VLOOKUP($C690,'SINAPI MARÇO 2020'!$A:$D,4,0),IFERROR(VLOOKUP($C690,'COMP. PROPRIA'!$B$1:$I$20433,8,0),""))</f>
        <v>11.22</v>
      </c>
      <c r="I690" s="856">
        <f>TRUNC(H690*'4-BDI'!$E$29,2)</f>
        <v>14.32</v>
      </c>
      <c r="J690" s="461">
        <f t="shared" si="83"/>
        <v>11.22</v>
      </c>
      <c r="K690" s="462">
        <f t="shared" si="84"/>
        <v>14.32</v>
      </c>
    </row>
    <row r="691" spans="2:11" s="213" customFormat="1" ht="39" customHeight="1">
      <c r="B691" s="15" t="s">
        <v>13701</v>
      </c>
      <c r="C691" s="852" t="s">
        <v>4456</v>
      </c>
      <c r="D691" s="857" t="s">
        <v>7</v>
      </c>
      <c r="E691" s="853" t="str">
        <f>IFERROR(VLOOKUP($C691,'SINAPI MARÇO 2020'!$1:$1048576,2,0),IFERROR(VLOOKUP($C691,'COMP. PROPRIA'!$B$1:$I$194345,4,0),""))</f>
        <v>ISOLADOR DE PINO TP HI-POT CILINDRICO CLASSE 15KV. FORNECIMENTO E INSTALACAO.</v>
      </c>
      <c r="F691" s="854" t="str">
        <f>IFERROR(VLOOKUP($C691,'SINAPI MARÇO 2020'!$1:$1048576,3,0),IFERROR(VLOOKUP($C691,'COMP. PROPRIA'!$B$1:$I$194345,5,0),""))</f>
        <v>UN</v>
      </c>
      <c r="G691" s="453">
        <v>1</v>
      </c>
      <c r="H691" s="855">
        <f>IFERROR(VLOOKUP($C691,'SINAPI MARÇO 2020'!$A:$D,4,0),IFERROR(VLOOKUP($C691,'COMP. PROPRIA'!$B$1:$I$2187,8,0),""))</f>
        <v>26.54</v>
      </c>
      <c r="I691" s="856">
        <f>TRUNC(H691*'4-BDI'!$E$29,2)</f>
        <v>33.89</v>
      </c>
      <c r="J691" s="461">
        <f t="shared" si="83"/>
        <v>26.54</v>
      </c>
      <c r="K691" s="462">
        <f t="shared" si="84"/>
        <v>33.89</v>
      </c>
    </row>
    <row r="692" spans="2:11" s="213" customFormat="1" ht="15">
      <c r="B692" s="15" t="s">
        <v>13702</v>
      </c>
      <c r="C692" s="852" t="s">
        <v>13136</v>
      </c>
      <c r="D692" s="852" t="s">
        <v>1107</v>
      </c>
      <c r="E692" s="853" t="str">
        <f>IFERROR(VLOOKUP($C692,'SINAPI MARÇO 2020'!$1:$1048576,2,0),IFERROR(VLOOKUP($C692,'COMP. PROPRIA'!$B$1:$I$194345,4,0),""))</f>
        <v>Pino curto para isolador de pino</v>
      </c>
      <c r="F692" s="854" t="str">
        <f>IFERROR(VLOOKUP($C692,'SINAPI MARÇO 2020'!$1:$1048576,3,0),IFERROR(VLOOKUP($C692,'COMP. PROPRIA'!$B$1:$I$194345,5,0),""))</f>
        <v xml:space="preserve">UN    </v>
      </c>
      <c r="G692" s="453">
        <v>1</v>
      </c>
      <c r="H692" s="855">
        <f>IFERROR(VLOOKUP($C692,'SINAPI MARÇO 2020'!$A:$D,4,0),IFERROR(VLOOKUP($C692,'COMP. PROPRIA'!$B$1:$I$20433,8,0),""))</f>
        <v>23.1</v>
      </c>
      <c r="I692" s="856">
        <f>TRUNC(H692*'4-BDI'!$E$29,2)</f>
        <v>29.49</v>
      </c>
      <c r="J692" s="461">
        <f t="shared" si="83"/>
        <v>23.1</v>
      </c>
      <c r="K692" s="462">
        <f t="shared" si="84"/>
        <v>29.49</v>
      </c>
    </row>
    <row r="693" spans="2:11" s="213" customFormat="1" ht="15">
      <c r="B693" s="15" t="s">
        <v>13703</v>
      </c>
      <c r="C693" s="852" t="s">
        <v>13126</v>
      </c>
      <c r="D693" s="852" t="s">
        <v>1107</v>
      </c>
      <c r="E693" s="853" t="str">
        <f>IFERROR(VLOOKUP($C693,'SINAPI MARÇO 2020'!$1:$1048576,2,0),IFERROR(VLOOKUP($C693,'COMP. PROPRIA'!$B$1:$I$194345,4,0),""))</f>
        <v>Grampo de ancoragem p/ cabo coberto 15KV-50mm²</v>
      </c>
      <c r="F693" s="854" t="str">
        <f>IFERROR(VLOOKUP($C693,'SINAPI MARÇO 2020'!$1:$1048576,3,0),IFERROR(VLOOKUP($C693,'COMP. PROPRIA'!$B$1:$I$194345,5,0),""))</f>
        <v xml:space="preserve">UN    </v>
      </c>
      <c r="G693" s="453">
        <v>6</v>
      </c>
      <c r="H693" s="855">
        <f>IFERROR(VLOOKUP($C693,'SINAPI MARÇO 2020'!$A:$D,4,0),IFERROR(VLOOKUP($C693,'COMP. PROPRIA'!$B$1:$I$20433,8,0),""))</f>
        <v>42.93</v>
      </c>
      <c r="I693" s="856">
        <f>TRUNC(H693*'4-BDI'!$E$29,2)</f>
        <v>54.82</v>
      </c>
      <c r="J693" s="461">
        <f t="shared" si="83"/>
        <v>257.58</v>
      </c>
      <c r="K693" s="462">
        <f t="shared" si="84"/>
        <v>328.92</v>
      </c>
    </row>
    <row r="694" spans="2:11" s="213" customFormat="1" ht="65.25" customHeight="1">
      <c r="B694" s="15" t="s">
        <v>13704</v>
      </c>
      <c r="C694" s="852" t="s">
        <v>13125</v>
      </c>
      <c r="D694" s="852" t="s">
        <v>1107</v>
      </c>
      <c r="E694" s="853" t="str">
        <f>IFERROR(VLOOKUP($C694,'SINAPI MARÇO 2020'!$1:$1048576,2,0),IFERROR(VLOOKUP($C694,'COMP. PROPRIA'!$B$1:$I$194345,4,0),""))</f>
        <v>CHAVE FUSIVEL UNIPOLAR, 15KV - 100A, EQUIPADA COM COMANDO PARA HASTE DE MANOBRA .       FORNECIMENTO E INSTALAÇÃO.</v>
      </c>
      <c r="F694" s="854" t="str">
        <f>IFERROR(VLOOKUP($C694,'SINAPI MARÇO 2020'!$1:$1048576,3,0),IFERROR(VLOOKUP($C694,'COMP. PROPRIA'!$B$1:$I$194345,5,0),""))</f>
        <v xml:space="preserve">UN    </v>
      </c>
      <c r="G694" s="453">
        <v>3</v>
      </c>
      <c r="H694" s="855">
        <f>IFERROR(VLOOKUP($C694,'SINAPI MARÇO 2020'!$A:$D,4,0),IFERROR(VLOOKUP($C694,'COMP. PROPRIA'!$B$1:$I$20433,8,0),""))</f>
        <v>307.74</v>
      </c>
      <c r="I694" s="856">
        <f>TRUNC(H694*'4-BDI'!$E$29,2)</f>
        <v>392.98</v>
      </c>
      <c r="J694" s="461">
        <f t="shared" si="83"/>
        <v>923.22</v>
      </c>
      <c r="K694" s="462">
        <f t="shared" si="84"/>
        <v>1178.94</v>
      </c>
    </row>
    <row r="695" spans="2:11" s="213" customFormat="1" ht="26.25" customHeight="1">
      <c r="B695" s="369" t="s">
        <v>13705</v>
      </c>
      <c r="C695" s="370"/>
      <c r="D695" s="371"/>
      <c r="E695" s="379" t="s">
        <v>13182</v>
      </c>
      <c r="F695" s="854"/>
      <c r="G695" s="453"/>
      <c r="H695" s="855" t="str">
        <f>IFERROR(VLOOKUP($C695,'SINAPI MARÇO 2020'!$A:$D,4,0),IFERROR(VLOOKUP($C695,'COMP. PROPRIA'!$B$1:$I$2187,8,0),""))</f>
        <v/>
      </c>
      <c r="I695" s="856"/>
      <c r="J695" s="461"/>
      <c r="K695" s="462"/>
    </row>
    <row r="696" spans="2:11" s="213" customFormat="1" ht="32.25" customHeight="1">
      <c r="B696" s="15" t="s">
        <v>13706</v>
      </c>
      <c r="C696" s="852">
        <v>93358</v>
      </c>
      <c r="D696" s="857" t="s">
        <v>7</v>
      </c>
      <c r="E696" s="853" t="str">
        <f>IFERROR(VLOOKUP($C696,'SINAPI MARÇO 2020'!$1:$1048576,2,0),IFERROR(VLOOKUP($C696,'COMP. PROPRIA'!$B$1:$I$194345,4,0),""))</f>
        <v>ESCAVAÇÃO MANUAL DE VALA COM PROFUNDIDADE MENOR OU IGUAL A 1,30 M. AF_03/2016</v>
      </c>
      <c r="F696" s="854" t="str">
        <f>IFERROR(VLOOKUP($C696,'SINAPI MARÇO 2020'!$1:$1048576,3,0),IFERROR(VLOOKUP($C696,'COMP. PROPRIA'!$B$1:$I$194345,5,0),""))</f>
        <v>M3</v>
      </c>
      <c r="G696" s="453">
        <v>7.7</v>
      </c>
      <c r="H696" s="855">
        <f>IFERROR(VLOOKUP($C696,'SINAPI MARÇO 2020'!$A:$D,4,0),IFERROR(VLOOKUP($C696,'COMP. PROPRIA'!$B$1:$I$2187,8,0),""))</f>
        <v>56.84</v>
      </c>
      <c r="I696" s="856">
        <f>TRUNC(H696*'4-BDI'!$E$29,2)</f>
        <v>72.58</v>
      </c>
      <c r="J696" s="461">
        <f t="shared" ref="J696:J714" si="85">TRUNC(G696*H696,2)</f>
        <v>437.66</v>
      </c>
      <c r="K696" s="462">
        <f t="shared" ref="K696:K714" si="86">TRUNC(G696*I696,2)</f>
        <v>558.86</v>
      </c>
    </row>
    <row r="697" spans="2:11" s="213" customFormat="1" ht="30">
      <c r="B697" s="15" t="s">
        <v>13707</v>
      </c>
      <c r="C697" s="852">
        <v>93026</v>
      </c>
      <c r="D697" s="857" t="s">
        <v>7</v>
      </c>
      <c r="E697" s="853" t="str">
        <f>IFERROR(VLOOKUP($C697,'SINAPI MARÇO 2020'!$1:$1048576,2,0),IFERROR(VLOOKUP($C697,'COMP. PROPRIA'!$B$1:$I$194345,4,0),""))</f>
        <v>CURVA 90 GRAUS PARA ELETRODUTO, PVC, ROSCÁVEL, DN 110 MM (4") - FORNECIMENTO E INSTALAÇÃO. AF_12/2015</v>
      </c>
      <c r="F697" s="854" t="str">
        <f>IFERROR(VLOOKUP($C697,'SINAPI MARÇO 2020'!$1:$1048576,3,0),IFERROR(VLOOKUP($C697,'COMP. PROPRIA'!$B$1:$I$194345,5,0),""))</f>
        <v>UN</v>
      </c>
      <c r="G697" s="453">
        <v>1</v>
      </c>
      <c r="H697" s="855">
        <f>IFERROR(VLOOKUP($C697,'SINAPI MARÇO 2020'!$A:$D,4,0),IFERROR(VLOOKUP($C697,'COMP. PROPRIA'!$B$1:$I$2187,8,0),""))</f>
        <v>54.65</v>
      </c>
      <c r="I697" s="856">
        <f>TRUNC(H697*'4-BDI'!$E$29,2)</f>
        <v>69.78</v>
      </c>
      <c r="J697" s="461">
        <f t="shared" si="85"/>
        <v>54.65</v>
      </c>
      <c r="K697" s="462">
        <f t="shared" si="86"/>
        <v>69.78</v>
      </c>
    </row>
    <row r="698" spans="2:11" s="213" customFormat="1" ht="42.75" customHeight="1">
      <c r="B698" s="15" t="s">
        <v>13708</v>
      </c>
      <c r="C698" s="852">
        <v>92998</v>
      </c>
      <c r="D698" s="857" t="s">
        <v>7</v>
      </c>
      <c r="E698" s="853" t="str">
        <f>IFERROR(VLOOKUP($C698,'SINAPI MARÇO 2020'!$1:$1048576,2,0),IFERROR(VLOOKUP($C698,'COMP. PROPRIA'!$B$1:$I$194345,4,0),""))</f>
        <v>CABO DE COBRE FLEXÍVEL ISOLADO, 185 MM², ANTI-CHAMA 0,6/1,0 KV, PARA DISTRIBUIÇÃO - FORNECIMENTO E INSTALAÇÃO. AF_12/2015</v>
      </c>
      <c r="F698" s="854" t="str">
        <f>IFERROR(VLOOKUP($C698,'SINAPI MARÇO 2020'!$1:$1048576,3,0),IFERROR(VLOOKUP($C698,'COMP. PROPRIA'!$B$1:$I$194345,5,0),""))</f>
        <v>M</v>
      </c>
      <c r="G698" s="453">
        <v>96</v>
      </c>
      <c r="H698" s="855">
        <f>IFERROR(VLOOKUP($C698,'SINAPI MARÇO 2020'!$A:$D,4,0),IFERROR(VLOOKUP($C698,'COMP. PROPRIA'!$B$1:$I$2187,8,0),""))</f>
        <v>116.26</v>
      </c>
      <c r="I698" s="856">
        <f>TRUNC(H698*'4-BDI'!$E$29,2)</f>
        <v>148.46</v>
      </c>
      <c r="J698" s="461">
        <f t="shared" si="85"/>
        <v>11160.96</v>
      </c>
      <c r="K698" s="462">
        <f t="shared" si="86"/>
        <v>14252.16</v>
      </c>
    </row>
    <row r="699" spans="2:11" s="213" customFormat="1" ht="30">
      <c r="B699" s="15" t="s">
        <v>13709</v>
      </c>
      <c r="C699" s="852">
        <v>92992</v>
      </c>
      <c r="D699" s="857" t="s">
        <v>7</v>
      </c>
      <c r="E699" s="853" t="str">
        <f>IFERROR(VLOOKUP($C699,'SINAPI MARÇO 2020'!$1:$1048576,2,0),IFERROR(VLOOKUP($C699,'COMP. PROPRIA'!$B$1:$I$194345,4,0),""))</f>
        <v>CABO DE COBRE FLEXÍVEL ISOLADO, 95 MM², ANTI-CHAMA 0,6/1,0 KV, PARA DISTRIBUIÇÃO - FORNECIMENTO E INSTALAÇÃO. AF_12/2015</v>
      </c>
      <c r="F699" s="854" t="str">
        <f>IFERROR(VLOOKUP($C699,'SINAPI MARÇO 2020'!$1:$1048576,3,0),IFERROR(VLOOKUP($C699,'COMP. PROPRIA'!$B$1:$I$194345,5,0),""))</f>
        <v>M</v>
      </c>
      <c r="G699" s="453">
        <v>64</v>
      </c>
      <c r="H699" s="855">
        <f>IFERROR(VLOOKUP($C699,'SINAPI MARÇO 2020'!$A:$D,4,0),IFERROR(VLOOKUP($C699,'COMP. PROPRIA'!$B$1:$I$2187,8,0),""))</f>
        <v>59.49</v>
      </c>
      <c r="I699" s="856">
        <f>TRUNC(H699*'4-BDI'!$E$29,2)</f>
        <v>75.959999999999994</v>
      </c>
      <c r="J699" s="461">
        <f t="shared" si="85"/>
        <v>3807.36</v>
      </c>
      <c r="K699" s="462">
        <f t="shared" si="86"/>
        <v>4861.4399999999996</v>
      </c>
    </row>
    <row r="700" spans="2:11" s="213" customFormat="1" ht="30">
      <c r="B700" s="15" t="s">
        <v>13710</v>
      </c>
      <c r="C700" s="852" t="s">
        <v>13141</v>
      </c>
      <c r="D700" s="852" t="s">
        <v>1107</v>
      </c>
      <c r="E700" s="853" t="str">
        <f>IFERROR(VLOOKUP($C700,'SINAPI MARÇO 2020'!$1:$1048576,2,0),IFERROR(VLOOKUP($C700,'COMP. PROPRIA'!$B$1:$I$194345,4,0),""))</f>
        <v>TERMINAL METALICO A PRESSAO PARA 1 CABO DE 185 MM2, COM 1 FURO DE FIXACAO FORNECIMENTO E INSTALAÇÃO</v>
      </c>
      <c r="F700" s="854" t="str">
        <f>IFERROR(VLOOKUP($C700,'SINAPI MARÇO 2020'!$1:$1048576,3,0),IFERROR(VLOOKUP($C700,'COMP. PROPRIA'!$B$1:$I$194345,5,0),""))</f>
        <v xml:space="preserve">UN    </v>
      </c>
      <c r="G700" s="453">
        <v>6</v>
      </c>
      <c r="H700" s="855">
        <f>IFERROR(VLOOKUP($C700,'SINAPI MARÇO 2020'!$A:$D,4,0),IFERROR(VLOOKUP($C700,'COMP. PROPRIA'!$B$1:$I$20433,8,0),""))</f>
        <v>31.979999999999997</v>
      </c>
      <c r="I700" s="856">
        <f>TRUNC(H700*'4-BDI'!$E$29,2)</f>
        <v>40.83</v>
      </c>
      <c r="J700" s="461">
        <f t="shared" si="85"/>
        <v>191.88</v>
      </c>
      <c r="K700" s="462">
        <f t="shared" si="86"/>
        <v>244.98</v>
      </c>
    </row>
    <row r="701" spans="2:11" s="213" customFormat="1" ht="30">
      <c r="B701" s="15" t="s">
        <v>13711</v>
      </c>
      <c r="C701" s="852" t="s">
        <v>13142</v>
      </c>
      <c r="D701" s="852" t="s">
        <v>1107</v>
      </c>
      <c r="E701" s="853" t="str">
        <f>IFERROR(VLOOKUP($C701,'SINAPI MARÇO 2020'!$1:$1048576,2,0),IFERROR(VLOOKUP($C701,'COMP. PROPRIA'!$B$1:$I$194345,4,0),""))</f>
        <v>TERMINAL METALICO A PRESSAO PARA 1 CABO DE 95 MM2, COM 1 FURO DE FIXACAO FORNECIMENTO E INSTALAÇÃO</v>
      </c>
      <c r="F701" s="854" t="str">
        <f>IFERROR(VLOOKUP($C701,'SINAPI MARÇO 2020'!$1:$1048576,3,0),IFERROR(VLOOKUP($C701,'COMP. PROPRIA'!$B$1:$I$194345,5,0),""))</f>
        <v xml:space="preserve">UN    </v>
      </c>
      <c r="G701" s="453">
        <v>4</v>
      </c>
      <c r="H701" s="855">
        <f>IFERROR(VLOOKUP($C701,'SINAPI MARÇO 2020'!$A:$D,4,0),IFERROR(VLOOKUP($C701,'COMP. PROPRIA'!$B$1:$I$20433,8,0),""))</f>
        <v>24.5</v>
      </c>
      <c r="I701" s="856">
        <f>TRUNC(H701*'4-BDI'!$E$29,2)</f>
        <v>31.28</v>
      </c>
      <c r="J701" s="461">
        <f t="shared" si="85"/>
        <v>98</v>
      </c>
      <c r="K701" s="462">
        <f t="shared" si="86"/>
        <v>125.12</v>
      </c>
    </row>
    <row r="702" spans="2:11" s="213" customFormat="1" ht="30">
      <c r="B702" s="15" t="s">
        <v>13712</v>
      </c>
      <c r="C702" s="857">
        <v>93012</v>
      </c>
      <c r="D702" s="857" t="s">
        <v>7</v>
      </c>
      <c r="E702" s="853" t="str">
        <f>IFERROR(VLOOKUP($C702,'SINAPI MARÇO 2020'!$1:$1048576,2,0),IFERROR(VLOOKUP($C702,'COMP. PROPRIA'!$B$1:$I$194345,4,0),""))</f>
        <v>ELETRODUTO RÍGIDO ROSCÁVEL, PVC, DN 110 MM (4") - FORNECIMENTO E INSTALAÇÃO. AF_12/2015</v>
      </c>
      <c r="F702" s="854" t="str">
        <f>IFERROR(VLOOKUP($C702,'SINAPI MARÇO 2020'!$1:$1048576,3,0),IFERROR(VLOOKUP($C702,'COMP. PROPRIA'!$B$1:$I$194345,5,0),""))</f>
        <v>M</v>
      </c>
      <c r="G702" s="453">
        <v>30</v>
      </c>
      <c r="H702" s="855">
        <f>IFERROR(VLOOKUP($C702,'SINAPI MARÇO 2020'!$A:$D,4,0),IFERROR(VLOOKUP($C702,'COMP. PROPRIA'!$B$1:$I$2187,8,0),""))</f>
        <v>35.869999999999997</v>
      </c>
      <c r="I702" s="856">
        <f>TRUNC(H702*'4-BDI'!$E$29,2)</f>
        <v>45.8</v>
      </c>
      <c r="J702" s="461">
        <f t="shared" si="85"/>
        <v>1076.0999999999999</v>
      </c>
      <c r="K702" s="462">
        <f t="shared" si="86"/>
        <v>1374</v>
      </c>
    </row>
    <row r="703" spans="2:11" s="213" customFormat="1" ht="30">
      <c r="B703" s="15" t="s">
        <v>13713</v>
      </c>
      <c r="C703" s="857" t="s">
        <v>4609</v>
      </c>
      <c r="D703" s="857" t="s">
        <v>7</v>
      </c>
      <c r="E703" s="853" t="str">
        <f>IFERROR(VLOOKUP($C703,'SINAPI MARÇO 2020'!$1:$1048576,2,0),IFERROR(VLOOKUP($C703,'COMP. PROPRIA'!$B$1:$I$194345,4,0),""))</f>
        <v>DISJUNTOR TERMOMAGNETICO TRIPOLAR EM CAIXA MOLDADA 300 A 400A 600V, FORNECIMENTO E INSTALACAO</v>
      </c>
      <c r="F703" s="854" t="str">
        <f>IFERROR(VLOOKUP($C703,'SINAPI MARÇO 2020'!$1:$1048576,3,0),IFERROR(VLOOKUP($C703,'COMP. PROPRIA'!$B$1:$I$194345,5,0),""))</f>
        <v>UN</v>
      </c>
      <c r="G703" s="453">
        <v>1</v>
      </c>
      <c r="H703" s="855">
        <f>IFERROR(VLOOKUP($C703,'SINAPI MARÇO 2020'!$A:$D,4,0),IFERROR(VLOOKUP($C703,'COMP. PROPRIA'!$B$1:$I$2187,8,0),""))</f>
        <v>1123.4100000000001</v>
      </c>
      <c r="I703" s="856">
        <f>TRUNC(H703*'4-BDI'!$E$29,2)</f>
        <v>1434.59</v>
      </c>
      <c r="J703" s="461">
        <f t="shared" si="85"/>
        <v>1123.4100000000001</v>
      </c>
      <c r="K703" s="462">
        <f t="shared" si="86"/>
        <v>1434.59</v>
      </c>
    </row>
    <row r="704" spans="2:11" s="213" customFormat="1" ht="30">
      <c r="B704" s="15" t="s">
        <v>13714</v>
      </c>
      <c r="C704" s="852" t="s">
        <v>13143</v>
      </c>
      <c r="D704" s="852" t="s">
        <v>1107</v>
      </c>
      <c r="E704" s="853" t="str">
        <f>IFERROR(VLOOKUP($C704,'SINAPI MARÇO 2020'!$1:$1048576,2,0),IFERROR(VLOOKUP($C704,'COMP. PROPRIA'!$B$1:$I$194345,4,0),""))</f>
        <v>FITA ISOLANTE ADESIVA ANTICHAMA, USO ATE 750 V, EM ROLO DE 19 MM X 20 M FORNECIMENTO E INSTALAÇÃO (VERDE VERMELHO E AZUL)</v>
      </c>
      <c r="F704" s="854" t="str">
        <f>IFERROR(VLOOKUP($C704,'SINAPI MARÇO 2020'!$1:$1048576,3,0),IFERROR(VLOOKUP($C704,'COMP. PROPRIA'!$B$1:$I$194345,5,0),""))</f>
        <v xml:space="preserve">UN    </v>
      </c>
      <c r="G704" s="453">
        <v>3</v>
      </c>
      <c r="H704" s="855">
        <f>IFERROR(VLOOKUP($C704,'SINAPI MARÇO 2020'!$A:$D,4,0),IFERROR(VLOOKUP($C704,'COMP. PROPRIA'!$B$1:$I$20433,8,0),""))</f>
        <v>16.43</v>
      </c>
      <c r="I704" s="856">
        <f>TRUNC(H704*'4-BDI'!$E$29,2)</f>
        <v>20.98</v>
      </c>
      <c r="J704" s="461">
        <f t="shared" si="85"/>
        <v>49.29</v>
      </c>
      <c r="K704" s="462">
        <f t="shared" si="86"/>
        <v>62.94</v>
      </c>
    </row>
    <row r="705" spans="2:11" s="213" customFormat="1" ht="30">
      <c r="B705" s="15" t="s">
        <v>13715</v>
      </c>
      <c r="C705" s="857" t="s">
        <v>4563</v>
      </c>
      <c r="D705" s="857" t="s">
        <v>7</v>
      </c>
      <c r="E705" s="853" t="str">
        <f>IFERROR(VLOOKUP($C705,'SINAPI MARÇO 2020'!$1:$1048576,2,0),IFERROR(VLOOKUP($C705,'COMP. PROPRIA'!$B$1:$I$194345,4,0),""))</f>
        <v>ESCAVACAO MANUAL DE VALA EM LODO, DE 1,5 ATE 3M, EXCLUINDO ESGOTAMENTO/ESCORAMENTO.</v>
      </c>
      <c r="F705" s="854" t="str">
        <f>IFERROR(VLOOKUP($C705,'SINAPI MARÇO 2020'!$1:$1048576,3,0),IFERROR(VLOOKUP($C705,'COMP. PROPRIA'!$B$1:$I$194345,5,0),""))</f>
        <v>M3</v>
      </c>
      <c r="G705" s="453">
        <v>1.8</v>
      </c>
      <c r="H705" s="855">
        <f>IFERROR(VLOOKUP($C705,'SINAPI MARÇO 2020'!$A:$D,4,0),IFERROR(VLOOKUP($C705,'COMP. PROPRIA'!$B$1:$I$2187,8,0),""))</f>
        <v>143.69999999999999</v>
      </c>
      <c r="I705" s="856">
        <f>TRUNC(H705*'4-BDI'!$E$29,2)</f>
        <v>183.5</v>
      </c>
      <c r="J705" s="461">
        <f t="shared" si="85"/>
        <v>258.66000000000003</v>
      </c>
      <c r="K705" s="462">
        <f t="shared" si="86"/>
        <v>330.3</v>
      </c>
    </row>
    <row r="706" spans="2:11" s="213" customFormat="1" ht="15">
      <c r="B706" s="15" t="s">
        <v>13716</v>
      </c>
      <c r="C706" s="857">
        <v>96995</v>
      </c>
      <c r="D706" s="857" t="s">
        <v>7</v>
      </c>
      <c r="E706" s="853" t="str">
        <f>IFERROR(VLOOKUP($C706,'SINAPI MARÇO 2020'!$1:$1048576,2,0),IFERROR(VLOOKUP($C706,'COMP. PROPRIA'!$B$1:$I$194345,4,0),""))</f>
        <v>REATERRO MANUAL APILOADO COM SOQUETE. AF_10/2017</v>
      </c>
      <c r="F706" s="854" t="str">
        <f>IFERROR(VLOOKUP($C706,'SINAPI MARÇO 2020'!$1:$1048576,3,0),IFERROR(VLOOKUP($C706,'COMP. PROPRIA'!$B$1:$I$194345,5,0),""))</f>
        <v>M3</v>
      </c>
      <c r="G706" s="453">
        <v>1.8</v>
      </c>
      <c r="H706" s="855">
        <f>IFERROR(VLOOKUP($C706,'SINAPI MARÇO 2020'!$A:$D,4,0),IFERROR(VLOOKUP($C706,'COMP. PROPRIA'!$B$1:$I$2187,8,0),""))</f>
        <v>34.46</v>
      </c>
      <c r="I706" s="856">
        <f>TRUNC(H706*'4-BDI'!$E$29,2)</f>
        <v>44</v>
      </c>
      <c r="J706" s="461">
        <f t="shared" si="85"/>
        <v>62.02</v>
      </c>
      <c r="K706" s="462">
        <f t="shared" si="86"/>
        <v>79.2</v>
      </c>
    </row>
    <row r="707" spans="2:11" s="213" customFormat="1" ht="30">
      <c r="B707" s="15" t="s">
        <v>13717</v>
      </c>
      <c r="C707" s="852" t="s">
        <v>13144</v>
      </c>
      <c r="D707" s="852" t="s">
        <v>1107</v>
      </c>
      <c r="E707" s="853" t="str">
        <f>IFERROR(VLOOKUP($C707,'SINAPI MARÇO 2020'!$1:$1048576,2,0),IFERROR(VLOOKUP($C707,'COMP. PROPRIA'!$B$1:$I$194345,4,0),""))</f>
        <v>BUCHA EM ALUMINIO, COM ROSCA, DE 4", PARA ELETRODUTO - FORNECIMENTO E INSTALAÇÃO</v>
      </c>
      <c r="F707" s="854" t="str">
        <f>IFERROR(VLOOKUP($C707,'SINAPI MARÇO 2020'!$1:$1048576,3,0),IFERROR(VLOOKUP($C707,'COMP. PROPRIA'!$B$1:$I$194345,5,0),""))</f>
        <v xml:space="preserve">UN    </v>
      </c>
      <c r="G707" s="453">
        <v>2</v>
      </c>
      <c r="H707" s="855">
        <f>IFERROR(VLOOKUP($C707,'SINAPI MARÇO 2020'!$A:$D,4,0),IFERROR(VLOOKUP($C707,'COMP. PROPRIA'!$B$1:$I$20433,8,0),""))</f>
        <v>10.8</v>
      </c>
      <c r="I707" s="856">
        <f>TRUNC(H707*'4-BDI'!$E$29,2)</f>
        <v>13.79</v>
      </c>
      <c r="J707" s="461">
        <f t="shared" si="85"/>
        <v>21.6</v>
      </c>
      <c r="K707" s="462">
        <f t="shared" si="86"/>
        <v>27.58</v>
      </c>
    </row>
    <row r="708" spans="2:11" s="213" customFormat="1" ht="36" customHeight="1">
      <c r="B708" s="15" t="s">
        <v>13718</v>
      </c>
      <c r="C708" s="852" t="s">
        <v>13148</v>
      </c>
      <c r="D708" s="852" t="s">
        <v>1107</v>
      </c>
      <c r="E708" s="853" t="str">
        <f>IFERROR(VLOOKUP($C708,'SINAPI MARÇO 2020'!$1:$1048576,2,0),IFERROR(VLOOKUP($C708,'COMP. PROPRIA'!$B$1:$I$194345,4,0),""))</f>
        <v>Quadro de distribuição geral tipo quadro de comando (QGBT) metálico de 600x1000x200 - INCLUINDO BARRAMENTO FORNECIMENTO E INSTALAÇÃO</v>
      </c>
      <c r="F708" s="854" t="str">
        <f>IFERROR(VLOOKUP($C708,'SINAPI MARÇO 2020'!$1:$1048576,3,0),IFERROR(VLOOKUP($C708,'COMP. PROPRIA'!$B$1:$I$194345,5,0),""))</f>
        <v xml:space="preserve">UN    </v>
      </c>
      <c r="G708" s="453">
        <v>1</v>
      </c>
      <c r="H708" s="855">
        <f>IFERROR(VLOOKUP($C708,'SINAPI MARÇO 2020'!$A:$D,4,0),IFERROR(VLOOKUP($C708,'COMP. PROPRIA'!$B$1:$I$20433,8,0),""))</f>
        <v>1623.4099999999999</v>
      </c>
      <c r="I708" s="856">
        <f>TRUNC(H708*'4-BDI'!$E$29,2)</f>
        <v>2073.09</v>
      </c>
      <c r="J708" s="461">
        <f t="shared" si="85"/>
        <v>1623.41</v>
      </c>
      <c r="K708" s="462">
        <f t="shared" si="86"/>
        <v>2073.09</v>
      </c>
    </row>
    <row r="709" spans="2:11" s="213" customFormat="1" ht="15">
      <c r="B709" s="15" t="s">
        <v>13719</v>
      </c>
      <c r="C709" s="852" t="s">
        <v>13155</v>
      </c>
      <c r="D709" s="852" t="s">
        <v>1107</v>
      </c>
      <c r="E709" s="853" t="str">
        <f>IFERROR(VLOOKUP($C709,'SINAPI MARÇO 2020'!$1:$1048576,2,0),IFERROR(VLOOKUP($C709,'COMP. PROPRIA'!$B$1:$I$194345,4,0),""))</f>
        <v>Isolador epoxi 3/4"</v>
      </c>
      <c r="F709" s="854" t="str">
        <f>IFERROR(VLOOKUP($C709,'SINAPI MARÇO 2020'!$1:$1048576,3,0),IFERROR(VLOOKUP($C709,'COMP. PROPRIA'!$B$1:$I$194345,5,0),""))</f>
        <v xml:space="preserve">UN    </v>
      </c>
      <c r="G709" s="453">
        <v>20</v>
      </c>
      <c r="H709" s="855">
        <f>IFERROR(VLOOKUP($C709,'SINAPI MARÇO 2020'!$A:$D,4,0),IFERROR(VLOOKUP($C709,'COMP. PROPRIA'!$B$1:$I$20433,8,0),""))</f>
        <v>15.190000000000001</v>
      </c>
      <c r="I709" s="856">
        <f>TRUNC(H709*'4-BDI'!$E$29,2)</f>
        <v>19.39</v>
      </c>
      <c r="J709" s="461">
        <f t="shared" si="85"/>
        <v>303.8</v>
      </c>
      <c r="K709" s="462">
        <f t="shared" si="86"/>
        <v>387.8</v>
      </c>
    </row>
    <row r="710" spans="2:11" s="213" customFormat="1" ht="15">
      <c r="B710" s="15" t="s">
        <v>13720</v>
      </c>
      <c r="C710" s="852" t="s">
        <v>13156</v>
      </c>
      <c r="D710" s="852" t="s">
        <v>1107</v>
      </c>
      <c r="E710" s="853" t="str">
        <f>IFERROR(VLOOKUP($C710,'SINAPI MARÇO 2020'!$1:$1048576,2,0),IFERROR(VLOOKUP($C710,'COMP. PROPRIA'!$B$1:$I$194345,4,0),""))</f>
        <v>Chapa acrílica transparente</v>
      </c>
      <c r="F710" s="854" t="str">
        <f>IFERROR(VLOOKUP($C710,'SINAPI MARÇO 2020'!$1:$1048576,3,0),IFERROR(VLOOKUP($C710,'COMP. PROPRIA'!$B$1:$I$194345,5,0),""))</f>
        <v>M2</v>
      </c>
      <c r="G710" s="453">
        <v>0.2</v>
      </c>
      <c r="H710" s="855">
        <f>IFERROR(VLOOKUP($C710,'SINAPI MARÇO 2020'!$A:$D,4,0),IFERROR(VLOOKUP($C710,'COMP. PROPRIA'!$B$1:$I$20433,8,0),""))</f>
        <v>67.09</v>
      </c>
      <c r="I710" s="856">
        <f>TRUNC(H710*'4-BDI'!$E$29,2)</f>
        <v>85.67</v>
      </c>
      <c r="J710" s="461">
        <f t="shared" si="85"/>
        <v>13.41</v>
      </c>
      <c r="K710" s="462">
        <f t="shared" si="86"/>
        <v>17.13</v>
      </c>
    </row>
    <row r="711" spans="2:11" s="213" customFormat="1" ht="30">
      <c r="B711" s="15" t="s">
        <v>13721</v>
      </c>
      <c r="C711" s="852" t="s">
        <v>4605</v>
      </c>
      <c r="D711" s="857" t="s">
        <v>7</v>
      </c>
      <c r="E711" s="853" t="str">
        <f>IFERROR(VLOOKUP($C711,'SINAPI MARÇO 2020'!$1:$1048576,2,0),IFERROR(VLOOKUP($C711,'COMP. PROPRIA'!$B$1:$I$194345,4,0),""))</f>
        <v>DISJUNTOR TERMOMAGNETICO TRIPOLAR PADRAO NEMA (AMERICANO) 125 A 150A 240V, FORNECIMENTO E INSTALACAO</v>
      </c>
      <c r="F711" s="854" t="str">
        <f>IFERROR(VLOOKUP($C711,'SINAPI MARÇO 2020'!$1:$1048576,3,0),IFERROR(VLOOKUP($C711,'COMP. PROPRIA'!$B$1:$I$194345,5,0),""))</f>
        <v>UN</v>
      </c>
      <c r="G711" s="453">
        <v>6</v>
      </c>
      <c r="H711" s="855">
        <f>IFERROR(VLOOKUP($C711,'SINAPI MARÇO 2020'!$A:$D,4,0),IFERROR(VLOOKUP($C711,'COMP. PROPRIA'!$B$1:$I$2187,8,0),""))</f>
        <v>316.25</v>
      </c>
      <c r="I711" s="856">
        <f>TRUNC(H711*'4-BDI'!$E$29,2)</f>
        <v>403.85</v>
      </c>
      <c r="J711" s="461">
        <f t="shared" si="85"/>
        <v>1897.5</v>
      </c>
      <c r="K711" s="462">
        <f t="shared" si="86"/>
        <v>2423.1</v>
      </c>
    </row>
    <row r="712" spans="2:11" s="213" customFormat="1" ht="15">
      <c r="B712" s="15" t="s">
        <v>13722</v>
      </c>
      <c r="C712" s="852" t="s">
        <v>13159</v>
      </c>
      <c r="D712" s="852" t="s">
        <v>1107</v>
      </c>
      <c r="E712" s="853" t="str">
        <f>IFERROR(VLOOKUP($C712,'SINAPI MARÇO 2020'!$1:$1048576,2,0),IFERROR(VLOOKUP($C712,'COMP. PROPRIA'!$B$1:$I$194345,4,0),""))</f>
        <v>Parafuso sextavado inoxidável de Ø5/16"</v>
      </c>
      <c r="F712" s="854" t="str">
        <f>IFERROR(VLOOKUP($C712,'SINAPI MARÇO 2020'!$1:$1048576,3,0),IFERROR(VLOOKUP($C712,'COMP. PROPRIA'!$B$1:$I$194345,5,0),""))</f>
        <v xml:space="preserve">UN    </v>
      </c>
      <c r="G712" s="453">
        <v>40</v>
      </c>
      <c r="H712" s="855">
        <f>IFERROR(VLOOKUP($C712,'SINAPI MARÇO 2020'!$A:$D,4,0),IFERROR(VLOOKUP($C712,'COMP. PROPRIA'!$B$1:$I$20433,8,0),""))</f>
        <v>5.3500000000000005</v>
      </c>
      <c r="I712" s="856">
        <f>TRUNC(H712*'4-BDI'!$E$29,2)</f>
        <v>6.83</v>
      </c>
      <c r="J712" s="461">
        <f t="shared" si="85"/>
        <v>214</v>
      </c>
      <c r="K712" s="462">
        <f t="shared" si="86"/>
        <v>273.2</v>
      </c>
    </row>
    <row r="713" spans="2:11" s="213" customFormat="1" ht="15">
      <c r="B713" s="15" t="s">
        <v>13723</v>
      </c>
      <c r="C713" s="852" t="s">
        <v>13160</v>
      </c>
      <c r="D713" s="852" t="s">
        <v>1107</v>
      </c>
      <c r="E713" s="853" t="str">
        <f>IFERROR(VLOOKUP($C713,'SINAPI MARÇO 2020'!$1:$1048576,2,0),IFERROR(VLOOKUP($C713,'COMP. PROPRIA'!$B$1:$I$194345,4,0),""))</f>
        <v>Parafuso cobreado de Ø 3/8"</v>
      </c>
      <c r="F713" s="854" t="str">
        <f>IFERROR(VLOOKUP($C713,'SINAPI MARÇO 2020'!$1:$1048576,3,0),IFERROR(VLOOKUP($C713,'COMP. PROPRIA'!$B$1:$I$194345,5,0),""))</f>
        <v xml:space="preserve">UN    </v>
      </c>
      <c r="G713" s="453">
        <v>15</v>
      </c>
      <c r="H713" s="855">
        <f>IFERROR(VLOOKUP($C713,'SINAPI MARÇO 2020'!$A:$D,4,0),IFERROR(VLOOKUP($C713,'COMP. PROPRIA'!$B$1:$I$20433,8,0),""))</f>
        <v>7.0300000000000011</v>
      </c>
      <c r="I713" s="856">
        <f>TRUNC(H713*'4-BDI'!$E$29,2)</f>
        <v>8.9700000000000006</v>
      </c>
      <c r="J713" s="461">
        <f t="shared" si="85"/>
        <v>105.45</v>
      </c>
      <c r="K713" s="462">
        <f t="shared" si="86"/>
        <v>134.55000000000001</v>
      </c>
    </row>
    <row r="714" spans="2:11" s="213" customFormat="1" ht="53.25" customHeight="1">
      <c r="B714" s="15" t="s">
        <v>13724</v>
      </c>
      <c r="C714" s="852" t="s">
        <v>13183</v>
      </c>
      <c r="D714" s="852" t="s">
        <v>1107</v>
      </c>
      <c r="E714" s="853" t="str">
        <f>IFERROR(VLOOKUP($C714,'SINAPI MARÇO 2020'!$1:$1048576,2,0),IFERROR(VLOOKUP($C714,'COMP. PROPRIA'!$B$1:$I$194345,4,0),""))</f>
        <v>CAIXA DE PASSAGEM METALICA DE SOBREPOR COM TAMPA PARAFUSADA, DIMENSOES 20 X 20 X 10 CM FORNECIMENTO E INSTALAÇÃO</v>
      </c>
      <c r="F714" s="854" t="str">
        <f>IFERROR(VLOOKUP($C714,'SINAPI MARÇO 2020'!$1:$1048576,3,0),IFERROR(VLOOKUP($C714,'COMP. PROPRIA'!$B$1:$I$194345,5,0),""))</f>
        <v xml:space="preserve">UN    </v>
      </c>
      <c r="G714" s="453">
        <v>16</v>
      </c>
      <c r="H714" s="855">
        <f>IFERROR(VLOOKUP($C714,'SINAPI MARÇO 2020'!$A:$D,4,0),IFERROR(VLOOKUP($C714,'COMP. PROPRIA'!$B$1:$I$20433,8,0),""))</f>
        <v>28.94</v>
      </c>
      <c r="I714" s="856">
        <f>TRUNC(H714*'4-BDI'!$E$29,2)</f>
        <v>36.950000000000003</v>
      </c>
      <c r="J714" s="461">
        <f t="shared" si="85"/>
        <v>463.04</v>
      </c>
      <c r="K714" s="462">
        <f t="shared" si="86"/>
        <v>591.20000000000005</v>
      </c>
    </row>
    <row r="715" spans="2:11" s="213" customFormat="1" ht="15" customHeight="1">
      <c r="B715" s="732" t="s">
        <v>10128</v>
      </c>
      <c r="C715" s="733"/>
      <c r="D715" s="733"/>
      <c r="E715" s="733"/>
      <c r="F715" s="733"/>
      <c r="G715" s="733"/>
      <c r="H715" s="733"/>
      <c r="I715" s="463"/>
      <c r="J715" s="470">
        <f>TRUNC(SUM(J601:J714),2)</f>
        <v>68685.490000000005</v>
      </c>
      <c r="K715" s="464">
        <f>TRUNC(SUM(K601:K714),2)</f>
        <v>87707.81</v>
      </c>
    </row>
    <row r="716" spans="2:11" s="213" customFormat="1" ht="29.25" customHeight="1">
      <c r="B716" s="369" t="s">
        <v>13725</v>
      </c>
      <c r="C716" s="370"/>
      <c r="D716" s="371"/>
      <c r="E716" s="372" t="s">
        <v>67</v>
      </c>
      <c r="F716" s="373"/>
      <c r="G716" s="437"/>
      <c r="H716" s="458"/>
      <c r="I716" s="458"/>
      <c r="J716" s="459"/>
      <c r="K716" s="460"/>
    </row>
    <row r="717" spans="2:11" s="213" customFormat="1" ht="15">
      <c r="B717" s="16" t="s">
        <v>13726</v>
      </c>
      <c r="C717" s="852" t="s">
        <v>13025</v>
      </c>
      <c r="D717" s="852" t="s">
        <v>1107</v>
      </c>
      <c r="E717" s="853" t="str">
        <f>IFERROR(VLOOKUP($C717,'SINAPI MARÇO 2020'!$1:$1048576,2,0),IFERROR(VLOOKUP($C717,'COMP. PROPRIA'!$B$1:$I$2187,4,0),""))</f>
        <v>LIMPEZA FINAL DA OBRA</v>
      </c>
      <c r="F717" s="854" t="str">
        <f>IFERROR(VLOOKUP($C717,'SINAPI MARÇO 2020'!$1:$1048576,3,0),IFERROR(VLOOKUP($C717,'COMP. PROPRIA'!$B$1:$I$194345,5,0),""))</f>
        <v>M2</v>
      </c>
      <c r="G717" s="453">
        <v>1510.23</v>
      </c>
      <c r="H717" s="855">
        <f>IFERROR(VLOOKUP($C717,'SINAPI MARÇO 2020'!$A:$D,4,0),IFERROR(VLOOKUP($C717,'COMP. PROPRIA'!$B$1:$I$2187,8,0),""))</f>
        <v>2.25</v>
      </c>
      <c r="I717" s="856">
        <f>TRUNC(H717*'4-BDI'!$E$29,2)</f>
        <v>2.87</v>
      </c>
      <c r="J717" s="461">
        <f>TRUNC(G717*H717,2)</f>
        <v>3398.01</v>
      </c>
      <c r="K717" s="462">
        <f>TRUNC(G717*I717,2)</f>
        <v>4334.3599999999997</v>
      </c>
    </row>
    <row r="718" spans="2:11" ht="15" customHeight="1">
      <c r="B718" s="732" t="s">
        <v>10128</v>
      </c>
      <c r="C718" s="733"/>
      <c r="D718" s="733"/>
      <c r="E718" s="733"/>
      <c r="F718" s="733"/>
      <c r="G718" s="733"/>
      <c r="H718" s="733"/>
      <c r="I718" s="463"/>
      <c r="J718" s="470">
        <f>TRUNC(SUM(J717:J717),2)</f>
        <v>3398.01</v>
      </c>
      <c r="K718" s="464">
        <f>TRUNC(SUM(K717:K717),2)</f>
        <v>4334.3599999999997</v>
      </c>
    </row>
    <row r="719" spans="2:11" ht="15" customHeight="1">
      <c r="B719" s="369" t="s">
        <v>14883</v>
      </c>
      <c r="C719" s="370"/>
      <c r="D719" s="371"/>
      <c r="E719" s="372" t="s">
        <v>14882</v>
      </c>
      <c r="F719" s="373" t="s">
        <v>48</v>
      </c>
      <c r="G719" s="437"/>
      <c r="H719" s="458"/>
      <c r="I719" s="458"/>
      <c r="J719" s="459"/>
      <c r="K719" s="460"/>
    </row>
    <row r="720" spans="2:11" ht="33.75" customHeight="1">
      <c r="B720" s="867" t="s">
        <v>14884</v>
      </c>
      <c r="C720" s="865">
        <v>90777</v>
      </c>
      <c r="D720" s="865" t="s">
        <v>7</v>
      </c>
      <c r="E720" s="853" t="str">
        <f>IFERROR(VLOOKUP($C720,'SINAPI MARÇO 2020'!$1:$1048576,2,0),IFERROR(VLOOKUP($C720,'COMP. PROPRIA'!$B$1:$I$2187,4,0),""))</f>
        <v>ENGENHEIRO CIVIL DE OBRA JUNIOR COM ENCARGOS COMPLEMENTARES</v>
      </c>
      <c r="F720" s="854" t="str">
        <f>IFERROR(VLOOKUP($C720,'SINAPI MARÇO 2020'!$1:$1048576,3,0),IFERROR(VLOOKUP($C720,'COMP. PROPRIA'!$B$1:$I$194345,5,0),""))</f>
        <v>H</v>
      </c>
      <c r="G720" s="868">
        <v>396</v>
      </c>
      <c r="H720" s="855">
        <f>IFERROR(VLOOKUP($C720,'SINAPI MARÇO 2020'!$A:$D,4,0),IFERROR(VLOOKUP($C720,'COMP. PROPRIA'!$B$1:$I$2187,8,0),""))</f>
        <v>79.17</v>
      </c>
      <c r="I720" s="856">
        <f>TRUNC(H720*'4-BDI'!$E$29,2)</f>
        <v>101.1</v>
      </c>
      <c r="J720" s="461">
        <f>TRUNC(G720*H720,2)</f>
        <v>31351.32</v>
      </c>
      <c r="K720" s="462">
        <f>TRUNC(G720*I720,2)</f>
        <v>40035.599999999999</v>
      </c>
    </row>
    <row r="721" spans="2:11" ht="15" customHeight="1">
      <c r="B721" s="867" t="s">
        <v>14885</v>
      </c>
      <c r="C721" s="865">
        <v>88326</v>
      </c>
      <c r="D721" s="865" t="s">
        <v>7</v>
      </c>
      <c r="E721" s="853" t="str">
        <f>IFERROR(VLOOKUP($C721,'SINAPI MARÇO 2020'!$1:$1048576,2,0),IFERROR(VLOOKUP($C721,'COMP. PROPRIA'!$B$1:$I$2187,4,0),""))</f>
        <v>VIGIA NOTURNO COM ENCARGOS COMPLEMENTARES</v>
      </c>
      <c r="F721" s="854" t="str">
        <f>IFERROR(VLOOKUP($C721,'SINAPI MARÇO 2020'!$1:$1048576,3,0),IFERROR(VLOOKUP($C721,'COMP. PROPRIA'!$B$1:$I$194345,5,0),""))</f>
        <v>H</v>
      </c>
      <c r="G721" s="868">
        <v>2016</v>
      </c>
      <c r="H721" s="855">
        <f>IFERROR(VLOOKUP($C721,'SINAPI MARÇO 2020'!$A:$D,4,0),IFERROR(VLOOKUP($C721,'COMP. PROPRIA'!$B$1:$I$2187,8,0),""))</f>
        <v>18.350000000000001</v>
      </c>
      <c r="I721" s="856">
        <f>TRUNC(H721*'4-BDI'!$E$29,2)</f>
        <v>23.43</v>
      </c>
      <c r="J721" s="461">
        <f>TRUNC(G721*H721,2)</f>
        <v>36993.599999999999</v>
      </c>
      <c r="K721" s="462">
        <f>TRUNC(G721*I721,2)</f>
        <v>47234.879999999997</v>
      </c>
    </row>
    <row r="722" spans="2:11" ht="15.75" thickBot="1">
      <c r="B722" s="732" t="s">
        <v>10128</v>
      </c>
      <c r="C722" s="733"/>
      <c r="D722" s="733"/>
      <c r="E722" s="733"/>
      <c r="F722" s="733"/>
      <c r="G722" s="733"/>
      <c r="H722" s="733"/>
      <c r="I722" s="560"/>
      <c r="J722" s="470">
        <f>TRUNC(SUM(J720:J721),2)</f>
        <v>68344.92</v>
      </c>
      <c r="K722" s="464">
        <f>TRUNC(SUM(K720:K721),2)</f>
        <v>87270.48</v>
      </c>
    </row>
    <row r="723" spans="2:11" ht="15.75" thickBot="1">
      <c r="B723" s="746" t="s">
        <v>19</v>
      </c>
      <c r="C723" s="747"/>
      <c r="D723" s="747"/>
      <c r="E723" s="747"/>
      <c r="F723" s="747"/>
      <c r="G723" s="747"/>
      <c r="H723" s="747"/>
      <c r="I723" s="558"/>
      <c r="J723" s="558">
        <f>TRUNC(SUM(J722+J718+J598+J715+J562+J520+J505+J498+J465+J458+J362+J331+J307+J273+J233+J219+J135+J126+J101+J86+J82+J32+J22+J17),2)</f>
        <v>1688346.13</v>
      </c>
      <c r="K723" s="559"/>
    </row>
    <row r="724" spans="2:11" ht="15.75" thickBot="1">
      <c r="B724" s="746" t="s">
        <v>9</v>
      </c>
      <c r="C724" s="747"/>
      <c r="D724" s="747"/>
      <c r="E724" s="747"/>
      <c r="F724" s="747"/>
      <c r="G724" s="747"/>
      <c r="H724" s="747"/>
      <c r="I724" s="558"/>
      <c r="J724" s="558"/>
      <c r="K724" s="559">
        <f>TRUNC(SUM(K722+K718+K715+K598+K562+K520+K505+K498+K465+K458+K362+K331+K307+K273+K233+K219+K135+K126+K101+K86+K82+K32+K22+K17),2)</f>
        <v>2155758.7599999998</v>
      </c>
    </row>
    <row r="725" spans="2:11" s="847" customFormat="1">
      <c r="B725" s="846"/>
      <c r="C725" s="474"/>
      <c r="D725" s="218"/>
      <c r="E725" s="217"/>
      <c r="F725" s="218"/>
      <c r="G725" s="439"/>
      <c r="H725" s="471"/>
      <c r="I725" s="471"/>
      <c r="J725" s="472"/>
      <c r="K725" s="472"/>
    </row>
    <row r="726" spans="2:11" s="847" customFormat="1">
      <c r="B726" s="846"/>
      <c r="C726" s="474"/>
      <c r="D726" s="218"/>
      <c r="E726" s="217"/>
      <c r="F726" s="218"/>
      <c r="G726" s="439"/>
      <c r="H726" s="471"/>
      <c r="I726" s="471"/>
      <c r="J726" s="472"/>
      <c r="K726" s="472"/>
    </row>
    <row r="727" spans="2:11" s="847" customFormat="1" ht="15">
      <c r="B727" s="846"/>
      <c r="C727" s="474"/>
      <c r="D727" s="218"/>
      <c r="E727" s="556"/>
      <c r="F727" s="223"/>
      <c r="G727" s="439"/>
      <c r="H727" s="471"/>
      <c r="I727" s="471"/>
      <c r="J727" s="472"/>
      <c r="K727" s="472"/>
    </row>
    <row r="728" spans="2:11" s="847" customFormat="1" ht="15">
      <c r="B728" s="846"/>
      <c r="C728" s="848"/>
      <c r="D728" s="848"/>
      <c r="E728" s="607"/>
      <c r="F728" s="223"/>
      <c r="G728" s="439"/>
      <c r="H728" s="471"/>
      <c r="I728" s="471"/>
      <c r="J728" s="472"/>
      <c r="K728" s="472"/>
    </row>
    <row r="729" spans="2:11" s="847" customFormat="1">
      <c r="B729" s="846"/>
      <c r="C729" s="474"/>
      <c r="D729" s="218"/>
      <c r="E729" s="217"/>
      <c r="F729" s="218"/>
      <c r="G729" s="439"/>
      <c r="H729" s="471"/>
      <c r="I729" s="471"/>
      <c r="J729" s="472"/>
      <c r="K729" s="472"/>
    </row>
    <row r="730" spans="2:11" s="847" customFormat="1">
      <c r="B730" s="846"/>
      <c r="C730" s="474"/>
      <c r="D730" s="218"/>
      <c r="E730" s="217"/>
      <c r="F730" s="218"/>
      <c r="G730" s="439"/>
      <c r="H730" s="471"/>
      <c r="I730" s="471"/>
      <c r="J730" s="472"/>
      <c r="K730" s="472"/>
    </row>
    <row r="731" spans="2:11" s="847" customFormat="1">
      <c r="B731" s="846"/>
      <c r="C731" s="474"/>
      <c r="D731" s="218"/>
      <c r="E731" s="217"/>
      <c r="F731" s="218"/>
      <c r="G731" s="439"/>
      <c r="H731" s="471"/>
      <c r="I731" s="471"/>
      <c r="J731" s="472"/>
      <c r="K731" s="472"/>
    </row>
  </sheetData>
  <protectedRanges>
    <protectedRange password="C715" sqref="C219:C220 C101:C102 C233:C234 C505:C506 C498:C499 C465:C466 C135 C273:C274 C362:C363 C458:C459 C520:C521 C82 C86 C126 C32:C33 C331:C332 C598 C698:C715 C17 C22 C562 C307:C308" name="Intervalo3" securityDescriptor="O:WDG:WDD:(A;;CC;;;S-1-5-21-331323738-3957049979-2397494211-500)"/>
    <protectedRange password="C715" sqref="G273:I275 G458:I459 B598:C598 E520:E523 E505:E506 G505:I506 B505:C506 E498:E499 G498:I499 B498:C499 E465:E466 G465:I466 B465:C466 G520:I521 B331:C332 B219:C220 E219:E220 G331:I332 E331:E332 E362:E363 G362:I363 B362:C363 E458:E459 B458:C459 B520:C521 G219:I222 B101:C102 E101:E102 G101:H102 B233:C234 E233:E234 E135 G233:I235 G135:H135 B273:C274 E273:E274 E82 G86:H86 B86:C86 E86 B126:C126 E126 G126:H126 B135:C135 B82:C82 G32:H33 B32:C33 E32:E33 G82:H82 E639 E598:E600 G598:I598 E645 E652 E657 E673 E695 C698:C714 B715:C715 E715 G715:I715 G17:H17 B17:C17 E22 G22:H22 E17:E19 E562 G562:I562 B562:C562 B20:C22 G307:I309 B307:C308 E307:E308 B646:B651 B653:B656 B658:B672 B674:B694 B696:B714" name="Intervalo3_18" securityDescriptor="O:WDG:WDD:(A;;CC;;;S-1-5-21-331323738-3957049979-2397494211-500)"/>
    <protectedRange sqref="G520:I521 B32:B33 B598 G505:I506 B505:B506 G498:I499 B498:B499 G465:I466 B465:B466 B219:B220 G219:I220 G362:I363 B458:B459 G458:I459 B520:B521 B101:B102 G101:H102 B233:B234 G233:I234 B135 G135:H135 B273:B274 G273:I274 G82:H82 B82 G86:H86 B86 B126 G126:H126 G32:H33 G331:I332 B362:B363 G598:I598 G715:I715 B17 G22:H22 G17:H19 G562:I562 B562 B20:B22 G307:I308 B307:B332 B646:B651 B653:B656 B658:B672 B674:B694 B696:B715" name="Intervalo2_16"/>
    <protectedRange password="C715" sqref="B331:B332 B101:B102 B505:B506 B498:B499 B465:B466 B219:B220 B520:B521 B362:B363 B458:B459 B233:B234 B135 B273:B274 B82 B86 B126 B32:B33 B598 B17 B562 B20:B22 B307:B308 B646:B651 B653:B656 B658:B672 B674:B694 B696:B715" name="Intervalo3_1_2_1" securityDescriptor="O:WDG:WDD:(A;;CC;;;S-1-5-21-331323738-3957049979-2397494211-500)"/>
    <protectedRange sqref="B331:B332 B101:B102 B505:B506 B498:B499 B465:B466 B219:B220 B520:B521 B362:B363 B458:B459 B233:B234 B135 B273:B274 B82 B86 B126 B32:B33 B598 B17 B562 B20:B22 B307:B308 B646:B651 B653:B656 B658:B672 B674:B694 B696:B715" name="Intervalo2_1_2"/>
    <protectedRange password="C715" sqref="F32:F33 F331:F332 F505:F506 F498:F499 F465:F466 F219:F220 F520:F521 F362:F363 F458:F459 F101:F102 F233:F234 F135 F273:F274 F82 F86 F126 F598 F715 F17 F22 F562 F307:F308" name="Intervalo3_4_1_1_5" securityDescriptor="O:WDG:WDD:(A;;CC;;;S-1-5-21-331323738-3957049979-2397494211-500)"/>
  </protectedRanges>
  <mergeCells count="33">
    <mergeCell ref="B17:H17"/>
    <mergeCell ref="B307:H307"/>
    <mergeCell ref="B233:H233"/>
    <mergeCell ref="B273:H273"/>
    <mergeCell ref="B724:H724"/>
    <mergeCell ref="B498:H498"/>
    <mergeCell ref="B505:H505"/>
    <mergeCell ref="B598:H598"/>
    <mergeCell ref="B723:H723"/>
    <mergeCell ref="B718:H718"/>
    <mergeCell ref="B520:H520"/>
    <mergeCell ref="B331:H331"/>
    <mergeCell ref="B465:H465"/>
    <mergeCell ref="B458:H458"/>
    <mergeCell ref="B101:H101"/>
    <mergeCell ref="B22:H22"/>
    <mergeCell ref="B2:K2"/>
    <mergeCell ref="B8:K8"/>
    <mergeCell ref="B3:K3"/>
    <mergeCell ref="B4:K4"/>
    <mergeCell ref="B5:K5"/>
    <mergeCell ref="B6:K6"/>
    <mergeCell ref="B7:K7"/>
    <mergeCell ref="B722:H722"/>
    <mergeCell ref="B715:H715"/>
    <mergeCell ref="B562:H562"/>
    <mergeCell ref="B219:H219"/>
    <mergeCell ref="B135:H135"/>
    <mergeCell ref="B32:H32"/>
    <mergeCell ref="B82:H82"/>
    <mergeCell ref="B86:H86"/>
    <mergeCell ref="B126:H126"/>
    <mergeCell ref="B362:H362"/>
  </mergeCells>
  <printOptions horizontalCentered="1"/>
  <pageMargins left="0.19685039370078741" right="0.19685039370078741" top="0.59055118110236227" bottom="0.59055118110236227" header="0" footer="0"/>
  <pageSetup paperSize="9" scale="50" orientation="portrait" r:id="rId1"/>
  <headerFooter>
    <oddFooter>Página &amp;P de &amp;N</oddFooter>
  </headerFooter>
  <ignoredErrors>
    <ignoredError sqref="F26" emptyCellReference="1"/>
  </ignoredErrors>
  <drawing r:id="rId2"/>
</worksheet>
</file>

<file path=xl/worksheets/sheet5.xml><?xml version="1.0" encoding="utf-8"?>
<worksheet xmlns="http://schemas.openxmlformats.org/spreadsheetml/2006/main" xmlns:r="http://schemas.openxmlformats.org/officeDocument/2006/relationships">
  <dimension ref="A1:U69"/>
  <sheetViews>
    <sheetView view="pageBreakPreview" topLeftCell="A10" zoomScale="55" zoomScaleNormal="70" zoomScaleSheetLayoutView="55" workbookViewId="0">
      <selection activeCell="V57" sqref="V57"/>
    </sheetView>
  </sheetViews>
  <sheetFormatPr defaultRowHeight="12.75"/>
  <cols>
    <col min="2" max="2" width="10.85546875" customWidth="1"/>
    <col min="3" max="3" width="58.140625" customWidth="1"/>
    <col min="4" max="4" width="28.140625" style="8" bestFit="1" customWidth="1"/>
    <col min="5" max="5" width="16.7109375" customWidth="1"/>
    <col min="6" max="7" width="24.5703125" bestFit="1" customWidth="1"/>
    <col min="8" max="8" width="27.42578125" bestFit="1" customWidth="1"/>
    <col min="9" max="9" width="28.140625" bestFit="1" customWidth="1"/>
    <col min="10" max="10" width="27.42578125" bestFit="1" customWidth="1"/>
    <col min="11" max="11" width="28" customWidth="1"/>
    <col min="12" max="12" width="18.5703125" hidden="1" customWidth="1"/>
    <col min="13" max="13" width="10.140625" bestFit="1" customWidth="1"/>
  </cols>
  <sheetData>
    <row r="1" spans="2:12" ht="47.25" customHeight="1" thickBot="1"/>
    <row r="2" spans="2:12" ht="97.5" customHeight="1" thickBot="1">
      <c r="B2" s="757"/>
      <c r="C2" s="758"/>
      <c r="D2" s="758"/>
      <c r="E2" s="758"/>
      <c r="F2" s="758"/>
      <c r="G2" s="758"/>
      <c r="H2" s="758"/>
      <c r="I2" s="758"/>
      <c r="J2" s="758"/>
      <c r="K2" s="759"/>
    </row>
    <row r="3" spans="2:12" ht="15">
      <c r="B3" s="780" t="str">
        <f>'2-ORÇAMENTO'!B3:G3</f>
        <v xml:space="preserve">OBRA: FINALIZAÇÃO DO REMANESCENTE DA CONSTRUÇÃO DE CRECHE PROINFÂNCIA TIPO 1- PADRÃO FNDE,  URBANIZAÇÃO E EXECUÇÃO DE REDE DE DISTRIBUIÇÃO PRIMÁRIA 13.8KV E POSTO DE TRANSFORMAÇÃO DE 112,5KVA. </v>
      </c>
      <c r="C3" s="781"/>
      <c r="D3" s="781"/>
      <c r="E3" s="781"/>
      <c r="F3" s="781"/>
      <c r="G3" s="781"/>
      <c r="H3" s="781"/>
      <c r="I3" s="781"/>
      <c r="J3" s="243"/>
      <c r="K3" s="244"/>
    </row>
    <row r="4" spans="2:12" ht="15">
      <c r="B4" s="782" t="str">
        <f>'2-ORÇAMENTO'!B4:G4</f>
        <v>LOCAL: RESIDENCIAL ATAÍDE FERREIRA</v>
      </c>
      <c r="C4" s="783"/>
      <c r="D4" s="783"/>
      <c r="E4" s="783"/>
      <c r="F4" s="783"/>
      <c r="G4" s="783"/>
      <c r="H4" s="783"/>
      <c r="I4" s="783"/>
      <c r="J4" s="224"/>
      <c r="K4" s="23"/>
    </row>
    <row r="5" spans="2:12" ht="15">
      <c r="B5" s="782" t="str">
        <f>'2-ORÇAMENTO'!B5:G5</f>
        <v>ENDEREÇO: RUA B,  Nº 0, EQUIPAMENTO COMUNITÁRIO DO RESIDENCIAL ATAIDE FERREIRA, CEP: 78.150-467, VÁRZEA GRANDE - MT.</v>
      </c>
      <c r="C5" s="783"/>
      <c r="D5" s="783"/>
      <c r="E5" s="783"/>
      <c r="F5" s="783"/>
      <c r="G5" s="783"/>
      <c r="H5" s="783"/>
      <c r="I5" s="783"/>
      <c r="J5" s="224"/>
      <c r="K5" s="23"/>
    </row>
    <row r="6" spans="2:12" ht="15" customHeight="1">
      <c r="B6" s="782" t="str">
        <f>'2-ORÇAMENTO'!B6:G6</f>
        <v>MUNICÍPIO: VÁRZEA GRANDE - MT</v>
      </c>
      <c r="C6" s="783"/>
      <c r="D6" s="783"/>
      <c r="E6" s="783"/>
      <c r="F6" s="783"/>
      <c r="G6" s="783"/>
      <c r="H6" s="783"/>
      <c r="I6" s="783"/>
      <c r="J6" s="224"/>
      <c r="K6" s="23"/>
    </row>
    <row r="7" spans="2:12" ht="15.75" thickBot="1">
      <c r="B7" s="782" t="str">
        <f>'2-ORÇAMENTO'!B7:G7</f>
        <v>DATA BASE: SINAPI MARÇO - COM DESONERAÇÃO / 2020 - BDI - 27,70%</v>
      </c>
      <c r="C7" s="783"/>
      <c r="D7" s="783"/>
      <c r="E7" s="783"/>
      <c r="F7" s="783"/>
      <c r="G7" s="783"/>
      <c r="H7" s="783"/>
      <c r="I7" s="783"/>
      <c r="J7" s="224"/>
      <c r="K7" s="23"/>
    </row>
    <row r="8" spans="2:12" ht="16.5" customHeight="1" thickBot="1">
      <c r="B8" s="784" t="s">
        <v>50</v>
      </c>
      <c r="C8" s="785"/>
      <c r="D8" s="785"/>
      <c r="E8" s="785"/>
      <c r="F8" s="785"/>
      <c r="G8" s="785"/>
      <c r="H8" s="785"/>
      <c r="I8" s="785"/>
      <c r="J8" s="785"/>
      <c r="K8" s="786"/>
    </row>
    <row r="9" spans="2:12" ht="17.25" thickBot="1">
      <c r="B9" s="787" t="s">
        <v>1</v>
      </c>
      <c r="C9" s="789" t="s">
        <v>10</v>
      </c>
      <c r="D9" s="791" t="s">
        <v>8</v>
      </c>
      <c r="E9" s="792"/>
      <c r="F9" s="784" t="s">
        <v>11</v>
      </c>
      <c r="G9" s="785"/>
      <c r="H9" s="785"/>
      <c r="I9" s="785"/>
      <c r="J9" s="785"/>
      <c r="K9" s="786"/>
    </row>
    <row r="10" spans="2:12" ht="16.5" thickBot="1">
      <c r="B10" s="788"/>
      <c r="C10" s="790"/>
      <c r="D10" s="9" t="s">
        <v>12</v>
      </c>
      <c r="E10" s="10" t="s">
        <v>13</v>
      </c>
      <c r="F10" s="12" t="s">
        <v>14</v>
      </c>
      <c r="G10" s="13" t="s">
        <v>15</v>
      </c>
      <c r="H10" s="12" t="s">
        <v>16</v>
      </c>
      <c r="I10" s="12" t="s">
        <v>17</v>
      </c>
      <c r="J10" s="12" t="s">
        <v>22</v>
      </c>
      <c r="K10" s="12" t="s">
        <v>23</v>
      </c>
    </row>
    <row r="11" spans="2:12" ht="18">
      <c r="B11" s="793" t="str">
        <f>'2-ORÇAMENTO'!B11</f>
        <v>1.0</v>
      </c>
      <c r="C11" s="794" t="str">
        <f>'2-ORÇAMENTO'!E11</f>
        <v>SERVIÇOS PRELIMINARES</v>
      </c>
      <c r="D11" s="795">
        <f>'2-ORÇAMENTO'!K17</f>
        <v>59061.24</v>
      </c>
      <c r="E11" s="796">
        <f>D11/$D$61</f>
        <v>2.7396961615500988E-2</v>
      </c>
      <c r="F11" s="11">
        <f>($D11*F12)</f>
        <v>59061.24</v>
      </c>
      <c r="G11" s="11"/>
      <c r="H11" s="535"/>
      <c r="I11" s="535"/>
      <c r="J11" s="535"/>
      <c r="K11" s="536"/>
    </row>
    <row r="12" spans="2:12" ht="18">
      <c r="B12" s="754"/>
      <c r="C12" s="748"/>
      <c r="D12" s="749"/>
      <c r="E12" s="751"/>
      <c r="F12" s="250">
        <v>1</v>
      </c>
      <c r="G12" s="250"/>
      <c r="H12" s="250"/>
      <c r="I12" s="250"/>
      <c r="J12" s="250"/>
      <c r="K12" s="537"/>
      <c r="L12" s="3">
        <f>K12+J12+I12+H12+G12+F12</f>
        <v>1</v>
      </c>
    </row>
    <row r="13" spans="2:12" ht="18">
      <c r="B13" s="754" t="str">
        <f>'2-ORÇAMENTO'!B18</f>
        <v>2.0</v>
      </c>
      <c r="C13" s="755" t="str">
        <f>'2-ORÇAMENTO'!E18</f>
        <v>MOVIMENTO DE TERRAS PARA FUNDAÇÕES</v>
      </c>
      <c r="D13" s="753">
        <f>'2-ORÇAMENTO'!K22</f>
        <v>285.33999999999997</v>
      </c>
      <c r="E13" s="750">
        <f>D13/$D$61</f>
        <v>1.3236174904839539E-4</v>
      </c>
      <c r="F13" s="11">
        <f>($D13*F14)</f>
        <v>285.33999999999997</v>
      </c>
      <c r="G13" s="11"/>
      <c r="H13" s="11"/>
      <c r="I13" s="11"/>
      <c r="J13" s="11"/>
      <c r="K13" s="538"/>
      <c r="L13" s="3"/>
    </row>
    <row r="14" spans="2:12" ht="18">
      <c r="B14" s="754"/>
      <c r="C14" s="748"/>
      <c r="D14" s="749"/>
      <c r="E14" s="751"/>
      <c r="F14" s="250">
        <v>1</v>
      </c>
      <c r="G14" s="250"/>
      <c r="H14" s="250"/>
      <c r="I14" s="250"/>
      <c r="J14" s="250"/>
      <c r="K14" s="537"/>
      <c r="L14" s="3">
        <f>K14+J14+I14+H14+G14+F14</f>
        <v>1</v>
      </c>
    </row>
    <row r="15" spans="2:12" ht="18">
      <c r="B15" s="754" t="str">
        <f>'2-ORÇAMENTO'!B23</f>
        <v>3.0</v>
      </c>
      <c r="C15" s="756" t="str">
        <f>'2-ORÇAMENTO'!E23</f>
        <v>SISTEMA DE VEDAÇÃO VERTICAL INTERNO E EXTERNO (PAREDES)</v>
      </c>
      <c r="D15" s="753">
        <f>'2-ORÇAMENTO'!K32</f>
        <v>23180.37</v>
      </c>
      <c r="E15" s="750">
        <f>D15/$D$61</f>
        <v>1.0752766232525945E-2</v>
      </c>
      <c r="F15" s="11">
        <f>($D15*F16)</f>
        <v>23180.37</v>
      </c>
      <c r="G15" s="11"/>
      <c r="H15" s="11"/>
      <c r="I15" s="11"/>
      <c r="J15" s="11"/>
      <c r="K15" s="538"/>
      <c r="L15" s="3"/>
    </row>
    <row r="16" spans="2:12" ht="18">
      <c r="B16" s="754"/>
      <c r="C16" s="755"/>
      <c r="D16" s="749"/>
      <c r="E16" s="751"/>
      <c r="F16" s="250">
        <v>1</v>
      </c>
      <c r="G16" s="250"/>
      <c r="H16" s="250"/>
      <c r="I16" s="250"/>
      <c r="J16" s="250"/>
      <c r="K16" s="537"/>
      <c r="L16" s="3">
        <f>K16+J16+I16+H16+G16+F16</f>
        <v>1</v>
      </c>
    </row>
    <row r="17" spans="2:12" ht="18">
      <c r="B17" s="754" t="str">
        <f>'2-ORÇAMENTO'!B34</f>
        <v>4.0</v>
      </c>
      <c r="C17" s="756" t="str">
        <f>'2-ORÇAMENTO'!E34</f>
        <v>ESQUADRIAS</v>
      </c>
      <c r="D17" s="753">
        <f>'2-ORÇAMENTO'!K82</f>
        <v>539930.92000000004</v>
      </c>
      <c r="E17" s="750">
        <f>D17/$D$61</f>
        <v>0.25045980562314873</v>
      </c>
      <c r="F17" s="11"/>
      <c r="G17" s="11">
        <f>($D17*G18)</f>
        <v>161979.27600000001</v>
      </c>
      <c r="H17" s="11">
        <f>($D17*H18)</f>
        <v>134982.73000000001</v>
      </c>
      <c r="I17" s="11">
        <f>($D17*I18)</f>
        <v>134982.73000000001</v>
      </c>
      <c r="J17" s="11">
        <f>($D17*J18)</f>
        <v>107986.18400000001</v>
      </c>
      <c r="K17" s="538"/>
      <c r="L17" s="3"/>
    </row>
    <row r="18" spans="2:12" ht="18">
      <c r="B18" s="754"/>
      <c r="C18" s="755"/>
      <c r="D18" s="749"/>
      <c r="E18" s="751"/>
      <c r="F18" s="250"/>
      <c r="G18" s="250">
        <v>0.3</v>
      </c>
      <c r="H18" s="250">
        <v>0.25</v>
      </c>
      <c r="I18" s="250">
        <v>0.25</v>
      </c>
      <c r="J18" s="250">
        <v>0.2</v>
      </c>
      <c r="K18" s="537"/>
      <c r="L18" s="3">
        <f>K18+J18+I18+H18+G18+F18</f>
        <v>1</v>
      </c>
    </row>
    <row r="19" spans="2:12" ht="18">
      <c r="B19" s="754" t="str">
        <f>'2-ORÇAMENTO'!B84</f>
        <v>5.0</v>
      </c>
      <c r="C19" s="756" t="str">
        <f>'2-ORÇAMENTO'!E84</f>
        <v>SISTEMAS DE COBERTURA</v>
      </c>
      <c r="D19" s="753">
        <f>'2-ORÇAMENTO'!K86</f>
        <v>8812.58</v>
      </c>
      <c r="E19" s="750">
        <f>D19/$D$61</f>
        <v>4.0879249401728057E-3</v>
      </c>
      <c r="F19" s="11">
        <f>($D19*F20)</f>
        <v>8812.58</v>
      </c>
      <c r="G19" s="11"/>
      <c r="H19" s="11"/>
      <c r="I19" s="11"/>
      <c r="J19" s="11"/>
      <c r="K19" s="538"/>
      <c r="L19" s="3"/>
    </row>
    <row r="20" spans="2:12" ht="18">
      <c r="B20" s="754"/>
      <c r="C20" s="755"/>
      <c r="D20" s="749"/>
      <c r="E20" s="751"/>
      <c r="F20" s="250">
        <v>1</v>
      </c>
      <c r="G20" s="250"/>
      <c r="H20" s="250"/>
      <c r="I20" s="250"/>
      <c r="J20" s="250"/>
      <c r="K20" s="537"/>
      <c r="L20" s="3">
        <f>K20+J20+I20+H20+G20+F20</f>
        <v>1</v>
      </c>
    </row>
    <row r="21" spans="2:12" ht="18">
      <c r="B21" s="754" t="str">
        <f>'2-ORÇAMENTO'!B88</f>
        <v>6.0</v>
      </c>
      <c r="C21" s="756" t="str">
        <f>'2-ORÇAMENTO'!E88</f>
        <v>REVESTIMENTOS INTERNOS E EXTERNOS</v>
      </c>
      <c r="D21" s="753">
        <f>'2-ORÇAMENTO'!K101</f>
        <v>193786.72</v>
      </c>
      <c r="E21" s="750">
        <f>D21/$D$61</f>
        <v>8.9892581487179032E-2</v>
      </c>
      <c r="F21" s="11">
        <f>($D21*F22)</f>
        <v>38757.344000000005</v>
      </c>
      <c r="G21" s="11">
        <f>($D21*G22)</f>
        <v>58136.015999999996</v>
      </c>
      <c r="H21" s="11">
        <f>($D21*H22)</f>
        <v>96893.36</v>
      </c>
      <c r="I21" s="11"/>
      <c r="J21" s="11"/>
      <c r="K21" s="538"/>
      <c r="L21" s="3"/>
    </row>
    <row r="22" spans="2:12" ht="18">
      <c r="B22" s="754"/>
      <c r="C22" s="755"/>
      <c r="D22" s="749"/>
      <c r="E22" s="751"/>
      <c r="F22" s="250">
        <v>0.2</v>
      </c>
      <c r="G22" s="250">
        <v>0.3</v>
      </c>
      <c r="H22" s="250">
        <v>0.5</v>
      </c>
      <c r="I22" s="250"/>
      <c r="J22" s="250"/>
      <c r="K22" s="537"/>
      <c r="L22" s="3">
        <f>K22+J22+I22+H22+G22+F22</f>
        <v>1</v>
      </c>
    </row>
    <row r="23" spans="2:12" ht="18">
      <c r="B23" s="754" t="str">
        <f>'2-ORÇAMENTO'!B103</f>
        <v>7.0</v>
      </c>
      <c r="C23" s="756" t="str">
        <f>'2-ORÇAMENTO'!E103</f>
        <v>SISTEMAS DE PISOS INTERNOS E EXTERNOS (PAVIMENTAÇÃO)</v>
      </c>
      <c r="D23" s="753">
        <f>'2-ORÇAMENTO'!K126</f>
        <v>182431.71</v>
      </c>
      <c r="E23" s="750">
        <f>D23/$D$61</f>
        <v>8.4625289890970928E-2</v>
      </c>
      <c r="F23" s="11">
        <f>($D23*F24)</f>
        <v>109459.026</v>
      </c>
      <c r="G23" s="11">
        <f>($D23*G24)</f>
        <v>36486.341999999997</v>
      </c>
      <c r="H23" s="11">
        <f>($D23*H24)</f>
        <v>36486.341999999997</v>
      </c>
      <c r="I23" s="11"/>
      <c r="J23" s="11"/>
      <c r="K23" s="538"/>
      <c r="L23" s="3"/>
    </row>
    <row r="24" spans="2:12" ht="18">
      <c r="B24" s="754"/>
      <c r="C24" s="755"/>
      <c r="D24" s="749"/>
      <c r="E24" s="751"/>
      <c r="F24" s="250">
        <v>0.6</v>
      </c>
      <c r="G24" s="250">
        <v>0.2</v>
      </c>
      <c r="H24" s="250">
        <v>0.2</v>
      </c>
      <c r="I24" s="250"/>
      <c r="J24" s="250"/>
      <c r="K24" s="537"/>
      <c r="L24" s="3">
        <f>K24+J24+I24+H24+G24+F24</f>
        <v>1</v>
      </c>
    </row>
    <row r="25" spans="2:12" ht="18">
      <c r="B25" s="754" t="str">
        <f>'2-ORÇAMENTO'!B128</f>
        <v>8.0</v>
      </c>
      <c r="C25" s="756" t="str">
        <f>'2-ORÇAMENTO'!E128</f>
        <v>PINTURA</v>
      </c>
      <c r="D25" s="753">
        <f>'2-ORÇAMENTO'!K135</f>
        <v>116825.51</v>
      </c>
      <c r="E25" s="750">
        <f>D25/$D$61</f>
        <v>5.4192292833359523E-2</v>
      </c>
      <c r="F25" s="11"/>
      <c r="G25" s="11">
        <f>($D25*G26)</f>
        <v>11682.550999999999</v>
      </c>
      <c r="H25" s="11">
        <f>($D25*H26)</f>
        <v>35047.652999999998</v>
      </c>
      <c r="I25" s="11">
        <f>($D25*I26)</f>
        <v>35047.652999999998</v>
      </c>
      <c r="J25" s="11">
        <f>($D25*J26)</f>
        <v>35047.652999999998</v>
      </c>
      <c r="K25" s="538"/>
      <c r="L25" s="3"/>
    </row>
    <row r="26" spans="2:12" ht="18">
      <c r="B26" s="754"/>
      <c r="C26" s="755"/>
      <c r="D26" s="749"/>
      <c r="E26" s="751"/>
      <c r="F26" s="250"/>
      <c r="G26" s="250">
        <v>0.1</v>
      </c>
      <c r="H26" s="250">
        <v>0.3</v>
      </c>
      <c r="I26" s="250">
        <v>0.3</v>
      </c>
      <c r="J26" s="250">
        <v>0.3</v>
      </c>
      <c r="K26" s="537"/>
      <c r="L26" s="3">
        <f>K26+J26+I26+H26+G26+F26</f>
        <v>0.99999999999999989</v>
      </c>
    </row>
    <row r="27" spans="2:12" ht="18">
      <c r="B27" s="754" t="str">
        <f>'2-ORÇAMENTO'!B137</f>
        <v>9.0</v>
      </c>
      <c r="C27" s="756" t="str">
        <f>'2-ORÇAMENTO'!E137</f>
        <v>INSTALAÇÃO HIDRÁULICA</v>
      </c>
      <c r="D27" s="753">
        <f>'2-ORÇAMENTO'!K219</f>
        <v>43866.43</v>
      </c>
      <c r="E27" s="750">
        <f>D27/$D$61</f>
        <v>2.0348487416096597E-2</v>
      </c>
      <c r="F27" s="11">
        <f>($D27*F28)</f>
        <v>26319.858</v>
      </c>
      <c r="G27" s="11">
        <f>($D27*G28)</f>
        <v>17546.572</v>
      </c>
      <c r="H27" s="11"/>
      <c r="I27" s="11"/>
      <c r="J27" s="11"/>
      <c r="K27" s="538"/>
      <c r="L27" s="3"/>
    </row>
    <row r="28" spans="2:12" ht="18">
      <c r="B28" s="754"/>
      <c r="C28" s="755"/>
      <c r="D28" s="749"/>
      <c r="E28" s="751"/>
      <c r="F28" s="250">
        <v>0.6</v>
      </c>
      <c r="G28" s="250">
        <v>0.4</v>
      </c>
      <c r="H28" s="250"/>
      <c r="I28" s="250"/>
      <c r="J28" s="250"/>
      <c r="K28" s="537"/>
      <c r="L28" s="3">
        <f>K28+J28+I28+H28+G28+F28</f>
        <v>1</v>
      </c>
    </row>
    <row r="29" spans="2:12" ht="18" customHeight="1">
      <c r="B29" s="754" t="str">
        <f>'2-ORÇAMENTO'!B221</f>
        <v>10.0</v>
      </c>
      <c r="C29" s="756" t="str">
        <f>'2-ORÇAMENTO'!E221</f>
        <v>DRENAGEM DE ÁGUAS PLUVIAIS</v>
      </c>
      <c r="D29" s="753">
        <f>'2-ORÇAMENTO'!K233</f>
        <v>19416.490000000002</v>
      </c>
      <c r="E29" s="750">
        <f>D29/$D$61</f>
        <v>9.0068009279479881E-3</v>
      </c>
      <c r="F29" s="11">
        <f>($D29*F30)</f>
        <v>9708.2450000000008</v>
      </c>
      <c r="G29" s="11">
        <f>($D29*G30)</f>
        <v>9708.2450000000008</v>
      </c>
      <c r="H29" s="11"/>
      <c r="I29" s="11"/>
      <c r="J29" s="11"/>
      <c r="K29" s="538"/>
      <c r="L29" s="3"/>
    </row>
    <row r="30" spans="2:12" ht="18">
      <c r="B30" s="754"/>
      <c r="C30" s="755"/>
      <c r="D30" s="749"/>
      <c r="E30" s="751"/>
      <c r="F30" s="250">
        <v>0.5</v>
      </c>
      <c r="G30" s="250">
        <v>0.5</v>
      </c>
      <c r="H30" s="250"/>
      <c r="I30" s="250"/>
      <c r="J30" s="250"/>
      <c r="K30" s="537"/>
      <c r="L30" s="3">
        <f>K30+J30+I30+H30+G30+F30</f>
        <v>1</v>
      </c>
    </row>
    <row r="31" spans="2:12" ht="18">
      <c r="B31" s="763" t="str">
        <f>'2-ORÇAMENTO'!B235</f>
        <v>11.0</v>
      </c>
      <c r="C31" s="764" t="str">
        <f>'2-ORÇAMENTO'!E235</f>
        <v>INSTALAÇÃO SANITÁRIA</v>
      </c>
      <c r="D31" s="753">
        <f>'2-ORÇAMENTO'!K273</f>
        <v>28607.360000000001</v>
      </c>
      <c r="E31" s="750">
        <f>D31/$D$61</f>
        <v>1.3270204686539232E-2</v>
      </c>
      <c r="F31" s="11">
        <f>($D31*F32)</f>
        <v>28607.360000000001</v>
      </c>
      <c r="G31" s="11"/>
      <c r="H31" s="11"/>
      <c r="I31" s="11"/>
      <c r="J31" s="11"/>
      <c r="K31" s="538"/>
      <c r="L31" s="3"/>
    </row>
    <row r="32" spans="2:12" ht="18">
      <c r="B32" s="763"/>
      <c r="C32" s="765"/>
      <c r="D32" s="749"/>
      <c r="E32" s="751"/>
      <c r="F32" s="250">
        <v>1</v>
      </c>
      <c r="G32" s="250"/>
      <c r="H32" s="250"/>
      <c r="I32" s="250"/>
      <c r="J32" s="250"/>
      <c r="K32" s="537"/>
      <c r="L32" s="3">
        <f>K32+J32+I32+H32+G32+F32</f>
        <v>1</v>
      </c>
    </row>
    <row r="33" spans="2:12" ht="18">
      <c r="B33" s="754" t="str">
        <f>'2-ORÇAMENTO'!B275</f>
        <v>12.0</v>
      </c>
      <c r="C33" s="748" t="str">
        <f>'2-ORÇAMENTO'!E275</f>
        <v>LOUÇAS E METAIS</v>
      </c>
      <c r="D33" s="753">
        <f>'2-ORÇAMENTO'!K307</f>
        <v>73749.42</v>
      </c>
      <c r="E33" s="750">
        <f>D33/$D$61</f>
        <v>3.4210423433464331E-2</v>
      </c>
      <c r="F33" s="11"/>
      <c r="G33" s="11"/>
      <c r="H33" s="11">
        <f>($D33*H34)</f>
        <v>36874.71</v>
      </c>
      <c r="I33" s="11">
        <f>($D33*I34)</f>
        <v>36874.71</v>
      </c>
      <c r="J33" s="11"/>
      <c r="K33" s="538"/>
      <c r="L33" s="1"/>
    </row>
    <row r="34" spans="2:12" ht="18">
      <c r="B34" s="754"/>
      <c r="C34" s="748"/>
      <c r="D34" s="749"/>
      <c r="E34" s="751"/>
      <c r="F34" s="250"/>
      <c r="G34" s="250"/>
      <c r="H34" s="250">
        <v>0.5</v>
      </c>
      <c r="I34" s="250">
        <v>0.5</v>
      </c>
      <c r="J34" s="250"/>
      <c r="K34" s="537"/>
      <c r="L34" s="3">
        <f>K34+J34+I34+H34+G34+F34</f>
        <v>1</v>
      </c>
    </row>
    <row r="35" spans="2:12" ht="18">
      <c r="B35" s="754" t="str">
        <f>'2-ORÇAMENTO'!B309</f>
        <v>13.0</v>
      </c>
      <c r="C35" s="748" t="str">
        <f>'2-ORÇAMENTO'!E309</f>
        <v>INSTALAÇÃO DE GÁS COMBUSTÍVEL</v>
      </c>
      <c r="D35" s="753">
        <f>'2-ORÇAMENTO'!K331</f>
        <v>5552.01</v>
      </c>
      <c r="E35" s="750">
        <f>D35/$D$61</f>
        <v>2.5754319560320378E-3</v>
      </c>
      <c r="F35" s="11">
        <f>($D35*F36)</f>
        <v>4441.6080000000002</v>
      </c>
      <c r="G35" s="11">
        <f>($D35*G36)</f>
        <v>1110.402</v>
      </c>
      <c r="H35" s="11"/>
      <c r="I35" s="11"/>
      <c r="J35" s="11"/>
      <c r="K35" s="538"/>
    </row>
    <row r="36" spans="2:12" ht="18">
      <c r="B36" s="754"/>
      <c r="C36" s="748"/>
      <c r="D36" s="749"/>
      <c r="E36" s="751"/>
      <c r="F36" s="250">
        <v>0.8</v>
      </c>
      <c r="G36" s="250">
        <v>0.2</v>
      </c>
      <c r="H36" s="250"/>
      <c r="I36" s="250"/>
      <c r="J36" s="250"/>
      <c r="K36" s="537"/>
      <c r="L36" s="3">
        <f>K36+J36+I36+H36+G36+F36</f>
        <v>1</v>
      </c>
    </row>
    <row r="37" spans="2:12" ht="18">
      <c r="B37" s="754" t="str">
        <f>'2-ORÇAMENTO'!B333</f>
        <v>14.0</v>
      </c>
      <c r="C37" s="752" t="str">
        <f>'2-ORÇAMENTO'!E333</f>
        <v>SISTEMA DE PROTEÇÃO CONTRA INCÊNDIO</v>
      </c>
      <c r="D37" s="753">
        <f>'2-ORÇAMENTO'!K362</f>
        <v>31421.56</v>
      </c>
      <c r="E37" s="750">
        <f>D37/$D$61</f>
        <v>1.4575638324206556E-2</v>
      </c>
      <c r="F37" s="11"/>
      <c r="G37" s="11"/>
      <c r="H37" s="11">
        <f>($D37*H38)</f>
        <v>9426.4680000000008</v>
      </c>
      <c r="I37" s="11">
        <f>($D37*I38)</f>
        <v>9426.4680000000008</v>
      </c>
      <c r="J37" s="11">
        <f>($D37*J38)</f>
        <v>12568.624000000002</v>
      </c>
      <c r="K37" s="538"/>
      <c r="L37" s="3"/>
    </row>
    <row r="38" spans="2:12" ht="18">
      <c r="B38" s="754"/>
      <c r="C38" s="748"/>
      <c r="D38" s="749"/>
      <c r="E38" s="751"/>
      <c r="F38" s="250"/>
      <c r="G38" s="250"/>
      <c r="H38" s="250">
        <v>0.3</v>
      </c>
      <c r="I38" s="250">
        <v>0.3</v>
      </c>
      <c r="J38" s="250">
        <v>0.4</v>
      </c>
      <c r="K38" s="537"/>
      <c r="L38" s="3">
        <f>K38+J38+I38+H38+G38+F38</f>
        <v>1</v>
      </c>
    </row>
    <row r="39" spans="2:12" ht="18">
      <c r="B39" s="754" t="str">
        <f>'2-ORÇAMENTO'!B364</f>
        <v>15.0</v>
      </c>
      <c r="C39" s="748" t="str">
        <f>'2-ORÇAMENTO'!E364</f>
        <v>INSTALAÇÕES ELÉTRICAS - 110V</v>
      </c>
      <c r="D39" s="753">
        <f>'2-ORÇAMENTO'!K458</f>
        <v>294981.17</v>
      </c>
      <c r="E39" s="750">
        <f>D39/$D$61</f>
        <v>0.13683403517747969</v>
      </c>
      <c r="F39" s="11"/>
      <c r="G39" s="11">
        <f>($D39*G40)</f>
        <v>58996.233999999997</v>
      </c>
      <c r="H39" s="11">
        <f>($D39*H40)</f>
        <v>88494.350999999995</v>
      </c>
      <c r="I39" s="11">
        <f>($D39*I40)</f>
        <v>117992.46799999999</v>
      </c>
      <c r="J39" s="11">
        <f>($D39*J40)</f>
        <v>29498.116999999998</v>
      </c>
      <c r="K39" s="538"/>
      <c r="L39" s="3"/>
    </row>
    <row r="40" spans="2:12" ht="18">
      <c r="B40" s="754"/>
      <c r="C40" s="748"/>
      <c r="D40" s="749"/>
      <c r="E40" s="751"/>
      <c r="F40" s="250"/>
      <c r="G40" s="250">
        <v>0.2</v>
      </c>
      <c r="H40" s="250">
        <v>0.3</v>
      </c>
      <c r="I40" s="250">
        <v>0.4</v>
      </c>
      <c r="J40" s="250">
        <v>0.1</v>
      </c>
      <c r="K40" s="537"/>
      <c r="L40" s="3">
        <f>K40+J40+I40+H40+G40+F40</f>
        <v>1</v>
      </c>
    </row>
    <row r="41" spans="2:12" ht="18">
      <c r="B41" s="754" t="str">
        <f>'2-ORÇAMENTO'!B460</f>
        <v>16.0</v>
      </c>
      <c r="C41" s="748" t="str">
        <f>'2-ORÇAMENTO'!E460</f>
        <v>INSTALAÇÕES DE CLIMATIZAÇÃO</v>
      </c>
      <c r="D41" s="753">
        <f>'2-ORÇAMENTO'!K465</f>
        <v>1602.09</v>
      </c>
      <c r="E41" s="750">
        <f>D41/$D$61</f>
        <v>7.4316757038250423E-4</v>
      </c>
      <c r="F41" s="11"/>
      <c r="G41" s="11"/>
      <c r="H41" s="11"/>
      <c r="I41" s="11"/>
      <c r="J41" s="11">
        <f>($D41*J42)</f>
        <v>1602.09</v>
      </c>
      <c r="K41" s="538"/>
    </row>
    <row r="42" spans="2:12" ht="18">
      <c r="B42" s="754"/>
      <c r="C42" s="748"/>
      <c r="D42" s="749"/>
      <c r="E42" s="751"/>
      <c r="F42" s="250"/>
      <c r="G42" s="250"/>
      <c r="H42" s="250"/>
      <c r="I42" s="250"/>
      <c r="J42" s="250">
        <v>1</v>
      </c>
      <c r="K42" s="537"/>
      <c r="L42" s="3">
        <f>K42+J42+I42+H42+G42+F42</f>
        <v>1</v>
      </c>
    </row>
    <row r="43" spans="2:12" ht="18">
      <c r="B43" s="754" t="str">
        <f>'2-ORÇAMENTO'!B467</f>
        <v>17.0</v>
      </c>
      <c r="C43" s="748" t="str">
        <f>'2-ORÇAMENTO'!E467</f>
        <v>INSTALAÇÕES DE REDE ESTRUTURADA</v>
      </c>
      <c r="D43" s="749">
        <f>'2-ORÇAMENTO'!K498</f>
        <v>43678.32</v>
      </c>
      <c r="E43" s="750">
        <f>D43/$D$61</f>
        <v>2.0261228116266593E-2</v>
      </c>
      <c r="F43" s="11"/>
      <c r="G43" s="11">
        <f>($D43*G44)</f>
        <v>8735.6640000000007</v>
      </c>
      <c r="H43" s="11">
        <f>($D43*H44)</f>
        <v>13103.495999999999</v>
      </c>
      <c r="I43" s="11">
        <f>($D43*I44)</f>
        <v>17471.328000000001</v>
      </c>
      <c r="J43" s="11">
        <f>($D43*J44)</f>
        <v>4367.8320000000003</v>
      </c>
      <c r="K43" s="538"/>
    </row>
    <row r="44" spans="2:12" ht="18">
      <c r="B44" s="754"/>
      <c r="C44" s="748"/>
      <c r="D44" s="749"/>
      <c r="E44" s="751"/>
      <c r="F44" s="250"/>
      <c r="G44" s="250">
        <v>0.2</v>
      </c>
      <c r="H44" s="250">
        <v>0.3</v>
      </c>
      <c r="I44" s="250">
        <v>0.4</v>
      </c>
      <c r="J44" s="250">
        <v>0.1</v>
      </c>
      <c r="K44" s="537"/>
      <c r="L44" s="3">
        <f>K44+J44+I44+H44+G44+F44</f>
        <v>1</v>
      </c>
    </row>
    <row r="45" spans="2:12" ht="18">
      <c r="B45" s="754" t="str">
        <f>'2-ORÇAMENTO'!B500</f>
        <v>18.0</v>
      </c>
      <c r="C45" s="760" t="str">
        <f>'2-ORÇAMENTO'!E500</f>
        <v>SISTEMA DE EXAUSTÃO MECÂNICA</v>
      </c>
      <c r="D45" s="749">
        <f>'2-ORÇAMENTO'!K505</f>
        <v>5260.02</v>
      </c>
      <c r="E45" s="750">
        <f>D45/$D$61</f>
        <v>2.4399854462379645E-3</v>
      </c>
      <c r="F45" s="11"/>
      <c r="G45" s="11"/>
      <c r="H45" s="11">
        <f>($D45*H46)</f>
        <v>1315.0050000000001</v>
      </c>
      <c r="I45" s="11">
        <f>($D45*I46)</f>
        <v>2630.01</v>
      </c>
      <c r="J45" s="11">
        <f>($D45*J46)</f>
        <v>1315.0050000000001</v>
      </c>
      <c r="K45" s="538"/>
    </row>
    <row r="46" spans="2:12" ht="18">
      <c r="B46" s="754"/>
      <c r="C46" s="748"/>
      <c r="D46" s="749"/>
      <c r="E46" s="751"/>
      <c r="F46" s="250"/>
      <c r="G46" s="250"/>
      <c r="H46" s="250">
        <v>0.25</v>
      </c>
      <c r="I46" s="250">
        <v>0.5</v>
      </c>
      <c r="J46" s="250">
        <v>0.25</v>
      </c>
      <c r="K46" s="537"/>
      <c r="L46" s="3">
        <f>K46+J46+I46+H46+G46+F46</f>
        <v>1</v>
      </c>
    </row>
    <row r="47" spans="2:12" ht="18">
      <c r="B47" s="754" t="str">
        <f>'2-ORÇAMENTO'!B507</f>
        <v>19.0</v>
      </c>
      <c r="C47" s="748" t="str">
        <f>'2-ORÇAMENTO'!E507</f>
        <v>SISTEMA DE PROTEÇÃO CONTRA DESCARGAS ATMOSFÉRICAS (SPDA)</v>
      </c>
      <c r="D47" s="749">
        <f>'2-ORÇAMENTO'!K520</f>
        <v>28383.89</v>
      </c>
      <c r="E47" s="750">
        <f>D47/$D$61</f>
        <v>1.3166542809270553E-2</v>
      </c>
      <c r="F47" s="11"/>
      <c r="G47" s="11"/>
      <c r="H47" s="11"/>
      <c r="I47" s="11">
        <f>($D47*I48)</f>
        <v>14191.945</v>
      </c>
      <c r="J47" s="11">
        <f>($D47*J48)</f>
        <v>14191.945</v>
      </c>
      <c r="K47" s="538"/>
    </row>
    <row r="48" spans="2:12" ht="18">
      <c r="B48" s="754"/>
      <c r="C48" s="748"/>
      <c r="D48" s="749"/>
      <c r="E48" s="751"/>
      <c r="F48" s="250"/>
      <c r="G48" s="250"/>
      <c r="H48" s="250"/>
      <c r="I48" s="250">
        <v>0.5</v>
      </c>
      <c r="J48" s="250">
        <v>0.5</v>
      </c>
      <c r="K48" s="537"/>
      <c r="L48" s="3">
        <f>K48+J48+I48+H48+G48+F48</f>
        <v>1</v>
      </c>
    </row>
    <row r="49" spans="1:21" ht="18">
      <c r="B49" s="754" t="str">
        <f>'2-ORÇAMENTO'!B522</f>
        <v>20.0</v>
      </c>
      <c r="C49" s="748" t="str">
        <f>'2-ORÇAMENTO'!E522</f>
        <v>SERVIÇOS COMPLEMENTARES</v>
      </c>
      <c r="D49" s="749">
        <f>'2-ORÇAMENTO'!K562</f>
        <v>210275.57</v>
      </c>
      <c r="E49" s="750">
        <f>D49/$D$61</f>
        <v>9.7541326934002595E-2</v>
      </c>
      <c r="F49" s="11"/>
      <c r="G49" s="11">
        <f>($D49*G50)</f>
        <v>31541.335500000001</v>
      </c>
      <c r="H49" s="11">
        <f>($D49*H50)</f>
        <v>31541.335500000001</v>
      </c>
      <c r="I49" s="11">
        <f>($D49*I50)</f>
        <v>42055.114000000001</v>
      </c>
      <c r="J49" s="11">
        <f>($D49*J50)</f>
        <v>52568.892500000002</v>
      </c>
      <c r="K49" s="538">
        <f>($D49*K50)</f>
        <v>52568.892500000002</v>
      </c>
    </row>
    <row r="50" spans="1:21" ht="18">
      <c r="B50" s="754"/>
      <c r="C50" s="748"/>
      <c r="D50" s="749"/>
      <c r="E50" s="751"/>
      <c r="F50" s="250"/>
      <c r="G50" s="250">
        <v>0.15</v>
      </c>
      <c r="H50" s="250">
        <v>0.15</v>
      </c>
      <c r="I50" s="250">
        <v>0.2</v>
      </c>
      <c r="J50" s="250">
        <v>0.25</v>
      </c>
      <c r="K50" s="537">
        <v>0.25</v>
      </c>
      <c r="L50" s="3">
        <f>K50+J50+I50+H50+G50+F50</f>
        <v>1</v>
      </c>
    </row>
    <row r="51" spans="1:21" ht="18" customHeight="1">
      <c r="B51" s="754" t="str">
        <f>'2-ORÇAMENTO'!B563</f>
        <v>21.0</v>
      </c>
      <c r="C51" s="748" t="str">
        <f>'2-ORÇAMENTO'!E563</f>
        <v>FECHAMENTOS EXTERNO DA CRECHE</v>
      </c>
      <c r="D51" s="749">
        <f>'2-ORÇAMENTO'!K598</f>
        <v>65337.39</v>
      </c>
      <c r="E51" s="750">
        <f>D51/$D$61</f>
        <v>3.0308303142416549E-2</v>
      </c>
      <c r="F51" s="11">
        <f>($D51*F52)</f>
        <v>32668.695</v>
      </c>
      <c r="G51" s="11">
        <f>($D51*G52)</f>
        <v>32668.695</v>
      </c>
      <c r="H51" s="11"/>
      <c r="I51" s="11"/>
      <c r="J51" s="11"/>
      <c r="K51" s="538"/>
      <c r="L51" s="3"/>
    </row>
    <row r="52" spans="1:21" ht="18" customHeight="1">
      <c r="B52" s="754"/>
      <c r="C52" s="748"/>
      <c r="D52" s="749"/>
      <c r="E52" s="751"/>
      <c r="F52" s="250">
        <v>0.5</v>
      </c>
      <c r="G52" s="250">
        <v>0.5</v>
      </c>
      <c r="H52" s="250"/>
      <c r="I52" s="250"/>
      <c r="J52" s="250"/>
      <c r="K52" s="537"/>
      <c r="L52" s="3">
        <f t="shared" ref="L52:L54" si="0">K52+J52+I52+H52+G52+F52</f>
        <v>1</v>
      </c>
    </row>
    <row r="53" spans="1:21" ht="18" customHeight="1">
      <c r="B53" s="754" t="str">
        <f>'2-ORÇAMENTO'!B599</f>
        <v>22.0</v>
      </c>
      <c r="C53" s="748" t="str">
        <f>'2-ORÇAMENTO'!E599</f>
        <v>INSTALAÇÕES ELÉTRICAS REDE ELÉTRICA EM TENSÃO PRIMÁRIA 13,8kV E IMPLANTAÇÃO DO POSTO DE TRANSFORMAÇÃO DE 112,5kVA</v>
      </c>
      <c r="D53" s="749">
        <f>'2-ORÇAMENTO'!K715</f>
        <v>87707.81</v>
      </c>
      <c r="E53" s="750">
        <f>D53/$D$61</f>
        <v>4.0685354793594815E-2</v>
      </c>
      <c r="F53" s="11"/>
      <c r="G53" s="11"/>
      <c r="H53" s="11"/>
      <c r="I53" s="11"/>
      <c r="J53" s="11">
        <f>($D53*J54)</f>
        <v>35083.124000000003</v>
      </c>
      <c r="K53" s="538">
        <f>($D53*K54)</f>
        <v>52624.685999999994</v>
      </c>
      <c r="L53" s="3"/>
    </row>
    <row r="54" spans="1:21" ht="18" customHeight="1">
      <c r="B54" s="754"/>
      <c r="C54" s="748"/>
      <c r="D54" s="749"/>
      <c r="E54" s="751"/>
      <c r="F54" s="250"/>
      <c r="G54" s="250"/>
      <c r="H54" s="250"/>
      <c r="I54" s="250"/>
      <c r="J54" s="250">
        <v>0.4</v>
      </c>
      <c r="K54" s="537">
        <v>0.6</v>
      </c>
      <c r="L54" s="3">
        <f t="shared" si="0"/>
        <v>1</v>
      </c>
    </row>
    <row r="55" spans="1:21" ht="18">
      <c r="B55" s="754" t="str">
        <f>'2-ORÇAMENTO'!B716</f>
        <v>23.0</v>
      </c>
      <c r="C55" s="756" t="str">
        <f>'2-ORÇAMENTO'!E716</f>
        <v>SERVIÇOS DIVERSOS</v>
      </c>
      <c r="D55" s="773">
        <f>'2-ORÇAMENTO'!K718</f>
        <v>4334.3599999999997</v>
      </c>
      <c r="E55" s="750">
        <f>D55/$D$61</f>
        <v>2.0105960279154797E-3</v>
      </c>
      <c r="F55" s="11"/>
      <c r="G55" s="11"/>
      <c r="H55" s="11"/>
      <c r="I55" s="11">
        <f t="shared" ref="I55" si="1">TRUNC(($D55*I56),2)</f>
        <v>866.87</v>
      </c>
      <c r="J55" s="11">
        <f>($D55*J56)</f>
        <v>866.87199999999996</v>
      </c>
      <c r="K55" s="538">
        <f>($D55*K56)</f>
        <v>2600.6159999999995</v>
      </c>
      <c r="L55" s="3"/>
    </row>
    <row r="56" spans="1:21" ht="18">
      <c r="B56" s="769"/>
      <c r="C56" s="772"/>
      <c r="D56" s="774"/>
      <c r="E56" s="768"/>
      <c r="F56" s="563"/>
      <c r="G56" s="563"/>
      <c r="H56" s="563"/>
      <c r="I56" s="563">
        <v>0.2</v>
      </c>
      <c r="J56" s="563">
        <v>0.2</v>
      </c>
      <c r="K56" s="564">
        <v>0.6</v>
      </c>
    </row>
    <row r="57" spans="1:21" ht="18" customHeight="1">
      <c r="B57" s="754" t="str">
        <f>'2-ORÇAMENTO'!B719</f>
        <v>24.0</v>
      </c>
      <c r="C57" s="748" t="str">
        <f>'2-ORÇAMENTO'!E719</f>
        <v xml:space="preserve">ADMINISTRAÇÃO LOCAL </v>
      </c>
      <c r="D57" s="778">
        <f>'2-ORÇAMENTO'!K722</f>
        <v>87270.48</v>
      </c>
      <c r="E57" s="751">
        <f>D57/$D$61</f>
        <v>4.0482488866240306E-2</v>
      </c>
      <c r="F57" s="565">
        <f t="shared" ref="F57:K57" si="2">($D$57/6)</f>
        <v>14545.08</v>
      </c>
      <c r="G57" s="565">
        <f t="shared" si="2"/>
        <v>14545.08</v>
      </c>
      <c r="H57" s="565">
        <f t="shared" si="2"/>
        <v>14545.08</v>
      </c>
      <c r="I57" s="565">
        <f t="shared" si="2"/>
        <v>14545.08</v>
      </c>
      <c r="J57" s="565">
        <f t="shared" si="2"/>
        <v>14545.08</v>
      </c>
      <c r="K57" s="565">
        <f t="shared" si="2"/>
        <v>14545.08</v>
      </c>
      <c r="L57" s="3"/>
    </row>
    <row r="58" spans="1:21" ht="18.75" thickBot="1">
      <c r="B58" s="775"/>
      <c r="C58" s="776"/>
      <c r="D58" s="779"/>
      <c r="E58" s="777"/>
      <c r="F58" s="563">
        <f t="shared" ref="F58" si="3">F57/$D$11</f>
        <v>0.24627115854662043</v>
      </c>
      <c r="G58" s="563">
        <f t="shared" ref="G58:K58" si="4">G57/$D$11</f>
        <v>0.24627115854662043</v>
      </c>
      <c r="H58" s="563">
        <f t="shared" si="4"/>
        <v>0.24627115854662043</v>
      </c>
      <c r="I58" s="563">
        <f t="shared" si="4"/>
        <v>0.24627115854662043</v>
      </c>
      <c r="J58" s="563">
        <f t="shared" si="4"/>
        <v>0.24627115854662043</v>
      </c>
      <c r="K58" s="563">
        <f t="shared" si="4"/>
        <v>0.24627115854662043</v>
      </c>
      <c r="L58" s="3"/>
    </row>
    <row r="59" spans="1:21" ht="18.75" thickBot="1">
      <c r="B59" s="770" t="s">
        <v>20</v>
      </c>
      <c r="C59" s="771"/>
      <c r="D59" s="246"/>
      <c r="E59" s="245"/>
      <c r="F59" s="567">
        <f t="shared" ref="F59:K59" si="5">SUM(F57+F55+F53+F51+F49+F47+F45+F43+F41+F39+F37+F35+F33+F31+F29+F27+F25+F23+F21+F19+F17+F15+F13+F11)</f>
        <v>355846.74599999998</v>
      </c>
      <c r="G59" s="567">
        <f t="shared" si="5"/>
        <v>443136.41249999998</v>
      </c>
      <c r="H59" s="567">
        <f t="shared" si="5"/>
        <v>498710.53049999999</v>
      </c>
      <c r="I59" s="567">
        <f t="shared" si="5"/>
        <v>426084.37599999993</v>
      </c>
      <c r="J59" s="567">
        <f t="shared" si="5"/>
        <v>309641.41850000003</v>
      </c>
      <c r="K59" s="567">
        <f t="shared" si="5"/>
        <v>122339.2745</v>
      </c>
      <c r="L59" s="3">
        <f>K56+J56+I56+H56+G56+F56</f>
        <v>1</v>
      </c>
      <c r="M59" s="2"/>
    </row>
    <row r="60" spans="1:21" ht="18.75" thickBot="1">
      <c r="B60" s="766" t="s">
        <v>4924</v>
      </c>
      <c r="C60" s="767"/>
      <c r="D60" s="246"/>
      <c r="E60" s="245"/>
      <c r="F60" s="566">
        <f t="shared" ref="F60" si="6">F59/$D$61</f>
        <v>0.16506798098317829</v>
      </c>
      <c r="G60" s="566">
        <f t="shared" ref="G60" si="7">G59/$D$61</f>
        <v>0.20555936996401211</v>
      </c>
      <c r="H60" s="566">
        <f t="shared" ref="H60" si="8">H59/$D$61</f>
        <v>0.23133874705906335</v>
      </c>
      <c r="I60" s="566">
        <f t="shared" ref="I60" si="9">I59/$D$61</f>
        <v>0.19764937705738464</v>
      </c>
      <c r="J60" s="566">
        <f t="shared" ref="J60" si="10">J59/$D$61</f>
        <v>0.14363454030450051</v>
      </c>
      <c r="K60" s="566">
        <f t="shared" ref="K60" si="11">K59/$D$61</f>
        <v>5.6749983704113542E-2</v>
      </c>
      <c r="L60" s="3">
        <f>K60+J60+I60+H60+G60+F60</f>
        <v>0.99999999907225245</v>
      </c>
      <c r="M60" s="2"/>
    </row>
    <row r="61" spans="1:21" ht="18.75" thickBot="1">
      <c r="B61" s="761" t="s">
        <v>13727</v>
      </c>
      <c r="C61" s="762"/>
      <c r="D61" s="247">
        <f>TRUNC(SUM(D11:D58),2)</f>
        <v>2155758.7599999998</v>
      </c>
      <c r="E61" s="248">
        <f>SUM(E11:E58)</f>
        <v>1.0000000000000004</v>
      </c>
      <c r="F61" s="249">
        <f>SUM(F59)</f>
        <v>355846.74599999998</v>
      </c>
      <c r="G61" s="249">
        <f>SUM(G59+F61)</f>
        <v>798983.1584999999</v>
      </c>
      <c r="H61" s="249">
        <f>SUM(H59+G61)</f>
        <v>1297693.6889999998</v>
      </c>
      <c r="I61" s="249">
        <f>SUM(I59+H61)</f>
        <v>1723778.0649999997</v>
      </c>
      <c r="J61" s="249">
        <f>SUM(J59+I61)</f>
        <v>2033419.4834999996</v>
      </c>
      <c r="K61" s="249">
        <f>SUM(K59+J61)</f>
        <v>2155758.7579999994</v>
      </c>
    </row>
    <row r="62" spans="1:21" ht="18" customHeight="1">
      <c r="A62" s="224"/>
      <c r="B62" s="224"/>
      <c r="C62" s="224"/>
      <c r="D62" s="21"/>
      <c r="E62" s="224"/>
      <c r="F62" s="224"/>
      <c r="G62" s="224"/>
      <c r="H62" s="224"/>
      <c r="I62" s="224"/>
      <c r="J62" s="224"/>
      <c r="K62" s="224"/>
      <c r="L62" s="224"/>
      <c r="M62" s="224"/>
      <c r="N62" s="224"/>
      <c r="O62" s="224"/>
      <c r="P62" s="224"/>
      <c r="Q62" s="224"/>
      <c r="R62" s="224"/>
      <c r="S62" s="224"/>
      <c r="T62" s="224"/>
      <c r="U62" s="224"/>
    </row>
    <row r="63" spans="1:21" ht="14.25" customHeight="1">
      <c r="A63" s="224"/>
      <c r="B63" s="224"/>
      <c r="C63" s="224"/>
      <c r="D63" s="22"/>
      <c r="E63" s="224"/>
      <c r="F63" s="224"/>
      <c r="G63" s="224"/>
      <c r="H63" s="224"/>
      <c r="I63" s="224"/>
      <c r="J63" s="224"/>
      <c r="K63" s="224"/>
      <c r="L63" s="224"/>
      <c r="M63" s="224"/>
      <c r="N63" s="224"/>
      <c r="O63" s="224"/>
      <c r="P63" s="224"/>
      <c r="Q63" s="224"/>
      <c r="R63" s="224"/>
      <c r="S63" s="224"/>
      <c r="T63" s="224"/>
      <c r="U63" s="224"/>
    </row>
    <row r="64" spans="1:21" ht="15">
      <c r="A64" s="224"/>
      <c r="B64" s="869"/>
      <c r="C64" s="556"/>
      <c r="D64" s="24"/>
      <c r="E64" s="25"/>
      <c r="F64" s="26"/>
      <c r="G64" s="18"/>
      <c r="H64" s="19"/>
      <c r="I64" s="20"/>
      <c r="J64" s="7"/>
      <c r="K64" s="7"/>
      <c r="L64" s="224"/>
      <c r="M64" s="224"/>
      <c r="N64" s="224"/>
      <c r="O64" s="224"/>
      <c r="P64" s="224"/>
      <c r="Q64" s="224"/>
      <c r="R64" s="224"/>
      <c r="S64" s="224"/>
      <c r="T64" s="224"/>
      <c r="U64" s="224"/>
    </row>
    <row r="65" spans="1:21" ht="15">
      <c r="A65" s="224"/>
      <c r="B65" s="869"/>
      <c r="C65" s="556"/>
      <c r="D65" s="24"/>
      <c r="E65" s="25"/>
      <c r="F65" s="26"/>
      <c r="G65" s="18"/>
      <c r="H65" s="19"/>
      <c r="I65" s="20"/>
      <c r="J65" s="7"/>
      <c r="K65" s="7"/>
      <c r="L65" s="224"/>
      <c r="M65" s="224"/>
      <c r="N65" s="224"/>
      <c r="O65" s="224"/>
      <c r="P65" s="224"/>
      <c r="Q65" s="224"/>
      <c r="R65" s="224"/>
      <c r="S65" s="224"/>
      <c r="T65" s="224"/>
      <c r="U65" s="224"/>
    </row>
    <row r="66" spans="1:21">
      <c r="A66" s="224"/>
      <c r="B66" s="224"/>
      <c r="C66" s="224"/>
      <c r="D66" s="21"/>
      <c r="E66" s="224"/>
      <c r="F66" s="224"/>
      <c r="G66" s="224"/>
      <c r="H66" s="224"/>
      <c r="I66" s="224"/>
      <c r="J66" s="224"/>
      <c r="K66" s="224"/>
      <c r="L66" s="224"/>
      <c r="M66" s="224"/>
      <c r="N66" s="224"/>
      <c r="O66" s="224"/>
      <c r="P66" s="224"/>
      <c r="Q66" s="224"/>
      <c r="R66" s="224"/>
      <c r="S66" s="224"/>
      <c r="T66" s="224"/>
      <c r="U66" s="224"/>
    </row>
    <row r="67" spans="1:21">
      <c r="A67" s="224"/>
      <c r="B67" s="224"/>
      <c r="C67" s="224"/>
      <c r="D67" s="21"/>
      <c r="E67" s="224"/>
      <c r="F67" s="224"/>
      <c r="G67" s="224"/>
      <c r="H67" s="224"/>
      <c r="I67" s="224"/>
      <c r="J67" s="224"/>
      <c r="K67" s="224"/>
      <c r="L67" s="224"/>
      <c r="M67" s="224"/>
      <c r="N67" s="224"/>
      <c r="O67" s="224"/>
      <c r="P67" s="224"/>
      <c r="Q67" s="224"/>
      <c r="R67" s="224"/>
      <c r="S67" s="224"/>
      <c r="T67" s="224"/>
      <c r="U67" s="224"/>
    </row>
    <row r="68" spans="1:21">
      <c r="A68" s="224"/>
      <c r="B68" s="224"/>
      <c r="C68" s="224"/>
      <c r="D68" s="21"/>
      <c r="E68" s="224"/>
      <c r="F68" s="224"/>
      <c r="G68" s="224"/>
      <c r="H68" s="224"/>
      <c r="I68" s="224"/>
      <c r="J68" s="224"/>
      <c r="K68" s="224"/>
      <c r="L68" s="224"/>
      <c r="M68" s="224"/>
      <c r="N68" s="224"/>
      <c r="O68" s="224"/>
      <c r="P68" s="224"/>
      <c r="Q68" s="224"/>
      <c r="R68" s="224"/>
      <c r="S68" s="224"/>
      <c r="T68" s="224"/>
      <c r="U68" s="224"/>
    </row>
    <row r="69" spans="1:21">
      <c r="A69" s="224"/>
      <c r="B69" s="224"/>
      <c r="C69" s="224"/>
      <c r="D69" s="21"/>
      <c r="E69" s="224"/>
      <c r="F69" s="224"/>
      <c r="G69" s="224"/>
      <c r="H69" s="224"/>
      <c r="I69" s="224"/>
      <c r="J69" s="224"/>
      <c r="K69" s="224"/>
      <c r="L69" s="224"/>
      <c r="M69" s="224"/>
      <c r="N69" s="224"/>
      <c r="O69" s="224"/>
      <c r="P69" s="224"/>
      <c r="Q69" s="224"/>
      <c r="R69" s="224"/>
      <c r="S69" s="224"/>
      <c r="T69" s="224"/>
      <c r="U69" s="224"/>
    </row>
  </sheetData>
  <mergeCells count="110">
    <mergeCell ref="B57:B58"/>
    <mergeCell ref="C57:C58"/>
    <mergeCell ref="E57:E58"/>
    <mergeCell ref="D57:D58"/>
    <mergeCell ref="B3:I3"/>
    <mergeCell ref="B4:I4"/>
    <mergeCell ref="B5:I5"/>
    <mergeCell ref="B6:I6"/>
    <mergeCell ref="C23:C24"/>
    <mergeCell ref="B23:B24"/>
    <mergeCell ref="B29:B30"/>
    <mergeCell ref="C29:C30"/>
    <mergeCell ref="D29:D30"/>
    <mergeCell ref="B7:I7"/>
    <mergeCell ref="B8:K8"/>
    <mergeCell ref="B9:B10"/>
    <mergeCell ref="C9:C10"/>
    <mergeCell ref="D9:E9"/>
    <mergeCell ref="F9:K9"/>
    <mergeCell ref="B11:B12"/>
    <mergeCell ref="C11:C12"/>
    <mergeCell ref="D11:D12"/>
    <mergeCell ref="E11:E12"/>
    <mergeCell ref="B53:B54"/>
    <mergeCell ref="B61:C61"/>
    <mergeCell ref="B41:B42"/>
    <mergeCell ref="B43:B44"/>
    <mergeCell ref="C43:C44"/>
    <mergeCell ref="D43:D44"/>
    <mergeCell ref="C41:C42"/>
    <mergeCell ref="D41:D42"/>
    <mergeCell ref="D23:D24"/>
    <mergeCell ref="E15:E16"/>
    <mergeCell ref="E23:E24"/>
    <mergeCell ref="E29:E30"/>
    <mergeCell ref="B31:B32"/>
    <mergeCell ref="C31:C32"/>
    <mergeCell ref="D31:D32"/>
    <mergeCell ref="E31:E32"/>
    <mergeCell ref="B25:B26"/>
    <mergeCell ref="C25:C26"/>
    <mergeCell ref="B60:C60"/>
    <mergeCell ref="E55:E56"/>
    <mergeCell ref="B55:B56"/>
    <mergeCell ref="B59:C59"/>
    <mergeCell ref="C55:C56"/>
    <mergeCell ref="D55:D56"/>
    <mergeCell ref="B45:B46"/>
    <mergeCell ref="B2:K2"/>
    <mergeCell ref="B49:B50"/>
    <mergeCell ref="C45:C46"/>
    <mergeCell ref="D45:D46"/>
    <mergeCell ref="D47:D48"/>
    <mergeCell ref="B47:B48"/>
    <mergeCell ref="C47:C48"/>
    <mergeCell ref="C49:C50"/>
    <mergeCell ref="D49:D50"/>
    <mergeCell ref="B33:B34"/>
    <mergeCell ref="C33:C34"/>
    <mergeCell ref="D33:D34"/>
    <mergeCell ref="E33:E34"/>
    <mergeCell ref="D25:D26"/>
    <mergeCell ref="E25:E26"/>
    <mergeCell ref="B27:B28"/>
    <mergeCell ref="C27:C28"/>
    <mergeCell ref="D27:D28"/>
    <mergeCell ref="E27:E28"/>
    <mergeCell ref="B35:B36"/>
    <mergeCell ref="C35:C36"/>
    <mergeCell ref="D35:D36"/>
    <mergeCell ref="E35:E36"/>
    <mergeCell ref="E45:E46"/>
    <mergeCell ref="C53:C54"/>
    <mergeCell ref="D53:D54"/>
    <mergeCell ref="E53:E54"/>
    <mergeCell ref="B13:B14"/>
    <mergeCell ref="C13:C14"/>
    <mergeCell ref="D13:D14"/>
    <mergeCell ref="E13:E14"/>
    <mergeCell ref="B17:B18"/>
    <mergeCell ref="C17:C18"/>
    <mergeCell ref="D17:D18"/>
    <mergeCell ref="E17:E18"/>
    <mergeCell ref="B19:B20"/>
    <mergeCell ref="C19:C20"/>
    <mergeCell ref="D19:D20"/>
    <mergeCell ref="E19:E20"/>
    <mergeCell ref="B21:B22"/>
    <mergeCell ref="C21:C22"/>
    <mergeCell ref="D21:D22"/>
    <mergeCell ref="E21:E22"/>
    <mergeCell ref="B15:B16"/>
    <mergeCell ref="C15:C16"/>
    <mergeCell ref="D15:D16"/>
    <mergeCell ref="B37:B38"/>
    <mergeCell ref="B51:B52"/>
    <mergeCell ref="C51:C52"/>
    <mergeCell ref="D51:D52"/>
    <mergeCell ref="E51:E52"/>
    <mergeCell ref="C37:C38"/>
    <mergeCell ref="E37:E38"/>
    <mergeCell ref="E47:E48"/>
    <mergeCell ref="D37:D38"/>
    <mergeCell ref="E43:E44"/>
    <mergeCell ref="B39:B40"/>
    <mergeCell ref="E49:E50"/>
    <mergeCell ref="E41:E42"/>
    <mergeCell ref="C39:C40"/>
    <mergeCell ref="D39:D40"/>
    <mergeCell ref="E39:E40"/>
  </mergeCells>
  <phoneticPr fontId="27" type="noConversion"/>
  <conditionalFormatting sqref="F1:K1 F3:K10 F34 F54 F28 F26 F22 F20 F18 F14 F16 F24 F30 F36 F38 F40 F42 F44 F46 F48 F50 F56 F59:K1048576">
    <cfRule type="containsText" dxfId="292" priority="833" operator="containsText" text="%">
      <formula>NOT(ISERROR(SEARCH("%",F1)))</formula>
    </cfRule>
  </conditionalFormatting>
  <conditionalFormatting sqref="F34 F54 F28 F26 F22 F20 F18 F14 F16 F24 F30 F36 F38 F40 F42 F44 F46 F48 F50 F56 F59:F61">
    <cfRule type="containsText" dxfId="291" priority="831" operator="containsText" text="%">
      <formula>NOT(ISERROR(SEARCH("%",F14)))</formula>
    </cfRule>
  </conditionalFormatting>
  <conditionalFormatting sqref="F30">
    <cfRule type="containsText" dxfId="290" priority="822" operator="containsText" text="%">
      <formula>NOT(ISERROR(SEARCH("%",F30)))</formula>
    </cfRule>
  </conditionalFormatting>
  <conditionalFormatting sqref="F44">
    <cfRule type="containsText" dxfId="289" priority="796" operator="containsText" text="%">
      <formula>NOT(ISERROR(SEARCH("%",F44)))</formula>
    </cfRule>
  </conditionalFormatting>
  <conditionalFormatting sqref="F44">
    <cfRule type="containsText" dxfId="288" priority="794" operator="containsText" text="%">
      <formula>NOT(ISERROR(SEARCH("%",F44)))</formula>
    </cfRule>
  </conditionalFormatting>
  <conditionalFormatting sqref="G59">
    <cfRule type="containsText" dxfId="287" priority="127" operator="containsText" text="%">
      <formula>NOT(ISERROR(SEARCH("%",G59)))</formula>
    </cfRule>
  </conditionalFormatting>
  <conditionalFormatting sqref="G59">
    <cfRule type="containsText" dxfId="286" priority="125" operator="containsText" text="%">
      <formula>NOT(ISERROR(SEARCH("%",G59)))</formula>
    </cfRule>
  </conditionalFormatting>
  <conditionalFormatting sqref="G59">
    <cfRule type="containsText" dxfId="285" priority="772" operator="containsText" text="%">
      <formula>NOT(ISERROR(SEARCH("%",G59)))</formula>
    </cfRule>
  </conditionalFormatting>
  <conditionalFormatting sqref="H59">
    <cfRule type="containsText" dxfId="284" priority="770" operator="containsText" text="%">
      <formula>NOT(ISERROR(SEARCH("%",H59)))</formula>
    </cfRule>
  </conditionalFormatting>
  <conditionalFormatting sqref="I59">
    <cfRule type="containsText" dxfId="283" priority="768" operator="containsText" text="%">
      <formula>NOT(ISERROR(SEARCH("%",I59)))</formula>
    </cfRule>
  </conditionalFormatting>
  <conditionalFormatting sqref="J59">
    <cfRule type="containsText" dxfId="282" priority="766" operator="containsText" text="%">
      <formula>NOT(ISERROR(SEARCH("%",J59)))</formula>
    </cfRule>
  </conditionalFormatting>
  <conditionalFormatting sqref="K59">
    <cfRule type="containsText" dxfId="281" priority="764" operator="containsText" text="%">
      <formula>NOT(ISERROR(SEARCH("%",K59)))</formula>
    </cfRule>
  </conditionalFormatting>
  <conditionalFormatting sqref="G59:G60">
    <cfRule type="containsText" dxfId="280" priority="762" operator="containsText" text="%">
      <formula>NOT(ISERROR(SEARCH("%",G59)))</formula>
    </cfRule>
  </conditionalFormatting>
  <conditionalFormatting sqref="H59:H60">
    <cfRule type="containsText" dxfId="279" priority="760" operator="containsText" text="%">
      <formula>NOT(ISERROR(SEARCH("%",H59)))</formula>
    </cfRule>
  </conditionalFormatting>
  <conditionalFormatting sqref="I59:I60">
    <cfRule type="containsText" dxfId="278" priority="758" operator="containsText" text="%">
      <formula>NOT(ISERROR(SEARCH("%",I59)))</formula>
    </cfRule>
  </conditionalFormatting>
  <conditionalFormatting sqref="J59:J60">
    <cfRule type="containsText" dxfId="277" priority="756" operator="containsText" text="%">
      <formula>NOT(ISERROR(SEARCH("%",J59)))</formula>
    </cfRule>
  </conditionalFormatting>
  <conditionalFormatting sqref="K59:K60">
    <cfRule type="containsText" dxfId="276" priority="754" operator="containsText" text="%">
      <formula>NOT(ISERROR(SEARCH("%",K59)))</formula>
    </cfRule>
  </conditionalFormatting>
  <conditionalFormatting sqref="F32">
    <cfRule type="containsText" dxfId="275" priority="751" operator="containsText" text="%">
      <formula>NOT(ISERROR(SEARCH("%",F32)))</formula>
    </cfRule>
  </conditionalFormatting>
  <conditionalFormatting sqref="G34 G54 G28 G26 G22 G20 G18 G14 G46 G16 G24 G30 G36 G38 G40 G42 G48 G50:H50 G56">
    <cfRule type="containsText" dxfId="274" priority="748" operator="containsText" text="%">
      <formula>NOT(ISERROR(SEARCH("%",G14)))</formula>
    </cfRule>
  </conditionalFormatting>
  <conditionalFormatting sqref="G30">
    <cfRule type="containsText" dxfId="273" priority="746" operator="containsText" text="%">
      <formula>NOT(ISERROR(SEARCH("%",G30)))</formula>
    </cfRule>
  </conditionalFormatting>
  <conditionalFormatting sqref="H59">
    <cfRule type="containsText" dxfId="272" priority="326" operator="containsText" text="%">
      <formula>NOT(ISERROR(SEARCH("%",H59)))</formula>
    </cfRule>
  </conditionalFormatting>
  <conditionalFormatting sqref="G59">
    <cfRule type="containsText" dxfId="271" priority="324" operator="containsText" text="%">
      <formula>NOT(ISERROR(SEARCH("%",G59)))</formula>
    </cfRule>
  </conditionalFormatting>
  <conditionalFormatting sqref="G32">
    <cfRule type="containsText" dxfId="270" priority="739" operator="containsText" text="%">
      <formula>NOT(ISERROR(SEARCH("%",G32)))</formula>
    </cfRule>
  </conditionalFormatting>
  <conditionalFormatting sqref="H12 H34 H54 H28 H26 H22 H20 H18 H14 H46 H16 H24 H30 H36 H38 H40 H42 H48 H56">
    <cfRule type="containsText" dxfId="269" priority="736" operator="containsText" text="%">
      <formula>NOT(ISERROR(SEARCH("%",H12)))</formula>
    </cfRule>
  </conditionalFormatting>
  <conditionalFormatting sqref="H30">
    <cfRule type="containsText" dxfId="268" priority="734" operator="containsText" text="%">
      <formula>NOT(ISERROR(SEARCH("%",H30)))</formula>
    </cfRule>
  </conditionalFormatting>
  <conditionalFormatting sqref="G59">
    <cfRule type="containsText" dxfId="267" priority="314" operator="containsText" text="%">
      <formula>NOT(ISERROR(SEARCH("%",G59)))</formula>
    </cfRule>
  </conditionalFormatting>
  <conditionalFormatting sqref="G59">
    <cfRule type="containsText" dxfId="266" priority="312" operator="containsText" text="%">
      <formula>NOT(ISERROR(SEARCH("%",G59)))</formula>
    </cfRule>
  </conditionalFormatting>
  <conditionalFormatting sqref="H32">
    <cfRule type="containsText" dxfId="265" priority="727" operator="containsText" text="%">
      <formula>NOT(ISERROR(SEARCH("%",H32)))</formula>
    </cfRule>
  </conditionalFormatting>
  <conditionalFormatting sqref="I12 I34 I54 I28 I26 I22 I20 I18 I14 I46 I16 I24 I30 I36 I38 I40 I42 I48 I50 I56">
    <cfRule type="containsText" dxfId="264" priority="724" operator="containsText" text="%">
      <formula>NOT(ISERROR(SEARCH("%",I12)))</formula>
    </cfRule>
  </conditionalFormatting>
  <conditionalFormatting sqref="I30">
    <cfRule type="containsText" dxfId="263" priority="722" operator="containsText" text="%">
      <formula>NOT(ISERROR(SEARCH("%",I30)))</formula>
    </cfRule>
  </conditionalFormatting>
  <conditionalFormatting sqref="F59">
    <cfRule type="containsText" dxfId="262" priority="302" operator="containsText" text="%">
      <formula>NOT(ISERROR(SEARCH("%",F59)))</formula>
    </cfRule>
  </conditionalFormatting>
  <conditionalFormatting sqref="F59">
    <cfRule type="containsText" dxfId="261" priority="300" operator="containsText" text="%">
      <formula>NOT(ISERROR(SEARCH("%",F59)))</formula>
    </cfRule>
  </conditionalFormatting>
  <conditionalFormatting sqref="I32">
    <cfRule type="containsText" dxfId="260" priority="715" operator="containsText" text="%">
      <formula>NOT(ISERROR(SEARCH("%",I32)))</formula>
    </cfRule>
  </conditionalFormatting>
  <conditionalFormatting sqref="J12 J34 J54 J28 J26 J22 J20 J18 J14 J46 J16 J24 J30 J36 J38 J40 J48 J50 J56">
    <cfRule type="containsText" dxfId="259" priority="712" operator="containsText" text="%">
      <formula>NOT(ISERROR(SEARCH("%",J12)))</formula>
    </cfRule>
  </conditionalFormatting>
  <conditionalFormatting sqref="J30">
    <cfRule type="containsText" dxfId="258" priority="710" operator="containsText" text="%">
      <formula>NOT(ISERROR(SEARCH("%",J30)))</formula>
    </cfRule>
  </conditionalFormatting>
  <conditionalFormatting sqref="G60">
    <cfRule type="containsText" dxfId="257" priority="290" operator="containsText" text="%">
      <formula>NOT(ISERROR(SEARCH("%",G60)))</formula>
    </cfRule>
  </conditionalFormatting>
  <conditionalFormatting sqref="F60">
    <cfRule type="containsText" dxfId="256" priority="288" operator="containsText" text="%">
      <formula>NOT(ISERROR(SEARCH("%",F60)))</formula>
    </cfRule>
  </conditionalFormatting>
  <conditionalFormatting sqref="J32">
    <cfRule type="containsText" dxfId="255" priority="703" operator="containsText" text="%">
      <formula>NOT(ISERROR(SEARCH("%",J32)))</formula>
    </cfRule>
  </conditionalFormatting>
  <conditionalFormatting sqref="K12 K34 K54 K28 K26 K22 K20 K18 K14 K16 K24 K30 K36 K38 K40 K42 K44 K46 K48 K50 K56">
    <cfRule type="containsText" dxfId="254" priority="700" operator="containsText" text="%">
      <formula>NOT(ISERROR(SEARCH("%",K12)))</formula>
    </cfRule>
  </conditionalFormatting>
  <conditionalFormatting sqref="K30">
    <cfRule type="containsText" dxfId="253" priority="698" operator="containsText" text="%">
      <formula>NOT(ISERROR(SEARCH("%",K30)))</formula>
    </cfRule>
  </conditionalFormatting>
  <conditionalFormatting sqref="K44">
    <cfRule type="containsText" dxfId="252" priority="696" operator="containsText" text="%">
      <formula>NOT(ISERROR(SEARCH("%",K44)))</formula>
    </cfRule>
  </conditionalFormatting>
  <conditionalFormatting sqref="K44">
    <cfRule type="containsText" dxfId="251" priority="694" operator="containsText" text="%">
      <formula>NOT(ISERROR(SEARCH("%",K44)))</formula>
    </cfRule>
  </conditionalFormatting>
  <conditionalFormatting sqref="K32">
    <cfRule type="containsText" dxfId="250" priority="691" operator="containsText" text="%">
      <formula>NOT(ISERROR(SEARCH("%",K32)))</formula>
    </cfRule>
  </conditionalFormatting>
  <conditionalFormatting sqref="K59">
    <cfRule type="containsText" dxfId="249" priority="354" operator="containsText" text="%">
      <formula>NOT(ISERROR(SEARCH("%",K59)))</formula>
    </cfRule>
  </conditionalFormatting>
  <conditionalFormatting sqref="I59">
    <cfRule type="containsText" dxfId="248" priority="348" operator="containsText" text="%">
      <formula>NOT(ISERROR(SEARCH("%",I59)))</formula>
    </cfRule>
  </conditionalFormatting>
  <conditionalFormatting sqref="F52">
    <cfRule type="containsText" dxfId="247" priority="673" operator="containsText" text="%">
      <formula>NOT(ISERROR(SEARCH("%",F52)))</formula>
    </cfRule>
  </conditionalFormatting>
  <conditionalFormatting sqref="G52">
    <cfRule type="containsText" dxfId="246" priority="670" operator="containsText" text="%">
      <formula>NOT(ISERROR(SEARCH("%",G52)))</formula>
    </cfRule>
  </conditionalFormatting>
  <conditionalFormatting sqref="H52">
    <cfRule type="containsText" dxfId="245" priority="667" operator="containsText" text="%">
      <formula>NOT(ISERROR(SEARCH("%",H52)))</formula>
    </cfRule>
  </conditionalFormatting>
  <conditionalFormatting sqref="I52">
    <cfRule type="containsText" dxfId="244" priority="664" operator="containsText" text="%">
      <formula>NOT(ISERROR(SEARCH("%",I52)))</formula>
    </cfRule>
  </conditionalFormatting>
  <conditionalFormatting sqref="J52">
    <cfRule type="containsText" dxfId="243" priority="661" operator="containsText" text="%">
      <formula>NOT(ISERROR(SEARCH("%",J52)))</formula>
    </cfRule>
  </conditionalFormatting>
  <conditionalFormatting sqref="K52">
    <cfRule type="containsText" dxfId="242" priority="658" operator="containsText" text="%">
      <formula>NOT(ISERROR(SEARCH("%",K52)))</formula>
    </cfRule>
  </conditionalFormatting>
  <conditionalFormatting sqref="F59">
    <cfRule type="containsText" dxfId="241" priority="111" operator="containsText" text="%">
      <formula>NOT(ISERROR(SEARCH("%",F59)))</formula>
    </cfRule>
  </conditionalFormatting>
  <conditionalFormatting sqref="F59">
    <cfRule type="containsText" dxfId="240" priority="105" operator="containsText" text="%">
      <formula>NOT(ISERROR(SEARCH("%",F59)))</formula>
    </cfRule>
  </conditionalFormatting>
  <conditionalFormatting sqref="F59">
    <cfRule type="containsText" dxfId="239" priority="99" operator="containsText" text="%">
      <formula>NOT(ISERROR(SEARCH("%",F59)))</formula>
    </cfRule>
  </conditionalFormatting>
  <conditionalFormatting sqref="F59">
    <cfRule type="containsText" dxfId="238" priority="306" operator="containsText" text="%">
      <formula>NOT(ISERROR(SEARCH("%",F59)))</formula>
    </cfRule>
  </conditionalFormatting>
  <conditionalFormatting sqref="H60">
    <cfRule type="containsText" dxfId="237" priority="294" operator="containsText" text="%">
      <formula>NOT(ISERROR(SEARCH("%",H60)))</formula>
    </cfRule>
  </conditionalFormatting>
  <conditionalFormatting sqref="H33:I33">
    <cfRule type="containsText" dxfId="236" priority="252" operator="containsText" text="%">
      <formula>NOT(ISERROR(SEARCH("%",H33)))</formula>
    </cfRule>
  </conditionalFormatting>
  <conditionalFormatting sqref="F35:G35">
    <cfRule type="containsText" dxfId="235" priority="249" operator="containsText" text="%">
      <formula>NOT(ISERROR(SEARCH("%",F35)))</formula>
    </cfRule>
  </conditionalFormatting>
  <conditionalFormatting sqref="H37:J37">
    <cfRule type="containsText" dxfId="234" priority="246" operator="containsText" text="%">
      <formula>NOT(ISERROR(SEARCH("%",H37)))</formula>
    </cfRule>
  </conditionalFormatting>
  <conditionalFormatting sqref="G39:J39">
    <cfRule type="containsText" dxfId="233" priority="243" operator="containsText" text="%">
      <formula>NOT(ISERROR(SEARCH("%",G39)))</formula>
    </cfRule>
  </conditionalFormatting>
  <conditionalFormatting sqref="J41">
    <cfRule type="containsText" dxfId="232" priority="240" operator="containsText" text="%">
      <formula>NOT(ISERROR(SEARCH("%",J41)))</formula>
    </cfRule>
  </conditionalFormatting>
  <conditionalFormatting sqref="G43:J43">
    <cfRule type="containsText" dxfId="231" priority="237" operator="containsText" text="%">
      <formula>NOT(ISERROR(SEARCH("%",G43)))</formula>
    </cfRule>
  </conditionalFormatting>
  <conditionalFormatting sqref="I47:J47">
    <cfRule type="containsText" dxfId="230" priority="231" operator="containsText" text="%">
      <formula>NOT(ISERROR(SEARCH("%",I47)))</formula>
    </cfRule>
  </conditionalFormatting>
  <conditionalFormatting sqref="G49:K49">
    <cfRule type="containsText" dxfId="229" priority="228" operator="containsText" text="%">
      <formula>NOT(ISERROR(SEARCH("%",G49)))</formula>
    </cfRule>
  </conditionalFormatting>
  <conditionalFormatting sqref="F51:G51">
    <cfRule type="containsText" dxfId="228" priority="225" operator="containsText" text="%">
      <formula>NOT(ISERROR(SEARCH("%",F51)))</formula>
    </cfRule>
  </conditionalFormatting>
  <conditionalFormatting sqref="J53:K53">
    <cfRule type="containsText" dxfId="227" priority="222" operator="containsText" text="%">
      <formula>NOT(ISERROR(SEARCH("%",J53)))</formula>
    </cfRule>
  </conditionalFormatting>
  <conditionalFormatting sqref="J55:K55">
    <cfRule type="containsText" dxfId="226" priority="219" operator="containsText" text="%">
      <formula>NOT(ISERROR(SEARCH("%",J55)))</formula>
    </cfRule>
  </conditionalFormatting>
  <conditionalFormatting sqref="J59">
    <cfRule type="containsText" dxfId="225" priority="207" operator="containsText" text="%">
      <formula>NOT(ISERROR(SEARCH("%",J59)))</formula>
    </cfRule>
  </conditionalFormatting>
  <conditionalFormatting sqref="J59">
    <cfRule type="containsText" dxfId="224" priority="201" operator="containsText" text="%">
      <formula>NOT(ISERROR(SEARCH("%",J59)))</formula>
    </cfRule>
  </conditionalFormatting>
  <conditionalFormatting sqref="J59">
    <cfRule type="containsText" dxfId="223" priority="195" operator="containsText" text="%">
      <formula>NOT(ISERROR(SEARCH("%",J59)))</formula>
    </cfRule>
  </conditionalFormatting>
  <conditionalFormatting sqref="I59">
    <cfRule type="containsText" dxfId="222" priority="183" operator="containsText" text="%">
      <formula>NOT(ISERROR(SEARCH("%",I59)))</formula>
    </cfRule>
  </conditionalFormatting>
  <conditionalFormatting sqref="I59">
    <cfRule type="containsText" dxfId="221" priority="177" operator="containsText" text="%">
      <formula>NOT(ISERROR(SEARCH("%",I59)))</formula>
    </cfRule>
  </conditionalFormatting>
  <conditionalFormatting sqref="I59">
    <cfRule type="containsText" dxfId="220" priority="171" operator="containsText" text="%">
      <formula>NOT(ISERROR(SEARCH("%",I59)))</formula>
    </cfRule>
  </conditionalFormatting>
  <conditionalFormatting sqref="H59">
    <cfRule type="containsText" dxfId="219" priority="165" operator="containsText" text="%">
      <formula>NOT(ISERROR(SEARCH("%",H59)))</formula>
    </cfRule>
  </conditionalFormatting>
  <conditionalFormatting sqref="H59">
    <cfRule type="containsText" dxfId="218" priority="159" operator="containsText" text="%">
      <formula>NOT(ISERROR(SEARCH("%",H59)))</formula>
    </cfRule>
  </conditionalFormatting>
  <conditionalFormatting sqref="H59">
    <cfRule type="containsText" dxfId="217" priority="153" operator="containsText" text="%">
      <formula>NOT(ISERROR(SEARCH("%",H59)))</formula>
    </cfRule>
  </conditionalFormatting>
  <conditionalFormatting sqref="F13">
    <cfRule type="containsText" dxfId="216" priority="529" operator="containsText" text="%">
      <formula>NOT(ISERROR(SEARCH("%",F13)))</formula>
    </cfRule>
  </conditionalFormatting>
  <conditionalFormatting sqref="G59">
    <cfRule type="containsText" dxfId="215" priority="129" operator="containsText" text="%">
      <formula>NOT(ISERROR(SEARCH("%",G59)))</formula>
    </cfRule>
  </conditionalFormatting>
  <conditionalFormatting sqref="G59">
    <cfRule type="containsText" dxfId="214" priority="123" operator="containsText" text="%">
      <formula>NOT(ISERROR(SEARCH("%",G59)))</formula>
    </cfRule>
  </conditionalFormatting>
  <conditionalFormatting sqref="G44">
    <cfRule type="containsText" dxfId="213" priority="514" operator="containsText" text="%">
      <formula>NOT(ISERROR(SEARCH("%",G44)))</formula>
    </cfRule>
  </conditionalFormatting>
  <conditionalFormatting sqref="H44">
    <cfRule type="containsText" dxfId="212" priority="511" operator="containsText" text="%">
      <formula>NOT(ISERROR(SEARCH("%",H44)))</formula>
    </cfRule>
  </conditionalFormatting>
  <conditionalFormatting sqref="I44">
    <cfRule type="containsText" dxfId="211" priority="508" operator="containsText" text="%">
      <formula>NOT(ISERROR(SEARCH("%",I44)))</formula>
    </cfRule>
  </conditionalFormatting>
  <conditionalFormatting sqref="J44">
    <cfRule type="containsText" dxfId="210" priority="505" operator="containsText" text="%">
      <formula>NOT(ISERROR(SEARCH("%",J44)))</formula>
    </cfRule>
  </conditionalFormatting>
  <conditionalFormatting sqref="F59">
    <cfRule type="containsText" dxfId="209" priority="310" operator="containsText" text="%">
      <formula>NOT(ISERROR(SEARCH("%",F59)))</formula>
    </cfRule>
  </conditionalFormatting>
  <conditionalFormatting sqref="G13:K13">
    <cfRule type="containsText" dxfId="208" priority="490" operator="containsText" text="%">
      <formula>NOT(ISERROR(SEARCH("%",G13)))</formula>
    </cfRule>
  </conditionalFormatting>
  <conditionalFormatting sqref="G15:K15">
    <cfRule type="containsText" dxfId="207" priority="484" operator="containsText" text="%">
      <formula>NOT(ISERROR(SEARCH("%",G15)))</formula>
    </cfRule>
  </conditionalFormatting>
  <conditionalFormatting sqref="F17 K17">
    <cfRule type="containsText" dxfId="206" priority="481" operator="containsText" text="%">
      <formula>NOT(ISERROR(SEARCH("%",F17)))</formula>
    </cfRule>
  </conditionalFormatting>
  <conditionalFormatting sqref="G19:K19">
    <cfRule type="containsText" dxfId="205" priority="478" operator="containsText" text="%">
      <formula>NOT(ISERROR(SEARCH("%",G19)))</formula>
    </cfRule>
  </conditionalFormatting>
  <conditionalFormatting sqref="I21:K21">
    <cfRule type="containsText" dxfId="204" priority="475" operator="containsText" text="%">
      <formula>NOT(ISERROR(SEARCH("%",I21)))</formula>
    </cfRule>
  </conditionalFormatting>
  <conditionalFormatting sqref="I23:K23">
    <cfRule type="containsText" dxfId="203" priority="472" operator="containsText" text="%">
      <formula>NOT(ISERROR(SEARCH("%",I23)))</formula>
    </cfRule>
  </conditionalFormatting>
  <conditionalFormatting sqref="F25 K25">
    <cfRule type="containsText" dxfId="202" priority="469" operator="containsText" text="%">
      <formula>NOT(ISERROR(SEARCH("%",F25)))</formula>
    </cfRule>
  </conditionalFormatting>
  <conditionalFormatting sqref="H27:K27">
    <cfRule type="containsText" dxfId="201" priority="466" operator="containsText" text="%">
      <formula>NOT(ISERROR(SEARCH("%",H27)))</formula>
    </cfRule>
  </conditionalFormatting>
  <conditionalFormatting sqref="H29:K29">
    <cfRule type="containsText" dxfId="200" priority="463" operator="containsText" text="%">
      <formula>NOT(ISERROR(SEARCH("%",H29)))</formula>
    </cfRule>
  </conditionalFormatting>
  <conditionalFormatting sqref="G31:K31">
    <cfRule type="containsText" dxfId="199" priority="460" operator="containsText" text="%">
      <formula>NOT(ISERROR(SEARCH("%",G31)))</formula>
    </cfRule>
  </conditionalFormatting>
  <conditionalFormatting sqref="F33:G33 J33:K33">
    <cfRule type="containsText" dxfId="198" priority="457" operator="containsText" text="%">
      <formula>NOT(ISERROR(SEARCH("%",F33)))</formula>
    </cfRule>
  </conditionalFormatting>
  <conditionalFormatting sqref="H35:K35">
    <cfRule type="containsText" dxfId="197" priority="454" operator="containsText" text="%">
      <formula>NOT(ISERROR(SEARCH("%",H35)))</formula>
    </cfRule>
  </conditionalFormatting>
  <conditionalFormatting sqref="F37:G37 K37">
    <cfRule type="containsText" dxfId="196" priority="451" operator="containsText" text="%">
      <formula>NOT(ISERROR(SEARCH("%",F37)))</formula>
    </cfRule>
  </conditionalFormatting>
  <conditionalFormatting sqref="F39 K39">
    <cfRule type="containsText" dxfId="195" priority="448" operator="containsText" text="%">
      <formula>NOT(ISERROR(SEARCH("%",F39)))</formula>
    </cfRule>
  </conditionalFormatting>
  <conditionalFormatting sqref="F41:I41 K41">
    <cfRule type="containsText" dxfId="194" priority="445" operator="containsText" text="%">
      <formula>NOT(ISERROR(SEARCH("%",F41)))</formula>
    </cfRule>
  </conditionalFormatting>
  <conditionalFormatting sqref="F43 K43">
    <cfRule type="containsText" dxfId="193" priority="442" operator="containsText" text="%">
      <formula>NOT(ISERROR(SEARCH("%",F43)))</formula>
    </cfRule>
  </conditionalFormatting>
  <conditionalFormatting sqref="F45:G45 K45">
    <cfRule type="containsText" dxfId="192" priority="439" operator="containsText" text="%">
      <formula>NOT(ISERROR(SEARCH("%",F45)))</formula>
    </cfRule>
  </conditionalFormatting>
  <conditionalFormatting sqref="F47:H47 K47">
    <cfRule type="containsText" dxfId="191" priority="436" operator="containsText" text="%">
      <formula>NOT(ISERROR(SEARCH("%",F47)))</formula>
    </cfRule>
  </conditionalFormatting>
  <conditionalFormatting sqref="F49">
    <cfRule type="containsText" dxfId="190" priority="433" operator="containsText" text="%">
      <formula>NOT(ISERROR(SEARCH("%",F49)))</formula>
    </cfRule>
  </conditionalFormatting>
  <conditionalFormatting sqref="H51:K51">
    <cfRule type="containsText" dxfId="189" priority="430" operator="containsText" text="%">
      <formula>NOT(ISERROR(SEARCH("%",H51)))</formula>
    </cfRule>
  </conditionalFormatting>
  <conditionalFormatting sqref="F53:I53">
    <cfRule type="containsText" dxfId="188" priority="427" operator="containsText" text="%">
      <formula>NOT(ISERROR(SEARCH("%",F53)))</formula>
    </cfRule>
  </conditionalFormatting>
  <conditionalFormatting sqref="F55:I55">
    <cfRule type="containsText" dxfId="187" priority="424" operator="containsText" text="%">
      <formula>NOT(ISERROR(SEARCH("%",F55)))</formula>
    </cfRule>
  </conditionalFormatting>
  <conditionalFormatting sqref="J59">
    <cfRule type="containsText" dxfId="186" priority="422" operator="containsText" text="%">
      <formula>NOT(ISERROR(SEARCH("%",J59)))</formula>
    </cfRule>
  </conditionalFormatting>
  <conditionalFormatting sqref="J59">
    <cfRule type="containsText" dxfId="185" priority="420" operator="containsText" text="%">
      <formula>NOT(ISERROR(SEARCH("%",J59)))</formula>
    </cfRule>
  </conditionalFormatting>
  <conditionalFormatting sqref="I59">
    <cfRule type="containsText" dxfId="184" priority="418" operator="containsText" text="%">
      <formula>NOT(ISERROR(SEARCH("%",I59)))</formula>
    </cfRule>
  </conditionalFormatting>
  <conditionalFormatting sqref="I59">
    <cfRule type="containsText" dxfId="183" priority="416" operator="containsText" text="%">
      <formula>NOT(ISERROR(SEARCH("%",I59)))</formula>
    </cfRule>
  </conditionalFormatting>
  <conditionalFormatting sqref="H59">
    <cfRule type="containsText" dxfId="182" priority="414" operator="containsText" text="%">
      <formula>NOT(ISERROR(SEARCH("%",H59)))</formula>
    </cfRule>
  </conditionalFormatting>
  <conditionalFormatting sqref="H59">
    <cfRule type="containsText" dxfId="181" priority="412" operator="containsText" text="%">
      <formula>NOT(ISERROR(SEARCH("%",H59)))</formula>
    </cfRule>
  </conditionalFormatting>
  <conditionalFormatting sqref="G59">
    <cfRule type="containsText" dxfId="180" priority="410" operator="containsText" text="%">
      <formula>NOT(ISERROR(SEARCH("%",G59)))</formula>
    </cfRule>
  </conditionalFormatting>
  <conditionalFormatting sqref="G59">
    <cfRule type="containsText" dxfId="179" priority="408" operator="containsText" text="%">
      <formula>NOT(ISERROR(SEARCH("%",G59)))</formula>
    </cfRule>
  </conditionalFormatting>
  <conditionalFormatting sqref="F59">
    <cfRule type="containsText" dxfId="178" priority="406" operator="containsText" text="%">
      <formula>NOT(ISERROR(SEARCH("%",F59)))</formula>
    </cfRule>
  </conditionalFormatting>
  <conditionalFormatting sqref="F59">
    <cfRule type="containsText" dxfId="177" priority="404" operator="containsText" text="%">
      <formula>NOT(ISERROR(SEARCH("%",F59)))</formula>
    </cfRule>
  </conditionalFormatting>
  <conditionalFormatting sqref="J42">
    <cfRule type="containsText" dxfId="176" priority="401" operator="containsText" text="%">
      <formula>NOT(ISERROR(SEARCH("%",J42)))</formula>
    </cfRule>
  </conditionalFormatting>
  <conditionalFormatting sqref="G59">
    <cfRule type="containsText" dxfId="175" priority="396" operator="containsText" text="%">
      <formula>NOT(ISERROR(SEARCH("%",G59)))</formula>
    </cfRule>
  </conditionalFormatting>
  <conditionalFormatting sqref="G59">
    <cfRule type="containsText" dxfId="174" priority="394" operator="containsText" text="%">
      <formula>NOT(ISERROR(SEARCH("%",G59)))</formula>
    </cfRule>
  </conditionalFormatting>
  <conditionalFormatting sqref="G59">
    <cfRule type="containsText" dxfId="173" priority="392" operator="containsText" text="%">
      <formula>NOT(ISERROR(SEARCH("%",G59)))</formula>
    </cfRule>
  </conditionalFormatting>
  <conditionalFormatting sqref="H59">
    <cfRule type="containsText" dxfId="172" priority="390" operator="containsText" text="%">
      <formula>NOT(ISERROR(SEARCH("%",H59)))</formula>
    </cfRule>
  </conditionalFormatting>
  <conditionalFormatting sqref="H59">
    <cfRule type="containsText" dxfId="171" priority="388" operator="containsText" text="%">
      <formula>NOT(ISERROR(SEARCH("%",H59)))</formula>
    </cfRule>
  </conditionalFormatting>
  <conditionalFormatting sqref="H59">
    <cfRule type="containsText" dxfId="170" priority="386" operator="containsText" text="%">
      <formula>NOT(ISERROR(SEARCH("%",H59)))</formula>
    </cfRule>
  </conditionalFormatting>
  <conditionalFormatting sqref="I59">
    <cfRule type="containsText" dxfId="169" priority="384" operator="containsText" text="%">
      <formula>NOT(ISERROR(SEARCH("%",I59)))</formula>
    </cfRule>
  </conditionalFormatting>
  <conditionalFormatting sqref="I59">
    <cfRule type="containsText" dxfId="168" priority="382" operator="containsText" text="%">
      <formula>NOT(ISERROR(SEARCH("%",I59)))</formula>
    </cfRule>
  </conditionalFormatting>
  <conditionalFormatting sqref="I59">
    <cfRule type="containsText" dxfId="167" priority="380" operator="containsText" text="%">
      <formula>NOT(ISERROR(SEARCH("%",I59)))</formula>
    </cfRule>
  </conditionalFormatting>
  <conditionalFormatting sqref="J59">
    <cfRule type="containsText" dxfId="166" priority="378" operator="containsText" text="%">
      <formula>NOT(ISERROR(SEARCH("%",J59)))</formula>
    </cfRule>
  </conditionalFormatting>
  <conditionalFormatting sqref="J59">
    <cfRule type="containsText" dxfId="165" priority="376" operator="containsText" text="%">
      <formula>NOT(ISERROR(SEARCH("%",J59)))</formula>
    </cfRule>
  </conditionalFormatting>
  <conditionalFormatting sqref="J59">
    <cfRule type="containsText" dxfId="164" priority="374" operator="containsText" text="%">
      <formula>NOT(ISERROR(SEARCH("%",J59)))</formula>
    </cfRule>
  </conditionalFormatting>
  <conditionalFormatting sqref="K59">
    <cfRule type="containsText" dxfId="163" priority="372" operator="containsText" text="%">
      <formula>NOT(ISERROR(SEARCH("%",K59)))</formula>
    </cfRule>
  </conditionalFormatting>
  <conditionalFormatting sqref="K59">
    <cfRule type="containsText" dxfId="162" priority="370" operator="containsText" text="%">
      <formula>NOT(ISERROR(SEARCH("%",K59)))</formula>
    </cfRule>
  </conditionalFormatting>
  <conditionalFormatting sqref="K59">
    <cfRule type="containsText" dxfId="161" priority="368" operator="containsText" text="%">
      <formula>NOT(ISERROR(SEARCH("%",K59)))</formula>
    </cfRule>
  </conditionalFormatting>
  <conditionalFormatting sqref="K59">
    <cfRule type="containsText" dxfId="160" priority="366" operator="containsText" text="%">
      <formula>NOT(ISERROR(SEARCH("%",K59)))</formula>
    </cfRule>
  </conditionalFormatting>
  <conditionalFormatting sqref="K59">
    <cfRule type="containsText" dxfId="159" priority="364" operator="containsText" text="%">
      <formula>NOT(ISERROR(SEARCH("%",K59)))</formula>
    </cfRule>
  </conditionalFormatting>
  <conditionalFormatting sqref="K59">
    <cfRule type="containsText" dxfId="158" priority="362" operator="containsText" text="%">
      <formula>NOT(ISERROR(SEARCH("%",K59)))</formula>
    </cfRule>
  </conditionalFormatting>
  <conditionalFormatting sqref="K59">
    <cfRule type="containsText" dxfId="157" priority="360" operator="containsText" text="%">
      <formula>NOT(ISERROR(SEARCH("%",K59)))</formula>
    </cfRule>
  </conditionalFormatting>
  <conditionalFormatting sqref="K59">
    <cfRule type="containsText" dxfId="156" priority="358" operator="containsText" text="%">
      <formula>NOT(ISERROR(SEARCH("%",K59)))</formula>
    </cfRule>
  </conditionalFormatting>
  <conditionalFormatting sqref="K59">
    <cfRule type="containsText" dxfId="155" priority="356" operator="containsText" text="%">
      <formula>NOT(ISERROR(SEARCH("%",K59)))</formula>
    </cfRule>
  </conditionalFormatting>
  <conditionalFormatting sqref="I59">
    <cfRule type="containsText" dxfId="154" priority="352" operator="containsText" text="%">
      <formula>NOT(ISERROR(SEARCH("%",I59)))</formula>
    </cfRule>
  </conditionalFormatting>
  <conditionalFormatting sqref="I59">
    <cfRule type="containsText" dxfId="153" priority="350" operator="containsText" text="%">
      <formula>NOT(ISERROR(SEARCH("%",I59)))</formula>
    </cfRule>
  </conditionalFormatting>
  <conditionalFormatting sqref="I59">
    <cfRule type="containsText" dxfId="152" priority="346" operator="containsText" text="%">
      <formula>NOT(ISERROR(SEARCH("%",I59)))</formula>
    </cfRule>
  </conditionalFormatting>
  <conditionalFormatting sqref="I59">
    <cfRule type="containsText" dxfId="151" priority="344" operator="containsText" text="%">
      <formula>NOT(ISERROR(SEARCH("%",I59)))</formula>
    </cfRule>
  </conditionalFormatting>
  <conditionalFormatting sqref="I59">
    <cfRule type="containsText" dxfId="150" priority="342" operator="containsText" text="%">
      <formula>NOT(ISERROR(SEARCH("%",I59)))</formula>
    </cfRule>
  </conditionalFormatting>
  <conditionalFormatting sqref="I59">
    <cfRule type="containsText" dxfId="149" priority="340" operator="containsText" text="%">
      <formula>NOT(ISERROR(SEARCH("%",I59)))</formula>
    </cfRule>
  </conditionalFormatting>
  <conditionalFormatting sqref="H59">
    <cfRule type="containsText" dxfId="148" priority="338" operator="containsText" text="%">
      <formula>NOT(ISERROR(SEARCH("%",H59)))</formula>
    </cfRule>
  </conditionalFormatting>
  <conditionalFormatting sqref="H59">
    <cfRule type="containsText" dxfId="147" priority="336" operator="containsText" text="%">
      <formula>NOT(ISERROR(SEARCH("%",H59)))</formula>
    </cfRule>
  </conditionalFormatting>
  <conditionalFormatting sqref="H59">
    <cfRule type="containsText" dxfId="146" priority="334" operator="containsText" text="%">
      <formula>NOT(ISERROR(SEARCH("%",H59)))</formula>
    </cfRule>
  </conditionalFormatting>
  <conditionalFormatting sqref="H59">
    <cfRule type="containsText" dxfId="145" priority="332" operator="containsText" text="%">
      <formula>NOT(ISERROR(SEARCH("%",H59)))</formula>
    </cfRule>
  </conditionalFormatting>
  <conditionalFormatting sqref="H59">
    <cfRule type="containsText" dxfId="144" priority="330" operator="containsText" text="%">
      <formula>NOT(ISERROR(SEARCH("%",H59)))</formula>
    </cfRule>
  </conditionalFormatting>
  <conditionalFormatting sqref="H59">
    <cfRule type="containsText" dxfId="143" priority="328" operator="containsText" text="%">
      <formula>NOT(ISERROR(SEARCH("%",H59)))</formula>
    </cfRule>
  </conditionalFormatting>
  <conditionalFormatting sqref="G59">
    <cfRule type="containsText" dxfId="142" priority="322" operator="containsText" text="%">
      <formula>NOT(ISERROR(SEARCH("%",G59)))</formula>
    </cfRule>
  </conditionalFormatting>
  <conditionalFormatting sqref="G59">
    <cfRule type="containsText" dxfId="141" priority="320" operator="containsText" text="%">
      <formula>NOT(ISERROR(SEARCH("%",G59)))</formula>
    </cfRule>
  </conditionalFormatting>
  <conditionalFormatting sqref="G59">
    <cfRule type="containsText" dxfId="140" priority="318" operator="containsText" text="%">
      <formula>NOT(ISERROR(SEARCH("%",G59)))</formula>
    </cfRule>
  </conditionalFormatting>
  <conditionalFormatting sqref="G59">
    <cfRule type="containsText" dxfId="139" priority="316" operator="containsText" text="%">
      <formula>NOT(ISERROR(SEARCH("%",G59)))</formula>
    </cfRule>
  </conditionalFormatting>
  <conditionalFormatting sqref="F59">
    <cfRule type="containsText" dxfId="138" priority="308" operator="containsText" text="%">
      <formula>NOT(ISERROR(SEARCH("%",F59)))</formula>
    </cfRule>
  </conditionalFormatting>
  <conditionalFormatting sqref="F59">
    <cfRule type="containsText" dxfId="137" priority="304" operator="containsText" text="%">
      <formula>NOT(ISERROR(SEARCH("%",F59)))</formula>
    </cfRule>
  </conditionalFormatting>
  <conditionalFormatting sqref="F59">
    <cfRule type="containsText" dxfId="136" priority="298" operator="containsText" text="%">
      <formula>NOT(ISERROR(SEARCH("%",F59)))</formula>
    </cfRule>
  </conditionalFormatting>
  <conditionalFormatting sqref="G60">
    <cfRule type="containsText" dxfId="135" priority="296" operator="containsText" text="%">
      <formula>NOT(ISERROR(SEARCH("%",G60)))</formula>
    </cfRule>
  </conditionalFormatting>
  <conditionalFormatting sqref="H60">
    <cfRule type="containsText" dxfId="134" priority="292" operator="containsText" text="%">
      <formula>NOT(ISERROR(SEARCH("%",H60)))</formula>
    </cfRule>
  </conditionalFormatting>
  <conditionalFormatting sqref="H11:K11">
    <cfRule type="containsText" dxfId="133" priority="285" operator="containsText" text="%">
      <formula>NOT(ISERROR(SEARCH("%",H11)))</formula>
    </cfRule>
  </conditionalFormatting>
  <conditionalFormatting sqref="F15">
    <cfRule type="containsText" dxfId="132" priority="282" operator="containsText" text="%">
      <formula>NOT(ISERROR(SEARCH("%",F15)))</formula>
    </cfRule>
  </conditionalFormatting>
  <conditionalFormatting sqref="G17">
    <cfRule type="containsText" dxfId="131" priority="279" operator="containsText" text="%">
      <formula>NOT(ISERROR(SEARCH("%",G17)))</formula>
    </cfRule>
  </conditionalFormatting>
  <conditionalFormatting sqref="H17:J17">
    <cfRule type="containsText" dxfId="130" priority="276" operator="containsText" text="%">
      <formula>NOT(ISERROR(SEARCH("%",H17)))</formula>
    </cfRule>
  </conditionalFormatting>
  <conditionalFormatting sqref="F19">
    <cfRule type="containsText" dxfId="129" priority="273" operator="containsText" text="%">
      <formula>NOT(ISERROR(SEARCH("%",F19)))</formula>
    </cfRule>
  </conditionalFormatting>
  <conditionalFormatting sqref="F21:H21">
    <cfRule type="containsText" dxfId="128" priority="270" operator="containsText" text="%">
      <formula>NOT(ISERROR(SEARCH("%",F21)))</formula>
    </cfRule>
  </conditionalFormatting>
  <conditionalFormatting sqref="F23:H23">
    <cfRule type="containsText" dxfId="127" priority="267" operator="containsText" text="%">
      <formula>NOT(ISERROR(SEARCH("%",F23)))</formula>
    </cfRule>
  </conditionalFormatting>
  <conditionalFormatting sqref="G25:J25">
    <cfRule type="containsText" dxfId="126" priority="264" operator="containsText" text="%">
      <formula>NOT(ISERROR(SEARCH("%",G25)))</formula>
    </cfRule>
  </conditionalFormatting>
  <conditionalFormatting sqref="F27:G27">
    <cfRule type="containsText" dxfId="125" priority="261" operator="containsText" text="%">
      <formula>NOT(ISERROR(SEARCH("%",F27)))</formula>
    </cfRule>
  </conditionalFormatting>
  <conditionalFormatting sqref="F29:G29">
    <cfRule type="containsText" dxfId="124" priority="258" operator="containsText" text="%">
      <formula>NOT(ISERROR(SEARCH("%",F29)))</formula>
    </cfRule>
  </conditionalFormatting>
  <conditionalFormatting sqref="F31">
    <cfRule type="containsText" dxfId="123" priority="255" operator="containsText" text="%">
      <formula>NOT(ISERROR(SEARCH("%",F31)))</formula>
    </cfRule>
  </conditionalFormatting>
  <conditionalFormatting sqref="H45:J45">
    <cfRule type="containsText" dxfId="122" priority="234" operator="containsText" text="%">
      <formula>NOT(ISERROR(SEARCH("%",H45)))</formula>
    </cfRule>
  </conditionalFormatting>
  <conditionalFormatting sqref="J59">
    <cfRule type="containsText" dxfId="121" priority="217" operator="containsText" text="%">
      <formula>NOT(ISERROR(SEARCH("%",J59)))</formula>
    </cfRule>
  </conditionalFormatting>
  <conditionalFormatting sqref="J59">
    <cfRule type="containsText" dxfId="120" priority="215" operator="containsText" text="%">
      <formula>NOT(ISERROR(SEARCH("%",J59)))</formula>
    </cfRule>
  </conditionalFormatting>
  <conditionalFormatting sqref="J59">
    <cfRule type="containsText" dxfId="119" priority="213" operator="containsText" text="%">
      <formula>NOT(ISERROR(SEARCH("%",J59)))</formula>
    </cfRule>
  </conditionalFormatting>
  <conditionalFormatting sqref="J59">
    <cfRule type="containsText" dxfId="118" priority="211" operator="containsText" text="%">
      <formula>NOT(ISERROR(SEARCH("%",J59)))</formula>
    </cfRule>
  </conditionalFormatting>
  <conditionalFormatting sqref="J59">
    <cfRule type="containsText" dxfId="117" priority="209" operator="containsText" text="%">
      <formula>NOT(ISERROR(SEARCH("%",J59)))</formula>
    </cfRule>
  </conditionalFormatting>
  <conditionalFormatting sqref="J59">
    <cfRule type="containsText" dxfId="116" priority="205" operator="containsText" text="%">
      <formula>NOT(ISERROR(SEARCH("%",J59)))</formula>
    </cfRule>
  </conditionalFormatting>
  <conditionalFormatting sqref="J59">
    <cfRule type="containsText" dxfId="115" priority="203" operator="containsText" text="%">
      <formula>NOT(ISERROR(SEARCH("%",J59)))</formula>
    </cfRule>
  </conditionalFormatting>
  <conditionalFormatting sqref="J59">
    <cfRule type="containsText" dxfId="114" priority="199" operator="containsText" text="%">
      <formula>NOT(ISERROR(SEARCH("%",J59)))</formula>
    </cfRule>
  </conditionalFormatting>
  <conditionalFormatting sqref="J59">
    <cfRule type="containsText" dxfId="113" priority="197" operator="containsText" text="%">
      <formula>NOT(ISERROR(SEARCH("%",J59)))</formula>
    </cfRule>
  </conditionalFormatting>
  <conditionalFormatting sqref="I59">
    <cfRule type="containsText" dxfId="112" priority="193" operator="containsText" text="%">
      <formula>NOT(ISERROR(SEARCH("%",I59)))</formula>
    </cfRule>
  </conditionalFormatting>
  <conditionalFormatting sqref="I59">
    <cfRule type="containsText" dxfId="111" priority="191" operator="containsText" text="%">
      <formula>NOT(ISERROR(SEARCH("%",I59)))</formula>
    </cfRule>
  </conditionalFormatting>
  <conditionalFormatting sqref="I59">
    <cfRule type="containsText" dxfId="110" priority="189" operator="containsText" text="%">
      <formula>NOT(ISERROR(SEARCH("%",I59)))</formula>
    </cfRule>
  </conditionalFormatting>
  <conditionalFormatting sqref="I59">
    <cfRule type="containsText" dxfId="109" priority="187" operator="containsText" text="%">
      <formula>NOT(ISERROR(SEARCH("%",I59)))</formula>
    </cfRule>
  </conditionalFormatting>
  <conditionalFormatting sqref="I59">
    <cfRule type="containsText" dxfId="108" priority="185" operator="containsText" text="%">
      <formula>NOT(ISERROR(SEARCH("%",I59)))</formula>
    </cfRule>
  </conditionalFormatting>
  <conditionalFormatting sqref="I59">
    <cfRule type="containsText" dxfId="107" priority="181" operator="containsText" text="%">
      <formula>NOT(ISERROR(SEARCH("%",I59)))</formula>
    </cfRule>
  </conditionalFormatting>
  <conditionalFormatting sqref="I59">
    <cfRule type="containsText" dxfId="106" priority="179" operator="containsText" text="%">
      <formula>NOT(ISERROR(SEARCH("%",I59)))</formula>
    </cfRule>
  </conditionalFormatting>
  <conditionalFormatting sqref="I59">
    <cfRule type="containsText" dxfId="105" priority="175" operator="containsText" text="%">
      <formula>NOT(ISERROR(SEARCH("%",I59)))</formula>
    </cfRule>
  </conditionalFormatting>
  <conditionalFormatting sqref="I59">
    <cfRule type="containsText" dxfId="104" priority="173" operator="containsText" text="%">
      <formula>NOT(ISERROR(SEARCH("%",I59)))</formula>
    </cfRule>
  </conditionalFormatting>
  <conditionalFormatting sqref="H59">
    <cfRule type="containsText" dxfId="103" priority="169" operator="containsText" text="%">
      <formula>NOT(ISERROR(SEARCH("%",H59)))</formula>
    </cfRule>
  </conditionalFormatting>
  <conditionalFormatting sqref="H59">
    <cfRule type="containsText" dxfId="102" priority="167" operator="containsText" text="%">
      <formula>NOT(ISERROR(SEARCH("%",H59)))</formula>
    </cfRule>
  </conditionalFormatting>
  <conditionalFormatting sqref="H59">
    <cfRule type="containsText" dxfId="101" priority="163" operator="containsText" text="%">
      <formula>NOT(ISERROR(SEARCH("%",H59)))</formula>
    </cfRule>
  </conditionalFormatting>
  <conditionalFormatting sqref="H59">
    <cfRule type="containsText" dxfId="100" priority="161" operator="containsText" text="%">
      <formula>NOT(ISERROR(SEARCH("%",H59)))</formula>
    </cfRule>
  </conditionalFormatting>
  <conditionalFormatting sqref="H59">
    <cfRule type="containsText" dxfId="99" priority="157" operator="containsText" text="%">
      <formula>NOT(ISERROR(SEARCH("%",H59)))</formula>
    </cfRule>
  </conditionalFormatting>
  <conditionalFormatting sqref="H59">
    <cfRule type="containsText" dxfId="98" priority="155" operator="containsText" text="%">
      <formula>NOT(ISERROR(SEARCH("%",H59)))</formula>
    </cfRule>
  </conditionalFormatting>
  <conditionalFormatting sqref="H59">
    <cfRule type="containsText" dxfId="97" priority="151" operator="containsText" text="%">
      <formula>NOT(ISERROR(SEARCH("%",H59)))</formula>
    </cfRule>
  </conditionalFormatting>
  <conditionalFormatting sqref="H59">
    <cfRule type="containsText" dxfId="96" priority="149" operator="containsText" text="%">
      <formula>NOT(ISERROR(SEARCH("%",H59)))</formula>
    </cfRule>
  </conditionalFormatting>
  <conditionalFormatting sqref="H59">
    <cfRule type="containsText" dxfId="95" priority="147" operator="containsText" text="%">
      <formula>NOT(ISERROR(SEARCH("%",H59)))</formula>
    </cfRule>
  </conditionalFormatting>
  <conditionalFormatting sqref="G59">
    <cfRule type="containsText" dxfId="94" priority="145" operator="containsText" text="%">
      <formula>NOT(ISERROR(SEARCH("%",G59)))</formula>
    </cfRule>
  </conditionalFormatting>
  <conditionalFormatting sqref="G59">
    <cfRule type="containsText" dxfId="93" priority="143" operator="containsText" text="%">
      <formula>NOT(ISERROR(SEARCH("%",G59)))</formula>
    </cfRule>
  </conditionalFormatting>
  <conditionalFormatting sqref="G59">
    <cfRule type="containsText" dxfId="92" priority="141" operator="containsText" text="%">
      <formula>NOT(ISERROR(SEARCH("%",G59)))</formula>
    </cfRule>
  </conditionalFormatting>
  <conditionalFormatting sqref="G59">
    <cfRule type="containsText" dxfId="91" priority="139" operator="containsText" text="%">
      <formula>NOT(ISERROR(SEARCH("%",G59)))</formula>
    </cfRule>
  </conditionalFormatting>
  <conditionalFormatting sqref="G59">
    <cfRule type="containsText" dxfId="90" priority="137" operator="containsText" text="%">
      <formula>NOT(ISERROR(SEARCH("%",G59)))</formula>
    </cfRule>
  </conditionalFormatting>
  <conditionalFormatting sqref="G59">
    <cfRule type="containsText" dxfId="89" priority="135" operator="containsText" text="%">
      <formula>NOT(ISERROR(SEARCH("%",G59)))</formula>
    </cfRule>
  </conditionalFormatting>
  <conditionalFormatting sqref="G59">
    <cfRule type="containsText" dxfId="88" priority="133" operator="containsText" text="%">
      <formula>NOT(ISERROR(SEARCH("%",G59)))</formula>
    </cfRule>
  </conditionalFormatting>
  <conditionalFormatting sqref="G59">
    <cfRule type="containsText" dxfId="87" priority="131" operator="containsText" text="%">
      <formula>NOT(ISERROR(SEARCH("%",G59)))</formula>
    </cfRule>
  </conditionalFormatting>
  <conditionalFormatting sqref="F59">
    <cfRule type="containsText" dxfId="86" priority="121" operator="containsText" text="%">
      <formula>NOT(ISERROR(SEARCH("%",F59)))</formula>
    </cfRule>
  </conditionalFormatting>
  <conditionalFormatting sqref="F59">
    <cfRule type="containsText" dxfId="85" priority="119" operator="containsText" text="%">
      <formula>NOT(ISERROR(SEARCH("%",F59)))</formula>
    </cfRule>
  </conditionalFormatting>
  <conditionalFormatting sqref="F59">
    <cfRule type="containsText" dxfId="84" priority="117" operator="containsText" text="%">
      <formula>NOT(ISERROR(SEARCH("%",F59)))</formula>
    </cfRule>
  </conditionalFormatting>
  <conditionalFormatting sqref="F59">
    <cfRule type="containsText" dxfId="83" priority="115" operator="containsText" text="%">
      <formula>NOT(ISERROR(SEARCH("%",F59)))</formula>
    </cfRule>
  </conditionalFormatting>
  <conditionalFormatting sqref="F59">
    <cfRule type="containsText" dxfId="82" priority="113" operator="containsText" text="%">
      <formula>NOT(ISERROR(SEARCH("%",F59)))</formula>
    </cfRule>
  </conditionalFormatting>
  <conditionalFormatting sqref="F59">
    <cfRule type="containsText" dxfId="81" priority="109" operator="containsText" text="%">
      <formula>NOT(ISERROR(SEARCH("%",F59)))</formula>
    </cfRule>
  </conditionalFormatting>
  <conditionalFormatting sqref="F59">
    <cfRule type="containsText" dxfId="80" priority="107" operator="containsText" text="%">
      <formula>NOT(ISERROR(SEARCH("%",F59)))</formula>
    </cfRule>
  </conditionalFormatting>
  <conditionalFormatting sqref="F59">
    <cfRule type="containsText" dxfId="79" priority="103" operator="containsText" text="%">
      <formula>NOT(ISERROR(SEARCH("%",F59)))</formula>
    </cfRule>
  </conditionalFormatting>
  <conditionalFormatting sqref="F59">
    <cfRule type="containsText" dxfId="78" priority="101" operator="containsText" text="%">
      <formula>NOT(ISERROR(SEARCH("%",F59)))</formula>
    </cfRule>
  </conditionalFormatting>
  <conditionalFormatting sqref="H58">
    <cfRule type="containsText" dxfId="77" priority="8" operator="containsText" text="%">
      <formula>NOT(ISERROR(SEARCH("%",H58)))</formula>
    </cfRule>
  </conditionalFormatting>
  <conditionalFormatting sqref="G57">
    <cfRule type="containsText" dxfId="76" priority="9" operator="containsText" text="%">
      <formula>NOT(ISERROR(SEARCH("%",G57)))</formula>
    </cfRule>
  </conditionalFormatting>
  <conditionalFormatting sqref="G58">
    <cfRule type="containsText" dxfId="75" priority="10" operator="containsText" text="%">
      <formula>NOT(ISERROR(SEARCH("%",G58)))</formula>
    </cfRule>
  </conditionalFormatting>
  <conditionalFormatting sqref="G11">
    <cfRule type="containsText" dxfId="74" priority="11" operator="containsText" text="%">
      <formula>NOT(ISERROR(SEARCH("%",G11)))</formula>
    </cfRule>
  </conditionalFormatting>
  <conditionalFormatting sqref="G12">
    <cfRule type="containsText" dxfId="73" priority="12" operator="containsText" text="%">
      <formula>NOT(ISERROR(SEARCH("%",G12)))</formula>
    </cfRule>
  </conditionalFormatting>
  <conditionalFormatting sqref="F58">
    <cfRule type="containsText" dxfId="72" priority="88" operator="containsText" text="%">
      <formula>NOT(ISERROR(SEARCH("%",F58)))</formula>
    </cfRule>
  </conditionalFormatting>
  <conditionalFormatting sqref="F57">
    <cfRule type="containsText" dxfId="71" priority="87" operator="containsText" text="%">
      <formula>NOT(ISERROR(SEARCH("%",F57)))</formula>
    </cfRule>
  </conditionalFormatting>
  <conditionalFormatting sqref="J59">
    <cfRule type="containsText" dxfId="70" priority="76" operator="containsText" text="%">
      <formula>NOT(ISERROR(SEARCH("%",J59)))</formula>
    </cfRule>
  </conditionalFormatting>
  <conditionalFormatting sqref="J59:J60">
    <cfRule type="containsText" dxfId="69" priority="75" operator="containsText" text="%">
      <formula>NOT(ISERROR(SEARCH("%",J59)))</formula>
    </cfRule>
  </conditionalFormatting>
  <conditionalFormatting sqref="J59">
    <cfRule type="containsText" dxfId="68" priority="65" operator="containsText" text="%">
      <formula>NOT(ISERROR(SEARCH("%",J59)))</formula>
    </cfRule>
  </conditionalFormatting>
  <conditionalFormatting sqref="J59">
    <cfRule type="containsText" dxfId="67" priority="74" operator="containsText" text="%">
      <formula>NOT(ISERROR(SEARCH("%",J59)))</formula>
    </cfRule>
  </conditionalFormatting>
  <conditionalFormatting sqref="J59">
    <cfRule type="containsText" dxfId="66" priority="73" operator="containsText" text="%">
      <formula>NOT(ISERROR(SEARCH("%",J59)))</formula>
    </cfRule>
  </conditionalFormatting>
  <conditionalFormatting sqref="J59">
    <cfRule type="containsText" dxfId="65" priority="72" operator="containsText" text="%">
      <formula>NOT(ISERROR(SEARCH("%",J59)))</formula>
    </cfRule>
  </conditionalFormatting>
  <conditionalFormatting sqref="J59">
    <cfRule type="containsText" dxfId="64" priority="71" operator="containsText" text="%">
      <formula>NOT(ISERROR(SEARCH("%",J59)))</formula>
    </cfRule>
  </conditionalFormatting>
  <conditionalFormatting sqref="J59">
    <cfRule type="containsText" dxfId="63" priority="70" operator="containsText" text="%">
      <formula>NOT(ISERROR(SEARCH("%",J59)))</formula>
    </cfRule>
  </conditionalFormatting>
  <conditionalFormatting sqref="J59">
    <cfRule type="containsText" dxfId="62" priority="69" operator="containsText" text="%">
      <formula>NOT(ISERROR(SEARCH("%",J59)))</formula>
    </cfRule>
  </conditionalFormatting>
  <conditionalFormatting sqref="J59">
    <cfRule type="containsText" dxfId="61" priority="68" operator="containsText" text="%">
      <formula>NOT(ISERROR(SEARCH("%",J59)))</formula>
    </cfRule>
  </conditionalFormatting>
  <conditionalFormatting sqref="J59">
    <cfRule type="containsText" dxfId="60" priority="67" operator="containsText" text="%">
      <formula>NOT(ISERROR(SEARCH("%",J59)))</formula>
    </cfRule>
  </conditionalFormatting>
  <conditionalFormatting sqref="J59">
    <cfRule type="containsText" dxfId="59" priority="66" operator="containsText" text="%">
      <formula>NOT(ISERROR(SEARCH("%",J59)))</formula>
    </cfRule>
  </conditionalFormatting>
  <conditionalFormatting sqref="I59">
    <cfRule type="containsText" dxfId="58" priority="64" operator="containsText" text="%">
      <formula>NOT(ISERROR(SEARCH("%",I59)))</formula>
    </cfRule>
  </conditionalFormatting>
  <conditionalFormatting sqref="I59:I60">
    <cfRule type="containsText" dxfId="57" priority="63" operator="containsText" text="%">
      <formula>NOT(ISERROR(SEARCH("%",I59)))</formula>
    </cfRule>
  </conditionalFormatting>
  <conditionalFormatting sqref="I59">
    <cfRule type="containsText" dxfId="56" priority="53" operator="containsText" text="%">
      <formula>NOT(ISERROR(SEARCH("%",I59)))</formula>
    </cfRule>
  </conditionalFormatting>
  <conditionalFormatting sqref="I59">
    <cfRule type="containsText" dxfId="55" priority="62" operator="containsText" text="%">
      <formula>NOT(ISERROR(SEARCH("%",I59)))</formula>
    </cfRule>
  </conditionalFormatting>
  <conditionalFormatting sqref="I59">
    <cfRule type="containsText" dxfId="54" priority="61" operator="containsText" text="%">
      <formula>NOT(ISERROR(SEARCH("%",I59)))</formula>
    </cfRule>
  </conditionalFormatting>
  <conditionalFormatting sqref="I59">
    <cfRule type="containsText" dxfId="53" priority="60" operator="containsText" text="%">
      <formula>NOT(ISERROR(SEARCH("%",I59)))</formula>
    </cfRule>
  </conditionalFormatting>
  <conditionalFormatting sqref="I59">
    <cfRule type="containsText" dxfId="52" priority="59" operator="containsText" text="%">
      <formula>NOT(ISERROR(SEARCH("%",I59)))</formula>
    </cfRule>
  </conditionalFormatting>
  <conditionalFormatting sqref="I59">
    <cfRule type="containsText" dxfId="51" priority="58" operator="containsText" text="%">
      <formula>NOT(ISERROR(SEARCH("%",I59)))</formula>
    </cfRule>
  </conditionalFormatting>
  <conditionalFormatting sqref="I59">
    <cfRule type="containsText" dxfId="50" priority="57" operator="containsText" text="%">
      <formula>NOT(ISERROR(SEARCH("%",I59)))</formula>
    </cfRule>
  </conditionalFormatting>
  <conditionalFormatting sqref="I59">
    <cfRule type="containsText" dxfId="49" priority="56" operator="containsText" text="%">
      <formula>NOT(ISERROR(SEARCH("%",I59)))</formula>
    </cfRule>
  </conditionalFormatting>
  <conditionalFormatting sqref="I59">
    <cfRule type="containsText" dxfId="48" priority="55" operator="containsText" text="%">
      <formula>NOT(ISERROR(SEARCH("%",I59)))</formula>
    </cfRule>
  </conditionalFormatting>
  <conditionalFormatting sqref="I59">
    <cfRule type="containsText" dxfId="47" priority="54" operator="containsText" text="%">
      <formula>NOT(ISERROR(SEARCH("%",I59)))</formula>
    </cfRule>
  </conditionalFormatting>
  <conditionalFormatting sqref="H59">
    <cfRule type="containsText" dxfId="46" priority="52" operator="containsText" text="%">
      <formula>NOT(ISERROR(SEARCH("%",H59)))</formula>
    </cfRule>
  </conditionalFormatting>
  <conditionalFormatting sqref="H59:H60">
    <cfRule type="containsText" dxfId="45" priority="51" operator="containsText" text="%">
      <formula>NOT(ISERROR(SEARCH("%",H59)))</formula>
    </cfRule>
  </conditionalFormatting>
  <conditionalFormatting sqref="H59">
    <cfRule type="containsText" dxfId="44" priority="41" operator="containsText" text="%">
      <formula>NOT(ISERROR(SEARCH("%",H59)))</formula>
    </cfRule>
  </conditionalFormatting>
  <conditionalFormatting sqref="H59">
    <cfRule type="containsText" dxfId="43" priority="50" operator="containsText" text="%">
      <formula>NOT(ISERROR(SEARCH("%",H59)))</formula>
    </cfRule>
  </conditionalFormatting>
  <conditionalFormatting sqref="H59">
    <cfRule type="containsText" dxfId="42" priority="49" operator="containsText" text="%">
      <formula>NOT(ISERROR(SEARCH("%",H59)))</formula>
    </cfRule>
  </conditionalFormatting>
  <conditionalFormatting sqref="H59">
    <cfRule type="containsText" dxfId="41" priority="48" operator="containsText" text="%">
      <formula>NOT(ISERROR(SEARCH("%",H59)))</formula>
    </cfRule>
  </conditionalFormatting>
  <conditionalFormatting sqref="H59">
    <cfRule type="containsText" dxfId="40" priority="47" operator="containsText" text="%">
      <formula>NOT(ISERROR(SEARCH("%",H59)))</formula>
    </cfRule>
  </conditionalFormatting>
  <conditionalFormatting sqref="H59">
    <cfRule type="containsText" dxfId="39" priority="46" operator="containsText" text="%">
      <formula>NOT(ISERROR(SEARCH("%",H59)))</formula>
    </cfRule>
  </conditionalFormatting>
  <conditionalFormatting sqref="H59">
    <cfRule type="containsText" dxfId="38" priority="45" operator="containsText" text="%">
      <formula>NOT(ISERROR(SEARCH("%",H59)))</formula>
    </cfRule>
  </conditionalFormatting>
  <conditionalFormatting sqref="H59">
    <cfRule type="containsText" dxfId="37" priority="44" operator="containsText" text="%">
      <formula>NOT(ISERROR(SEARCH("%",H59)))</formula>
    </cfRule>
  </conditionalFormatting>
  <conditionalFormatting sqref="H59">
    <cfRule type="containsText" dxfId="36" priority="43" operator="containsText" text="%">
      <formula>NOT(ISERROR(SEARCH("%",H59)))</formula>
    </cfRule>
  </conditionalFormatting>
  <conditionalFormatting sqref="H59">
    <cfRule type="containsText" dxfId="35" priority="42" operator="containsText" text="%">
      <formula>NOT(ISERROR(SEARCH("%",H59)))</formula>
    </cfRule>
  </conditionalFormatting>
  <conditionalFormatting sqref="G59">
    <cfRule type="containsText" dxfId="34" priority="40" operator="containsText" text="%">
      <formula>NOT(ISERROR(SEARCH("%",G59)))</formula>
    </cfRule>
  </conditionalFormatting>
  <conditionalFormatting sqref="G59:G60">
    <cfRule type="containsText" dxfId="33" priority="39" operator="containsText" text="%">
      <formula>NOT(ISERROR(SEARCH("%",G59)))</formula>
    </cfRule>
  </conditionalFormatting>
  <conditionalFormatting sqref="G59">
    <cfRule type="containsText" dxfId="32" priority="29" operator="containsText" text="%">
      <formula>NOT(ISERROR(SEARCH("%",G59)))</formula>
    </cfRule>
  </conditionalFormatting>
  <conditionalFormatting sqref="G59">
    <cfRule type="containsText" dxfId="31" priority="38" operator="containsText" text="%">
      <formula>NOT(ISERROR(SEARCH("%",G59)))</formula>
    </cfRule>
  </conditionalFormatting>
  <conditionalFormatting sqref="G59">
    <cfRule type="containsText" dxfId="30" priority="37" operator="containsText" text="%">
      <formula>NOT(ISERROR(SEARCH("%",G59)))</formula>
    </cfRule>
  </conditionalFormatting>
  <conditionalFormatting sqref="G59">
    <cfRule type="containsText" dxfId="29" priority="36" operator="containsText" text="%">
      <formula>NOT(ISERROR(SEARCH("%",G59)))</formula>
    </cfRule>
  </conditionalFormatting>
  <conditionalFormatting sqref="G59">
    <cfRule type="containsText" dxfId="28" priority="35" operator="containsText" text="%">
      <formula>NOT(ISERROR(SEARCH("%",G59)))</formula>
    </cfRule>
  </conditionalFormatting>
  <conditionalFormatting sqref="G59">
    <cfRule type="containsText" dxfId="27" priority="34" operator="containsText" text="%">
      <formula>NOT(ISERROR(SEARCH("%",G59)))</formula>
    </cfRule>
  </conditionalFormatting>
  <conditionalFormatting sqref="G59">
    <cfRule type="containsText" dxfId="26" priority="33" operator="containsText" text="%">
      <formula>NOT(ISERROR(SEARCH("%",G59)))</formula>
    </cfRule>
  </conditionalFormatting>
  <conditionalFormatting sqref="G59">
    <cfRule type="containsText" dxfId="25" priority="32" operator="containsText" text="%">
      <formula>NOT(ISERROR(SEARCH("%",G59)))</formula>
    </cfRule>
  </conditionalFormatting>
  <conditionalFormatting sqref="G59">
    <cfRule type="containsText" dxfId="24" priority="31" operator="containsText" text="%">
      <formula>NOT(ISERROR(SEARCH("%",G59)))</formula>
    </cfRule>
  </conditionalFormatting>
  <conditionalFormatting sqref="G59">
    <cfRule type="containsText" dxfId="23" priority="30" operator="containsText" text="%">
      <formula>NOT(ISERROR(SEARCH("%",G59)))</formula>
    </cfRule>
  </conditionalFormatting>
  <conditionalFormatting sqref="F59">
    <cfRule type="containsText" dxfId="22" priority="28" operator="containsText" text="%">
      <formula>NOT(ISERROR(SEARCH("%",F59)))</formula>
    </cfRule>
  </conditionalFormatting>
  <conditionalFormatting sqref="F59:F60">
    <cfRule type="containsText" dxfId="21" priority="27" operator="containsText" text="%">
      <formula>NOT(ISERROR(SEARCH("%",F59)))</formula>
    </cfRule>
  </conditionalFormatting>
  <conditionalFormatting sqref="F59">
    <cfRule type="containsText" dxfId="20" priority="17" operator="containsText" text="%">
      <formula>NOT(ISERROR(SEARCH("%",F59)))</formula>
    </cfRule>
  </conditionalFormatting>
  <conditionalFormatting sqref="F59">
    <cfRule type="containsText" dxfId="19" priority="26" operator="containsText" text="%">
      <formula>NOT(ISERROR(SEARCH("%",F59)))</formula>
    </cfRule>
  </conditionalFormatting>
  <conditionalFormatting sqref="F59">
    <cfRule type="containsText" dxfId="18" priority="25" operator="containsText" text="%">
      <formula>NOT(ISERROR(SEARCH("%",F59)))</formula>
    </cfRule>
  </conditionalFormatting>
  <conditionalFormatting sqref="F59">
    <cfRule type="containsText" dxfId="17" priority="24" operator="containsText" text="%">
      <formula>NOT(ISERROR(SEARCH("%",F59)))</formula>
    </cfRule>
  </conditionalFormatting>
  <conditionalFormatting sqref="F59">
    <cfRule type="containsText" dxfId="16" priority="23" operator="containsText" text="%">
      <formula>NOT(ISERROR(SEARCH("%",F59)))</formula>
    </cfRule>
  </conditionalFormatting>
  <conditionalFormatting sqref="F59">
    <cfRule type="containsText" dxfId="15" priority="22" operator="containsText" text="%">
      <formula>NOT(ISERROR(SEARCH("%",F59)))</formula>
    </cfRule>
  </conditionalFormatting>
  <conditionalFormatting sqref="F59">
    <cfRule type="containsText" dxfId="14" priority="21" operator="containsText" text="%">
      <formula>NOT(ISERROR(SEARCH("%",F59)))</formula>
    </cfRule>
  </conditionalFormatting>
  <conditionalFormatting sqref="F59">
    <cfRule type="containsText" dxfId="13" priority="20" operator="containsText" text="%">
      <formula>NOT(ISERROR(SEARCH("%",F59)))</formula>
    </cfRule>
  </conditionalFormatting>
  <conditionalFormatting sqref="F59">
    <cfRule type="containsText" dxfId="12" priority="19" operator="containsText" text="%">
      <formula>NOT(ISERROR(SEARCH("%",F59)))</formula>
    </cfRule>
  </conditionalFormatting>
  <conditionalFormatting sqref="F59">
    <cfRule type="containsText" dxfId="11" priority="18" operator="containsText" text="%">
      <formula>NOT(ISERROR(SEARCH("%",F59)))</formula>
    </cfRule>
  </conditionalFormatting>
  <conditionalFormatting sqref="F12">
    <cfRule type="containsText" dxfId="10" priority="16" operator="containsText" text="%">
      <formula>NOT(ISERROR(SEARCH("%",F12)))</formula>
    </cfRule>
  </conditionalFormatting>
  <conditionalFormatting sqref="F12">
    <cfRule type="containsText" dxfId="9" priority="15" operator="containsText" text="%">
      <formula>NOT(ISERROR(SEARCH("%",F12)))</formula>
    </cfRule>
  </conditionalFormatting>
  <conditionalFormatting sqref="F11">
    <cfRule type="containsText" dxfId="8" priority="14" operator="containsText" text="%">
      <formula>NOT(ISERROR(SEARCH("%",F11)))</formula>
    </cfRule>
  </conditionalFormatting>
  <conditionalFormatting sqref="G12">
    <cfRule type="containsText" dxfId="7" priority="13" operator="containsText" text="%">
      <formula>NOT(ISERROR(SEARCH("%",G12)))</formula>
    </cfRule>
  </conditionalFormatting>
  <conditionalFormatting sqref="H57">
    <cfRule type="containsText" dxfId="6" priority="7" operator="containsText" text="%">
      <formula>NOT(ISERROR(SEARCH("%",H57)))</formula>
    </cfRule>
  </conditionalFormatting>
  <conditionalFormatting sqref="I58">
    <cfRule type="containsText" dxfId="5" priority="6" operator="containsText" text="%">
      <formula>NOT(ISERROR(SEARCH("%",I58)))</formula>
    </cfRule>
  </conditionalFormatting>
  <conditionalFormatting sqref="I57">
    <cfRule type="containsText" dxfId="4" priority="5" operator="containsText" text="%">
      <formula>NOT(ISERROR(SEARCH("%",I57)))</formula>
    </cfRule>
  </conditionalFormatting>
  <conditionalFormatting sqref="J58">
    <cfRule type="containsText" dxfId="3" priority="4" operator="containsText" text="%">
      <formula>NOT(ISERROR(SEARCH("%",J58)))</formula>
    </cfRule>
  </conditionalFormatting>
  <conditionalFormatting sqref="J57">
    <cfRule type="containsText" dxfId="2" priority="3" operator="containsText" text="%">
      <formula>NOT(ISERROR(SEARCH("%",J57)))</formula>
    </cfRule>
  </conditionalFormatting>
  <conditionalFormatting sqref="K58">
    <cfRule type="containsText" dxfId="1" priority="2" operator="containsText" text="%">
      <formula>NOT(ISERROR(SEARCH("%",K58)))</formula>
    </cfRule>
  </conditionalFormatting>
  <conditionalFormatting sqref="K57">
    <cfRule type="containsText" dxfId="0" priority="1" operator="containsText" text="%">
      <formula>NOT(ISERROR(SEARCH("%",K57)))</formula>
    </cfRule>
  </conditionalFormatting>
  <printOptions horizontalCentered="1"/>
  <pageMargins left="0.19685039370078741" right="0.19685039370078741" top="0.78740157480314965" bottom="0.78740157480314965" header="0" footer="0"/>
  <pageSetup scale="42" orientation="landscape" horizontalDpi="4294967293" verticalDpi="300" r:id="rId1"/>
  <colBreaks count="1" manualBreakCount="1">
    <brk id="11" min="1" max="64" man="1"/>
  </colBreaks>
  <ignoredErrors>
    <ignoredError sqref="D25" formula="1"/>
  </ignoredErrors>
  <drawing r:id="rId2"/>
</worksheet>
</file>

<file path=xl/worksheets/sheet6.xml><?xml version="1.0" encoding="utf-8"?>
<worksheet xmlns="http://schemas.openxmlformats.org/spreadsheetml/2006/main" xmlns:r="http://schemas.openxmlformats.org/officeDocument/2006/relationships">
  <dimension ref="B1:F66"/>
  <sheetViews>
    <sheetView view="pageBreakPreview" topLeftCell="A22" zoomScale="70" zoomScaleNormal="70" zoomScaleSheetLayoutView="70" workbookViewId="0">
      <selection activeCell="D65" sqref="D65"/>
    </sheetView>
  </sheetViews>
  <sheetFormatPr defaultRowHeight="12.75"/>
  <cols>
    <col min="2" max="2" width="10.85546875" customWidth="1"/>
    <col min="3" max="3" width="67.57031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757"/>
      <c r="C2" s="758"/>
      <c r="D2" s="758"/>
      <c r="E2" s="759"/>
    </row>
    <row r="3" spans="2:6" ht="50.25" customHeight="1">
      <c r="B3" s="872" t="str">
        <f>'2-ORÇAMENTO'!B3:G3</f>
        <v xml:space="preserve">OBRA: FINALIZAÇÃO DO REMANESCENTE DA CONSTRUÇÃO DE CRECHE PROINFÂNCIA TIPO 1- PADRÃO FNDE,  URBANIZAÇÃO E EXECUÇÃO DE REDE DE DISTRIBUIÇÃO PRIMÁRIA 13.8KV E POSTO DE TRANSFORMAÇÃO DE 112,5KVA. </v>
      </c>
      <c r="C3" s="873"/>
      <c r="D3" s="873"/>
      <c r="E3" s="874"/>
    </row>
    <row r="4" spans="2:6" ht="19.5" customHeight="1">
      <c r="B4" s="782" t="str">
        <f>'2-ORÇAMENTO'!B4:G4</f>
        <v>LOCAL: RESIDENCIAL ATAÍDE FERREIRA</v>
      </c>
      <c r="C4" s="783"/>
      <c r="D4" s="783"/>
      <c r="E4" s="801"/>
    </row>
    <row r="5" spans="2:6" ht="33" customHeight="1">
      <c r="B5" s="875" t="str">
        <f>'2-ORÇAMENTO'!B5:G5</f>
        <v>ENDEREÇO: RUA B,  Nº 0, EQUIPAMENTO COMUNITÁRIO DO RESIDENCIAL ATAIDE FERREIRA, CEP: 78.150-467, VÁRZEA GRANDE - MT.</v>
      </c>
      <c r="C5" s="876"/>
      <c r="D5" s="876"/>
      <c r="E5" s="877"/>
    </row>
    <row r="6" spans="2:6" ht="24.75" customHeight="1">
      <c r="B6" s="782" t="str">
        <f>'2-ORÇAMENTO'!B6:G6</f>
        <v>MUNICÍPIO: VÁRZEA GRANDE - MT</v>
      </c>
      <c r="C6" s="783"/>
      <c r="D6" s="783"/>
      <c r="E6" s="801"/>
    </row>
    <row r="7" spans="2:6" ht="22.5" customHeight="1" thickBot="1">
      <c r="B7" s="798" t="str">
        <f>'2-ORÇAMENTO'!B7:G7</f>
        <v>DATA BASE: SINAPI MARÇO - COM DESONERAÇÃO / 2020 - BDI - 27,70%</v>
      </c>
      <c r="C7" s="799"/>
      <c r="D7" s="799"/>
      <c r="E7" s="800"/>
    </row>
    <row r="8" spans="2:6" ht="21.75" customHeight="1" thickBot="1">
      <c r="B8" s="784" t="s">
        <v>10199</v>
      </c>
      <c r="C8" s="785"/>
      <c r="D8" s="785"/>
      <c r="E8" s="786"/>
    </row>
    <row r="9" spans="2:6" ht="17.25" customHeight="1" thickBot="1">
      <c r="B9" s="787" t="s">
        <v>1</v>
      </c>
      <c r="C9" s="789" t="s">
        <v>10</v>
      </c>
      <c r="D9" s="791" t="s">
        <v>8</v>
      </c>
      <c r="E9" s="792"/>
    </row>
    <row r="10" spans="2:6" ht="15.75">
      <c r="B10" s="802"/>
      <c r="C10" s="803"/>
      <c r="D10" s="568" t="s">
        <v>12</v>
      </c>
      <c r="E10" s="569" t="s">
        <v>13</v>
      </c>
    </row>
    <row r="11" spans="2:6" ht="12.75" customHeight="1">
      <c r="B11" s="754" t="str">
        <f>'2-ORÇAMENTO'!B11</f>
        <v>1.0</v>
      </c>
      <c r="C11" s="748" t="str">
        <f>'2-ORÇAMENTO'!E11</f>
        <v>SERVIÇOS PRELIMINARES</v>
      </c>
      <c r="D11" s="749">
        <f>'2-ORÇAMENTO'!K17</f>
        <v>59061.24</v>
      </c>
      <c r="E11" s="871">
        <f>D11/$D$59</f>
        <v>2.7396961615500981E-2</v>
      </c>
    </row>
    <row r="12" spans="2:6" ht="12.75" customHeight="1">
      <c r="B12" s="754"/>
      <c r="C12" s="748"/>
      <c r="D12" s="749"/>
      <c r="E12" s="871"/>
      <c r="F12" s="3"/>
    </row>
    <row r="13" spans="2:6" ht="18" customHeight="1">
      <c r="B13" s="754" t="str">
        <f>'2-ORÇAMENTO'!B18</f>
        <v>2.0</v>
      </c>
      <c r="C13" s="748" t="str">
        <f>'2-ORÇAMENTO'!E18</f>
        <v>MOVIMENTO DE TERRAS PARA FUNDAÇÕES</v>
      </c>
      <c r="D13" s="749">
        <f>'2-ORÇAMENTO'!K22</f>
        <v>285.33999999999997</v>
      </c>
      <c r="E13" s="871">
        <f t="shared" ref="E13" si="0">D13/$D$59</f>
        <v>1.3236174904839536E-4</v>
      </c>
      <c r="F13" s="3"/>
    </row>
    <row r="14" spans="2:6" ht="18" customHeight="1">
      <c r="B14" s="754"/>
      <c r="C14" s="748"/>
      <c r="D14" s="749"/>
      <c r="E14" s="871"/>
      <c r="F14" s="3"/>
    </row>
    <row r="15" spans="2:6" ht="12.75" customHeight="1">
      <c r="B15" s="754" t="str">
        <f>'2-ORÇAMENTO'!B23</f>
        <v>3.0</v>
      </c>
      <c r="C15" s="748" t="str">
        <f>'2-ORÇAMENTO'!E23</f>
        <v>SISTEMA DE VEDAÇÃO VERTICAL INTERNO E EXTERNO (PAREDES)</v>
      </c>
      <c r="D15" s="749">
        <f>'2-ORÇAMENTO'!K32</f>
        <v>23180.37</v>
      </c>
      <c r="E15" s="871">
        <f t="shared" ref="E15" si="1">D15/$D$59</f>
        <v>1.0752766232525942E-2</v>
      </c>
      <c r="F15" s="3"/>
    </row>
    <row r="16" spans="2:6" ht="27.75" customHeight="1">
      <c r="B16" s="754"/>
      <c r="C16" s="748"/>
      <c r="D16" s="749"/>
      <c r="E16" s="871"/>
      <c r="F16" s="3"/>
    </row>
    <row r="17" spans="2:6" ht="18" customHeight="1">
      <c r="B17" s="754" t="str">
        <f>'2-ORÇAMENTO'!B34</f>
        <v>4.0</v>
      </c>
      <c r="C17" s="748" t="str">
        <f>'2-ORÇAMENTO'!E34</f>
        <v>ESQUADRIAS</v>
      </c>
      <c r="D17" s="749">
        <f>'2-ORÇAMENTO'!K82</f>
        <v>539930.92000000004</v>
      </c>
      <c r="E17" s="871">
        <f t="shared" ref="E17" si="2">D17/$D$59</f>
        <v>0.25045980562314868</v>
      </c>
      <c r="F17" s="3"/>
    </row>
    <row r="18" spans="2:6" ht="12.75" customHeight="1">
      <c r="B18" s="754"/>
      <c r="C18" s="748"/>
      <c r="D18" s="749"/>
      <c r="E18" s="871"/>
      <c r="F18" s="3"/>
    </row>
    <row r="19" spans="2:6" ht="12.75" customHeight="1">
      <c r="B19" s="754" t="str">
        <f>'2-ORÇAMENTO'!B84</f>
        <v>5.0</v>
      </c>
      <c r="C19" s="748" t="str">
        <f>'2-ORÇAMENTO'!E84</f>
        <v>SISTEMAS DE COBERTURA</v>
      </c>
      <c r="D19" s="749">
        <f>'2-ORÇAMENTO'!K86</f>
        <v>8812.58</v>
      </c>
      <c r="E19" s="871">
        <f t="shared" ref="E19" si="3">D19/$D$59</f>
        <v>4.0879249401728048E-3</v>
      </c>
      <c r="F19" s="3"/>
    </row>
    <row r="20" spans="2:6" ht="12.75" customHeight="1">
      <c r="B20" s="754"/>
      <c r="C20" s="748"/>
      <c r="D20" s="749"/>
      <c r="E20" s="871"/>
      <c r="F20" s="3"/>
    </row>
    <row r="21" spans="2:6" ht="12.75" customHeight="1">
      <c r="B21" s="754" t="str">
        <f>'2-ORÇAMENTO'!B88</f>
        <v>6.0</v>
      </c>
      <c r="C21" s="748" t="str">
        <f>'2-ORÇAMENTO'!E88</f>
        <v>REVESTIMENTOS INTERNOS E EXTERNOS</v>
      </c>
      <c r="D21" s="749">
        <f>'2-ORÇAMENTO'!K101</f>
        <v>193786.72</v>
      </c>
      <c r="E21" s="871">
        <f t="shared" ref="E21" si="4">D21/$D$59</f>
        <v>8.9892581487179005E-2</v>
      </c>
      <c r="F21" s="1"/>
    </row>
    <row r="22" spans="2:6" ht="12.75" customHeight="1">
      <c r="B22" s="754"/>
      <c r="C22" s="748"/>
      <c r="D22" s="749"/>
      <c r="E22" s="871"/>
      <c r="F22" s="3"/>
    </row>
    <row r="23" spans="2:6" ht="12.75" customHeight="1">
      <c r="B23" s="754" t="str">
        <f>'2-ORÇAMENTO'!B103</f>
        <v>7.0</v>
      </c>
      <c r="C23" s="748" t="str">
        <f>'2-ORÇAMENTO'!E103</f>
        <v>SISTEMAS DE PISOS INTERNOS E EXTERNOS (PAVIMENTAÇÃO)</v>
      </c>
      <c r="D23" s="749">
        <f>'2-ORÇAMENTO'!K126</f>
        <v>182431.71</v>
      </c>
      <c r="E23" s="871">
        <f t="shared" ref="E23" si="5">D23/$D$59</f>
        <v>8.4625289890970901E-2</v>
      </c>
    </row>
    <row r="24" spans="2:6" ht="25.5" customHeight="1">
      <c r="B24" s="754"/>
      <c r="C24" s="748"/>
      <c r="D24" s="749"/>
      <c r="E24" s="871"/>
      <c r="F24" s="3"/>
    </row>
    <row r="25" spans="2:6" ht="12.75" customHeight="1">
      <c r="B25" s="754" t="str">
        <f>'2-ORÇAMENTO'!B128</f>
        <v>8.0</v>
      </c>
      <c r="C25" s="748" t="str">
        <f>'2-ORÇAMENTO'!E128</f>
        <v>PINTURA</v>
      </c>
      <c r="D25" s="749">
        <f>'2-ORÇAMENTO'!K135</f>
        <v>116825.51</v>
      </c>
      <c r="E25" s="871">
        <f t="shared" ref="E25" si="6">D25/$D$59</f>
        <v>5.4192292833359509E-2</v>
      </c>
      <c r="F25" s="3"/>
    </row>
    <row r="26" spans="2:6" ht="12.75" customHeight="1">
      <c r="B26" s="754"/>
      <c r="C26" s="748"/>
      <c r="D26" s="749"/>
      <c r="E26" s="871"/>
      <c r="F26" s="3"/>
    </row>
    <row r="27" spans="2:6" ht="12.75" customHeight="1">
      <c r="B27" s="754" t="str">
        <f>'2-ORÇAMENTO'!B137</f>
        <v>9.0</v>
      </c>
      <c r="C27" s="748" t="str">
        <f>'2-ORÇAMENTO'!E137</f>
        <v>INSTALAÇÃO HIDRÁULICA</v>
      </c>
      <c r="D27" s="749">
        <f>'2-ORÇAMENTO'!K219</f>
        <v>43866.43</v>
      </c>
      <c r="E27" s="871">
        <f t="shared" ref="E27" si="7">D27/$D$59</f>
        <v>2.0348487416096593E-2</v>
      </c>
      <c r="F27" s="3"/>
    </row>
    <row r="28" spans="2:6" ht="12.75" customHeight="1">
      <c r="B28" s="754"/>
      <c r="C28" s="748"/>
      <c r="D28" s="749"/>
      <c r="E28" s="871"/>
      <c r="F28" s="3"/>
    </row>
    <row r="29" spans="2:6" ht="12.75" customHeight="1">
      <c r="B29" s="754" t="str">
        <f>'2-ORÇAMENTO'!B221</f>
        <v>10.0</v>
      </c>
      <c r="C29" s="748" t="str">
        <f>'2-ORÇAMENTO'!E221</f>
        <v>DRENAGEM DE ÁGUAS PLUVIAIS</v>
      </c>
      <c r="D29" s="749">
        <f>'2-ORÇAMENTO'!K233</f>
        <v>19416.490000000002</v>
      </c>
      <c r="E29" s="871">
        <f t="shared" ref="E29" si="8">D29/$D$59</f>
        <v>9.0068009279479864E-3</v>
      </c>
    </row>
    <row r="30" spans="2:6" ht="12.75" customHeight="1">
      <c r="B30" s="754"/>
      <c r="C30" s="748"/>
      <c r="D30" s="749"/>
      <c r="E30" s="871"/>
      <c r="F30" s="3"/>
    </row>
    <row r="31" spans="2:6" ht="19.5" customHeight="1">
      <c r="B31" s="754" t="str">
        <f>'2-ORÇAMENTO'!B235</f>
        <v>11.0</v>
      </c>
      <c r="C31" s="797" t="str">
        <f>'2-ORÇAMENTO'!E235</f>
        <v>INSTALAÇÃO SANITÁRIA</v>
      </c>
      <c r="D31" s="749">
        <f>'2-ORÇAMENTO'!K273</f>
        <v>28607.360000000001</v>
      </c>
      <c r="E31" s="871">
        <f t="shared" ref="E31" si="9">D31/$D$59</f>
        <v>1.3270204686539229E-2</v>
      </c>
    </row>
    <row r="32" spans="2:6" ht="19.5" customHeight="1">
      <c r="B32" s="754"/>
      <c r="C32" s="797"/>
      <c r="D32" s="749"/>
      <c r="E32" s="871"/>
      <c r="F32" s="3"/>
    </row>
    <row r="33" spans="2:6" ht="12.75" customHeight="1">
      <c r="B33" s="754" t="str">
        <f>'2-ORÇAMENTO'!B275</f>
        <v>12.0</v>
      </c>
      <c r="C33" s="748" t="str">
        <f>'2-ORÇAMENTO'!E275</f>
        <v>LOUÇAS E METAIS</v>
      </c>
      <c r="D33" s="749">
        <f>'2-ORÇAMENTO'!K307</f>
        <v>73749.42</v>
      </c>
      <c r="E33" s="871">
        <f t="shared" ref="E33" si="10">D33/$D$59</f>
        <v>3.4210423433464324E-2</v>
      </c>
    </row>
    <row r="34" spans="2:6" ht="12.75" customHeight="1">
      <c r="B34" s="754"/>
      <c r="C34" s="748"/>
      <c r="D34" s="749"/>
      <c r="E34" s="871"/>
      <c r="F34" s="3"/>
    </row>
    <row r="35" spans="2:6" ht="18" customHeight="1">
      <c r="B35" s="754" t="str">
        <f>'2-ORÇAMENTO'!B309</f>
        <v>13.0</v>
      </c>
      <c r="C35" s="748" t="str">
        <f>'2-ORÇAMENTO'!E309</f>
        <v>INSTALAÇÃO DE GÁS COMBUSTÍVEL</v>
      </c>
      <c r="D35" s="749">
        <f>'2-ORÇAMENTO'!K331</f>
        <v>5552.01</v>
      </c>
      <c r="E35" s="871">
        <f t="shared" ref="E35" si="11">D35/$D$59</f>
        <v>2.5754319560320374E-3</v>
      </c>
    </row>
    <row r="36" spans="2:6" ht="18" customHeight="1">
      <c r="B36" s="754"/>
      <c r="C36" s="748"/>
      <c r="D36" s="749"/>
      <c r="E36" s="871"/>
      <c r="F36" s="3"/>
    </row>
    <row r="37" spans="2:6" ht="12.75" customHeight="1">
      <c r="B37" s="754" t="str">
        <f>'2-ORÇAMENTO'!B333</f>
        <v>14.0</v>
      </c>
      <c r="C37" s="752" t="str">
        <f>'2-ORÇAMENTO'!E333</f>
        <v>SISTEMA DE PROTEÇÃO CONTRA INCÊNDIO</v>
      </c>
      <c r="D37" s="749">
        <f>'2-ORÇAMENTO'!K362</f>
        <v>31421.56</v>
      </c>
      <c r="E37" s="871">
        <f t="shared" ref="E37" si="12">D37/$D$59</f>
        <v>1.4575638324206554E-2</v>
      </c>
    </row>
    <row r="38" spans="2:6" ht="12.75" customHeight="1">
      <c r="B38" s="754"/>
      <c r="C38" s="748"/>
      <c r="D38" s="749"/>
      <c r="E38" s="871"/>
      <c r="F38" s="3"/>
    </row>
    <row r="39" spans="2:6" ht="18" customHeight="1">
      <c r="B39" s="754" t="str">
        <f>'2-ORÇAMENTO'!B364</f>
        <v>15.0</v>
      </c>
      <c r="C39" s="748" t="str">
        <f>'2-ORÇAMENTO'!E364</f>
        <v>INSTALAÇÕES ELÉTRICAS - 110V</v>
      </c>
      <c r="D39" s="749">
        <f>'2-ORÇAMENTO'!K458</f>
        <v>294981.17</v>
      </c>
      <c r="E39" s="871">
        <f t="shared" ref="E39" si="13">D39/$D$59</f>
        <v>0.13683403517747966</v>
      </c>
      <c r="F39" s="3"/>
    </row>
    <row r="40" spans="2:6" ht="18" customHeight="1">
      <c r="B40" s="754"/>
      <c r="C40" s="748"/>
      <c r="D40" s="749"/>
      <c r="E40" s="871"/>
      <c r="F40" s="3"/>
    </row>
    <row r="41" spans="2:6" ht="18" customHeight="1">
      <c r="B41" s="754" t="str">
        <f>'2-ORÇAMENTO'!B460</f>
        <v>16.0</v>
      </c>
      <c r="C41" s="748" t="str">
        <f>'2-ORÇAMENTO'!E460</f>
        <v>INSTALAÇÕES DE CLIMATIZAÇÃO</v>
      </c>
      <c r="D41" s="749">
        <f>'2-ORÇAMENTO'!K465</f>
        <v>1602.09</v>
      </c>
      <c r="E41" s="871">
        <f t="shared" ref="E41" si="14">D41/$D$59</f>
        <v>7.4316757038250412E-4</v>
      </c>
      <c r="F41" s="3"/>
    </row>
    <row r="42" spans="2:6" ht="18" customHeight="1">
      <c r="B42" s="754"/>
      <c r="C42" s="748"/>
      <c r="D42" s="749"/>
      <c r="E42" s="871"/>
      <c r="F42" s="3"/>
    </row>
    <row r="43" spans="2:6" ht="18" customHeight="1">
      <c r="B43" s="754" t="str">
        <f>'2-ORÇAMENTO'!B467</f>
        <v>17.0</v>
      </c>
      <c r="C43" s="748" t="str">
        <f>'2-ORÇAMENTO'!E467</f>
        <v>INSTALAÇÕES DE REDE ESTRUTURADA</v>
      </c>
      <c r="D43" s="749">
        <f>'2-ORÇAMENTO'!K498</f>
        <v>43678.32</v>
      </c>
      <c r="E43" s="871">
        <f t="shared" ref="E43" si="15">D43/$D$59</f>
        <v>2.0261228116266589E-2</v>
      </c>
      <c r="F43" s="3"/>
    </row>
    <row r="44" spans="2:6" ht="18" customHeight="1">
      <c r="B44" s="754"/>
      <c r="C44" s="748"/>
      <c r="D44" s="749"/>
      <c r="E44" s="871"/>
      <c r="F44" s="3"/>
    </row>
    <row r="45" spans="2:6" ht="12.75" customHeight="1">
      <c r="B45" s="754" t="str">
        <f>'2-ORÇAMENTO'!B500</f>
        <v>18.0</v>
      </c>
      <c r="C45" s="760" t="str">
        <f>'2-ORÇAMENTO'!E500</f>
        <v>SISTEMA DE EXAUSTÃO MECÂNICA</v>
      </c>
      <c r="D45" s="749">
        <f>'2-ORÇAMENTO'!K505</f>
        <v>5260.02</v>
      </c>
      <c r="E45" s="871">
        <f t="shared" ref="E45" si="16">D45/$D$59</f>
        <v>2.4399854462379641E-3</v>
      </c>
      <c r="F45" s="3"/>
    </row>
    <row r="46" spans="2:6" ht="12.75" customHeight="1">
      <c r="B46" s="754"/>
      <c r="C46" s="748"/>
      <c r="D46" s="749"/>
      <c r="E46" s="871"/>
      <c r="F46" s="3"/>
    </row>
    <row r="47" spans="2:6" ht="12.75" customHeight="1">
      <c r="B47" s="754" t="str">
        <f>'2-ORÇAMENTO'!B507</f>
        <v>19.0</v>
      </c>
      <c r="C47" s="748" t="str">
        <f>'2-ORÇAMENTO'!E507</f>
        <v>SISTEMA DE PROTEÇÃO CONTRA DESCARGAS ATMOSFÉRICAS (SPDA)</v>
      </c>
      <c r="D47" s="749">
        <f>'2-ORÇAMENTO'!K520</f>
        <v>28383.89</v>
      </c>
      <c r="E47" s="871">
        <f t="shared" ref="E47" si="17">D47/$D$59</f>
        <v>1.316654280927055E-2</v>
      </c>
      <c r="F47" s="3"/>
    </row>
    <row r="48" spans="2:6" ht="27" customHeight="1">
      <c r="B48" s="754"/>
      <c r="C48" s="748"/>
      <c r="D48" s="749"/>
      <c r="E48" s="871"/>
      <c r="F48" s="3"/>
    </row>
    <row r="49" spans="2:6" ht="12.75" customHeight="1">
      <c r="B49" s="754" t="str">
        <f>'2-ORÇAMENTO'!B522</f>
        <v>20.0</v>
      </c>
      <c r="C49" s="748" t="str">
        <f>'2-ORÇAMENTO'!E522</f>
        <v>SERVIÇOS COMPLEMENTARES</v>
      </c>
      <c r="D49" s="749">
        <f>'2-ORÇAMENTO'!K562</f>
        <v>210275.57</v>
      </c>
      <c r="E49" s="871">
        <f t="shared" ref="E49" si="18">D49/$D$59</f>
        <v>9.7541326934002567E-2</v>
      </c>
      <c r="F49" s="3"/>
    </row>
    <row r="50" spans="2:6" ht="13.5" customHeight="1">
      <c r="B50" s="754"/>
      <c r="C50" s="748"/>
      <c r="D50" s="749"/>
      <c r="E50" s="871"/>
      <c r="F50" s="3"/>
    </row>
    <row r="51" spans="2:6" ht="12.75" customHeight="1">
      <c r="B51" s="754" t="str">
        <f>'2-ORÇAMENTO'!B563</f>
        <v>21.0</v>
      </c>
      <c r="C51" s="748" t="str">
        <f>'2-ORÇAMENTO'!E563</f>
        <v>FECHAMENTOS EXTERNO DA CRECHE</v>
      </c>
      <c r="D51" s="749">
        <f>'2-ORÇAMENTO'!K598</f>
        <v>65337.39</v>
      </c>
      <c r="E51" s="871">
        <f t="shared" ref="E51" si="19">D51/$D$59</f>
        <v>3.0308303142416546E-2</v>
      </c>
      <c r="F51" s="3"/>
    </row>
    <row r="52" spans="2:6" ht="12.75" customHeight="1">
      <c r="B52" s="754"/>
      <c r="C52" s="748"/>
      <c r="D52" s="749"/>
      <c r="E52" s="871"/>
      <c r="F52" s="3"/>
    </row>
    <row r="53" spans="2:6" ht="25.5" customHeight="1">
      <c r="B53" s="754" t="str">
        <f>'2-ORÇAMENTO'!B599</f>
        <v>22.0</v>
      </c>
      <c r="C53" s="748" t="str">
        <f>'2-ORÇAMENTO'!E599</f>
        <v>INSTALAÇÕES ELÉTRICAS REDE ELÉTRICA EM TENSÃO PRIMÁRIA 13,8kV E IMPLANTAÇÃO DO POSTO DE TRANSFORMAÇÃO DE 112,5kVA</v>
      </c>
      <c r="D53" s="749">
        <f>'2-ORÇAMENTO'!K715</f>
        <v>87707.81</v>
      </c>
      <c r="E53" s="871">
        <f t="shared" ref="E53" si="20">D53/$D$59</f>
        <v>4.0685354793594801E-2</v>
      </c>
      <c r="F53" s="3"/>
    </row>
    <row r="54" spans="2:6" ht="28.5" customHeight="1">
      <c r="B54" s="754"/>
      <c r="C54" s="748"/>
      <c r="D54" s="749"/>
      <c r="E54" s="871"/>
      <c r="F54" s="3"/>
    </row>
    <row r="55" spans="2:6" ht="12.75" customHeight="1">
      <c r="B55" s="754" t="str">
        <f>'2-ORÇAMENTO'!B716</f>
        <v>23.0</v>
      </c>
      <c r="C55" s="748" t="str">
        <f>'2-ORÇAMENTO'!E716</f>
        <v>SERVIÇOS DIVERSOS</v>
      </c>
      <c r="D55" s="778">
        <f>'2-ORÇAMENTO'!K718</f>
        <v>4334.3599999999997</v>
      </c>
      <c r="E55" s="871">
        <f t="shared" ref="E55" si="21">D55/$D$59</f>
        <v>2.0105960279154793E-3</v>
      </c>
      <c r="F55" s="3"/>
    </row>
    <row r="56" spans="2:6" ht="13.5" customHeight="1">
      <c r="B56" s="754"/>
      <c r="C56" s="748"/>
      <c r="D56" s="778"/>
      <c r="E56" s="871"/>
      <c r="F56" s="3"/>
    </row>
    <row r="57" spans="2:6" ht="13.5" customHeight="1">
      <c r="B57" s="754" t="str">
        <f>'2-ORÇAMENTO'!B719</f>
        <v>24.0</v>
      </c>
      <c r="C57" s="748" t="str">
        <f>'2-ORÇAMENTO'!E719</f>
        <v xml:space="preserve">ADMINISTRAÇÃO LOCAL </v>
      </c>
      <c r="D57" s="749">
        <f>'2-ORÇAMENTO'!K722</f>
        <v>87270.48</v>
      </c>
      <c r="E57" s="871">
        <f t="shared" ref="E57" si="22">D57/$D$59</f>
        <v>4.0482488866240299E-2</v>
      </c>
      <c r="F57" s="3"/>
    </row>
    <row r="58" spans="2:6" ht="13.5" customHeight="1" thickBot="1">
      <c r="B58" s="754"/>
      <c r="C58" s="748"/>
      <c r="D58" s="749"/>
      <c r="E58" s="871"/>
      <c r="F58" s="3"/>
    </row>
    <row r="59" spans="2:6" ht="18.75" customHeight="1" thickBot="1">
      <c r="B59" s="761" t="s">
        <v>10202</v>
      </c>
      <c r="C59" s="762"/>
      <c r="D59" s="450">
        <f>SUM(D11:D58)</f>
        <v>2155758.7600000002</v>
      </c>
      <c r="E59" s="539">
        <f>SUM(E11:E58)</f>
        <v>1</v>
      </c>
      <c r="F59" s="3"/>
    </row>
    <row r="60" spans="2:6" ht="18" customHeight="1">
      <c r="B60" s="224"/>
      <c r="C60" s="224"/>
      <c r="D60" s="224"/>
      <c r="E60" s="224"/>
      <c r="F60" s="870"/>
    </row>
    <row r="61" spans="2:6" ht="14.25" customHeight="1">
      <c r="B61" s="224"/>
      <c r="C61" s="224"/>
      <c r="D61" s="224"/>
      <c r="E61" s="224"/>
      <c r="F61" s="224"/>
    </row>
    <row r="62" spans="2:6" ht="15" customHeight="1">
      <c r="B62" s="869"/>
      <c r="C62" s="556"/>
      <c r="D62" s="224"/>
      <c r="E62" s="25"/>
      <c r="F62" s="224"/>
    </row>
    <row r="63" spans="2:6" ht="15.75" customHeight="1">
      <c r="B63" s="869"/>
      <c r="C63" s="556"/>
      <c r="D63" s="224"/>
      <c r="E63" s="25"/>
      <c r="F63" s="224"/>
    </row>
    <row r="64" spans="2:6" ht="12.75" customHeight="1">
      <c r="B64" s="224"/>
      <c r="C64" s="224"/>
      <c r="D64" s="224"/>
      <c r="E64" s="224"/>
      <c r="F64" s="224"/>
    </row>
    <row r="65" spans="2:6">
      <c r="B65" s="224"/>
      <c r="C65" s="224"/>
      <c r="D65" s="21"/>
      <c r="E65" s="224"/>
      <c r="F65" s="224"/>
    </row>
    <row r="66" spans="2:6">
      <c r="B66" s="224"/>
      <c r="C66" s="224"/>
      <c r="D66" s="21"/>
      <c r="E66" s="224"/>
      <c r="F66" s="224"/>
    </row>
  </sheetData>
  <mergeCells count="107">
    <mergeCell ref="B45:B46"/>
    <mergeCell ref="C45:C46"/>
    <mergeCell ref="D45:D46"/>
    <mergeCell ref="E45:E46"/>
    <mergeCell ref="B47:B48"/>
    <mergeCell ref="C47:C48"/>
    <mergeCell ref="E55:E56"/>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21:B22"/>
    <mergeCell ref="C21:C22"/>
    <mergeCell ref="D21:D22"/>
    <mergeCell ref="E21:E22"/>
    <mergeCell ref="B19:B20"/>
    <mergeCell ref="C19:C20"/>
    <mergeCell ref="D19:D20"/>
    <mergeCell ref="E19:E20"/>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43:B44"/>
    <mergeCell ref="C43:C44"/>
    <mergeCell ref="D43:D44"/>
    <mergeCell ref="E43:E44"/>
    <mergeCell ref="B39:B40"/>
    <mergeCell ref="C39:C40"/>
    <mergeCell ref="D39:D40"/>
    <mergeCell ref="E39:E40"/>
    <mergeCell ref="B41:B42"/>
    <mergeCell ref="C41:C42"/>
    <mergeCell ref="D41:D42"/>
    <mergeCell ref="E41:E42"/>
    <mergeCell ref="B59:C59"/>
    <mergeCell ref="D55:D56"/>
    <mergeCell ref="B51:B52"/>
    <mergeCell ref="C51:C52"/>
    <mergeCell ref="D51:D52"/>
    <mergeCell ref="B55:B56"/>
    <mergeCell ref="C55:C56"/>
    <mergeCell ref="D47:D48"/>
    <mergeCell ref="E47:E48"/>
    <mergeCell ref="B49:B50"/>
    <mergeCell ref="C49:C50"/>
    <mergeCell ref="D49:D50"/>
    <mergeCell ref="E49:E50"/>
    <mergeCell ref="E51:E52"/>
    <mergeCell ref="B53:B54"/>
    <mergeCell ref="C53:C54"/>
    <mergeCell ref="D53:D54"/>
    <mergeCell ref="E53:E54"/>
    <mergeCell ref="B57:B58"/>
    <mergeCell ref="C57:C58"/>
    <mergeCell ref="D57:D58"/>
    <mergeCell ref="E57:E58"/>
  </mergeCells>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32"/>
  <sheetViews>
    <sheetView view="pageBreakPreview" zoomScale="90" zoomScaleSheetLayoutView="90" workbookViewId="0">
      <selection activeCell="K10" sqref="K10"/>
    </sheetView>
  </sheetViews>
  <sheetFormatPr defaultRowHeight="12.75"/>
  <cols>
    <col min="2" max="2" width="5.85546875" customWidth="1"/>
    <col min="3" max="3" width="68.85546875" customWidth="1"/>
    <col min="4" max="4" width="16.7109375" customWidth="1"/>
  </cols>
  <sheetData>
    <row r="1" spans="2:4" ht="38.25" customHeight="1" thickBot="1"/>
    <row r="2" spans="2:4">
      <c r="B2" s="804" t="s">
        <v>919</v>
      </c>
      <c r="C2" s="805"/>
      <c r="D2" s="806"/>
    </row>
    <row r="3" spans="2:4">
      <c r="B3" s="807"/>
      <c r="C3" s="808"/>
      <c r="D3" s="809"/>
    </row>
    <row r="4" spans="2:4">
      <c r="B4" s="807"/>
      <c r="C4" s="808"/>
      <c r="D4" s="809"/>
    </row>
    <row r="5" spans="2:4" ht="13.5" thickBot="1">
      <c r="B5" s="807"/>
      <c r="C5" s="808"/>
      <c r="D5" s="809"/>
    </row>
    <row r="6" spans="2:4" ht="16.5">
      <c r="B6" s="810" t="s">
        <v>25</v>
      </c>
      <c r="C6" s="811"/>
      <c r="D6" s="342" t="s">
        <v>920</v>
      </c>
    </row>
    <row r="7" spans="2:4" ht="15.75">
      <c r="B7" s="812" t="s">
        <v>12225</v>
      </c>
      <c r="C7" s="813"/>
      <c r="D7" s="343"/>
    </row>
    <row r="8" spans="2:4" ht="16.5">
      <c r="B8" s="334"/>
      <c r="C8" s="339" t="s">
        <v>12220</v>
      </c>
      <c r="D8" s="344">
        <v>0.04</v>
      </c>
    </row>
    <row r="9" spans="2:4" ht="16.5">
      <c r="B9" s="334"/>
      <c r="C9" s="339" t="s">
        <v>12221</v>
      </c>
      <c r="D9" s="344">
        <v>8.0000000000000002E-3</v>
      </c>
    </row>
    <row r="10" spans="2:4" ht="17.25" thickBot="1">
      <c r="B10" s="334"/>
      <c r="C10" s="352" t="s">
        <v>12222</v>
      </c>
      <c r="D10" s="347">
        <v>1.2E-2</v>
      </c>
    </row>
    <row r="11" spans="2:4" ht="17.25" thickBot="1">
      <c r="B11" s="351"/>
      <c r="C11" s="354" t="s">
        <v>921</v>
      </c>
      <c r="D11" s="349">
        <f>SUM(D8:D10)</f>
        <v>0.06</v>
      </c>
    </row>
    <row r="12" spans="2:4" ht="16.5">
      <c r="B12" s="334"/>
      <c r="C12" s="357"/>
      <c r="D12" s="348"/>
    </row>
    <row r="13" spans="2:4" ht="16.5">
      <c r="B13" s="812" t="s">
        <v>12223</v>
      </c>
      <c r="C13" s="813"/>
      <c r="D13" s="345"/>
    </row>
    <row r="14" spans="2:4" ht="17.25" thickBot="1">
      <c r="B14" s="334"/>
      <c r="C14" s="352" t="s">
        <v>12224</v>
      </c>
      <c r="D14" s="347">
        <v>1.21E-2</v>
      </c>
    </row>
    <row r="15" spans="2:4" ht="17.25" thickBot="1">
      <c r="B15" s="351"/>
      <c r="C15" s="354" t="s">
        <v>922</v>
      </c>
      <c r="D15" s="349">
        <f>SUM(D14:D14)</f>
        <v>1.21E-2</v>
      </c>
    </row>
    <row r="16" spans="2:4" ht="16.5">
      <c r="B16" s="334"/>
      <c r="C16" s="356"/>
      <c r="D16" s="348"/>
    </row>
    <row r="17" spans="2:5" ht="16.5">
      <c r="B17" s="812" t="s">
        <v>12223</v>
      </c>
      <c r="C17" s="813"/>
      <c r="D17" s="345"/>
    </row>
    <row r="18" spans="2:5" ht="17.25" thickBot="1">
      <c r="B18" s="334"/>
      <c r="C18" s="355" t="s">
        <v>12226</v>
      </c>
      <c r="D18" s="350">
        <v>6.9500000000000006E-2</v>
      </c>
    </row>
    <row r="19" spans="2:5" ht="17.25" thickBot="1">
      <c r="B19" s="351"/>
      <c r="C19" s="354" t="s">
        <v>925</v>
      </c>
      <c r="D19" s="349">
        <f>SUM(D18:D18)</f>
        <v>6.9500000000000006E-2</v>
      </c>
    </row>
    <row r="20" spans="2:5" ht="16.5">
      <c r="B20" s="334"/>
      <c r="C20" s="353"/>
      <c r="D20" s="348"/>
    </row>
    <row r="21" spans="2:5" ht="16.5">
      <c r="B21" s="334"/>
      <c r="C21" s="340" t="s">
        <v>12227</v>
      </c>
      <c r="D21" s="345"/>
    </row>
    <row r="22" spans="2:5" ht="16.5">
      <c r="B22" s="334"/>
      <c r="C22" s="339" t="s">
        <v>923</v>
      </c>
      <c r="D22" s="344">
        <v>6.4999999999999997E-3</v>
      </c>
    </row>
    <row r="23" spans="2:5" ht="16.5">
      <c r="B23" s="334"/>
      <c r="C23" s="339" t="s">
        <v>924</v>
      </c>
      <c r="D23" s="344">
        <v>0.03</v>
      </c>
    </row>
    <row r="24" spans="2:5" ht="16.5">
      <c r="B24" s="334"/>
      <c r="C24" s="339" t="s">
        <v>12228</v>
      </c>
      <c r="D24" s="344">
        <v>0.02</v>
      </c>
    </row>
    <row r="25" spans="2:5" ht="17.25" thickBot="1">
      <c r="B25" s="334"/>
      <c r="C25" s="352" t="s">
        <v>1124</v>
      </c>
      <c r="D25" s="347">
        <v>4.4999999999999998E-2</v>
      </c>
    </row>
    <row r="26" spans="2:5" ht="17.25" thickBot="1">
      <c r="B26" s="351"/>
      <c r="C26" s="354" t="s">
        <v>12229</v>
      </c>
      <c r="D26" s="349">
        <f>SUM(D22:D25)</f>
        <v>0.10149999999999999</v>
      </c>
    </row>
    <row r="27" spans="2:5" ht="16.5">
      <c r="B27" s="334"/>
      <c r="C27" s="353"/>
      <c r="D27" s="348"/>
    </row>
    <row r="28" spans="2:5" ht="36" customHeight="1" thickBot="1">
      <c r="B28" s="335"/>
      <c r="C28" s="341" t="s">
        <v>12230</v>
      </c>
      <c r="D28" s="346"/>
    </row>
    <row r="29" spans="2:5" ht="25.5" customHeight="1" thickBot="1">
      <c r="B29" s="336"/>
      <c r="C29" s="337" t="s">
        <v>12231</v>
      </c>
      <c r="D29" s="338">
        <f>+(((1+D11)*(1+D15)*(1+D19))/(1-D26))-1</f>
        <v>0.27700323539232063</v>
      </c>
      <c r="E29" s="184">
        <f>1+D29</f>
        <v>1.2770032353923206</v>
      </c>
    </row>
    <row r="30" spans="2:5" ht="20.25" customHeight="1"/>
    <row r="31" spans="2:5">
      <c r="C31" s="557"/>
    </row>
    <row r="32" spans="2:5">
      <c r="C32" s="557"/>
    </row>
  </sheetData>
  <mergeCells count="5">
    <mergeCell ref="B2:D5"/>
    <mergeCell ref="B6:C6"/>
    <mergeCell ref="B7:C7"/>
    <mergeCell ref="B13:C13"/>
    <mergeCell ref="B17:C17"/>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sheetPr>
    <pageSetUpPr fitToPage="1"/>
  </sheetPr>
  <dimension ref="A1:K3266"/>
  <sheetViews>
    <sheetView showOutlineSymbols="0" showWhiteSpace="0" topLeftCell="A3253" workbookViewId="0">
      <selection activeCell="K3186" sqref="K3186"/>
    </sheetView>
  </sheetViews>
  <sheetFormatPr defaultRowHeight="14.25"/>
  <cols>
    <col min="1" max="1" width="11.42578125" style="618" bestFit="1" customWidth="1"/>
    <col min="2" max="2" width="13.7109375" style="618" bestFit="1" customWidth="1"/>
    <col min="3" max="3" width="11.42578125" style="618" bestFit="1" customWidth="1"/>
    <col min="4" max="4" width="68.5703125" style="618" bestFit="1" customWidth="1"/>
    <col min="5" max="5" width="17.140625" style="618" bestFit="1" customWidth="1"/>
    <col min="6" max="9" width="13.7109375" style="618" bestFit="1" customWidth="1"/>
    <col min="10" max="10" width="16" style="618" bestFit="1" customWidth="1"/>
    <col min="11" max="16384" width="9.140625" style="618"/>
  </cols>
  <sheetData>
    <row r="1" spans="1:10" ht="15">
      <c r="A1" s="619"/>
      <c r="B1" s="619"/>
      <c r="C1" s="824" t="s">
        <v>14872</v>
      </c>
      <c r="D1" s="824"/>
      <c r="E1" s="824" t="s">
        <v>14877</v>
      </c>
      <c r="F1" s="824"/>
      <c r="G1" s="824" t="s">
        <v>14876</v>
      </c>
      <c r="H1" s="824"/>
      <c r="I1" s="824" t="s">
        <v>14875</v>
      </c>
      <c r="J1" s="824"/>
    </row>
    <row r="2" spans="1:10" ht="80.099999999999994" customHeight="1">
      <c r="A2" s="620"/>
      <c r="B2" s="620"/>
      <c r="C2" s="815" t="s">
        <v>14874</v>
      </c>
      <c r="D2" s="815"/>
      <c r="E2" s="815" t="s">
        <v>14929</v>
      </c>
      <c r="F2" s="815"/>
      <c r="G2" s="815" t="s">
        <v>14873</v>
      </c>
      <c r="H2" s="815"/>
      <c r="I2" s="815" t="s">
        <v>14976</v>
      </c>
      <c r="J2" s="815"/>
    </row>
    <row r="3" spans="1:10" ht="15">
      <c r="A3" s="822" t="s">
        <v>14872</v>
      </c>
      <c r="B3" s="823"/>
      <c r="C3" s="823"/>
      <c r="D3" s="823"/>
      <c r="E3" s="823"/>
      <c r="F3" s="823"/>
      <c r="G3" s="823"/>
      <c r="H3" s="823"/>
      <c r="I3" s="823"/>
      <c r="J3" s="823"/>
    </row>
    <row r="4" spans="1:10" ht="30" customHeight="1">
      <c r="A4" s="822" t="s">
        <v>14871</v>
      </c>
      <c r="B4" s="823"/>
      <c r="C4" s="823"/>
      <c r="D4" s="823"/>
      <c r="E4" s="823"/>
      <c r="F4" s="823"/>
      <c r="G4" s="823"/>
      <c r="H4" s="823"/>
      <c r="I4" s="823"/>
      <c r="J4" s="823"/>
    </row>
    <row r="5" spans="1:10" ht="18" customHeight="1">
      <c r="A5" s="615" t="s">
        <v>14870</v>
      </c>
      <c r="B5" s="554" t="s">
        <v>14089</v>
      </c>
      <c r="C5" s="615" t="s">
        <v>14088</v>
      </c>
      <c r="D5" s="615" t="s">
        <v>14087</v>
      </c>
      <c r="E5" s="819" t="s">
        <v>14086</v>
      </c>
      <c r="F5" s="819"/>
      <c r="G5" s="555" t="s">
        <v>14085</v>
      </c>
      <c r="H5" s="554" t="s">
        <v>14084</v>
      </c>
      <c r="I5" s="554" t="s">
        <v>14083</v>
      </c>
      <c r="J5" s="554" t="s">
        <v>14082</v>
      </c>
    </row>
    <row r="6" spans="1:10" ht="24" customHeight="1">
      <c r="A6" s="616" t="s">
        <v>14081</v>
      </c>
      <c r="B6" s="553" t="s">
        <v>14869</v>
      </c>
      <c r="C6" s="616" t="s">
        <v>7</v>
      </c>
      <c r="D6" s="616" t="s">
        <v>11869</v>
      </c>
      <c r="E6" s="820" t="s">
        <v>14499</v>
      </c>
      <c r="F6" s="820"/>
      <c r="G6" s="552" t="s">
        <v>14183</v>
      </c>
      <c r="H6" s="551">
        <v>1</v>
      </c>
      <c r="I6" s="550">
        <v>1.24</v>
      </c>
      <c r="J6" s="550">
        <v>1.24</v>
      </c>
    </row>
    <row r="7" spans="1:10" ht="60" customHeight="1">
      <c r="A7" s="617" t="s">
        <v>14077</v>
      </c>
      <c r="B7" s="549" t="s">
        <v>14117</v>
      </c>
      <c r="C7" s="617" t="s">
        <v>7</v>
      </c>
      <c r="D7" s="617" t="s">
        <v>1211</v>
      </c>
      <c r="E7" s="821" t="s">
        <v>14108</v>
      </c>
      <c r="F7" s="821"/>
      <c r="G7" s="548" t="s">
        <v>68</v>
      </c>
      <c r="H7" s="547">
        <v>1E-3</v>
      </c>
      <c r="I7" s="546">
        <v>178.41</v>
      </c>
      <c r="J7" s="546">
        <v>0.17</v>
      </c>
    </row>
    <row r="8" spans="1:10" ht="36" customHeight="1">
      <c r="A8" s="617" t="s">
        <v>14077</v>
      </c>
      <c r="B8" s="549" t="s">
        <v>14251</v>
      </c>
      <c r="C8" s="617" t="s">
        <v>7</v>
      </c>
      <c r="D8" s="617" t="s">
        <v>107</v>
      </c>
      <c r="E8" s="821" t="s">
        <v>14108</v>
      </c>
      <c r="F8" s="821"/>
      <c r="G8" s="548" t="s">
        <v>68</v>
      </c>
      <c r="H8" s="547">
        <v>1E-4</v>
      </c>
      <c r="I8" s="546">
        <v>132.28</v>
      </c>
      <c r="J8" s="546">
        <v>0.01</v>
      </c>
    </row>
    <row r="9" spans="1:10" ht="48" customHeight="1">
      <c r="A9" s="617" t="s">
        <v>14077</v>
      </c>
      <c r="B9" s="549" t="s">
        <v>14163</v>
      </c>
      <c r="C9" s="617" t="s">
        <v>7</v>
      </c>
      <c r="D9" s="617" t="s">
        <v>177</v>
      </c>
      <c r="E9" s="821" t="s">
        <v>14108</v>
      </c>
      <c r="F9" s="821"/>
      <c r="G9" s="548" t="s">
        <v>68</v>
      </c>
      <c r="H9" s="547">
        <v>2E-3</v>
      </c>
      <c r="I9" s="546">
        <v>114.77</v>
      </c>
      <c r="J9" s="546">
        <v>0.22</v>
      </c>
    </row>
    <row r="10" spans="1:10" ht="60" customHeight="1">
      <c r="A10" s="617" t="s">
        <v>14077</v>
      </c>
      <c r="B10" s="549" t="s">
        <v>14116</v>
      </c>
      <c r="C10" s="617" t="s">
        <v>7</v>
      </c>
      <c r="D10" s="617" t="s">
        <v>1212</v>
      </c>
      <c r="E10" s="821" t="s">
        <v>14108</v>
      </c>
      <c r="F10" s="821"/>
      <c r="G10" s="548" t="s">
        <v>85</v>
      </c>
      <c r="H10" s="547">
        <v>7.0000000000000001E-3</v>
      </c>
      <c r="I10" s="546">
        <v>30.4</v>
      </c>
      <c r="J10" s="546">
        <v>0.21</v>
      </c>
    </row>
    <row r="11" spans="1:10" ht="36" customHeight="1">
      <c r="A11" s="617" t="s">
        <v>14077</v>
      </c>
      <c r="B11" s="549" t="s">
        <v>14252</v>
      </c>
      <c r="C11" s="617" t="s">
        <v>7</v>
      </c>
      <c r="D11" s="617" t="s">
        <v>108</v>
      </c>
      <c r="E11" s="821" t="s">
        <v>14108</v>
      </c>
      <c r="F11" s="821"/>
      <c r="G11" s="548" t="s">
        <v>85</v>
      </c>
      <c r="H11" s="547">
        <v>8.0000000000000002E-3</v>
      </c>
      <c r="I11" s="546">
        <v>43.55</v>
      </c>
      <c r="J11" s="546">
        <v>0.34</v>
      </c>
    </row>
    <row r="12" spans="1:10" ht="48" customHeight="1">
      <c r="A12" s="617" t="s">
        <v>14077</v>
      </c>
      <c r="B12" s="549" t="s">
        <v>14164</v>
      </c>
      <c r="C12" s="617" t="s">
        <v>7</v>
      </c>
      <c r="D12" s="617" t="s">
        <v>705</v>
      </c>
      <c r="E12" s="821" t="s">
        <v>14108</v>
      </c>
      <c r="F12" s="821"/>
      <c r="G12" s="548" t="s">
        <v>85</v>
      </c>
      <c r="H12" s="547">
        <v>6.0000000000000001E-3</v>
      </c>
      <c r="I12" s="546">
        <v>31.29</v>
      </c>
      <c r="J12" s="546">
        <v>0.18</v>
      </c>
    </row>
    <row r="13" spans="1:10" ht="24" customHeight="1">
      <c r="A13" s="617" t="s">
        <v>14077</v>
      </c>
      <c r="B13" s="549" t="s">
        <v>14076</v>
      </c>
      <c r="C13" s="617" t="s">
        <v>7</v>
      </c>
      <c r="D13" s="617" t="s">
        <v>29</v>
      </c>
      <c r="E13" s="821" t="s">
        <v>14075</v>
      </c>
      <c r="F13" s="821"/>
      <c r="G13" s="548" t="s">
        <v>26</v>
      </c>
      <c r="H13" s="547">
        <v>8.0000000000000002E-3</v>
      </c>
      <c r="I13" s="546">
        <v>14.37</v>
      </c>
      <c r="J13" s="546">
        <v>0.11</v>
      </c>
    </row>
    <row r="14" spans="1:10" ht="25.5">
      <c r="A14" s="614"/>
      <c r="B14" s="614"/>
      <c r="C14" s="614"/>
      <c r="D14" s="614"/>
      <c r="E14" s="614" t="s">
        <v>14070</v>
      </c>
      <c r="F14" s="541">
        <v>0.1955884</v>
      </c>
      <c r="G14" s="614" t="s">
        <v>14069</v>
      </c>
      <c r="H14" s="541">
        <v>0.16</v>
      </c>
      <c r="I14" s="614" t="s">
        <v>14068</v>
      </c>
      <c r="J14" s="541">
        <v>0.36</v>
      </c>
    </row>
    <row r="15" spans="1:10" ht="15" thickBot="1">
      <c r="A15" s="614"/>
      <c r="B15" s="614"/>
      <c r="C15" s="614"/>
      <c r="D15" s="614"/>
      <c r="E15" s="614" t="s">
        <v>14067</v>
      </c>
      <c r="F15" s="541">
        <v>0.34</v>
      </c>
      <c r="G15" s="614"/>
      <c r="H15" s="818" t="s">
        <v>14066</v>
      </c>
      <c r="I15" s="818"/>
      <c r="J15" s="541">
        <v>1.58</v>
      </c>
    </row>
    <row r="16" spans="1:10" ht="0.95" customHeight="1" thickTop="1">
      <c r="A16" s="540"/>
      <c r="B16" s="540"/>
      <c r="C16" s="540"/>
      <c r="D16" s="540"/>
      <c r="E16" s="540"/>
      <c r="F16" s="540"/>
      <c r="G16" s="540"/>
      <c r="H16" s="540"/>
      <c r="I16" s="540"/>
      <c r="J16" s="540"/>
    </row>
    <row r="17" spans="1:10" ht="18" customHeight="1">
      <c r="A17" s="615" t="s">
        <v>14868</v>
      </c>
      <c r="B17" s="554" t="s">
        <v>14089</v>
      </c>
      <c r="C17" s="615" t="s">
        <v>14088</v>
      </c>
      <c r="D17" s="615" t="s">
        <v>14087</v>
      </c>
      <c r="E17" s="819" t="s">
        <v>14086</v>
      </c>
      <c r="F17" s="819"/>
      <c r="G17" s="555" t="s">
        <v>14085</v>
      </c>
      <c r="H17" s="554" t="s">
        <v>14084</v>
      </c>
      <c r="I17" s="554" t="s">
        <v>14083</v>
      </c>
      <c r="J17" s="554" t="s">
        <v>14082</v>
      </c>
    </row>
    <row r="18" spans="1:10" ht="24" customHeight="1">
      <c r="A18" s="616" t="s">
        <v>14081</v>
      </c>
      <c r="B18" s="553" t="s">
        <v>14867</v>
      </c>
      <c r="C18" s="616" t="s">
        <v>7</v>
      </c>
      <c r="D18" s="616" t="s">
        <v>3541</v>
      </c>
      <c r="E18" s="820" t="s">
        <v>14119</v>
      </c>
      <c r="F18" s="820"/>
      <c r="G18" s="552" t="s">
        <v>14118</v>
      </c>
      <c r="H18" s="551">
        <v>1</v>
      </c>
      <c r="I18" s="550">
        <v>31.54</v>
      </c>
      <c r="J18" s="550">
        <v>31.54</v>
      </c>
    </row>
    <row r="19" spans="1:10" ht="60" customHeight="1">
      <c r="A19" s="617" t="s">
        <v>14077</v>
      </c>
      <c r="B19" s="549" t="s">
        <v>14117</v>
      </c>
      <c r="C19" s="617" t="s">
        <v>7</v>
      </c>
      <c r="D19" s="617" t="s">
        <v>1211</v>
      </c>
      <c r="E19" s="821" t="s">
        <v>14108</v>
      </c>
      <c r="F19" s="821"/>
      <c r="G19" s="548" t="s">
        <v>68</v>
      </c>
      <c r="H19" s="547">
        <v>6.0000000000000001E-3</v>
      </c>
      <c r="I19" s="546">
        <v>178.41</v>
      </c>
      <c r="J19" s="546">
        <v>1.07</v>
      </c>
    </row>
    <row r="20" spans="1:10" ht="36" customHeight="1">
      <c r="A20" s="617" t="s">
        <v>14077</v>
      </c>
      <c r="B20" s="549" t="s">
        <v>14182</v>
      </c>
      <c r="C20" s="617" t="s">
        <v>7</v>
      </c>
      <c r="D20" s="617" t="s">
        <v>2628</v>
      </c>
      <c r="E20" s="821" t="s">
        <v>14108</v>
      </c>
      <c r="F20" s="821"/>
      <c r="G20" s="548" t="s">
        <v>68</v>
      </c>
      <c r="H20" s="547">
        <v>0.27400000000000002</v>
      </c>
      <c r="I20" s="546">
        <v>19.8</v>
      </c>
      <c r="J20" s="546">
        <v>5.42</v>
      </c>
    </row>
    <row r="21" spans="1:10" ht="60" customHeight="1">
      <c r="A21" s="617" t="s">
        <v>14077</v>
      </c>
      <c r="B21" s="549" t="s">
        <v>14116</v>
      </c>
      <c r="C21" s="617" t="s">
        <v>7</v>
      </c>
      <c r="D21" s="617" t="s">
        <v>1212</v>
      </c>
      <c r="E21" s="821" t="s">
        <v>14108</v>
      </c>
      <c r="F21" s="821"/>
      <c r="G21" s="548" t="s">
        <v>85</v>
      </c>
      <c r="H21" s="547">
        <v>3.0000000000000001E-3</v>
      </c>
      <c r="I21" s="546">
        <v>30.4</v>
      </c>
      <c r="J21" s="546">
        <v>0.09</v>
      </c>
    </row>
    <row r="22" spans="1:10" ht="36" customHeight="1">
      <c r="A22" s="617" t="s">
        <v>14077</v>
      </c>
      <c r="B22" s="549" t="s">
        <v>14181</v>
      </c>
      <c r="C22" s="617" t="s">
        <v>7</v>
      </c>
      <c r="D22" s="617" t="s">
        <v>2629</v>
      </c>
      <c r="E22" s="821" t="s">
        <v>14108</v>
      </c>
      <c r="F22" s="821"/>
      <c r="G22" s="548" t="s">
        <v>85</v>
      </c>
      <c r="H22" s="547">
        <v>0.254</v>
      </c>
      <c r="I22" s="546">
        <v>14.2</v>
      </c>
      <c r="J22" s="546">
        <v>3.6</v>
      </c>
    </row>
    <row r="23" spans="1:10" ht="24" customHeight="1">
      <c r="A23" s="617" t="s">
        <v>14077</v>
      </c>
      <c r="B23" s="549" t="s">
        <v>14076</v>
      </c>
      <c r="C23" s="617" t="s">
        <v>7</v>
      </c>
      <c r="D23" s="617" t="s">
        <v>29</v>
      </c>
      <c r="E23" s="821" t="s">
        <v>14075</v>
      </c>
      <c r="F23" s="821"/>
      <c r="G23" s="548" t="s">
        <v>26</v>
      </c>
      <c r="H23" s="547">
        <v>0.65900000000000003</v>
      </c>
      <c r="I23" s="546">
        <v>14.37</v>
      </c>
      <c r="J23" s="546">
        <v>9.4600000000000009</v>
      </c>
    </row>
    <row r="24" spans="1:10" ht="24" customHeight="1">
      <c r="A24" s="613" t="s">
        <v>14073</v>
      </c>
      <c r="B24" s="545" t="s">
        <v>14866</v>
      </c>
      <c r="C24" s="613" t="s">
        <v>7</v>
      </c>
      <c r="D24" s="613" t="s">
        <v>6954</v>
      </c>
      <c r="E24" s="817" t="s">
        <v>14071</v>
      </c>
      <c r="F24" s="817"/>
      <c r="G24" s="544" t="s">
        <v>14118</v>
      </c>
      <c r="H24" s="543">
        <v>1.25</v>
      </c>
      <c r="I24" s="542">
        <v>9.52</v>
      </c>
      <c r="J24" s="542">
        <v>11.9</v>
      </c>
    </row>
    <row r="25" spans="1:10" ht="25.5">
      <c r="A25" s="614"/>
      <c r="B25" s="614"/>
      <c r="C25" s="614"/>
      <c r="D25" s="614"/>
      <c r="E25" s="614" t="s">
        <v>14070</v>
      </c>
      <c r="F25" s="541">
        <v>6.2207976</v>
      </c>
      <c r="G25" s="614" t="s">
        <v>14069</v>
      </c>
      <c r="H25" s="541">
        <v>5.23</v>
      </c>
      <c r="I25" s="614" t="s">
        <v>14068</v>
      </c>
      <c r="J25" s="541">
        <v>11.45</v>
      </c>
    </row>
    <row r="26" spans="1:10" ht="15" thickBot="1">
      <c r="A26" s="614"/>
      <c r="B26" s="614"/>
      <c r="C26" s="614"/>
      <c r="D26" s="614"/>
      <c r="E26" s="614" t="s">
        <v>14067</v>
      </c>
      <c r="F26" s="541">
        <v>8.73</v>
      </c>
      <c r="G26" s="614"/>
      <c r="H26" s="818" t="s">
        <v>14066</v>
      </c>
      <c r="I26" s="818"/>
      <c r="J26" s="541">
        <v>40.270000000000003</v>
      </c>
    </row>
    <row r="27" spans="1:10" ht="0.95" customHeight="1" thickTop="1">
      <c r="A27" s="540"/>
      <c r="B27" s="540"/>
      <c r="C27" s="540"/>
      <c r="D27" s="540"/>
      <c r="E27" s="540"/>
      <c r="F27" s="540"/>
      <c r="G27" s="540"/>
      <c r="H27" s="540"/>
      <c r="I27" s="540"/>
      <c r="J27" s="540"/>
    </row>
    <row r="28" spans="1:10" ht="18" customHeight="1">
      <c r="A28" s="615" t="s">
        <v>14865</v>
      </c>
      <c r="B28" s="554" t="s">
        <v>14089</v>
      </c>
      <c r="C28" s="615" t="s">
        <v>14088</v>
      </c>
      <c r="D28" s="615" t="s">
        <v>14087</v>
      </c>
      <c r="E28" s="819" t="s">
        <v>14086</v>
      </c>
      <c r="F28" s="819"/>
      <c r="G28" s="555" t="s">
        <v>14085</v>
      </c>
      <c r="H28" s="554" t="s">
        <v>14084</v>
      </c>
      <c r="I28" s="554" t="s">
        <v>14083</v>
      </c>
      <c r="J28" s="554" t="s">
        <v>14082</v>
      </c>
    </row>
    <row r="29" spans="1:10" ht="24" customHeight="1">
      <c r="A29" s="616" t="s">
        <v>14081</v>
      </c>
      <c r="B29" s="553" t="s">
        <v>14864</v>
      </c>
      <c r="C29" s="616" t="s">
        <v>7</v>
      </c>
      <c r="D29" s="616" t="s">
        <v>1283</v>
      </c>
      <c r="E29" s="820" t="s">
        <v>14856</v>
      </c>
      <c r="F29" s="820"/>
      <c r="G29" s="552" t="s">
        <v>14183</v>
      </c>
      <c r="H29" s="551">
        <v>1</v>
      </c>
      <c r="I29" s="550">
        <v>212.3</v>
      </c>
      <c r="J29" s="550">
        <v>212.3</v>
      </c>
    </row>
    <row r="30" spans="1:10" ht="24" customHeight="1">
      <c r="A30" s="617" t="s">
        <v>14077</v>
      </c>
      <c r="B30" s="549" t="s">
        <v>14076</v>
      </c>
      <c r="C30" s="617" t="s">
        <v>7</v>
      </c>
      <c r="D30" s="617" t="s">
        <v>29</v>
      </c>
      <c r="E30" s="821" t="s">
        <v>14075</v>
      </c>
      <c r="F30" s="821"/>
      <c r="G30" s="548" t="s">
        <v>26</v>
      </c>
      <c r="H30" s="547">
        <v>0.5</v>
      </c>
      <c r="I30" s="546">
        <v>14.37</v>
      </c>
      <c r="J30" s="546">
        <v>7.18</v>
      </c>
    </row>
    <row r="31" spans="1:10" ht="24" customHeight="1">
      <c r="A31" s="617" t="s">
        <v>14077</v>
      </c>
      <c r="B31" s="549" t="s">
        <v>14105</v>
      </c>
      <c r="C31" s="617" t="s">
        <v>7</v>
      </c>
      <c r="D31" s="617" t="s">
        <v>323</v>
      </c>
      <c r="E31" s="821" t="s">
        <v>14075</v>
      </c>
      <c r="F31" s="821"/>
      <c r="G31" s="548" t="s">
        <v>26</v>
      </c>
      <c r="H31" s="547">
        <v>0.5</v>
      </c>
      <c r="I31" s="546">
        <v>17.14</v>
      </c>
      <c r="J31" s="546">
        <v>8.57</v>
      </c>
    </row>
    <row r="32" spans="1:10" ht="24" customHeight="1">
      <c r="A32" s="613" t="s">
        <v>14073</v>
      </c>
      <c r="B32" s="545" t="s">
        <v>14860</v>
      </c>
      <c r="C32" s="613" t="s">
        <v>7</v>
      </c>
      <c r="D32" s="613" t="s">
        <v>7347</v>
      </c>
      <c r="E32" s="817" t="s">
        <v>14071</v>
      </c>
      <c r="F32" s="817"/>
      <c r="G32" s="544" t="s">
        <v>21</v>
      </c>
      <c r="H32" s="543">
        <v>1.5</v>
      </c>
      <c r="I32" s="542">
        <v>7.07</v>
      </c>
      <c r="J32" s="542">
        <v>10.6</v>
      </c>
    </row>
    <row r="33" spans="1:10" ht="24" customHeight="1">
      <c r="A33" s="613" t="s">
        <v>14073</v>
      </c>
      <c r="B33" s="545" t="s">
        <v>14863</v>
      </c>
      <c r="C33" s="613" t="s">
        <v>7</v>
      </c>
      <c r="D33" s="613" t="s">
        <v>7353</v>
      </c>
      <c r="E33" s="817" t="s">
        <v>14071</v>
      </c>
      <c r="F33" s="817"/>
      <c r="G33" s="544" t="s">
        <v>14183</v>
      </c>
      <c r="H33" s="543">
        <v>1</v>
      </c>
      <c r="I33" s="542">
        <v>185.95</v>
      </c>
      <c r="J33" s="542">
        <v>185.95</v>
      </c>
    </row>
    <row r="34" spans="1:10" ht="25.5">
      <c r="A34" s="614"/>
      <c r="B34" s="614"/>
      <c r="C34" s="614"/>
      <c r="D34" s="614"/>
      <c r="E34" s="614" t="s">
        <v>14070</v>
      </c>
      <c r="F34" s="541">
        <v>5.9708791000000003</v>
      </c>
      <c r="G34" s="614" t="s">
        <v>14069</v>
      </c>
      <c r="H34" s="541">
        <v>5.0199999999999996</v>
      </c>
      <c r="I34" s="614" t="s">
        <v>14068</v>
      </c>
      <c r="J34" s="541">
        <v>10.99</v>
      </c>
    </row>
    <row r="35" spans="1:10" ht="15" thickBot="1">
      <c r="A35" s="614"/>
      <c r="B35" s="614"/>
      <c r="C35" s="614"/>
      <c r="D35" s="614"/>
      <c r="E35" s="614" t="s">
        <v>14067</v>
      </c>
      <c r="F35" s="541">
        <v>58.8</v>
      </c>
      <c r="G35" s="614"/>
      <c r="H35" s="818" t="s">
        <v>14066</v>
      </c>
      <c r="I35" s="818"/>
      <c r="J35" s="541">
        <v>271.10000000000002</v>
      </c>
    </row>
    <row r="36" spans="1:10" ht="0.95" customHeight="1" thickTop="1">
      <c r="A36" s="540"/>
      <c r="B36" s="540"/>
      <c r="C36" s="540"/>
      <c r="D36" s="540"/>
      <c r="E36" s="540"/>
      <c r="F36" s="540"/>
      <c r="G36" s="540"/>
      <c r="H36" s="540"/>
      <c r="I36" s="540"/>
      <c r="J36" s="540"/>
    </row>
    <row r="37" spans="1:10" ht="18" customHeight="1">
      <c r="A37" s="615" t="s">
        <v>14862</v>
      </c>
      <c r="B37" s="554" t="s">
        <v>14089</v>
      </c>
      <c r="C37" s="615" t="s">
        <v>14088</v>
      </c>
      <c r="D37" s="615" t="s">
        <v>14087</v>
      </c>
      <c r="E37" s="819" t="s">
        <v>14086</v>
      </c>
      <c r="F37" s="819"/>
      <c r="G37" s="555" t="s">
        <v>14085</v>
      </c>
      <c r="H37" s="554" t="s">
        <v>14084</v>
      </c>
      <c r="I37" s="554" t="s">
        <v>14083</v>
      </c>
      <c r="J37" s="554" t="s">
        <v>14082</v>
      </c>
    </row>
    <row r="38" spans="1:10" ht="24" customHeight="1">
      <c r="A38" s="616" t="s">
        <v>14081</v>
      </c>
      <c r="B38" s="553" t="s">
        <v>14861</v>
      </c>
      <c r="C38" s="616" t="s">
        <v>7</v>
      </c>
      <c r="D38" s="616" t="s">
        <v>1285</v>
      </c>
      <c r="E38" s="820" t="s">
        <v>14856</v>
      </c>
      <c r="F38" s="820"/>
      <c r="G38" s="552" t="s">
        <v>14183</v>
      </c>
      <c r="H38" s="551">
        <v>1</v>
      </c>
      <c r="I38" s="550">
        <v>341.49</v>
      </c>
      <c r="J38" s="550">
        <v>341.49</v>
      </c>
    </row>
    <row r="39" spans="1:10" ht="24" customHeight="1">
      <c r="A39" s="617" t="s">
        <v>14077</v>
      </c>
      <c r="B39" s="549" t="s">
        <v>14076</v>
      </c>
      <c r="C39" s="617" t="s">
        <v>7</v>
      </c>
      <c r="D39" s="617" t="s">
        <v>29</v>
      </c>
      <c r="E39" s="821" t="s">
        <v>14075</v>
      </c>
      <c r="F39" s="821"/>
      <c r="G39" s="548" t="s">
        <v>26</v>
      </c>
      <c r="H39" s="547">
        <v>0.5</v>
      </c>
      <c r="I39" s="546">
        <v>14.37</v>
      </c>
      <c r="J39" s="546">
        <v>7.18</v>
      </c>
    </row>
    <row r="40" spans="1:10" ht="24" customHeight="1">
      <c r="A40" s="617" t="s">
        <v>14077</v>
      </c>
      <c r="B40" s="549" t="s">
        <v>14105</v>
      </c>
      <c r="C40" s="617" t="s">
        <v>7</v>
      </c>
      <c r="D40" s="617" t="s">
        <v>323</v>
      </c>
      <c r="E40" s="821" t="s">
        <v>14075</v>
      </c>
      <c r="F40" s="821"/>
      <c r="G40" s="548" t="s">
        <v>26</v>
      </c>
      <c r="H40" s="547">
        <v>0.5</v>
      </c>
      <c r="I40" s="546">
        <v>17.14</v>
      </c>
      <c r="J40" s="546">
        <v>8.57</v>
      </c>
    </row>
    <row r="41" spans="1:10" ht="24" customHeight="1">
      <c r="A41" s="613" t="s">
        <v>14073</v>
      </c>
      <c r="B41" s="545" t="s">
        <v>14860</v>
      </c>
      <c r="C41" s="613" t="s">
        <v>7</v>
      </c>
      <c r="D41" s="613" t="s">
        <v>7347</v>
      </c>
      <c r="E41" s="817" t="s">
        <v>14071</v>
      </c>
      <c r="F41" s="817"/>
      <c r="G41" s="544" t="s">
        <v>21</v>
      </c>
      <c r="H41" s="543">
        <v>1.5</v>
      </c>
      <c r="I41" s="542">
        <v>7.07</v>
      </c>
      <c r="J41" s="542">
        <v>10.6</v>
      </c>
    </row>
    <row r="42" spans="1:10" ht="24" customHeight="1">
      <c r="A42" s="613" t="s">
        <v>14073</v>
      </c>
      <c r="B42" s="545" t="s">
        <v>14859</v>
      </c>
      <c r="C42" s="613" t="s">
        <v>7</v>
      </c>
      <c r="D42" s="613" t="s">
        <v>7355</v>
      </c>
      <c r="E42" s="817" t="s">
        <v>14071</v>
      </c>
      <c r="F42" s="817"/>
      <c r="G42" s="544" t="s">
        <v>14183</v>
      </c>
      <c r="H42" s="543">
        <v>1</v>
      </c>
      <c r="I42" s="542">
        <v>315.14</v>
      </c>
      <c r="J42" s="542">
        <v>315.14</v>
      </c>
    </row>
    <row r="43" spans="1:10" ht="25.5">
      <c r="A43" s="614"/>
      <c r="B43" s="614"/>
      <c r="C43" s="614"/>
      <c r="D43" s="614"/>
      <c r="E43" s="614" t="s">
        <v>14070</v>
      </c>
      <c r="F43" s="541">
        <v>5.9708791000000003</v>
      </c>
      <c r="G43" s="614" t="s">
        <v>14069</v>
      </c>
      <c r="H43" s="541">
        <v>5.0199999999999996</v>
      </c>
      <c r="I43" s="614" t="s">
        <v>14068</v>
      </c>
      <c r="J43" s="541">
        <v>10.99</v>
      </c>
    </row>
    <row r="44" spans="1:10" ht="15" thickBot="1">
      <c r="A44" s="614"/>
      <c r="B44" s="614"/>
      <c r="C44" s="614"/>
      <c r="D44" s="614"/>
      <c r="E44" s="614" t="s">
        <v>14067</v>
      </c>
      <c r="F44" s="541">
        <v>94.59</v>
      </c>
      <c r="G44" s="614"/>
      <c r="H44" s="818" t="s">
        <v>14066</v>
      </c>
      <c r="I44" s="818"/>
      <c r="J44" s="541">
        <v>436.08</v>
      </c>
    </row>
    <row r="45" spans="1:10" ht="0.95" customHeight="1" thickTop="1">
      <c r="A45" s="540"/>
      <c r="B45" s="540"/>
      <c r="C45" s="540"/>
      <c r="D45" s="540"/>
      <c r="E45" s="540"/>
      <c r="F45" s="540"/>
      <c r="G45" s="540"/>
      <c r="H45" s="540"/>
      <c r="I45" s="540"/>
      <c r="J45" s="540"/>
    </row>
    <row r="46" spans="1:10" ht="18" customHeight="1">
      <c r="A46" s="615" t="s">
        <v>14858</v>
      </c>
      <c r="B46" s="554" t="s">
        <v>14089</v>
      </c>
      <c r="C46" s="615" t="s">
        <v>14088</v>
      </c>
      <c r="D46" s="615" t="s">
        <v>14087</v>
      </c>
      <c r="E46" s="819" t="s">
        <v>14086</v>
      </c>
      <c r="F46" s="819"/>
      <c r="G46" s="555" t="s">
        <v>14085</v>
      </c>
      <c r="H46" s="554" t="s">
        <v>14084</v>
      </c>
      <c r="I46" s="554" t="s">
        <v>14083</v>
      </c>
      <c r="J46" s="554" t="s">
        <v>14082</v>
      </c>
    </row>
    <row r="47" spans="1:10" ht="24" customHeight="1">
      <c r="A47" s="616" t="s">
        <v>14081</v>
      </c>
      <c r="B47" s="553" t="s">
        <v>14857</v>
      </c>
      <c r="C47" s="616" t="s">
        <v>7</v>
      </c>
      <c r="D47" s="616" t="s">
        <v>231</v>
      </c>
      <c r="E47" s="820" t="s">
        <v>14856</v>
      </c>
      <c r="F47" s="820"/>
      <c r="G47" s="552" t="s">
        <v>14183</v>
      </c>
      <c r="H47" s="551">
        <v>1</v>
      </c>
      <c r="I47" s="550">
        <v>369.73</v>
      </c>
      <c r="J47" s="550">
        <v>369.73</v>
      </c>
    </row>
    <row r="48" spans="1:10" ht="24" customHeight="1">
      <c r="A48" s="617" t="s">
        <v>14077</v>
      </c>
      <c r="B48" s="549" t="s">
        <v>14076</v>
      </c>
      <c r="C48" s="617" t="s">
        <v>7</v>
      </c>
      <c r="D48" s="617" t="s">
        <v>29</v>
      </c>
      <c r="E48" s="821" t="s">
        <v>14075</v>
      </c>
      <c r="F48" s="821"/>
      <c r="G48" s="548" t="s">
        <v>26</v>
      </c>
      <c r="H48" s="547">
        <v>0.4</v>
      </c>
      <c r="I48" s="546">
        <v>14.37</v>
      </c>
      <c r="J48" s="546">
        <v>5.74</v>
      </c>
    </row>
    <row r="49" spans="1:10" ht="24" customHeight="1">
      <c r="A49" s="617" t="s">
        <v>14077</v>
      </c>
      <c r="B49" s="549" t="s">
        <v>14105</v>
      </c>
      <c r="C49" s="617" t="s">
        <v>7</v>
      </c>
      <c r="D49" s="617" t="s">
        <v>323</v>
      </c>
      <c r="E49" s="821" t="s">
        <v>14075</v>
      </c>
      <c r="F49" s="821"/>
      <c r="G49" s="548" t="s">
        <v>26</v>
      </c>
      <c r="H49" s="547">
        <v>2</v>
      </c>
      <c r="I49" s="546">
        <v>17.14</v>
      </c>
      <c r="J49" s="546">
        <v>34.28</v>
      </c>
    </row>
    <row r="50" spans="1:10" ht="24" customHeight="1">
      <c r="A50" s="613" t="s">
        <v>14073</v>
      </c>
      <c r="B50" s="545" t="s">
        <v>14855</v>
      </c>
      <c r="C50" s="613" t="s">
        <v>7</v>
      </c>
      <c r="D50" s="613" t="s">
        <v>7528</v>
      </c>
      <c r="E50" s="817" t="s">
        <v>14071</v>
      </c>
      <c r="F50" s="817"/>
      <c r="G50" s="544" t="s">
        <v>14183</v>
      </c>
      <c r="H50" s="543">
        <v>1</v>
      </c>
      <c r="I50" s="542">
        <v>319.14999999999998</v>
      </c>
      <c r="J50" s="542">
        <v>319.14999999999998</v>
      </c>
    </row>
    <row r="51" spans="1:10" ht="24" customHeight="1">
      <c r="A51" s="613" t="s">
        <v>14073</v>
      </c>
      <c r="B51" s="545" t="s">
        <v>14854</v>
      </c>
      <c r="C51" s="613" t="s">
        <v>7</v>
      </c>
      <c r="D51" s="613" t="s">
        <v>5556</v>
      </c>
      <c r="E51" s="817" t="s">
        <v>14071</v>
      </c>
      <c r="F51" s="817"/>
      <c r="G51" s="544" t="s">
        <v>49</v>
      </c>
      <c r="H51" s="543">
        <v>4</v>
      </c>
      <c r="I51" s="542">
        <v>2.64</v>
      </c>
      <c r="J51" s="542">
        <v>10.56</v>
      </c>
    </row>
    <row r="52" spans="1:10" ht="25.5">
      <c r="A52" s="614"/>
      <c r="B52" s="614"/>
      <c r="C52" s="614"/>
      <c r="D52" s="614"/>
      <c r="E52" s="614" t="s">
        <v>14070</v>
      </c>
      <c r="F52" s="541">
        <v>15.5112463</v>
      </c>
      <c r="G52" s="614" t="s">
        <v>14069</v>
      </c>
      <c r="H52" s="541">
        <v>13.04</v>
      </c>
      <c r="I52" s="614" t="s">
        <v>14068</v>
      </c>
      <c r="J52" s="541">
        <v>28.55</v>
      </c>
    </row>
    <row r="53" spans="1:10" ht="15" thickBot="1">
      <c r="A53" s="614"/>
      <c r="B53" s="614"/>
      <c r="C53" s="614"/>
      <c r="D53" s="614"/>
      <c r="E53" s="614" t="s">
        <v>14067</v>
      </c>
      <c r="F53" s="541">
        <v>102.41</v>
      </c>
      <c r="G53" s="614"/>
      <c r="H53" s="818" t="s">
        <v>14066</v>
      </c>
      <c r="I53" s="818"/>
      <c r="J53" s="541">
        <v>472.14</v>
      </c>
    </row>
    <row r="54" spans="1:10" ht="0.95" customHeight="1" thickTop="1">
      <c r="A54" s="540"/>
      <c r="B54" s="540"/>
      <c r="C54" s="540"/>
      <c r="D54" s="540"/>
      <c r="E54" s="540"/>
      <c r="F54" s="540"/>
      <c r="G54" s="540"/>
      <c r="H54" s="540"/>
      <c r="I54" s="540"/>
      <c r="J54" s="540"/>
    </row>
    <row r="55" spans="1:10" ht="18" customHeight="1">
      <c r="A55" s="615" t="s">
        <v>14853</v>
      </c>
      <c r="B55" s="554" t="s">
        <v>14089</v>
      </c>
      <c r="C55" s="615" t="s">
        <v>14088</v>
      </c>
      <c r="D55" s="615" t="s">
        <v>14087</v>
      </c>
      <c r="E55" s="819" t="s">
        <v>14086</v>
      </c>
      <c r="F55" s="819"/>
      <c r="G55" s="555" t="s">
        <v>14085</v>
      </c>
      <c r="H55" s="554" t="s">
        <v>14084</v>
      </c>
      <c r="I55" s="554" t="s">
        <v>14083</v>
      </c>
      <c r="J55" s="554" t="s">
        <v>14082</v>
      </c>
    </row>
    <row r="56" spans="1:10" ht="36" customHeight="1">
      <c r="A56" s="616" t="s">
        <v>14081</v>
      </c>
      <c r="B56" s="553" t="s">
        <v>14852</v>
      </c>
      <c r="C56" s="616" t="s">
        <v>7</v>
      </c>
      <c r="D56" s="616" t="s">
        <v>1641</v>
      </c>
      <c r="E56" s="820" t="s">
        <v>14423</v>
      </c>
      <c r="F56" s="820"/>
      <c r="G56" s="552" t="s">
        <v>14183</v>
      </c>
      <c r="H56" s="551">
        <v>1</v>
      </c>
      <c r="I56" s="550">
        <v>3.11</v>
      </c>
      <c r="J56" s="550">
        <v>3.11</v>
      </c>
    </row>
    <row r="57" spans="1:10" ht="36" customHeight="1">
      <c r="A57" s="617" t="s">
        <v>14077</v>
      </c>
      <c r="B57" s="549" t="s">
        <v>14365</v>
      </c>
      <c r="C57" s="617" t="s">
        <v>7</v>
      </c>
      <c r="D57" s="617" t="s">
        <v>11249</v>
      </c>
      <c r="E57" s="821" t="s">
        <v>14075</v>
      </c>
      <c r="F57" s="821"/>
      <c r="G57" s="548" t="s">
        <v>14118</v>
      </c>
      <c r="H57" s="547">
        <v>4.1999999999999997E-3</v>
      </c>
      <c r="I57" s="546">
        <v>423.24</v>
      </c>
      <c r="J57" s="546">
        <v>1.77</v>
      </c>
    </row>
    <row r="58" spans="1:10" ht="24" customHeight="1">
      <c r="A58" s="617" t="s">
        <v>14077</v>
      </c>
      <c r="B58" s="549" t="s">
        <v>14180</v>
      </c>
      <c r="C58" s="617" t="s">
        <v>7</v>
      </c>
      <c r="D58" s="617" t="s">
        <v>71</v>
      </c>
      <c r="E58" s="821" t="s">
        <v>14075</v>
      </c>
      <c r="F58" s="821"/>
      <c r="G58" s="548" t="s">
        <v>26</v>
      </c>
      <c r="H58" s="547">
        <v>7.0000000000000007E-2</v>
      </c>
      <c r="I58" s="546">
        <v>17.760000000000002</v>
      </c>
      <c r="J58" s="546">
        <v>1.24</v>
      </c>
    </row>
    <row r="59" spans="1:10" ht="24" customHeight="1">
      <c r="A59" s="617" t="s">
        <v>14077</v>
      </c>
      <c r="B59" s="549" t="s">
        <v>14076</v>
      </c>
      <c r="C59" s="617" t="s">
        <v>7</v>
      </c>
      <c r="D59" s="617" t="s">
        <v>29</v>
      </c>
      <c r="E59" s="821" t="s">
        <v>14075</v>
      </c>
      <c r="F59" s="821"/>
      <c r="G59" s="548" t="s">
        <v>26</v>
      </c>
      <c r="H59" s="547">
        <v>7.0000000000000001E-3</v>
      </c>
      <c r="I59" s="546">
        <v>14.37</v>
      </c>
      <c r="J59" s="546">
        <v>0.1</v>
      </c>
    </row>
    <row r="60" spans="1:10" ht="25.5">
      <c r="A60" s="614"/>
      <c r="B60" s="614"/>
      <c r="C60" s="614"/>
      <c r="D60" s="614"/>
      <c r="E60" s="614" t="s">
        <v>14070</v>
      </c>
      <c r="F60" s="541">
        <v>0.76062149999999995</v>
      </c>
      <c r="G60" s="614" t="s">
        <v>14069</v>
      </c>
      <c r="H60" s="541">
        <v>0.64</v>
      </c>
      <c r="I60" s="614" t="s">
        <v>14068</v>
      </c>
      <c r="J60" s="541">
        <v>1.4</v>
      </c>
    </row>
    <row r="61" spans="1:10" ht="15" thickBot="1">
      <c r="A61" s="614"/>
      <c r="B61" s="614"/>
      <c r="C61" s="614"/>
      <c r="D61" s="614"/>
      <c r="E61" s="614" t="s">
        <v>14067</v>
      </c>
      <c r="F61" s="541">
        <v>0.86</v>
      </c>
      <c r="G61" s="614"/>
      <c r="H61" s="818" t="s">
        <v>14066</v>
      </c>
      <c r="I61" s="818"/>
      <c r="J61" s="541">
        <v>3.97</v>
      </c>
    </row>
    <row r="62" spans="1:10" ht="0.95" customHeight="1" thickTop="1">
      <c r="A62" s="540"/>
      <c r="B62" s="540"/>
      <c r="C62" s="540"/>
      <c r="D62" s="540"/>
      <c r="E62" s="540"/>
      <c r="F62" s="540"/>
      <c r="G62" s="540"/>
      <c r="H62" s="540"/>
      <c r="I62" s="540"/>
      <c r="J62" s="540"/>
    </row>
    <row r="63" spans="1:10" ht="18" customHeight="1">
      <c r="A63" s="615" t="s">
        <v>14851</v>
      </c>
      <c r="B63" s="554" t="s">
        <v>14089</v>
      </c>
      <c r="C63" s="615" t="s">
        <v>14088</v>
      </c>
      <c r="D63" s="615" t="s">
        <v>14087</v>
      </c>
      <c r="E63" s="819" t="s">
        <v>14086</v>
      </c>
      <c r="F63" s="819"/>
      <c r="G63" s="555" t="s">
        <v>14085</v>
      </c>
      <c r="H63" s="554" t="s">
        <v>14084</v>
      </c>
      <c r="I63" s="554" t="s">
        <v>14083</v>
      </c>
      <c r="J63" s="554" t="s">
        <v>14082</v>
      </c>
    </row>
    <row r="64" spans="1:10" ht="60" customHeight="1">
      <c r="A64" s="616" t="s">
        <v>14081</v>
      </c>
      <c r="B64" s="553" t="s">
        <v>14850</v>
      </c>
      <c r="C64" s="616" t="s">
        <v>7</v>
      </c>
      <c r="D64" s="616" t="s">
        <v>1514</v>
      </c>
      <c r="E64" s="820" t="s">
        <v>14423</v>
      </c>
      <c r="F64" s="820"/>
      <c r="G64" s="552" t="s">
        <v>14183</v>
      </c>
      <c r="H64" s="551">
        <v>1</v>
      </c>
      <c r="I64" s="550">
        <v>19.899999999999999</v>
      </c>
      <c r="J64" s="550">
        <v>19.899999999999999</v>
      </c>
    </row>
    <row r="65" spans="1:10" ht="48" customHeight="1">
      <c r="A65" s="617" t="s">
        <v>14077</v>
      </c>
      <c r="B65" s="549" t="s">
        <v>14367</v>
      </c>
      <c r="C65" s="617" t="s">
        <v>7</v>
      </c>
      <c r="D65" s="617" t="s">
        <v>11175</v>
      </c>
      <c r="E65" s="821" t="s">
        <v>14075</v>
      </c>
      <c r="F65" s="821"/>
      <c r="G65" s="548" t="s">
        <v>14118</v>
      </c>
      <c r="H65" s="547">
        <v>3.7600000000000001E-2</v>
      </c>
      <c r="I65" s="546">
        <v>333.5</v>
      </c>
      <c r="J65" s="546">
        <v>12.53</v>
      </c>
    </row>
    <row r="66" spans="1:10" ht="24" customHeight="1">
      <c r="A66" s="617" t="s">
        <v>14077</v>
      </c>
      <c r="B66" s="549" t="s">
        <v>14180</v>
      </c>
      <c r="C66" s="617" t="s">
        <v>7</v>
      </c>
      <c r="D66" s="617" t="s">
        <v>71</v>
      </c>
      <c r="E66" s="821" t="s">
        <v>14075</v>
      </c>
      <c r="F66" s="821"/>
      <c r="G66" s="548" t="s">
        <v>26</v>
      </c>
      <c r="H66" s="547">
        <v>0.32</v>
      </c>
      <c r="I66" s="546">
        <v>17.760000000000002</v>
      </c>
      <c r="J66" s="546">
        <v>5.68</v>
      </c>
    </row>
    <row r="67" spans="1:10" ht="24" customHeight="1">
      <c r="A67" s="617" t="s">
        <v>14077</v>
      </c>
      <c r="B67" s="549" t="s">
        <v>14076</v>
      </c>
      <c r="C67" s="617" t="s">
        <v>7</v>
      </c>
      <c r="D67" s="617" t="s">
        <v>29</v>
      </c>
      <c r="E67" s="821" t="s">
        <v>14075</v>
      </c>
      <c r="F67" s="821"/>
      <c r="G67" s="548" t="s">
        <v>26</v>
      </c>
      <c r="H67" s="547">
        <v>0.11799999999999999</v>
      </c>
      <c r="I67" s="546">
        <v>14.37</v>
      </c>
      <c r="J67" s="546">
        <v>1.69</v>
      </c>
    </row>
    <row r="68" spans="1:10" ht="25.5">
      <c r="A68" s="614"/>
      <c r="B68" s="614"/>
      <c r="C68" s="614"/>
      <c r="D68" s="614"/>
      <c r="E68" s="614" t="s">
        <v>14070</v>
      </c>
      <c r="F68" s="541">
        <v>3.6835814</v>
      </c>
      <c r="G68" s="614" t="s">
        <v>14069</v>
      </c>
      <c r="H68" s="541">
        <v>3.1</v>
      </c>
      <c r="I68" s="614" t="s">
        <v>14068</v>
      </c>
      <c r="J68" s="541">
        <v>6.78</v>
      </c>
    </row>
    <row r="69" spans="1:10" ht="15" thickBot="1">
      <c r="A69" s="614"/>
      <c r="B69" s="614"/>
      <c r="C69" s="614"/>
      <c r="D69" s="614"/>
      <c r="E69" s="614" t="s">
        <v>14067</v>
      </c>
      <c r="F69" s="541">
        <v>5.51</v>
      </c>
      <c r="G69" s="614"/>
      <c r="H69" s="818" t="s">
        <v>14066</v>
      </c>
      <c r="I69" s="818"/>
      <c r="J69" s="541">
        <v>25.41</v>
      </c>
    </row>
    <row r="70" spans="1:10" ht="0.95" customHeight="1" thickTop="1">
      <c r="A70" s="540"/>
      <c r="B70" s="540"/>
      <c r="C70" s="540"/>
      <c r="D70" s="540"/>
      <c r="E70" s="540"/>
      <c r="F70" s="540"/>
      <c r="G70" s="540"/>
      <c r="H70" s="540"/>
      <c r="I70" s="540"/>
      <c r="J70" s="540"/>
    </row>
    <row r="71" spans="1:10" ht="18" customHeight="1">
      <c r="A71" s="615" t="s">
        <v>14849</v>
      </c>
      <c r="B71" s="554" t="s">
        <v>14089</v>
      </c>
      <c r="C71" s="615" t="s">
        <v>14088</v>
      </c>
      <c r="D71" s="615" t="s">
        <v>14087</v>
      </c>
      <c r="E71" s="819" t="s">
        <v>14086</v>
      </c>
      <c r="F71" s="819"/>
      <c r="G71" s="555" t="s">
        <v>14085</v>
      </c>
      <c r="H71" s="554" t="s">
        <v>14084</v>
      </c>
      <c r="I71" s="554" t="s">
        <v>14083</v>
      </c>
      <c r="J71" s="554" t="s">
        <v>14082</v>
      </c>
    </row>
    <row r="72" spans="1:10" ht="24" customHeight="1">
      <c r="A72" s="616" t="s">
        <v>14081</v>
      </c>
      <c r="B72" s="553" t="s">
        <v>14848</v>
      </c>
      <c r="C72" s="616" t="s">
        <v>7</v>
      </c>
      <c r="D72" s="616" t="s">
        <v>163</v>
      </c>
      <c r="E72" s="820" t="s">
        <v>14495</v>
      </c>
      <c r="F72" s="820"/>
      <c r="G72" s="552" t="s">
        <v>14183</v>
      </c>
      <c r="H72" s="551">
        <v>1</v>
      </c>
      <c r="I72" s="550">
        <v>44.94</v>
      </c>
      <c r="J72" s="550">
        <v>44.94</v>
      </c>
    </row>
    <row r="73" spans="1:10" ht="24" customHeight="1">
      <c r="A73" s="617" t="s">
        <v>14077</v>
      </c>
      <c r="B73" s="549" t="s">
        <v>14180</v>
      </c>
      <c r="C73" s="617" t="s">
        <v>7</v>
      </c>
      <c r="D73" s="617" t="s">
        <v>71</v>
      </c>
      <c r="E73" s="821" t="s">
        <v>14075</v>
      </c>
      <c r="F73" s="821"/>
      <c r="G73" s="548" t="s">
        <v>26</v>
      </c>
      <c r="H73" s="547">
        <v>0.5</v>
      </c>
      <c r="I73" s="546">
        <v>17.760000000000002</v>
      </c>
      <c r="J73" s="546">
        <v>8.8800000000000008</v>
      </c>
    </row>
    <row r="74" spans="1:10" ht="24" customHeight="1">
      <c r="A74" s="617" t="s">
        <v>14077</v>
      </c>
      <c r="B74" s="549" t="s">
        <v>14076</v>
      </c>
      <c r="C74" s="617" t="s">
        <v>7</v>
      </c>
      <c r="D74" s="617" t="s">
        <v>29</v>
      </c>
      <c r="E74" s="821" t="s">
        <v>14075</v>
      </c>
      <c r="F74" s="821"/>
      <c r="G74" s="548" t="s">
        <v>26</v>
      </c>
      <c r="H74" s="547">
        <v>0.5</v>
      </c>
      <c r="I74" s="546">
        <v>14.37</v>
      </c>
      <c r="J74" s="546">
        <v>7.18</v>
      </c>
    </row>
    <row r="75" spans="1:10" ht="24" customHeight="1">
      <c r="A75" s="613" t="s">
        <v>14073</v>
      </c>
      <c r="B75" s="545" t="s">
        <v>14507</v>
      </c>
      <c r="C75" s="613" t="s">
        <v>7</v>
      </c>
      <c r="D75" s="613" t="s">
        <v>7118</v>
      </c>
      <c r="E75" s="817" t="s">
        <v>14071</v>
      </c>
      <c r="F75" s="817"/>
      <c r="G75" s="544" t="s">
        <v>82</v>
      </c>
      <c r="H75" s="543">
        <v>0.52559999999999996</v>
      </c>
      <c r="I75" s="542">
        <v>54.96</v>
      </c>
      <c r="J75" s="542">
        <v>28.88</v>
      </c>
    </row>
    <row r="76" spans="1:10" ht="25.5">
      <c r="A76" s="614"/>
      <c r="B76" s="614"/>
      <c r="C76" s="614"/>
      <c r="D76" s="614"/>
      <c r="E76" s="614" t="s">
        <v>14070</v>
      </c>
      <c r="F76" s="541">
        <v>6.1393024</v>
      </c>
      <c r="G76" s="614" t="s">
        <v>14069</v>
      </c>
      <c r="H76" s="541">
        <v>5.16</v>
      </c>
      <c r="I76" s="614" t="s">
        <v>14068</v>
      </c>
      <c r="J76" s="541">
        <v>11.3</v>
      </c>
    </row>
    <row r="77" spans="1:10" ht="15" thickBot="1">
      <c r="A77" s="614"/>
      <c r="B77" s="614"/>
      <c r="C77" s="614"/>
      <c r="D77" s="614"/>
      <c r="E77" s="614" t="s">
        <v>14067</v>
      </c>
      <c r="F77" s="541">
        <v>12.44</v>
      </c>
      <c r="G77" s="614"/>
      <c r="H77" s="818" t="s">
        <v>14066</v>
      </c>
      <c r="I77" s="818"/>
      <c r="J77" s="541">
        <v>57.38</v>
      </c>
    </row>
    <row r="78" spans="1:10" ht="0.95" customHeight="1" thickTop="1">
      <c r="A78" s="540"/>
      <c r="B78" s="540"/>
      <c r="C78" s="540"/>
      <c r="D78" s="540"/>
      <c r="E78" s="540"/>
      <c r="F78" s="540"/>
      <c r="G78" s="540"/>
      <c r="H78" s="540"/>
      <c r="I78" s="540"/>
      <c r="J78" s="540"/>
    </row>
    <row r="79" spans="1:10" ht="18" customHeight="1">
      <c r="A79" s="615" t="s">
        <v>14847</v>
      </c>
      <c r="B79" s="554" t="s">
        <v>14089</v>
      </c>
      <c r="C79" s="615" t="s">
        <v>14088</v>
      </c>
      <c r="D79" s="615" t="s">
        <v>14087</v>
      </c>
      <c r="E79" s="819" t="s">
        <v>14086</v>
      </c>
      <c r="F79" s="819"/>
      <c r="G79" s="555" t="s">
        <v>14085</v>
      </c>
      <c r="H79" s="554" t="s">
        <v>14084</v>
      </c>
      <c r="I79" s="554" t="s">
        <v>14083</v>
      </c>
      <c r="J79" s="554" t="s">
        <v>14082</v>
      </c>
    </row>
    <row r="80" spans="1:10" ht="36" customHeight="1">
      <c r="A80" s="616" t="s">
        <v>14081</v>
      </c>
      <c r="B80" s="553" t="s">
        <v>14846</v>
      </c>
      <c r="C80" s="616" t="s">
        <v>7</v>
      </c>
      <c r="D80" s="616" t="s">
        <v>1378</v>
      </c>
      <c r="E80" s="820" t="s">
        <v>14495</v>
      </c>
      <c r="F80" s="820"/>
      <c r="G80" s="552" t="s">
        <v>14183</v>
      </c>
      <c r="H80" s="551">
        <v>1</v>
      </c>
      <c r="I80" s="550">
        <v>29.01</v>
      </c>
      <c r="J80" s="550">
        <v>29.01</v>
      </c>
    </row>
    <row r="81" spans="1:10" ht="24" customHeight="1">
      <c r="A81" s="617" t="s">
        <v>14077</v>
      </c>
      <c r="B81" s="549" t="s">
        <v>14358</v>
      </c>
      <c r="C81" s="617" t="s">
        <v>7</v>
      </c>
      <c r="D81" s="617" t="s">
        <v>28</v>
      </c>
      <c r="E81" s="821" t="s">
        <v>14075</v>
      </c>
      <c r="F81" s="821"/>
      <c r="G81" s="548" t="s">
        <v>26</v>
      </c>
      <c r="H81" s="547">
        <v>0.26</v>
      </c>
      <c r="I81" s="546">
        <v>17.71</v>
      </c>
      <c r="J81" s="546">
        <v>4.5999999999999996</v>
      </c>
    </row>
    <row r="82" spans="1:10" ht="24" customHeight="1">
      <c r="A82" s="617" t="s">
        <v>14077</v>
      </c>
      <c r="B82" s="549" t="s">
        <v>14076</v>
      </c>
      <c r="C82" s="617" t="s">
        <v>7</v>
      </c>
      <c r="D82" s="617" t="s">
        <v>29</v>
      </c>
      <c r="E82" s="821" t="s">
        <v>14075</v>
      </c>
      <c r="F82" s="821"/>
      <c r="G82" s="548" t="s">
        <v>26</v>
      </c>
      <c r="H82" s="547">
        <v>0.15</v>
      </c>
      <c r="I82" s="546">
        <v>14.37</v>
      </c>
      <c r="J82" s="546">
        <v>2.15</v>
      </c>
    </row>
    <row r="83" spans="1:10" ht="24" customHeight="1">
      <c r="A83" s="613" t="s">
        <v>14073</v>
      </c>
      <c r="B83" s="545" t="s">
        <v>14845</v>
      </c>
      <c r="C83" s="613" t="s">
        <v>7</v>
      </c>
      <c r="D83" s="613" t="s">
        <v>5895</v>
      </c>
      <c r="E83" s="817" t="s">
        <v>14071</v>
      </c>
      <c r="F83" s="817"/>
      <c r="G83" s="544" t="s">
        <v>21</v>
      </c>
      <c r="H83" s="543">
        <v>6.14</v>
      </c>
      <c r="I83" s="542">
        <v>0.65</v>
      </c>
      <c r="J83" s="542">
        <v>3.99</v>
      </c>
    </row>
    <row r="84" spans="1:10" ht="24" customHeight="1">
      <c r="A84" s="613" t="s">
        <v>14073</v>
      </c>
      <c r="B84" s="545" t="s">
        <v>14844</v>
      </c>
      <c r="C84" s="613" t="s">
        <v>7</v>
      </c>
      <c r="D84" s="613" t="s">
        <v>5861</v>
      </c>
      <c r="E84" s="817" t="s">
        <v>14071</v>
      </c>
      <c r="F84" s="817"/>
      <c r="G84" s="544" t="s">
        <v>14183</v>
      </c>
      <c r="H84" s="543">
        <v>1.06</v>
      </c>
      <c r="I84" s="542">
        <v>16.5</v>
      </c>
      <c r="J84" s="542">
        <v>17.489999999999998</v>
      </c>
    </row>
    <row r="85" spans="1:10" ht="24" customHeight="1">
      <c r="A85" s="613" t="s">
        <v>14073</v>
      </c>
      <c r="B85" s="545" t="s">
        <v>14843</v>
      </c>
      <c r="C85" s="613" t="s">
        <v>7</v>
      </c>
      <c r="D85" s="613" t="s">
        <v>8367</v>
      </c>
      <c r="E85" s="817" t="s">
        <v>14071</v>
      </c>
      <c r="F85" s="817"/>
      <c r="G85" s="544" t="s">
        <v>21</v>
      </c>
      <c r="H85" s="543">
        <v>0.19</v>
      </c>
      <c r="I85" s="542">
        <v>4.13</v>
      </c>
      <c r="J85" s="542">
        <v>0.78</v>
      </c>
    </row>
    <row r="86" spans="1:10" ht="25.5">
      <c r="A86" s="614"/>
      <c r="B86" s="614"/>
      <c r="C86" s="614"/>
      <c r="D86" s="614"/>
      <c r="E86" s="614" t="s">
        <v>14070</v>
      </c>
      <c r="F86" s="541">
        <v>2.6024123000000001</v>
      </c>
      <c r="G86" s="614" t="s">
        <v>14069</v>
      </c>
      <c r="H86" s="541">
        <v>2.19</v>
      </c>
      <c r="I86" s="614" t="s">
        <v>14068</v>
      </c>
      <c r="J86" s="541">
        <v>4.79</v>
      </c>
    </row>
    <row r="87" spans="1:10" ht="15" thickBot="1">
      <c r="A87" s="614"/>
      <c r="B87" s="614"/>
      <c r="C87" s="614"/>
      <c r="D87" s="614"/>
      <c r="E87" s="614" t="s">
        <v>14067</v>
      </c>
      <c r="F87" s="541">
        <v>8.0299999999999994</v>
      </c>
      <c r="G87" s="614"/>
      <c r="H87" s="818" t="s">
        <v>14066</v>
      </c>
      <c r="I87" s="818"/>
      <c r="J87" s="541">
        <v>37.04</v>
      </c>
    </row>
    <row r="88" spans="1:10" ht="0.95" customHeight="1" thickTop="1">
      <c r="A88" s="540"/>
      <c r="B88" s="540"/>
      <c r="C88" s="540"/>
      <c r="D88" s="540"/>
      <c r="E88" s="540"/>
      <c r="F88" s="540"/>
      <c r="G88" s="540"/>
      <c r="H88" s="540"/>
      <c r="I88" s="540"/>
      <c r="J88" s="540"/>
    </row>
    <row r="89" spans="1:10" ht="18" customHeight="1">
      <c r="A89" s="615" t="s">
        <v>14842</v>
      </c>
      <c r="B89" s="554" t="s">
        <v>14089</v>
      </c>
      <c r="C89" s="615" t="s">
        <v>14088</v>
      </c>
      <c r="D89" s="615" t="s">
        <v>14087</v>
      </c>
      <c r="E89" s="819" t="s">
        <v>14086</v>
      </c>
      <c r="F89" s="819"/>
      <c r="G89" s="555" t="s">
        <v>14085</v>
      </c>
      <c r="H89" s="554" t="s">
        <v>14084</v>
      </c>
      <c r="I89" s="554" t="s">
        <v>14083</v>
      </c>
      <c r="J89" s="554" t="s">
        <v>14082</v>
      </c>
    </row>
    <row r="90" spans="1:10" ht="24" customHeight="1">
      <c r="A90" s="616" t="s">
        <v>14081</v>
      </c>
      <c r="B90" s="553" t="s">
        <v>14841</v>
      </c>
      <c r="C90" s="616" t="s">
        <v>7</v>
      </c>
      <c r="D90" s="616" t="s">
        <v>45</v>
      </c>
      <c r="E90" s="820" t="s">
        <v>14420</v>
      </c>
      <c r="F90" s="820"/>
      <c r="G90" s="552" t="s">
        <v>14183</v>
      </c>
      <c r="H90" s="551">
        <v>1</v>
      </c>
      <c r="I90" s="550">
        <v>11.3</v>
      </c>
      <c r="J90" s="550">
        <v>11.3</v>
      </c>
    </row>
    <row r="91" spans="1:10" ht="24" customHeight="1">
      <c r="A91" s="617" t="s">
        <v>14077</v>
      </c>
      <c r="B91" s="549" t="s">
        <v>14199</v>
      </c>
      <c r="C91" s="617" t="s">
        <v>7</v>
      </c>
      <c r="D91" s="617" t="s">
        <v>312</v>
      </c>
      <c r="E91" s="821" t="s">
        <v>14075</v>
      </c>
      <c r="F91" s="821"/>
      <c r="G91" s="548" t="s">
        <v>26</v>
      </c>
      <c r="H91" s="547">
        <v>0.187</v>
      </c>
      <c r="I91" s="546">
        <v>18.88</v>
      </c>
      <c r="J91" s="546">
        <v>3.53</v>
      </c>
    </row>
    <row r="92" spans="1:10" ht="24" customHeight="1">
      <c r="A92" s="617" t="s">
        <v>14077</v>
      </c>
      <c r="B92" s="549" t="s">
        <v>14076</v>
      </c>
      <c r="C92" s="617" t="s">
        <v>7</v>
      </c>
      <c r="D92" s="617" t="s">
        <v>29</v>
      </c>
      <c r="E92" s="821" t="s">
        <v>14075</v>
      </c>
      <c r="F92" s="821"/>
      <c r="G92" s="548" t="s">
        <v>26</v>
      </c>
      <c r="H92" s="547">
        <v>6.9000000000000006E-2</v>
      </c>
      <c r="I92" s="546">
        <v>14.37</v>
      </c>
      <c r="J92" s="546">
        <v>0.99</v>
      </c>
    </row>
    <row r="93" spans="1:10" ht="24" customHeight="1">
      <c r="A93" s="613" t="s">
        <v>14073</v>
      </c>
      <c r="B93" s="545" t="s">
        <v>14840</v>
      </c>
      <c r="C93" s="613" t="s">
        <v>7</v>
      </c>
      <c r="D93" s="613" t="s">
        <v>7133</v>
      </c>
      <c r="E93" s="817" t="s">
        <v>14071</v>
      </c>
      <c r="F93" s="817"/>
      <c r="G93" s="544" t="s">
        <v>82</v>
      </c>
      <c r="H93" s="543">
        <v>0.33</v>
      </c>
      <c r="I93" s="542">
        <v>20.56</v>
      </c>
      <c r="J93" s="542">
        <v>6.78</v>
      </c>
    </row>
    <row r="94" spans="1:10" ht="25.5">
      <c r="A94" s="614"/>
      <c r="B94" s="614"/>
      <c r="C94" s="614"/>
      <c r="D94" s="614"/>
      <c r="E94" s="614" t="s">
        <v>14070</v>
      </c>
      <c r="F94" s="541">
        <v>1.6679344</v>
      </c>
      <c r="G94" s="614" t="s">
        <v>14069</v>
      </c>
      <c r="H94" s="541">
        <v>1.4</v>
      </c>
      <c r="I94" s="614" t="s">
        <v>14068</v>
      </c>
      <c r="J94" s="541">
        <v>3.07</v>
      </c>
    </row>
    <row r="95" spans="1:10" ht="15" thickBot="1">
      <c r="A95" s="614"/>
      <c r="B95" s="614"/>
      <c r="C95" s="614"/>
      <c r="D95" s="614"/>
      <c r="E95" s="614" t="s">
        <v>14067</v>
      </c>
      <c r="F95" s="541">
        <v>3.13</v>
      </c>
      <c r="G95" s="614"/>
      <c r="H95" s="818" t="s">
        <v>14066</v>
      </c>
      <c r="I95" s="818"/>
      <c r="J95" s="541">
        <v>14.43</v>
      </c>
    </row>
    <row r="96" spans="1:10" ht="0.95" customHeight="1" thickTop="1">
      <c r="A96" s="540"/>
      <c r="B96" s="540"/>
      <c r="C96" s="540"/>
      <c r="D96" s="540"/>
      <c r="E96" s="540"/>
      <c r="F96" s="540"/>
      <c r="G96" s="540"/>
      <c r="H96" s="540"/>
      <c r="I96" s="540"/>
      <c r="J96" s="540"/>
    </row>
    <row r="97" spans="1:10" ht="18" customHeight="1">
      <c r="A97" s="615" t="s">
        <v>14839</v>
      </c>
      <c r="B97" s="554" t="s">
        <v>14089</v>
      </c>
      <c r="C97" s="615" t="s">
        <v>14088</v>
      </c>
      <c r="D97" s="615" t="s">
        <v>14087</v>
      </c>
      <c r="E97" s="819" t="s">
        <v>14086</v>
      </c>
      <c r="F97" s="819"/>
      <c r="G97" s="555" t="s">
        <v>14085</v>
      </c>
      <c r="H97" s="554" t="s">
        <v>14084</v>
      </c>
      <c r="I97" s="554" t="s">
        <v>14083</v>
      </c>
      <c r="J97" s="554" t="s">
        <v>14082</v>
      </c>
    </row>
    <row r="98" spans="1:10" ht="24" customHeight="1">
      <c r="A98" s="616" t="s">
        <v>14081</v>
      </c>
      <c r="B98" s="553" t="s">
        <v>14838</v>
      </c>
      <c r="C98" s="616" t="s">
        <v>7</v>
      </c>
      <c r="D98" s="616" t="s">
        <v>344</v>
      </c>
      <c r="E98" s="820" t="s">
        <v>14420</v>
      </c>
      <c r="F98" s="820"/>
      <c r="G98" s="552" t="s">
        <v>14183</v>
      </c>
      <c r="H98" s="551">
        <v>1</v>
      </c>
      <c r="I98" s="550">
        <v>9.9499999999999993</v>
      </c>
      <c r="J98" s="550">
        <v>9.9499999999999993</v>
      </c>
    </row>
    <row r="99" spans="1:10" ht="24" customHeight="1">
      <c r="A99" s="617" t="s">
        <v>14077</v>
      </c>
      <c r="B99" s="549" t="s">
        <v>14199</v>
      </c>
      <c r="C99" s="617" t="s">
        <v>7</v>
      </c>
      <c r="D99" s="617" t="s">
        <v>312</v>
      </c>
      <c r="E99" s="821" t="s">
        <v>14075</v>
      </c>
      <c r="F99" s="821"/>
      <c r="G99" s="548" t="s">
        <v>26</v>
      </c>
      <c r="H99" s="547">
        <v>0.17</v>
      </c>
      <c r="I99" s="546">
        <v>18.88</v>
      </c>
      <c r="J99" s="546">
        <v>3.2</v>
      </c>
    </row>
    <row r="100" spans="1:10" ht="24" customHeight="1">
      <c r="A100" s="617" t="s">
        <v>14077</v>
      </c>
      <c r="B100" s="549" t="s">
        <v>14076</v>
      </c>
      <c r="C100" s="617" t="s">
        <v>7</v>
      </c>
      <c r="D100" s="617" t="s">
        <v>29</v>
      </c>
      <c r="E100" s="821" t="s">
        <v>14075</v>
      </c>
      <c r="F100" s="821"/>
      <c r="G100" s="548" t="s">
        <v>26</v>
      </c>
      <c r="H100" s="547">
        <v>6.2E-2</v>
      </c>
      <c r="I100" s="546">
        <v>14.37</v>
      </c>
      <c r="J100" s="546">
        <v>0.89</v>
      </c>
    </row>
    <row r="101" spans="1:10" ht="24" customHeight="1">
      <c r="A101" s="613" t="s">
        <v>14073</v>
      </c>
      <c r="B101" s="545" t="s">
        <v>14837</v>
      </c>
      <c r="C101" s="613" t="s">
        <v>7</v>
      </c>
      <c r="D101" s="613" t="s">
        <v>14018</v>
      </c>
      <c r="E101" s="817" t="s">
        <v>14071</v>
      </c>
      <c r="F101" s="817"/>
      <c r="G101" s="544" t="s">
        <v>82</v>
      </c>
      <c r="H101" s="543">
        <v>0.33</v>
      </c>
      <c r="I101" s="542">
        <v>17.77</v>
      </c>
      <c r="J101" s="542">
        <v>5.86</v>
      </c>
    </row>
    <row r="102" spans="1:10" ht="25.5">
      <c r="A102" s="614"/>
      <c r="B102" s="614"/>
      <c r="C102" s="614"/>
      <c r="D102" s="614"/>
      <c r="E102" s="614" t="s">
        <v>14070</v>
      </c>
      <c r="F102" s="541">
        <v>1.5103770999999999</v>
      </c>
      <c r="G102" s="614" t="s">
        <v>14069</v>
      </c>
      <c r="H102" s="541">
        <v>1.27</v>
      </c>
      <c r="I102" s="614" t="s">
        <v>14068</v>
      </c>
      <c r="J102" s="541">
        <v>2.78</v>
      </c>
    </row>
    <row r="103" spans="1:10" ht="15" thickBot="1">
      <c r="A103" s="614"/>
      <c r="B103" s="614"/>
      <c r="C103" s="614"/>
      <c r="D103" s="614"/>
      <c r="E103" s="614" t="s">
        <v>14067</v>
      </c>
      <c r="F103" s="541">
        <v>2.75</v>
      </c>
      <c r="G103" s="614"/>
      <c r="H103" s="818" t="s">
        <v>14066</v>
      </c>
      <c r="I103" s="818"/>
      <c r="J103" s="541">
        <v>12.7</v>
      </c>
    </row>
    <row r="104" spans="1:10" ht="0.95" customHeight="1" thickTop="1">
      <c r="A104" s="540"/>
      <c r="B104" s="540"/>
      <c r="C104" s="540"/>
      <c r="D104" s="540"/>
      <c r="E104" s="540"/>
      <c r="F104" s="540"/>
      <c r="G104" s="540"/>
      <c r="H104" s="540"/>
      <c r="I104" s="540"/>
      <c r="J104" s="540"/>
    </row>
    <row r="105" spans="1:10" ht="18" customHeight="1">
      <c r="A105" s="615" t="s">
        <v>14836</v>
      </c>
      <c r="B105" s="554" t="s">
        <v>14089</v>
      </c>
      <c r="C105" s="615" t="s">
        <v>14088</v>
      </c>
      <c r="D105" s="615" t="s">
        <v>14087</v>
      </c>
      <c r="E105" s="819" t="s">
        <v>14086</v>
      </c>
      <c r="F105" s="819"/>
      <c r="G105" s="555" t="s">
        <v>14085</v>
      </c>
      <c r="H105" s="554" t="s">
        <v>14084</v>
      </c>
      <c r="I105" s="554" t="s">
        <v>14083</v>
      </c>
      <c r="J105" s="554" t="s">
        <v>14082</v>
      </c>
    </row>
    <row r="106" spans="1:10" ht="24" customHeight="1">
      <c r="A106" s="616" t="s">
        <v>14081</v>
      </c>
      <c r="B106" s="553" t="s">
        <v>14835</v>
      </c>
      <c r="C106" s="616" t="s">
        <v>7</v>
      </c>
      <c r="D106" s="616" t="s">
        <v>4583</v>
      </c>
      <c r="E106" s="820" t="s">
        <v>14420</v>
      </c>
      <c r="F106" s="820"/>
      <c r="G106" s="552" t="s">
        <v>14183</v>
      </c>
      <c r="H106" s="551">
        <v>1</v>
      </c>
      <c r="I106" s="550">
        <v>20.95</v>
      </c>
      <c r="J106" s="550">
        <v>20.95</v>
      </c>
    </row>
    <row r="107" spans="1:10" ht="24" customHeight="1">
      <c r="A107" s="617" t="s">
        <v>14077</v>
      </c>
      <c r="B107" s="549" t="s">
        <v>14199</v>
      </c>
      <c r="C107" s="617" t="s">
        <v>7</v>
      </c>
      <c r="D107" s="617" t="s">
        <v>312</v>
      </c>
      <c r="E107" s="821" t="s">
        <v>14075</v>
      </c>
      <c r="F107" s="821"/>
      <c r="G107" s="548" t="s">
        <v>26</v>
      </c>
      <c r="H107" s="547">
        <v>0.4</v>
      </c>
      <c r="I107" s="546">
        <v>18.88</v>
      </c>
      <c r="J107" s="546">
        <v>7.55</v>
      </c>
    </row>
    <row r="108" spans="1:10" ht="24" customHeight="1">
      <c r="A108" s="617" t="s">
        <v>14077</v>
      </c>
      <c r="B108" s="549" t="s">
        <v>14076</v>
      </c>
      <c r="C108" s="617" t="s">
        <v>7</v>
      </c>
      <c r="D108" s="617" t="s">
        <v>29</v>
      </c>
      <c r="E108" s="821" t="s">
        <v>14075</v>
      </c>
      <c r="F108" s="821"/>
      <c r="G108" s="548" t="s">
        <v>26</v>
      </c>
      <c r="H108" s="547">
        <v>0.35</v>
      </c>
      <c r="I108" s="546">
        <v>14.37</v>
      </c>
      <c r="J108" s="546">
        <v>5.0199999999999996</v>
      </c>
    </row>
    <row r="109" spans="1:10" ht="24" customHeight="1">
      <c r="A109" s="613" t="s">
        <v>14073</v>
      </c>
      <c r="B109" s="545" t="s">
        <v>14831</v>
      </c>
      <c r="C109" s="613" t="s">
        <v>7</v>
      </c>
      <c r="D109" s="613" t="s">
        <v>14004</v>
      </c>
      <c r="E109" s="817" t="s">
        <v>14071</v>
      </c>
      <c r="F109" s="817"/>
      <c r="G109" s="544" t="s">
        <v>14830</v>
      </c>
      <c r="H109" s="543">
        <v>5.6000000000000001E-2</v>
      </c>
      <c r="I109" s="542">
        <v>69.09</v>
      </c>
      <c r="J109" s="542">
        <v>3.86</v>
      </c>
    </row>
    <row r="110" spans="1:10" ht="24" customHeight="1">
      <c r="A110" s="613" t="s">
        <v>14073</v>
      </c>
      <c r="B110" s="545" t="s">
        <v>14829</v>
      </c>
      <c r="C110" s="613" t="s">
        <v>7</v>
      </c>
      <c r="D110" s="613" t="s">
        <v>6514</v>
      </c>
      <c r="E110" s="817" t="s">
        <v>14071</v>
      </c>
      <c r="F110" s="817"/>
      <c r="G110" s="544" t="s">
        <v>49</v>
      </c>
      <c r="H110" s="543">
        <v>0.4</v>
      </c>
      <c r="I110" s="542">
        <v>0.61</v>
      </c>
      <c r="J110" s="542">
        <v>0.24</v>
      </c>
    </row>
    <row r="111" spans="1:10" ht="24" customHeight="1">
      <c r="A111" s="613" t="s">
        <v>14073</v>
      </c>
      <c r="B111" s="545" t="s">
        <v>14569</v>
      </c>
      <c r="C111" s="613" t="s">
        <v>7</v>
      </c>
      <c r="D111" s="613" t="s">
        <v>6918</v>
      </c>
      <c r="E111" s="817" t="s">
        <v>14071</v>
      </c>
      <c r="F111" s="817"/>
      <c r="G111" s="544" t="s">
        <v>82</v>
      </c>
      <c r="H111" s="543">
        <v>0.04</v>
      </c>
      <c r="I111" s="542">
        <v>11.95</v>
      </c>
      <c r="J111" s="542">
        <v>0.47</v>
      </c>
    </row>
    <row r="112" spans="1:10" ht="24" customHeight="1">
      <c r="A112" s="613" t="s">
        <v>14073</v>
      </c>
      <c r="B112" s="545" t="s">
        <v>14834</v>
      </c>
      <c r="C112" s="613" t="s">
        <v>7</v>
      </c>
      <c r="D112" s="613" t="s">
        <v>7121</v>
      </c>
      <c r="E112" s="817" t="s">
        <v>14071</v>
      </c>
      <c r="F112" s="817"/>
      <c r="G112" s="544" t="s">
        <v>82</v>
      </c>
      <c r="H112" s="543">
        <v>0.16</v>
      </c>
      <c r="I112" s="542">
        <v>23.83</v>
      </c>
      <c r="J112" s="542">
        <v>3.81</v>
      </c>
    </row>
    <row r="113" spans="1:10" ht="25.5">
      <c r="A113" s="614"/>
      <c r="B113" s="614"/>
      <c r="C113" s="614"/>
      <c r="D113" s="614"/>
      <c r="E113" s="614" t="s">
        <v>14070</v>
      </c>
      <c r="F113" s="541">
        <v>4.6343584</v>
      </c>
      <c r="G113" s="614" t="s">
        <v>14069</v>
      </c>
      <c r="H113" s="541">
        <v>3.9</v>
      </c>
      <c r="I113" s="614" t="s">
        <v>14068</v>
      </c>
      <c r="J113" s="541">
        <v>8.5299999999999994</v>
      </c>
    </row>
    <row r="114" spans="1:10" ht="15" thickBot="1">
      <c r="A114" s="614"/>
      <c r="B114" s="614"/>
      <c r="C114" s="614"/>
      <c r="D114" s="614"/>
      <c r="E114" s="614" t="s">
        <v>14067</v>
      </c>
      <c r="F114" s="541">
        <v>5.8</v>
      </c>
      <c r="G114" s="614"/>
      <c r="H114" s="818" t="s">
        <v>14066</v>
      </c>
      <c r="I114" s="818"/>
      <c r="J114" s="541">
        <v>26.75</v>
      </c>
    </row>
    <row r="115" spans="1:10" ht="0.95" customHeight="1" thickTop="1">
      <c r="A115" s="540"/>
      <c r="B115" s="540"/>
      <c r="C115" s="540"/>
      <c r="D115" s="540"/>
      <c r="E115" s="540"/>
      <c r="F115" s="540"/>
      <c r="G115" s="540"/>
      <c r="H115" s="540"/>
      <c r="I115" s="540"/>
      <c r="J115" s="540"/>
    </row>
    <row r="116" spans="1:10" ht="18" customHeight="1">
      <c r="A116" s="615" t="s">
        <v>14833</v>
      </c>
      <c r="B116" s="554" t="s">
        <v>14089</v>
      </c>
      <c r="C116" s="615" t="s">
        <v>14088</v>
      </c>
      <c r="D116" s="615" t="s">
        <v>14087</v>
      </c>
      <c r="E116" s="819" t="s">
        <v>14086</v>
      </c>
      <c r="F116" s="819"/>
      <c r="G116" s="555" t="s">
        <v>14085</v>
      </c>
      <c r="H116" s="554" t="s">
        <v>14084</v>
      </c>
      <c r="I116" s="554" t="s">
        <v>14083</v>
      </c>
      <c r="J116" s="554" t="s">
        <v>14082</v>
      </c>
    </row>
    <row r="117" spans="1:10" ht="24" customHeight="1">
      <c r="A117" s="616" t="s">
        <v>14081</v>
      </c>
      <c r="B117" s="553" t="s">
        <v>14832</v>
      </c>
      <c r="C117" s="616" t="s">
        <v>7</v>
      </c>
      <c r="D117" s="616" t="s">
        <v>826</v>
      </c>
      <c r="E117" s="820" t="s">
        <v>14420</v>
      </c>
      <c r="F117" s="820"/>
      <c r="G117" s="552" t="s">
        <v>14183</v>
      </c>
      <c r="H117" s="551">
        <v>1</v>
      </c>
      <c r="I117" s="550">
        <v>21.33</v>
      </c>
      <c r="J117" s="550">
        <v>21.33</v>
      </c>
    </row>
    <row r="118" spans="1:10" ht="24" customHeight="1">
      <c r="A118" s="617" t="s">
        <v>14077</v>
      </c>
      <c r="B118" s="549" t="s">
        <v>14199</v>
      </c>
      <c r="C118" s="617" t="s">
        <v>7</v>
      </c>
      <c r="D118" s="617" t="s">
        <v>312</v>
      </c>
      <c r="E118" s="821" t="s">
        <v>14075</v>
      </c>
      <c r="F118" s="821"/>
      <c r="G118" s="548" t="s">
        <v>26</v>
      </c>
      <c r="H118" s="547">
        <v>0.4</v>
      </c>
      <c r="I118" s="546">
        <v>18.88</v>
      </c>
      <c r="J118" s="546">
        <v>7.55</v>
      </c>
    </row>
    <row r="119" spans="1:10" ht="24" customHeight="1">
      <c r="A119" s="617" t="s">
        <v>14077</v>
      </c>
      <c r="B119" s="549" t="s">
        <v>14076</v>
      </c>
      <c r="C119" s="617" t="s">
        <v>7</v>
      </c>
      <c r="D119" s="617" t="s">
        <v>29</v>
      </c>
      <c r="E119" s="821" t="s">
        <v>14075</v>
      </c>
      <c r="F119" s="821"/>
      <c r="G119" s="548" t="s">
        <v>26</v>
      </c>
      <c r="H119" s="547">
        <v>0.35</v>
      </c>
      <c r="I119" s="546">
        <v>14.37</v>
      </c>
      <c r="J119" s="546">
        <v>5.0199999999999996</v>
      </c>
    </row>
    <row r="120" spans="1:10" ht="24" customHeight="1">
      <c r="A120" s="613" t="s">
        <v>14073</v>
      </c>
      <c r="B120" s="545" t="s">
        <v>14831</v>
      </c>
      <c r="C120" s="613" t="s">
        <v>7</v>
      </c>
      <c r="D120" s="613" t="s">
        <v>14004</v>
      </c>
      <c r="E120" s="817" t="s">
        <v>14071</v>
      </c>
      <c r="F120" s="817"/>
      <c r="G120" s="544" t="s">
        <v>14830</v>
      </c>
      <c r="H120" s="543">
        <v>5.6000000000000001E-2</v>
      </c>
      <c r="I120" s="542">
        <v>69.09</v>
      </c>
      <c r="J120" s="542">
        <v>3.86</v>
      </c>
    </row>
    <row r="121" spans="1:10" ht="24" customHeight="1">
      <c r="A121" s="613" t="s">
        <v>14073</v>
      </c>
      <c r="B121" s="545" t="s">
        <v>14829</v>
      </c>
      <c r="C121" s="613" t="s">
        <v>7</v>
      </c>
      <c r="D121" s="613" t="s">
        <v>6514</v>
      </c>
      <c r="E121" s="817" t="s">
        <v>14071</v>
      </c>
      <c r="F121" s="817"/>
      <c r="G121" s="544" t="s">
        <v>49</v>
      </c>
      <c r="H121" s="543">
        <v>0.4</v>
      </c>
      <c r="I121" s="542">
        <v>0.61</v>
      </c>
      <c r="J121" s="542">
        <v>0.24</v>
      </c>
    </row>
    <row r="122" spans="1:10" ht="24" customHeight="1">
      <c r="A122" s="613" t="s">
        <v>14073</v>
      </c>
      <c r="B122" s="545" t="s">
        <v>14569</v>
      </c>
      <c r="C122" s="613" t="s">
        <v>7</v>
      </c>
      <c r="D122" s="613" t="s">
        <v>6918</v>
      </c>
      <c r="E122" s="817" t="s">
        <v>14071</v>
      </c>
      <c r="F122" s="817"/>
      <c r="G122" s="544" t="s">
        <v>82</v>
      </c>
      <c r="H122" s="543">
        <v>0.04</v>
      </c>
      <c r="I122" s="542">
        <v>11.95</v>
      </c>
      <c r="J122" s="542">
        <v>0.47</v>
      </c>
    </row>
    <row r="123" spans="1:10" ht="24" customHeight="1">
      <c r="A123" s="613" t="s">
        <v>14073</v>
      </c>
      <c r="B123" s="545" t="s">
        <v>14828</v>
      </c>
      <c r="C123" s="613" t="s">
        <v>7</v>
      </c>
      <c r="D123" s="613" t="s">
        <v>7115</v>
      </c>
      <c r="E123" s="817" t="s">
        <v>14071</v>
      </c>
      <c r="F123" s="817"/>
      <c r="G123" s="544" t="s">
        <v>82</v>
      </c>
      <c r="H123" s="543">
        <v>0.16</v>
      </c>
      <c r="I123" s="542">
        <v>26.22</v>
      </c>
      <c r="J123" s="542">
        <v>4.1900000000000004</v>
      </c>
    </row>
    <row r="124" spans="1:10" ht="25.5">
      <c r="A124" s="614"/>
      <c r="B124" s="614"/>
      <c r="C124" s="614"/>
      <c r="D124" s="614"/>
      <c r="E124" s="614" t="s">
        <v>14070</v>
      </c>
      <c r="F124" s="541">
        <v>4.6343584</v>
      </c>
      <c r="G124" s="614" t="s">
        <v>14069</v>
      </c>
      <c r="H124" s="541">
        <v>3.9</v>
      </c>
      <c r="I124" s="614" t="s">
        <v>14068</v>
      </c>
      <c r="J124" s="541">
        <v>8.5299999999999994</v>
      </c>
    </row>
    <row r="125" spans="1:10" ht="15" thickBot="1">
      <c r="A125" s="614"/>
      <c r="B125" s="614"/>
      <c r="C125" s="614"/>
      <c r="D125" s="614"/>
      <c r="E125" s="614" t="s">
        <v>14067</v>
      </c>
      <c r="F125" s="541">
        <v>5.9</v>
      </c>
      <c r="G125" s="614"/>
      <c r="H125" s="818" t="s">
        <v>14066</v>
      </c>
      <c r="I125" s="818"/>
      <c r="J125" s="541">
        <v>27.23</v>
      </c>
    </row>
    <row r="126" spans="1:10" ht="0.95" customHeight="1" thickTop="1">
      <c r="A126" s="540"/>
      <c r="B126" s="540"/>
      <c r="C126" s="540"/>
      <c r="D126" s="540"/>
      <c r="E126" s="540"/>
      <c r="F126" s="540"/>
      <c r="G126" s="540"/>
      <c r="H126" s="540"/>
      <c r="I126" s="540"/>
      <c r="J126" s="540"/>
    </row>
    <row r="127" spans="1:10" ht="18" customHeight="1">
      <c r="A127" s="615" t="s">
        <v>14827</v>
      </c>
      <c r="B127" s="554" t="s">
        <v>14089</v>
      </c>
      <c r="C127" s="615" t="s">
        <v>14088</v>
      </c>
      <c r="D127" s="615" t="s">
        <v>14087</v>
      </c>
      <c r="E127" s="819" t="s">
        <v>14086</v>
      </c>
      <c r="F127" s="819"/>
      <c r="G127" s="555" t="s">
        <v>14085</v>
      </c>
      <c r="H127" s="554" t="s">
        <v>14084</v>
      </c>
      <c r="I127" s="554" t="s">
        <v>14083</v>
      </c>
      <c r="J127" s="554" t="s">
        <v>14082</v>
      </c>
    </row>
    <row r="128" spans="1:10" ht="36" customHeight="1">
      <c r="A128" s="616" t="s">
        <v>14081</v>
      </c>
      <c r="B128" s="553" t="s">
        <v>14826</v>
      </c>
      <c r="C128" s="616" t="s">
        <v>7</v>
      </c>
      <c r="D128" s="616" t="s">
        <v>1894</v>
      </c>
      <c r="E128" s="820" t="s">
        <v>14079</v>
      </c>
      <c r="F128" s="820"/>
      <c r="G128" s="552" t="s">
        <v>18</v>
      </c>
      <c r="H128" s="551">
        <v>1</v>
      </c>
      <c r="I128" s="550">
        <v>5.29</v>
      </c>
      <c r="J128" s="550">
        <v>5.29</v>
      </c>
    </row>
    <row r="129" spans="1:10" ht="24" customHeight="1">
      <c r="A129" s="617" t="s">
        <v>14077</v>
      </c>
      <c r="B129" s="549" t="s">
        <v>14269</v>
      </c>
      <c r="C129" s="617" t="s">
        <v>7</v>
      </c>
      <c r="D129" s="617" t="s">
        <v>1657</v>
      </c>
      <c r="E129" s="821" t="s">
        <v>14075</v>
      </c>
      <c r="F129" s="821"/>
      <c r="G129" s="548" t="s">
        <v>26</v>
      </c>
      <c r="H129" s="547">
        <v>9.7000000000000003E-2</v>
      </c>
      <c r="I129" s="546">
        <v>13.87</v>
      </c>
      <c r="J129" s="546">
        <v>1.34</v>
      </c>
    </row>
    <row r="130" spans="1:10" ht="24" customHeight="1">
      <c r="A130" s="617" t="s">
        <v>14077</v>
      </c>
      <c r="B130" s="549" t="s">
        <v>14078</v>
      </c>
      <c r="C130" s="617" t="s">
        <v>7</v>
      </c>
      <c r="D130" s="617" t="s">
        <v>74</v>
      </c>
      <c r="E130" s="821" t="s">
        <v>14075</v>
      </c>
      <c r="F130" s="821"/>
      <c r="G130" s="548" t="s">
        <v>26</v>
      </c>
      <c r="H130" s="547">
        <v>9.7000000000000003E-2</v>
      </c>
      <c r="I130" s="546">
        <v>17.79</v>
      </c>
      <c r="J130" s="546">
        <v>1.72</v>
      </c>
    </row>
    <row r="131" spans="1:10" ht="24" customHeight="1">
      <c r="A131" s="613" t="s">
        <v>14073</v>
      </c>
      <c r="B131" s="545" t="s">
        <v>14439</v>
      </c>
      <c r="C131" s="613" t="s">
        <v>7</v>
      </c>
      <c r="D131" s="613" t="s">
        <v>9083</v>
      </c>
      <c r="E131" s="817" t="s">
        <v>14071</v>
      </c>
      <c r="F131" s="817"/>
      <c r="G131" s="544" t="s">
        <v>49</v>
      </c>
      <c r="H131" s="543">
        <v>3.2000000000000001E-2</v>
      </c>
      <c r="I131" s="542">
        <v>1.86</v>
      </c>
      <c r="J131" s="542">
        <v>0.05</v>
      </c>
    </row>
    <row r="132" spans="1:10" ht="24" customHeight="1">
      <c r="A132" s="613" t="s">
        <v>14073</v>
      </c>
      <c r="B132" s="545" t="s">
        <v>14825</v>
      </c>
      <c r="C132" s="613" t="s">
        <v>7</v>
      </c>
      <c r="D132" s="613" t="s">
        <v>7257</v>
      </c>
      <c r="E132" s="817" t="s">
        <v>14071</v>
      </c>
      <c r="F132" s="817"/>
      <c r="G132" s="544" t="s">
        <v>18</v>
      </c>
      <c r="H132" s="543">
        <v>1.0609999999999999</v>
      </c>
      <c r="I132" s="542">
        <v>2.06</v>
      </c>
      <c r="J132" s="542">
        <v>2.1800000000000002</v>
      </c>
    </row>
    <row r="133" spans="1:10" ht="25.5">
      <c r="A133" s="614"/>
      <c r="B133" s="614"/>
      <c r="C133" s="614"/>
      <c r="D133" s="614"/>
      <c r="E133" s="614" t="s">
        <v>14070</v>
      </c>
      <c r="F133" s="541">
        <v>1.1952624000000001</v>
      </c>
      <c r="G133" s="614" t="s">
        <v>14069</v>
      </c>
      <c r="H133" s="541">
        <v>1</v>
      </c>
      <c r="I133" s="614" t="s">
        <v>14068</v>
      </c>
      <c r="J133" s="541">
        <v>2.2000000000000002</v>
      </c>
    </row>
    <row r="134" spans="1:10" ht="15" thickBot="1">
      <c r="A134" s="614"/>
      <c r="B134" s="614"/>
      <c r="C134" s="614"/>
      <c r="D134" s="614"/>
      <c r="E134" s="614" t="s">
        <v>14067</v>
      </c>
      <c r="F134" s="541">
        <v>1.46</v>
      </c>
      <c r="G134" s="614"/>
      <c r="H134" s="818" t="s">
        <v>14066</v>
      </c>
      <c r="I134" s="818"/>
      <c r="J134" s="541">
        <v>6.75</v>
      </c>
    </row>
    <row r="135" spans="1:10" ht="0.95" customHeight="1" thickTop="1">
      <c r="A135" s="540"/>
      <c r="B135" s="540"/>
      <c r="C135" s="540"/>
      <c r="D135" s="540"/>
      <c r="E135" s="540"/>
      <c r="F135" s="540"/>
      <c r="G135" s="540"/>
      <c r="H135" s="540"/>
      <c r="I135" s="540"/>
      <c r="J135" s="540"/>
    </row>
    <row r="136" spans="1:10" ht="18" customHeight="1">
      <c r="A136" s="615" t="s">
        <v>14824</v>
      </c>
      <c r="B136" s="554" t="s">
        <v>14089</v>
      </c>
      <c r="C136" s="615" t="s">
        <v>14088</v>
      </c>
      <c r="D136" s="615" t="s">
        <v>14087</v>
      </c>
      <c r="E136" s="819" t="s">
        <v>14086</v>
      </c>
      <c r="F136" s="819"/>
      <c r="G136" s="555" t="s">
        <v>14085</v>
      </c>
      <c r="H136" s="554" t="s">
        <v>14084</v>
      </c>
      <c r="I136" s="554" t="s">
        <v>14083</v>
      </c>
      <c r="J136" s="554" t="s">
        <v>14082</v>
      </c>
    </row>
    <row r="137" spans="1:10" ht="24" customHeight="1">
      <c r="A137" s="616" t="s">
        <v>14081</v>
      </c>
      <c r="B137" s="553" t="s">
        <v>14823</v>
      </c>
      <c r="C137" s="616" t="s">
        <v>7</v>
      </c>
      <c r="D137" s="616" t="s">
        <v>1933</v>
      </c>
      <c r="E137" s="820" t="s">
        <v>14079</v>
      </c>
      <c r="F137" s="820"/>
      <c r="G137" s="552" t="s">
        <v>18</v>
      </c>
      <c r="H137" s="551">
        <v>1</v>
      </c>
      <c r="I137" s="550">
        <v>3.31</v>
      </c>
      <c r="J137" s="550">
        <v>3.31</v>
      </c>
    </row>
    <row r="138" spans="1:10" ht="24" customHeight="1">
      <c r="A138" s="617" t="s">
        <v>14077</v>
      </c>
      <c r="B138" s="549" t="s">
        <v>14269</v>
      </c>
      <c r="C138" s="617" t="s">
        <v>7</v>
      </c>
      <c r="D138" s="617" t="s">
        <v>1657</v>
      </c>
      <c r="E138" s="821" t="s">
        <v>14075</v>
      </c>
      <c r="F138" s="821"/>
      <c r="G138" s="548" t="s">
        <v>26</v>
      </c>
      <c r="H138" s="547">
        <v>1.6E-2</v>
      </c>
      <c r="I138" s="546">
        <v>13.87</v>
      </c>
      <c r="J138" s="546">
        <v>0.22</v>
      </c>
    </row>
    <row r="139" spans="1:10" ht="24" customHeight="1">
      <c r="A139" s="617" t="s">
        <v>14077</v>
      </c>
      <c r="B139" s="549" t="s">
        <v>14078</v>
      </c>
      <c r="C139" s="617" t="s">
        <v>7</v>
      </c>
      <c r="D139" s="617" t="s">
        <v>74</v>
      </c>
      <c r="E139" s="821" t="s">
        <v>14075</v>
      </c>
      <c r="F139" s="821"/>
      <c r="G139" s="548" t="s">
        <v>26</v>
      </c>
      <c r="H139" s="547">
        <v>1.6E-2</v>
      </c>
      <c r="I139" s="546">
        <v>17.79</v>
      </c>
      <c r="J139" s="546">
        <v>0.28000000000000003</v>
      </c>
    </row>
    <row r="140" spans="1:10" ht="24" customHeight="1">
      <c r="A140" s="613" t="s">
        <v>14073</v>
      </c>
      <c r="B140" s="545" t="s">
        <v>14822</v>
      </c>
      <c r="C140" s="613" t="s">
        <v>7</v>
      </c>
      <c r="D140" s="613" t="s">
        <v>7258</v>
      </c>
      <c r="E140" s="817" t="s">
        <v>14071</v>
      </c>
      <c r="F140" s="817"/>
      <c r="G140" s="544" t="s">
        <v>18</v>
      </c>
      <c r="H140" s="543">
        <v>1.0609999999999999</v>
      </c>
      <c r="I140" s="542">
        <v>2.65</v>
      </c>
      <c r="J140" s="542">
        <v>2.81</v>
      </c>
    </row>
    <row r="141" spans="1:10" ht="25.5">
      <c r="A141" s="614"/>
      <c r="B141" s="614"/>
      <c r="C141" s="614"/>
      <c r="D141" s="614"/>
      <c r="E141" s="614" t="s">
        <v>14070</v>
      </c>
      <c r="F141" s="541">
        <v>0.1955884</v>
      </c>
      <c r="G141" s="614" t="s">
        <v>14069</v>
      </c>
      <c r="H141" s="541">
        <v>0.16</v>
      </c>
      <c r="I141" s="614" t="s">
        <v>14068</v>
      </c>
      <c r="J141" s="541">
        <v>0.36</v>
      </c>
    </row>
    <row r="142" spans="1:10" ht="15" thickBot="1">
      <c r="A142" s="614"/>
      <c r="B142" s="614"/>
      <c r="C142" s="614"/>
      <c r="D142" s="614"/>
      <c r="E142" s="614" t="s">
        <v>14067</v>
      </c>
      <c r="F142" s="541">
        <v>0.91</v>
      </c>
      <c r="G142" s="614"/>
      <c r="H142" s="818" t="s">
        <v>14066</v>
      </c>
      <c r="I142" s="818"/>
      <c r="J142" s="541">
        <v>4.22</v>
      </c>
    </row>
    <row r="143" spans="1:10" ht="0.95" customHeight="1" thickTop="1">
      <c r="A143" s="540"/>
      <c r="B143" s="540"/>
      <c r="C143" s="540"/>
      <c r="D143" s="540"/>
      <c r="E143" s="540"/>
      <c r="F143" s="540"/>
      <c r="G143" s="540"/>
      <c r="H143" s="540"/>
      <c r="I143" s="540"/>
      <c r="J143" s="540"/>
    </row>
    <row r="144" spans="1:10" ht="18" customHeight="1">
      <c r="A144" s="615" t="s">
        <v>14821</v>
      </c>
      <c r="B144" s="554" t="s">
        <v>14089</v>
      </c>
      <c r="C144" s="615" t="s">
        <v>14088</v>
      </c>
      <c r="D144" s="615" t="s">
        <v>14087</v>
      </c>
      <c r="E144" s="819" t="s">
        <v>14086</v>
      </c>
      <c r="F144" s="819"/>
      <c r="G144" s="555" t="s">
        <v>14085</v>
      </c>
      <c r="H144" s="554" t="s">
        <v>14084</v>
      </c>
      <c r="I144" s="554" t="s">
        <v>14083</v>
      </c>
      <c r="J144" s="554" t="s">
        <v>14082</v>
      </c>
    </row>
    <row r="145" spans="1:10" ht="24" customHeight="1">
      <c r="A145" s="616" t="s">
        <v>14081</v>
      </c>
      <c r="B145" s="553" t="s">
        <v>14820</v>
      </c>
      <c r="C145" s="616" t="s">
        <v>7</v>
      </c>
      <c r="D145" s="616" t="s">
        <v>1934</v>
      </c>
      <c r="E145" s="820" t="s">
        <v>14079</v>
      </c>
      <c r="F145" s="820"/>
      <c r="G145" s="552" t="s">
        <v>18</v>
      </c>
      <c r="H145" s="551">
        <v>1</v>
      </c>
      <c r="I145" s="550">
        <v>6.93</v>
      </c>
      <c r="J145" s="550">
        <v>6.93</v>
      </c>
    </row>
    <row r="146" spans="1:10" ht="24" customHeight="1">
      <c r="A146" s="617" t="s">
        <v>14077</v>
      </c>
      <c r="B146" s="549" t="s">
        <v>14269</v>
      </c>
      <c r="C146" s="617" t="s">
        <v>7</v>
      </c>
      <c r="D146" s="617" t="s">
        <v>1657</v>
      </c>
      <c r="E146" s="821" t="s">
        <v>14075</v>
      </c>
      <c r="F146" s="821"/>
      <c r="G146" s="548" t="s">
        <v>26</v>
      </c>
      <c r="H146" s="547">
        <v>0.02</v>
      </c>
      <c r="I146" s="546">
        <v>13.87</v>
      </c>
      <c r="J146" s="546">
        <v>0.27</v>
      </c>
    </row>
    <row r="147" spans="1:10" ht="24" customHeight="1">
      <c r="A147" s="617" t="s">
        <v>14077</v>
      </c>
      <c r="B147" s="549" t="s">
        <v>14078</v>
      </c>
      <c r="C147" s="617" t="s">
        <v>7</v>
      </c>
      <c r="D147" s="617" t="s">
        <v>74</v>
      </c>
      <c r="E147" s="821" t="s">
        <v>14075</v>
      </c>
      <c r="F147" s="821"/>
      <c r="G147" s="548" t="s">
        <v>26</v>
      </c>
      <c r="H147" s="547">
        <v>0.02</v>
      </c>
      <c r="I147" s="546">
        <v>17.79</v>
      </c>
      <c r="J147" s="546">
        <v>0.35</v>
      </c>
    </row>
    <row r="148" spans="1:10" ht="24" customHeight="1">
      <c r="A148" s="613" t="s">
        <v>14073</v>
      </c>
      <c r="B148" s="545" t="s">
        <v>14819</v>
      </c>
      <c r="C148" s="613" t="s">
        <v>7</v>
      </c>
      <c r="D148" s="613" t="s">
        <v>7259</v>
      </c>
      <c r="E148" s="817" t="s">
        <v>14071</v>
      </c>
      <c r="F148" s="817"/>
      <c r="G148" s="544" t="s">
        <v>18</v>
      </c>
      <c r="H148" s="543">
        <v>1.0609999999999999</v>
      </c>
      <c r="I148" s="542">
        <v>5.95</v>
      </c>
      <c r="J148" s="542">
        <v>6.31</v>
      </c>
    </row>
    <row r="149" spans="1:10" ht="25.5">
      <c r="A149" s="614"/>
      <c r="B149" s="614"/>
      <c r="C149" s="614"/>
      <c r="D149" s="614"/>
      <c r="E149" s="614" t="s">
        <v>14070</v>
      </c>
      <c r="F149" s="541">
        <v>0.2390525</v>
      </c>
      <c r="G149" s="614" t="s">
        <v>14069</v>
      </c>
      <c r="H149" s="541">
        <v>0.2</v>
      </c>
      <c r="I149" s="614" t="s">
        <v>14068</v>
      </c>
      <c r="J149" s="541">
        <v>0.44</v>
      </c>
    </row>
    <row r="150" spans="1:10" ht="15" thickBot="1">
      <c r="A150" s="614"/>
      <c r="B150" s="614"/>
      <c r="C150" s="614"/>
      <c r="D150" s="614"/>
      <c r="E150" s="614" t="s">
        <v>14067</v>
      </c>
      <c r="F150" s="541">
        <v>1.91</v>
      </c>
      <c r="G150" s="614"/>
      <c r="H150" s="818" t="s">
        <v>14066</v>
      </c>
      <c r="I150" s="818"/>
      <c r="J150" s="541">
        <v>8.84</v>
      </c>
    </row>
    <row r="151" spans="1:10" ht="0.95" customHeight="1" thickTop="1">
      <c r="A151" s="540"/>
      <c r="B151" s="540"/>
      <c r="C151" s="540"/>
      <c r="D151" s="540"/>
      <c r="E151" s="540"/>
      <c r="F151" s="540"/>
      <c r="G151" s="540"/>
      <c r="H151" s="540"/>
      <c r="I151" s="540"/>
      <c r="J151" s="540"/>
    </row>
    <row r="152" spans="1:10" ht="18" customHeight="1">
      <c r="A152" s="615" t="s">
        <v>14818</v>
      </c>
      <c r="B152" s="554" t="s">
        <v>14089</v>
      </c>
      <c r="C152" s="615" t="s">
        <v>14088</v>
      </c>
      <c r="D152" s="615" t="s">
        <v>14087</v>
      </c>
      <c r="E152" s="819" t="s">
        <v>14086</v>
      </c>
      <c r="F152" s="819"/>
      <c r="G152" s="555" t="s">
        <v>14085</v>
      </c>
      <c r="H152" s="554" t="s">
        <v>14084</v>
      </c>
      <c r="I152" s="554" t="s">
        <v>14083</v>
      </c>
      <c r="J152" s="554" t="s">
        <v>14082</v>
      </c>
    </row>
    <row r="153" spans="1:10" ht="24" customHeight="1">
      <c r="A153" s="616" t="s">
        <v>14081</v>
      </c>
      <c r="B153" s="553" t="s">
        <v>14817</v>
      </c>
      <c r="C153" s="616" t="s">
        <v>7</v>
      </c>
      <c r="D153" s="616" t="s">
        <v>1936</v>
      </c>
      <c r="E153" s="820" t="s">
        <v>14079</v>
      </c>
      <c r="F153" s="820"/>
      <c r="G153" s="552" t="s">
        <v>18</v>
      </c>
      <c r="H153" s="551">
        <v>1</v>
      </c>
      <c r="I153" s="550">
        <v>11.44</v>
      </c>
      <c r="J153" s="550">
        <v>11.44</v>
      </c>
    </row>
    <row r="154" spans="1:10" ht="24" customHeight="1">
      <c r="A154" s="617" t="s">
        <v>14077</v>
      </c>
      <c r="B154" s="549" t="s">
        <v>14269</v>
      </c>
      <c r="C154" s="617" t="s">
        <v>7</v>
      </c>
      <c r="D154" s="617" t="s">
        <v>1657</v>
      </c>
      <c r="E154" s="821" t="s">
        <v>14075</v>
      </c>
      <c r="F154" s="821"/>
      <c r="G154" s="548" t="s">
        <v>26</v>
      </c>
      <c r="H154" s="547">
        <v>2.9000000000000001E-2</v>
      </c>
      <c r="I154" s="546">
        <v>13.87</v>
      </c>
      <c r="J154" s="546">
        <v>0.4</v>
      </c>
    </row>
    <row r="155" spans="1:10" ht="24" customHeight="1">
      <c r="A155" s="617" t="s">
        <v>14077</v>
      </c>
      <c r="B155" s="549" t="s">
        <v>14078</v>
      </c>
      <c r="C155" s="617" t="s">
        <v>7</v>
      </c>
      <c r="D155" s="617" t="s">
        <v>74</v>
      </c>
      <c r="E155" s="821" t="s">
        <v>14075</v>
      </c>
      <c r="F155" s="821"/>
      <c r="G155" s="548" t="s">
        <v>26</v>
      </c>
      <c r="H155" s="547">
        <v>2.9000000000000001E-2</v>
      </c>
      <c r="I155" s="546">
        <v>17.79</v>
      </c>
      <c r="J155" s="546">
        <v>0.51</v>
      </c>
    </row>
    <row r="156" spans="1:10" ht="24" customHeight="1">
      <c r="A156" s="613" t="s">
        <v>14073</v>
      </c>
      <c r="B156" s="545" t="s">
        <v>14439</v>
      </c>
      <c r="C156" s="613" t="s">
        <v>7</v>
      </c>
      <c r="D156" s="613" t="s">
        <v>9083</v>
      </c>
      <c r="E156" s="817" t="s">
        <v>14071</v>
      </c>
      <c r="F156" s="817"/>
      <c r="G156" s="544" t="s">
        <v>49</v>
      </c>
      <c r="H156" s="543">
        <v>0.01</v>
      </c>
      <c r="I156" s="542">
        <v>1.86</v>
      </c>
      <c r="J156" s="542">
        <v>0.01</v>
      </c>
    </row>
    <row r="157" spans="1:10" ht="24" customHeight="1">
      <c r="A157" s="613" t="s">
        <v>14073</v>
      </c>
      <c r="B157" s="545" t="s">
        <v>14816</v>
      </c>
      <c r="C157" s="613" t="s">
        <v>7</v>
      </c>
      <c r="D157" s="613" t="s">
        <v>7265</v>
      </c>
      <c r="E157" s="817" t="s">
        <v>14071</v>
      </c>
      <c r="F157" s="817"/>
      <c r="G157" s="544" t="s">
        <v>18</v>
      </c>
      <c r="H157" s="543">
        <v>1.0609999999999999</v>
      </c>
      <c r="I157" s="542">
        <v>9.92</v>
      </c>
      <c r="J157" s="542">
        <v>10.52</v>
      </c>
    </row>
    <row r="158" spans="1:10" ht="25.5">
      <c r="A158" s="614"/>
      <c r="B158" s="614"/>
      <c r="C158" s="614"/>
      <c r="D158" s="614"/>
      <c r="E158" s="614" t="s">
        <v>14070</v>
      </c>
      <c r="F158" s="541">
        <v>0.35314570000000001</v>
      </c>
      <c r="G158" s="614" t="s">
        <v>14069</v>
      </c>
      <c r="H158" s="541">
        <v>0.3</v>
      </c>
      <c r="I158" s="614" t="s">
        <v>14068</v>
      </c>
      <c r="J158" s="541">
        <v>0.65</v>
      </c>
    </row>
    <row r="159" spans="1:10" ht="15" thickBot="1">
      <c r="A159" s="614"/>
      <c r="B159" s="614"/>
      <c r="C159" s="614"/>
      <c r="D159" s="614"/>
      <c r="E159" s="614" t="s">
        <v>14067</v>
      </c>
      <c r="F159" s="541">
        <v>3.16</v>
      </c>
      <c r="G159" s="614"/>
      <c r="H159" s="818" t="s">
        <v>14066</v>
      </c>
      <c r="I159" s="818"/>
      <c r="J159" s="541">
        <v>14.6</v>
      </c>
    </row>
    <row r="160" spans="1:10" ht="0.95" customHeight="1" thickTop="1">
      <c r="A160" s="540"/>
      <c r="B160" s="540"/>
      <c r="C160" s="540"/>
      <c r="D160" s="540"/>
      <c r="E160" s="540"/>
      <c r="F160" s="540"/>
      <c r="G160" s="540"/>
      <c r="H160" s="540"/>
      <c r="I160" s="540"/>
      <c r="J160" s="540"/>
    </row>
    <row r="161" spans="1:10" ht="18" customHeight="1">
      <c r="A161" s="615" t="s">
        <v>14815</v>
      </c>
      <c r="B161" s="554" t="s">
        <v>14089</v>
      </c>
      <c r="C161" s="615" t="s">
        <v>14088</v>
      </c>
      <c r="D161" s="615" t="s">
        <v>14087</v>
      </c>
      <c r="E161" s="819" t="s">
        <v>14086</v>
      </c>
      <c r="F161" s="819"/>
      <c r="G161" s="555" t="s">
        <v>14085</v>
      </c>
      <c r="H161" s="554" t="s">
        <v>14084</v>
      </c>
      <c r="I161" s="554" t="s">
        <v>14083</v>
      </c>
      <c r="J161" s="554" t="s">
        <v>14082</v>
      </c>
    </row>
    <row r="162" spans="1:10" ht="24" customHeight="1">
      <c r="A162" s="616" t="s">
        <v>14081</v>
      </c>
      <c r="B162" s="553" t="s">
        <v>14814</v>
      </c>
      <c r="C162" s="616" t="s">
        <v>7</v>
      </c>
      <c r="D162" s="616" t="s">
        <v>1937</v>
      </c>
      <c r="E162" s="820" t="s">
        <v>14079</v>
      </c>
      <c r="F162" s="820"/>
      <c r="G162" s="552" t="s">
        <v>18</v>
      </c>
      <c r="H162" s="551">
        <v>1</v>
      </c>
      <c r="I162" s="550">
        <v>18.850000000000001</v>
      </c>
      <c r="J162" s="550">
        <v>18.850000000000001</v>
      </c>
    </row>
    <row r="163" spans="1:10" ht="24" customHeight="1">
      <c r="A163" s="617" t="s">
        <v>14077</v>
      </c>
      <c r="B163" s="549" t="s">
        <v>14269</v>
      </c>
      <c r="C163" s="617" t="s">
        <v>7</v>
      </c>
      <c r="D163" s="617" t="s">
        <v>1657</v>
      </c>
      <c r="E163" s="821" t="s">
        <v>14075</v>
      </c>
      <c r="F163" s="821"/>
      <c r="G163" s="548" t="s">
        <v>26</v>
      </c>
      <c r="H163" s="547">
        <v>3.4000000000000002E-2</v>
      </c>
      <c r="I163" s="546">
        <v>13.87</v>
      </c>
      <c r="J163" s="546">
        <v>0.47</v>
      </c>
    </row>
    <row r="164" spans="1:10" ht="24" customHeight="1">
      <c r="A164" s="617" t="s">
        <v>14077</v>
      </c>
      <c r="B164" s="549" t="s">
        <v>14078</v>
      </c>
      <c r="C164" s="617" t="s">
        <v>7</v>
      </c>
      <c r="D164" s="617" t="s">
        <v>74</v>
      </c>
      <c r="E164" s="821" t="s">
        <v>14075</v>
      </c>
      <c r="F164" s="821"/>
      <c r="G164" s="548" t="s">
        <v>26</v>
      </c>
      <c r="H164" s="547">
        <v>3.4000000000000002E-2</v>
      </c>
      <c r="I164" s="546">
        <v>17.79</v>
      </c>
      <c r="J164" s="546">
        <v>0.6</v>
      </c>
    </row>
    <row r="165" spans="1:10" ht="24" customHeight="1">
      <c r="A165" s="613" t="s">
        <v>14073</v>
      </c>
      <c r="B165" s="545" t="s">
        <v>14439</v>
      </c>
      <c r="C165" s="613" t="s">
        <v>7</v>
      </c>
      <c r="D165" s="613" t="s">
        <v>9083</v>
      </c>
      <c r="E165" s="817" t="s">
        <v>14071</v>
      </c>
      <c r="F165" s="817"/>
      <c r="G165" s="544" t="s">
        <v>49</v>
      </c>
      <c r="H165" s="543">
        <v>1.0999999999999999E-2</v>
      </c>
      <c r="I165" s="542">
        <v>1.86</v>
      </c>
      <c r="J165" s="542">
        <v>0.02</v>
      </c>
    </row>
    <row r="166" spans="1:10" ht="24" customHeight="1">
      <c r="A166" s="613" t="s">
        <v>14073</v>
      </c>
      <c r="B166" s="545" t="s">
        <v>14813</v>
      </c>
      <c r="C166" s="613" t="s">
        <v>7</v>
      </c>
      <c r="D166" s="613" t="s">
        <v>7263</v>
      </c>
      <c r="E166" s="817" t="s">
        <v>14071</v>
      </c>
      <c r="F166" s="817"/>
      <c r="G166" s="544" t="s">
        <v>18</v>
      </c>
      <c r="H166" s="543">
        <v>1.0609999999999999</v>
      </c>
      <c r="I166" s="542">
        <v>16.739999999999998</v>
      </c>
      <c r="J166" s="542">
        <v>17.760000000000002</v>
      </c>
    </row>
    <row r="167" spans="1:10" ht="25.5">
      <c r="A167" s="614"/>
      <c r="B167" s="614"/>
      <c r="C167" s="614"/>
      <c r="D167" s="614"/>
      <c r="E167" s="614" t="s">
        <v>14070</v>
      </c>
      <c r="F167" s="541">
        <v>0.41834179999999999</v>
      </c>
      <c r="G167" s="614" t="s">
        <v>14069</v>
      </c>
      <c r="H167" s="541">
        <v>0.35</v>
      </c>
      <c r="I167" s="614" t="s">
        <v>14068</v>
      </c>
      <c r="J167" s="541">
        <v>0.77</v>
      </c>
    </row>
    <row r="168" spans="1:10" ht="15" thickBot="1">
      <c r="A168" s="614"/>
      <c r="B168" s="614"/>
      <c r="C168" s="614"/>
      <c r="D168" s="614"/>
      <c r="E168" s="614" t="s">
        <v>14067</v>
      </c>
      <c r="F168" s="541">
        <v>5.22</v>
      </c>
      <c r="G168" s="614"/>
      <c r="H168" s="818" t="s">
        <v>14066</v>
      </c>
      <c r="I168" s="818"/>
      <c r="J168" s="541">
        <v>24.07</v>
      </c>
    </row>
    <row r="169" spans="1:10" ht="0.95" customHeight="1" thickTop="1">
      <c r="A169" s="540"/>
      <c r="B169" s="540"/>
      <c r="C169" s="540"/>
      <c r="D169" s="540"/>
      <c r="E169" s="540"/>
      <c r="F169" s="540"/>
      <c r="G169" s="540"/>
      <c r="H169" s="540"/>
      <c r="I169" s="540"/>
      <c r="J169" s="540"/>
    </row>
    <row r="170" spans="1:10" ht="18" customHeight="1">
      <c r="A170" s="615" t="s">
        <v>14812</v>
      </c>
      <c r="B170" s="554" t="s">
        <v>14089</v>
      </c>
      <c r="C170" s="615" t="s">
        <v>14088</v>
      </c>
      <c r="D170" s="615" t="s">
        <v>14087</v>
      </c>
      <c r="E170" s="819" t="s">
        <v>14086</v>
      </c>
      <c r="F170" s="819"/>
      <c r="G170" s="555" t="s">
        <v>14085</v>
      </c>
      <c r="H170" s="554" t="s">
        <v>14084</v>
      </c>
      <c r="I170" s="554" t="s">
        <v>14083</v>
      </c>
      <c r="J170" s="554" t="s">
        <v>14082</v>
      </c>
    </row>
    <row r="171" spans="1:10" ht="24" customHeight="1">
      <c r="A171" s="616" t="s">
        <v>14081</v>
      </c>
      <c r="B171" s="553" t="s">
        <v>14811</v>
      </c>
      <c r="C171" s="616" t="s">
        <v>7</v>
      </c>
      <c r="D171" s="616" t="s">
        <v>1938</v>
      </c>
      <c r="E171" s="820" t="s">
        <v>14079</v>
      </c>
      <c r="F171" s="820"/>
      <c r="G171" s="552" t="s">
        <v>18</v>
      </c>
      <c r="H171" s="551">
        <v>1</v>
      </c>
      <c r="I171" s="550">
        <v>31.09</v>
      </c>
      <c r="J171" s="550">
        <v>31.09</v>
      </c>
    </row>
    <row r="172" spans="1:10" ht="24" customHeight="1">
      <c r="A172" s="617" t="s">
        <v>14077</v>
      </c>
      <c r="B172" s="549" t="s">
        <v>14269</v>
      </c>
      <c r="C172" s="617" t="s">
        <v>7</v>
      </c>
      <c r="D172" s="617" t="s">
        <v>1657</v>
      </c>
      <c r="E172" s="821" t="s">
        <v>14075</v>
      </c>
      <c r="F172" s="821"/>
      <c r="G172" s="548" t="s">
        <v>26</v>
      </c>
      <c r="H172" s="547">
        <v>4.2000000000000003E-2</v>
      </c>
      <c r="I172" s="546">
        <v>13.87</v>
      </c>
      <c r="J172" s="546">
        <v>0.57999999999999996</v>
      </c>
    </row>
    <row r="173" spans="1:10" ht="24" customHeight="1">
      <c r="A173" s="617" t="s">
        <v>14077</v>
      </c>
      <c r="B173" s="549" t="s">
        <v>14078</v>
      </c>
      <c r="C173" s="617" t="s">
        <v>7</v>
      </c>
      <c r="D173" s="617" t="s">
        <v>74</v>
      </c>
      <c r="E173" s="821" t="s">
        <v>14075</v>
      </c>
      <c r="F173" s="821"/>
      <c r="G173" s="548" t="s">
        <v>26</v>
      </c>
      <c r="H173" s="547">
        <v>4.2000000000000003E-2</v>
      </c>
      <c r="I173" s="546">
        <v>17.79</v>
      </c>
      <c r="J173" s="546">
        <v>0.74</v>
      </c>
    </row>
    <row r="174" spans="1:10" ht="24" customHeight="1">
      <c r="A174" s="613" t="s">
        <v>14073</v>
      </c>
      <c r="B174" s="545" t="s">
        <v>14439</v>
      </c>
      <c r="C174" s="613" t="s">
        <v>7</v>
      </c>
      <c r="D174" s="613" t="s">
        <v>9083</v>
      </c>
      <c r="E174" s="817" t="s">
        <v>14071</v>
      </c>
      <c r="F174" s="817"/>
      <c r="G174" s="544" t="s">
        <v>49</v>
      </c>
      <c r="H174" s="543">
        <v>1.4E-2</v>
      </c>
      <c r="I174" s="542">
        <v>1.86</v>
      </c>
      <c r="J174" s="542">
        <v>0.02</v>
      </c>
    </row>
    <row r="175" spans="1:10" ht="24" customHeight="1">
      <c r="A175" s="613" t="s">
        <v>14073</v>
      </c>
      <c r="B175" s="545" t="s">
        <v>14810</v>
      </c>
      <c r="C175" s="613" t="s">
        <v>7</v>
      </c>
      <c r="D175" s="613" t="s">
        <v>7261</v>
      </c>
      <c r="E175" s="817" t="s">
        <v>14071</v>
      </c>
      <c r="F175" s="817"/>
      <c r="G175" s="544" t="s">
        <v>18</v>
      </c>
      <c r="H175" s="543">
        <v>1.0609999999999999</v>
      </c>
      <c r="I175" s="542">
        <v>28.04</v>
      </c>
      <c r="J175" s="542">
        <v>29.75</v>
      </c>
    </row>
    <row r="176" spans="1:10" ht="25.5">
      <c r="A176" s="614"/>
      <c r="B176" s="614"/>
      <c r="C176" s="614"/>
      <c r="D176" s="614"/>
      <c r="E176" s="614" t="s">
        <v>14070</v>
      </c>
      <c r="F176" s="541">
        <v>0.51613600000000004</v>
      </c>
      <c r="G176" s="614" t="s">
        <v>14069</v>
      </c>
      <c r="H176" s="541">
        <v>0.43</v>
      </c>
      <c r="I176" s="614" t="s">
        <v>14068</v>
      </c>
      <c r="J176" s="541">
        <v>0.95</v>
      </c>
    </row>
    <row r="177" spans="1:10" ht="15" thickBot="1">
      <c r="A177" s="614"/>
      <c r="B177" s="614"/>
      <c r="C177" s="614"/>
      <c r="D177" s="614"/>
      <c r="E177" s="614" t="s">
        <v>14067</v>
      </c>
      <c r="F177" s="541">
        <v>8.61</v>
      </c>
      <c r="G177" s="614"/>
      <c r="H177" s="818" t="s">
        <v>14066</v>
      </c>
      <c r="I177" s="818"/>
      <c r="J177" s="541">
        <v>39.700000000000003</v>
      </c>
    </row>
    <row r="178" spans="1:10" ht="0.95" customHeight="1" thickTop="1">
      <c r="A178" s="540"/>
      <c r="B178" s="540"/>
      <c r="C178" s="540"/>
      <c r="D178" s="540"/>
      <c r="E178" s="540"/>
      <c r="F178" s="540"/>
      <c r="G178" s="540"/>
      <c r="H178" s="540"/>
      <c r="I178" s="540"/>
      <c r="J178" s="540"/>
    </row>
    <row r="179" spans="1:10" ht="18" customHeight="1">
      <c r="A179" s="615" t="s">
        <v>14809</v>
      </c>
      <c r="B179" s="554" t="s">
        <v>14089</v>
      </c>
      <c r="C179" s="615" t="s">
        <v>14088</v>
      </c>
      <c r="D179" s="615" t="s">
        <v>14087</v>
      </c>
      <c r="E179" s="819" t="s">
        <v>14086</v>
      </c>
      <c r="F179" s="819"/>
      <c r="G179" s="555" t="s">
        <v>14085</v>
      </c>
      <c r="H179" s="554" t="s">
        <v>14084</v>
      </c>
      <c r="I179" s="554" t="s">
        <v>14083</v>
      </c>
      <c r="J179" s="554" t="s">
        <v>14082</v>
      </c>
    </row>
    <row r="180" spans="1:10" ht="24" customHeight="1">
      <c r="A180" s="616" t="s">
        <v>14081</v>
      </c>
      <c r="B180" s="553" t="s">
        <v>14808</v>
      </c>
      <c r="C180" s="616" t="s">
        <v>7</v>
      </c>
      <c r="D180" s="616" t="s">
        <v>1939</v>
      </c>
      <c r="E180" s="820" t="s">
        <v>14079</v>
      </c>
      <c r="F180" s="820"/>
      <c r="G180" s="552" t="s">
        <v>18</v>
      </c>
      <c r="H180" s="551">
        <v>1</v>
      </c>
      <c r="I180" s="550">
        <v>38.67</v>
      </c>
      <c r="J180" s="550">
        <v>38.67</v>
      </c>
    </row>
    <row r="181" spans="1:10" ht="24" customHeight="1">
      <c r="A181" s="617" t="s">
        <v>14077</v>
      </c>
      <c r="B181" s="549" t="s">
        <v>14269</v>
      </c>
      <c r="C181" s="617" t="s">
        <v>7</v>
      </c>
      <c r="D181" s="617" t="s">
        <v>1657</v>
      </c>
      <c r="E181" s="821" t="s">
        <v>14075</v>
      </c>
      <c r="F181" s="821"/>
      <c r="G181" s="548" t="s">
        <v>26</v>
      </c>
      <c r="H181" s="547">
        <v>4.7E-2</v>
      </c>
      <c r="I181" s="546">
        <v>13.87</v>
      </c>
      <c r="J181" s="546">
        <v>0.65</v>
      </c>
    </row>
    <row r="182" spans="1:10" ht="24" customHeight="1">
      <c r="A182" s="617" t="s">
        <v>14077</v>
      </c>
      <c r="B182" s="549" t="s">
        <v>14078</v>
      </c>
      <c r="C182" s="617" t="s">
        <v>7</v>
      </c>
      <c r="D182" s="617" t="s">
        <v>74</v>
      </c>
      <c r="E182" s="821" t="s">
        <v>14075</v>
      </c>
      <c r="F182" s="821"/>
      <c r="G182" s="548" t="s">
        <v>26</v>
      </c>
      <c r="H182" s="547">
        <v>4.7E-2</v>
      </c>
      <c r="I182" s="546">
        <v>17.79</v>
      </c>
      <c r="J182" s="546">
        <v>0.83</v>
      </c>
    </row>
    <row r="183" spans="1:10" ht="24" customHeight="1">
      <c r="A183" s="613" t="s">
        <v>14073</v>
      </c>
      <c r="B183" s="545" t="s">
        <v>14439</v>
      </c>
      <c r="C183" s="613" t="s">
        <v>7</v>
      </c>
      <c r="D183" s="613" t="s">
        <v>9083</v>
      </c>
      <c r="E183" s="817" t="s">
        <v>14071</v>
      </c>
      <c r="F183" s="817"/>
      <c r="G183" s="544" t="s">
        <v>49</v>
      </c>
      <c r="H183" s="543">
        <v>1.6E-2</v>
      </c>
      <c r="I183" s="542">
        <v>1.86</v>
      </c>
      <c r="J183" s="542">
        <v>0.02</v>
      </c>
    </row>
    <row r="184" spans="1:10" ht="24" customHeight="1">
      <c r="A184" s="613" t="s">
        <v>14073</v>
      </c>
      <c r="B184" s="545" t="s">
        <v>14807</v>
      </c>
      <c r="C184" s="613" t="s">
        <v>7</v>
      </c>
      <c r="D184" s="613" t="s">
        <v>7262</v>
      </c>
      <c r="E184" s="817" t="s">
        <v>14071</v>
      </c>
      <c r="F184" s="817"/>
      <c r="G184" s="544" t="s">
        <v>18</v>
      </c>
      <c r="H184" s="543">
        <v>1.0609999999999999</v>
      </c>
      <c r="I184" s="542">
        <v>35.04</v>
      </c>
      <c r="J184" s="542">
        <v>37.17</v>
      </c>
    </row>
    <row r="185" spans="1:10" ht="25.5">
      <c r="A185" s="614"/>
      <c r="B185" s="614"/>
      <c r="C185" s="614"/>
      <c r="D185" s="614"/>
      <c r="E185" s="614" t="s">
        <v>14070</v>
      </c>
      <c r="F185" s="541">
        <v>0.57589920000000006</v>
      </c>
      <c r="G185" s="614" t="s">
        <v>14069</v>
      </c>
      <c r="H185" s="541">
        <v>0.48</v>
      </c>
      <c r="I185" s="614" t="s">
        <v>14068</v>
      </c>
      <c r="J185" s="541">
        <v>1.06</v>
      </c>
    </row>
    <row r="186" spans="1:10" ht="15" thickBot="1">
      <c r="A186" s="614"/>
      <c r="B186" s="614"/>
      <c r="C186" s="614"/>
      <c r="D186" s="614"/>
      <c r="E186" s="614" t="s">
        <v>14067</v>
      </c>
      <c r="F186" s="541">
        <v>10.71</v>
      </c>
      <c r="G186" s="614"/>
      <c r="H186" s="818" t="s">
        <v>14066</v>
      </c>
      <c r="I186" s="818"/>
      <c r="J186" s="541">
        <v>49.38</v>
      </c>
    </row>
    <row r="187" spans="1:10" ht="0.95" customHeight="1" thickTop="1">
      <c r="A187" s="540"/>
      <c r="B187" s="540"/>
      <c r="C187" s="540"/>
      <c r="D187" s="540"/>
      <c r="E187" s="540"/>
      <c r="F187" s="540"/>
      <c r="G187" s="540"/>
      <c r="H187" s="540"/>
      <c r="I187" s="540"/>
      <c r="J187" s="540"/>
    </row>
    <row r="188" spans="1:10" ht="18" customHeight="1">
      <c r="A188" s="615" t="s">
        <v>14806</v>
      </c>
      <c r="B188" s="554" t="s">
        <v>14089</v>
      </c>
      <c r="C188" s="615" t="s">
        <v>14088</v>
      </c>
      <c r="D188" s="615" t="s">
        <v>14087</v>
      </c>
      <c r="E188" s="819" t="s">
        <v>14086</v>
      </c>
      <c r="F188" s="819"/>
      <c r="G188" s="555" t="s">
        <v>14085</v>
      </c>
      <c r="H188" s="554" t="s">
        <v>14084</v>
      </c>
      <c r="I188" s="554" t="s">
        <v>14083</v>
      </c>
      <c r="J188" s="554" t="s">
        <v>14082</v>
      </c>
    </row>
    <row r="189" spans="1:10" ht="36" customHeight="1">
      <c r="A189" s="616" t="s">
        <v>14081</v>
      </c>
      <c r="B189" s="553" t="s">
        <v>14805</v>
      </c>
      <c r="C189" s="616" t="s">
        <v>7</v>
      </c>
      <c r="D189" s="616" t="s">
        <v>2120</v>
      </c>
      <c r="E189" s="820" t="s">
        <v>14079</v>
      </c>
      <c r="F189" s="820"/>
      <c r="G189" s="552" t="s">
        <v>18</v>
      </c>
      <c r="H189" s="551">
        <v>1</v>
      </c>
      <c r="I189" s="550">
        <v>40.28</v>
      </c>
      <c r="J189" s="550">
        <v>40.28</v>
      </c>
    </row>
    <row r="190" spans="1:10" ht="24" customHeight="1">
      <c r="A190" s="617" t="s">
        <v>14077</v>
      </c>
      <c r="B190" s="549" t="s">
        <v>14269</v>
      </c>
      <c r="C190" s="617" t="s">
        <v>7</v>
      </c>
      <c r="D190" s="617" t="s">
        <v>1657</v>
      </c>
      <c r="E190" s="821" t="s">
        <v>14075</v>
      </c>
      <c r="F190" s="821"/>
      <c r="G190" s="548" t="s">
        <v>26</v>
      </c>
      <c r="H190" s="547">
        <v>0.74</v>
      </c>
      <c r="I190" s="546">
        <v>13.87</v>
      </c>
      <c r="J190" s="546">
        <v>10.26</v>
      </c>
    </row>
    <row r="191" spans="1:10" ht="24" customHeight="1">
      <c r="A191" s="617" t="s">
        <v>14077</v>
      </c>
      <c r="B191" s="549" t="s">
        <v>14078</v>
      </c>
      <c r="C191" s="617" t="s">
        <v>7</v>
      </c>
      <c r="D191" s="617" t="s">
        <v>74</v>
      </c>
      <c r="E191" s="821" t="s">
        <v>14075</v>
      </c>
      <c r="F191" s="821"/>
      <c r="G191" s="548" t="s">
        <v>26</v>
      </c>
      <c r="H191" s="547">
        <v>0.74</v>
      </c>
      <c r="I191" s="546">
        <v>17.79</v>
      </c>
      <c r="J191" s="546">
        <v>13.16</v>
      </c>
    </row>
    <row r="192" spans="1:10" ht="24" customHeight="1">
      <c r="A192" s="613" t="s">
        <v>14073</v>
      </c>
      <c r="B192" s="545" t="s">
        <v>14440</v>
      </c>
      <c r="C192" s="613" t="s">
        <v>7</v>
      </c>
      <c r="D192" s="613" t="s">
        <v>5456</v>
      </c>
      <c r="E192" s="817" t="s">
        <v>14071</v>
      </c>
      <c r="F192" s="817"/>
      <c r="G192" s="544" t="s">
        <v>49</v>
      </c>
      <c r="H192" s="543">
        <v>3.6299999999999999E-2</v>
      </c>
      <c r="I192" s="542">
        <v>79.94</v>
      </c>
      <c r="J192" s="542">
        <v>2.9</v>
      </c>
    </row>
    <row r="193" spans="1:10" ht="24" customHeight="1">
      <c r="A193" s="613" t="s">
        <v>14073</v>
      </c>
      <c r="B193" s="545" t="s">
        <v>14439</v>
      </c>
      <c r="C193" s="613" t="s">
        <v>7</v>
      </c>
      <c r="D193" s="613" t="s">
        <v>9083</v>
      </c>
      <c r="E193" s="817" t="s">
        <v>14071</v>
      </c>
      <c r="F193" s="817"/>
      <c r="G193" s="544" t="s">
        <v>49</v>
      </c>
      <c r="H193" s="543">
        <v>0.247</v>
      </c>
      <c r="I193" s="542">
        <v>1.86</v>
      </c>
      <c r="J193" s="542">
        <v>0.45</v>
      </c>
    </row>
    <row r="194" spans="1:10" ht="24" customHeight="1">
      <c r="A194" s="613" t="s">
        <v>14073</v>
      </c>
      <c r="B194" s="545" t="s">
        <v>14438</v>
      </c>
      <c r="C194" s="613" t="s">
        <v>7</v>
      </c>
      <c r="D194" s="613" t="s">
        <v>8116</v>
      </c>
      <c r="E194" s="817" t="s">
        <v>14071</v>
      </c>
      <c r="F194" s="817"/>
      <c r="G194" s="544" t="s">
        <v>49</v>
      </c>
      <c r="H194" s="543">
        <v>5.9299999999999999E-2</v>
      </c>
      <c r="I194" s="542">
        <v>69.42</v>
      </c>
      <c r="J194" s="542">
        <v>4.1100000000000003</v>
      </c>
    </row>
    <row r="195" spans="1:10" ht="24" customHeight="1">
      <c r="A195" s="613" t="s">
        <v>14073</v>
      </c>
      <c r="B195" s="545" t="s">
        <v>14437</v>
      </c>
      <c r="C195" s="613" t="s">
        <v>7</v>
      </c>
      <c r="D195" s="613" t="s">
        <v>7238</v>
      </c>
      <c r="E195" s="817" t="s">
        <v>14071</v>
      </c>
      <c r="F195" s="817"/>
      <c r="G195" s="544" t="s">
        <v>18</v>
      </c>
      <c r="H195" s="543">
        <v>1.05</v>
      </c>
      <c r="I195" s="542">
        <v>8.9600000000000009</v>
      </c>
      <c r="J195" s="542">
        <v>9.4</v>
      </c>
    </row>
    <row r="196" spans="1:10" ht="25.5">
      <c r="A196" s="614"/>
      <c r="B196" s="614"/>
      <c r="C196" s="614"/>
      <c r="D196" s="614"/>
      <c r="E196" s="614" t="s">
        <v>14070</v>
      </c>
      <c r="F196" s="541">
        <v>9.1817884999999997</v>
      </c>
      <c r="G196" s="614" t="s">
        <v>14069</v>
      </c>
      <c r="H196" s="541">
        <v>7.72</v>
      </c>
      <c r="I196" s="614" t="s">
        <v>14068</v>
      </c>
      <c r="J196" s="541">
        <v>16.899999999999999</v>
      </c>
    </row>
    <row r="197" spans="1:10" ht="15" thickBot="1">
      <c r="A197" s="614"/>
      <c r="B197" s="614"/>
      <c r="C197" s="614"/>
      <c r="D197" s="614"/>
      <c r="E197" s="614" t="s">
        <v>14067</v>
      </c>
      <c r="F197" s="541">
        <v>11.15</v>
      </c>
      <c r="G197" s="614"/>
      <c r="H197" s="818" t="s">
        <v>14066</v>
      </c>
      <c r="I197" s="818"/>
      <c r="J197" s="541">
        <v>51.43</v>
      </c>
    </row>
    <row r="198" spans="1:10" ht="0.95" customHeight="1" thickTop="1">
      <c r="A198" s="540"/>
      <c r="B198" s="540"/>
      <c r="C198" s="540"/>
      <c r="D198" s="540"/>
      <c r="E198" s="540"/>
      <c r="F198" s="540"/>
      <c r="G198" s="540"/>
      <c r="H198" s="540"/>
      <c r="I198" s="540"/>
      <c r="J198" s="540"/>
    </row>
    <row r="199" spans="1:10" ht="18" customHeight="1">
      <c r="A199" s="615" t="s">
        <v>14804</v>
      </c>
      <c r="B199" s="554" t="s">
        <v>14089</v>
      </c>
      <c r="C199" s="615" t="s">
        <v>14088</v>
      </c>
      <c r="D199" s="615" t="s">
        <v>14087</v>
      </c>
      <c r="E199" s="819" t="s">
        <v>14086</v>
      </c>
      <c r="F199" s="819"/>
      <c r="G199" s="555" t="s">
        <v>14085</v>
      </c>
      <c r="H199" s="554" t="s">
        <v>14084</v>
      </c>
      <c r="I199" s="554" t="s">
        <v>14083</v>
      </c>
      <c r="J199" s="554" t="s">
        <v>14082</v>
      </c>
    </row>
    <row r="200" spans="1:10" ht="60" customHeight="1">
      <c r="A200" s="616" t="s">
        <v>14081</v>
      </c>
      <c r="B200" s="553" t="s">
        <v>14803</v>
      </c>
      <c r="C200" s="616" t="s">
        <v>7</v>
      </c>
      <c r="D200" s="616" t="s">
        <v>3610</v>
      </c>
      <c r="E200" s="820" t="s">
        <v>14079</v>
      </c>
      <c r="F200" s="820"/>
      <c r="G200" s="552" t="s">
        <v>49</v>
      </c>
      <c r="H200" s="551">
        <v>1</v>
      </c>
      <c r="I200" s="550">
        <v>55.41</v>
      </c>
      <c r="J200" s="550">
        <v>55.41</v>
      </c>
    </row>
    <row r="201" spans="1:10" ht="24" customHeight="1">
      <c r="A201" s="617" t="s">
        <v>14077</v>
      </c>
      <c r="B201" s="549" t="s">
        <v>14269</v>
      </c>
      <c r="C201" s="617" t="s">
        <v>7</v>
      </c>
      <c r="D201" s="617" t="s">
        <v>1657</v>
      </c>
      <c r="E201" s="821" t="s">
        <v>14075</v>
      </c>
      <c r="F201" s="821"/>
      <c r="G201" s="548" t="s">
        <v>26</v>
      </c>
      <c r="H201" s="547">
        <v>0.32300000000000001</v>
      </c>
      <c r="I201" s="546">
        <v>13.87</v>
      </c>
      <c r="J201" s="546">
        <v>4.4800000000000004</v>
      </c>
    </row>
    <row r="202" spans="1:10" ht="24" customHeight="1">
      <c r="A202" s="617" t="s">
        <v>14077</v>
      </c>
      <c r="B202" s="549" t="s">
        <v>14078</v>
      </c>
      <c r="C202" s="617" t="s">
        <v>7</v>
      </c>
      <c r="D202" s="617" t="s">
        <v>74</v>
      </c>
      <c r="E202" s="821" t="s">
        <v>14075</v>
      </c>
      <c r="F202" s="821"/>
      <c r="G202" s="548" t="s">
        <v>26</v>
      </c>
      <c r="H202" s="547">
        <v>0.32300000000000001</v>
      </c>
      <c r="I202" s="546">
        <v>17.79</v>
      </c>
      <c r="J202" s="546">
        <v>5.74</v>
      </c>
    </row>
    <row r="203" spans="1:10" ht="24" customHeight="1">
      <c r="A203" s="613" t="s">
        <v>14073</v>
      </c>
      <c r="B203" s="545" t="s">
        <v>14802</v>
      </c>
      <c r="C203" s="613" t="s">
        <v>7</v>
      </c>
      <c r="D203" s="613" t="s">
        <v>5442</v>
      </c>
      <c r="E203" s="817" t="s">
        <v>14071</v>
      </c>
      <c r="F203" s="817"/>
      <c r="G203" s="544" t="s">
        <v>49</v>
      </c>
      <c r="H203" s="543">
        <v>1</v>
      </c>
      <c r="I203" s="542">
        <v>32.54</v>
      </c>
      <c r="J203" s="542">
        <v>32.54</v>
      </c>
    </row>
    <row r="204" spans="1:10" ht="24" customHeight="1">
      <c r="A204" s="613" t="s">
        <v>14073</v>
      </c>
      <c r="B204" s="545" t="s">
        <v>14740</v>
      </c>
      <c r="C204" s="613" t="s">
        <v>7</v>
      </c>
      <c r="D204" s="613" t="s">
        <v>8114</v>
      </c>
      <c r="E204" s="817" t="s">
        <v>14071</v>
      </c>
      <c r="F204" s="817"/>
      <c r="G204" s="544" t="s">
        <v>49</v>
      </c>
      <c r="H204" s="543">
        <v>0.28899999999999998</v>
      </c>
      <c r="I204" s="542">
        <v>25.37</v>
      </c>
      <c r="J204" s="542">
        <v>7.33</v>
      </c>
    </row>
    <row r="205" spans="1:10" ht="24" customHeight="1">
      <c r="A205" s="613" t="s">
        <v>14073</v>
      </c>
      <c r="B205" s="545" t="s">
        <v>14439</v>
      </c>
      <c r="C205" s="613" t="s">
        <v>7</v>
      </c>
      <c r="D205" s="613" t="s">
        <v>9083</v>
      </c>
      <c r="E205" s="817" t="s">
        <v>14071</v>
      </c>
      <c r="F205" s="817"/>
      <c r="G205" s="544" t="s">
        <v>49</v>
      </c>
      <c r="H205" s="543">
        <v>3.2000000000000001E-2</v>
      </c>
      <c r="I205" s="542">
        <v>1.86</v>
      </c>
      <c r="J205" s="542">
        <v>0.05</v>
      </c>
    </row>
    <row r="206" spans="1:10" ht="24" customHeight="1">
      <c r="A206" s="613" t="s">
        <v>14073</v>
      </c>
      <c r="B206" s="545" t="s">
        <v>14438</v>
      </c>
      <c r="C206" s="613" t="s">
        <v>7</v>
      </c>
      <c r="D206" s="613" t="s">
        <v>8116</v>
      </c>
      <c r="E206" s="817" t="s">
        <v>14071</v>
      </c>
      <c r="F206" s="817"/>
      <c r="G206" s="544" t="s">
        <v>49</v>
      </c>
      <c r="H206" s="543">
        <v>7.5999999999999998E-2</v>
      </c>
      <c r="I206" s="542">
        <v>69.42</v>
      </c>
      <c r="J206" s="542">
        <v>5.27</v>
      </c>
    </row>
    <row r="207" spans="1:10" ht="25.5">
      <c r="A207" s="614"/>
      <c r="B207" s="614"/>
      <c r="C207" s="614"/>
      <c r="D207" s="614"/>
      <c r="E207" s="614" t="s">
        <v>14070</v>
      </c>
      <c r="F207" s="541">
        <v>4.0041291000000001</v>
      </c>
      <c r="G207" s="614" t="s">
        <v>14069</v>
      </c>
      <c r="H207" s="541">
        <v>3.37</v>
      </c>
      <c r="I207" s="614" t="s">
        <v>14068</v>
      </c>
      <c r="J207" s="541">
        <v>7.37</v>
      </c>
    </row>
    <row r="208" spans="1:10" ht="15" thickBot="1">
      <c r="A208" s="614"/>
      <c r="B208" s="614"/>
      <c r="C208" s="614"/>
      <c r="D208" s="614"/>
      <c r="E208" s="614" t="s">
        <v>14067</v>
      </c>
      <c r="F208" s="541">
        <v>15.34</v>
      </c>
      <c r="G208" s="614"/>
      <c r="H208" s="818" t="s">
        <v>14066</v>
      </c>
      <c r="I208" s="818"/>
      <c r="J208" s="541">
        <v>70.75</v>
      </c>
    </row>
    <row r="209" spans="1:10" ht="0.95" customHeight="1" thickTop="1">
      <c r="A209" s="540"/>
      <c r="B209" s="540"/>
      <c r="C209" s="540"/>
      <c r="D209" s="540"/>
      <c r="E209" s="540"/>
      <c r="F209" s="540"/>
      <c r="G209" s="540"/>
      <c r="H209" s="540"/>
      <c r="I209" s="540"/>
      <c r="J209" s="540"/>
    </row>
    <row r="210" spans="1:10" ht="18" customHeight="1">
      <c r="A210" s="615" t="s">
        <v>14801</v>
      </c>
      <c r="B210" s="554" t="s">
        <v>14089</v>
      </c>
      <c r="C210" s="615" t="s">
        <v>14088</v>
      </c>
      <c r="D210" s="615" t="s">
        <v>14087</v>
      </c>
      <c r="E210" s="819" t="s">
        <v>14086</v>
      </c>
      <c r="F210" s="819"/>
      <c r="G210" s="555" t="s">
        <v>14085</v>
      </c>
      <c r="H210" s="554" t="s">
        <v>14084</v>
      </c>
      <c r="I210" s="554" t="s">
        <v>14083</v>
      </c>
      <c r="J210" s="554" t="s">
        <v>14082</v>
      </c>
    </row>
    <row r="211" spans="1:10" ht="48" customHeight="1">
      <c r="A211" s="616" t="s">
        <v>14081</v>
      </c>
      <c r="B211" s="553" t="s">
        <v>14800</v>
      </c>
      <c r="C211" s="616" t="s">
        <v>7</v>
      </c>
      <c r="D211" s="616" t="s">
        <v>1878</v>
      </c>
      <c r="E211" s="820" t="s">
        <v>14079</v>
      </c>
      <c r="F211" s="820"/>
      <c r="G211" s="552" t="s">
        <v>49</v>
      </c>
      <c r="H211" s="551">
        <v>1</v>
      </c>
      <c r="I211" s="550">
        <v>4.17</v>
      </c>
      <c r="J211" s="550">
        <v>4.17</v>
      </c>
    </row>
    <row r="212" spans="1:10" ht="24" customHeight="1">
      <c r="A212" s="617" t="s">
        <v>14077</v>
      </c>
      <c r="B212" s="549" t="s">
        <v>14269</v>
      </c>
      <c r="C212" s="617" t="s">
        <v>7</v>
      </c>
      <c r="D212" s="617" t="s">
        <v>1657</v>
      </c>
      <c r="E212" s="821" t="s">
        <v>14075</v>
      </c>
      <c r="F212" s="821"/>
      <c r="G212" s="548" t="s">
        <v>26</v>
      </c>
      <c r="H212" s="547">
        <v>8.5999999999999993E-2</v>
      </c>
      <c r="I212" s="546">
        <v>13.87</v>
      </c>
      <c r="J212" s="546">
        <v>1.19</v>
      </c>
    </row>
    <row r="213" spans="1:10" ht="24" customHeight="1">
      <c r="A213" s="617" t="s">
        <v>14077</v>
      </c>
      <c r="B213" s="549" t="s">
        <v>14078</v>
      </c>
      <c r="C213" s="617" t="s">
        <v>7</v>
      </c>
      <c r="D213" s="617" t="s">
        <v>74</v>
      </c>
      <c r="E213" s="821" t="s">
        <v>14075</v>
      </c>
      <c r="F213" s="821"/>
      <c r="G213" s="548" t="s">
        <v>26</v>
      </c>
      <c r="H213" s="547">
        <v>8.5999999999999993E-2</v>
      </c>
      <c r="I213" s="546">
        <v>17.79</v>
      </c>
      <c r="J213" s="546">
        <v>1.52</v>
      </c>
    </row>
    <row r="214" spans="1:10" ht="24" customHeight="1">
      <c r="A214" s="613" t="s">
        <v>14073</v>
      </c>
      <c r="B214" s="545" t="s">
        <v>14799</v>
      </c>
      <c r="C214" s="613" t="s">
        <v>7</v>
      </c>
      <c r="D214" s="613" t="s">
        <v>5446</v>
      </c>
      <c r="E214" s="817" t="s">
        <v>14071</v>
      </c>
      <c r="F214" s="817"/>
      <c r="G214" s="544" t="s">
        <v>49</v>
      </c>
      <c r="H214" s="543">
        <v>1</v>
      </c>
      <c r="I214" s="542">
        <v>0.51</v>
      </c>
      <c r="J214" s="542">
        <v>0.51</v>
      </c>
    </row>
    <row r="215" spans="1:10" ht="24" customHeight="1">
      <c r="A215" s="613" t="s">
        <v>14073</v>
      </c>
      <c r="B215" s="545" t="s">
        <v>14440</v>
      </c>
      <c r="C215" s="613" t="s">
        <v>7</v>
      </c>
      <c r="D215" s="613" t="s">
        <v>5456</v>
      </c>
      <c r="E215" s="817" t="s">
        <v>14071</v>
      </c>
      <c r="F215" s="817"/>
      <c r="G215" s="544" t="s">
        <v>49</v>
      </c>
      <c r="H215" s="543">
        <v>6.0000000000000001E-3</v>
      </c>
      <c r="I215" s="542">
        <v>79.94</v>
      </c>
      <c r="J215" s="542">
        <v>0.47</v>
      </c>
    </row>
    <row r="216" spans="1:10" ht="24" customHeight="1">
      <c r="A216" s="613" t="s">
        <v>14073</v>
      </c>
      <c r="B216" s="545" t="s">
        <v>14439</v>
      </c>
      <c r="C216" s="613" t="s">
        <v>7</v>
      </c>
      <c r="D216" s="613" t="s">
        <v>9083</v>
      </c>
      <c r="E216" s="817" t="s">
        <v>14071</v>
      </c>
      <c r="F216" s="817"/>
      <c r="G216" s="544" t="s">
        <v>49</v>
      </c>
      <c r="H216" s="543">
        <v>4.2999999999999997E-2</v>
      </c>
      <c r="I216" s="542">
        <v>1.86</v>
      </c>
      <c r="J216" s="542">
        <v>7.0000000000000007E-2</v>
      </c>
    </row>
    <row r="217" spans="1:10" ht="24" customHeight="1">
      <c r="A217" s="613" t="s">
        <v>14073</v>
      </c>
      <c r="B217" s="545" t="s">
        <v>14438</v>
      </c>
      <c r="C217" s="613" t="s">
        <v>7</v>
      </c>
      <c r="D217" s="613" t="s">
        <v>8116</v>
      </c>
      <c r="E217" s="817" t="s">
        <v>14071</v>
      </c>
      <c r="F217" s="817"/>
      <c r="G217" s="544" t="s">
        <v>49</v>
      </c>
      <c r="H217" s="543">
        <v>6.0000000000000001E-3</v>
      </c>
      <c r="I217" s="542">
        <v>69.42</v>
      </c>
      <c r="J217" s="542">
        <v>0.41</v>
      </c>
    </row>
    <row r="218" spans="1:10" ht="25.5">
      <c r="A218" s="614"/>
      <c r="B218" s="614"/>
      <c r="C218" s="614"/>
      <c r="D218" s="614"/>
      <c r="E218" s="614" t="s">
        <v>14070</v>
      </c>
      <c r="F218" s="541">
        <v>1.0648702000000001</v>
      </c>
      <c r="G218" s="614" t="s">
        <v>14069</v>
      </c>
      <c r="H218" s="541">
        <v>0.9</v>
      </c>
      <c r="I218" s="614" t="s">
        <v>14068</v>
      </c>
      <c r="J218" s="541">
        <v>1.96</v>
      </c>
    </row>
    <row r="219" spans="1:10" ht="15" thickBot="1">
      <c r="A219" s="614"/>
      <c r="B219" s="614"/>
      <c r="C219" s="614"/>
      <c r="D219" s="614"/>
      <c r="E219" s="614" t="s">
        <v>14067</v>
      </c>
      <c r="F219" s="541">
        <v>1.1499999999999999</v>
      </c>
      <c r="G219" s="614"/>
      <c r="H219" s="818" t="s">
        <v>14066</v>
      </c>
      <c r="I219" s="818"/>
      <c r="J219" s="541">
        <v>5.32</v>
      </c>
    </row>
    <row r="220" spans="1:10" ht="0.95" customHeight="1" thickTop="1">
      <c r="A220" s="540"/>
      <c r="B220" s="540"/>
      <c r="C220" s="540"/>
      <c r="D220" s="540"/>
      <c r="E220" s="540"/>
      <c r="F220" s="540"/>
      <c r="G220" s="540"/>
      <c r="H220" s="540"/>
      <c r="I220" s="540"/>
      <c r="J220" s="540"/>
    </row>
    <row r="221" spans="1:10" ht="18" customHeight="1">
      <c r="A221" s="615" t="s">
        <v>14798</v>
      </c>
      <c r="B221" s="554" t="s">
        <v>14089</v>
      </c>
      <c r="C221" s="615" t="s">
        <v>14088</v>
      </c>
      <c r="D221" s="615" t="s">
        <v>14087</v>
      </c>
      <c r="E221" s="819" t="s">
        <v>14086</v>
      </c>
      <c r="F221" s="819"/>
      <c r="G221" s="555" t="s">
        <v>14085</v>
      </c>
      <c r="H221" s="554" t="s">
        <v>14084</v>
      </c>
      <c r="I221" s="554" t="s">
        <v>14083</v>
      </c>
      <c r="J221" s="554" t="s">
        <v>14082</v>
      </c>
    </row>
    <row r="222" spans="1:10" ht="36" customHeight="1">
      <c r="A222" s="616" t="s">
        <v>14081</v>
      </c>
      <c r="B222" s="553" t="s">
        <v>14797</v>
      </c>
      <c r="C222" s="616" t="s">
        <v>7</v>
      </c>
      <c r="D222" s="616" t="s">
        <v>1987</v>
      </c>
      <c r="E222" s="820" t="s">
        <v>14079</v>
      </c>
      <c r="F222" s="820"/>
      <c r="G222" s="552" t="s">
        <v>49</v>
      </c>
      <c r="H222" s="551">
        <v>1</v>
      </c>
      <c r="I222" s="550">
        <v>3</v>
      </c>
      <c r="J222" s="550">
        <v>3</v>
      </c>
    </row>
    <row r="223" spans="1:10" ht="24" customHeight="1">
      <c r="A223" s="617" t="s">
        <v>14077</v>
      </c>
      <c r="B223" s="549" t="s">
        <v>14269</v>
      </c>
      <c r="C223" s="617" t="s">
        <v>7</v>
      </c>
      <c r="D223" s="617" t="s">
        <v>1657</v>
      </c>
      <c r="E223" s="821" t="s">
        <v>14075</v>
      </c>
      <c r="F223" s="821"/>
      <c r="G223" s="548" t="s">
        <v>26</v>
      </c>
      <c r="H223" s="547">
        <v>0.04</v>
      </c>
      <c r="I223" s="546">
        <v>13.87</v>
      </c>
      <c r="J223" s="546">
        <v>0.55000000000000004</v>
      </c>
    </row>
    <row r="224" spans="1:10" ht="24" customHeight="1">
      <c r="A224" s="617" t="s">
        <v>14077</v>
      </c>
      <c r="B224" s="549" t="s">
        <v>14078</v>
      </c>
      <c r="C224" s="617" t="s">
        <v>7</v>
      </c>
      <c r="D224" s="617" t="s">
        <v>74</v>
      </c>
      <c r="E224" s="821" t="s">
        <v>14075</v>
      </c>
      <c r="F224" s="821"/>
      <c r="G224" s="548" t="s">
        <v>26</v>
      </c>
      <c r="H224" s="547">
        <v>0.04</v>
      </c>
      <c r="I224" s="546">
        <v>17.79</v>
      </c>
      <c r="J224" s="546">
        <v>0.71</v>
      </c>
    </row>
    <row r="225" spans="1:10" ht="24" customHeight="1">
      <c r="A225" s="613" t="s">
        <v>14073</v>
      </c>
      <c r="B225" s="545" t="s">
        <v>14796</v>
      </c>
      <c r="C225" s="613" t="s">
        <v>7</v>
      </c>
      <c r="D225" s="613" t="s">
        <v>5412</v>
      </c>
      <c r="E225" s="817" t="s">
        <v>14071</v>
      </c>
      <c r="F225" s="817"/>
      <c r="G225" s="544" t="s">
        <v>49</v>
      </c>
      <c r="H225" s="543">
        <v>1</v>
      </c>
      <c r="I225" s="542">
        <v>0.62</v>
      </c>
      <c r="J225" s="542">
        <v>0.62</v>
      </c>
    </row>
    <row r="226" spans="1:10" ht="24" customHeight="1">
      <c r="A226" s="613" t="s">
        <v>14073</v>
      </c>
      <c r="B226" s="545" t="s">
        <v>14440</v>
      </c>
      <c r="C226" s="613" t="s">
        <v>7</v>
      </c>
      <c r="D226" s="613" t="s">
        <v>5456</v>
      </c>
      <c r="E226" s="817" t="s">
        <v>14071</v>
      </c>
      <c r="F226" s="817"/>
      <c r="G226" s="544" t="s">
        <v>49</v>
      </c>
      <c r="H226" s="543">
        <v>7.0000000000000001E-3</v>
      </c>
      <c r="I226" s="542">
        <v>79.94</v>
      </c>
      <c r="J226" s="542">
        <v>0.55000000000000004</v>
      </c>
    </row>
    <row r="227" spans="1:10" ht="24" customHeight="1">
      <c r="A227" s="613" t="s">
        <v>14073</v>
      </c>
      <c r="B227" s="545" t="s">
        <v>14439</v>
      </c>
      <c r="C227" s="613" t="s">
        <v>7</v>
      </c>
      <c r="D227" s="613" t="s">
        <v>9083</v>
      </c>
      <c r="E227" s="817" t="s">
        <v>14071</v>
      </c>
      <c r="F227" s="817"/>
      <c r="G227" s="544" t="s">
        <v>49</v>
      </c>
      <c r="H227" s="543">
        <v>1.2999999999999999E-2</v>
      </c>
      <c r="I227" s="542">
        <v>1.86</v>
      </c>
      <c r="J227" s="542">
        <v>0.02</v>
      </c>
    </row>
    <row r="228" spans="1:10" ht="24" customHeight="1">
      <c r="A228" s="613" t="s">
        <v>14073</v>
      </c>
      <c r="B228" s="545" t="s">
        <v>14438</v>
      </c>
      <c r="C228" s="613" t="s">
        <v>7</v>
      </c>
      <c r="D228" s="613" t="s">
        <v>8116</v>
      </c>
      <c r="E228" s="817" t="s">
        <v>14071</v>
      </c>
      <c r="F228" s="817"/>
      <c r="G228" s="544" t="s">
        <v>49</v>
      </c>
      <c r="H228" s="543">
        <v>8.0000000000000002E-3</v>
      </c>
      <c r="I228" s="542">
        <v>69.42</v>
      </c>
      <c r="J228" s="542">
        <v>0.55000000000000004</v>
      </c>
    </row>
    <row r="229" spans="1:10" ht="25.5">
      <c r="A229" s="614"/>
      <c r="B229" s="614"/>
      <c r="C229" s="614"/>
      <c r="D229" s="614"/>
      <c r="E229" s="614" t="s">
        <v>14070</v>
      </c>
      <c r="F229" s="541">
        <v>0.48897099999999999</v>
      </c>
      <c r="G229" s="614" t="s">
        <v>14069</v>
      </c>
      <c r="H229" s="541">
        <v>0.41</v>
      </c>
      <c r="I229" s="614" t="s">
        <v>14068</v>
      </c>
      <c r="J229" s="541">
        <v>0.9</v>
      </c>
    </row>
    <row r="230" spans="1:10" ht="15" thickBot="1">
      <c r="A230" s="614"/>
      <c r="B230" s="614"/>
      <c r="C230" s="614"/>
      <c r="D230" s="614"/>
      <c r="E230" s="614" t="s">
        <v>14067</v>
      </c>
      <c r="F230" s="541">
        <v>0.83</v>
      </c>
      <c r="G230" s="614"/>
      <c r="H230" s="818" t="s">
        <v>14066</v>
      </c>
      <c r="I230" s="818"/>
      <c r="J230" s="541">
        <v>3.83</v>
      </c>
    </row>
    <row r="231" spans="1:10" ht="0.95" customHeight="1" thickTop="1">
      <c r="A231" s="540"/>
      <c r="B231" s="540"/>
      <c r="C231" s="540"/>
      <c r="D231" s="540"/>
      <c r="E231" s="540"/>
      <c r="F231" s="540"/>
      <c r="G231" s="540"/>
      <c r="H231" s="540"/>
      <c r="I231" s="540"/>
      <c r="J231" s="540"/>
    </row>
    <row r="232" spans="1:10" ht="18" customHeight="1">
      <c r="A232" s="615" t="s">
        <v>14795</v>
      </c>
      <c r="B232" s="554" t="s">
        <v>14089</v>
      </c>
      <c r="C232" s="615" t="s">
        <v>14088</v>
      </c>
      <c r="D232" s="615" t="s">
        <v>14087</v>
      </c>
      <c r="E232" s="819" t="s">
        <v>14086</v>
      </c>
      <c r="F232" s="819"/>
      <c r="G232" s="555" t="s">
        <v>14085</v>
      </c>
      <c r="H232" s="554" t="s">
        <v>14084</v>
      </c>
      <c r="I232" s="554" t="s">
        <v>14083</v>
      </c>
      <c r="J232" s="554" t="s">
        <v>14082</v>
      </c>
    </row>
    <row r="233" spans="1:10" ht="36" customHeight="1">
      <c r="A233" s="616" t="s">
        <v>14081</v>
      </c>
      <c r="B233" s="553" t="s">
        <v>14794</v>
      </c>
      <c r="C233" s="616" t="s">
        <v>7</v>
      </c>
      <c r="D233" s="616" t="s">
        <v>1996</v>
      </c>
      <c r="E233" s="820" t="s">
        <v>14079</v>
      </c>
      <c r="F233" s="820"/>
      <c r="G233" s="552" t="s">
        <v>49</v>
      </c>
      <c r="H233" s="551">
        <v>1</v>
      </c>
      <c r="I233" s="550">
        <v>4.34</v>
      </c>
      <c r="J233" s="550">
        <v>4.34</v>
      </c>
    </row>
    <row r="234" spans="1:10" ht="24" customHeight="1">
      <c r="A234" s="617" t="s">
        <v>14077</v>
      </c>
      <c r="B234" s="549" t="s">
        <v>14269</v>
      </c>
      <c r="C234" s="617" t="s">
        <v>7</v>
      </c>
      <c r="D234" s="617" t="s">
        <v>1657</v>
      </c>
      <c r="E234" s="821" t="s">
        <v>14075</v>
      </c>
      <c r="F234" s="821"/>
      <c r="G234" s="548" t="s">
        <v>26</v>
      </c>
      <c r="H234" s="547">
        <v>4.9000000000000002E-2</v>
      </c>
      <c r="I234" s="546">
        <v>13.87</v>
      </c>
      <c r="J234" s="546">
        <v>0.67</v>
      </c>
    </row>
    <row r="235" spans="1:10" ht="24" customHeight="1">
      <c r="A235" s="617" t="s">
        <v>14077</v>
      </c>
      <c r="B235" s="549" t="s">
        <v>14078</v>
      </c>
      <c r="C235" s="617" t="s">
        <v>7</v>
      </c>
      <c r="D235" s="617" t="s">
        <v>74</v>
      </c>
      <c r="E235" s="821" t="s">
        <v>14075</v>
      </c>
      <c r="F235" s="821"/>
      <c r="G235" s="548" t="s">
        <v>26</v>
      </c>
      <c r="H235" s="547">
        <v>4.9000000000000002E-2</v>
      </c>
      <c r="I235" s="546">
        <v>17.79</v>
      </c>
      <c r="J235" s="546">
        <v>0.87</v>
      </c>
    </row>
    <row r="236" spans="1:10" ht="24" customHeight="1">
      <c r="A236" s="613" t="s">
        <v>14073</v>
      </c>
      <c r="B236" s="545" t="s">
        <v>14793</v>
      </c>
      <c r="C236" s="613" t="s">
        <v>7</v>
      </c>
      <c r="D236" s="613" t="s">
        <v>5447</v>
      </c>
      <c r="E236" s="817" t="s">
        <v>14071</v>
      </c>
      <c r="F236" s="817"/>
      <c r="G236" s="544" t="s">
        <v>49</v>
      </c>
      <c r="H236" s="543">
        <v>1</v>
      </c>
      <c r="I236" s="542">
        <v>1.3</v>
      </c>
      <c r="J236" s="542">
        <v>1.3</v>
      </c>
    </row>
    <row r="237" spans="1:10" ht="24" customHeight="1">
      <c r="A237" s="613" t="s">
        <v>14073</v>
      </c>
      <c r="B237" s="545" t="s">
        <v>14440</v>
      </c>
      <c r="C237" s="613" t="s">
        <v>7</v>
      </c>
      <c r="D237" s="613" t="s">
        <v>5456</v>
      </c>
      <c r="E237" s="817" t="s">
        <v>14071</v>
      </c>
      <c r="F237" s="817"/>
      <c r="G237" s="544" t="s">
        <v>49</v>
      </c>
      <c r="H237" s="543">
        <v>8.9999999999999993E-3</v>
      </c>
      <c r="I237" s="542">
        <v>79.94</v>
      </c>
      <c r="J237" s="542">
        <v>0.71</v>
      </c>
    </row>
    <row r="238" spans="1:10" ht="24" customHeight="1">
      <c r="A238" s="613" t="s">
        <v>14073</v>
      </c>
      <c r="B238" s="545" t="s">
        <v>14439</v>
      </c>
      <c r="C238" s="613" t="s">
        <v>7</v>
      </c>
      <c r="D238" s="613" t="s">
        <v>9083</v>
      </c>
      <c r="E238" s="817" t="s">
        <v>14071</v>
      </c>
      <c r="F238" s="817"/>
      <c r="G238" s="544" t="s">
        <v>49</v>
      </c>
      <c r="H238" s="543">
        <v>1.7000000000000001E-2</v>
      </c>
      <c r="I238" s="542">
        <v>1.86</v>
      </c>
      <c r="J238" s="542">
        <v>0.03</v>
      </c>
    </row>
    <row r="239" spans="1:10" ht="24" customHeight="1">
      <c r="A239" s="613" t="s">
        <v>14073</v>
      </c>
      <c r="B239" s="545" t="s">
        <v>14438</v>
      </c>
      <c r="C239" s="613" t="s">
        <v>7</v>
      </c>
      <c r="D239" s="613" t="s">
        <v>8116</v>
      </c>
      <c r="E239" s="817" t="s">
        <v>14071</v>
      </c>
      <c r="F239" s="817"/>
      <c r="G239" s="544" t="s">
        <v>49</v>
      </c>
      <c r="H239" s="543">
        <v>1.0999999999999999E-2</v>
      </c>
      <c r="I239" s="542">
        <v>69.42</v>
      </c>
      <c r="J239" s="542">
        <v>0.76</v>
      </c>
    </row>
    <row r="240" spans="1:10" ht="25.5">
      <c r="A240" s="614"/>
      <c r="B240" s="614"/>
      <c r="C240" s="614"/>
      <c r="D240" s="614"/>
      <c r="E240" s="614" t="s">
        <v>14070</v>
      </c>
      <c r="F240" s="541">
        <v>0.60306420000000005</v>
      </c>
      <c r="G240" s="614" t="s">
        <v>14069</v>
      </c>
      <c r="H240" s="541">
        <v>0.51</v>
      </c>
      <c r="I240" s="614" t="s">
        <v>14068</v>
      </c>
      <c r="J240" s="541">
        <v>1.1100000000000001</v>
      </c>
    </row>
    <row r="241" spans="1:10" ht="15" thickBot="1">
      <c r="A241" s="614"/>
      <c r="B241" s="614"/>
      <c r="C241" s="614"/>
      <c r="D241" s="614"/>
      <c r="E241" s="614" t="s">
        <v>14067</v>
      </c>
      <c r="F241" s="541">
        <v>1.2</v>
      </c>
      <c r="G241" s="614"/>
      <c r="H241" s="818" t="s">
        <v>14066</v>
      </c>
      <c r="I241" s="818"/>
      <c r="J241" s="541">
        <v>5.54</v>
      </c>
    </row>
    <row r="242" spans="1:10" ht="0.95" customHeight="1" thickTop="1">
      <c r="A242" s="540"/>
      <c r="B242" s="540"/>
      <c r="C242" s="540"/>
      <c r="D242" s="540"/>
      <c r="E242" s="540"/>
      <c r="F242" s="540"/>
      <c r="G242" s="540"/>
      <c r="H242" s="540"/>
      <c r="I242" s="540"/>
      <c r="J242" s="540"/>
    </row>
    <row r="243" spans="1:10" ht="18" customHeight="1">
      <c r="A243" s="615" t="s">
        <v>14792</v>
      </c>
      <c r="B243" s="554" t="s">
        <v>14089</v>
      </c>
      <c r="C243" s="615" t="s">
        <v>14088</v>
      </c>
      <c r="D243" s="615" t="s">
        <v>14087</v>
      </c>
      <c r="E243" s="819" t="s">
        <v>14086</v>
      </c>
      <c r="F243" s="819"/>
      <c r="G243" s="555" t="s">
        <v>14085</v>
      </c>
      <c r="H243" s="554" t="s">
        <v>14084</v>
      </c>
      <c r="I243" s="554" t="s">
        <v>14083</v>
      </c>
      <c r="J243" s="554" t="s">
        <v>14082</v>
      </c>
    </row>
    <row r="244" spans="1:10" ht="48" customHeight="1">
      <c r="A244" s="616" t="s">
        <v>14081</v>
      </c>
      <c r="B244" s="553" t="s">
        <v>14791</v>
      </c>
      <c r="C244" s="616" t="s">
        <v>7</v>
      </c>
      <c r="D244" s="616" t="s">
        <v>2028</v>
      </c>
      <c r="E244" s="820" t="s">
        <v>14079</v>
      </c>
      <c r="F244" s="820"/>
      <c r="G244" s="552" t="s">
        <v>49</v>
      </c>
      <c r="H244" s="551">
        <v>1</v>
      </c>
      <c r="I244" s="550">
        <v>8.41</v>
      </c>
      <c r="J244" s="550">
        <v>8.41</v>
      </c>
    </row>
    <row r="245" spans="1:10" ht="24" customHeight="1">
      <c r="A245" s="617" t="s">
        <v>14077</v>
      </c>
      <c r="B245" s="549" t="s">
        <v>14269</v>
      </c>
      <c r="C245" s="617" t="s">
        <v>7</v>
      </c>
      <c r="D245" s="617" t="s">
        <v>1657</v>
      </c>
      <c r="E245" s="821" t="s">
        <v>14075</v>
      </c>
      <c r="F245" s="821"/>
      <c r="G245" s="548" t="s">
        <v>26</v>
      </c>
      <c r="H245" s="547">
        <v>7.1999999999999995E-2</v>
      </c>
      <c r="I245" s="546">
        <v>13.87</v>
      </c>
      <c r="J245" s="546">
        <v>0.99</v>
      </c>
    </row>
    <row r="246" spans="1:10" ht="24" customHeight="1">
      <c r="A246" s="617" t="s">
        <v>14077</v>
      </c>
      <c r="B246" s="549" t="s">
        <v>14078</v>
      </c>
      <c r="C246" s="617" t="s">
        <v>7</v>
      </c>
      <c r="D246" s="617" t="s">
        <v>74</v>
      </c>
      <c r="E246" s="821" t="s">
        <v>14075</v>
      </c>
      <c r="F246" s="821"/>
      <c r="G246" s="548" t="s">
        <v>26</v>
      </c>
      <c r="H246" s="547">
        <v>7.1999999999999995E-2</v>
      </c>
      <c r="I246" s="546">
        <v>17.79</v>
      </c>
      <c r="J246" s="546">
        <v>1.28</v>
      </c>
    </row>
    <row r="247" spans="1:10" ht="24" customHeight="1">
      <c r="A247" s="613" t="s">
        <v>14073</v>
      </c>
      <c r="B247" s="545" t="s">
        <v>14790</v>
      </c>
      <c r="C247" s="613" t="s">
        <v>7</v>
      </c>
      <c r="D247" s="613" t="s">
        <v>5451</v>
      </c>
      <c r="E247" s="817" t="s">
        <v>14071</v>
      </c>
      <c r="F247" s="817"/>
      <c r="G247" s="544" t="s">
        <v>49</v>
      </c>
      <c r="H247" s="543">
        <v>1</v>
      </c>
      <c r="I247" s="542">
        <v>3.15</v>
      </c>
      <c r="J247" s="542">
        <v>3.15</v>
      </c>
    </row>
    <row r="248" spans="1:10" ht="24" customHeight="1">
      <c r="A248" s="613" t="s">
        <v>14073</v>
      </c>
      <c r="B248" s="545" t="s">
        <v>14440</v>
      </c>
      <c r="C248" s="613" t="s">
        <v>7</v>
      </c>
      <c r="D248" s="613" t="s">
        <v>5456</v>
      </c>
      <c r="E248" s="817" t="s">
        <v>14071</v>
      </c>
      <c r="F248" s="817"/>
      <c r="G248" s="544" t="s">
        <v>49</v>
      </c>
      <c r="H248" s="543">
        <v>1.7999999999999999E-2</v>
      </c>
      <c r="I248" s="542">
        <v>79.94</v>
      </c>
      <c r="J248" s="542">
        <v>1.43</v>
      </c>
    </row>
    <row r="249" spans="1:10" ht="24" customHeight="1">
      <c r="A249" s="613" t="s">
        <v>14073</v>
      </c>
      <c r="B249" s="545" t="s">
        <v>14439</v>
      </c>
      <c r="C249" s="613" t="s">
        <v>7</v>
      </c>
      <c r="D249" s="613" t="s">
        <v>9083</v>
      </c>
      <c r="E249" s="817" t="s">
        <v>14071</v>
      </c>
      <c r="F249" s="817"/>
      <c r="G249" s="544" t="s">
        <v>49</v>
      </c>
      <c r="H249" s="543">
        <v>2.4E-2</v>
      </c>
      <c r="I249" s="542">
        <v>1.86</v>
      </c>
      <c r="J249" s="542">
        <v>0.04</v>
      </c>
    </row>
    <row r="250" spans="1:10" ht="24" customHeight="1">
      <c r="A250" s="613" t="s">
        <v>14073</v>
      </c>
      <c r="B250" s="545" t="s">
        <v>14438</v>
      </c>
      <c r="C250" s="613" t="s">
        <v>7</v>
      </c>
      <c r="D250" s="613" t="s">
        <v>8116</v>
      </c>
      <c r="E250" s="817" t="s">
        <v>14071</v>
      </c>
      <c r="F250" s="817"/>
      <c r="G250" s="544" t="s">
        <v>49</v>
      </c>
      <c r="H250" s="543">
        <v>2.1999999999999999E-2</v>
      </c>
      <c r="I250" s="542">
        <v>69.42</v>
      </c>
      <c r="J250" s="542">
        <v>1.52</v>
      </c>
    </row>
    <row r="251" spans="1:10" ht="25.5">
      <c r="A251" s="614"/>
      <c r="B251" s="614"/>
      <c r="C251" s="614"/>
      <c r="D251" s="614"/>
      <c r="E251" s="614" t="s">
        <v>14070</v>
      </c>
      <c r="F251" s="541">
        <v>0.89101379999999997</v>
      </c>
      <c r="G251" s="614" t="s">
        <v>14069</v>
      </c>
      <c r="H251" s="541">
        <v>0.75</v>
      </c>
      <c r="I251" s="614" t="s">
        <v>14068</v>
      </c>
      <c r="J251" s="541">
        <v>1.64</v>
      </c>
    </row>
    <row r="252" spans="1:10" ht="15" thickBot="1">
      <c r="A252" s="614"/>
      <c r="B252" s="614"/>
      <c r="C252" s="614"/>
      <c r="D252" s="614"/>
      <c r="E252" s="614" t="s">
        <v>14067</v>
      </c>
      <c r="F252" s="541">
        <v>2.3199999999999998</v>
      </c>
      <c r="G252" s="614"/>
      <c r="H252" s="818" t="s">
        <v>14066</v>
      </c>
      <c r="I252" s="818"/>
      <c r="J252" s="541">
        <v>10.73</v>
      </c>
    </row>
    <row r="253" spans="1:10" ht="0.95" customHeight="1" thickTop="1">
      <c r="A253" s="540"/>
      <c r="B253" s="540"/>
      <c r="C253" s="540"/>
      <c r="D253" s="540"/>
      <c r="E253" s="540"/>
      <c r="F253" s="540"/>
      <c r="G253" s="540"/>
      <c r="H253" s="540"/>
      <c r="I253" s="540"/>
      <c r="J253" s="540"/>
    </row>
    <row r="254" spans="1:10" ht="18" customHeight="1">
      <c r="A254" s="615" t="s">
        <v>14789</v>
      </c>
      <c r="B254" s="554" t="s">
        <v>14089</v>
      </c>
      <c r="C254" s="615" t="s">
        <v>14088</v>
      </c>
      <c r="D254" s="615" t="s">
        <v>14087</v>
      </c>
      <c r="E254" s="819" t="s">
        <v>14086</v>
      </c>
      <c r="F254" s="819"/>
      <c r="G254" s="555" t="s">
        <v>14085</v>
      </c>
      <c r="H254" s="554" t="s">
        <v>14084</v>
      </c>
      <c r="I254" s="554" t="s">
        <v>14083</v>
      </c>
      <c r="J254" s="554" t="s">
        <v>14082</v>
      </c>
    </row>
    <row r="255" spans="1:10" ht="36" customHeight="1">
      <c r="A255" s="616" t="s">
        <v>14081</v>
      </c>
      <c r="B255" s="553" t="s">
        <v>14788</v>
      </c>
      <c r="C255" s="616" t="s">
        <v>7</v>
      </c>
      <c r="D255" s="616" t="s">
        <v>2035</v>
      </c>
      <c r="E255" s="820" t="s">
        <v>14079</v>
      </c>
      <c r="F255" s="820"/>
      <c r="G255" s="552" t="s">
        <v>49</v>
      </c>
      <c r="H255" s="551">
        <v>1</v>
      </c>
      <c r="I255" s="550">
        <v>15.28</v>
      </c>
      <c r="J255" s="550">
        <v>15.28</v>
      </c>
    </row>
    <row r="256" spans="1:10" ht="24" customHeight="1">
      <c r="A256" s="617" t="s">
        <v>14077</v>
      </c>
      <c r="B256" s="549" t="s">
        <v>14269</v>
      </c>
      <c r="C256" s="617" t="s">
        <v>7</v>
      </c>
      <c r="D256" s="617" t="s">
        <v>1657</v>
      </c>
      <c r="E256" s="821" t="s">
        <v>14075</v>
      </c>
      <c r="F256" s="821"/>
      <c r="G256" s="548" t="s">
        <v>26</v>
      </c>
      <c r="H256" s="547">
        <v>8.5000000000000006E-2</v>
      </c>
      <c r="I256" s="546">
        <v>13.87</v>
      </c>
      <c r="J256" s="546">
        <v>1.17</v>
      </c>
    </row>
    <row r="257" spans="1:10" ht="24" customHeight="1">
      <c r="A257" s="617" t="s">
        <v>14077</v>
      </c>
      <c r="B257" s="549" t="s">
        <v>14078</v>
      </c>
      <c r="C257" s="617" t="s">
        <v>7</v>
      </c>
      <c r="D257" s="617" t="s">
        <v>74</v>
      </c>
      <c r="E257" s="821" t="s">
        <v>14075</v>
      </c>
      <c r="F257" s="821"/>
      <c r="G257" s="548" t="s">
        <v>26</v>
      </c>
      <c r="H257" s="547">
        <v>8.5000000000000006E-2</v>
      </c>
      <c r="I257" s="546">
        <v>17.79</v>
      </c>
      <c r="J257" s="546">
        <v>1.51</v>
      </c>
    </row>
    <row r="258" spans="1:10" ht="24" customHeight="1">
      <c r="A258" s="613" t="s">
        <v>14073</v>
      </c>
      <c r="B258" s="545" t="s">
        <v>14787</v>
      </c>
      <c r="C258" s="613" t="s">
        <v>7</v>
      </c>
      <c r="D258" s="613" t="s">
        <v>5452</v>
      </c>
      <c r="E258" s="817" t="s">
        <v>14071</v>
      </c>
      <c r="F258" s="817"/>
      <c r="G258" s="544" t="s">
        <v>49</v>
      </c>
      <c r="H258" s="543">
        <v>1</v>
      </c>
      <c r="I258" s="542">
        <v>8.56</v>
      </c>
      <c r="J258" s="542">
        <v>8.56</v>
      </c>
    </row>
    <row r="259" spans="1:10" ht="24" customHeight="1">
      <c r="A259" s="613" t="s">
        <v>14073</v>
      </c>
      <c r="B259" s="545" t="s">
        <v>14440</v>
      </c>
      <c r="C259" s="613" t="s">
        <v>7</v>
      </c>
      <c r="D259" s="613" t="s">
        <v>5456</v>
      </c>
      <c r="E259" s="817" t="s">
        <v>14071</v>
      </c>
      <c r="F259" s="817"/>
      <c r="G259" s="544" t="s">
        <v>49</v>
      </c>
      <c r="H259" s="543">
        <v>2.4E-2</v>
      </c>
      <c r="I259" s="542">
        <v>79.94</v>
      </c>
      <c r="J259" s="542">
        <v>1.91</v>
      </c>
    </row>
    <row r="260" spans="1:10" ht="24" customHeight="1">
      <c r="A260" s="613" t="s">
        <v>14073</v>
      </c>
      <c r="B260" s="545" t="s">
        <v>14439</v>
      </c>
      <c r="C260" s="613" t="s">
        <v>7</v>
      </c>
      <c r="D260" s="613" t="s">
        <v>9083</v>
      </c>
      <c r="E260" s="817" t="s">
        <v>14071</v>
      </c>
      <c r="F260" s="817"/>
      <c r="G260" s="544" t="s">
        <v>49</v>
      </c>
      <c r="H260" s="543">
        <v>2.8000000000000001E-2</v>
      </c>
      <c r="I260" s="542">
        <v>1.86</v>
      </c>
      <c r="J260" s="542">
        <v>0.05</v>
      </c>
    </row>
    <row r="261" spans="1:10" ht="24" customHeight="1">
      <c r="A261" s="613" t="s">
        <v>14073</v>
      </c>
      <c r="B261" s="545" t="s">
        <v>14438</v>
      </c>
      <c r="C261" s="613" t="s">
        <v>7</v>
      </c>
      <c r="D261" s="613" t="s">
        <v>8116</v>
      </c>
      <c r="E261" s="817" t="s">
        <v>14071</v>
      </c>
      <c r="F261" s="817"/>
      <c r="G261" s="544" t="s">
        <v>49</v>
      </c>
      <c r="H261" s="543">
        <v>0.03</v>
      </c>
      <c r="I261" s="542">
        <v>69.42</v>
      </c>
      <c r="J261" s="542">
        <v>2.08</v>
      </c>
    </row>
    <row r="262" spans="1:10" ht="25.5">
      <c r="A262" s="614"/>
      <c r="B262" s="614"/>
      <c r="C262" s="614"/>
      <c r="D262" s="614"/>
      <c r="E262" s="614" t="s">
        <v>14070</v>
      </c>
      <c r="F262" s="541">
        <v>1.0485711</v>
      </c>
      <c r="G262" s="614" t="s">
        <v>14069</v>
      </c>
      <c r="H262" s="541">
        <v>0.88</v>
      </c>
      <c r="I262" s="614" t="s">
        <v>14068</v>
      </c>
      <c r="J262" s="541">
        <v>1.93</v>
      </c>
    </row>
    <row r="263" spans="1:10" ht="15" thickBot="1">
      <c r="A263" s="614"/>
      <c r="B263" s="614"/>
      <c r="C263" s="614"/>
      <c r="D263" s="614"/>
      <c r="E263" s="614" t="s">
        <v>14067</v>
      </c>
      <c r="F263" s="541">
        <v>4.2300000000000004</v>
      </c>
      <c r="G263" s="614"/>
      <c r="H263" s="818" t="s">
        <v>14066</v>
      </c>
      <c r="I263" s="818"/>
      <c r="J263" s="541">
        <v>19.510000000000002</v>
      </c>
    </row>
    <row r="264" spans="1:10" ht="0.95" customHeight="1" thickTop="1">
      <c r="A264" s="540"/>
      <c r="B264" s="540"/>
      <c r="C264" s="540"/>
      <c r="D264" s="540"/>
      <c r="E264" s="540"/>
      <c r="F264" s="540"/>
      <c r="G264" s="540"/>
      <c r="H264" s="540"/>
      <c r="I264" s="540"/>
      <c r="J264" s="540"/>
    </row>
    <row r="265" spans="1:10" ht="18" customHeight="1">
      <c r="A265" s="615" t="s">
        <v>14786</v>
      </c>
      <c r="B265" s="554" t="s">
        <v>14089</v>
      </c>
      <c r="C265" s="615" t="s">
        <v>14088</v>
      </c>
      <c r="D265" s="615" t="s">
        <v>14087</v>
      </c>
      <c r="E265" s="819" t="s">
        <v>14086</v>
      </c>
      <c r="F265" s="819"/>
      <c r="G265" s="555" t="s">
        <v>14085</v>
      </c>
      <c r="H265" s="554" t="s">
        <v>14084</v>
      </c>
      <c r="I265" s="554" t="s">
        <v>14083</v>
      </c>
      <c r="J265" s="554" t="s">
        <v>14082</v>
      </c>
    </row>
    <row r="266" spans="1:10" ht="48" customHeight="1">
      <c r="A266" s="616" t="s">
        <v>14081</v>
      </c>
      <c r="B266" s="553" t="s">
        <v>14785</v>
      </c>
      <c r="C266" s="616" t="s">
        <v>7</v>
      </c>
      <c r="D266" s="616" t="s">
        <v>2038</v>
      </c>
      <c r="E266" s="820" t="s">
        <v>14079</v>
      </c>
      <c r="F266" s="820"/>
      <c r="G266" s="552" t="s">
        <v>49</v>
      </c>
      <c r="H266" s="551">
        <v>1</v>
      </c>
      <c r="I266" s="550">
        <v>22.58</v>
      </c>
      <c r="J266" s="550">
        <v>22.58</v>
      </c>
    </row>
    <row r="267" spans="1:10" ht="24" customHeight="1">
      <c r="A267" s="617" t="s">
        <v>14077</v>
      </c>
      <c r="B267" s="549" t="s">
        <v>14269</v>
      </c>
      <c r="C267" s="617" t="s">
        <v>7</v>
      </c>
      <c r="D267" s="617" t="s">
        <v>1657</v>
      </c>
      <c r="E267" s="821" t="s">
        <v>14075</v>
      </c>
      <c r="F267" s="821"/>
      <c r="G267" s="548" t="s">
        <v>26</v>
      </c>
      <c r="H267" s="547">
        <v>0.104</v>
      </c>
      <c r="I267" s="546">
        <v>13.87</v>
      </c>
      <c r="J267" s="546">
        <v>1.44</v>
      </c>
    </row>
    <row r="268" spans="1:10" ht="24" customHeight="1">
      <c r="A268" s="617" t="s">
        <v>14077</v>
      </c>
      <c r="B268" s="549" t="s">
        <v>14078</v>
      </c>
      <c r="C268" s="617" t="s">
        <v>7</v>
      </c>
      <c r="D268" s="617" t="s">
        <v>74</v>
      </c>
      <c r="E268" s="821" t="s">
        <v>14075</v>
      </c>
      <c r="F268" s="821"/>
      <c r="G268" s="548" t="s">
        <v>26</v>
      </c>
      <c r="H268" s="547">
        <v>0.104</v>
      </c>
      <c r="I268" s="546">
        <v>17.79</v>
      </c>
      <c r="J268" s="546">
        <v>1.85</v>
      </c>
    </row>
    <row r="269" spans="1:10" ht="24" customHeight="1">
      <c r="A269" s="613" t="s">
        <v>14073</v>
      </c>
      <c r="B269" s="545" t="s">
        <v>14784</v>
      </c>
      <c r="C269" s="613" t="s">
        <v>7</v>
      </c>
      <c r="D269" s="613" t="s">
        <v>5443</v>
      </c>
      <c r="E269" s="817" t="s">
        <v>14071</v>
      </c>
      <c r="F269" s="817"/>
      <c r="G269" s="544" t="s">
        <v>49</v>
      </c>
      <c r="H269" s="543">
        <v>1</v>
      </c>
      <c r="I269" s="542">
        <v>12.44</v>
      </c>
      <c r="J269" s="542">
        <v>12.44</v>
      </c>
    </row>
    <row r="270" spans="1:10" ht="24" customHeight="1">
      <c r="A270" s="613" t="s">
        <v>14073</v>
      </c>
      <c r="B270" s="545" t="s">
        <v>14440</v>
      </c>
      <c r="C270" s="613" t="s">
        <v>7</v>
      </c>
      <c r="D270" s="613" t="s">
        <v>5456</v>
      </c>
      <c r="E270" s="817" t="s">
        <v>14071</v>
      </c>
      <c r="F270" s="817"/>
      <c r="G270" s="544" t="s">
        <v>49</v>
      </c>
      <c r="H270" s="543">
        <v>0.04</v>
      </c>
      <c r="I270" s="542">
        <v>79.94</v>
      </c>
      <c r="J270" s="542">
        <v>3.19</v>
      </c>
    </row>
    <row r="271" spans="1:10" ht="24" customHeight="1">
      <c r="A271" s="613" t="s">
        <v>14073</v>
      </c>
      <c r="B271" s="545" t="s">
        <v>14439</v>
      </c>
      <c r="C271" s="613" t="s">
        <v>7</v>
      </c>
      <c r="D271" s="613" t="s">
        <v>9083</v>
      </c>
      <c r="E271" s="817" t="s">
        <v>14071</v>
      </c>
      <c r="F271" s="817"/>
      <c r="G271" s="544" t="s">
        <v>49</v>
      </c>
      <c r="H271" s="543">
        <v>3.5000000000000003E-2</v>
      </c>
      <c r="I271" s="542">
        <v>1.86</v>
      </c>
      <c r="J271" s="542">
        <v>0.06</v>
      </c>
    </row>
    <row r="272" spans="1:10" ht="24" customHeight="1">
      <c r="A272" s="613" t="s">
        <v>14073</v>
      </c>
      <c r="B272" s="545" t="s">
        <v>14438</v>
      </c>
      <c r="C272" s="613" t="s">
        <v>7</v>
      </c>
      <c r="D272" s="613" t="s">
        <v>8116</v>
      </c>
      <c r="E272" s="817" t="s">
        <v>14071</v>
      </c>
      <c r="F272" s="817"/>
      <c r="G272" s="544" t="s">
        <v>49</v>
      </c>
      <c r="H272" s="543">
        <v>5.1999999999999998E-2</v>
      </c>
      <c r="I272" s="542">
        <v>69.42</v>
      </c>
      <c r="J272" s="542">
        <v>3.6</v>
      </c>
    </row>
    <row r="273" spans="1:10" ht="25.5">
      <c r="A273" s="614"/>
      <c r="B273" s="614"/>
      <c r="C273" s="614"/>
      <c r="D273" s="614"/>
      <c r="E273" s="614" t="s">
        <v>14070</v>
      </c>
      <c r="F273" s="541">
        <v>1.2876236000000001</v>
      </c>
      <c r="G273" s="614" t="s">
        <v>14069</v>
      </c>
      <c r="H273" s="541">
        <v>1.08</v>
      </c>
      <c r="I273" s="614" t="s">
        <v>14068</v>
      </c>
      <c r="J273" s="541">
        <v>2.37</v>
      </c>
    </row>
    <row r="274" spans="1:10" ht="15" thickBot="1">
      <c r="A274" s="614"/>
      <c r="B274" s="614"/>
      <c r="C274" s="614"/>
      <c r="D274" s="614"/>
      <c r="E274" s="614" t="s">
        <v>14067</v>
      </c>
      <c r="F274" s="541">
        <v>6.25</v>
      </c>
      <c r="G274" s="614"/>
      <c r="H274" s="818" t="s">
        <v>14066</v>
      </c>
      <c r="I274" s="818"/>
      <c r="J274" s="541">
        <v>28.83</v>
      </c>
    </row>
    <row r="275" spans="1:10" ht="0.95" customHeight="1" thickTop="1">
      <c r="A275" s="540"/>
      <c r="B275" s="540"/>
      <c r="C275" s="540"/>
      <c r="D275" s="540"/>
      <c r="E275" s="540"/>
      <c r="F275" s="540"/>
      <c r="G275" s="540"/>
      <c r="H275" s="540"/>
      <c r="I275" s="540"/>
      <c r="J275" s="540"/>
    </row>
    <row r="276" spans="1:10" ht="18" customHeight="1">
      <c r="A276" s="615" t="s">
        <v>14783</v>
      </c>
      <c r="B276" s="554" t="s">
        <v>14089</v>
      </c>
      <c r="C276" s="615" t="s">
        <v>14088</v>
      </c>
      <c r="D276" s="615" t="s">
        <v>14087</v>
      </c>
      <c r="E276" s="819" t="s">
        <v>14086</v>
      </c>
      <c r="F276" s="819"/>
      <c r="G276" s="555" t="s">
        <v>14085</v>
      </c>
      <c r="H276" s="554" t="s">
        <v>14084</v>
      </c>
      <c r="I276" s="554" t="s">
        <v>14083</v>
      </c>
      <c r="J276" s="554" t="s">
        <v>14082</v>
      </c>
    </row>
    <row r="277" spans="1:10" ht="36" customHeight="1">
      <c r="A277" s="616" t="s">
        <v>14081</v>
      </c>
      <c r="B277" s="553" t="s">
        <v>14782</v>
      </c>
      <c r="C277" s="616" t="s">
        <v>7</v>
      </c>
      <c r="D277" s="616" t="s">
        <v>2041</v>
      </c>
      <c r="E277" s="820" t="s">
        <v>14079</v>
      </c>
      <c r="F277" s="820"/>
      <c r="G277" s="552" t="s">
        <v>49</v>
      </c>
      <c r="H277" s="551">
        <v>1</v>
      </c>
      <c r="I277" s="550">
        <v>32.11</v>
      </c>
      <c r="J277" s="550">
        <v>32.11</v>
      </c>
    </row>
    <row r="278" spans="1:10" ht="24" customHeight="1">
      <c r="A278" s="617" t="s">
        <v>14077</v>
      </c>
      <c r="B278" s="549" t="s">
        <v>14269</v>
      </c>
      <c r="C278" s="617" t="s">
        <v>7</v>
      </c>
      <c r="D278" s="617" t="s">
        <v>1657</v>
      </c>
      <c r="E278" s="821" t="s">
        <v>14075</v>
      </c>
      <c r="F278" s="821"/>
      <c r="G278" s="548" t="s">
        <v>26</v>
      </c>
      <c r="H278" s="547">
        <v>0.11700000000000001</v>
      </c>
      <c r="I278" s="546">
        <v>13.87</v>
      </c>
      <c r="J278" s="546">
        <v>1.62</v>
      </c>
    </row>
    <row r="279" spans="1:10" ht="24" customHeight="1">
      <c r="A279" s="617" t="s">
        <v>14077</v>
      </c>
      <c r="B279" s="549" t="s">
        <v>14078</v>
      </c>
      <c r="C279" s="617" t="s">
        <v>7</v>
      </c>
      <c r="D279" s="617" t="s">
        <v>74</v>
      </c>
      <c r="E279" s="821" t="s">
        <v>14075</v>
      </c>
      <c r="F279" s="821"/>
      <c r="G279" s="548" t="s">
        <v>26</v>
      </c>
      <c r="H279" s="547">
        <v>0.11700000000000001</v>
      </c>
      <c r="I279" s="546">
        <v>17.79</v>
      </c>
      <c r="J279" s="546">
        <v>2.08</v>
      </c>
    </row>
    <row r="280" spans="1:10" ht="24" customHeight="1">
      <c r="A280" s="613" t="s">
        <v>14073</v>
      </c>
      <c r="B280" s="545" t="s">
        <v>14781</v>
      </c>
      <c r="C280" s="613" t="s">
        <v>7</v>
      </c>
      <c r="D280" s="613" t="s">
        <v>5441</v>
      </c>
      <c r="E280" s="817" t="s">
        <v>14071</v>
      </c>
      <c r="F280" s="817"/>
      <c r="G280" s="544" t="s">
        <v>49</v>
      </c>
      <c r="H280" s="543">
        <v>1</v>
      </c>
      <c r="I280" s="542">
        <v>20.43</v>
      </c>
      <c r="J280" s="542">
        <v>20.43</v>
      </c>
    </row>
    <row r="281" spans="1:10" ht="24" customHeight="1">
      <c r="A281" s="613" t="s">
        <v>14073</v>
      </c>
      <c r="B281" s="545" t="s">
        <v>14440</v>
      </c>
      <c r="C281" s="613" t="s">
        <v>7</v>
      </c>
      <c r="D281" s="613" t="s">
        <v>5456</v>
      </c>
      <c r="E281" s="817" t="s">
        <v>14071</v>
      </c>
      <c r="F281" s="817"/>
      <c r="G281" s="544" t="s">
        <v>49</v>
      </c>
      <c r="H281" s="543">
        <v>4.7E-2</v>
      </c>
      <c r="I281" s="542">
        <v>79.94</v>
      </c>
      <c r="J281" s="542">
        <v>3.75</v>
      </c>
    </row>
    <row r="282" spans="1:10" ht="24" customHeight="1">
      <c r="A282" s="613" t="s">
        <v>14073</v>
      </c>
      <c r="B282" s="545" t="s">
        <v>14439</v>
      </c>
      <c r="C282" s="613" t="s">
        <v>7</v>
      </c>
      <c r="D282" s="613" t="s">
        <v>9083</v>
      </c>
      <c r="E282" s="817" t="s">
        <v>14071</v>
      </c>
      <c r="F282" s="817"/>
      <c r="G282" s="544" t="s">
        <v>49</v>
      </c>
      <c r="H282" s="543">
        <v>3.9E-2</v>
      </c>
      <c r="I282" s="542">
        <v>1.86</v>
      </c>
      <c r="J282" s="542">
        <v>7.0000000000000007E-2</v>
      </c>
    </row>
    <row r="283" spans="1:10" ht="24" customHeight="1">
      <c r="A283" s="613" t="s">
        <v>14073</v>
      </c>
      <c r="B283" s="545" t="s">
        <v>14438</v>
      </c>
      <c r="C283" s="613" t="s">
        <v>7</v>
      </c>
      <c r="D283" s="613" t="s">
        <v>8116</v>
      </c>
      <c r="E283" s="817" t="s">
        <v>14071</v>
      </c>
      <c r="F283" s="817"/>
      <c r="G283" s="544" t="s">
        <v>49</v>
      </c>
      <c r="H283" s="543">
        <v>0.06</v>
      </c>
      <c r="I283" s="542">
        <v>69.42</v>
      </c>
      <c r="J283" s="542">
        <v>4.16</v>
      </c>
    </row>
    <row r="284" spans="1:10" ht="25.5">
      <c r="A284" s="614"/>
      <c r="B284" s="614"/>
      <c r="C284" s="614"/>
      <c r="D284" s="614"/>
      <c r="E284" s="614" t="s">
        <v>14070</v>
      </c>
      <c r="F284" s="541">
        <v>1.4451809</v>
      </c>
      <c r="G284" s="614" t="s">
        <v>14069</v>
      </c>
      <c r="H284" s="541">
        <v>1.21</v>
      </c>
      <c r="I284" s="614" t="s">
        <v>14068</v>
      </c>
      <c r="J284" s="541">
        <v>2.66</v>
      </c>
    </row>
    <row r="285" spans="1:10" ht="15" thickBot="1">
      <c r="A285" s="614"/>
      <c r="B285" s="614"/>
      <c r="C285" s="614"/>
      <c r="D285" s="614"/>
      <c r="E285" s="614" t="s">
        <v>14067</v>
      </c>
      <c r="F285" s="541">
        <v>8.89</v>
      </c>
      <c r="G285" s="614"/>
      <c r="H285" s="818" t="s">
        <v>14066</v>
      </c>
      <c r="I285" s="818"/>
      <c r="J285" s="541">
        <v>41</v>
      </c>
    </row>
    <row r="286" spans="1:10" ht="0.95" customHeight="1" thickTop="1">
      <c r="A286" s="540"/>
      <c r="B286" s="540"/>
      <c r="C286" s="540"/>
      <c r="D286" s="540"/>
      <c r="E286" s="540"/>
      <c r="F286" s="540"/>
      <c r="G286" s="540"/>
      <c r="H286" s="540"/>
      <c r="I286" s="540"/>
      <c r="J286" s="540"/>
    </row>
    <row r="287" spans="1:10" ht="18" customHeight="1">
      <c r="A287" s="615" t="s">
        <v>14780</v>
      </c>
      <c r="B287" s="554" t="s">
        <v>14089</v>
      </c>
      <c r="C287" s="615" t="s">
        <v>14088</v>
      </c>
      <c r="D287" s="615" t="s">
        <v>14087</v>
      </c>
      <c r="E287" s="819" t="s">
        <v>14086</v>
      </c>
      <c r="F287" s="819"/>
      <c r="G287" s="555" t="s">
        <v>14085</v>
      </c>
      <c r="H287" s="554" t="s">
        <v>14084</v>
      </c>
      <c r="I287" s="554" t="s">
        <v>14083</v>
      </c>
      <c r="J287" s="554" t="s">
        <v>14082</v>
      </c>
    </row>
    <row r="288" spans="1:10" ht="36" customHeight="1">
      <c r="A288" s="616" t="s">
        <v>14081</v>
      </c>
      <c r="B288" s="553" t="s">
        <v>14779</v>
      </c>
      <c r="C288" s="616" t="s">
        <v>7</v>
      </c>
      <c r="D288" s="616" t="s">
        <v>402</v>
      </c>
      <c r="E288" s="820" t="s">
        <v>14079</v>
      </c>
      <c r="F288" s="820"/>
      <c r="G288" s="552" t="s">
        <v>49</v>
      </c>
      <c r="H288" s="551">
        <v>1</v>
      </c>
      <c r="I288" s="550">
        <v>4.08</v>
      </c>
      <c r="J288" s="550">
        <v>4.08</v>
      </c>
    </row>
    <row r="289" spans="1:10" ht="24" customHeight="1">
      <c r="A289" s="617" t="s">
        <v>14077</v>
      </c>
      <c r="B289" s="549" t="s">
        <v>14269</v>
      </c>
      <c r="C289" s="617" t="s">
        <v>7</v>
      </c>
      <c r="D289" s="617" t="s">
        <v>1657</v>
      </c>
      <c r="E289" s="821" t="s">
        <v>14075</v>
      </c>
      <c r="F289" s="821"/>
      <c r="G289" s="548" t="s">
        <v>26</v>
      </c>
      <c r="H289" s="547">
        <v>0.06</v>
      </c>
      <c r="I289" s="546">
        <v>13.87</v>
      </c>
      <c r="J289" s="546">
        <v>0.83</v>
      </c>
    </row>
    <row r="290" spans="1:10" ht="24" customHeight="1">
      <c r="A290" s="617" t="s">
        <v>14077</v>
      </c>
      <c r="B290" s="549" t="s">
        <v>14078</v>
      </c>
      <c r="C290" s="617" t="s">
        <v>7</v>
      </c>
      <c r="D290" s="617" t="s">
        <v>74</v>
      </c>
      <c r="E290" s="821" t="s">
        <v>14075</v>
      </c>
      <c r="F290" s="821"/>
      <c r="G290" s="548" t="s">
        <v>26</v>
      </c>
      <c r="H290" s="547">
        <v>0.06</v>
      </c>
      <c r="I290" s="546">
        <v>17.79</v>
      </c>
      <c r="J290" s="546">
        <v>1.06</v>
      </c>
    </row>
    <row r="291" spans="1:10" ht="24" customHeight="1">
      <c r="A291" s="613" t="s">
        <v>14073</v>
      </c>
      <c r="B291" s="545" t="s">
        <v>14440</v>
      </c>
      <c r="C291" s="613" t="s">
        <v>7</v>
      </c>
      <c r="D291" s="613" t="s">
        <v>5456</v>
      </c>
      <c r="E291" s="817" t="s">
        <v>14071</v>
      </c>
      <c r="F291" s="817"/>
      <c r="G291" s="544" t="s">
        <v>49</v>
      </c>
      <c r="H291" s="543">
        <v>7.0000000000000001E-3</v>
      </c>
      <c r="I291" s="542">
        <v>79.94</v>
      </c>
      <c r="J291" s="542">
        <v>0.55000000000000004</v>
      </c>
    </row>
    <row r="292" spans="1:10" ht="24" customHeight="1">
      <c r="A292" s="613" t="s">
        <v>14073</v>
      </c>
      <c r="B292" s="545" t="s">
        <v>14778</v>
      </c>
      <c r="C292" s="613" t="s">
        <v>7</v>
      </c>
      <c r="D292" s="613" t="s">
        <v>6423</v>
      </c>
      <c r="E292" s="817" t="s">
        <v>14071</v>
      </c>
      <c r="F292" s="817"/>
      <c r="G292" s="544" t="s">
        <v>49</v>
      </c>
      <c r="H292" s="543">
        <v>1</v>
      </c>
      <c r="I292" s="542">
        <v>1.07</v>
      </c>
      <c r="J292" s="542">
        <v>1.07</v>
      </c>
    </row>
    <row r="293" spans="1:10" ht="24" customHeight="1">
      <c r="A293" s="613" t="s">
        <v>14073</v>
      </c>
      <c r="B293" s="545" t="s">
        <v>14439</v>
      </c>
      <c r="C293" s="613" t="s">
        <v>7</v>
      </c>
      <c r="D293" s="613" t="s">
        <v>9083</v>
      </c>
      <c r="E293" s="817" t="s">
        <v>14071</v>
      </c>
      <c r="F293" s="817"/>
      <c r="G293" s="544" t="s">
        <v>49</v>
      </c>
      <c r="H293" s="543">
        <v>1.2999999999999999E-2</v>
      </c>
      <c r="I293" s="542">
        <v>1.86</v>
      </c>
      <c r="J293" s="542">
        <v>0.02</v>
      </c>
    </row>
    <row r="294" spans="1:10" ht="24" customHeight="1">
      <c r="A294" s="613" t="s">
        <v>14073</v>
      </c>
      <c r="B294" s="545" t="s">
        <v>14438</v>
      </c>
      <c r="C294" s="613" t="s">
        <v>7</v>
      </c>
      <c r="D294" s="613" t="s">
        <v>8116</v>
      </c>
      <c r="E294" s="817" t="s">
        <v>14071</v>
      </c>
      <c r="F294" s="817"/>
      <c r="G294" s="544" t="s">
        <v>49</v>
      </c>
      <c r="H294" s="543">
        <v>8.0000000000000002E-3</v>
      </c>
      <c r="I294" s="542">
        <v>69.42</v>
      </c>
      <c r="J294" s="542">
        <v>0.55000000000000004</v>
      </c>
    </row>
    <row r="295" spans="1:10" ht="25.5">
      <c r="A295" s="614"/>
      <c r="B295" s="614"/>
      <c r="C295" s="614"/>
      <c r="D295" s="614"/>
      <c r="E295" s="614" t="s">
        <v>14070</v>
      </c>
      <c r="F295" s="541">
        <v>0.73888949999999998</v>
      </c>
      <c r="G295" s="614" t="s">
        <v>14069</v>
      </c>
      <c r="H295" s="541">
        <v>0.62</v>
      </c>
      <c r="I295" s="614" t="s">
        <v>14068</v>
      </c>
      <c r="J295" s="541">
        <v>1.36</v>
      </c>
    </row>
    <row r="296" spans="1:10" ht="15" thickBot="1">
      <c r="A296" s="614"/>
      <c r="B296" s="614"/>
      <c r="C296" s="614"/>
      <c r="D296" s="614"/>
      <c r="E296" s="614" t="s">
        <v>14067</v>
      </c>
      <c r="F296" s="541">
        <v>1.1299999999999999</v>
      </c>
      <c r="G296" s="614"/>
      <c r="H296" s="818" t="s">
        <v>14066</v>
      </c>
      <c r="I296" s="818"/>
      <c r="J296" s="541">
        <v>5.21</v>
      </c>
    </row>
    <row r="297" spans="1:10" ht="0.95" customHeight="1" thickTop="1">
      <c r="A297" s="540"/>
      <c r="B297" s="540"/>
      <c r="C297" s="540"/>
      <c r="D297" s="540"/>
      <c r="E297" s="540"/>
      <c r="F297" s="540"/>
      <c r="G297" s="540"/>
      <c r="H297" s="540"/>
      <c r="I297" s="540"/>
      <c r="J297" s="540"/>
    </row>
    <row r="298" spans="1:10" ht="18" customHeight="1">
      <c r="A298" s="615" t="s">
        <v>14777</v>
      </c>
      <c r="B298" s="554" t="s">
        <v>14089</v>
      </c>
      <c r="C298" s="615" t="s">
        <v>14088</v>
      </c>
      <c r="D298" s="615" t="s">
        <v>14087</v>
      </c>
      <c r="E298" s="819" t="s">
        <v>14086</v>
      </c>
      <c r="F298" s="819"/>
      <c r="G298" s="555" t="s">
        <v>14085</v>
      </c>
      <c r="H298" s="554" t="s">
        <v>14084</v>
      </c>
      <c r="I298" s="554" t="s">
        <v>14083</v>
      </c>
      <c r="J298" s="554" t="s">
        <v>14082</v>
      </c>
    </row>
    <row r="299" spans="1:10" ht="36" customHeight="1">
      <c r="A299" s="616" t="s">
        <v>14081</v>
      </c>
      <c r="B299" s="553" t="s">
        <v>14776</v>
      </c>
      <c r="C299" s="616" t="s">
        <v>7</v>
      </c>
      <c r="D299" s="616" t="s">
        <v>406</v>
      </c>
      <c r="E299" s="820" t="s">
        <v>14079</v>
      </c>
      <c r="F299" s="820"/>
      <c r="G299" s="552" t="s">
        <v>49</v>
      </c>
      <c r="H299" s="551">
        <v>1</v>
      </c>
      <c r="I299" s="550">
        <v>6.89</v>
      </c>
      <c r="J299" s="550">
        <v>6.89</v>
      </c>
    </row>
    <row r="300" spans="1:10" ht="24" customHeight="1">
      <c r="A300" s="617" t="s">
        <v>14077</v>
      </c>
      <c r="B300" s="549" t="s">
        <v>14269</v>
      </c>
      <c r="C300" s="617" t="s">
        <v>7</v>
      </c>
      <c r="D300" s="617" t="s">
        <v>1657</v>
      </c>
      <c r="E300" s="821" t="s">
        <v>14075</v>
      </c>
      <c r="F300" s="821"/>
      <c r="G300" s="548" t="s">
        <v>26</v>
      </c>
      <c r="H300" s="547">
        <v>7.2999999999999995E-2</v>
      </c>
      <c r="I300" s="546">
        <v>13.87</v>
      </c>
      <c r="J300" s="546">
        <v>1.01</v>
      </c>
    </row>
    <row r="301" spans="1:10" ht="24" customHeight="1">
      <c r="A301" s="617" t="s">
        <v>14077</v>
      </c>
      <c r="B301" s="549" t="s">
        <v>14078</v>
      </c>
      <c r="C301" s="617" t="s">
        <v>7</v>
      </c>
      <c r="D301" s="617" t="s">
        <v>74</v>
      </c>
      <c r="E301" s="821" t="s">
        <v>14075</v>
      </c>
      <c r="F301" s="821"/>
      <c r="G301" s="548" t="s">
        <v>26</v>
      </c>
      <c r="H301" s="547">
        <v>7.2999999999999995E-2</v>
      </c>
      <c r="I301" s="546">
        <v>17.79</v>
      </c>
      <c r="J301" s="546">
        <v>1.29</v>
      </c>
    </row>
    <row r="302" spans="1:10" ht="24" customHeight="1">
      <c r="A302" s="613" t="s">
        <v>14073</v>
      </c>
      <c r="B302" s="545" t="s">
        <v>14440</v>
      </c>
      <c r="C302" s="613" t="s">
        <v>7</v>
      </c>
      <c r="D302" s="613" t="s">
        <v>5456</v>
      </c>
      <c r="E302" s="817" t="s">
        <v>14071</v>
      </c>
      <c r="F302" s="817"/>
      <c r="G302" s="544" t="s">
        <v>49</v>
      </c>
      <c r="H302" s="543">
        <v>8.9999999999999993E-3</v>
      </c>
      <c r="I302" s="542">
        <v>79.94</v>
      </c>
      <c r="J302" s="542">
        <v>0.71</v>
      </c>
    </row>
    <row r="303" spans="1:10" ht="24" customHeight="1">
      <c r="A303" s="613" t="s">
        <v>14073</v>
      </c>
      <c r="B303" s="545" t="s">
        <v>14775</v>
      </c>
      <c r="C303" s="613" t="s">
        <v>7</v>
      </c>
      <c r="D303" s="613" t="s">
        <v>6424</v>
      </c>
      <c r="E303" s="817" t="s">
        <v>14071</v>
      </c>
      <c r="F303" s="817"/>
      <c r="G303" s="544" t="s">
        <v>49</v>
      </c>
      <c r="H303" s="543">
        <v>1</v>
      </c>
      <c r="I303" s="542">
        <v>3.09</v>
      </c>
      <c r="J303" s="542">
        <v>3.09</v>
      </c>
    </row>
    <row r="304" spans="1:10" ht="24" customHeight="1">
      <c r="A304" s="613" t="s">
        <v>14073</v>
      </c>
      <c r="B304" s="545" t="s">
        <v>14439</v>
      </c>
      <c r="C304" s="613" t="s">
        <v>7</v>
      </c>
      <c r="D304" s="613" t="s">
        <v>9083</v>
      </c>
      <c r="E304" s="817" t="s">
        <v>14071</v>
      </c>
      <c r="F304" s="817"/>
      <c r="G304" s="544" t="s">
        <v>49</v>
      </c>
      <c r="H304" s="543">
        <v>1.7000000000000001E-2</v>
      </c>
      <c r="I304" s="542">
        <v>1.86</v>
      </c>
      <c r="J304" s="542">
        <v>0.03</v>
      </c>
    </row>
    <row r="305" spans="1:10" ht="24" customHeight="1">
      <c r="A305" s="613" t="s">
        <v>14073</v>
      </c>
      <c r="B305" s="545" t="s">
        <v>14438</v>
      </c>
      <c r="C305" s="613" t="s">
        <v>7</v>
      </c>
      <c r="D305" s="613" t="s">
        <v>8116</v>
      </c>
      <c r="E305" s="817" t="s">
        <v>14071</v>
      </c>
      <c r="F305" s="817"/>
      <c r="G305" s="544" t="s">
        <v>49</v>
      </c>
      <c r="H305" s="543">
        <v>1.0999999999999999E-2</v>
      </c>
      <c r="I305" s="542">
        <v>69.42</v>
      </c>
      <c r="J305" s="542">
        <v>0.76</v>
      </c>
    </row>
    <row r="306" spans="1:10" ht="25.5">
      <c r="A306" s="614"/>
      <c r="B306" s="614"/>
      <c r="C306" s="614"/>
      <c r="D306" s="614"/>
      <c r="E306" s="614" t="s">
        <v>14070</v>
      </c>
      <c r="F306" s="541">
        <v>0.90187980000000001</v>
      </c>
      <c r="G306" s="614" t="s">
        <v>14069</v>
      </c>
      <c r="H306" s="541">
        <v>0.76</v>
      </c>
      <c r="I306" s="614" t="s">
        <v>14068</v>
      </c>
      <c r="J306" s="541">
        <v>1.66</v>
      </c>
    </row>
    <row r="307" spans="1:10" ht="15" thickBot="1">
      <c r="A307" s="614"/>
      <c r="B307" s="614"/>
      <c r="C307" s="614"/>
      <c r="D307" s="614"/>
      <c r="E307" s="614" t="s">
        <v>14067</v>
      </c>
      <c r="F307" s="541">
        <v>1.9</v>
      </c>
      <c r="G307" s="614"/>
      <c r="H307" s="818" t="s">
        <v>14066</v>
      </c>
      <c r="I307" s="818"/>
      <c r="J307" s="541">
        <v>8.7899999999999991</v>
      </c>
    </row>
    <row r="308" spans="1:10" ht="0.95" customHeight="1" thickTop="1">
      <c r="A308" s="540"/>
      <c r="B308" s="540"/>
      <c r="C308" s="540"/>
      <c r="D308" s="540"/>
      <c r="E308" s="540"/>
      <c r="F308" s="540"/>
      <c r="G308" s="540"/>
      <c r="H308" s="540"/>
      <c r="I308" s="540"/>
      <c r="J308" s="540"/>
    </row>
    <row r="309" spans="1:10" ht="18" customHeight="1">
      <c r="A309" s="615" t="s">
        <v>14774</v>
      </c>
      <c r="B309" s="554" t="s">
        <v>14089</v>
      </c>
      <c r="C309" s="615" t="s">
        <v>14088</v>
      </c>
      <c r="D309" s="615" t="s">
        <v>14087</v>
      </c>
      <c r="E309" s="819" t="s">
        <v>14086</v>
      </c>
      <c r="F309" s="819"/>
      <c r="G309" s="555" t="s">
        <v>14085</v>
      </c>
      <c r="H309" s="554" t="s">
        <v>14084</v>
      </c>
      <c r="I309" s="554" t="s">
        <v>14083</v>
      </c>
      <c r="J309" s="554" t="s">
        <v>14082</v>
      </c>
    </row>
    <row r="310" spans="1:10" ht="36" customHeight="1">
      <c r="A310" s="616" t="s">
        <v>14081</v>
      </c>
      <c r="B310" s="553" t="s">
        <v>14773</v>
      </c>
      <c r="C310" s="616" t="s">
        <v>7</v>
      </c>
      <c r="D310" s="616" t="s">
        <v>414</v>
      </c>
      <c r="E310" s="820" t="s">
        <v>14079</v>
      </c>
      <c r="F310" s="820"/>
      <c r="G310" s="552" t="s">
        <v>49</v>
      </c>
      <c r="H310" s="551">
        <v>1</v>
      </c>
      <c r="I310" s="550">
        <v>11.66</v>
      </c>
      <c r="J310" s="550">
        <v>11.66</v>
      </c>
    </row>
    <row r="311" spans="1:10" ht="24" customHeight="1">
      <c r="A311" s="617" t="s">
        <v>14077</v>
      </c>
      <c r="B311" s="549" t="s">
        <v>14269</v>
      </c>
      <c r="C311" s="617" t="s">
        <v>7</v>
      </c>
      <c r="D311" s="617" t="s">
        <v>1657</v>
      </c>
      <c r="E311" s="821" t="s">
        <v>14075</v>
      </c>
      <c r="F311" s="821"/>
      <c r="G311" s="548" t="s">
        <v>26</v>
      </c>
      <c r="H311" s="547">
        <v>0.108</v>
      </c>
      <c r="I311" s="546">
        <v>13.87</v>
      </c>
      <c r="J311" s="546">
        <v>1.49</v>
      </c>
    </row>
    <row r="312" spans="1:10" ht="24" customHeight="1">
      <c r="A312" s="617" t="s">
        <v>14077</v>
      </c>
      <c r="B312" s="549" t="s">
        <v>14078</v>
      </c>
      <c r="C312" s="617" t="s">
        <v>7</v>
      </c>
      <c r="D312" s="617" t="s">
        <v>74</v>
      </c>
      <c r="E312" s="821" t="s">
        <v>14075</v>
      </c>
      <c r="F312" s="821"/>
      <c r="G312" s="548" t="s">
        <v>26</v>
      </c>
      <c r="H312" s="547">
        <v>0.108</v>
      </c>
      <c r="I312" s="546">
        <v>17.79</v>
      </c>
      <c r="J312" s="546">
        <v>1.92</v>
      </c>
    </row>
    <row r="313" spans="1:10" ht="24" customHeight="1">
      <c r="A313" s="613" t="s">
        <v>14073</v>
      </c>
      <c r="B313" s="545" t="s">
        <v>14440</v>
      </c>
      <c r="C313" s="613" t="s">
        <v>7</v>
      </c>
      <c r="D313" s="613" t="s">
        <v>5456</v>
      </c>
      <c r="E313" s="817" t="s">
        <v>14071</v>
      </c>
      <c r="F313" s="817"/>
      <c r="G313" s="544" t="s">
        <v>49</v>
      </c>
      <c r="H313" s="543">
        <v>1.7999999999999999E-2</v>
      </c>
      <c r="I313" s="542">
        <v>79.94</v>
      </c>
      <c r="J313" s="542">
        <v>1.43</v>
      </c>
    </row>
    <row r="314" spans="1:10" ht="24" customHeight="1">
      <c r="A314" s="613" t="s">
        <v>14073</v>
      </c>
      <c r="B314" s="545" t="s">
        <v>14772</v>
      </c>
      <c r="C314" s="613" t="s">
        <v>7</v>
      </c>
      <c r="D314" s="613" t="s">
        <v>6426</v>
      </c>
      <c r="E314" s="817" t="s">
        <v>14071</v>
      </c>
      <c r="F314" s="817"/>
      <c r="G314" s="544" t="s">
        <v>49</v>
      </c>
      <c r="H314" s="543">
        <v>1</v>
      </c>
      <c r="I314" s="542">
        <v>5.26</v>
      </c>
      <c r="J314" s="542">
        <v>5.26</v>
      </c>
    </row>
    <row r="315" spans="1:10" ht="24" customHeight="1">
      <c r="A315" s="613" t="s">
        <v>14073</v>
      </c>
      <c r="B315" s="545" t="s">
        <v>14439</v>
      </c>
      <c r="C315" s="613" t="s">
        <v>7</v>
      </c>
      <c r="D315" s="613" t="s">
        <v>9083</v>
      </c>
      <c r="E315" s="817" t="s">
        <v>14071</v>
      </c>
      <c r="F315" s="817"/>
      <c r="G315" s="544" t="s">
        <v>49</v>
      </c>
      <c r="H315" s="543">
        <v>2.4E-2</v>
      </c>
      <c r="I315" s="542">
        <v>1.86</v>
      </c>
      <c r="J315" s="542">
        <v>0.04</v>
      </c>
    </row>
    <row r="316" spans="1:10" ht="24" customHeight="1">
      <c r="A316" s="613" t="s">
        <v>14073</v>
      </c>
      <c r="B316" s="545" t="s">
        <v>14438</v>
      </c>
      <c r="C316" s="613" t="s">
        <v>7</v>
      </c>
      <c r="D316" s="613" t="s">
        <v>8116</v>
      </c>
      <c r="E316" s="817" t="s">
        <v>14071</v>
      </c>
      <c r="F316" s="817"/>
      <c r="G316" s="544" t="s">
        <v>49</v>
      </c>
      <c r="H316" s="543">
        <v>2.1999999999999999E-2</v>
      </c>
      <c r="I316" s="542">
        <v>69.42</v>
      </c>
      <c r="J316" s="542">
        <v>1.52</v>
      </c>
    </row>
    <row r="317" spans="1:10" ht="25.5">
      <c r="A317" s="614"/>
      <c r="B317" s="614"/>
      <c r="C317" s="614"/>
      <c r="D317" s="614"/>
      <c r="E317" s="614" t="s">
        <v>14070</v>
      </c>
      <c r="F317" s="541">
        <v>1.3365206999999999</v>
      </c>
      <c r="G317" s="614" t="s">
        <v>14069</v>
      </c>
      <c r="H317" s="541">
        <v>1.1200000000000001</v>
      </c>
      <c r="I317" s="614" t="s">
        <v>14068</v>
      </c>
      <c r="J317" s="541">
        <v>2.46</v>
      </c>
    </row>
    <row r="318" spans="1:10" ht="15" thickBot="1">
      <c r="A318" s="614"/>
      <c r="B318" s="614"/>
      <c r="C318" s="614"/>
      <c r="D318" s="614"/>
      <c r="E318" s="614" t="s">
        <v>14067</v>
      </c>
      <c r="F318" s="541">
        <v>3.22</v>
      </c>
      <c r="G318" s="614"/>
      <c r="H318" s="818" t="s">
        <v>14066</v>
      </c>
      <c r="I318" s="818"/>
      <c r="J318" s="541">
        <v>14.88</v>
      </c>
    </row>
    <row r="319" spans="1:10" ht="0.95" customHeight="1" thickTop="1">
      <c r="A319" s="540"/>
      <c r="B319" s="540"/>
      <c r="C319" s="540"/>
      <c r="D319" s="540"/>
      <c r="E319" s="540"/>
      <c r="F319" s="540"/>
      <c r="G319" s="540"/>
      <c r="H319" s="540"/>
      <c r="I319" s="540"/>
      <c r="J319" s="540"/>
    </row>
    <row r="320" spans="1:10" ht="18" customHeight="1">
      <c r="A320" s="615" t="s">
        <v>14771</v>
      </c>
      <c r="B320" s="554" t="s">
        <v>14089</v>
      </c>
      <c r="C320" s="615" t="s">
        <v>14088</v>
      </c>
      <c r="D320" s="615" t="s">
        <v>14087</v>
      </c>
      <c r="E320" s="819" t="s">
        <v>14086</v>
      </c>
      <c r="F320" s="819"/>
      <c r="G320" s="555" t="s">
        <v>14085</v>
      </c>
      <c r="H320" s="554" t="s">
        <v>14084</v>
      </c>
      <c r="I320" s="554" t="s">
        <v>14083</v>
      </c>
      <c r="J320" s="554" t="s">
        <v>14082</v>
      </c>
    </row>
    <row r="321" spans="1:10" ht="36" customHeight="1">
      <c r="A321" s="616" t="s">
        <v>14081</v>
      </c>
      <c r="B321" s="553" t="s">
        <v>14770</v>
      </c>
      <c r="C321" s="616" t="s">
        <v>7</v>
      </c>
      <c r="D321" s="616" t="s">
        <v>423</v>
      </c>
      <c r="E321" s="820" t="s">
        <v>14079</v>
      </c>
      <c r="F321" s="820"/>
      <c r="G321" s="552" t="s">
        <v>49</v>
      </c>
      <c r="H321" s="551">
        <v>1</v>
      </c>
      <c r="I321" s="550">
        <v>58.68</v>
      </c>
      <c r="J321" s="550">
        <v>58.68</v>
      </c>
    </row>
    <row r="322" spans="1:10" ht="24" customHeight="1">
      <c r="A322" s="617" t="s">
        <v>14077</v>
      </c>
      <c r="B322" s="549" t="s">
        <v>14269</v>
      </c>
      <c r="C322" s="617" t="s">
        <v>7</v>
      </c>
      <c r="D322" s="617" t="s">
        <v>1657</v>
      </c>
      <c r="E322" s="821" t="s">
        <v>14075</v>
      </c>
      <c r="F322" s="821"/>
      <c r="G322" s="548" t="s">
        <v>26</v>
      </c>
      <c r="H322" s="547">
        <v>0.157</v>
      </c>
      <c r="I322" s="546">
        <v>13.87</v>
      </c>
      <c r="J322" s="546">
        <v>2.17</v>
      </c>
    </row>
    <row r="323" spans="1:10" ht="24" customHeight="1">
      <c r="A323" s="617" t="s">
        <v>14077</v>
      </c>
      <c r="B323" s="549" t="s">
        <v>14078</v>
      </c>
      <c r="C323" s="617" t="s">
        <v>7</v>
      </c>
      <c r="D323" s="617" t="s">
        <v>74</v>
      </c>
      <c r="E323" s="821" t="s">
        <v>14075</v>
      </c>
      <c r="F323" s="821"/>
      <c r="G323" s="548" t="s">
        <v>26</v>
      </c>
      <c r="H323" s="547">
        <v>0.157</v>
      </c>
      <c r="I323" s="546">
        <v>17.79</v>
      </c>
      <c r="J323" s="546">
        <v>2.79</v>
      </c>
    </row>
    <row r="324" spans="1:10" ht="24" customHeight="1">
      <c r="A324" s="613" t="s">
        <v>14073</v>
      </c>
      <c r="B324" s="545" t="s">
        <v>14440</v>
      </c>
      <c r="C324" s="613" t="s">
        <v>7</v>
      </c>
      <c r="D324" s="613" t="s">
        <v>5456</v>
      </c>
      <c r="E324" s="817" t="s">
        <v>14071</v>
      </c>
      <c r="F324" s="817"/>
      <c r="G324" s="544" t="s">
        <v>49</v>
      </c>
      <c r="H324" s="543">
        <v>0.04</v>
      </c>
      <c r="I324" s="542">
        <v>79.94</v>
      </c>
      <c r="J324" s="542">
        <v>3.19</v>
      </c>
    </row>
    <row r="325" spans="1:10" ht="24" customHeight="1">
      <c r="A325" s="613" t="s">
        <v>14073</v>
      </c>
      <c r="B325" s="545" t="s">
        <v>14769</v>
      </c>
      <c r="C325" s="613" t="s">
        <v>7</v>
      </c>
      <c r="D325" s="613" t="s">
        <v>6411</v>
      </c>
      <c r="E325" s="817" t="s">
        <v>14071</v>
      </c>
      <c r="F325" s="817"/>
      <c r="G325" s="544" t="s">
        <v>49</v>
      </c>
      <c r="H325" s="543">
        <v>1</v>
      </c>
      <c r="I325" s="542">
        <v>46.87</v>
      </c>
      <c r="J325" s="542">
        <v>46.87</v>
      </c>
    </row>
    <row r="326" spans="1:10" ht="24" customHeight="1">
      <c r="A326" s="613" t="s">
        <v>14073</v>
      </c>
      <c r="B326" s="545" t="s">
        <v>14439</v>
      </c>
      <c r="C326" s="613" t="s">
        <v>7</v>
      </c>
      <c r="D326" s="613" t="s">
        <v>9083</v>
      </c>
      <c r="E326" s="817" t="s">
        <v>14071</v>
      </c>
      <c r="F326" s="817"/>
      <c r="G326" s="544" t="s">
        <v>49</v>
      </c>
      <c r="H326" s="543">
        <v>3.5000000000000003E-2</v>
      </c>
      <c r="I326" s="542">
        <v>1.86</v>
      </c>
      <c r="J326" s="542">
        <v>0.06</v>
      </c>
    </row>
    <row r="327" spans="1:10" ht="24" customHeight="1">
      <c r="A327" s="613" t="s">
        <v>14073</v>
      </c>
      <c r="B327" s="545" t="s">
        <v>14438</v>
      </c>
      <c r="C327" s="613" t="s">
        <v>7</v>
      </c>
      <c r="D327" s="613" t="s">
        <v>8116</v>
      </c>
      <c r="E327" s="817" t="s">
        <v>14071</v>
      </c>
      <c r="F327" s="817"/>
      <c r="G327" s="544" t="s">
        <v>49</v>
      </c>
      <c r="H327" s="543">
        <v>5.1999999999999998E-2</v>
      </c>
      <c r="I327" s="542">
        <v>69.42</v>
      </c>
      <c r="J327" s="542">
        <v>3.6</v>
      </c>
    </row>
    <row r="328" spans="1:10" ht="25.5">
      <c r="A328" s="614"/>
      <c r="B328" s="614"/>
      <c r="C328" s="614"/>
      <c r="D328" s="614"/>
      <c r="E328" s="614" t="s">
        <v>14070</v>
      </c>
      <c r="F328" s="541">
        <v>1.9450179000000001</v>
      </c>
      <c r="G328" s="614" t="s">
        <v>14069</v>
      </c>
      <c r="H328" s="541">
        <v>1.63</v>
      </c>
      <c r="I328" s="614" t="s">
        <v>14068</v>
      </c>
      <c r="J328" s="541">
        <v>3.58</v>
      </c>
    </row>
    <row r="329" spans="1:10" ht="15" thickBot="1">
      <c r="A329" s="614"/>
      <c r="B329" s="614"/>
      <c r="C329" s="614"/>
      <c r="D329" s="614"/>
      <c r="E329" s="614" t="s">
        <v>14067</v>
      </c>
      <c r="F329" s="541">
        <v>16.25</v>
      </c>
      <c r="G329" s="614"/>
      <c r="H329" s="818" t="s">
        <v>14066</v>
      </c>
      <c r="I329" s="818"/>
      <c r="J329" s="541">
        <v>74.930000000000007</v>
      </c>
    </row>
    <row r="330" spans="1:10" ht="0.95" customHeight="1" thickTop="1">
      <c r="A330" s="540"/>
      <c r="B330" s="540"/>
      <c r="C330" s="540"/>
      <c r="D330" s="540"/>
      <c r="E330" s="540"/>
      <c r="F330" s="540"/>
      <c r="G330" s="540"/>
      <c r="H330" s="540"/>
      <c r="I330" s="540"/>
      <c r="J330" s="540"/>
    </row>
    <row r="331" spans="1:10" ht="18" customHeight="1">
      <c r="A331" s="615" t="s">
        <v>14768</v>
      </c>
      <c r="B331" s="554" t="s">
        <v>14089</v>
      </c>
      <c r="C331" s="615" t="s">
        <v>14088</v>
      </c>
      <c r="D331" s="615" t="s">
        <v>14087</v>
      </c>
      <c r="E331" s="819" t="s">
        <v>14086</v>
      </c>
      <c r="F331" s="819"/>
      <c r="G331" s="555" t="s">
        <v>14085</v>
      </c>
      <c r="H331" s="554" t="s">
        <v>14084</v>
      </c>
      <c r="I331" s="554" t="s">
        <v>14083</v>
      </c>
      <c r="J331" s="554" t="s">
        <v>14082</v>
      </c>
    </row>
    <row r="332" spans="1:10" ht="36" customHeight="1">
      <c r="A332" s="616" t="s">
        <v>14081</v>
      </c>
      <c r="B332" s="553" t="s">
        <v>14767</v>
      </c>
      <c r="C332" s="616" t="s">
        <v>7</v>
      </c>
      <c r="D332" s="616" t="s">
        <v>431</v>
      </c>
      <c r="E332" s="820" t="s">
        <v>14079</v>
      </c>
      <c r="F332" s="820"/>
      <c r="G332" s="552" t="s">
        <v>49</v>
      </c>
      <c r="H332" s="551">
        <v>1</v>
      </c>
      <c r="I332" s="550">
        <v>69.150000000000006</v>
      </c>
      <c r="J332" s="550">
        <v>69.150000000000006</v>
      </c>
    </row>
    <row r="333" spans="1:10" ht="24" customHeight="1">
      <c r="A333" s="617" t="s">
        <v>14077</v>
      </c>
      <c r="B333" s="549" t="s">
        <v>14269</v>
      </c>
      <c r="C333" s="617" t="s">
        <v>7</v>
      </c>
      <c r="D333" s="617" t="s">
        <v>1657</v>
      </c>
      <c r="E333" s="821" t="s">
        <v>14075</v>
      </c>
      <c r="F333" s="821"/>
      <c r="G333" s="548" t="s">
        <v>26</v>
      </c>
      <c r="H333" s="547">
        <v>0.17599999999999999</v>
      </c>
      <c r="I333" s="546">
        <v>13.87</v>
      </c>
      <c r="J333" s="546">
        <v>2.44</v>
      </c>
    </row>
    <row r="334" spans="1:10" ht="24" customHeight="1">
      <c r="A334" s="617" t="s">
        <v>14077</v>
      </c>
      <c r="B334" s="549" t="s">
        <v>14078</v>
      </c>
      <c r="C334" s="617" t="s">
        <v>7</v>
      </c>
      <c r="D334" s="617" t="s">
        <v>74</v>
      </c>
      <c r="E334" s="821" t="s">
        <v>14075</v>
      </c>
      <c r="F334" s="821"/>
      <c r="G334" s="548" t="s">
        <v>26</v>
      </c>
      <c r="H334" s="547">
        <v>0.17599999999999999</v>
      </c>
      <c r="I334" s="546">
        <v>17.79</v>
      </c>
      <c r="J334" s="546">
        <v>3.13</v>
      </c>
    </row>
    <row r="335" spans="1:10" ht="24" customHeight="1">
      <c r="A335" s="613" t="s">
        <v>14073</v>
      </c>
      <c r="B335" s="545" t="s">
        <v>14440</v>
      </c>
      <c r="C335" s="613" t="s">
        <v>7</v>
      </c>
      <c r="D335" s="613" t="s">
        <v>5456</v>
      </c>
      <c r="E335" s="817" t="s">
        <v>14071</v>
      </c>
      <c r="F335" s="817"/>
      <c r="G335" s="544" t="s">
        <v>49</v>
      </c>
      <c r="H335" s="543">
        <v>4.7E-2</v>
      </c>
      <c r="I335" s="542">
        <v>79.94</v>
      </c>
      <c r="J335" s="542">
        <v>3.75</v>
      </c>
    </row>
    <row r="336" spans="1:10" ht="24" customHeight="1">
      <c r="A336" s="613" t="s">
        <v>14073</v>
      </c>
      <c r="B336" s="545" t="s">
        <v>14766</v>
      </c>
      <c r="C336" s="613" t="s">
        <v>7</v>
      </c>
      <c r="D336" s="613" t="s">
        <v>6443</v>
      </c>
      <c r="E336" s="817" t="s">
        <v>14071</v>
      </c>
      <c r="F336" s="817"/>
      <c r="G336" s="544" t="s">
        <v>49</v>
      </c>
      <c r="H336" s="543">
        <v>1</v>
      </c>
      <c r="I336" s="542">
        <v>55.6</v>
      </c>
      <c r="J336" s="542">
        <v>55.6</v>
      </c>
    </row>
    <row r="337" spans="1:10" ht="24" customHeight="1">
      <c r="A337" s="613" t="s">
        <v>14073</v>
      </c>
      <c r="B337" s="545" t="s">
        <v>14439</v>
      </c>
      <c r="C337" s="613" t="s">
        <v>7</v>
      </c>
      <c r="D337" s="613" t="s">
        <v>9083</v>
      </c>
      <c r="E337" s="817" t="s">
        <v>14071</v>
      </c>
      <c r="F337" s="817"/>
      <c r="G337" s="544" t="s">
        <v>49</v>
      </c>
      <c r="H337" s="543">
        <v>3.9E-2</v>
      </c>
      <c r="I337" s="542">
        <v>1.86</v>
      </c>
      <c r="J337" s="542">
        <v>7.0000000000000007E-2</v>
      </c>
    </row>
    <row r="338" spans="1:10" ht="24" customHeight="1">
      <c r="A338" s="613" t="s">
        <v>14073</v>
      </c>
      <c r="B338" s="545" t="s">
        <v>14438</v>
      </c>
      <c r="C338" s="613" t="s">
        <v>7</v>
      </c>
      <c r="D338" s="613" t="s">
        <v>8116</v>
      </c>
      <c r="E338" s="817" t="s">
        <v>14071</v>
      </c>
      <c r="F338" s="817"/>
      <c r="G338" s="544" t="s">
        <v>49</v>
      </c>
      <c r="H338" s="543">
        <v>0.06</v>
      </c>
      <c r="I338" s="542">
        <v>69.42</v>
      </c>
      <c r="J338" s="542">
        <v>4.16</v>
      </c>
    </row>
    <row r="339" spans="1:10" ht="25.5">
      <c r="A339" s="614"/>
      <c r="B339" s="614"/>
      <c r="C339" s="614"/>
      <c r="D339" s="614"/>
      <c r="E339" s="614" t="s">
        <v>14070</v>
      </c>
      <c r="F339" s="541">
        <v>2.1786373999999999</v>
      </c>
      <c r="G339" s="614" t="s">
        <v>14069</v>
      </c>
      <c r="H339" s="541">
        <v>1.83</v>
      </c>
      <c r="I339" s="614" t="s">
        <v>14068</v>
      </c>
      <c r="J339" s="541">
        <v>4.01</v>
      </c>
    </row>
    <row r="340" spans="1:10" ht="15" thickBot="1">
      <c r="A340" s="614"/>
      <c r="B340" s="614"/>
      <c r="C340" s="614"/>
      <c r="D340" s="614"/>
      <c r="E340" s="614" t="s">
        <v>14067</v>
      </c>
      <c r="F340" s="541">
        <v>19.149999999999999</v>
      </c>
      <c r="G340" s="614"/>
      <c r="H340" s="818" t="s">
        <v>14066</v>
      </c>
      <c r="I340" s="818"/>
      <c r="J340" s="541">
        <v>88.3</v>
      </c>
    </row>
    <row r="341" spans="1:10" ht="0.95" customHeight="1" thickTop="1">
      <c r="A341" s="540"/>
      <c r="B341" s="540"/>
      <c r="C341" s="540"/>
      <c r="D341" s="540"/>
      <c r="E341" s="540"/>
      <c r="F341" s="540"/>
      <c r="G341" s="540"/>
      <c r="H341" s="540"/>
      <c r="I341" s="540"/>
      <c r="J341" s="540"/>
    </row>
    <row r="342" spans="1:10" ht="18" customHeight="1">
      <c r="A342" s="615" t="s">
        <v>14765</v>
      </c>
      <c r="B342" s="554" t="s">
        <v>14089</v>
      </c>
      <c r="C342" s="615" t="s">
        <v>14088</v>
      </c>
      <c r="D342" s="615" t="s">
        <v>14087</v>
      </c>
      <c r="E342" s="819" t="s">
        <v>14086</v>
      </c>
      <c r="F342" s="819"/>
      <c r="G342" s="555" t="s">
        <v>14085</v>
      </c>
      <c r="H342" s="554" t="s">
        <v>14084</v>
      </c>
      <c r="I342" s="554" t="s">
        <v>14083</v>
      </c>
      <c r="J342" s="554" t="s">
        <v>14082</v>
      </c>
    </row>
    <row r="343" spans="1:10" ht="36" customHeight="1">
      <c r="A343" s="616" t="s">
        <v>14081</v>
      </c>
      <c r="B343" s="553" t="s">
        <v>14764</v>
      </c>
      <c r="C343" s="616" t="s">
        <v>7</v>
      </c>
      <c r="D343" s="616" t="s">
        <v>1863</v>
      </c>
      <c r="E343" s="820" t="s">
        <v>14079</v>
      </c>
      <c r="F343" s="820"/>
      <c r="G343" s="552" t="s">
        <v>49</v>
      </c>
      <c r="H343" s="551">
        <v>1</v>
      </c>
      <c r="I343" s="550">
        <v>5.4</v>
      </c>
      <c r="J343" s="550">
        <v>5.4</v>
      </c>
    </row>
    <row r="344" spans="1:10" ht="24" customHeight="1">
      <c r="A344" s="617" t="s">
        <v>14077</v>
      </c>
      <c r="B344" s="549" t="s">
        <v>14269</v>
      </c>
      <c r="C344" s="617" t="s">
        <v>7</v>
      </c>
      <c r="D344" s="617" t="s">
        <v>1657</v>
      </c>
      <c r="E344" s="821" t="s">
        <v>14075</v>
      </c>
      <c r="F344" s="821"/>
      <c r="G344" s="548" t="s">
        <v>26</v>
      </c>
      <c r="H344" s="547">
        <v>0.129</v>
      </c>
      <c r="I344" s="546">
        <v>13.87</v>
      </c>
      <c r="J344" s="546">
        <v>1.78</v>
      </c>
    </row>
    <row r="345" spans="1:10" ht="24" customHeight="1">
      <c r="A345" s="617" t="s">
        <v>14077</v>
      </c>
      <c r="B345" s="549" t="s">
        <v>14078</v>
      </c>
      <c r="C345" s="617" t="s">
        <v>7</v>
      </c>
      <c r="D345" s="617" t="s">
        <v>74</v>
      </c>
      <c r="E345" s="821" t="s">
        <v>14075</v>
      </c>
      <c r="F345" s="821"/>
      <c r="G345" s="548" t="s">
        <v>26</v>
      </c>
      <c r="H345" s="547">
        <v>0.129</v>
      </c>
      <c r="I345" s="546">
        <v>17.79</v>
      </c>
      <c r="J345" s="546">
        <v>2.29</v>
      </c>
    </row>
    <row r="346" spans="1:10" ht="24" customHeight="1">
      <c r="A346" s="613" t="s">
        <v>14073</v>
      </c>
      <c r="B346" s="545" t="s">
        <v>14440</v>
      </c>
      <c r="C346" s="613" t="s">
        <v>7</v>
      </c>
      <c r="D346" s="613" t="s">
        <v>5456</v>
      </c>
      <c r="E346" s="817" t="s">
        <v>14071</v>
      </c>
      <c r="F346" s="817"/>
      <c r="G346" s="544" t="s">
        <v>49</v>
      </c>
      <c r="H346" s="543">
        <v>6.0000000000000001E-3</v>
      </c>
      <c r="I346" s="542">
        <v>79.94</v>
      </c>
      <c r="J346" s="542">
        <v>0.47</v>
      </c>
    </row>
    <row r="347" spans="1:10" ht="24" customHeight="1">
      <c r="A347" s="613" t="s">
        <v>14073</v>
      </c>
      <c r="B347" s="545" t="s">
        <v>14763</v>
      </c>
      <c r="C347" s="613" t="s">
        <v>7</v>
      </c>
      <c r="D347" s="613" t="s">
        <v>6458</v>
      </c>
      <c r="E347" s="817" t="s">
        <v>14071</v>
      </c>
      <c r="F347" s="817"/>
      <c r="G347" s="544" t="s">
        <v>49</v>
      </c>
      <c r="H347" s="543">
        <v>1</v>
      </c>
      <c r="I347" s="542">
        <v>0.38</v>
      </c>
      <c r="J347" s="542">
        <v>0.38</v>
      </c>
    </row>
    <row r="348" spans="1:10" ht="24" customHeight="1">
      <c r="A348" s="613" t="s">
        <v>14073</v>
      </c>
      <c r="B348" s="545" t="s">
        <v>14439</v>
      </c>
      <c r="C348" s="613" t="s">
        <v>7</v>
      </c>
      <c r="D348" s="613" t="s">
        <v>9083</v>
      </c>
      <c r="E348" s="817" t="s">
        <v>14071</v>
      </c>
      <c r="F348" s="817"/>
      <c r="G348" s="544" t="s">
        <v>49</v>
      </c>
      <c r="H348" s="543">
        <v>4.2999999999999997E-2</v>
      </c>
      <c r="I348" s="542">
        <v>1.86</v>
      </c>
      <c r="J348" s="542">
        <v>7.0000000000000007E-2</v>
      </c>
    </row>
    <row r="349" spans="1:10" ht="24" customHeight="1">
      <c r="A349" s="613" t="s">
        <v>14073</v>
      </c>
      <c r="B349" s="545" t="s">
        <v>14438</v>
      </c>
      <c r="C349" s="613" t="s">
        <v>7</v>
      </c>
      <c r="D349" s="613" t="s">
        <v>8116</v>
      </c>
      <c r="E349" s="817" t="s">
        <v>14071</v>
      </c>
      <c r="F349" s="817"/>
      <c r="G349" s="544" t="s">
        <v>49</v>
      </c>
      <c r="H349" s="543">
        <v>6.0000000000000001E-3</v>
      </c>
      <c r="I349" s="542">
        <v>69.42</v>
      </c>
      <c r="J349" s="542">
        <v>0.41</v>
      </c>
    </row>
    <row r="350" spans="1:10" ht="25.5">
      <c r="A350" s="614"/>
      <c r="B350" s="614"/>
      <c r="C350" s="614"/>
      <c r="D350" s="614"/>
      <c r="E350" s="614" t="s">
        <v>14070</v>
      </c>
      <c r="F350" s="541">
        <v>1.5973052000000001</v>
      </c>
      <c r="G350" s="614" t="s">
        <v>14069</v>
      </c>
      <c r="H350" s="541">
        <v>1.34</v>
      </c>
      <c r="I350" s="614" t="s">
        <v>14068</v>
      </c>
      <c r="J350" s="541">
        <v>2.94</v>
      </c>
    </row>
    <row r="351" spans="1:10" ht="15" thickBot="1">
      <c r="A351" s="614"/>
      <c r="B351" s="614"/>
      <c r="C351" s="614"/>
      <c r="D351" s="614"/>
      <c r="E351" s="614" t="s">
        <v>14067</v>
      </c>
      <c r="F351" s="541">
        <v>1.49</v>
      </c>
      <c r="G351" s="614"/>
      <c r="H351" s="818" t="s">
        <v>14066</v>
      </c>
      <c r="I351" s="818"/>
      <c r="J351" s="541">
        <v>6.89</v>
      </c>
    </row>
    <row r="352" spans="1:10" ht="0.95" customHeight="1" thickTop="1">
      <c r="A352" s="540"/>
      <c r="B352" s="540"/>
      <c r="C352" s="540"/>
      <c r="D352" s="540"/>
      <c r="E352" s="540"/>
      <c r="F352" s="540"/>
      <c r="G352" s="540"/>
      <c r="H352" s="540"/>
      <c r="I352" s="540"/>
      <c r="J352" s="540"/>
    </row>
    <row r="353" spans="1:10" ht="18" customHeight="1">
      <c r="A353" s="615" t="s">
        <v>14762</v>
      </c>
      <c r="B353" s="554" t="s">
        <v>14089</v>
      </c>
      <c r="C353" s="615" t="s">
        <v>14088</v>
      </c>
      <c r="D353" s="615" t="s">
        <v>14087</v>
      </c>
      <c r="E353" s="819" t="s">
        <v>14086</v>
      </c>
      <c r="F353" s="819"/>
      <c r="G353" s="555" t="s">
        <v>14085</v>
      </c>
      <c r="H353" s="554" t="s">
        <v>14084</v>
      </c>
      <c r="I353" s="554" t="s">
        <v>14083</v>
      </c>
      <c r="J353" s="554" t="s">
        <v>14082</v>
      </c>
    </row>
    <row r="354" spans="1:10" ht="36" customHeight="1">
      <c r="A354" s="616" t="s">
        <v>14081</v>
      </c>
      <c r="B354" s="553" t="s">
        <v>14761</v>
      </c>
      <c r="C354" s="616" t="s">
        <v>7</v>
      </c>
      <c r="D354" s="616" t="s">
        <v>1867</v>
      </c>
      <c r="E354" s="820" t="s">
        <v>14079</v>
      </c>
      <c r="F354" s="820"/>
      <c r="G354" s="552" t="s">
        <v>49</v>
      </c>
      <c r="H354" s="551">
        <v>1</v>
      </c>
      <c r="I354" s="550">
        <v>6.45</v>
      </c>
      <c r="J354" s="550">
        <v>6.45</v>
      </c>
    </row>
    <row r="355" spans="1:10" ht="24" customHeight="1">
      <c r="A355" s="617" t="s">
        <v>14077</v>
      </c>
      <c r="B355" s="549" t="s">
        <v>14269</v>
      </c>
      <c r="C355" s="617" t="s">
        <v>7</v>
      </c>
      <c r="D355" s="617" t="s">
        <v>1657</v>
      </c>
      <c r="E355" s="821" t="s">
        <v>14075</v>
      </c>
      <c r="F355" s="821"/>
      <c r="G355" s="548" t="s">
        <v>26</v>
      </c>
      <c r="H355" s="547">
        <v>0.15</v>
      </c>
      <c r="I355" s="546">
        <v>13.87</v>
      </c>
      <c r="J355" s="546">
        <v>2.08</v>
      </c>
    </row>
    <row r="356" spans="1:10" ht="24" customHeight="1">
      <c r="A356" s="617" t="s">
        <v>14077</v>
      </c>
      <c r="B356" s="549" t="s">
        <v>14078</v>
      </c>
      <c r="C356" s="617" t="s">
        <v>7</v>
      </c>
      <c r="D356" s="617" t="s">
        <v>74</v>
      </c>
      <c r="E356" s="821" t="s">
        <v>14075</v>
      </c>
      <c r="F356" s="821"/>
      <c r="G356" s="548" t="s">
        <v>26</v>
      </c>
      <c r="H356" s="547">
        <v>0.15</v>
      </c>
      <c r="I356" s="546">
        <v>17.79</v>
      </c>
      <c r="J356" s="546">
        <v>2.66</v>
      </c>
    </row>
    <row r="357" spans="1:10" ht="24" customHeight="1">
      <c r="A357" s="613" t="s">
        <v>14073</v>
      </c>
      <c r="B357" s="545" t="s">
        <v>14440</v>
      </c>
      <c r="C357" s="613" t="s">
        <v>7</v>
      </c>
      <c r="D357" s="613" t="s">
        <v>5456</v>
      </c>
      <c r="E357" s="817" t="s">
        <v>14071</v>
      </c>
      <c r="F357" s="817"/>
      <c r="G357" s="544" t="s">
        <v>49</v>
      </c>
      <c r="H357" s="543">
        <v>7.0000000000000001E-3</v>
      </c>
      <c r="I357" s="542">
        <v>79.94</v>
      </c>
      <c r="J357" s="542">
        <v>0.55000000000000004</v>
      </c>
    </row>
    <row r="358" spans="1:10" ht="24" customHeight="1">
      <c r="A358" s="613" t="s">
        <v>14073</v>
      </c>
      <c r="B358" s="545" t="s">
        <v>14516</v>
      </c>
      <c r="C358" s="613" t="s">
        <v>7</v>
      </c>
      <c r="D358" s="613" t="s">
        <v>6447</v>
      </c>
      <c r="E358" s="817" t="s">
        <v>14071</v>
      </c>
      <c r="F358" s="817"/>
      <c r="G358" s="544" t="s">
        <v>49</v>
      </c>
      <c r="H358" s="543">
        <v>1</v>
      </c>
      <c r="I358" s="542">
        <v>0.52</v>
      </c>
      <c r="J358" s="542">
        <v>0.52</v>
      </c>
    </row>
    <row r="359" spans="1:10" ht="24" customHeight="1">
      <c r="A359" s="613" t="s">
        <v>14073</v>
      </c>
      <c r="B359" s="545" t="s">
        <v>14439</v>
      </c>
      <c r="C359" s="613" t="s">
        <v>7</v>
      </c>
      <c r="D359" s="613" t="s">
        <v>9083</v>
      </c>
      <c r="E359" s="817" t="s">
        <v>14071</v>
      </c>
      <c r="F359" s="817"/>
      <c r="G359" s="544" t="s">
        <v>49</v>
      </c>
      <c r="H359" s="543">
        <v>0.05</v>
      </c>
      <c r="I359" s="542">
        <v>1.86</v>
      </c>
      <c r="J359" s="542">
        <v>0.09</v>
      </c>
    </row>
    <row r="360" spans="1:10" ht="24" customHeight="1">
      <c r="A360" s="613" t="s">
        <v>14073</v>
      </c>
      <c r="B360" s="545" t="s">
        <v>14438</v>
      </c>
      <c r="C360" s="613" t="s">
        <v>7</v>
      </c>
      <c r="D360" s="613" t="s">
        <v>8116</v>
      </c>
      <c r="E360" s="817" t="s">
        <v>14071</v>
      </c>
      <c r="F360" s="817"/>
      <c r="G360" s="544" t="s">
        <v>49</v>
      </c>
      <c r="H360" s="543">
        <v>8.0000000000000002E-3</v>
      </c>
      <c r="I360" s="542">
        <v>69.42</v>
      </c>
      <c r="J360" s="542">
        <v>0.55000000000000004</v>
      </c>
    </row>
    <row r="361" spans="1:10" ht="25.5">
      <c r="A361" s="614"/>
      <c r="B361" s="614"/>
      <c r="C361" s="614"/>
      <c r="D361" s="614"/>
      <c r="E361" s="614" t="s">
        <v>14070</v>
      </c>
      <c r="F361" s="541">
        <v>1.8580897999999999</v>
      </c>
      <c r="G361" s="614" t="s">
        <v>14069</v>
      </c>
      <c r="H361" s="541">
        <v>1.56</v>
      </c>
      <c r="I361" s="614" t="s">
        <v>14068</v>
      </c>
      <c r="J361" s="541">
        <v>3.42</v>
      </c>
    </row>
    <row r="362" spans="1:10" ht="15" thickBot="1">
      <c r="A362" s="614"/>
      <c r="B362" s="614"/>
      <c r="C362" s="614"/>
      <c r="D362" s="614"/>
      <c r="E362" s="614" t="s">
        <v>14067</v>
      </c>
      <c r="F362" s="541">
        <v>1.78</v>
      </c>
      <c r="G362" s="614"/>
      <c r="H362" s="818" t="s">
        <v>14066</v>
      </c>
      <c r="I362" s="818"/>
      <c r="J362" s="541">
        <v>8.23</v>
      </c>
    </row>
    <row r="363" spans="1:10" ht="0.95" customHeight="1" thickTop="1">
      <c r="A363" s="540"/>
      <c r="B363" s="540"/>
      <c r="C363" s="540"/>
      <c r="D363" s="540"/>
      <c r="E363" s="540"/>
      <c r="F363" s="540"/>
      <c r="G363" s="540"/>
      <c r="H363" s="540"/>
      <c r="I363" s="540"/>
      <c r="J363" s="540"/>
    </row>
    <row r="364" spans="1:10" ht="18" customHeight="1">
      <c r="A364" s="615" t="s">
        <v>14760</v>
      </c>
      <c r="B364" s="554" t="s">
        <v>14089</v>
      </c>
      <c r="C364" s="615" t="s">
        <v>14088</v>
      </c>
      <c r="D364" s="615" t="s">
        <v>14087</v>
      </c>
      <c r="E364" s="819" t="s">
        <v>14086</v>
      </c>
      <c r="F364" s="819"/>
      <c r="G364" s="555" t="s">
        <v>14085</v>
      </c>
      <c r="H364" s="554" t="s">
        <v>14084</v>
      </c>
      <c r="I364" s="554" t="s">
        <v>14083</v>
      </c>
      <c r="J364" s="554" t="s">
        <v>14082</v>
      </c>
    </row>
    <row r="365" spans="1:10" ht="36" customHeight="1">
      <c r="A365" s="616" t="s">
        <v>14081</v>
      </c>
      <c r="B365" s="553" t="s">
        <v>14759</v>
      </c>
      <c r="C365" s="616" t="s">
        <v>7</v>
      </c>
      <c r="D365" s="616" t="s">
        <v>1872</v>
      </c>
      <c r="E365" s="820" t="s">
        <v>14079</v>
      </c>
      <c r="F365" s="820"/>
      <c r="G365" s="552" t="s">
        <v>49</v>
      </c>
      <c r="H365" s="551">
        <v>1</v>
      </c>
      <c r="I365" s="550">
        <v>8.8000000000000007</v>
      </c>
      <c r="J365" s="550">
        <v>8.8000000000000007</v>
      </c>
    </row>
    <row r="366" spans="1:10" ht="24" customHeight="1">
      <c r="A366" s="617" t="s">
        <v>14077</v>
      </c>
      <c r="B366" s="549" t="s">
        <v>14269</v>
      </c>
      <c r="C366" s="617" t="s">
        <v>7</v>
      </c>
      <c r="D366" s="617" t="s">
        <v>1657</v>
      </c>
      <c r="E366" s="821" t="s">
        <v>14075</v>
      </c>
      <c r="F366" s="821"/>
      <c r="G366" s="548" t="s">
        <v>26</v>
      </c>
      <c r="H366" s="547">
        <v>0.17899999999999999</v>
      </c>
      <c r="I366" s="546">
        <v>13.87</v>
      </c>
      <c r="J366" s="546">
        <v>2.48</v>
      </c>
    </row>
    <row r="367" spans="1:10" ht="24" customHeight="1">
      <c r="A367" s="617" t="s">
        <v>14077</v>
      </c>
      <c r="B367" s="549" t="s">
        <v>14078</v>
      </c>
      <c r="C367" s="617" t="s">
        <v>7</v>
      </c>
      <c r="D367" s="617" t="s">
        <v>74</v>
      </c>
      <c r="E367" s="821" t="s">
        <v>14075</v>
      </c>
      <c r="F367" s="821"/>
      <c r="G367" s="548" t="s">
        <v>26</v>
      </c>
      <c r="H367" s="547">
        <v>0.17899999999999999</v>
      </c>
      <c r="I367" s="546">
        <v>17.79</v>
      </c>
      <c r="J367" s="546">
        <v>3.18</v>
      </c>
    </row>
    <row r="368" spans="1:10" ht="24" customHeight="1">
      <c r="A368" s="613" t="s">
        <v>14073</v>
      </c>
      <c r="B368" s="545" t="s">
        <v>14440</v>
      </c>
      <c r="C368" s="613" t="s">
        <v>7</v>
      </c>
      <c r="D368" s="613" t="s">
        <v>5456</v>
      </c>
      <c r="E368" s="817" t="s">
        <v>14071</v>
      </c>
      <c r="F368" s="817"/>
      <c r="G368" s="544" t="s">
        <v>49</v>
      </c>
      <c r="H368" s="543">
        <v>8.9999999999999993E-3</v>
      </c>
      <c r="I368" s="542">
        <v>79.94</v>
      </c>
      <c r="J368" s="542">
        <v>0.71</v>
      </c>
    </row>
    <row r="369" spans="1:10" ht="24" customHeight="1">
      <c r="A369" s="613" t="s">
        <v>14073</v>
      </c>
      <c r="B369" s="545" t="s">
        <v>14758</v>
      </c>
      <c r="C369" s="613" t="s">
        <v>7</v>
      </c>
      <c r="D369" s="613" t="s">
        <v>6454</v>
      </c>
      <c r="E369" s="817" t="s">
        <v>14071</v>
      </c>
      <c r="F369" s="817"/>
      <c r="G369" s="544" t="s">
        <v>49</v>
      </c>
      <c r="H369" s="543">
        <v>1</v>
      </c>
      <c r="I369" s="542">
        <v>1.56</v>
      </c>
      <c r="J369" s="542">
        <v>1.56</v>
      </c>
    </row>
    <row r="370" spans="1:10" ht="24" customHeight="1">
      <c r="A370" s="613" t="s">
        <v>14073</v>
      </c>
      <c r="B370" s="545" t="s">
        <v>14439</v>
      </c>
      <c r="C370" s="613" t="s">
        <v>7</v>
      </c>
      <c r="D370" s="613" t="s">
        <v>9083</v>
      </c>
      <c r="E370" s="817" t="s">
        <v>14071</v>
      </c>
      <c r="F370" s="817"/>
      <c r="G370" s="544" t="s">
        <v>49</v>
      </c>
      <c r="H370" s="543">
        <v>0.06</v>
      </c>
      <c r="I370" s="542">
        <v>1.86</v>
      </c>
      <c r="J370" s="542">
        <v>0.11</v>
      </c>
    </row>
    <row r="371" spans="1:10" ht="24" customHeight="1">
      <c r="A371" s="613" t="s">
        <v>14073</v>
      </c>
      <c r="B371" s="545" t="s">
        <v>14438</v>
      </c>
      <c r="C371" s="613" t="s">
        <v>7</v>
      </c>
      <c r="D371" s="613" t="s">
        <v>8116</v>
      </c>
      <c r="E371" s="817" t="s">
        <v>14071</v>
      </c>
      <c r="F371" s="817"/>
      <c r="G371" s="544" t="s">
        <v>49</v>
      </c>
      <c r="H371" s="543">
        <v>1.0999999999999999E-2</v>
      </c>
      <c r="I371" s="542">
        <v>69.42</v>
      </c>
      <c r="J371" s="542">
        <v>0.76</v>
      </c>
    </row>
    <row r="372" spans="1:10" ht="25.5">
      <c r="A372" s="614"/>
      <c r="B372" s="614"/>
      <c r="C372" s="614"/>
      <c r="D372" s="614"/>
      <c r="E372" s="614" t="s">
        <v>14070</v>
      </c>
      <c r="F372" s="541">
        <v>2.2166684999999999</v>
      </c>
      <c r="G372" s="614" t="s">
        <v>14069</v>
      </c>
      <c r="H372" s="541">
        <v>1.86</v>
      </c>
      <c r="I372" s="614" t="s">
        <v>14068</v>
      </c>
      <c r="J372" s="541">
        <v>4.08</v>
      </c>
    </row>
    <row r="373" spans="1:10" ht="15" thickBot="1">
      <c r="A373" s="614"/>
      <c r="B373" s="614"/>
      <c r="C373" s="614"/>
      <c r="D373" s="614"/>
      <c r="E373" s="614" t="s">
        <v>14067</v>
      </c>
      <c r="F373" s="541">
        <v>2.4300000000000002</v>
      </c>
      <c r="G373" s="614"/>
      <c r="H373" s="818" t="s">
        <v>14066</v>
      </c>
      <c r="I373" s="818"/>
      <c r="J373" s="541">
        <v>11.23</v>
      </c>
    </row>
    <row r="374" spans="1:10" ht="0.95" customHeight="1" thickTop="1">
      <c r="A374" s="540"/>
      <c r="B374" s="540"/>
      <c r="C374" s="540"/>
      <c r="D374" s="540"/>
      <c r="E374" s="540"/>
      <c r="F374" s="540"/>
      <c r="G374" s="540"/>
      <c r="H374" s="540"/>
      <c r="I374" s="540"/>
      <c r="J374" s="540"/>
    </row>
    <row r="375" spans="1:10" ht="18" customHeight="1">
      <c r="A375" s="615" t="s">
        <v>14757</v>
      </c>
      <c r="B375" s="554" t="s">
        <v>14089</v>
      </c>
      <c r="C375" s="615" t="s">
        <v>14088</v>
      </c>
      <c r="D375" s="615" t="s">
        <v>14087</v>
      </c>
      <c r="E375" s="819" t="s">
        <v>14086</v>
      </c>
      <c r="F375" s="819"/>
      <c r="G375" s="555" t="s">
        <v>14085</v>
      </c>
      <c r="H375" s="554" t="s">
        <v>14084</v>
      </c>
      <c r="I375" s="554" t="s">
        <v>14083</v>
      </c>
      <c r="J375" s="554" t="s">
        <v>14082</v>
      </c>
    </row>
    <row r="376" spans="1:10" ht="36" customHeight="1">
      <c r="A376" s="616" t="s">
        <v>14081</v>
      </c>
      <c r="B376" s="553" t="s">
        <v>14756</v>
      </c>
      <c r="C376" s="616" t="s">
        <v>7</v>
      </c>
      <c r="D376" s="616" t="s">
        <v>413</v>
      </c>
      <c r="E376" s="820" t="s">
        <v>14079</v>
      </c>
      <c r="F376" s="820"/>
      <c r="G376" s="552" t="s">
        <v>49</v>
      </c>
      <c r="H376" s="551">
        <v>1</v>
      </c>
      <c r="I376" s="550">
        <v>10.4</v>
      </c>
      <c r="J376" s="550">
        <v>10.4</v>
      </c>
    </row>
    <row r="377" spans="1:10" ht="24" customHeight="1">
      <c r="A377" s="617" t="s">
        <v>14077</v>
      </c>
      <c r="B377" s="549" t="s">
        <v>14269</v>
      </c>
      <c r="C377" s="617" t="s">
        <v>7</v>
      </c>
      <c r="D377" s="617" t="s">
        <v>1657</v>
      </c>
      <c r="E377" s="821" t="s">
        <v>14075</v>
      </c>
      <c r="F377" s="821"/>
      <c r="G377" s="548" t="s">
        <v>26</v>
      </c>
      <c r="H377" s="547">
        <v>0.108</v>
      </c>
      <c r="I377" s="546">
        <v>13.87</v>
      </c>
      <c r="J377" s="546">
        <v>1.49</v>
      </c>
    </row>
    <row r="378" spans="1:10" ht="24" customHeight="1">
      <c r="A378" s="617" t="s">
        <v>14077</v>
      </c>
      <c r="B378" s="549" t="s">
        <v>14078</v>
      </c>
      <c r="C378" s="617" t="s">
        <v>7</v>
      </c>
      <c r="D378" s="617" t="s">
        <v>74</v>
      </c>
      <c r="E378" s="821" t="s">
        <v>14075</v>
      </c>
      <c r="F378" s="821"/>
      <c r="G378" s="548" t="s">
        <v>26</v>
      </c>
      <c r="H378" s="547">
        <v>0.108</v>
      </c>
      <c r="I378" s="546">
        <v>17.79</v>
      </c>
      <c r="J378" s="546">
        <v>1.92</v>
      </c>
    </row>
    <row r="379" spans="1:10" ht="24" customHeight="1">
      <c r="A379" s="613" t="s">
        <v>14073</v>
      </c>
      <c r="B379" s="545" t="s">
        <v>14440</v>
      </c>
      <c r="C379" s="613" t="s">
        <v>7</v>
      </c>
      <c r="D379" s="613" t="s">
        <v>5456</v>
      </c>
      <c r="E379" s="817" t="s">
        <v>14071</v>
      </c>
      <c r="F379" s="817"/>
      <c r="G379" s="544" t="s">
        <v>49</v>
      </c>
      <c r="H379" s="543">
        <v>1.7999999999999999E-2</v>
      </c>
      <c r="I379" s="542">
        <v>79.94</v>
      </c>
      <c r="J379" s="542">
        <v>1.43</v>
      </c>
    </row>
    <row r="380" spans="1:10" ht="24" customHeight="1">
      <c r="A380" s="613" t="s">
        <v>14073</v>
      </c>
      <c r="B380" s="545" t="s">
        <v>14755</v>
      </c>
      <c r="C380" s="613" t="s">
        <v>7</v>
      </c>
      <c r="D380" s="613" t="s">
        <v>6457</v>
      </c>
      <c r="E380" s="817" t="s">
        <v>14071</v>
      </c>
      <c r="F380" s="817"/>
      <c r="G380" s="544" t="s">
        <v>49</v>
      </c>
      <c r="H380" s="543">
        <v>1</v>
      </c>
      <c r="I380" s="542">
        <v>4</v>
      </c>
      <c r="J380" s="542">
        <v>4</v>
      </c>
    </row>
    <row r="381" spans="1:10" ht="24" customHeight="1">
      <c r="A381" s="613" t="s">
        <v>14073</v>
      </c>
      <c r="B381" s="545" t="s">
        <v>14439</v>
      </c>
      <c r="C381" s="613" t="s">
        <v>7</v>
      </c>
      <c r="D381" s="613" t="s">
        <v>9083</v>
      </c>
      <c r="E381" s="817" t="s">
        <v>14071</v>
      </c>
      <c r="F381" s="817"/>
      <c r="G381" s="544" t="s">
        <v>49</v>
      </c>
      <c r="H381" s="543">
        <v>2.4E-2</v>
      </c>
      <c r="I381" s="542">
        <v>1.86</v>
      </c>
      <c r="J381" s="542">
        <v>0.04</v>
      </c>
    </row>
    <row r="382" spans="1:10" ht="24" customHeight="1">
      <c r="A382" s="613" t="s">
        <v>14073</v>
      </c>
      <c r="B382" s="545" t="s">
        <v>14438</v>
      </c>
      <c r="C382" s="613" t="s">
        <v>7</v>
      </c>
      <c r="D382" s="613" t="s">
        <v>8116</v>
      </c>
      <c r="E382" s="817" t="s">
        <v>14071</v>
      </c>
      <c r="F382" s="817"/>
      <c r="G382" s="544" t="s">
        <v>49</v>
      </c>
      <c r="H382" s="543">
        <v>2.1999999999999999E-2</v>
      </c>
      <c r="I382" s="542">
        <v>69.42</v>
      </c>
      <c r="J382" s="542">
        <v>1.52</v>
      </c>
    </row>
    <row r="383" spans="1:10" ht="25.5">
      <c r="A383" s="614"/>
      <c r="B383" s="614"/>
      <c r="C383" s="614"/>
      <c r="D383" s="614"/>
      <c r="E383" s="614" t="s">
        <v>14070</v>
      </c>
      <c r="F383" s="541">
        <v>1.3365206999999999</v>
      </c>
      <c r="G383" s="614" t="s">
        <v>14069</v>
      </c>
      <c r="H383" s="541">
        <v>1.1200000000000001</v>
      </c>
      <c r="I383" s="614" t="s">
        <v>14068</v>
      </c>
      <c r="J383" s="541">
        <v>2.46</v>
      </c>
    </row>
    <row r="384" spans="1:10" ht="15" thickBot="1">
      <c r="A384" s="614"/>
      <c r="B384" s="614"/>
      <c r="C384" s="614"/>
      <c r="D384" s="614"/>
      <c r="E384" s="614" t="s">
        <v>14067</v>
      </c>
      <c r="F384" s="541">
        <v>2.88</v>
      </c>
      <c r="G384" s="614"/>
      <c r="H384" s="818" t="s">
        <v>14066</v>
      </c>
      <c r="I384" s="818"/>
      <c r="J384" s="541">
        <v>13.28</v>
      </c>
    </row>
    <row r="385" spans="1:10" ht="0.95" customHeight="1" thickTop="1">
      <c r="A385" s="540"/>
      <c r="B385" s="540"/>
      <c r="C385" s="540"/>
      <c r="D385" s="540"/>
      <c r="E385" s="540"/>
      <c r="F385" s="540"/>
      <c r="G385" s="540"/>
      <c r="H385" s="540"/>
      <c r="I385" s="540"/>
      <c r="J385" s="540"/>
    </row>
    <row r="386" spans="1:10" ht="18" customHeight="1">
      <c r="A386" s="615" t="s">
        <v>14754</v>
      </c>
      <c r="B386" s="554" t="s">
        <v>14089</v>
      </c>
      <c r="C386" s="615" t="s">
        <v>14088</v>
      </c>
      <c r="D386" s="615" t="s">
        <v>14087</v>
      </c>
      <c r="E386" s="819" t="s">
        <v>14086</v>
      </c>
      <c r="F386" s="819"/>
      <c r="G386" s="555" t="s">
        <v>14085</v>
      </c>
      <c r="H386" s="554" t="s">
        <v>14084</v>
      </c>
      <c r="I386" s="554" t="s">
        <v>14083</v>
      </c>
      <c r="J386" s="554" t="s">
        <v>14082</v>
      </c>
    </row>
    <row r="387" spans="1:10" ht="36" customHeight="1">
      <c r="A387" s="616" t="s">
        <v>14081</v>
      </c>
      <c r="B387" s="553" t="s">
        <v>14753</v>
      </c>
      <c r="C387" s="616" t="s">
        <v>7</v>
      </c>
      <c r="D387" s="616" t="s">
        <v>417</v>
      </c>
      <c r="E387" s="820" t="s">
        <v>14079</v>
      </c>
      <c r="F387" s="820"/>
      <c r="G387" s="552" t="s">
        <v>49</v>
      </c>
      <c r="H387" s="551">
        <v>1</v>
      </c>
      <c r="I387" s="550">
        <v>25.46</v>
      </c>
      <c r="J387" s="550">
        <v>25.46</v>
      </c>
    </row>
    <row r="388" spans="1:10" ht="24" customHeight="1">
      <c r="A388" s="617" t="s">
        <v>14077</v>
      </c>
      <c r="B388" s="549" t="s">
        <v>14269</v>
      </c>
      <c r="C388" s="617" t="s">
        <v>7</v>
      </c>
      <c r="D388" s="617" t="s">
        <v>1657</v>
      </c>
      <c r="E388" s="821" t="s">
        <v>14075</v>
      </c>
      <c r="F388" s="821"/>
      <c r="G388" s="548" t="s">
        <v>26</v>
      </c>
      <c r="H388" s="547">
        <v>0.128</v>
      </c>
      <c r="I388" s="546">
        <v>13.87</v>
      </c>
      <c r="J388" s="546">
        <v>1.77</v>
      </c>
    </row>
    <row r="389" spans="1:10" ht="24" customHeight="1">
      <c r="A389" s="617" t="s">
        <v>14077</v>
      </c>
      <c r="B389" s="549" t="s">
        <v>14078</v>
      </c>
      <c r="C389" s="617" t="s">
        <v>7</v>
      </c>
      <c r="D389" s="617" t="s">
        <v>74</v>
      </c>
      <c r="E389" s="821" t="s">
        <v>14075</v>
      </c>
      <c r="F389" s="821"/>
      <c r="G389" s="548" t="s">
        <v>26</v>
      </c>
      <c r="H389" s="547">
        <v>0.128</v>
      </c>
      <c r="I389" s="546">
        <v>17.79</v>
      </c>
      <c r="J389" s="546">
        <v>2.27</v>
      </c>
    </row>
    <row r="390" spans="1:10" ht="24" customHeight="1">
      <c r="A390" s="613" t="s">
        <v>14073</v>
      </c>
      <c r="B390" s="545" t="s">
        <v>14440</v>
      </c>
      <c r="C390" s="613" t="s">
        <v>7</v>
      </c>
      <c r="D390" s="613" t="s">
        <v>5456</v>
      </c>
      <c r="E390" s="817" t="s">
        <v>14071</v>
      </c>
      <c r="F390" s="817"/>
      <c r="G390" s="544" t="s">
        <v>49</v>
      </c>
      <c r="H390" s="543">
        <v>2.4E-2</v>
      </c>
      <c r="I390" s="542">
        <v>79.94</v>
      </c>
      <c r="J390" s="542">
        <v>1.91</v>
      </c>
    </row>
    <row r="391" spans="1:10" ht="24" customHeight="1">
      <c r="A391" s="613" t="s">
        <v>14073</v>
      </c>
      <c r="B391" s="545" t="s">
        <v>14752</v>
      </c>
      <c r="C391" s="613" t="s">
        <v>7</v>
      </c>
      <c r="D391" s="613" t="s">
        <v>6456</v>
      </c>
      <c r="E391" s="817" t="s">
        <v>14071</v>
      </c>
      <c r="F391" s="817"/>
      <c r="G391" s="544" t="s">
        <v>49</v>
      </c>
      <c r="H391" s="543">
        <v>1</v>
      </c>
      <c r="I391" s="542">
        <v>17.38</v>
      </c>
      <c r="J391" s="542">
        <v>17.38</v>
      </c>
    </row>
    <row r="392" spans="1:10" ht="24" customHeight="1">
      <c r="A392" s="613" t="s">
        <v>14073</v>
      </c>
      <c r="B392" s="545" t="s">
        <v>14439</v>
      </c>
      <c r="C392" s="613" t="s">
        <v>7</v>
      </c>
      <c r="D392" s="613" t="s">
        <v>9083</v>
      </c>
      <c r="E392" s="817" t="s">
        <v>14071</v>
      </c>
      <c r="F392" s="817"/>
      <c r="G392" s="544" t="s">
        <v>49</v>
      </c>
      <c r="H392" s="543">
        <v>2.8000000000000001E-2</v>
      </c>
      <c r="I392" s="542">
        <v>1.86</v>
      </c>
      <c r="J392" s="542">
        <v>0.05</v>
      </c>
    </row>
    <row r="393" spans="1:10" ht="24" customHeight="1">
      <c r="A393" s="613" t="s">
        <v>14073</v>
      </c>
      <c r="B393" s="545" t="s">
        <v>14438</v>
      </c>
      <c r="C393" s="613" t="s">
        <v>7</v>
      </c>
      <c r="D393" s="613" t="s">
        <v>8116</v>
      </c>
      <c r="E393" s="817" t="s">
        <v>14071</v>
      </c>
      <c r="F393" s="817"/>
      <c r="G393" s="544" t="s">
        <v>49</v>
      </c>
      <c r="H393" s="543">
        <v>0.03</v>
      </c>
      <c r="I393" s="542">
        <v>69.42</v>
      </c>
      <c r="J393" s="542">
        <v>2.08</v>
      </c>
    </row>
    <row r="394" spans="1:10" ht="25.5">
      <c r="A394" s="614"/>
      <c r="B394" s="614"/>
      <c r="C394" s="614"/>
      <c r="D394" s="614"/>
      <c r="E394" s="614" t="s">
        <v>14070</v>
      </c>
      <c r="F394" s="541">
        <v>1.5864392</v>
      </c>
      <c r="G394" s="614" t="s">
        <v>14069</v>
      </c>
      <c r="H394" s="541">
        <v>1.33</v>
      </c>
      <c r="I394" s="614" t="s">
        <v>14068</v>
      </c>
      <c r="J394" s="541">
        <v>2.92</v>
      </c>
    </row>
    <row r="395" spans="1:10" ht="15" thickBot="1">
      <c r="A395" s="614"/>
      <c r="B395" s="614"/>
      <c r="C395" s="614"/>
      <c r="D395" s="614"/>
      <c r="E395" s="614" t="s">
        <v>14067</v>
      </c>
      <c r="F395" s="541">
        <v>7.05</v>
      </c>
      <c r="G395" s="614"/>
      <c r="H395" s="818" t="s">
        <v>14066</v>
      </c>
      <c r="I395" s="818"/>
      <c r="J395" s="541">
        <v>32.51</v>
      </c>
    </row>
    <row r="396" spans="1:10" ht="0.95" customHeight="1" thickTop="1">
      <c r="A396" s="540"/>
      <c r="B396" s="540"/>
      <c r="C396" s="540"/>
      <c r="D396" s="540"/>
      <c r="E396" s="540"/>
      <c r="F396" s="540"/>
      <c r="G396" s="540"/>
      <c r="H396" s="540"/>
      <c r="I396" s="540"/>
      <c r="J396" s="540"/>
    </row>
    <row r="397" spans="1:10" ht="18" customHeight="1">
      <c r="A397" s="615" t="s">
        <v>14751</v>
      </c>
      <c r="B397" s="554" t="s">
        <v>14089</v>
      </c>
      <c r="C397" s="615" t="s">
        <v>14088</v>
      </c>
      <c r="D397" s="615" t="s">
        <v>14087</v>
      </c>
      <c r="E397" s="819" t="s">
        <v>14086</v>
      </c>
      <c r="F397" s="819"/>
      <c r="G397" s="555" t="s">
        <v>14085</v>
      </c>
      <c r="H397" s="554" t="s">
        <v>14084</v>
      </c>
      <c r="I397" s="554" t="s">
        <v>14083</v>
      </c>
      <c r="J397" s="554" t="s">
        <v>14082</v>
      </c>
    </row>
    <row r="398" spans="1:10" ht="36" customHeight="1">
      <c r="A398" s="616" t="s">
        <v>14081</v>
      </c>
      <c r="B398" s="553" t="s">
        <v>14750</v>
      </c>
      <c r="C398" s="616" t="s">
        <v>7</v>
      </c>
      <c r="D398" s="616" t="s">
        <v>421</v>
      </c>
      <c r="E398" s="820" t="s">
        <v>14079</v>
      </c>
      <c r="F398" s="820"/>
      <c r="G398" s="552" t="s">
        <v>49</v>
      </c>
      <c r="H398" s="551">
        <v>1</v>
      </c>
      <c r="I398" s="550">
        <v>77.05</v>
      </c>
      <c r="J398" s="550">
        <v>77.05</v>
      </c>
    </row>
    <row r="399" spans="1:10" ht="24" customHeight="1">
      <c r="A399" s="617" t="s">
        <v>14077</v>
      </c>
      <c r="B399" s="549" t="s">
        <v>14269</v>
      </c>
      <c r="C399" s="617" t="s">
        <v>7</v>
      </c>
      <c r="D399" s="617" t="s">
        <v>1657</v>
      </c>
      <c r="E399" s="821" t="s">
        <v>14075</v>
      </c>
      <c r="F399" s="821"/>
      <c r="G399" s="548" t="s">
        <v>26</v>
      </c>
      <c r="H399" s="547">
        <v>0.157</v>
      </c>
      <c r="I399" s="546">
        <v>13.87</v>
      </c>
      <c r="J399" s="546">
        <v>2.17</v>
      </c>
    </row>
    <row r="400" spans="1:10" ht="24" customHeight="1">
      <c r="A400" s="617" t="s">
        <v>14077</v>
      </c>
      <c r="B400" s="549" t="s">
        <v>14078</v>
      </c>
      <c r="C400" s="617" t="s">
        <v>7</v>
      </c>
      <c r="D400" s="617" t="s">
        <v>74</v>
      </c>
      <c r="E400" s="821" t="s">
        <v>14075</v>
      </c>
      <c r="F400" s="821"/>
      <c r="G400" s="548" t="s">
        <v>26</v>
      </c>
      <c r="H400" s="547">
        <v>0.157</v>
      </c>
      <c r="I400" s="546">
        <v>17.79</v>
      </c>
      <c r="J400" s="546">
        <v>2.79</v>
      </c>
    </row>
    <row r="401" spans="1:10" ht="24" customHeight="1">
      <c r="A401" s="613" t="s">
        <v>14073</v>
      </c>
      <c r="B401" s="545" t="s">
        <v>14440</v>
      </c>
      <c r="C401" s="613" t="s">
        <v>7</v>
      </c>
      <c r="D401" s="613" t="s">
        <v>5456</v>
      </c>
      <c r="E401" s="817" t="s">
        <v>14071</v>
      </c>
      <c r="F401" s="817"/>
      <c r="G401" s="544" t="s">
        <v>49</v>
      </c>
      <c r="H401" s="543">
        <v>0.04</v>
      </c>
      <c r="I401" s="542">
        <v>79.94</v>
      </c>
      <c r="J401" s="542">
        <v>3.19</v>
      </c>
    </row>
    <row r="402" spans="1:10" ht="24" customHeight="1">
      <c r="A402" s="613" t="s">
        <v>14073</v>
      </c>
      <c r="B402" s="545" t="s">
        <v>14749</v>
      </c>
      <c r="C402" s="613" t="s">
        <v>7</v>
      </c>
      <c r="D402" s="613" t="s">
        <v>6431</v>
      </c>
      <c r="E402" s="817" t="s">
        <v>14071</v>
      </c>
      <c r="F402" s="817"/>
      <c r="G402" s="544" t="s">
        <v>49</v>
      </c>
      <c r="H402" s="543">
        <v>1</v>
      </c>
      <c r="I402" s="542">
        <v>65.239999999999995</v>
      </c>
      <c r="J402" s="542">
        <v>65.239999999999995</v>
      </c>
    </row>
    <row r="403" spans="1:10" ht="24" customHeight="1">
      <c r="A403" s="613" t="s">
        <v>14073</v>
      </c>
      <c r="B403" s="545" t="s">
        <v>14439</v>
      </c>
      <c r="C403" s="613" t="s">
        <v>7</v>
      </c>
      <c r="D403" s="613" t="s">
        <v>9083</v>
      </c>
      <c r="E403" s="817" t="s">
        <v>14071</v>
      </c>
      <c r="F403" s="817"/>
      <c r="G403" s="544" t="s">
        <v>49</v>
      </c>
      <c r="H403" s="543">
        <v>3.5000000000000003E-2</v>
      </c>
      <c r="I403" s="542">
        <v>1.86</v>
      </c>
      <c r="J403" s="542">
        <v>0.06</v>
      </c>
    </row>
    <row r="404" spans="1:10" ht="24" customHeight="1">
      <c r="A404" s="613" t="s">
        <v>14073</v>
      </c>
      <c r="B404" s="545" t="s">
        <v>14438</v>
      </c>
      <c r="C404" s="613" t="s">
        <v>7</v>
      </c>
      <c r="D404" s="613" t="s">
        <v>8116</v>
      </c>
      <c r="E404" s="817" t="s">
        <v>14071</v>
      </c>
      <c r="F404" s="817"/>
      <c r="G404" s="544" t="s">
        <v>49</v>
      </c>
      <c r="H404" s="543">
        <v>5.1999999999999998E-2</v>
      </c>
      <c r="I404" s="542">
        <v>69.42</v>
      </c>
      <c r="J404" s="542">
        <v>3.6</v>
      </c>
    </row>
    <row r="405" spans="1:10" ht="25.5">
      <c r="A405" s="614"/>
      <c r="B405" s="614"/>
      <c r="C405" s="614"/>
      <c r="D405" s="614"/>
      <c r="E405" s="614" t="s">
        <v>14070</v>
      </c>
      <c r="F405" s="541">
        <v>1.9450179000000001</v>
      </c>
      <c r="G405" s="614" t="s">
        <v>14069</v>
      </c>
      <c r="H405" s="541">
        <v>1.63</v>
      </c>
      <c r="I405" s="614" t="s">
        <v>14068</v>
      </c>
      <c r="J405" s="541">
        <v>3.58</v>
      </c>
    </row>
    <row r="406" spans="1:10" ht="15" thickBot="1">
      <c r="A406" s="614"/>
      <c r="B406" s="614"/>
      <c r="C406" s="614"/>
      <c r="D406" s="614"/>
      <c r="E406" s="614" t="s">
        <v>14067</v>
      </c>
      <c r="F406" s="541">
        <v>21.34</v>
      </c>
      <c r="G406" s="614"/>
      <c r="H406" s="818" t="s">
        <v>14066</v>
      </c>
      <c r="I406" s="818"/>
      <c r="J406" s="541">
        <v>98.39</v>
      </c>
    </row>
    <row r="407" spans="1:10" ht="0.95" customHeight="1" thickTop="1">
      <c r="A407" s="540"/>
      <c r="B407" s="540"/>
      <c r="C407" s="540"/>
      <c r="D407" s="540"/>
      <c r="E407" s="540"/>
      <c r="F407" s="540"/>
      <c r="G407" s="540"/>
      <c r="H407" s="540"/>
      <c r="I407" s="540"/>
      <c r="J407" s="540"/>
    </row>
    <row r="408" spans="1:10" ht="18" customHeight="1">
      <c r="A408" s="615" t="s">
        <v>14748</v>
      </c>
      <c r="B408" s="554" t="s">
        <v>14089</v>
      </c>
      <c r="C408" s="615" t="s">
        <v>14088</v>
      </c>
      <c r="D408" s="615" t="s">
        <v>14087</v>
      </c>
      <c r="E408" s="819" t="s">
        <v>14086</v>
      </c>
      <c r="F408" s="819"/>
      <c r="G408" s="555" t="s">
        <v>14085</v>
      </c>
      <c r="H408" s="554" t="s">
        <v>14084</v>
      </c>
      <c r="I408" s="554" t="s">
        <v>14083</v>
      </c>
      <c r="J408" s="554" t="s">
        <v>14082</v>
      </c>
    </row>
    <row r="409" spans="1:10" ht="36" customHeight="1">
      <c r="A409" s="616" t="s">
        <v>14081</v>
      </c>
      <c r="B409" s="553" t="s">
        <v>14747</v>
      </c>
      <c r="C409" s="616" t="s">
        <v>7</v>
      </c>
      <c r="D409" s="616" t="s">
        <v>429</v>
      </c>
      <c r="E409" s="820" t="s">
        <v>14079</v>
      </c>
      <c r="F409" s="820"/>
      <c r="G409" s="552" t="s">
        <v>49</v>
      </c>
      <c r="H409" s="551">
        <v>1</v>
      </c>
      <c r="I409" s="550">
        <v>90.79</v>
      </c>
      <c r="J409" s="550">
        <v>90.79</v>
      </c>
    </row>
    <row r="410" spans="1:10" ht="24" customHeight="1">
      <c r="A410" s="617" t="s">
        <v>14077</v>
      </c>
      <c r="B410" s="549" t="s">
        <v>14269</v>
      </c>
      <c r="C410" s="617" t="s">
        <v>7</v>
      </c>
      <c r="D410" s="617" t="s">
        <v>1657</v>
      </c>
      <c r="E410" s="821" t="s">
        <v>14075</v>
      </c>
      <c r="F410" s="821"/>
      <c r="G410" s="548" t="s">
        <v>26</v>
      </c>
      <c r="H410" s="547">
        <v>0.17599999999999999</v>
      </c>
      <c r="I410" s="546">
        <v>13.87</v>
      </c>
      <c r="J410" s="546">
        <v>2.44</v>
      </c>
    </row>
    <row r="411" spans="1:10" ht="24" customHeight="1">
      <c r="A411" s="617" t="s">
        <v>14077</v>
      </c>
      <c r="B411" s="549" t="s">
        <v>14078</v>
      </c>
      <c r="C411" s="617" t="s">
        <v>7</v>
      </c>
      <c r="D411" s="617" t="s">
        <v>74</v>
      </c>
      <c r="E411" s="821" t="s">
        <v>14075</v>
      </c>
      <c r="F411" s="821"/>
      <c r="G411" s="548" t="s">
        <v>26</v>
      </c>
      <c r="H411" s="547">
        <v>0.17599999999999999</v>
      </c>
      <c r="I411" s="546">
        <v>17.79</v>
      </c>
      <c r="J411" s="546">
        <v>3.13</v>
      </c>
    </row>
    <row r="412" spans="1:10" ht="24" customHeight="1">
      <c r="A412" s="613" t="s">
        <v>14073</v>
      </c>
      <c r="B412" s="545" t="s">
        <v>14440</v>
      </c>
      <c r="C412" s="613" t="s">
        <v>7</v>
      </c>
      <c r="D412" s="613" t="s">
        <v>5456</v>
      </c>
      <c r="E412" s="817" t="s">
        <v>14071</v>
      </c>
      <c r="F412" s="817"/>
      <c r="G412" s="544" t="s">
        <v>49</v>
      </c>
      <c r="H412" s="543">
        <v>4.7E-2</v>
      </c>
      <c r="I412" s="542">
        <v>79.94</v>
      </c>
      <c r="J412" s="542">
        <v>3.75</v>
      </c>
    </row>
    <row r="413" spans="1:10" ht="24" customHeight="1">
      <c r="A413" s="613" t="s">
        <v>14073</v>
      </c>
      <c r="B413" s="545" t="s">
        <v>14746</v>
      </c>
      <c r="C413" s="613" t="s">
        <v>7</v>
      </c>
      <c r="D413" s="613" t="s">
        <v>6433</v>
      </c>
      <c r="E413" s="817" t="s">
        <v>14071</v>
      </c>
      <c r="F413" s="817"/>
      <c r="G413" s="544" t="s">
        <v>49</v>
      </c>
      <c r="H413" s="543">
        <v>1</v>
      </c>
      <c r="I413" s="542">
        <v>77.239999999999995</v>
      </c>
      <c r="J413" s="542">
        <v>77.239999999999995</v>
      </c>
    </row>
    <row r="414" spans="1:10" ht="24" customHeight="1">
      <c r="A414" s="613" t="s">
        <v>14073</v>
      </c>
      <c r="B414" s="545" t="s">
        <v>14439</v>
      </c>
      <c r="C414" s="613" t="s">
        <v>7</v>
      </c>
      <c r="D414" s="613" t="s">
        <v>9083</v>
      </c>
      <c r="E414" s="817" t="s">
        <v>14071</v>
      </c>
      <c r="F414" s="817"/>
      <c r="G414" s="544" t="s">
        <v>49</v>
      </c>
      <c r="H414" s="543">
        <v>3.9E-2</v>
      </c>
      <c r="I414" s="542">
        <v>1.86</v>
      </c>
      <c r="J414" s="542">
        <v>7.0000000000000007E-2</v>
      </c>
    </row>
    <row r="415" spans="1:10" ht="24" customHeight="1">
      <c r="A415" s="613" t="s">
        <v>14073</v>
      </c>
      <c r="B415" s="545" t="s">
        <v>14438</v>
      </c>
      <c r="C415" s="613" t="s">
        <v>7</v>
      </c>
      <c r="D415" s="613" t="s">
        <v>8116</v>
      </c>
      <c r="E415" s="817" t="s">
        <v>14071</v>
      </c>
      <c r="F415" s="817"/>
      <c r="G415" s="544" t="s">
        <v>49</v>
      </c>
      <c r="H415" s="543">
        <v>0.06</v>
      </c>
      <c r="I415" s="542">
        <v>69.42</v>
      </c>
      <c r="J415" s="542">
        <v>4.16</v>
      </c>
    </row>
    <row r="416" spans="1:10" ht="25.5">
      <c r="A416" s="614"/>
      <c r="B416" s="614"/>
      <c r="C416" s="614"/>
      <c r="D416" s="614"/>
      <c r="E416" s="614" t="s">
        <v>14070</v>
      </c>
      <c r="F416" s="541">
        <v>2.1786373999999999</v>
      </c>
      <c r="G416" s="614" t="s">
        <v>14069</v>
      </c>
      <c r="H416" s="541">
        <v>1.83</v>
      </c>
      <c r="I416" s="614" t="s">
        <v>14068</v>
      </c>
      <c r="J416" s="541">
        <v>4.01</v>
      </c>
    </row>
    <row r="417" spans="1:10" ht="15" thickBot="1">
      <c r="A417" s="614"/>
      <c r="B417" s="614"/>
      <c r="C417" s="614"/>
      <c r="D417" s="614"/>
      <c r="E417" s="614" t="s">
        <v>14067</v>
      </c>
      <c r="F417" s="541">
        <v>25.14</v>
      </c>
      <c r="G417" s="614"/>
      <c r="H417" s="818" t="s">
        <v>14066</v>
      </c>
      <c r="I417" s="818"/>
      <c r="J417" s="541">
        <v>115.93</v>
      </c>
    </row>
    <row r="418" spans="1:10" ht="0.95" customHeight="1" thickTop="1">
      <c r="A418" s="540"/>
      <c r="B418" s="540"/>
      <c r="C418" s="540"/>
      <c r="D418" s="540"/>
      <c r="E418" s="540"/>
      <c r="F418" s="540"/>
      <c r="G418" s="540"/>
      <c r="H418" s="540"/>
      <c r="I418" s="540"/>
      <c r="J418" s="540"/>
    </row>
    <row r="419" spans="1:10" ht="18" customHeight="1">
      <c r="A419" s="615" t="s">
        <v>14745</v>
      </c>
      <c r="B419" s="554" t="s">
        <v>14089</v>
      </c>
      <c r="C419" s="615" t="s">
        <v>14088</v>
      </c>
      <c r="D419" s="615" t="s">
        <v>14087</v>
      </c>
      <c r="E419" s="819" t="s">
        <v>14086</v>
      </c>
      <c r="F419" s="819"/>
      <c r="G419" s="555" t="s">
        <v>14085</v>
      </c>
      <c r="H419" s="554" t="s">
        <v>14084</v>
      </c>
      <c r="I419" s="554" t="s">
        <v>14083</v>
      </c>
      <c r="J419" s="554" t="s">
        <v>14082</v>
      </c>
    </row>
    <row r="420" spans="1:10" ht="36" customHeight="1">
      <c r="A420" s="616" t="s">
        <v>14081</v>
      </c>
      <c r="B420" s="553" t="s">
        <v>14744</v>
      </c>
      <c r="C420" s="616" t="s">
        <v>7</v>
      </c>
      <c r="D420" s="616" t="s">
        <v>1981</v>
      </c>
      <c r="E420" s="820" t="s">
        <v>14079</v>
      </c>
      <c r="F420" s="820"/>
      <c r="G420" s="552" t="s">
        <v>49</v>
      </c>
      <c r="H420" s="551">
        <v>1</v>
      </c>
      <c r="I420" s="550">
        <v>28.14</v>
      </c>
      <c r="J420" s="550">
        <v>28.14</v>
      </c>
    </row>
    <row r="421" spans="1:10" ht="24" customHeight="1">
      <c r="A421" s="617" t="s">
        <v>14077</v>
      </c>
      <c r="B421" s="549" t="s">
        <v>14269</v>
      </c>
      <c r="C421" s="617" t="s">
        <v>7</v>
      </c>
      <c r="D421" s="617" t="s">
        <v>1657</v>
      </c>
      <c r="E421" s="821" t="s">
        <v>14075</v>
      </c>
      <c r="F421" s="821"/>
      <c r="G421" s="548" t="s">
        <v>26</v>
      </c>
      <c r="H421" s="547">
        <v>0.14000000000000001</v>
      </c>
      <c r="I421" s="546">
        <v>13.87</v>
      </c>
      <c r="J421" s="546">
        <v>1.94</v>
      </c>
    </row>
    <row r="422" spans="1:10" ht="24" customHeight="1">
      <c r="A422" s="617" t="s">
        <v>14077</v>
      </c>
      <c r="B422" s="549" t="s">
        <v>14078</v>
      </c>
      <c r="C422" s="617" t="s">
        <v>7</v>
      </c>
      <c r="D422" s="617" t="s">
        <v>74</v>
      </c>
      <c r="E422" s="821" t="s">
        <v>14075</v>
      </c>
      <c r="F422" s="821"/>
      <c r="G422" s="548" t="s">
        <v>26</v>
      </c>
      <c r="H422" s="547">
        <v>0.14000000000000001</v>
      </c>
      <c r="I422" s="546">
        <v>17.79</v>
      </c>
      <c r="J422" s="546">
        <v>2.4900000000000002</v>
      </c>
    </row>
    <row r="423" spans="1:10" ht="24" customHeight="1">
      <c r="A423" s="613" t="s">
        <v>14073</v>
      </c>
      <c r="B423" s="545" t="s">
        <v>14637</v>
      </c>
      <c r="C423" s="613" t="s">
        <v>7</v>
      </c>
      <c r="D423" s="613" t="s">
        <v>5485</v>
      </c>
      <c r="E423" s="817" t="s">
        <v>14071</v>
      </c>
      <c r="F423" s="817"/>
      <c r="G423" s="544" t="s">
        <v>49</v>
      </c>
      <c r="H423" s="543">
        <v>1</v>
      </c>
      <c r="I423" s="542">
        <v>3.3</v>
      </c>
      <c r="J423" s="542">
        <v>3.3</v>
      </c>
    </row>
    <row r="424" spans="1:10" ht="24" customHeight="1">
      <c r="A424" s="613" t="s">
        <v>14073</v>
      </c>
      <c r="B424" s="545" t="s">
        <v>14743</v>
      </c>
      <c r="C424" s="613" t="s">
        <v>7</v>
      </c>
      <c r="D424" s="613" t="s">
        <v>8156</v>
      </c>
      <c r="E424" s="817" t="s">
        <v>14071</v>
      </c>
      <c r="F424" s="817"/>
      <c r="G424" s="544" t="s">
        <v>49</v>
      </c>
      <c r="H424" s="543">
        <v>1</v>
      </c>
      <c r="I424" s="542">
        <v>19.07</v>
      </c>
      <c r="J424" s="542">
        <v>19.07</v>
      </c>
    </row>
    <row r="425" spans="1:10" ht="36" customHeight="1">
      <c r="A425" s="613" t="s">
        <v>14073</v>
      </c>
      <c r="B425" s="545" t="s">
        <v>14622</v>
      </c>
      <c r="C425" s="613" t="s">
        <v>7</v>
      </c>
      <c r="D425" s="613" t="s">
        <v>8112</v>
      </c>
      <c r="E425" s="817" t="s">
        <v>14071</v>
      </c>
      <c r="F425" s="817"/>
      <c r="G425" s="544" t="s">
        <v>49</v>
      </c>
      <c r="H425" s="543">
        <v>4.5999999999999999E-2</v>
      </c>
      <c r="I425" s="542">
        <v>29.27</v>
      </c>
      <c r="J425" s="542">
        <v>1.34</v>
      </c>
    </row>
    <row r="426" spans="1:10" ht="25.5">
      <c r="A426" s="614"/>
      <c r="B426" s="614"/>
      <c r="C426" s="614"/>
      <c r="D426" s="614"/>
      <c r="E426" s="614" t="s">
        <v>14070</v>
      </c>
      <c r="F426" s="541">
        <v>1.7331304999999999</v>
      </c>
      <c r="G426" s="614" t="s">
        <v>14069</v>
      </c>
      <c r="H426" s="541">
        <v>1.46</v>
      </c>
      <c r="I426" s="614" t="s">
        <v>14068</v>
      </c>
      <c r="J426" s="541">
        <v>3.19</v>
      </c>
    </row>
    <row r="427" spans="1:10" ht="15" thickBot="1">
      <c r="A427" s="614"/>
      <c r="B427" s="614"/>
      <c r="C427" s="614"/>
      <c r="D427" s="614"/>
      <c r="E427" s="614" t="s">
        <v>14067</v>
      </c>
      <c r="F427" s="541">
        <v>7.79</v>
      </c>
      <c r="G427" s="614"/>
      <c r="H427" s="818" t="s">
        <v>14066</v>
      </c>
      <c r="I427" s="818"/>
      <c r="J427" s="541">
        <v>35.93</v>
      </c>
    </row>
    <row r="428" spans="1:10" ht="0.95" customHeight="1" thickTop="1">
      <c r="A428" s="540"/>
      <c r="B428" s="540"/>
      <c r="C428" s="540"/>
      <c r="D428" s="540"/>
      <c r="E428" s="540"/>
      <c r="F428" s="540"/>
      <c r="G428" s="540"/>
      <c r="H428" s="540"/>
      <c r="I428" s="540"/>
      <c r="J428" s="540"/>
    </row>
    <row r="429" spans="1:10" ht="18" customHeight="1">
      <c r="A429" s="615" t="s">
        <v>14742</v>
      </c>
      <c r="B429" s="554" t="s">
        <v>14089</v>
      </c>
      <c r="C429" s="615" t="s">
        <v>14088</v>
      </c>
      <c r="D429" s="615" t="s">
        <v>14087</v>
      </c>
      <c r="E429" s="819" t="s">
        <v>14086</v>
      </c>
      <c r="F429" s="819"/>
      <c r="G429" s="555" t="s">
        <v>14085</v>
      </c>
      <c r="H429" s="554" t="s">
        <v>14084</v>
      </c>
      <c r="I429" s="554" t="s">
        <v>14083</v>
      </c>
      <c r="J429" s="554" t="s">
        <v>14082</v>
      </c>
    </row>
    <row r="430" spans="1:10" ht="60" customHeight="1">
      <c r="A430" s="616" t="s">
        <v>14081</v>
      </c>
      <c r="B430" s="553" t="s">
        <v>14741</v>
      </c>
      <c r="C430" s="616" t="s">
        <v>7</v>
      </c>
      <c r="D430" s="616" t="s">
        <v>3612</v>
      </c>
      <c r="E430" s="820" t="s">
        <v>14079</v>
      </c>
      <c r="F430" s="820"/>
      <c r="G430" s="552" t="s">
        <v>49</v>
      </c>
      <c r="H430" s="551">
        <v>1</v>
      </c>
      <c r="I430" s="550">
        <v>7.89</v>
      </c>
      <c r="J430" s="550">
        <v>7.89</v>
      </c>
    </row>
    <row r="431" spans="1:10" ht="24" customHeight="1">
      <c r="A431" s="617" t="s">
        <v>14077</v>
      </c>
      <c r="B431" s="549" t="s">
        <v>14269</v>
      </c>
      <c r="C431" s="617" t="s">
        <v>7</v>
      </c>
      <c r="D431" s="617" t="s">
        <v>1657</v>
      </c>
      <c r="E431" s="821" t="s">
        <v>14075</v>
      </c>
      <c r="F431" s="821"/>
      <c r="G431" s="548" t="s">
        <v>26</v>
      </c>
      <c r="H431" s="547">
        <v>0.12</v>
      </c>
      <c r="I431" s="546">
        <v>13.87</v>
      </c>
      <c r="J431" s="546">
        <v>1.66</v>
      </c>
    </row>
    <row r="432" spans="1:10" ht="24" customHeight="1">
      <c r="A432" s="617" t="s">
        <v>14077</v>
      </c>
      <c r="B432" s="549" t="s">
        <v>14078</v>
      </c>
      <c r="C432" s="617" t="s">
        <v>7</v>
      </c>
      <c r="D432" s="617" t="s">
        <v>74</v>
      </c>
      <c r="E432" s="821" t="s">
        <v>14075</v>
      </c>
      <c r="F432" s="821"/>
      <c r="G432" s="548" t="s">
        <v>26</v>
      </c>
      <c r="H432" s="547">
        <v>0.12</v>
      </c>
      <c r="I432" s="546">
        <v>17.79</v>
      </c>
      <c r="J432" s="546">
        <v>2.13</v>
      </c>
    </row>
    <row r="433" spans="1:10" ht="24" customHeight="1">
      <c r="A433" s="613" t="s">
        <v>14073</v>
      </c>
      <c r="B433" s="545" t="s">
        <v>14740</v>
      </c>
      <c r="C433" s="613" t="s">
        <v>7</v>
      </c>
      <c r="D433" s="613" t="s">
        <v>8114</v>
      </c>
      <c r="E433" s="817" t="s">
        <v>14071</v>
      </c>
      <c r="F433" s="817"/>
      <c r="G433" s="544" t="s">
        <v>49</v>
      </c>
      <c r="H433" s="543">
        <v>0.04</v>
      </c>
      <c r="I433" s="542">
        <v>25.37</v>
      </c>
      <c r="J433" s="542">
        <v>1.01</v>
      </c>
    </row>
    <row r="434" spans="1:10" ht="24" customHeight="1">
      <c r="A434" s="613" t="s">
        <v>14073</v>
      </c>
      <c r="B434" s="545" t="s">
        <v>14739</v>
      </c>
      <c r="C434" s="613" t="s">
        <v>7</v>
      </c>
      <c r="D434" s="613" t="s">
        <v>6441</v>
      </c>
      <c r="E434" s="817" t="s">
        <v>14071</v>
      </c>
      <c r="F434" s="817"/>
      <c r="G434" s="544" t="s">
        <v>49</v>
      </c>
      <c r="H434" s="543">
        <v>1</v>
      </c>
      <c r="I434" s="542">
        <v>2.38</v>
      </c>
      <c r="J434" s="542">
        <v>2.38</v>
      </c>
    </row>
    <row r="435" spans="1:10" ht="24" customHeight="1">
      <c r="A435" s="613" t="s">
        <v>14073</v>
      </c>
      <c r="B435" s="545" t="s">
        <v>14439</v>
      </c>
      <c r="C435" s="613" t="s">
        <v>7</v>
      </c>
      <c r="D435" s="613" t="s">
        <v>9083</v>
      </c>
      <c r="E435" s="817" t="s">
        <v>14071</v>
      </c>
      <c r="F435" s="817"/>
      <c r="G435" s="544" t="s">
        <v>49</v>
      </c>
      <c r="H435" s="543">
        <v>1.2E-2</v>
      </c>
      <c r="I435" s="542">
        <v>1.86</v>
      </c>
      <c r="J435" s="542">
        <v>0.02</v>
      </c>
    </row>
    <row r="436" spans="1:10" ht="24" customHeight="1">
      <c r="A436" s="613" t="s">
        <v>14073</v>
      </c>
      <c r="B436" s="545" t="s">
        <v>14438</v>
      </c>
      <c r="C436" s="613" t="s">
        <v>7</v>
      </c>
      <c r="D436" s="613" t="s">
        <v>8116</v>
      </c>
      <c r="E436" s="817" t="s">
        <v>14071</v>
      </c>
      <c r="F436" s="817"/>
      <c r="G436" s="544" t="s">
        <v>49</v>
      </c>
      <c r="H436" s="543">
        <v>0.01</v>
      </c>
      <c r="I436" s="542">
        <v>69.42</v>
      </c>
      <c r="J436" s="542">
        <v>0.69</v>
      </c>
    </row>
    <row r="437" spans="1:10" ht="25.5">
      <c r="A437" s="614"/>
      <c r="B437" s="614"/>
      <c r="C437" s="614"/>
      <c r="D437" s="614"/>
      <c r="E437" s="614" t="s">
        <v>14070</v>
      </c>
      <c r="F437" s="541">
        <v>1.483212</v>
      </c>
      <c r="G437" s="614" t="s">
        <v>14069</v>
      </c>
      <c r="H437" s="541">
        <v>1.25</v>
      </c>
      <c r="I437" s="614" t="s">
        <v>14068</v>
      </c>
      <c r="J437" s="541">
        <v>2.73</v>
      </c>
    </row>
    <row r="438" spans="1:10" ht="15" thickBot="1">
      <c r="A438" s="614"/>
      <c r="B438" s="614"/>
      <c r="C438" s="614"/>
      <c r="D438" s="614"/>
      <c r="E438" s="614" t="s">
        <v>14067</v>
      </c>
      <c r="F438" s="541">
        <v>2.1800000000000002</v>
      </c>
      <c r="G438" s="614"/>
      <c r="H438" s="818" t="s">
        <v>14066</v>
      </c>
      <c r="I438" s="818"/>
      <c r="J438" s="541">
        <v>10.07</v>
      </c>
    </row>
    <row r="439" spans="1:10" ht="0.95" customHeight="1" thickTop="1">
      <c r="A439" s="540"/>
      <c r="B439" s="540"/>
      <c r="C439" s="540"/>
      <c r="D439" s="540"/>
      <c r="E439" s="540"/>
      <c r="F439" s="540"/>
      <c r="G439" s="540"/>
      <c r="H439" s="540"/>
      <c r="I439" s="540"/>
      <c r="J439" s="540"/>
    </row>
    <row r="440" spans="1:10" ht="18" customHeight="1">
      <c r="A440" s="615" t="s">
        <v>14738</v>
      </c>
      <c r="B440" s="554" t="s">
        <v>14089</v>
      </c>
      <c r="C440" s="615" t="s">
        <v>14088</v>
      </c>
      <c r="D440" s="615" t="s">
        <v>14087</v>
      </c>
      <c r="E440" s="819" t="s">
        <v>14086</v>
      </c>
      <c r="F440" s="819"/>
      <c r="G440" s="555" t="s">
        <v>14085</v>
      </c>
      <c r="H440" s="554" t="s">
        <v>14084</v>
      </c>
      <c r="I440" s="554" t="s">
        <v>14083</v>
      </c>
      <c r="J440" s="554" t="s">
        <v>14082</v>
      </c>
    </row>
    <row r="441" spans="1:10" ht="36" customHeight="1">
      <c r="A441" s="616" t="s">
        <v>14081</v>
      </c>
      <c r="B441" s="553" t="s">
        <v>14737</v>
      </c>
      <c r="C441" s="616" t="s">
        <v>7</v>
      </c>
      <c r="D441" s="616" t="s">
        <v>2349</v>
      </c>
      <c r="E441" s="820" t="s">
        <v>14079</v>
      </c>
      <c r="F441" s="820"/>
      <c r="G441" s="552" t="s">
        <v>49</v>
      </c>
      <c r="H441" s="551">
        <v>1</v>
      </c>
      <c r="I441" s="550">
        <v>10.29</v>
      </c>
      <c r="J441" s="550">
        <v>10.29</v>
      </c>
    </row>
    <row r="442" spans="1:10" ht="24" customHeight="1">
      <c r="A442" s="617" t="s">
        <v>14077</v>
      </c>
      <c r="B442" s="549" t="s">
        <v>14269</v>
      </c>
      <c r="C442" s="617" t="s">
        <v>7</v>
      </c>
      <c r="D442" s="617" t="s">
        <v>1657</v>
      </c>
      <c r="E442" s="821" t="s">
        <v>14075</v>
      </c>
      <c r="F442" s="821"/>
      <c r="G442" s="548" t="s">
        <v>26</v>
      </c>
      <c r="H442" s="547">
        <v>0.15</v>
      </c>
      <c r="I442" s="546">
        <v>13.87</v>
      </c>
      <c r="J442" s="546">
        <v>2.08</v>
      </c>
    </row>
    <row r="443" spans="1:10" ht="24" customHeight="1">
      <c r="A443" s="617" t="s">
        <v>14077</v>
      </c>
      <c r="B443" s="549" t="s">
        <v>14078</v>
      </c>
      <c r="C443" s="617" t="s">
        <v>7</v>
      </c>
      <c r="D443" s="617" t="s">
        <v>74</v>
      </c>
      <c r="E443" s="821" t="s">
        <v>14075</v>
      </c>
      <c r="F443" s="821"/>
      <c r="G443" s="548" t="s">
        <v>26</v>
      </c>
      <c r="H443" s="547">
        <v>0.15</v>
      </c>
      <c r="I443" s="546">
        <v>17.79</v>
      </c>
      <c r="J443" s="546">
        <v>2.66</v>
      </c>
    </row>
    <row r="444" spans="1:10" ht="24" customHeight="1">
      <c r="A444" s="613" t="s">
        <v>14073</v>
      </c>
      <c r="B444" s="545" t="s">
        <v>14440</v>
      </c>
      <c r="C444" s="613" t="s">
        <v>7</v>
      </c>
      <c r="D444" s="613" t="s">
        <v>5456</v>
      </c>
      <c r="E444" s="817" t="s">
        <v>14071</v>
      </c>
      <c r="F444" s="817"/>
      <c r="G444" s="544" t="s">
        <v>49</v>
      </c>
      <c r="H444" s="543">
        <v>7.0000000000000001E-3</v>
      </c>
      <c r="I444" s="542">
        <v>79.94</v>
      </c>
      <c r="J444" s="542">
        <v>0.55000000000000004</v>
      </c>
    </row>
    <row r="445" spans="1:10" ht="24" customHeight="1">
      <c r="A445" s="613" t="s">
        <v>14073</v>
      </c>
      <c r="B445" s="545" t="s">
        <v>14736</v>
      </c>
      <c r="C445" s="613" t="s">
        <v>7</v>
      </c>
      <c r="D445" s="613" t="s">
        <v>8147</v>
      </c>
      <c r="E445" s="817" t="s">
        <v>14071</v>
      </c>
      <c r="F445" s="817"/>
      <c r="G445" s="544" t="s">
        <v>49</v>
      </c>
      <c r="H445" s="543">
        <v>1</v>
      </c>
      <c r="I445" s="542">
        <v>4.3600000000000003</v>
      </c>
      <c r="J445" s="542">
        <v>4.3600000000000003</v>
      </c>
    </row>
    <row r="446" spans="1:10" ht="24" customHeight="1">
      <c r="A446" s="613" t="s">
        <v>14073</v>
      </c>
      <c r="B446" s="545" t="s">
        <v>14439</v>
      </c>
      <c r="C446" s="613" t="s">
        <v>7</v>
      </c>
      <c r="D446" s="613" t="s">
        <v>9083</v>
      </c>
      <c r="E446" s="817" t="s">
        <v>14071</v>
      </c>
      <c r="F446" s="817"/>
      <c r="G446" s="544" t="s">
        <v>49</v>
      </c>
      <c r="H446" s="543">
        <v>0.05</v>
      </c>
      <c r="I446" s="542">
        <v>1.86</v>
      </c>
      <c r="J446" s="542">
        <v>0.09</v>
      </c>
    </row>
    <row r="447" spans="1:10" ht="24" customHeight="1">
      <c r="A447" s="613" t="s">
        <v>14073</v>
      </c>
      <c r="B447" s="545" t="s">
        <v>14438</v>
      </c>
      <c r="C447" s="613" t="s">
        <v>7</v>
      </c>
      <c r="D447" s="613" t="s">
        <v>8116</v>
      </c>
      <c r="E447" s="817" t="s">
        <v>14071</v>
      </c>
      <c r="F447" s="817"/>
      <c r="G447" s="544" t="s">
        <v>49</v>
      </c>
      <c r="H447" s="543">
        <v>8.0000000000000002E-3</v>
      </c>
      <c r="I447" s="542">
        <v>69.42</v>
      </c>
      <c r="J447" s="542">
        <v>0.55000000000000004</v>
      </c>
    </row>
    <row r="448" spans="1:10" ht="25.5">
      <c r="A448" s="614"/>
      <c r="B448" s="614"/>
      <c r="C448" s="614"/>
      <c r="D448" s="614"/>
      <c r="E448" s="614" t="s">
        <v>14070</v>
      </c>
      <c r="F448" s="541">
        <v>1.8580897999999999</v>
      </c>
      <c r="G448" s="614" t="s">
        <v>14069</v>
      </c>
      <c r="H448" s="541">
        <v>1.56</v>
      </c>
      <c r="I448" s="614" t="s">
        <v>14068</v>
      </c>
      <c r="J448" s="541">
        <v>3.42</v>
      </c>
    </row>
    <row r="449" spans="1:10" ht="15" thickBot="1">
      <c r="A449" s="614"/>
      <c r="B449" s="614"/>
      <c r="C449" s="614"/>
      <c r="D449" s="614"/>
      <c r="E449" s="614" t="s">
        <v>14067</v>
      </c>
      <c r="F449" s="541">
        <v>2.85</v>
      </c>
      <c r="G449" s="614"/>
      <c r="H449" s="818" t="s">
        <v>14066</v>
      </c>
      <c r="I449" s="818"/>
      <c r="J449" s="541">
        <v>13.14</v>
      </c>
    </row>
    <row r="450" spans="1:10" ht="0.95" customHeight="1" thickTop="1">
      <c r="A450" s="540"/>
      <c r="B450" s="540"/>
      <c r="C450" s="540"/>
      <c r="D450" s="540"/>
      <c r="E450" s="540"/>
      <c r="F450" s="540"/>
      <c r="G450" s="540"/>
      <c r="H450" s="540"/>
      <c r="I450" s="540"/>
      <c r="J450" s="540"/>
    </row>
    <row r="451" spans="1:10" ht="18" customHeight="1">
      <c r="A451" s="615" t="s">
        <v>14735</v>
      </c>
      <c r="B451" s="554" t="s">
        <v>14089</v>
      </c>
      <c r="C451" s="615" t="s">
        <v>14088</v>
      </c>
      <c r="D451" s="615" t="s">
        <v>14087</v>
      </c>
      <c r="E451" s="819" t="s">
        <v>14086</v>
      </c>
      <c r="F451" s="819"/>
      <c r="G451" s="555" t="s">
        <v>14085</v>
      </c>
      <c r="H451" s="554" t="s">
        <v>14084</v>
      </c>
      <c r="I451" s="554" t="s">
        <v>14083</v>
      </c>
      <c r="J451" s="554" t="s">
        <v>14082</v>
      </c>
    </row>
    <row r="452" spans="1:10" ht="36" customHeight="1">
      <c r="A452" s="616" t="s">
        <v>14081</v>
      </c>
      <c r="B452" s="553" t="s">
        <v>14734</v>
      </c>
      <c r="C452" s="616" t="s">
        <v>7</v>
      </c>
      <c r="D452" s="616" t="s">
        <v>2307</v>
      </c>
      <c r="E452" s="820" t="s">
        <v>14079</v>
      </c>
      <c r="F452" s="820"/>
      <c r="G452" s="552" t="s">
        <v>49</v>
      </c>
      <c r="H452" s="551">
        <v>1</v>
      </c>
      <c r="I452" s="550">
        <v>7.19</v>
      </c>
      <c r="J452" s="550">
        <v>7.19</v>
      </c>
    </row>
    <row r="453" spans="1:10" ht="24" customHeight="1">
      <c r="A453" s="617" t="s">
        <v>14077</v>
      </c>
      <c r="B453" s="549" t="s">
        <v>14269</v>
      </c>
      <c r="C453" s="617" t="s">
        <v>7</v>
      </c>
      <c r="D453" s="617" t="s">
        <v>1657</v>
      </c>
      <c r="E453" s="821" t="s">
        <v>14075</v>
      </c>
      <c r="F453" s="821"/>
      <c r="G453" s="548" t="s">
        <v>26</v>
      </c>
      <c r="H453" s="547">
        <v>0.04</v>
      </c>
      <c r="I453" s="546">
        <v>13.87</v>
      </c>
      <c r="J453" s="546">
        <v>0.55000000000000004</v>
      </c>
    </row>
    <row r="454" spans="1:10" ht="24" customHeight="1">
      <c r="A454" s="617" t="s">
        <v>14077</v>
      </c>
      <c r="B454" s="549" t="s">
        <v>14078</v>
      </c>
      <c r="C454" s="617" t="s">
        <v>7</v>
      </c>
      <c r="D454" s="617" t="s">
        <v>74</v>
      </c>
      <c r="E454" s="821" t="s">
        <v>14075</v>
      </c>
      <c r="F454" s="821"/>
      <c r="G454" s="548" t="s">
        <v>26</v>
      </c>
      <c r="H454" s="547">
        <v>0.04</v>
      </c>
      <c r="I454" s="546">
        <v>17.79</v>
      </c>
      <c r="J454" s="546">
        <v>0.71</v>
      </c>
    </row>
    <row r="455" spans="1:10" ht="24" customHeight="1">
      <c r="A455" s="613" t="s">
        <v>14073</v>
      </c>
      <c r="B455" s="545" t="s">
        <v>14440</v>
      </c>
      <c r="C455" s="613" t="s">
        <v>7</v>
      </c>
      <c r="D455" s="613" t="s">
        <v>5456</v>
      </c>
      <c r="E455" s="817" t="s">
        <v>14071</v>
      </c>
      <c r="F455" s="817"/>
      <c r="G455" s="544" t="s">
        <v>49</v>
      </c>
      <c r="H455" s="543">
        <v>7.0000000000000001E-3</v>
      </c>
      <c r="I455" s="542">
        <v>79.94</v>
      </c>
      <c r="J455" s="542">
        <v>0.55000000000000004</v>
      </c>
    </row>
    <row r="456" spans="1:10" ht="24" customHeight="1">
      <c r="A456" s="613" t="s">
        <v>14073</v>
      </c>
      <c r="B456" s="545" t="s">
        <v>14439</v>
      </c>
      <c r="C456" s="613" t="s">
        <v>7</v>
      </c>
      <c r="D456" s="613" t="s">
        <v>9083</v>
      </c>
      <c r="E456" s="817" t="s">
        <v>14071</v>
      </c>
      <c r="F456" s="817"/>
      <c r="G456" s="544" t="s">
        <v>49</v>
      </c>
      <c r="H456" s="543">
        <v>1.2999999999999999E-2</v>
      </c>
      <c r="I456" s="542">
        <v>1.86</v>
      </c>
      <c r="J456" s="542">
        <v>0.02</v>
      </c>
    </row>
    <row r="457" spans="1:10" ht="24" customHeight="1">
      <c r="A457" s="613" t="s">
        <v>14073</v>
      </c>
      <c r="B457" s="545" t="s">
        <v>14733</v>
      </c>
      <c r="C457" s="613" t="s">
        <v>7</v>
      </c>
      <c r="D457" s="613" t="s">
        <v>6556</v>
      </c>
      <c r="E457" s="817" t="s">
        <v>14071</v>
      </c>
      <c r="F457" s="817"/>
      <c r="G457" s="544" t="s">
        <v>49</v>
      </c>
      <c r="H457" s="543">
        <v>1</v>
      </c>
      <c r="I457" s="542">
        <v>4.8099999999999996</v>
      </c>
      <c r="J457" s="542">
        <v>4.8099999999999996</v>
      </c>
    </row>
    <row r="458" spans="1:10" ht="24" customHeight="1">
      <c r="A458" s="613" t="s">
        <v>14073</v>
      </c>
      <c r="B458" s="545" t="s">
        <v>14438</v>
      </c>
      <c r="C458" s="613" t="s">
        <v>7</v>
      </c>
      <c r="D458" s="613" t="s">
        <v>8116</v>
      </c>
      <c r="E458" s="817" t="s">
        <v>14071</v>
      </c>
      <c r="F458" s="817"/>
      <c r="G458" s="544" t="s">
        <v>49</v>
      </c>
      <c r="H458" s="543">
        <v>8.0000000000000002E-3</v>
      </c>
      <c r="I458" s="542">
        <v>69.42</v>
      </c>
      <c r="J458" s="542">
        <v>0.55000000000000004</v>
      </c>
    </row>
    <row r="459" spans="1:10" ht="25.5">
      <c r="A459" s="614"/>
      <c r="B459" s="614"/>
      <c r="C459" s="614"/>
      <c r="D459" s="614"/>
      <c r="E459" s="614" t="s">
        <v>14070</v>
      </c>
      <c r="F459" s="541">
        <v>0.48897099999999999</v>
      </c>
      <c r="G459" s="614" t="s">
        <v>14069</v>
      </c>
      <c r="H459" s="541">
        <v>0.41</v>
      </c>
      <c r="I459" s="614" t="s">
        <v>14068</v>
      </c>
      <c r="J459" s="541">
        <v>0.9</v>
      </c>
    </row>
    <row r="460" spans="1:10" ht="15" thickBot="1">
      <c r="A460" s="614"/>
      <c r="B460" s="614"/>
      <c r="C460" s="614"/>
      <c r="D460" s="614"/>
      <c r="E460" s="614" t="s">
        <v>14067</v>
      </c>
      <c r="F460" s="541">
        <v>1.99</v>
      </c>
      <c r="G460" s="614"/>
      <c r="H460" s="818" t="s">
        <v>14066</v>
      </c>
      <c r="I460" s="818"/>
      <c r="J460" s="541">
        <v>9.18</v>
      </c>
    </row>
    <row r="461" spans="1:10" ht="0.95" customHeight="1" thickTop="1">
      <c r="A461" s="540"/>
      <c r="B461" s="540"/>
      <c r="C461" s="540"/>
      <c r="D461" s="540"/>
      <c r="E461" s="540"/>
      <c r="F461" s="540"/>
      <c r="G461" s="540"/>
      <c r="H461" s="540"/>
      <c r="I461" s="540"/>
      <c r="J461" s="540"/>
    </row>
    <row r="462" spans="1:10" ht="18" customHeight="1">
      <c r="A462" s="615" t="s">
        <v>14732</v>
      </c>
      <c r="B462" s="554" t="s">
        <v>14089</v>
      </c>
      <c r="C462" s="615" t="s">
        <v>14088</v>
      </c>
      <c r="D462" s="615" t="s">
        <v>14087</v>
      </c>
      <c r="E462" s="819" t="s">
        <v>14086</v>
      </c>
      <c r="F462" s="819"/>
      <c r="G462" s="555" t="s">
        <v>14085</v>
      </c>
      <c r="H462" s="554" t="s">
        <v>14084</v>
      </c>
      <c r="I462" s="554" t="s">
        <v>14083</v>
      </c>
      <c r="J462" s="554" t="s">
        <v>14082</v>
      </c>
    </row>
    <row r="463" spans="1:10" ht="36" customHeight="1">
      <c r="A463" s="616" t="s">
        <v>14081</v>
      </c>
      <c r="B463" s="553" t="s">
        <v>14731</v>
      </c>
      <c r="C463" s="616" t="s">
        <v>7</v>
      </c>
      <c r="D463" s="616" t="s">
        <v>393</v>
      </c>
      <c r="E463" s="820" t="s">
        <v>14079</v>
      </c>
      <c r="F463" s="820"/>
      <c r="G463" s="552" t="s">
        <v>49</v>
      </c>
      <c r="H463" s="551">
        <v>1</v>
      </c>
      <c r="I463" s="550">
        <v>9.0299999999999994</v>
      </c>
      <c r="J463" s="550">
        <v>9.0299999999999994</v>
      </c>
    </row>
    <row r="464" spans="1:10" ht="24" customHeight="1">
      <c r="A464" s="617" t="s">
        <v>14077</v>
      </c>
      <c r="B464" s="549" t="s">
        <v>14269</v>
      </c>
      <c r="C464" s="617" t="s">
        <v>7</v>
      </c>
      <c r="D464" s="617" t="s">
        <v>1657</v>
      </c>
      <c r="E464" s="821" t="s">
        <v>14075</v>
      </c>
      <c r="F464" s="821"/>
      <c r="G464" s="548" t="s">
        <v>26</v>
      </c>
      <c r="H464" s="547">
        <v>0.2</v>
      </c>
      <c r="I464" s="546">
        <v>13.87</v>
      </c>
      <c r="J464" s="546">
        <v>2.77</v>
      </c>
    </row>
    <row r="465" spans="1:10" ht="24" customHeight="1">
      <c r="A465" s="617" t="s">
        <v>14077</v>
      </c>
      <c r="B465" s="549" t="s">
        <v>14078</v>
      </c>
      <c r="C465" s="617" t="s">
        <v>7</v>
      </c>
      <c r="D465" s="617" t="s">
        <v>74</v>
      </c>
      <c r="E465" s="821" t="s">
        <v>14075</v>
      </c>
      <c r="F465" s="821"/>
      <c r="G465" s="548" t="s">
        <v>26</v>
      </c>
      <c r="H465" s="547">
        <v>0.2</v>
      </c>
      <c r="I465" s="546">
        <v>17.79</v>
      </c>
      <c r="J465" s="546">
        <v>3.55</v>
      </c>
    </row>
    <row r="466" spans="1:10" ht="24" customHeight="1">
      <c r="A466" s="613" t="s">
        <v>14073</v>
      </c>
      <c r="B466" s="545" t="s">
        <v>14440</v>
      </c>
      <c r="C466" s="613" t="s">
        <v>7</v>
      </c>
      <c r="D466" s="613" t="s">
        <v>5456</v>
      </c>
      <c r="E466" s="817" t="s">
        <v>14071</v>
      </c>
      <c r="F466" s="817"/>
      <c r="G466" s="544" t="s">
        <v>49</v>
      </c>
      <c r="H466" s="543">
        <v>1.0999999999999999E-2</v>
      </c>
      <c r="I466" s="542">
        <v>79.94</v>
      </c>
      <c r="J466" s="542">
        <v>0.87</v>
      </c>
    </row>
    <row r="467" spans="1:10" ht="24" customHeight="1">
      <c r="A467" s="613" t="s">
        <v>14073</v>
      </c>
      <c r="B467" s="545" t="s">
        <v>14439</v>
      </c>
      <c r="C467" s="613" t="s">
        <v>7</v>
      </c>
      <c r="D467" s="613" t="s">
        <v>9083</v>
      </c>
      <c r="E467" s="817" t="s">
        <v>14071</v>
      </c>
      <c r="F467" s="817"/>
      <c r="G467" s="544" t="s">
        <v>49</v>
      </c>
      <c r="H467" s="543">
        <v>7.4999999999999997E-2</v>
      </c>
      <c r="I467" s="542">
        <v>1.86</v>
      </c>
      <c r="J467" s="542">
        <v>0.13</v>
      </c>
    </row>
    <row r="468" spans="1:10" ht="24" customHeight="1">
      <c r="A468" s="613" t="s">
        <v>14073</v>
      </c>
      <c r="B468" s="545" t="s">
        <v>14438</v>
      </c>
      <c r="C468" s="613" t="s">
        <v>7</v>
      </c>
      <c r="D468" s="613" t="s">
        <v>8116</v>
      </c>
      <c r="E468" s="817" t="s">
        <v>14071</v>
      </c>
      <c r="F468" s="817"/>
      <c r="G468" s="544" t="s">
        <v>49</v>
      </c>
      <c r="H468" s="543">
        <v>1.2E-2</v>
      </c>
      <c r="I468" s="542">
        <v>69.42</v>
      </c>
      <c r="J468" s="542">
        <v>0.83</v>
      </c>
    </row>
    <row r="469" spans="1:10" ht="24" customHeight="1">
      <c r="A469" s="613" t="s">
        <v>14073</v>
      </c>
      <c r="B469" s="545" t="s">
        <v>14730</v>
      </c>
      <c r="C469" s="613" t="s">
        <v>7</v>
      </c>
      <c r="D469" s="613" t="s">
        <v>7055</v>
      </c>
      <c r="E469" s="817" t="s">
        <v>14071</v>
      </c>
      <c r="F469" s="817"/>
      <c r="G469" s="544" t="s">
        <v>49</v>
      </c>
      <c r="H469" s="543">
        <v>1</v>
      </c>
      <c r="I469" s="542">
        <v>0.88</v>
      </c>
      <c r="J469" s="542">
        <v>0.88</v>
      </c>
    </row>
    <row r="470" spans="1:10" ht="25.5">
      <c r="A470" s="614"/>
      <c r="B470" s="614"/>
      <c r="C470" s="614"/>
      <c r="D470" s="614"/>
      <c r="E470" s="614" t="s">
        <v>14070</v>
      </c>
      <c r="F470" s="541">
        <v>2.4774530000000001</v>
      </c>
      <c r="G470" s="614" t="s">
        <v>14069</v>
      </c>
      <c r="H470" s="541">
        <v>2.08</v>
      </c>
      <c r="I470" s="614" t="s">
        <v>14068</v>
      </c>
      <c r="J470" s="541">
        <v>4.5599999999999996</v>
      </c>
    </row>
    <row r="471" spans="1:10" ht="15" thickBot="1">
      <c r="A471" s="614"/>
      <c r="B471" s="614"/>
      <c r="C471" s="614"/>
      <c r="D471" s="614"/>
      <c r="E471" s="614" t="s">
        <v>14067</v>
      </c>
      <c r="F471" s="541">
        <v>2.5</v>
      </c>
      <c r="G471" s="614"/>
      <c r="H471" s="818" t="s">
        <v>14066</v>
      </c>
      <c r="I471" s="818"/>
      <c r="J471" s="541">
        <v>11.53</v>
      </c>
    </row>
    <row r="472" spans="1:10" ht="0.95" customHeight="1" thickTop="1">
      <c r="A472" s="540"/>
      <c r="B472" s="540"/>
      <c r="C472" s="540"/>
      <c r="D472" s="540"/>
      <c r="E472" s="540"/>
      <c r="F472" s="540"/>
      <c r="G472" s="540"/>
      <c r="H472" s="540"/>
      <c r="I472" s="540"/>
      <c r="J472" s="540"/>
    </row>
    <row r="473" spans="1:10" ht="18" customHeight="1">
      <c r="A473" s="615" t="s">
        <v>14729</v>
      </c>
      <c r="B473" s="554" t="s">
        <v>14089</v>
      </c>
      <c r="C473" s="615" t="s">
        <v>14088</v>
      </c>
      <c r="D473" s="615" t="s">
        <v>14087</v>
      </c>
      <c r="E473" s="819" t="s">
        <v>14086</v>
      </c>
      <c r="F473" s="819"/>
      <c r="G473" s="555" t="s">
        <v>14085</v>
      </c>
      <c r="H473" s="554" t="s">
        <v>14084</v>
      </c>
      <c r="I473" s="554" t="s">
        <v>14083</v>
      </c>
      <c r="J473" s="554" t="s">
        <v>14082</v>
      </c>
    </row>
    <row r="474" spans="1:10" ht="36" customHeight="1">
      <c r="A474" s="616" t="s">
        <v>14081</v>
      </c>
      <c r="B474" s="553" t="s">
        <v>14728</v>
      </c>
      <c r="C474" s="616" t="s">
        <v>7</v>
      </c>
      <c r="D474" s="616" t="s">
        <v>400</v>
      </c>
      <c r="E474" s="820" t="s">
        <v>14079</v>
      </c>
      <c r="F474" s="820"/>
      <c r="G474" s="552" t="s">
        <v>49</v>
      </c>
      <c r="H474" s="551">
        <v>1</v>
      </c>
      <c r="I474" s="550">
        <v>9.85</v>
      </c>
      <c r="J474" s="550">
        <v>9.85</v>
      </c>
    </row>
    <row r="475" spans="1:10" ht="24" customHeight="1">
      <c r="A475" s="617" t="s">
        <v>14077</v>
      </c>
      <c r="B475" s="549" t="s">
        <v>14269</v>
      </c>
      <c r="C475" s="617" t="s">
        <v>7</v>
      </c>
      <c r="D475" s="617" t="s">
        <v>1657</v>
      </c>
      <c r="E475" s="821" t="s">
        <v>14075</v>
      </c>
      <c r="F475" s="821"/>
      <c r="G475" s="548" t="s">
        <v>26</v>
      </c>
      <c r="H475" s="547">
        <v>0.14299999999999999</v>
      </c>
      <c r="I475" s="546">
        <v>13.87</v>
      </c>
      <c r="J475" s="546">
        <v>1.98</v>
      </c>
    </row>
    <row r="476" spans="1:10" ht="24" customHeight="1">
      <c r="A476" s="617" t="s">
        <v>14077</v>
      </c>
      <c r="B476" s="549" t="s">
        <v>14078</v>
      </c>
      <c r="C476" s="617" t="s">
        <v>7</v>
      </c>
      <c r="D476" s="617" t="s">
        <v>74</v>
      </c>
      <c r="E476" s="821" t="s">
        <v>14075</v>
      </c>
      <c r="F476" s="821"/>
      <c r="G476" s="548" t="s">
        <v>26</v>
      </c>
      <c r="H476" s="547">
        <v>0.14299999999999999</v>
      </c>
      <c r="I476" s="546">
        <v>17.79</v>
      </c>
      <c r="J476" s="546">
        <v>2.54</v>
      </c>
    </row>
    <row r="477" spans="1:10" ht="24" customHeight="1">
      <c r="A477" s="613" t="s">
        <v>14073</v>
      </c>
      <c r="B477" s="545" t="s">
        <v>14440</v>
      </c>
      <c r="C477" s="613" t="s">
        <v>7</v>
      </c>
      <c r="D477" s="613" t="s">
        <v>5456</v>
      </c>
      <c r="E477" s="817" t="s">
        <v>14071</v>
      </c>
      <c r="F477" s="817"/>
      <c r="G477" s="544" t="s">
        <v>49</v>
      </c>
      <c r="H477" s="543">
        <v>1.4E-2</v>
      </c>
      <c r="I477" s="542">
        <v>79.94</v>
      </c>
      <c r="J477" s="542">
        <v>1.1100000000000001</v>
      </c>
    </row>
    <row r="478" spans="1:10" ht="24" customHeight="1">
      <c r="A478" s="613" t="s">
        <v>14073</v>
      </c>
      <c r="B478" s="545" t="s">
        <v>14439</v>
      </c>
      <c r="C478" s="613" t="s">
        <v>7</v>
      </c>
      <c r="D478" s="613" t="s">
        <v>9083</v>
      </c>
      <c r="E478" s="817" t="s">
        <v>14071</v>
      </c>
      <c r="F478" s="817"/>
      <c r="G478" s="544" t="s">
        <v>49</v>
      </c>
      <c r="H478" s="543">
        <v>5.2999999999999999E-2</v>
      </c>
      <c r="I478" s="542">
        <v>1.86</v>
      </c>
      <c r="J478" s="542">
        <v>0.09</v>
      </c>
    </row>
    <row r="479" spans="1:10" ht="24" customHeight="1">
      <c r="A479" s="613" t="s">
        <v>14073</v>
      </c>
      <c r="B479" s="545" t="s">
        <v>14438</v>
      </c>
      <c r="C479" s="613" t="s">
        <v>7</v>
      </c>
      <c r="D479" s="613" t="s">
        <v>8116</v>
      </c>
      <c r="E479" s="817" t="s">
        <v>14071</v>
      </c>
      <c r="F479" s="817"/>
      <c r="G479" s="544" t="s">
        <v>49</v>
      </c>
      <c r="H479" s="543">
        <v>1.7000000000000001E-2</v>
      </c>
      <c r="I479" s="542">
        <v>69.42</v>
      </c>
      <c r="J479" s="542">
        <v>1.18</v>
      </c>
    </row>
    <row r="480" spans="1:10" ht="24" customHeight="1">
      <c r="A480" s="613" t="s">
        <v>14073</v>
      </c>
      <c r="B480" s="545" t="s">
        <v>14727</v>
      </c>
      <c r="C480" s="613" t="s">
        <v>7</v>
      </c>
      <c r="D480" s="613" t="s">
        <v>7056</v>
      </c>
      <c r="E480" s="817" t="s">
        <v>14071</v>
      </c>
      <c r="F480" s="817"/>
      <c r="G480" s="544" t="s">
        <v>49</v>
      </c>
      <c r="H480" s="543">
        <v>1</v>
      </c>
      <c r="I480" s="542">
        <v>2.95</v>
      </c>
      <c r="J480" s="542">
        <v>2.95</v>
      </c>
    </row>
    <row r="481" spans="1:10" ht="25.5">
      <c r="A481" s="614"/>
      <c r="B481" s="614"/>
      <c r="C481" s="614"/>
      <c r="D481" s="614"/>
      <c r="E481" s="614" t="s">
        <v>14070</v>
      </c>
      <c r="F481" s="541">
        <v>1.7711615999999999</v>
      </c>
      <c r="G481" s="614" t="s">
        <v>14069</v>
      </c>
      <c r="H481" s="541">
        <v>1.49</v>
      </c>
      <c r="I481" s="614" t="s">
        <v>14068</v>
      </c>
      <c r="J481" s="541">
        <v>3.26</v>
      </c>
    </row>
    <row r="482" spans="1:10" ht="15" thickBot="1">
      <c r="A482" s="614"/>
      <c r="B482" s="614"/>
      <c r="C482" s="614"/>
      <c r="D482" s="614"/>
      <c r="E482" s="614" t="s">
        <v>14067</v>
      </c>
      <c r="F482" s="541">
        <v>2.72</v>
      </c>
      <c r="G482" s="614"/>
      <c r="H482" s="818" t="s">
        <v>14066</v>
      </c>
      <c r="I482" s="818"/>
      <c r="J482" s="541">
        <v>12.57</v>
      </c>
    </row>
    <row r="483" spans="1:10" ht="0.95" customHeight="1" thickTop="1">
      <c r="A483" s="540"/>
      <c r="B483" s="540"/>
      <c r="C483" s="540"/>
      <c r="D483" s="540"/>
      <c r="E483" s="540"/>
      <c r="F483" s="540"/>
      <c r="G483" s="540"/>
      <c r="H483" s="540"/>
      <c r="I483" s="540"/>
      <c r="J483" s="540"/>
    </row>
    <row r="484" spans="1:10" ht="18" customHeight="1">
      <c r="A484" s="615" t="s">
        <v>14726</v>
      </c>
      <c r="B484" s="554" t="s">
        <v>14089</v>
      </c>
      <c r="C484" s="615" t="s">
        <v>14088</v>
      </c>
      <c r="D484" s="615" t="s">
        <v>14087</v>
      </c>
      <c r="E484" s="819" t="s">
        <v>14086</v>
      </c>
      <c r="F484" s="819"/>
      <c r="G484" s="555" t="s">
        <v>14085</v>
      </c>
      <c r="H484" s="554" t="s">
        <v>14084</v>
      </c>
      <c r="I484" s="554" t="s">
        <v>14083</v>
      </c>
      <c r="J484" s="554" t="s">
        <v>14082</v>
      </c>
    </row>
    <row r="485" spans="1:10" ht="24" customHeight="1">
      <c r="A485" s="616" t="s">
        <v>14081</v>
      </c>
      <c r="B485" s="553" t="s">
        <v>14725</v>
      </c>
      <c r="C485" s="616" t="s">
        <v>7</v>
      </c>
      <c r="D485" s="616" t="s">
        <v>2047</v>
      </c>
      <c r="E485" s="820" t="s">
        <v>14079</v>
      </c>
      <c r="F485" s="820"/>
      <c r="G485" s="552" t="s">
        <v>49</v>
      </c>
      <c r="H485" s="551">
        <v>1</v>
      </c>
      <c r="I485" s="550">
        <v>16.18</v>
      </c>
      <c r="J485" s="550">
        <v>16.18</v>
      </c>
    </row>
    <row r="486" spans="1:10" ht="24" customHeight="1">
      <c r="A486" s="617" t="s">
        <v>14077</v>
      </c>
      <c r="B486" s="549" t="s">
        <v>14269</v>
      </c>
      <c r="C486" s="617" t="s">
        <v>7</v>
      </c>
      <c r="D486" s="617" t="s">
        <v>1657</v>
      </c>
      <c r="E486" s="821" t="s">
        <v>14075</v>
      </c>
      <c r="F486" s="821"/>
      <c r="G486" s="548" t="s">
        <v>26</v>
      </c>
      <c r="H486" s="547">
        <v>0.14399999999999999</v>
      </c>
      <c r="I486" s="546">
        <v>13.87</v>
      </c>
      <c r="J486" s="546">
        <v>1.99</v>
      </c>
    </row>
    <row r="487" spans="1:10" ht="24" customHeight="1">
      <c r="A487" s="617" t="s">
        <v>14077</v>
      </c>
      <c r="B487" s="549" t="s">
        <v>14078</v>
      </c>
      <c r="C487" s="617" t="s">
        <v>7</v>
      </c>
      <c r="D487" s="617" t="s">
        <v>74</v>
      </c>
      <c r="E487" s="821" t="s">
        <v>14075</v>
      </c>
      <c r="F487" s="821"/>
      <c r="G487" s="548" t="s">
        <v>26</v>
      </c>
      <c r="H487" s="547">
        <v>0.14399999999999999</v>
      </c>
      <c r="I487" s="546">
        <v>17.79</v>
      </c>
      <c r="J487" s="546">
        <v>2.56</v>
      </c>
    </row>
    <row r="488" spans="1:10" ht="24" customHeight="1">
      <c r="A488" s="613" t="s">
        <v>14073</v>
      </c>
      <c r="B488" s="545" t="s">
        <v>14440</v>
      </c>
      <c r="C488" s="613" t="s">
        <v>7</v>
      </c>
      <c r="D488" s="613" t="s">
        <v>5456</v>
      </c>
      <c r="E488" s="817" t="s">
        <v>14071</v>
      </c>
      <c r="F488" s="817"/>
      <c r="G488" s="544" t="s">
        <v>49</v>
      </c>
      <c r="H488" s="543">
        <v>2.5999999999999999E-2</v>
      </c>
      <c r="I488" s="542">
        <v>79.94</v>
      </c>
      <c r="J488" s="542">
        <v>2.0699999999999998</v>
      </c>
    </row>
    <row r="489" spans="1:10" ht="24" customHeight="1">
      <c r="A489" s="613" t="s">
        <v>14073</v>
      </c>
      <c r="B489" s="545" t="s">
        <v>14439</v>
      </c>
      <c r="C489" s="613" t="s">
        <v>7</v>
      </c>
      <c r="D489" s="613" t="s">
        <v>9083</v>
      </c>
      <c r="E489" s="817" t="s">
        <v>14071</v>
      </c>
      <c r="F489" s="817"/>
      <c r="G489" s="544" t="s">
        <v>49</v>
      </c>
      <c r="H489" s="543">
        <v>3.5999999999999997E-2</v>
      </c>
      <c r="I489" s="542">
        <v>1.86</v>
      </c>
      <c r="J489" s="542">
        <v>0.06</v>
      </c>
    </row>
    <row r="490" spans="1:10" ht="24" customHeight="1">
      <c r="A490" s="613" t="s">
        <v>14073</v>
      </c>
      <c r="B490" s="545" t="s">
        <v>14438</v>
      </c>
      <c r="C490" s="613" t="s">
        <v>7</v>
      </c>
      <c r="D490" s="613" t="s">
        <v>8116</v>
      </c>
      <c r="E490" s="817" t="s">
        <v>14071</v>
      </c>
      <c r="F490" s="817"/>
      <c r="G490" s="544" t="s">
        <v>49</v>
      </c>
      <c r="H490" s="543">
        <v>3.3000000000000002E-2</v>
      </c>
      <c r="I490" s="542">
        <v>69.42</v>
      </c>
      <c r="J490" s="542">
        <v>2.29</v>
      </c>
    </row>
    <row r="491" spans="1:10" ht="24" customHeight="1">
      <c r="A491" s="613" t="s">
        <v>14073</v>
      </c>
      <c r="B491" s="545" t="s">
        <v>14724</v>
      </c>
      <c r="C491" s="613" t="s">
        <v>7</v>
      </c>
      <c r="D491" s="613" t="s">
        <v>7058</v>
      </c>
      <c r="E491" s="817" t="s">
        <v>14071</v>
      </c>
      <c r="F491" s="817"/>
      <c r="G491" s="544" t="s">
        <v>49</v>
      </c>
      <c r="H491" s="543">
        <v>1</v>
      </c>
      <c r="I491" s="542">
        <v>7.21</v>
      </c>
      <c r="J491" s="542">
        <v>7.21</v>
      </c>
    </row>
    <row r="492" spans="1:10" ht="25.5">
      <c r="A492" s="614"/>
      <c r="B492" s="614"/>
      <c r="C492" s="614"/>
      <c r="D492" s="614"/>
      <c r="E492" s="614" t="s">
        <v>14070</v>
      </c>
      <c r="F492" s="541">
        <v>1.7820275999999999</v>
      </c>
      <c r="G492" s="614" t="s">
        <v>14069</v>
      </c>
      <c r="H492" s="541">
        <v>1.5</v>
      </c>
      <c r="I492" s="614" t="s">
        <v>14068</v>
      </c>
      <c r="J492" s="541">
        <v>3.28</v>
      </c>
    </row>
    <row r="493" spans="1:10" ht="15" thickBot="1">
      <c r="A493" s="614"/>
      <c r="B493" s="614"/>
      <c r="C493" s="614"/>
      <c r="D493" s="614"/>
      <c r="E493" s="614" t="s">
        <v>14067</v>
      </c>
      <c r="F493" s="541">
        <v>4.4800000000000004</v>
      </c>
      <c r="G493" s="614"/>
      <c r="H493" s="818" t="s">
        <v>14066</v>
      </c>
      <c r="I493" s="818"/>
      <c r="J493" s="541">
        <v>20.66</v>
      </c>
    </row>
    <row r="494" spans="1:10" ht="0.95" customHeight="1" thickTop="1">
      <c r="A494" s="540"/>
      <c r="B494" s="540"/>
      <c r="C494" s="540"/>
      <c r="D494" s="540"/>
      <c r="E494" s="540"/>
      <c r="F494" s="540"/>
      <c r="G494" s="540"/>
      <c r="H494" s="540"/>
      <c r="I494" s="540"/>
      <c r="J494" s="540"/>
    </row>
    <row r="495" spans="1:10" ht="18" customHeight="1">
      <c r="A495" s="615" t="s">
        <v>14723</v>
      </c>
      <c r="B495" s="554" t="s">
        <v>14089</v>
      </c>
      <c r="C495" s="615" t="s">
        <v>14088</v>
      </c>
      <c r="D495" s="615" t="s">
        <v>14087</v>
      </c>
      <c r="E495" s="819" t="s">
        <v>14086</v>
      </c>
      <c r="F495" s="819"/>
      <c r="G495" s="555" t="s">
        <v>14085</v>
      </c>
      <c r="H495" s="554" t="s">
        <v>14084</v>
      </c>
      <c r="I495" s="554" t="s">
        <v>14083</v>
      </c>
      <c r="J495" s="554" t="s">
        <v>14082</v>
      </c>
    </row>
    <row r="496" spans="1:10" ht="36" customHeight="1">
      <c r="A496" s="616" t="s">
        <v>14081</v>
      </c>
      <c r="B496" s="553" t="s">
        <v>14722</v>
      </c>
      <c r="C496" s="616" t="s">
        <v>7</v>
      </c>
      <c r="D496" s="616" t="s">
        <v>450</v>
      </c>
      <c r="E496" s="820" t="s">
        <v>14079</v>
      </c>
      <c r="F496" s="820"/>
      <c r="G496" s="552" t="s">
        <v>49</v>
      </c>
      <c r="H496" s="551">
        <v>1</v>
      </c>
      <c r="I496" s="550">
        <v>9.7899999999999991</v>
      </c>
      <c r="J496" s="550">
        <v>9.7899999999999991</v>
      </c>
    </row>
    <row r="497" spans="1:10" ht="24" customHeight="1">
      <c r="A497" s="617" t="s">
        <v>14077</v>
      </c>
      <c r="B497" s="549" t="s">
        <v>14269</v>
      </c>
      <c r="C497" s="617" t="s">
        <v>7</v>
      </c>
      <c r="D497" s="617" t="s">
        <v>1657</v>
      </c>
      <c r="E497" s="821" t="s">
        <v>14075</v>
      </c>
      <c r="F497" s="821"/>
      <c r="G497" s="548" t="s">
        <v>26</v>
      </c>
      <c r="H497" s="547">
        <v>9.8000000000000004E-2</v>
      </c>
      <c r="I497" s="546">
        <v>13.87</v>
      </c>
      <c r="J497" s="546">
        <v>1.35</v>
      </c>
    </row>
    <row r="498" spans="1:10" ht="24" customHeight="1">
      <c r="A498" s="617" t="s">
        <v>14077</v>
      </c>
      <c r="B498" s="549" t="s">
        <v>14078</v>
      </c>
      <c r="C498" s="617" t="s">
        <v>7</v>
      </c>
      <c r="D498" s="617" t="s">
        <v>74</v>
      </c>
      <c r="E498" s="821" t="s">
        <v>14075</v>
      </c>
      <c r="F498" s="821"/>
      <c r="G498" s="548" t="s">
        <v>26</v>
      </c>
      <c r="H498" s="547">
        <v>9.8000000000000004E-2</v>
      </c>
      <c r="I498" s="546">
        <v>17.79</v>
      </c>
      <c r="J498" s="546">
        <v>1.74</v>
      </c>
    </row>
    <row r="499" spans="1:10" ht="24" customHeight="1">
      <c r="A499" s="613" t="s">
        <v>14073</v>
      </c>
      <c r="B499" s="545" t="s">
        <v>14440</v>
      </c>
      <c r="C499" s="613" t="s">
        <v>7</v>
      </c>
      <c r="D499" s="613" t="s">
        <v>5456</v>
      </c>
      <c r="E499" s="817" t="s">
        <v>14071</v>
      </c>
      <c r="F499" s="817"/>
      <c r="G499" s="544" t="s">
        <v>49</v>
      </c>
      <c r="H499" s="543">
        <v>1.4E-2</v>
      </c>
      <c r="I499" s="542">
        <v>79.94</v>
      </c>
      <c r="J499" s="542">
        <v>1.1100000000000001</v>
      </c>
    </row>
    <row r="500" spans="1:10" ht="24" customHeight="1">
      <c r="A500" s="613" t="s">
        <v>14073</v>
      </c>
      <c r="B500" s="545" t="s">
        <v>14439</v>
      </c>
      <c r="C500" s="613" t="s">
        <v>7</v>
      </c>
      <c r="D500" s="613" t="s">
        <v>9083</v>
      </c>
      <c r="E500" s="817" t="s">
        <v>14071</v>
      </c>
      <c r="F500" s="817"/>
      <c r="G500" s="544" t="s">
        <v>49</v>
      </c>
      <c r="H500" s="543">
        <v>2.5000000000000001E-2</v>
      </c>
      <c r="I500" s="542">
        <v>1.86</v>
      </c>
      <c r="J500" s="542">
        <v>0.04</v>
      </c>
    </row>
    <row r="501" spans="1:10" ht="24" customHeight="1">
      <c r="A501" s="613" t="s">
        <v>14073</v>
      </c>
      <c r="B501" s="545" t="s">
        <v>14438</v>
      </c>
      <c r="C501" s="613" t="s">
        <v>7</v>
      </c>
      <c r="D501" s="613" t="s">
        <v>8116</v>
      </c>
      <c r="E501" s="817" t="s">
        <v>14071</v>
      </c>
      <c r="F501" s="817"/>
      <c r="G501" s="544" t="s">
        <v>49</v>
      </c>
      <c r="H501" s="543">
        <v>1.7000000000000001E-2</v>
      </c>
      <c r="I501" s="542">
        <v>69.42</v>
      </c>
      <c r="J501" s="542">
        <v>1.18</v>
      </c>
    </row>
    <row r="502" spans="1:10" ht="24" customHeight="1">
      <c r="A502" s="613" t="s">
        <v>14073</v>
      </c>
      <c r="B502" s="545" t="s">
        <v>14721</v>
      </c>
      <c r="C502" s="613" t="s">
        <v>7</v>
      </c>
      <c r="D502" s="613" t="s">
        <v>7052</v>
      </c>
      <c r="E502" s="817" t="s">
        <v>14071</v>
      </c>
      <c r="F502" s="817"/>
      <c r="G502" s="544" t="s">
        <v>49</v>
      </c>
      <c r="H502" s="543">
        <v>1</v>
      </c>
      <c r="I502" s="542">
        <v>4.37</v>
      </c>
      <c r="J502" s="542">
        <v>4.37</v>
      </c>
    </row>
    <row r="503" spans="1:10" ht="25.5">
      <c r="A503" s="614"/>
      <c r="B503" s="614"/>
      <c r="C503" s="614"/>
      <c r="D503" s="614"/>
      <c r="E503" s="614" t="s">
        <v>14070</v>
      </c>
      <c r="F503" s="541">
        <v>1.2115613999999999</v>
      </c>
      <c r="G503" s="614" t="s">
        <v>14069</v>
      </c>
      <c r="H503" s="541">
        <v>1.02</v>
      </c>
      <c r="I503" s="614" t="s">
        <v>14068</v>
      </c>
      <c r="J503" s="541">
        <v>2.23</v>
      </c>
    </row>
    <row r="504" spans="1:10" ht="15" thickBot="1">
      <c r="A504" s="614"/>
      <c r="B504" s="614"/>
      <c r="C504" s="614"/>
      <c r="D504" s="614"/>
      <c r="E504" s="614" t="s">
        <v>14067</v>
      </c>
      <c r="F504" s="541">
        <v>2.71</v>
      </c>
      <c r="G504" s="614"/>
      <c r="H504" s="818" t="s">
        <v>14066</v>
      </c>
      <c r="I504" s="818"/>
      <c r="J504" s="541">
        <v>12.5</v>
      </c>
    </row>
    <row r="505" spans="1:10" ht="0.95" customHeight="1" thickTop="1">
      <c r="A505" s="540"/>
      <c r="B505" s="540"/>
      <c r="C505" s="540"/>
      <c r="D505" s="540"/>
      <c r="E505" s="540"/>
      <c r="F505" s="540"/>
      <c r="G505" s="540"/>
      <c r="H505" s="540"/>
      <c r="I505" s="540"/>
      <c r="J505" s="540"/>
    </row>
    <row r="506" spans="1:10" ht="18" customHeight="1">
      <c r="A506" s="615" t="s">
        <v>14720</v>
      </c>
      <c r="B506" s="554" t="s">
        <v>14089</v>
      </c>
      <c r="C506" s="615" t="s">
        <v>14088</v>
      </c>
      <c r="D506" s="615" t="s">
        <v>14087</v>
      </c>
      <c r="E506" s="819" t="s">
        <v>14086</v>
      </c>
      <c r="F506" s="819"/>
      <c r="G506" s="555" t="s">
        <v>14085</v>
      </c>
      <c r="H506" s="554" t="s">
        <v>14084</v>
      </c>
      <c r="I506" s="554" t="s">
        <v>14083</v>
      </c>
      <c r="J506" s="554" t="s">
        <v>14082</v>
      </c>
    </row>
    <row r="507" spans="1:10" ht="36" customHeight="1">
      <c r="A507" s="616" t="s">
        <v>14081</v>
      </c>
      <c r="B507" s="553" t="s">
        <v>14719</v>
      </c>
      <c r="C507" s="616" t="s">
        <v>7</v>
      </c>
      <c r="D507" s="616" t="s">
        <v>453</v>
      </c>
      <c r="E507" s="820" t="s">
        <v>14079</v>
      </c>
      <c r="F507" s="820"/>
      <c r="G507" s="552" t="s">
        <v>49</v>
      </c>
      <c r="H507" s="551">
        <v>1</v>
      </c>
      <c r="I507" s="550">
        <v>15.35</v>
      </c>
      <c r="J507" s="550">
        <v>15.35</v>
      </c>
    </row>
    <row r="508" spans="1:10" ht="24" customHeight="1">
      <c r="A508" s="617" t="s">
        <v>14077</v>
      </c>
      <c r="B508" s="549" t="s">
        <v>14269</v>
      </c>
      <c r="C508" s="617" t="s">
        <v>7</v>
      </c>
      <c r="D508" s="617" t="s">
        <v>1657</v>
      </c>
      <c r="E508" s="821" t="s">
        <v>14075</v>
      </c>
      <c r="F508" s="821"/>
      <c r="G508" s="548" t="s">
        <v>26</v>
      </c>
      <c r="H508" s="547">
        <v>0.14399999999999999</v>
      </c>
      <c r="I508" s="546">
        <v>13.87</v>
      </c>
      <c r="J508" s="546">
        <v>1.99</v>
      </c>
    </row>
    <row r="509" spans="1:10" ht="24" customHeight="1">
      <c r="A509" s="617" t="s">
        <v>14077</v>
      </c>
      <c r="B509" s="549" t="s">
        <v>14078</v>
      </c>
      <c r="C509" s="617" t="s">
        <v>7</v>
      </c>
      <c r="D509" s="617" t="s">
        <v>74</v>
      </c>
      <c r="E509" s="821" t="s">
        <v>14075</v>
      </c>
      <c r="F509" s="821"/>
      <c r="G509" s="548" t="s">
        <v>26</v>
      </c>
      <c r="H509" s="547">
        <v>0.14399999999999999</v>
      </c>
      <c r="I509" s="546">
        <v>17.79</v>
      </c>
      <c r="J509" s="546">
        <v>2.56</v>
      </c>
    </row>
    <row r="510" spans="1:10" ht="24" customHeight="1">
      <c r="A510" s="613" t="s">
        <v>14073</v>
      </c>
      <c r="B510" s="545" t="s">
        <v>14440</v>
      </c>
      <c r="C510" s="613" t="s">
        <v>7</v>
      </c>
      <c r="D510" s="613" t="s">
        <v>5456</v>
      </c>
      <c r="E510" s="817" t="s">
        <v>14071</v>
      </c>
      <c r="F510" s="817"/>
      <c r="G510" s="544" t="s">
        <v>49</v>
      </c>
      <c r="H510" s="543">
        <v>2.5999999999999999E-2</v>
      </c>
      <c r="I510" s="542">
        <v>79.94</v>
      </c>
      <c r="J510" s="542">
        <v>2.0699999999999998</v>
      </c>
    </row>
    <row r="511" spans="1:10" ht="24" customHeight="1">
      <c r="A511" s="613" t="s">
        <v>14073</v>
      </c>
      <c r="B511" s="545" t="s">
        <v>14439</v>
      </c>
      <c r="C511" s="613" t="s">
        <v>7</v>
      </c>
      <c r="D511" s="613" t="s">
        <v>9083</v>
      </c>
      <c r="E511" s="817" t="s">
        <v>14071</v>
      </c>
      <c r="F511" s="817"/>
      <c r="G511" s="544" t="s">
        <v>49</v>
      </c>
      <c r="H511" s="543">
        <v>3.5999999999999997E-2</v>
      </c>
      <c r="I511" s="542">
        <v>1.86</v>
      </c>
      <c r="J511" s="542">
        <v>0.06</v>
      </c>
    </row>
    <row r="512" spans="1:10" ht="24" customHeight="1">
      <c r="A512" s="613" t="s">
        <v>14073</v>
      </c>
      <c r="B512" s="545" t="s">
        <v>14438</v>
      </c>
      <c r="C512" s="613" t="s">
        <v>7</v>
      </c>
      <c r="D512" s="613" t="s">
        <v>8116</v>
      </c>
      <c r="E512" s="817" t="s">
        <v>14071</v>
      </c>
      <c r="F512" s="817"/>
      <c r="G512" s="544" t="s">
        <v>49</v>
      </c>
      <c r="H512" s="543">
        <v>3.3000000000000002E-2</v>
      </c>
      <c r="I512" s="542">
        <v>69.42</v>
      </c>
      <c r="J512" s="542">
        <v>2.29</v>
      </c>
    </row>
    <row r="513" spans="1:10" ht="24" customHeight="1">
      <c r="A513" s="613" t="s">
        <v>14073</v>
      </c>
      <c r="B513" s="545" t="s">
        <v>14718</v>
      </c>
      <c r="C513" s="613" t="s">
        <v>7</v>
      </c>
      <c r="D513" s="613" t="s">
        <v>7046</v>
      </c>
      <c r="E513" s="817" t="s">
        <v>14071</v>
      </c>
      <c r="F513" s="817"/>
      <c r="G513" s="544" t="s">
        <v>49</v>
      </c>
      <c r="H513" s="543">
        <v>1</v>
      </c>
      <c r="I513" s="542">
        <v>6.38</v>
      </c>
      <c r="J513" s="542">
        <v>6.38</v>
      </c>
    </row>
    <row r="514" spans="1:10" ht="25.5">
      <c r="A514" s="614"/>
      <c r="B514" s="614"/>
      <c r="C514" s="614"/>
      <c r="D514" s="614"/>
      <c r="E514" s="614" t="s">
        <v>14070</v>
      </c>
      <c r="F514" s="541">
        <v>1.7820275999999999</v>
      </c>
      <c r="G514" s="614" t="s">
        <v>14069</v>
      </c>
      <c r="H514" s="541">
        <v>1.5</v>
      </c>
      <c r="I514" s="614" t="s">
        <v>14068</v>
      </c>
      <c r="J514" s="541">
        <v>3.28</v>
      </c>
    </row>
    <row r="515" spans="1:10" ht="15" thickBot="1">
      <c r="A515" s="614"/>
      <c r="B515" s="614"/>
      <c r="C515" s="614"/>
      <c r="D515" s="614"/>
      <c r="E515" s="614" t="s">
        <v>14067</v>
      </c>
      <c r="F515" s="541">
        <v>4.25</v>
      </c>
      <c r="G515" s="614"/>
      <c r="H515" s="818" t="s">
        <v>14066</v>
      </c>
      <c r="I515" s="818"/>
      <c r="J515" s="541">
        <v>19.600000000000001</v>
      </c>
    </row>
    <row r="516" spans="1:10" ht="0.95" customHeight="1" thickTop="1">
      <c r="A516" s="540"/>
      <c r="B516" s="540"/>
      <c r="C516" s="540"/>
      <c r="D516" s="540"/>
      <c r="E516" s="540"/>
      <c r="F516" s="540"/>
      <c r="G516" s="540"/>
      <c r="H516" s="540"/>
      <c r="I516" s="540"/>
      <c r="J516" s="540"/>
    </row>
    <row r="517" spans="1:10" ht="18" customHeight="1">
      <c r="A517" s="615" t="s">
        <v>14717</v>
      </c>
      <c r="B517" s="554" t="s">
        <v>14089</v>
      </c>
      <c r="C517" s="615" t="s">
        <v>14088</v>
      </c>
      <c r="D517" s="615" t="s">
        <v>14087</v>
      </c>
      <c r="E517" s="819" t="s">
        <v>14086</v>
      </c>
      <c r="F517" s="819"/>
      <c r="G517" s="555" t="s">
        <v>14085</v>
      </c>
      <c r="H517" s="554" t="s">
        <v>14084</v>
      </c>
      <c r="I517" s="554" t="s">
        <v>14083</v>
      </c>
      <c r="J517" s="554" t="s">
        <v>14082</v>
      </c>
    </row>
    <row r="518" spans="1:10" ht="36" customHeight="1">
      <c r="A518" s="616" t="s">
        <v>14081</v>
      </c>
      <c r="B518" s="553" t="s">
        <v>14716</v>
      </c>
      <c r="C518" s="616" t="s">
        <v>7</v>
      </c>
      <c r="D518" s="616" t="s">
        <v>454</v>
      </c>
      <c r="E518" s="820" t="s">
        <v>14079</v>
      </c>
      <c r="F518" s="820"/>
      <c r="G518" s="552" t="s">
        <v>49</v>
      </c>
      <c r="H518" s="551">
        <v>1</v>
      </c>
      <c r="I518" s="550">
        <v>52.31</v>
      </c>
      <c r="J518" s="550">
        <v>52.31</v>
      </c>
    </row>
    <row r="519" spans="1:10" ht="24" customHeight="1">
      <c r="A519" s="617" t="s">
        <v>14077</v>
      </c>
      <c r="B519" s="549" t="s">
        <v>14269</v>
      </c>
      <c r="C519" s="617" t="s">
        <v>7</v>
      </c>
      <c r="D519" s="617" t="s">
        <v>1657</v>
      </c>
      <c r="E519" s="821" t="s">
        <v>14075</v>
      </c>
      <c r="F519" s="821"/>
      <c r="G519" s="548" t="s">
        <v>26</v>
      </c>
      <c r="H519" s="547">
        <v>0.20899999999999999</v>
      </c>
      <c r="I519" s="546">
        <v>13.87</v>
      </c>
      <c r="J519" s="546">
        <v>2.89</v>
      </c>
    </row>
    <row r="520" spans="1:10" ht="24" customHeight="1">
      <c r="A520" s="617" t="s">
        <v>14077</v>
      </c>
      <c r="B520" s="549" t="s">
        <v>14078</v>
      </c>
      <c r="C520" s="617" t="s">
        <v>7</v>
      </c>
      <c r="D520" s="617" t="s">
        <v>74</v>
      </c>
      <c r="E520" s="821" t="s">
        <v>14075</v>
      </c>
      <c r="F520" s="821"/>
      <c r="G520" s="548" t="s">
        <v>26</v>
      </c>
      <c r="H520" s="547">
        <v>0.20899999999999999</v>
      </c>
      <c r="I520" s="546">
        <v>17.79</v>
      </c>
      <c r="J520" s="546">
        <v>3.71</v>
      </c>
    </row>
    <row r="521" spans="1:10" ht="24" customHeight="1">
      <c r="A521" s="613" t="s">
        <v>14073</v>
      </c>
      <c r="B521" s="545" t="s">
        <v>14440</v>
      </c>
      <c r="C521" s="613" t="s">
        <v>7</v>
      </c>
      <c r="D521" s="613" t="s">
        <v>5456</v>
      </c>
      <c r="E521" s="817" t="s">
        <v>14071</v>
      </c>
      <c r="F521" s="817"/>
      <c r="G521" s="544" t="s">
        <v>49</v>
      </c>
      <c r="H521" s="543">
        <v>0.06</v>
      </c>
      <c r="I521" s="542">
        <v>79.94</v>
      </c>
      <c r="J521" s="542">
        <v>4.79</v>
      </c>
    </row>
    <row r="522" spans="1:10" ht="24" customHeight="1">
      <c r="A522" s="613" t="s">
        <v>14073</v>
      </c>
      <c r="B522" s="545" t="s">
        <v>14439</v>
      </c>
      <c r="C522" s="613" t="s">
        <v>7</v>
      </c>
      <c r="D522" s="613" t="s">
        <v>9083</v>
      </c>
      <c r="E522" s="817" t="s">
        <v>14071</v>
      </c>
      <c r="F522" s="817"/>
      <c r="G522" s="544" t="s">
        <v>49</v>
      </c>
      <c r="H522" s="543">
        <v>5.2999999999999999E-2</v>
      </c>
      <c r="I522" s="542">
        <v>1.86</v>
      </c>
      <c r="J522" s="542">
        <v>0.09</v>
      </c>
    </row>
    <row r="523" spans="1:10" ht="24" customHeight="1">
      <c r="A523" s="613" t="s">
        <v>14073</v>
      </c>
      <c r="B523" s="545" t="s">
        <v>14438</v>
      </c>
      <c r="C523" s="613" t="s">
        <v>7</v>
      </c>
      <c r="D523" s="613" t="s">
        <v>8116</v>
      </c>
      <c r="E523" s="817" t="s">
        <v>14071</v>
      </c>
      <c r="F523" s="817"/>
      <c r="G523" s="544" t="s">
        <v>49</v>
      </c>
      <c r="H523" s="543">
        <v>7.8E-2</v>
      </c>
      <c r="I523" s="542">
        <v>69.42</v>
      </c>
      <c r="J523" s="542">
        <v>5.41</v>
      </c>
    </row>
    <row r="524" spans="1:10" ht="24" customHeight="1">
      <c r="A524" s="613" t="s">
        <v>14073</v>
      </c>
      <c r="B524" s="545" t="s">
        <v>14715</v>
      </c>
      <c r="C524" s="613" t="s">
        <v>7</v>
      </c>
      <c r="D524" s="613" t="s">
        <v>7049</v>
      </c>
      <c r="E524" s="817" t="s">
        <v>14071</v>
      </c>
      <c r="F524" s="817"/>
      <c r="G524" s="544" t="s">
        <v>49</v>
      </c>
      <c r="H524" s="543">
        <v>1</v>
      </c>
      <c r="I524" s="542">
        <v>35.42</v>
      </c>
      <c r="J524" s="542">
        <v>35.42</v>
      </c>
    </row>
    <row r="525" spans="1:10" ht="25.5">
      <c r="A525" s="614"/>
      <c r="B525" s="614"/>
      <c r="C525" s="614"/>
      <c r="D525" s="614"/>
      <c r="E525" s="614" t="s">
        <v>14070</v>
      </c>
      <c r="F525" s="541">
        <v>2.5861131999999998</v>
      </c>
      <c r="G525" s="614" t="s">
        <v>14069</v>
      </c>
      <c r="H525" s="541">
        <v>2.17</v>
      </c>
      <c r="I525" s="614" t="s">
        <v>14068</v>
      </c>
      <c r="J525" s="541">
        <v>4.76</v>
      </c>
    </row>
    <row r="526" spans="1:10" ht="15" thickBot="1">
      <c r="A526" s="614"/>
      <c r="B526" s="614"/>
      <c r="C526" s="614"/>
      <c r="D526" s="614"/>
      <c r="E526" s="614" t="s">
        <v>14067</v>
      </c>
      <c r="F526" s="541">
        <v>14.48</v>
      </c>
      <c r="G526" s="614"/>
      <c r="H526" s="818" t="s">
        <v>14066</v>
      </c>
      <c r="I526" s="818"/>
      <c r="J526" s="541">
        <v>66.790000000000006</v>
      </c>
    </row>
    <row r="527" spans="1:10" ht="0.95" customHeight="1" thickTop="1">
      <c r="A527" s="540"/>
      <c r="B527" s="540"/>
      <c r="C527" s="540"/>
      <c r="D527" s="540"/>
      <c r="E527" s="540"/>
      <c r="F527" s="540"/>
      <c r="G527" s="540"/>
      <c r="H527" s="540"/>
      <c r="I527" s="540"/>
      <c r="J527" s="540"/>
    </row>
    <row r="528" spans="1:10" ht="18" customHeight="1">
      <c r="A528" s="615" t="s">
        <v>14714</v>
      </c>
      <c r="B528" s="554" t="s">
        <v>14089</v>
      </c>
      <c r="C528" s="615" t="s">
        <v>14088</v>
      </c>
      <c r="D528" s="615" t="s">
        <v>14087</v>
      </c>
      <c r="E528" s="819" t="s">
        <v>14086</v>
      </c>
      <c r="F528" s="819"/>
      <c r="G528" s="555" t="s">
        <v>14085</v>
      </c>
      <c r="H528" s="554" t="s">
        <v>14084</v>
      </c>
      <c r="I528" s="554" t="s">
        <v>14083</v>
      </c>
      <c r="J528" s="554" t="s">
        <v>14082</v>
      </c>
    </row>
    <row r="529" spans="1:10" ht="48" customHeight="1">
      <c r="A529" s="616" t="s">
        <v>14081</v>
      </c>
      <c r="B529" s="553" t="s">
        <v>14713</v>
      </c>
      <c r="C529" s="616" t="s">
        <v>7</v>
      </c>
      <c r="D529" s="616" t="s">
        <v>1889</v>
      </c>
      <c r="E529" s="820" t="s">
        <v>14079</v>
      </c>
      <c r="F529" s="820"/>
      <c r="G529" s="552" t="s">
        <v>49</v>
      </c>
      <c r="H529" s="551">
        <v>1</v>
      </c>
      <c r="I529" s="550">
        <v>13.85</v>
      </c>
      <c r="J529" s="550">
        <v>13.85</v>
      </c>
    </row>
    <row r="530" spans="1:10" ht="24" customHeight="1">
      <c r="A530" s="617" t="s">
        <v>14077</v>
      </c>
      <c r="B530" s="549" t="s">
        <v>14269</v>
      </c>
      <c r="C530" s="617" t="s">
        <v>7</v>
      </c>
      <c r="D530" s="617" t="s">
        <v>1657</v>
      </c>
      <c r="E530" s="821" t="s">
        <v>14075</v>
      </c>
      <c r="F530" s="821"/>
      <c r="G530" s="548" t="s">
        <v>26</v>
      </c>
      <c r="H530" s="547">
        <v>0.17199999999999999</v>
      </c>
      <c r="I530" s="546">
        <v>13.87</v>
      </c>
      <c r="J530" s="546">
        <v>2.38</v>
      </c>
    </row>
    <row r="531" spans="1:10" ht="24" customHeight="1">
      <c r="A531" s="617" t="s">
        <v>14077</v>
      </c>
      <c r="B531" s="549" t="s">
        <v>14078</v>
      </c>
      <c r="C531" s="617" t="s">
        <v>7</v>
      </c>
      <c r="D531" s="617" t="s">
        <v>74</v>
      </c>
      <c r="E531" s="821" t="s">
        <v>14075</v>
      </c>
      <c r="F531" s="821"/>
      <c r="G531" s="548" t="s">
        <v>26</v>
      </c>
      <c r="H531" s="547">
        <v>0.17199999999999999</v>
      </c>
      <c r="I531" s="546">
        <v>17.79</v>
      </c>
      <c r="J531" s="546">
        <v>3.05</v>
      </c>
    </row>
    <row r="532" spans="1:10" ht="24" customHeight="1">
      <c r="A532" s="613" t="s">
        <v>14073</v>
      </c>
      <c r="B532" s="545" t="s">
        <v>14440</v>
      </c>
      <c r="C532" s="613" t="s">
        <v>7</v>
      </c>
      <c r="D532" s="613" t="s">
        <v>5456</v>
      </c>
      <c r="E532" s="817" t="s">
        <v>14071</v>
      </c>
      <c r="F532" s="817"/>
      <c r="G532" s="544" t="s">
        <v>49</v>
      </c>
      <c r="H532" s="543">
        <v>8.9999999999999993E-3</v>
      </c>
      <c r="I532" s="542">
        <v>79.94</v>
      </c>
      <c r="J532" s="542">
        <v>0.71</v>
      </c>
    </row>
    <row r="533" spans="1:10" ht="24" customHeight="1">
      <c r="A533" s="613" t="s">
        <v>14073</v>
      </c>
      <c r="B533" s="545" t="s">
        <v>14439</v>
      </c>
      <c r="C533" s="613" t="s">
        <v>7</v>
      </c>
      <c r="D533" s="613" t="s">
        <v>9083</v>
      </c>
      <c r="E533" s="817" t="s">
        <v>14071</v>
      </c>
      <c r="F533" s="817"/>
      <c r="G533" s="544" t="s">
        <v>49</v>
      </c>
      <c r="H533" s="543">
        <v>6.5000000000000002E-2</v>
      </c>
      <c r="I533" s="542">
        <v>1.86</v>
      </c>
      <c r="J533" s="542">
        <v>0.12</v>
      </c>
    </row>
    <row r="534" spans="1:10" ht="24" customHeight="1">
      <c r="A534" s="613" t="s">
        <v>14073</v>
      </c>
      <c r="B534" s="545" t="s">
        <v>14438</v>
      </c>
      <c r="C534" s="613" t="s">
        <v>7</v>
      </c>
      <c r="D534" s="613" t="s">
        <v>8116</v>
      </c>
      <c r="E534" s="817" t="s">
        <v>14071</v>
      </c>
      <c r="F534" s="817"/>
      <c r="G534" s="544" t="s">
        <v>49</v>
      </c>
      <c r="H534" s="543">
        <v>8.9999999999999993E-3</v>
      </c>
      <c r="I534" s="542">
        <v>69.42</v>
      </c>
      <c r="J534" s="542">
        <v>0.62</v>
      </c>
    </row>
    <row r="535" spans="1:10" ht="36" customHeight="1">
      <c r="A535" s="613" t="s">
        <v>14073</v>
      </c>
      <c r="B535" s="545" t="s">
        <v>14712</v>
      </c>
      <c r="C535" s="613" t="s">
        <v>7</v>
      </c>
      <c r="D535" s="613" t="s">
        <v>7041</v>
      </c>
      <c r="E535" s="817" t="s">
        <v>14071</v>
      </c>
      <c r="F535" s="817"/>
      <c r="G535" s="544" t="s">
        <v>49</v>
      </c>
      <c r="H535" s="543">
        <v>1</v>
      </c>
      <c r="I535" s="542">
        <v>6.97</v>
      </c>
      <c r="J535" s="542">
        <v>6.97</v>
      </c>
    </row>
    <row r="536" spans="1:10" ht="25.5">
      <c r="A536" s="614"/>
      <c r="B536" s="614"/>
      <c r="C536" s="614"/>
      <c r="D536" s="614"/>
      <c r="E536" s="614" t="s">
        <v>14070</v>
      </c>
      <c r="F536" s="541">
        <v>2.1297402999999999</v>
      </c>
      <c r="G536" s="614" t="s">
        <v>14069</v>
      </c>
      <c r="H536" s="541">
        <v>1.79</v>
      </c>
      <c r="I536" s="614" t="s">
        <v>14068</v>
      </c>
      <c r="J536" s="541">
        <v>3.92</v>
      </c>
    </row>
    <row r="537" spans="1:10" ht="15" thickBot="1">
      <c r="A537" s="614"/>
      <c r="B537" s="614"/>
      <c r="C537" s="614"/>
      <c r="D537" s="614"/>
      <c r="E537" s="614" t="s">
        <v>14067</v>
      </c>
      <c r="F537" s="541">
        <v>3.83</v>
      </c>
      <c r="G537" s="614"/>
      <c r="H537" s="818" t="s">
        <v>14066</v>
      </c>
      <c r="I537" s="818"/>
      <c r="J537" s="541">
        <v>17.68</v>
      </c>
    </row>
    <row r="538" spans="1:10" ht="0.95" customHeight="1" thickTop="1">
      <c r="A538" s="540"/>
      <c r="B538" s="540"/>
      <c r="C538" s="540"/>
      <c r="D538" s="540"/>
      <c r="E538" s="540"/>
      <c r="F538" s="540"/>
      <c r="G538" s="540"/>
      <c r="H538" s="540"/>
      <c r="I538" s="540"/>
      <c r="J538" s="540"/>
    </row>
    <row r="539" spans="1:10" ht="18" customHeight="1">
      <c r="A539" s="615" t="s">
        <v>14711</v>
      </c>
      <c r="B539" s="554" t="s">
        <v>14089</v>
      </c>
      <c r="C539" s="615" t="s">
        <v>14088</v>
      </c>
      <c r="D539" s="615" t="s">
        <v>14087</v>
      </c>
      <c r="E539" s="819" t="s">
        <v>14086</v>
      </c>
      <c r="F539" s="819"/>
      <c r="G539" s="555" t="s">
        <v>14085</v>
      </c>
      <c r="H539" s="554" t="s">
        <v>14084</v>
      </c>
      <c r="I539" s="554" t="s">
        <v>14083</v>
      </c>
      <c r="J539" s="554" t="s">
        <v>14082</v>
      </c>
    </row>
    <row r="540" spans="1:10" ht="48" customHeight="1">
      <c r="A540" s="616" t="s">
        <v>14081</v>
      </c>
      <c r="B540" s="553" t="s">
        <v>14710</v>
      </c>
      <c r="C540" s="616" t="s">
        <v>7</v>
      </c>
      <c r="D540" s="616" t="s">
        <v>2350</v>
      </c>
      <c r="E540" s="820" t="s">
        <v>14079</v>
      </c>
      <c r="F540" s="820"/>
      <c r="G540" s="552" t="s">
        <v>49</v>
      </c>
      <c r="H540" s="551">
        <v>1</v>
      </c>
      <c r="I540" s="550">
        <v>15.99</v>
      </c>
      <c r="J540" s="550">
        <v>15.99</v>
      </c>
    </row>
    <row r="541" spans="1:10" ht="24" customHeight="1">
      <c r="A541" s="617" t="s">
        <v>14077</v>
      </c>
      <c r="B541" s="549" t="s">
        <v>14269</v>
      </c>
      <c r="C541" s="617" t="s">
        <v>7</v>
      </c>
      <c r="D541" s="617" t="s">
        <v>1657</v>
      </c>
      <c r="E541" s="821" t="s">
        <v>14075</v>
      </c>
      <c r="F541" s="821"/>
      <c r="G541" s="548" t="s">
        <v>26</v>
      </c>
      <c r="H541" s="547">
        <v>0.2</v>
      </c>
      <c r="I541" s="546">
        <v>13.87</v>
      </c>
      <c r="J541" s="546">
        <v>2.77</v>
      </c>
    </row>
    <row r="542" spans="1:10" ht="24" customHeight="1">
      <c r="A542" s="617" t="s">
        <v>14077</v>
      </c>
      <c r="B542" s="549" t="s">
        <v>14078</v>
      </c>
      <c r="C542" s="617" t="s">
        <v>7</v>
      </c>
      <c r="D542" s="617" t="s">
        <v>74</v>
      </c>
      <c r="E542" s="821" t="s">
        <v>14075</v>
      </c>
      <c r="F542" s="821"/>
      <c r="G542" s="548" t="s">
        <v>26</v>
      </c>
      <c r="H542" s="547">
        <v>0.2</v>
      </c>
      <c r="I542" s="546">
        <v>17.79</v>
      </c>
      <c r="J542" s="546">
        <v>3.55</v>
      </c>
    </row>
    <row r="543" spans="1:10" ht="24" customHeight="1">
      <c r="A543" s="613" t="s">
        <v>14073</v>
      </c>
      <c r="B543" s="545" t="s">
        <v>14440</v>
      </c>
      <c r="C543" s="613" t="s">
        <v>7</v>
      </c>
      <c r="D543" s="613" t="s">
        <v>5456</v>
      </c>
      <c r="E543" s="817" t="s">
        <v>14071</v>
      </c>
      <c r="F543" s="817"/>
      <c r="G543" s="544" t="s">
        <v>49</v>
      </c>
      <c r="H543" s="543">
        <v>1.0999999999999999E-2</v>
      </c>
      <c r="I543" s="542">
        <v>79.94</v>
      </c>
      <c r="J543" s="542">
        <v>0.87</v>
      </c>
    </row>
    <row r="544" spans="1:10" ht="24" customHeight="1">
      <c r="A544" s="613" t="s">
        <v>14073</v>
      </c>
      <c r="B544" s="545" t="s">
        <v>14439</v>
      </c>
      <c r="C544" s="613" t="s">
        <v>7</v>
      </c>
      <c r="D544" s="613" t="s">
        <v>9083</v>
      </c>
      <c r="E544" s="817" t="s">
        <v>14071</v>
      </c>
      <c r="F544" s="817"/>
      <c r="G544" s="544" t="s">
        <v>49</v>
      </c>
      <c r="H544" s="543">
        <v>7.4999999999999997E-2</v>
      </c>
      <c r="I544" s="542">
        <v>1.86</v>
      </c>
      <c r="J544" s="542">
        <v>0.13</v>
      </c>
    </row>
    <row r="545" spans="1:10" ht="24" customHeight="1">
      <c r="A545" s="613" t="s">
        <v>14073</v>
      </c>
      <c r="B545" s="545" t="s">
        <v>14438</v>
      </c>
      <c r="C545" s="613" t="s">
        <v>7</v>
      </c>
      <c r="D545" s="613" t="s">
        <v>8116</v>
      </c>
      <c r="E545" s="817" t="s">
        <v>14071</v>
      </c>
      <c r="F545" s="817"/>
      <c r="G545" s="544" t="s">
        <v>49</v>
      </c>
      <c r="H545" s="543">
        <v>1.2E-2</v>
      </c>
      <c r="I545" s="542">
        <v>69.42</v>
      </c>
      <c r="J545" s="542">
        <v>0.83</v>
      </c>
    </row>
    <row r="546" spans="1:10" ht="36" customHeight="1">
      <c r="A546" s="613" t="s">
        <v>14073</v>
      </c>
      <c r="B546" s="545" t="s">
        <v>14709</v>
      </c>
      <c r="C546" s="613" t="s">
        <v>7</v>
      </c>
      <c r="D546" s="613" t="s">
        <v>7042</v>
      </c>
      <c r="E546" s="817" t="s">
        <v>14071</v>
      </c>
      <c r="F546" s="817"/>
      <c r="G546" s="544" t="s">
        <v>49</v>
      </c>
      <c r="H546" s="543">
        <v>1</v>
      </c>
      <c r="I546" s="542">
        <v>7.84</v>
      </c>
      <c r="J546" s="542">
        <v>7.84</v>
      </c>
    </row>
    <row r="547" spans="1:10" ht="25.5">
      <c r="A547" s="614"/>
      <c r="B547" s="614"/>
      <c r="C547" s="614"/>
      <c r="D547" s="614"/>
      <c r="E547" s="614" t="s">
        <v>14070</v>
      </c>
      <c r="F547" s="541">
        <v>2.4774530000000001</v>
      </c>
      <c r="G547" s="614" t="s">
        <v>14069</v>
      </c>
      <c r="H547" s="541">
        <v>2.08</v>
      </c>
      <c r="I547" s="614" t="s">
        <v>14068</v>
      </c>
      <c r="J547" s="541">
        <v>4.5599999999999996</v>
      </c>
    </row>
    <row r="548" spans="1:10" ht="15" thickBot="1">
      <c r="A548" s="614"/>
      <c r="B548" s="614"/>
      <c r="C548" s="614"/>
      <c r="D548" s="614"/>
      <c r="E548" s="614" t="s">
        <v>14067</v>
      </c>
      <c r="F548" s="541">
        <v>4.42</v>
      </c>
      <c r="G548" s="614"/>
      <c r="H548" s="818" t="s">
        <v>14066</v>
      </c>
      <c r="I548" s="818"/>
      <c r="J548" s="541">
        <v>20.41</v>
      </c>
    </row>
    <row r="549" spans="1:10" ht="0.95" customHeight="1" thickTop="1">
      <c r="A549" s="540"/>
      <c r="B549" s="540"/>
      <c r="C549" s="540"/>
      <c r="D549" s="540"/>
      <c r="E549" s="540"/>
      <c r="F549" s="540"/>
      <c r="G549" s="540"/>
      <c r="H549" s="540"/>
      <c r="I549" s="540"/>
      <c r="J549" s="540"/>
    </row>
    <row r="550" spans="1:10" ht="18" customHeight="1">
      <c r="A550" s="615" t="s">
        <v>14708</v>
      </c>
      <c r="B550" s="554" t="s">
        <v>14089</v>
      </c>
      <c r="C550" s="615" t="s">
        <v>14088</v>
      </c>
      <c r="D550" s="615" t="s">
        <v>14087</v>
      </c>
      <c r="E550" s="819" t="s">
        <v>14086</v>
      </c>
      <c r="F550" s="819"/>
      <c r="G550" s="555" t="s">
        <v>14085</v>
      </c>
      <c r="H550" s="554" t="s">
        <v>14084</v>
      </c>
      <c r="I550" s="554" t="s">
        <v>14083</v>
      </c>
      <c r="J550" s="554" t="s">
        <v>14082</v>
      </c>
    </row>
    <row r="551" spans="1:10" ht="48" customHeight="1">
      <c r="A551" s="616" t="s">
        <v>14081</v>
      </c>
      <c r="B551" s="553" t="s">
        <v>14707</v>
      </c>
      <c r="C551" s="616" t="s">
        <v>7</v>
      </c>
      <c r="D551" s="616" t="s">
        <v>1928</v>
      </c>
      <c r="E551" s="820" t="s">
        <v>14079</v>
      </c>
      <c r="F551" s="820"/>
      <c r="G551" s="552" t="s">
        <v>49</v>
      </c>
      <c r="H551" s="551">
        <v>1</v>
      </c>
      <c r="I551" s="550">
        <v>6.77</v>
      </c>
      <c r="J551" s="550">
        <v>6.77</v>
      </c>
    </row>
    <row r="552" spans="1:10" ht="24" customHeight="1">
      <c r="A552" s="617" t="s">
        <v>14077</v>
      </c>
      <c r="B552" s="549" t="s">
        <v>14269</v>
      </c>
      <c r="C552" s="617" t="s">
        <v>7</v>
      </c>
      <c r="D552" s="617" t="s">
        <v>1657</v>
      </c>
      <c r="E552" s="821" t="s">
        <v>14075</v>
      </c>
      <c r="F552" s="821"/>
      <c r="G552" s="548" t="s">
        <v>26</v>
      </c>
      <c r="H552" s="547">
        <v>0.10299999999999999</v>
      </c>
      <c r="I552" s="546">
        <v>13.87</v>
      </c>
      <c r="J552" s="546">
        <v>1.42</v>
      </c>
    </row>
    <row r="553" spans="1:10" ht="24" customHeight="1">
      <c r="A553" s="617" t="s">
        <v>14077</v>
      </c>
      <c r="B553" s="549" t="s">
        <v>14078</v>
      </c>
      <c r="C553" s="617" t="s">
        <v>7</v>
      </c>
      <c r="D553" s="617" t="s">
        <v>74</v>
      </c>
      <c r="E553" s="821" t="s">
        <v>14075</v>
      </c>
      <c r="F553" s="821"/>
      <c r="G553" s="548" t="s">
        <v>26</v>
      </c>
      <c r="H553" s="547">
        <v>0.10299999999999999</v>
      </c>
      <c r="I553" s="546">
        <v>17.79</v>
      </c>
      <c r="J553" s="546">
        <v>1.83</v>
      </c>
    </row>
    <row r="554" spans="1:10" ht="24" customHeight="1">
      <c r="A554" s="613" t="s">
        <v>14073</v>
      </c>
      <c r="B554" s="545" t="s">
        <v>14440</v>
      </c>
      <c r="C554" s="613" t="s">
        <v>7</v>
      </c>
      <c r="D554" s="613" t="s">
        <v>5456</v>
      </c>
      <c r="E554" s="817" t="s">
        <v>14071</v>
      </c>
      <c r="F554" s="817"/>
      <c r="G554" s="544" t="s">
        <v>49</v>
      </c>
      <c r="H554" s="543">
        <v>8.9999999999999993E-3</v>
      </c>
      <c r="I554" s="542">
        <v>79.94</v>
      </c>
      <c r="J554" s="542">
        <v>0.71</v>
      </c>
    </row>
    <row r="555" spans="1:10" ht="24" customHeight="1">
      <c r="A555" s="613" t="s">
        <v>14073</v>
      </c>
      <c r="B555" s="545" t="s">
        <v>14439</v>
      </c>
      <c r="C555" s="613" t="s">
        <v>7</v>
      </c>
      <c r="D555" s="613" t="s">
        <v>9083</v>
      </c>
      <c r="E555" s="817" t="s">
        <v>14071</v>
      </c>
      <c r="F555" s="817"/>
      <c r="G555" s="544" t="s">
        <v>49</v>
      </c>
      <c r="H555" s="543">
        <v>3.9E-2</v>
      </c>
      <c r="I555" s="542">
        <v>1.86</v>
      </c>
      <c r="J555" s="542">
        <v>7.0000000000000007E-2</v>
      </c>
    </row>
    <row r="556" spans="1:10" ht="24" customHeight="1">
      <c r="A556" s="613" t="s">
        <v>14073</v>
      </c>
      <c r="B556" s="545" t="s">
        <v>14438</v>
      </c>
      <c r="C556" s="613" t="s">
        <v>7</v>
      </c>
      <c r="D556" s="613" t="s">
        <v>8116</v>
      </c>
      <c r="E556" s="817" t="s">
        <v>14071</v>
      </c>
      <c r="F556" s="817"/>
      <c r="G556" s="544" t="s">
        <v>49</v>
      </c>
      <c r="H556" s="543">
        <v>8.9999999999999993E-3</v>
      </c>
      <c r="I556" s="542">
        <v>69.42</v>
      </c>
      <c r="J556" s="542">
        <v>0.62</v>
      </c>
    </row>
    <row r="557" spans="1:10" ht="24" customHeight="1">
      <c r="A557" s="613" t="s">
        <v>14073</v>
      </c>
      <c r="B557" s="545" t="s">
        <v>14706</v>
      </c>
      <c r="C557" s="613" t="s">
        <v>7</v>
      </c>
      <c r="D557" s="613" t="s">
        <v>7033</v>
      </c>
      <c r="E557" s="817" t="s">
        <v>14071</v>
      </c>
      <c r="F557" s="817"/>
      <c r="G557" s="544" t="s">
        <v>49</v>
      </c>
      <c r="H557" s="543">
        <v>1</v>
      </c>
      <c r="I557" s="542">
        <v>2.12</v>
      </c>
      <c r="J557" s="542">
        <v>2.12</v>
      </c>
    </row>
    <row r="558" spans="1:10" ht="25.5">
      <c r="A558" s="614"/>
      <c r="B558" s="614"/>
      <c r="C558" s="614"/>
      <c r="D558" s="614"/>
      <c r="E558" s="614" t="s">
        <v>14070</v>
      </c>
      <c r="F558" s="541">
        <v>1.2713246</v>
      </c>
      <c r="G558" s="614" t="s">
        <v>14069</v>
      </c>
      <c r="H558" s="541">
        <v>1.07</v>
      </c>
      <c r="I558" s="614" t="s">
        <v>14068</v>
      </c>
      <c r="J558" s="541">
        <v>2.34</v>
      </c>
    </row>
    <row r="559" spans="1:10" ht="15" thickBot="1">
      <c r="A559" s="614"/>
      <c r="B559" s="614"/>
      <c r="C559" s="614"/>
      <c r="D559" s="614"/>
      <c r="E559" s="614" t="s">
        <v>14067</v>
      </c>
      <c r="F559" s="541">
        <v>1.87</v>
      </c>
      <c r="G559" s="614"/>
      <c r="H559" s="818" t="s">
        <v>14066</v>
      </c>
      <c r="I559" s="818"/>
      <c r="J559" s="541">
        <v>8.64</v>
      </c>
    </row>
    <row r="560" spans="1:10" ht="0.95" customHeight="1" thickTop="1">
      <c r="A560" s="540"/>
      <c r="B560" s="540"/>
      <c r="C560" s="540"/>
      <c r="D560" s="540"/>
      <c r="E560" s="540"/>
      <c r="F560" s="540"/>
      <c r="G560" s="540"/>
      <c r="H560" s="540"/>
      <c r="I560" s="540"/>
      <c r="J560" s="540"/>
    </row>
    <row r="561" spans="1:10" ht="18" customHeight="1">
      <c r="A561" s="615" t="s">
        <v>14705</v>
      </c>
      <c r="B561" s="554" t="s">
        <v>14089</v>
      </c>
      <c r="C561" s="615" t="s">
        <v>14088</v>
      </c>
      <c r="D561" s="615" t="s">
        <v>14087</v>
      </c>
      <c r="E561" s="819" t="s">
        <v>14086</v>
      </c>
      <c r="F561" s="819"/>
      <c r="G561" s="555" t="s">
        <v>14085</v>
      </c>
      <c r="H561" s="554" t="s">
        <v>14084</v>
      </c>
      <c r="I561" s="554" t="s">
        <v>14083</v>
      </c>
      <c r="J561" s="554" t="s">
        <v>14082</v>
      </c>
    </row>
    <row r="562" spans="1:10" ht="36" customHeight="1">
      <c r="A562" s="616" t="s">
        <v>14081</v>
      </c>
      <c r="B562" s="553" t="s">
        <v>14704</v>
      </c>
      <c r="C562" s="616" t="s">
        <v>7</v>
      </c>
      <c r="D562" s="616" t="s">
        <v>2242</v>
      </c>
      <c r="E562" s="820" t="s">
        <v>14079</v>
      </c>
      <c r="F562" s="820"/>
      <c r="G562" s="552" t="s">
        <v>18</v>
      </c>
      <c r="H562" s="551">
        <v>1</v>
      </c>
      <c r="I562" s="550">
        <v>20.76</v>
      </c>
      <c r="J562" s="550">
        <v>20.76</v>
      </c>
    </row>
    <row r="563" spans="1:10" ht="24" customHeight="1">
      <c r="A563" s="617" t="s">
        <v>14077</v>
      </c>
      <c r="B563" s="549" t="s">
        <v>14269</v>
      </c>
      <c r="C563" s="617" t="s">
        <v>7</v>
      </c>
      <c r="D563" s="617" t="s">
        <v>1657</v>
      </c>
      <c r="E563" s="821" t="s">
        <v>14075</v>
      </c>
      <c r="F563" s="821"/>
      <c r="G563" s="548" t="s">
        <v>26</v>
      </c>
      <c r="H563" s="547">
        <v>0.27</v>
      </c>
      <c r="I563" s="546">
        <v>13.87</v>
      </c>
      <c r="J563" s="546">
        <v>3.74</v>
      </c>
    </row>
    <row r="564" spans="1:10" ht="24" customHeight="1">
      <c r="A564" s="617" t="s">
        <v>14077</v>
      </c>
      <c r="B564" s="549" t="s">
        <v>14078</v>
      </c>
      <c r="C564" s="617" t="s">
        <v>7</v>
      </c>
      <c r="D564" s="617" t="s">
        <v>74</v>
      </c>
      <c r="E564" s="821" t="s">
        <v>14075</v>
      </c>
      <c r="F564" s="821"/>
      <c r="G564" s="548" t="s">
        <v>26</v>
      </c>
      <c r="H564" s="547">
        <v>0.27</v>
      </c>
      <c r="I564" s="546">
        <v>17.79</v>
      </c>
      <c r="J564" s="546">
        <v>4.8</v>
      </c>
    </row>
    <row r="565" spans="1:10" ht="24" customHeight="1">
      <c r="A565" s="613" t="s">
        <v>14073</v>
      </c>
      <c r="B565" s="545" t="s">
        <v>14440</v>
      </c>
      <c r="C565" s="613" t="s">
        <v>7</v>
      </c>
      <c r="D565" s="613" t="s">
        <v>5456</v>
      </c>
      <c r="E565" s="817" t="s">
        <v>14071</v>
      </c>
      <c r="F565" s="817"/>
      <c r="G565" s="544" t="s">
        <v>49</v>
      </c>
      <c r="H565" s="543">
        <v>1.38E-2</v>
      </c>
      <c r="I565" s="542">
        <v>79.94</v>
      </c>
      <c r="J565" s="542">
        <v>1.1000000000000001</v>
      </c>
    </row>
    <row r="566" spans="1:10" ht="24" customHeight="1">
      <c r="A566" s="613" t="s">
        <v>14073</v>
      </c>
      <c r="B566" s="545" t="s">
        <v>14439</v>
      </c>
      <c r="C566" s="613" t="s">
        <v>7</v>
      </c>
      <c r="D566" s="613" t="s">
        <v>9083</v>
      </c>
      <c r="E566" s="817" t="s">
        <v>14071</v>
      </c>
      <c r="F566" s="817"/>
      <c r="G566" s="544" t="s">
        <v>49</v>
      </c>
      <c r="H566" s="543">
        <v>0.09</v>
      </c>
      <c r="I566" s="542">
        <v>1.86</v>
      </c>
      <c r="J566" s="542">
        <v>0.16</v>
      </c>
    </row>
    <row r="567" spans="1:10" ht="24" customHeight="1">
      <c r="A567" s="613" t="s">
        <v>14073</v>
      </c>
      <c r="B567" s="545" t="s">
        <v>14438</v>
      </c>
      <c r="C567" s="613" t="s">
        <v>7</v>
      </c>
      <c r="D567" s="613" t="s">
        <v>8116</v>
      </c>
      <c r="E567" s="817" t="s">
        <v>14071</v>
      </c>
      <c r="F567" s="817"/>
      <c r="G567" s="544" t="s">
        <v>49</v>
      </c>
      <c r="H567" s="543">
        <v>2.2499999999999999E-2</v>
      </c>
      <c r="I567" s="542">
        <v>69.42</v>
      </c>
      <c r="J567" s="542">
        <v>1.56</v>
      </c>
    </row>
    <row r="568" spans="1:10" ht="24" customHeight="1">
      <c r="A568" s="613" t="s">
        <v>14073</v>
      </c>
      <c r="B568" s="545" t="s">
        <v>14437</v>
      </c>
      <c r="C568" s="613" t="s">
        <v>7</v>
      </c>
      <c r="D568" s="613" t="s">
        <v>7238</v>
      </c>
      <c r="E568" s="817" t="s">
        <v>14071</v>
      </c>
      <c r="F568" s="817"/>
      <c r="G568" s="544" t="s">
        <v>18</v>
      </c>
      <c r="H568" s="543">
        <v>1.05</v>
      </c>
      <c r="I568" s="542">
        <v>8.9600000000000009</v>
      </c>
      <c r="J568" s="542">
        <v>9.4</v>
      </c>
    </row>
    <row r="569" spans="1:10" ht="25.5">
      <c r="A569" s="614"/>
      <c r="B569" s="614"/>
      <c r="C569" s="614"/>
      <c r="D569" s="614"/>
      <c r="E569" s="614" t="s">
        <v>14070</v>
      </c>
      <c r="F569" s="541">
        <v>3.3467348000000001</v>
      </c>
      <c r="G569" s="614" t="s">
        <v>14069</v>
      </c>
      <c r="H569" s="541">
        <v>2.81</v>
      </c>
      <c r="I569" s="614" t="s">
        <v>14068</v>
      </c>
      <c r="J569" s="541">
        <v>6.16</v>
      </c>
    </row>
    <row r="570" spans="1:10" ht="15" thickBot="1">
      <c r="A570" s="614"/>
      <c r="B570" s="614"/>
      <c r="C570" s="614"/>
      <c r="D570" s="614"/>
      <c r="E570" s="614" t="s">
        <v>14067</v>
      </c>
      <c r="F570" s="541">
        <v>5.75</v>
      </c>
      <c r="G570" s="614"/>
      <c r="H570" s="818" t="s">
        <v>14066</v>
      </c>
      <c r="I570" s="818"/>
      <c r="J570" s="541">
        <v>26.51</v>
      </c>
    </row>
    <row r="571" spans="1:10" ht="0.95" customHeight="1" thickTop="1">
      <c r="A571" s="540"/>
      <c r="B571" s="540"/>
      <c r="C571" s="540"/>
      <c r="D571" s="540"/>
      <c r="E571" s="540"/>
      <c r="F571" s="540"/>
      <c r="G571" s="540"/>
      <c r="H571" s="540"/>
      <c r="I571" s="540"/>
      <c r="J571" s="540"/>
    </row>
    <row r="572" spans="1:10" ht="18" customHeight="1">
      <c r="A572" s="615" t="s">
        <v>14703</v>
      </c>
      <c r="B572" s="554" t="s">
        <v>14089</v>
      </c>
      <c r="C572" s="615" t="s">
        <v>14088</v>
      </c>
      <c r="D572" s="615" t="s">
        <v>14087</v>
      </c>
      <c r="E572" s="819" t="s">
        <v>14086</v>
      </c>
      <c r="F572" s="819"/>
      <c r="G572" s="555" t="s">
        <v>14085</v>
      </c>
      <c r="H572" s="554" t="s">
        <v>14084</v>
      </c>
      <c r="I572" s="554" t="s">
        <v>14083</v>
      </c>
      <c r="J572" s="554" t="s">
        <v>14082</v>
      </c>
    </row>
    <row r="573" spans="1:10" ht="36" customHeight="1">
      <c r="A573" s="616" t="s">
        <v>14081</v>
      </c>
      <c r="B573" s="553" t="s">
        <v>14702</v>
      </c>
      <c r="C573" s="616" t="s">
        <v>7</v>
      </c>
      <c r="D573" s="616" t="s">
        <v>2243</v>
      </c>
      <c r="E573" s="820" t="s">
        <v>14079</v>
      </c>
      <c r="F573" s="820"/>
      <c r="G573" s="552" t="s">
        <v>18</v>
      </c>
      <c r="H573" s="551">
        <v>1</v>
      </c>
      <c r="I573" s="550">
        <v>39.31</v>
      </c>
      <c r="J573" s="550">
        <v>39.31</v>
      </c>
    </row>
    <row r="574" spans="1:10" ht="24" customHeight="1">
      <c r="A574" s="617" t="s">
        <v>14077</v>
      </c>
      <c r="B574" s="549" t="s">
        <v>14269</v>
      </c>
      <c r="C574" s="617" t="s">
        <v>7</v>
      </c>
      <c r="D574" s="617" t="s">
        <v>1657</v>
      </c>
      <c r="E574" s="821" t="s">
        <v>14075</v>
      </c>
      <c r="F574" s="821"/>
      <c r="G574" s="548" t="s">
        <v>26</v>
      </c>
      <c r="H574" s="547">
        <v>0.37</v>
      </c>
      <c r="I574" s="546">
        <v>13.87</v>
      </c>
      <c r="J574" s="546">
        <v>5.13</v>
      </c>
    </row>
    <row r="575" spans="1:10" ht="24" customHeight="1">
      <c r="A575" s="617" t="s">
        <v>14077</v>
      </c>
      <c r="B575" s="549" t="s">
        <v>14078</v>
      </c>
      <c r="C575" s="617" t="s">
        <v>7</v>
      </c>
      <c r="D575" s="617" t="s">
        <v>74</v>
      </c>
      <c r="E575" s="821" t="s">
        <v>14075</v>
      </c>
      <c r="F575" s="821"/>
      <c r="G575" s="548" t="s">
        <v>26</v>
      </c>
      <c r="H575" s="547">
        <v>0.37</v>
      </c>
      <c r="I575" s="546">
        <v>17.79</v>
      </c>
      <c r="J575" s="546">
        <v>6.58</v>
      </c>
    </row>
    <row r="576" spans="1:10" ht="24" customHeight="1">
      <c r="A576" s="613" t="s">
        <v>14073</v>
      </c>
      <c r="B576" s="545" t="s">
        <v>14440</v>
      </c>
      <c r="C576" s="613" t="s">
        <v>7</v>
      </c>
      <c r="D576" s="613" t="s">
        <v>5456</v>
      </c>
      <c r="E576" s="817" t="s">
        <v>14071</v>
      </c>
      <c r="F576" s="817"/>
      <c r="G576" s="544" t="s">
        <v>49</v>
      </c>
      <c r="H576" s="543">
        <v>1.72E-2</v>
      </c>
      <c r="I576" s="542">
        <v>79.94</v>
      </c>
      <c r="J576" s="542">
        <v>1.37</v>
      </c>
    </row>
    <row r="577" spans="1:10" ht="24" customHeight="1">
      <c r="A577" s="613" t="s">
        <v>14073</v>
      </c>
      <c r="B577" s="545" t="s">
        <v>14439</v>
      </c>
      <c r="C577" s="613" t="s">
        <v>7</v>
      </c>
      <c r="D577" s="613" t="s">
        <v>9083</v>
      </c>
      <c r="E577" s="817" t="s">
        <v>14071</v>
      </c>
      <c r="F577" s="817"/>
      <c r="G577" s="544" t="s">
        <v>49</v>
      </c>
      <c r="H577" s="543">
        <v>0.123</v>
      </c>
      <c r="I577" s="542">
        <v>1.86</v>
      </c>
      <c r="J577" s="542">
        <v>0.22</v>
      </c>
    </row>
    <row r="578" spans="1:10" ht="24" customHeight="1">
      <c r="A578" s="613" t="s">
        <v>14073</v>
      </c>
      <c r="B578" s="545" t="s">
        <v>14438</v>
      </c>
      <c r="C578" s="613" t="s">
        <v>7</v>
      </c>
      <c r="D578" s="613" t="s">
        <v>8116</v>
      </c>
      <c r="E578" s="817" t="s">
        <v>14071</v>
      </c>
      <c r="F578" s="817"/>
      <c r="G578" s="544" t="s">
        <v>49</v>
      </c>
      <c r="H578" s="543">
        <v>2.8199999999999999E-2</v>
      </c>
      <c r="I578" s="542">
        <v>69.42</v>
      </c>
      <c r="J578" s="542">
        <v>1.95</v>
      </c>
    </row>
    <row r="579" spans="1:10" ht="24" customHeight="1">
      <c r="A579" s="613" t="s">
        <v>14073</v>
      </c>
      <c r="B579" s="545" t="s">
        <v>14701</v>
      </c>
      <c r="C579" s="613" t="s">
        <v>7</v>
      </c>
      <c r="D579" s="613" t="s">
        <v>8111</v>
      </c>
      <c r="E579" s="817" t="s">
        <v>14071</v>
      </c>
      <c r="F579" s="817"/>
      <c r="G579" s="544" t="s">
        <v>18</v>
      </c>
      <c r="H579" s="543">
        <v>1.05</v>
      </c>
      <c r="I579" s="542">
        <v>22.92</v>
      </c>
      <c r="J579" s="542">
        <v>24.06</v>
      </c>
    </row>
    <row r="580" spans="1:10" ht="25.5">
      <c r="A580" s="614"/>
      <c r="B580" s="614"/>
      <c r="C580" s="614"/>
      <c r="D580" s="614"/>
      <c r="E580" s="614" t="s">
        <v>14070</v>
      </c>
      <c r="F580" s="541">
        <v>4.5908943000000004</v>
      </c>
      <c r="G580" s="614" t="s">
        <v>14069</v>
      </c>
      <c r="H580" s="541">
        <v>3.86</v>
      </c>
      <c r="I580" s="614" t="s">
        <v>14068</v>
      </c>
      <c r="J580" s="541">
        <v>8.4499999999999993</v>
      </c>
    </row>
    <row r="581" spans="1:10" ht="15" thickBot="1">
      <c r="A581" s="614"/>
      <c r="B581" s="614"/>
      <c r="C581" s="614"/>
      <c r="D581" s="614"/>
      <c r="E581" s="614" t="s">
        <v>14067</v>
      </c>
      <c r="F581" s="541">
        <v>10.88</v>
      </c>
      <c r="G581" s="614"/>
      <c r="H581" s="818" t="s">
        <v>14066</v>
      </c>
      <c r="I581" s="818"/>
      <c r="J581" s="541">
        <v>50.19</v>
      </c>
    </row>
    <row r="582" spans="1:10" ht="0.95" customHeight="1" thickTop="1">
      <c r="A582" s="540"/>
      <c r="B582" s="540"/>
      <c r="C582" s="540"/>
      <c r="D582" s="540"/>
      <c r="E582" s="540"/>
      <c r="F582" s="540"/>
      <c r="G582" s="540"/>
      <c r="H582" s="540"/>
      <c r="I582" s="540"/>
      <c r="J582" s="540"/>
    </row>
    <row r="583" spans="1:10" ht="18" customHeight="1">
      <c r="A583" s="615" t="s">
        <v>14700</v>
      </c>
      <c r="B583" s="554" t="s">
        <v>14089</v>
      </c>
      <c r="C583" s="615" t="s">
        <v>14088</v>
      </c>
      <c r="D583" s="615" t="s">
        <v>14087</v>
      </c>
      <c r="E583" s="819" t="s">
        <v>14086</v>
      </c>
      <c r="F583" s="819"/>
      <c r="G583" s="555" t="s">
        <v>14085</v>
      </c>
      <c r="H583" s="554" t="s">
        <v>14084</v>
      </c>
      <c r="I583" s="554" t="s">
        <v>14083</v>
      </c>
      <c r="J583" s="554" t="s">
        <v>14082</v>
      </c>
    </row>
    <row r="584" spans="1:10" ht="48" customHeight="1">
      <c r="A584" s="616" t="s">
        <v>14081</v>
      </c>
      <c r="B584" s="553" t="s">
        <v>14699</v>
      </c>
      <c r="C584" s="616" t="s">
        <v>7</v>
      </c>
      <c r="D584" s="616" t="s">
        <v>2206</v>
      </c>
      <c r="E584" s="820" t="s">
        <v>14079</v>
      </c>
      <c r="F584" s="820"/>
      <c r="G584" s="552" t="s">
        <v>49</v>
      </c>
      <c r="H584" s="551">
        <v>1</v>
      </c>
      <c r="I584" s="550">
        <v>21.91</v>
      </c>
      <c r="J584" s="550">
        <v>21.91</v>
      </c>
    </row>
    <row r="585" spans="1:10" ht="24" customHeight="1">
      <c r="A585" s="617" t="s">
        <v>14077</v>
      </c>
      <c r="B585" s="549" t="s">
        <v>14269</v>
      </c>
      <c r="C585" s="617" t="s">
        <v>7</v>
      </c>
      <c r="D585" s="617" t="s">
        <v>1657</v>
      </c>
      <c r="E585" s="821" t="s">
        <v>14075</v>
      </c>
      <c r="F585" s="821"/>
      <c r="G585" s="548" t="s">
        <v>26</v>
      </c>
      <c r="H585" s="547">
        <v>0.12</v>
      </c>
      <c r="I585" s="546">
        <v>13.87</v>
      </c>
      <c r="J585" s="546">
        <v>1.66</v>
      </c>
    </row>
    <row r="586" spans="1:10" ht="24" customHeight="1">
      <c r="A586" s="617" t="s">
        <v>14077</v>
      </c>
      <c r="B586" s="549" t="s">
        <v>14078</v>
      </c>
      <c r="C586" s="617" t="s">
        <v>7</v>
      </c>
      <c r="D586" s="617" t="s">
        <v>74</v>
      </c>
      <c r="E586" s="821" t="s">
        <v>14075</v>
      </c>
      <c r="F586" s="821"/>
      <c r="G586" s="548" t="s">
        <v>26</v>
      </c>
      <c r="H586" s="547">
        <v>0.12</v>
      </c>
      <c r="I586" s="546">
        <v>17.79</v>
      </c>
      <c r="J586" s="546">
        <v>2.13</v>
      </c>
    </row>
    <row r="587" spans="1:10" ht="24" customHeight="1">
      <c r="A587" s="613" t="s">
        <v>14073</v>
      </c>
      <c r="B587" s="545" t="s">
        <v>14637</v>
      </c>
      <c r="C587" s="613" t="s">
        <v>7</v>
      </c>
      <c r="D587" s="613" t="s">
        <v>5485</v>
      </c>
      <c r="E587" s="817" t="s">
        <v>14071</v>
      </c>
      <c r="F587" s="817"/>
      <c r="G587" s="544" t="s">
        <v>49</v>
      </c>
      <c r="H587" s="543">
        <v>1</v>
      </c>
      <c r="I587" s="542">
        <v>3.3</v>
      </c>
      <c r="J587" s="542">
        <v>3.3</v>
      </c>
    </row>
    <row r="588" spans="1:10" ht="24" customHeight="1">
      <c r="A588" s="613" t="s">
        <v>14073</v>
      </c>
      <c r="B588" s="545" t="s">
        <v>14698</v>
      </c>
      <c r="C588" s="613" t="s">
        <v>7</v>
      </c>
      <c r="D588" s="613" t="s">
        <v>6102</v>
      </c>
      <c r="E588" s="817" t="s">
        <v>14071</v>
      </c>
      <c r="F588" s="817"/>
      <c r="G588" s="544" t="s">
        <v>49</v>
      </c>
      <c r="H588" s="543">
        <v>1</v>
      </c>
      <c r="I588" s="542">
        <v>13.48</v>
      </c>
      <c r="J588" s="542">
        <v>13.48</v>
      </c>
    </row>
    <row r="589" spans="1:10" ht="36" customHeight="1">
      <c r="A589" s="613" t="s">
        <v>14073</v>
      </c>
      <c r="B589" s="545" t="s">
        <v>14622</v>
      </c>
      <c r="C589" s="613" t="s">
        <v>7</v>
      </c>
      <c r="D589" s="613" t="s">
        <v>8112</v>
      </c>
      <c r="E589" s="817" t="s">
        <v>14071</v>
      </c>
      <c r="F589" s="817"/>
      <c r="G589" s="544" t="s">
        <v>49</v>
      </c>
      <c r="H589" s="543">
        <v>4.5999999999999999E-2</v>
      </c>
      <c r="I589" s="542">
        <v>29.27</v>
      </c>
      <c r="J589" s="542">
        <v>1.34</v>
      </c>
    </row>
    <row r="590" spans="1:10" ht="25.5">
      <c r="A590" s="614"/>
      <c r="B590" s="614"/>
      <c r="C590" s="614"/>
      <c r="D590" s="614"/>
      <c r="E590" s="614" t="s">
        <v>14070</v>
      </c>
      <c r="F590" s="541">
        <v>1.483212</v>
      </c>
      <c r="G590" s="614" t="s">
        <v>14069</v>
      </c>
      <c r="H590" s="541">
        <v>1.25</v>
      </c>
      <c r="I590" s="614" t="s">
        <v>14068</v>
      </c>
      <c r="J590" s="541">
        <v>2.73</v>
      </c>
    </row>
    <row r="591" spans="1:10" ht="15" thickBot="1">
      <c r="A591" s="614"/>
      <c r="B591" s="614"/>
      <c r="C591" s="614"/>
      <c r="D591" s="614"/>
      <c r="E591" s="614" t="s">
        <v>14067</v>
      </c>
      <c r="F591" s="541">
        <v>6.06</v>
      </c>
      <c r="G591" s="614"/>
      <c r="H591" s="818" t="s">
        <v>14066</v>
      </c>
      <c r="I591" s="818"/>
      <c r="J591" s="541">
        <v>27.97</v>
      </c>
    </row>
    <row r="592" spans="1:10" ht="0.95" customHeight="1" thickTop="1">
      <c r="A592" s="540"/>
      <c r="B592" s="540"/>
      <c r="C592" s="540"/>
      <c r="D592" s="540"/>
      <c r="E592" s="540"/>
      <c r="F592" s="540"/>
      <c r="G592" s="540"/>
      <c r="H592" s="540"/>
      <c r="I592" s="540"/>
      <c r="J592" s="540"/>
    </row>
    <row r="593" spans="1:10" ht="18" customHeight="1">
      <c r="A593" s="615" t="s">
        <v>14697</v>
      </c>
      <c r="B593" s="554" t="s">
        <v>14089</v>
      </c>
      <c r="C593" s="615" t="s">
        <v>14088</v>
      </c>
      <c r="D593" s="615" t="s">
        <v>14087</v>
      </c>
      <c r="E593" s="819" t="s">
        <v>14086</v>
      </c>
      <c r="F593" s="819"/>
      <c r="G593" s="555" t="s">
        <v>14085</v>
      </c>
      <c r="H593" s="554" t="s">
        <v>14084</v>
      </c>
      <c r="I593" s="554" t="s">
        <v>14083</v>
      </c>
      <c r="J593" s="554" t="s">
        <v>14082</v>
      </c>
    </row>
    <row r="594" spans="1:10" ht="48" customHeight="1">
      <c r="A594" s="616" t="s">
        <v>14081</v>
      </c>
      <c r="B594" s="553" t="s">
        <v>14696</v>
      </c>
      <c r="C594" s="616" t="s">
        <v>7</v>
      </c>
      <c r="D594" s="616" t="s">
        <v>2148</v>
      </c>
      <c r="E594" s="820" t="s">
        <v>14079</v>
      </c>
      <c r="F594" s="820"/>
      <c r="G594" s="552" t="s">
        <v>49</v>
      </c>
      <c r="H594" s="551">
        <v>1</v>
      </c>
      <c r="I594" s="550">
        <v>17.600000000000001</v>
      </c>
      <c r="J594" s="550">
        <v>17.600000000000001</v>
      </c>
    </row>
    <row r="595" spans="1:10" ht="24" customHeight="1">
      <c r="A595" s="617" t="s">
        <v>14077</v>
      </c>
      <c r="B595" s="549" t="s">
        <v>14269</v>
      </c>
      <c r="C595" s="617" t="s">
        <v>7</v>
      </c>
      <c r="D595" s="617" t="s">
        <v>1657</v>
      </c>
      <c r="E595" s="821" t="s">
        <v>14075</v>
      </c>
      <c r="F595" s="821"/>
      <c r="G595" s="548" t="s">
        <v>26</v>
      </c>
      <c r="H595" s="547">
        <v>0.25</v>
      </c>
      <c r="I595" s="546">
        <v>13.87</v>
      </c>
      <c r="J595" s="546">
        <v>3.46</v>
      </c>
    </row>
    <row r="596" spans="1:10" ht="24" customHeight="1">
      <c r="A596" s="617" t="s">
        <v>14077</v>
      </c>
      <c r="B596" s="549" t="s">
        <v>14078</v>
      </c>
      <c r="C596" s="617" t="s">
        <v>7</v>
      </c>
      <c r="D596" s="617" t="s">
        <v>74</v>
      </c>
      <c r="E596" s="821" t="s">
        <v>14075</v>
      </c>
      <c r="F596" s="821"/>
      <c r="G596" s="548" t="s">
        <v>26</v>
      </c>
      <c r="H596" s="547">
        <v>0.25</v>
      </c>
      <c r="I596" s="546">
        <v>17.79</v>
      </c>
      <c r="J596" s="546">
        <v>4.4400000000000004</v>
      </c>
    </row>
    <row r="597" spans="1:10" ht="24" customHeight="1">
      <c r="A597" s="613" t="s">
        <v>14073</v>
      </c>
      <c r="B597" s="545" t="s">
        <v>14637</v>
      </c>
      <c r="C597" s="613" t="s">
        <v>7</v>
      </c>
      <c r="D597" s="613" t="s">
        <v>5485</v>
      </c>
      <c r="E597" s="817" t="s">
        <v>14071</v>
      </c>
      <c r="F597" s="817"/>
      <c r="G597" s="544" t="s">
        <v>49</v>
      </c>
      <c r="H597" s="543">
        <v>1</v>
      </c>
      <c r="I597" s="542">
        <v>3.3</v>
      </c>
      <c r="J597" s="542">
        <v>3.3</v>
      </c>
    </row>
    <row r="598" spans="1:10" ht="24" customHeight="1">
      <c r="A598" s="613" t="s">
        <v>14073</v>
      </c>
      <c r="B598" s="545" t="s">
        <v>14695</v>
      </c>
      <c r="C598" s="613" t="s">
        <v>7</v>
      </c>
      <c r="D598" s="613" t="s">
        <v>6446</v>
      </c>
      <c r="E598" s="817" t="s">
        <v>14071</v>
      </c>
      <c r="F598" s="817"/>
      <c r="G598" s="544" t="s">
        <v>49</v>
      </c>
      <c r="H598" s="543">
        <v>1</v>
      </c>
      <c r="I598" s="542">
        <v>5.0599999999999996</v>
      </c>
      <c r="J598" s="542">
        <v>5.0599999999999996</v>
      </c>
    </row>
    <row r="599" spans="1:10" ht="36" customHeight="1">
      <c r="A599" s="613" t="s">
        <v>14073</v>
      </c>
      <c r="B599" s="545" t="s">
        <v>14622</v>
      </c>
      <c r="C599" s="613" t="s">
        <v>7</v>
      </c>
      <c r="D599" s="613" t="s">
        <v>8112</v>
      </c>
      <c r="E599" s="817" t="s">
        <v>14071</v>
      </c>
      <c r="F599" s="817"/>
      <c r="G599" s="544" t="s">
        <v>49</v>
      </c>
      <c r="H599" s="543">
        <v>4.5999999999999999E-2</v>
      </c>
      <c r="I599" s="542">
        <v>29.27</v>
      </c>
      <c r="J599" s="542">
        <v>1.34</v>
      </c>
    </row>
    <row r="600" spans="1:10" ht="25.5">
      <c r="A600" s="614"/>
      <c r="B600" s="614"/>
      <c r="C600" s="614"/>
      <c r="D600" s="614"/>
      <c r="E600" s="614" t="s">
        <v>14070</v>
      </c>
      <c r="F600" s="541">
        <v>3.0968163</v>
      </c>
      <c r="G600" s="614" t="s">
        <v>14069</v>
      </c>
      <c r="H600" s="541">
        <v>2.6</v>
      </c>
      <c r="I600" s="614" t="s">
        <v>14068</v>
      </c>
      <c r="J600" s="541">
        <v>5.7</v>
      </c>
    </row>
    <row r="601" spans="1:10" ht="15" thickBot="1">
      <c r="A601" s="614"/>
      <c r="B601" s="614"/>
      <c r="C601" s="614"/>
      <c r="D601" s="614"/>
      <c r="E601" s="614" t="s">
        <v>14067</v>
      </c>
      <c r="F601" s="541">
        <v>4.87</v>
      </c>
      <c r="G601" s="614"/>
      <c r="H601" s="818" t="s">
        <v>14066</v>
      </c>
      <c r="I601" s="818"/>
      <c r="J601" s="541">
        <v>22.47</v>
      </c>
    </row>
    <row r="602" spans="1:10" ht="0.95" customHeight="1" thickTop="1">
      <c r="A602" s="540"/>
      <c r="B602" s="540"/>
      <c r="C602" s="540"/>
      <c r="D602" s="540"/>
      <c r="E602" s="540"/>
      <c r="F602" s="540"/>
      <c r="G602" s="540"/>
      <c r="H602" s="540"/>
      <c r="I602" s="540"/>
      <c r="J602" s="540"/>
    </row>
    <row r="603" spans="1:10" ht="18" customHeight="1">
      <c r="A603" s="615" t="s">
        <v>14694</v>
      </c>
      <c r="B603" s="554" t="s">
        <v>14089</v>
      </c>
      <c r="C603" s="615" t="s">
        <v>14088</v>
      </c>
      <c r="D603" s="615" t="s">
        <v>14087</v>
      </c>
      <c r="E603" s="819" t="s">
        <v>14086</v>
      </c>
      <c r="F603" s="819"/>
      <c r="G603" s="555" t="s">
        <v>14085</v>
      </c>
      <c r="H603" s="554" t="s">
        <v>14084</v>
      </c>
      <c r="I603" s="554" t="s">
        <v>14083</v>
      </c>
      <c r="J603" s="554" t="s">
        <v>14082</v>
      </c>
    </row>
    <row r="604" spans="1:10" ht="48" customHeight="1">
      <c r="A604" s="616" t="s">
        <v>14081</v>
      </c>
      <c r="B604" s="553" t="s">
        <v>14693</v>
      </c>
      <c r="C604" s="616" t="s">
        <v>7</v>
      </c>
      <c r="D604" s="616" t="s">
        <v>2146</v>
      </c>
      <c r="E604" s="820" t="s">
        <v>14079</v>
      </c>
      <c r="F604" s="820"/>
      <c r="G604" s="552" t="s">
        <v>49</v>
      </c>
      <c r="H604" s="551">
        <v>1</v>
      </c>
      <c r="I604" s="550">
        <v>17.63</v>
      </c>
      <c r="J604" s="550">
        <v>17.63</v>
      </c>
    </row>
    <row r="605" spans="1:10" ht="24" customHeight="1">
      <c r="A605" s="617" t="s">
        <v>14077</v>
      </c>
      <c r="B605" s="549" t="s">
        <v>14269</v>
      </c>
      <c r="C605" s="617" t="s">
        <v>7</v>
      </c>
      <c r="D605" s="617" t="s">
        <v>1657</v>
      </c>
      <c r="E605" s="821" t="s">
        <v>14075</v>
      </c>
      <c r="F605" s="821"/>
      <c r="G605" s="548" t="s">
        <v>26</v>
      </c>
      <c r="H605" s="547">
        <v>0.25</v>
      </c>
      <c r="I605" s="546">
        <v>13.87</v>
      </c>
      <c r="J605" s="546">
        <v>3.46</v>
      </c>
    </row>
    <row r="606" spans="1:10" ht="24" customHeight="1">
      <c r="A606" s="617" t="s">
        <v>14077</v>
      </c>
      <c r="B606" s="549" t="s">
        <v>14078</v>
      </c>
      <c r="C606" s="617" t="s">
        <v>7</v>
      </c>
      <c r="D606" s="617" t="s">
        <v>74</v>
      </c>
      <c r="E606" s="821" t="s">
        <v>14075</v>
      </c>
      <c r="F606" s="821"/>
      <c r="G606" s="548" t="s">
        <v>26</v>
      </c>
      <c r="H606" s="547">
        <v>0.25</v>
      </c>
      <c r="I606" s="546">
        <v>17.79</v>
      </c>
      <c r="J606" s="546">
        <v>4.4400000000000004</v>
      </c>
    </row>
    <row r="607" spans="1:10" ht="24" customHeight="1">
      <c r="A607" s="613" t="s">
        <v>14073</v>
      </c>
      <c r="B607" s="545" t="s">
        <v>14637</v>
      </c>
      <c r="C607" s="613" t="s">
        <v>7</v>
      </c>
      <c r="D607" s="613" t="s">
        <v>5485</v>
      </c>
      <c r="E607" s="817" t="s">
        <v>14071</v>
      </c>
      <c r="F607" s="817"/>
      <c r="G607" s="544" t="s">
        <v>49</v>
      </c>
      <c r="H607" s="543">
        <v>1</v>
      </c>
      <c r="I607" s="542">
        <v>3.3</v>
      </c>
      <c r="J607" s="542">
        <v>3.3</v>
      </c>
    </row>
    <row r="608" spans="1:10" ht="24" customHeight="1">
      <c r="A608" s="613" t="s">
        <v>14073</v>
      </c>
      <c r="B608" s="545" t="s">
        <v>14692</v>
      </c>
      <c r="C608" s="613" t="s">
        <v>7</v>
      </c>
      <c r="D608" s="613" t="s">
        <v>6439</v>
      </c>
      <c r="E608" s="817" t="s">
        <v>14071</v>
      </c>
      <c r="F608" s="817"/>
      <c r="G608" s="544" t="s">
        <v>49</v>
      </c>
      <c r="H608" s="543">
        <v>1</v>
      </c>
      <c r="I608" s="542">
        <v>5.09</v>
      </c>
      <c r="J608" s="542">
        <v>5.09</v>
      </c>
    </row>
    <row r="609" spans="1:10" ht="36" customHeight="1">
      <c r="A609" s="613" t="s">
        <v>14073</v>
      </c>
      <c r="B609" s="545" t="s">
        <v>14622</v>
      </c>
      <c r="C609" s="613" t="s">
        <v>7</v>
      </c>
      <c r="D609" s="613" t="s">
        <v>8112</v>
      </c>
      <c r="E609" s="817" t="s">
        <v>14071</v>
      </c>
      <c r="F609" s="817"/>
      <c r="G609" s="544" t="s">
        <v>49</v>
      </c>
      <c r="H609" s="543">
        <v>4.5999999999999999E-2</v>
      </c>
      <c r="I609" s="542">
        <v>29.27</v>
      </c>
      <c r="J609" s="542">
        <v>1.34</v>
      </c>
    </row>
    <row r="610" spans="1:10" ht="25.5">
      <c r="A610" s="614"/>
      <c r="B610" s="614"/>
      <c r="C610" s="614"/>
      <c r="D610" s="614"/>
      <c r="E610" s="614" t="s">
        <v>14070</v>
      </c>
      <c r="F610" s="541">
        <v>3.0968163</v>
      </c>
      <c r="G610" s="614" t="s">
        <v>14069</v>
      </c>
      <c r="H610" s="541">
        <v>2.6</v>
      </c>
      <c r="I610" s="614" t="s">
        <v>14068</v>
      </c>
      <c r="J610" s="541">
        <v>5.7</v>
      </c>
    </row>
    <row r="611" spans="1:10" ht="15" thickBot="1">
      <c r="A611" s="614"/>
      <c r="B611" s="614"/>
      <c r="C611" s="614"/>
      <c r="D611" s="614"/>
      <c r="E611" s="614" t="s">
        <v>14067</v>
      </c>
      <c r="F611" s="541">
        <v>4.88</v>
      </c>
      <c r="G611" s="614"/>
      <c r="H611" s="818" t="s">
        <v>14066</v>
      </c>
      <c r="I611" s="818"/>
      <c r="J611" s="541">
        <v>22.51</v>
      </c>
    </row>
    <row r="612" spans="1:10" ht="0.95" customHeight="1" thickTop="1">
      <c r="A612" s="540"/>
      <c r="B612" s="540"/>
      <c r="C612" s="540"/>
      <c r="D612" s="540"/>
      <c r="E612" s="540"/>
      <c r="F612" s="540"/>
      <c r="G612" s="540"/>
      <c r="H612" s="540"/>
      <c r="I612" s="540"/>
      <c r="J612" s="540"/>
    </row>
    <row r="613" spans="1:10" ht="18" customHeight="1">
      <c r="A613" s="615" t="s">
        <v>14691</v>
      </c>
      <c r="B613" s="554" t="s">
        <v>14089</v>
      </c>
      <c r="C613" s="615" t="s">
        <v>14088</v>
      </c>
      <c r="D613" s="615" t="s">
        <v>14087</v>
      </c>
      <c r="E613" s="819" t="s">
        <v>14086</v>
      </c>
      <c r="F613" s="819"/>
      <c r="G613" s="555" t="s">
        <v>14085</v>
      </c>
      <c r="H613" s="554" t="s">
        <v>14084</v>
      </c>
      <c r="I613" s="554" t="s">
        <v>14083</v>
      </c>
      <c r="J613" s="554" t="s">
        <v>14082</v>
      </c>
    </row>
    <row r="614" spans="1:10" ht="36" customHeight="1">
      <c r="A614" s="616" t="s">
        <v>14081</v>
      </c>
      <c r="B614" s="553" t="s">
        <v>14690</v>
      </c>
      <c r="C614" s="616" t="s">
        <v>7</v>
      </c>
      <c r="D614" s="616" t="s">
        <v>2002</v>
      </c>
      <c r="E614" s="820" t="s">
        <v>14079</v>
      </c>
      <c r="F614" s="820"/>
      <c r="G614" s="552" t="s">
        <v>49</v>
      </c>
      <c r="H614" s="551">
        <v>1</v>
      </c>
      <c r="I614" s="550">
        <v>51.07</v>
      </c>
      <c r="J614" s="550">
        <v>51.07</v>
      </c>
    </row>
    <row r="615" spans="1:10" ht="24" customHeight="1">
      <c r="A615" s="617" t="s">
        <v>14077</v>
      </c>
      <c r="B615" s="549" t="s">
        <v>14269</v>
      </c>
      <c r="C615" s="617" t="s">
        <v>7</v>
      </c>
      <c r="D615" s="617" t="s">
        <v>1657</v>
      </c>
      <c r="E615" s="821" t="s">
        <v>14075</v>
      </c>
      <c r="F615" s="821"/>
      <c r="G615" s="548" t="s">
        <v>26</v>
      </c>
      <c r="H615" s="547">
        <v>0.185</v>
      </c>
      <c r="I615" s="546">
        <v>13.87</v>
      </c>
      <c r="J615" s="546">
        <v>2.56</v>
      </c>
    </row>
    <row r="616" spans="1:10" ht="24" customHeight="1">
      <c r="A616" s="617" t="s">
        <v>14077</v>
      </c>
      <c r="B616" s="549" t="s">
        <v>14078</v>
      </c>
      <c r="C616" s="617" t="s">
        <v>7</v>
      </c>
      <c r="D616" s="617" t="s">
        <v>74</v>
      </c>
      <c r="E616" s="821" t="s">
        <v>14075</v>
      </c>
      <c r="F616" s="821"/>
      <c r="G616" s="548" t="s">
        <v>26</v>
      </c>
      <c r="H616" s="547">
        <v>0.185</v>
      </c>
      <c r="I616" s="546">
        <v>17.79</v>
      </c>
      <c r="J616" s="546">
        <v>3.29</v>
      </c>
    </row>
    <row r="617" spans="1:10" ht="24" customHeight="1">
      <c r="A617" s="613" t="s">
        <v>14073</v>
      </c>
      <c r="B617" s="545" t="s">
        <v>14637</v>
      </c>
      <c r="C617" s="613" t="s">
        <v>7</v>
      </c>
      <c r="D617" s="613" t="s">
        <v>5485</v>
      </c>
      <c r="E617" s="817" t="s">
        <v>14071</v>
      </c>
      <c r="F617" s="817"/>
      <c r="G617" s="544" t="s">
        <v>49</v>
      </c>
      <c r="H617" s="543">
        <v>2</v>
      </c>
      <c r="I617" s="542">
        <v>3.3</v>
      </c>
      <c r="J617" s="542">
        <v>6.6</v>
      </c>
    </row>
    <row r="618" spans="1:10" ht="24" customHeight="1">
      <c r="A618" s="613" t="s">
        <v>14073</v>
      </c>
      <c r="B618" s="545" t="s">
        <v>14657</v>
      </c>
      <c r="C618" s="613" t="s">
        <v>7</v>
      </c>
      <c r="D618" s="613" t="s">
        <v>8144</v>
      </c>
      <c r="E618" s="817" t="s">
        <v>14071</v>
      </c>
      <c r="F618" s="817"/>
      <c r="G618" s="544" t="s">
        <v>49</v>
      </c>
      <c r="H618" s="543">
        <v>1</v>
      </c>
      <c r="I618" s="542">
        <v>35.93</v>
      </c>
      <c r="J618" s="542">
        <v>35.93</v>
      </c>
    </row>
    <row r="619" spans="1:10" ht="36" customHeight="1">
      <c r="A619" s="613" t="s">
        <v>14073</v>
      </c>
      <c r="B619" s="545" t="s">
        <v>14622</v>
      </c>
      <c r="C619" s="613" t="s">
        <v>7</v>
      </c>
      <c r="D619" s="613" t="s">
        <v>8112</v>
      </c>
      <c r="E619" s="817" t="s">
        <v>14071</v>
      </c>
      <c r="F619" s="817"/>
      <c r="G619" s="544" t="s">
        <v>49</v>
      </c>
      <c r="H619" s="543">
        <v>9.1999999999999998E-2</v>
      </c>
      <c r="I619" s="542">
        <v>29.27</v>
      </c>
      <c r="J619" s="542">
        <v>2.69</v>
      </c>
    </row>
    <row r="620" spans="1:10" ht="25.5">
      <c r="A620" s="614"/>
      <c r="B620" s="614"/>
      <c r="C620" s="614"/>
      <c r="D620" s="614"/>
      <c r="E620" s="614" t="s">
        <v>14070</v>
      </c>
      <c r="F620" s="541">
        <v>2.2927306000000001</v>
      </c>
      <c r="G620" s="614" t="s">
        <v>14069</v>
      </c>
      <c r="H620" s="541">
        <v>1.93</v>
      </c>
      <c r="I620" s="614" t="s">
        <v>14068</v>
      </c>
      <c r="J620" s="541">
        <v>4.22</v>
      </c>
    </row>
    <row r="621" spans="1:10" ht="15" thickBot="1">
      <c r="A621" s="614"/>
      <c r="B621" s="614"/>
      <c r="C621" s="614"/>
      <c r="D621" s="614"/>
      <c r="E621" s="614" t="s">
        <v>14067</v>
      </c>
      <c r="F621" s="541">
        <v>14.14</v>
      </c>
      <c r="G621" s="614"/>
      <c r="H621" s="818" t="s">
        <v>14066</v>
      </c>
      <c r="I621" s="818"/>
      <c r="J621" s="541">
        <v>65.209999999999994</v>
      </c>
    </row>
    <row r="622" spans="1:10" ht="0.95" customHeight="1" thickTop="1">
      <c r="A622" s="540"/>
      <c r="B622" s="540"/>
      <c r="C622" s="540"/>
      <c r="D622" s="540"/>
      <c r="E622" s="540"/>
      <c r="F622" s="540"/>
      <c r="G622" s="540"/>
      <c r="H622" s="540"/>
      <c r="I622" s="540"/>
      <c r="J622" s="540"/>
    </row>
    <row r="623" spans="1:10" ht="18" customHeight="1">
      <c r="A623" s="615" t="s">
        <v>14689</v>
      </c>
      <c r="B623" s="554" t="s">
        <v>14089</v>
      </c>
      <c r="C623" s="615" t="s">
        <v>14088</v>
      </c>
      <c r="D623" s="615" t="s">
        <v>14087</v>
      </c>
      <c r="E623" s="819" t="s">
        <v>14086</v>
      </c>
      <c r="F623" s="819"/>
      <c r="G623" s="555" t="s">
        <v>14085</v>
      </c>
      <c r="H623" s="554" t="s">
        <v>14084</v>
      </c>
      <c r="I623" s="554" t="s">
        <v>14083</v>
      </c>
      <c r="J623" s="554" t="s">
        <v>14082</v>
      </c>
    </row>
    <row r="624" spans="1:10" ht="36" customHeight="1">
      <c r="A624" s="616" t="s">
        <v>14081</v>
      </c>
      <c r="B624" s="553" t="s">
        <v>14688</v>
      </c>
      <c r="C624" s="616" t="s">
        <v>7</v>
      </c>
      <c r="D624" s="616" t="s">
        <v>2117</v>
      </c>
      <c r="E624" s="820" t="s">
        <v>14079</v>
      </c>
      <c r="F624" s="820"/>
      <c r="G624" s="552" t="s">
        <v>18</v>
      </c>
      <c r="H624" s="551">
        <v>1</v>
      </c>
      <c r="I624" s="550">
        <v>13.06</v>
      </c>
      <c r="J624" s="550">
        <v>13.06</v>
      </c>
    </row>
    <row r="625" spans="1:10" ht="24" customHeight="1">
      <c r="A625" s="617" t="s">
        <v>14077</v>
      </c>
      <c r="B625" s="549" t="s">
        <v>14269</v>
      </c>
      <c r="C625" s="617" t="s">
        <v>7</v>
      </c>
      <c r="D625" s="617" t="s">
        <v>1657</v>
      </c>
      <c r="E625" s="821" t="s">
        <v>14075</v>
      </c>
      <c r="F625" s="821"/>
      <c r="G625" s="548" t="s">
        <v>26</v>
      </c>
      <c r="H625" s="547">
        <v>0.3</v>
      </c>
      <c r="I625" s="546">
        <v>13.87</v>
      </c>
      <c r="J625" s="546">
        <v>4.16</v>
      </c>
    </row>
    <row r="626" spans="1:10" ht="24" customHeight="1">
      <c r="A626" s="617" t="s">
        <v>14077</v>
      </c>
      <c r="B626" s="549" t="s">
        <v>14078</v>
      </c>
      <c r="C626" s="617" t="s">
        <v>7</v>
      </c>
      <c r="D626" s="617" t="s">
        <v>74</v>
      </c>
      <c r="E626" s="821" t="s">
        <v>14075</v>
      </c>
      <c r="F626" s="821"/>
      <c r="G626" s="548" t="s">
        <v>26</v>
      </c>
      <c r="H626" s="547">
        <v>0.3</v>
      </c>
      <c r="I626" s="546">
        <v>17.79</v>
      </c>
      <c r="J626" s="546">
        <v>5.33</v>
      </c>
    </row>
    <row r="627" spans="1:10" ht="24" customHeight="1">
      <c r="A627" s="613" t="s">
        <v>14073</v>
      </c>
      <c r="B627" s="545" t="s">
        <v>14439</v>
      </c>
      <c r="C627" s="613" t="s">
        <v>7</v>
      </c>
      <c r="D627" s="613" t="s">
        <v>9083</v>
      </c>
      <c r="E627" s="817" t="s">
        <v>14071</v>
      </c>
      <c r="F627" s="817"/>
      <c r="G627" s="544" t="s">
        <v>49</v>
      </c>
      <c r="H627" s="543">
        <v>0.1</v>
      </c>
      <c r="I627" s="542">
        <v>1.86</v>
      </c>
      <c r="J627" s="542">
        <v>0.18</v>
      </c>
    </row>
    <row r="628" spans="1:10" ht="24" customHeight="1">
      <c r="A628" s="613" t="s">
        <v>14073</v>
      </c>
      <c r="B628" s="545" t="s">
        <v>14687</v>
      </c>
      <c r="C628" s="613" t="s">
        <v>7</v>
      </c>
      <c r="D628" s="613" t="s">
        <v>7237</v>
      </c>
      <c r="E628" s="817" t="s">
        <v>14071</v>
      </c>
      <c r="F628" s="817"/>
      <c r="G628" s="544" t="s">
        <v>18</v>
      </c>
      <c r="H628" s="543">
        <v>1.05</v>
      </c>
      <c r="I628" s="542">
        <v>3.23</v>
      </c>
      <c r="J628" s="542">
        <v>3.39</v>
      </c>
    </row>
    <row r="629" spans="1:10" ht="25.5">
      <c r="A629" s="614"/>
      <c r="B629" s="614"/>
      <c r="C629" s="614"/>
      <c r="D629" s="614"/>
      <c r="E629" s="614" t="s">
        <v>14070</v>
      </c>
      <c r="F629" s="541">
        <v>3.7216125</v>
      </c>
      <c r="G629" s="614" t="s">
        <v>14069</v>
      </c>
      <c r="H629" s="541">
        <v>3.13</v>
      </c>
      <c r="I629" s="614" t="s">
        <v>14068</v>
      </c>
      <c r="J629" s="541">
        <v>6.85</v>
      </c>
    </row>
    <row r="630" spans="1:10" ht="15" thickBot="1">
      <c r="A630" s="614"/>
      <c r="B630" s="614"/>
      <c r="C630" s="614"/>
      <c r="D630" s="614"/>
      <c r="E630" s="614" t="s">
        <v>14067</v>
      </c>
      <c r="F630" s="541">
        <v>3.61</v>
      </c>
      <c r="G630" s="614"/>
      <c r="H630" s="818" t="s">
        <v>14066</v>
      </c>
      <c r="I630" s="818"/>
      <c r="J630" s="541">
        <v>16.670000000000002</v>
      </c>
    </row>
    <row r="631" spans="1:10" ht="0.95" customHeight="1" thickTop="1">
      <c r="A631" s="540"/>
      <c r="B631" s="540"/>
      <c r="C631" s="540"/>
      <c r="D631" s="540"/>
      <c r="E631" s="540"/>
      <c r="F631" s="540"/>
      <c r="G631" s="540"/>
      <c r="H631" s="540"/>
      <c r="I631" s="540"/>
      <c r="J631" s="540"/>
    </row>
    <row r="632" spans="1:10" ht="18" customHeight="1">
      <c r="A632" s="615" t="s">
        <v>14686</v>
      </c>
      <c r="B632" s="554" t="s">
        <v>14089</v>
      </c>
      <c r="C632" s="615" t="s">
        <v>14088</v>
      </c>
      <c r="D632" s="615" t="s">
        <v>14087</v>
      </c>
      <c r="E632" s="819" t="s">
        <v>14086</v>
      </c>
      <c r="F632" s="819"/>
      <c r="G632" s="555" t="s">
        <v>14085</v>
      </c>
      <c r="H632" s="554" t="s">
        <v>14084</v>
      </c>
      <c r="I632" s="554" t="s">
        <v>14083</v>
      </c>
      <c r="J632" s="554" t="s">
        <v>14082</v>
      </c>
    </row>
    <row r="633" spans="1:10" ht="36" customHeight="1">
      <c r="A633" s="616" t="s">
        <v>14081</v>
      </c>
      <c r="B633" s="553" t="s">
        <v>14685</v>
      </c>
      <c r="C633" s="616" t="s">
        <v>7</v>
      </c>
      <c r="D633" s="616" t="s">
        <v>2118</v>
      </c>
      <c r="E633" s="820" t="s">
        <v>14079</v>
      </c>
      <c r="F633" s="820"/>
      <c r="G633" s="552" t="s">
        <v>18</v>
      </c>
      <c r="H633" s="551">
        <v>1</v>
      </c>
      <c r="I633" s="550">
        <v>20.02</v>
      </c>
      <c r="J633" s="550">
        <v>20.02</v>
      </c>
    </row>
    <row r="634" spans="1:10" ht="24" customHeight="1">
      <c r="A634" s="617" t="s">
        <v>14077</v>
      </c>
      <c r="B634" s="549" t="s">
        <v>14269</v>
      </c>
      <c r="C634" s="617" t="s">
        <v>7</v>
      </c>
      <c r="D634" s="617" t="s">
        <v>1657</v>
      </c>
      <c r="E634" s="821" t="s">
        <v>14075</v>
      </c>
      <c r="F634" s="821"/>
      <c r="G634" s="548" t="s">
        <v>26</v>
      </c>
      <c r="H634" s="547">
        <v>0.38</v>
      </c>
      <c r="I634" s="546">
        <v>13.87</v>
      </c>
      <c r="J634" s="546">
        <v>5.27</v>
      </c>
    </row>
    <row r="635" spans="1:10" ht="24" customHeight="1">
      <c r="A635" s="617" t="s">
        <v>14077</v>
      </c>
      <c r="B635" s="549" t="s">
        <v>14078</v>
      </c>
      <c r="C635" s="617" t="s">
        <v>7</v>
      </c>
      <c r="D635" s="617" t="s">
        <v>74</v>
      </c>
      <c r="E635" s="821" t="s">
        <v>14075</v>
      </c>
      <c r="F635" s="821"/>
      <c r="G635" s="548" t="s">
        <v>26</v>
      </c>
      <c r="H635" s="547">
        <v>0.38</v>
      </c>
      <c r="I635" s="546">
        <v>17.79</v>
      </c>
      <c r="J635" s="546">
        <v>6.76</v>
      </c>
    </row>
    <row r="636" spans="1:10" ht="24" customHeight="1">
      <c r="A636" s="613" t="s">
        <v>14073</v>
      </c>
      <c r="B636" s="545" t="s">
        <v>14440</v>
      </c>
      <c r="C636" s="613" t="s">
        <v>7</v>
      </c>
      <c r="D636" s="613" t="s">
        <v>5456</v>
      </c>
      <c r="E636" s="817" t="s">
        <v>14071</v>
      </c>
      <c r="F636" s="817"/>
      <c r="G636" s="544" t="s">
        <v>49</v>
      </c>
      <c r="H636" s="543">
        <v>1.0800000000000001E-2</v>
      </c>
      <c r="I636" s="542">
        <v>79.94</v>
      </c>
      <c r="J636" s="542">
        <v>0.86</v>
      </c>
    </row>
    <row r="637" spans="1:10" ht="24" customHeight="1">
      <c r="A637" s="613" t="s">
        <v>14073</v>
      </c>
      <c r="B637" s="545" t="s">
        <v>14439</v>
      </c>
      <c r="C637" s="613" t="s">
        <v>7</v>
      </c>
      <c r="D637" s="613" t="s">
        <v>9083</v>
      </c>
      <c r="E637" s="817" t="s">
        <v>14071</v>
      </c>
      <c r="F637" s="817"/>
      <c r="G637" s="544" t="s">
        <v>49</v>
      </c>
      <c r="H637" s="543">
        <v>0.127</v>
      </c>
      <c r="I637" s="542">
        <v>1.86</v>
      </c>
      <c r="J637" s="542">
        <v>0.23</v>
      </c>
    </row>
    <row r="638" spans="1:10" ht="24" customHeight="1">
      <c r="A638" s="613" t="s">
        <v>14073</v>
      </c>
      <c r="B638" s="545" t="s">
        <v>14438</v>
      </c>
      <c r="C638" s="613" t="s">
        <v>7</v>
      </c>
      <c r="D638" s="613" t="s">
        <v>8116</v>
      </c>
      <c r="E638" s="817" t="s">
        <v>14071</v>
      </c>
      <c r="F638" s="817"/>
      <c r="G638" s="544" t="s">
        <v>49</v>
      </c>
      <c r="H638" s="543">
        <v>1.6299999999999999E-2</v>
      </c>
      <c r="I638" s="542">
        <v>69.42</v>
      </c>
      <c r="J638" s="542">
        <v>1.1299999999999999</v>
      </c>
    </row>
    <row r="639" spans="1:10" ht="24" customHeight="1">
      <c r="A639" s="613" t="s">
        <v>14073</v>
      </c>
      <c r="B639" s="545" t="s">
        <v>14684</v>
      </c>
      <c r="C639" s="613" t="s">
        <v>7</v>
      </c>
      <c r="D639" s="613" t="s">
        <v>7240</v>
      </c>
      <c r="E639" s="817" t="s">
        <v>14071</v>
      </c>
      <c r="F639" s="817"/>
      <c r="G639" s="544" t="s">
        <v>18</v>
      </c>
      <c r="H639" s="543">
        <v>1.05</v>
      </c>
      <c r="I639" s="542">
        <v>5.5</v>
      </c>
      <c r="J639" s="542">
        <v>5.77</v>
      </c>
    </row>
    <row r="640" spans="1:10" ht="25.5">
      <c r="A640" s="614"/>
      <c r="B640" s="614"/>
      <c r="C640" s="614"/>
      <c r="D640" s="614"/>
      <c r="E640" s="614" t="s">
        <v>14070</v>
      </c>
      <c r="F640" s="541">
        <v>4.7104204999999997</v>
      </c>
      <c r="G640" s="614" t="s">
        <v>14069</v>
      </c>
      <c r="H640" s="541">
        <v>3.96</v>
      </c>
      <c r="I640" s="614" t="s">
        <v>14068</v>
      </c>
      <c r="J640" s="541">
        <v>8.67</v>
      </c>
    </row>
    <row r="641" spans="1:10" ht="15" thickBot="1">
      <c r="A641" s="614"/>
      <c r="B641" s="614"/>
      <c r="C641" s="614"/>
      <c r="D641" s="614"/>
      <c r="E641" s="614" t="s">
        <v>14067</v>
      </c>
      <c r="F641" s="541">
        <v>5.54</v>
      </c>
      <c r="G641" s="614"/>
      <c r="H641" s="818" t="s">
        <v>14066</v>
      </c>
      <c r="I641" s="818"/>
      <c r="J641" s="541">
        <v>25.56</v>
      </c>
    </row>
    <row r="642" spans="1:10" ht="0.95" customHeight="1" thickTop="1">
      <c r="A642" s="540"/>
      <c r="B642" s="540"/>
      <c r="C642" s="540"/>
      <c r="D642" s="540"/>
      <c r="E642" s="540"/>
      <c r="F642" s="540"/>
      <c r="G642" s="540"/>
      <c r="H642" s="540"/>
      <c r="I642" s="540"/>
      <c r="J642" s="540"/>
    </row>
    <row r="643" spans="1:10" ht="18" customHeight="1">
      <c r="A643" s="615" t="s">
        <v>14683</v>
      </c>
      <c r="B643" s="554" t="s">
        <v>14089</v>
      </c>
      <c r="C643" s="615" t="s">
        <v>14088</v>
      </c>
      <c r="D643" s="615" t="s">
        <v>14087</v>
      </c>
      <c r="E643" s="819" t="s">
        <v>14086</v>
      </c>
      <c r="F643" s="819"/>
      <c r="G643" s="555" t="s">
        <v>14085</v>
      </c>
      <c r="H643" s="554" t="s">
        <v>14084</v>
      </c>
      <c r="I643" s="554" t="s">
        <v>14083</v>
      </c>
      <c r="J643" s="554" t="s">
        <v>14082</v>
      </c>
    </row>
    <row r="644" spans="1:10" ht="36" customHeight="1">
      <c r="A644" s="616" t="s">
        <v>14081</v>
      </c>
      <c r="B644" s="553" t="s">
        <v>14682</v>
      </c>
      <c r="C644" s="616" t="s">
        <v>7</v>
      </c>
      <c r="D644" s="616" t="s">
        <v>1977</v>
      </c>
      <c r="E644" s="820" t="s">
        <v>14079</v>
      </c>
      <c r="F644" s="820"/>
      <c r="G644" s="552" t="s">
        <v>18</v>
      </c>
      <c r="H644" s="551">
        <v>1</v>
      </c>
      <c r="I644" s="550">
        <v>29.09</v>
      </c>
      <c r="J644" s="550">
        <v>29.09</v>
      </c>
    </row>
    <row r="645" spans="1:10" ht="24" customHeight="1">
      <c r="A645" s="617" t="s">
        <v>14077</v>
      </c>
      <c r="B645" s="549" t="s">
        <v>14269</v>
      </c>
      <c r="C645" s="617" t="s">
        <v>7</v>
      </c>
      <c r="D645" s="617" t="s">
        <v>1657</v>
      </c>
      <c r="E645" s="821" t="s">
        <v>14075</v>
      </c>
      <c r="F645" s="821"/>
      <c r="G645" s="548" t="s">
        <v>26</v>
      </c>
      <c r="H645" s="547">
        <v>0.32500000000000001</v>
      </c>
      <c r="I645" s="546">
        <v>13.87</v>
      </c>
      <c r="J645" s="546">
        <v>4.5</v>
      </c>
    </row>
    <row r="646" spans="1:10" ht="24" customHeight="1">
      <c r="A646" s="617" t="s">
        <v>14077</v>
      </c>
      <c r="B646" s="549" t="s">
        <v>14078</v>
      </c>
      <c r="C646" s="617" t="s">
        <v>7</v>
      </c>
      <c r="D646" s="617" t="s">
        <v>74</v>
      </c>
      <c r="E646" s="821" t="s">
        <v>14075</v>
      </c>
      <c r="F646" s="821"/>
      <c r="G646" s="548" t="s">
        <v>26</v>
      </c>
      <c r="H646" s="547">
        <v>0.32500000000000001</v>
      </c>
      <c r="I646" s="546">
        <v>17.79</v>
      </c>
      <c r="J646" s="546">
        <v>5.78</v>
      </c>
    </row>
    <row r="647" spans="1:10" ht="24" customHeight="1">
      <c r="A647" s="613" t="s">
        <v>14073</v>
      </c>
      <c r="B647" s="545" t="s">
        <v>14440</v>
      </c>
      <c r="C647" s="613" t="s">
        <v>7</v>
      </c>
      <c r="D647" s="613" t="s">
        <v>5456</v>
      </c>
      <c r="E647" s="817" t="s">
        <v>14071</v>
      </c>
      <c r="F647" s="817"/>
      <c r="G647" s="544" t="s">
        <v>49</v>
      </c>
      <c r="H647" s="543">
        <v>2.93E-2</v>
      </c>
      <c r="I647" s="542">
        <v>79.94</v>
      </c>
      <c r="J647" s="542">
        <v>2.34</v>
      </c>
    </row>
    <row r="648" spans="1:10" ht="24" customHeight="1">
      <c r="A648" s="613" t="s">
        <v>14073</v>
      </c>
      <c r="B648" s="545" t="s">
        <v>14439</v>
      </c>
      <c r="C648" s="613" t="s">
        <v>7</v>
      </c>
      <c r="D648" s="613" t="s">
        <v>9083</v>
      </c>
      <c r="E648" s="817" t="s">
        <v>14071</v>
      </c>
      <c r="F648" s="817"/>
      <c r="G648" s="544" t="s">
        <v>49</v>
      </c>
      <c r="H648" s="543">
        <v>0.1085</v>
      </c>
      <c r="I648" s="542">
        <v>1.86</v>
      </c>
      <c r="J648" s="542">
        <v>0.2</v>
      </c>
    </row>
    <row r="649" spans="1:10" ht="24" customHeight="1">
      <c r="A649" s="613" t="s">
        <v>14073</v>
      </c>
      <c r="B649" s="545" t="s">
        <v>14438</v>
      </c>
      <c r="C649" s="613" t="s">
        <v>7</v>
      </c>
      <c r="D649" s="613" t="s">
        <v>8116</v>
      </c>
      <c r="E649" s="817" t="s">
        <v>14071</v>
      </c>
      <c r="F649" s="817"/>
      <c r="G649" s="544" t="s">
        <v>49</v>
      </c>
      <c r="H649" s="543">
        <v>4.5499999999999999E-2</v>
      </c>
      <c r="I649" s="542">
        <v>69.42</v>
      </c>
      <c r="J649" s="542">
        <v>3.15</v>
      </c>
    </row>
    <row r="650" spans="1:10" ht="24" customHeight="1">
      <c r="A650" s="613" t="s">
        <v>14073</v>
      </c>
      <c r="B650" s="545" t="s">
        <v>14681</v>
      </c>
      <c r="C650" s="613" t="s">
        <v>7</v>
      </c>
      <c r="D650" s="613" t="s">
        <v>11767</v>
      </c>
      <c r="E650" s="817" t="s">
        <v>14071</v>
      </c>
      <c r="F650" s="817"/>
      <c r="G650" s="544" t="s">
        <v>18</v>
      </c>
      <c r="H650" s="543">
        <v>1.04</v>
      </c>
      <c r="I650" s="542">
        <v>12.62</v>
      </c>
      <c r="J650" s="542">
        <v>13.12</v>
      </c>
    </row>
    <row r="651" spans="1:10" ht="25.5">
      <c r="A651" s="614"/>
      <c r="B651" s="614"/>
      <c r="C651" s="614"/>
      <c r="D651" s="614"/>
      <c r="E651" s="614" t="s">
        <v>14070</v>
      </c>
      <c r="F651" s="541">
        <v>4.0312941000000002</v>
      </c>
      <c r="G651" s="614" t="s">
        <v>14069</v>
      </c>
      <c r="H651" s="541">
        <v>3.39</v>
      </c>
      <c r="I651" s="614" t="s">
        <v>14068</v>
      </c>
      <c r="J651" s="541">
        <v>7.42</v>
      </c>
    </row>
    <row r="652" spans="1:10" ht="15" thickBot="1">
      <c r="A652" s="614"/>
      <c r="B652" s="614"/>
      <c r="C652" s="614"/>
      <c r="D652" s="614"/>
      <c r="E652" s="614" t="s">
        <v>14067</v>
      </c>
      <c r="F652" s="541">
        <v>8.0500000000000007</v>
      </c>
      <c r="G652" s="614"/>
      <c r="H652" s="818" t="s">
        <v>14066</v>
      </c>
      <c r="I652" s="818"/>
      <c r="J652" s="541">
        <v>37.14</v>
      </c>
    </row>
    <row r="653" spans="1:10" ht="0.95" customHeight="1" thickTop="1">
      <c r="A653" s="540"/>
      <c r="B653" s="540"/>
      <c r="C653" s="540"/>
      <c r="D653" s="540"/>
      <c r="E653" s="540"/>
      <c r="F653" s="540"/>
      <c r="G653" s="540"/>
      <c r="H653" s="540"/>
      <c r="I653" s="540"/>
      <c r="J653" s="540"/>
    </row>
    <row r="654" spans="1:10" ht="18" customHeight="1">
      <c r="A654" s="615" t="s">
        <v>14680</v>
      </c>
      <c r="B654" s="554" t="s">
        <v>14089</v>
      </c>
      <c r="C654" s="615" t="s">
        <v>14088</v>
      </c>
      <c r="D654" s="615" t="s">
        <v>14087</v>
      </c>
      <c r="E654" s="819" t="s">
        <v>14086</v>
      </c>
      <c r="F654" s="819"/>
      <c r="G654" s="555" t="s">
        <v>14085</v>
      </c>
      <c r="H654" s="554" t="s">
        <v>14084</v>
      </c>
      <c r="I654" s="554" t="s">
        <v>14083</v>
      </c>
      <c r="J654" s="554" t="s">
        <v>14082</v>
      </c>
    </row>
    <row r="655" spans="1:10" ht="48" customHeight="1">
      <c r="A655" s="616" t="s">
        <v>14081</v>
      </c>
      <c r="B655" s="553" t="s">
        <v>14679</v>
      </c>
      <c r="C655" s="616" t="s">
        <v>7</v>
      </c>
      <c r="D655" s="616" t="s">
        <v>2132</v>
      </c>
      <c r="E655" s="820" t="s">
        <v>14079</v>
      </c>
      <c r="F655" s="820"/>
      <c r="G655" s="552" t="s">
        <v>49</v>
      </c>
      <c r="H655" s="551">
        <v>1</v>
      </c>
      <c r="I655" s="550">
        <v>7.64</v>
      </c>
      <c r="J655" s="550">
        <v>7.64</v>
      </c>
    </row>
    <row r="656" spans="1:10" ht="24" customHeight="1">
      <c r="A656" s="617" t="s">
        <v>14077</v>
      </c>
      <c r="B656" s="549" t="s">
        <v>14269</v>
      </c>
      <c r="C656" s="617" t="s">
        <v>7</v>
      </c>
      <c r="D656" s="617" t="s">
        <v>1657</v>
      </c>
      <c r="E656" s="821" t="s">
        <v>14075</v>
      </c>
      <c r="F656" s="821"/>
      <c r="G656" s="548" t="s">
        <v>26</v>
      </c>
      <c r="H656" s="547">
        <v>0.1</v>
      </c>
      <c r="I656" s="546">
        <v>13.87</v>
      </c>
      <c r="J656" s="546">
        <v>1.38</v>
      </c>
    </row>
    <row r="657" spans="1:10" ht="24" customHeight="1">
      <c r="A657" s="617" t="s">
        <v>14077</v>
      </c>
      <c r="B657" s="549" t="s">
        <v>14078</v>
      </c>
      <c r="C657" s="617" t="s">
        <v>7</v>
      </c>
      <c r="D657" s="617" t="s">
        <v>74</v>
      </c>
      <c r="E657" s="821" t="s">
        <v>14075</v>
      </c>
      <c r="F657" s="821"/>
      <c r="G657" s="548" t="s">
        <v>26</v>
      </c>
      <c r="H657" s="547">
        <v>0.1</v>
      </c>
      <c r="I657" s="546">
        <v>17.79</v>
      </c>
      <c r="J657" s="546">
        <v>1.77</v>
      </c>
    </row>
    <row r="658" spans="1:10" ht="24" customHeight="1">
      <c r="A658" s="613" t="s">
        <v>14073</v>
      </c>
      <c r="B658" s="545" t="s">
        <v>14440</v>
      </c>
      <c r="C658" s="613" t="s">
        <v>7</v>
      </c>
      <c r="D658" s="613" t="s">
        <v>5456</v>
      </c>
      <c r="E658" s="817" t="s">
        <v>14071</v>
      </c>
      <c r="F658" s="817"/>
      <c r="G658" s="544" t="s">
        <v>49</v>
      </c>
      <c r="H658" s="543">
        <v>9.9000000000000008E-3</v>
      </c>
      <c r="I658" s="542">
        <v>79.94</v>
      </c>
      <c r="J658" s="542">
        <v>0.79</v>
      </c>
    </row>
    <row r="659" spans="1:10" ht="24" customHeight="1">
      <c r="A659" s="613" t="s">
        <v>14073</v>
      </c>
      <c r="B659" s="545" t="s">
        <v>14678</v>
      </c>
      <c r="C659" s="613" t="s">
        <v>7</v>
      </c>
      <c r="D659" s="613" t="s">
        <v>6081</v>
      </c>
      <c r="E659" s="817" t="s">
        <v>14071</v>
      </c>
      <c r="F659" s="817"/>
      <c r="G659" s="544" t="s">
        <v>49</v>
      </c>
      <c r="H659" s="543">
        <v>1</v>
      </c>
      <c r="I659" s="542">
        <v>2.63</v>
      </c>
      <c r="J659" s="542">
        <v>2.63</v>
      </c>
    </row>
    <row r="660" spans="1:10" ht="24" customHeight="1">
      <c r="A660" s="613" t="s">
        <v>14073</v>
      </c>
      <c r="B660" s="545" t="s">
        <v>14439</v>
      </c>
      <c r="C660" s="613" t="s">
        <v>7</v>
      </c>
      <c r="D660" s="613" t="s">
        <v>9083</v>
      </c>
      <c r="E660" s="817" t="s">
        <v>14071</v>
      </c>
      <c r="F660" s="817"/>
      <c r="G660" s="544" t="s">
        <v>49</v>
      </c>
      <c r="H660" s="543">
        <v>2.1000000000000001E-2</v>
      </c>
      <c r="I660" s="542">
        <v>1.86</v>
      </c>
      <c r="J660" s="542">
        <v>0.03</v>
      </c>
    </row>
    <row r="661" spans="1:10" ht="24" customHeight="1">
      <c r="A661" s="613" t="s">
        <v>14073</v>
      </c>
      <c r="B661" s="545" t="s">
        <v>14438</v>
      </c>
      <c r="C661" s="613" t="s">
        <v>7</v>
      </c>
      <c r="D661" s="613" t="s">
        <v>8116</v>
      </c>
      <c r="E661" s="817" t="s">
        <v>14071</v>
      </c>
      <c r="F661" s="817"/>
      <c r="G661" s="544" t="s">
        <v>49</v>
      </c>
      <c r="H661" s="543">
        <v>1.4999999999999999E-2</v>
      </c>
      <c r="I661" s="542">
        <v>69.42</v>
      </c>
      <c r="J661" s="542">
        <v>1.04</v>
      </c>
    </row>
    <row r="662" spans="1:10" ht="25.5">
      <c r="A662" s="614"/>
      <c r="B662" s="614"/>
      <c r="C662" s="614"/>
      <c r="D662" s="614"/>
      <c r="E662" s="614" t="s">
        <v>14070</v>
      </c>
      <c r="F662" s="541">
        <v>1.2332935</v>
      </c>
      <c r="G662" s="614" t="s">
        <v>14069</v>
      </c>
      <c r="H662" s="541">
        <v>1.04</v>
      </c>
      <c r="I662" s="614" t="s">
        <v>14068</v>
      </c>
      <c r="J662" s="541">
        <v>2.27</v>
      </c>
    </row>
    <row r="663" spans="1:10" ht="15" thickBot="1">
      <c r="A663" s="614"/>
      <c r="B663" s="614"/>
      <c r="C663" s="614"/>
      <c r="D663" s="614"/>
      <c r="E663" s="614" t="s">
        <v>14067</v>
      </c>
      <c r="F663" s="541">
        <v>2.11</v>
      </c>
      <c r="G663" s="614"/>
      <c r="H663" s="818" t="s">
        <v>14066</v>
      </c>
      <c r="I663" s="818"/>
      <c r="J663" s="541">
        <v>9.75</v>
      </c>
    </row>
    <row r="664" spans="1:10" ht="0.95" customHeight="1" thickTop="1">
      <c r="A664" s="540"/>
      <c r="B664" s="540"/>
      <c r="C664" s="540"/>
      <c r="D664" s="540"/>
      <c r="E664" s="540"/>
      <c r="F664" s="540"/>
      <c r="G664" s="540"/>
      <c r="H664" s="540"/>
      <c r="I664" s="540"/>
      <c r="J664" s="540"/>
    </row>
    <row r="665" spans="1:10" ht="18" customHeight="1">
      <c r="A665" s="615" t="s">
        <v>14677</v>
      </c>
      <c r="B665" s="554" t="s">
        <v>14089</v>
      </c>
      <c r="C665" s="615" t="s">
        <v>14088</v>
      </c>
      <c r="D665" s="615" t="s">
        <v>14087</v>
      </c>
      <c r="E665" s="819" t="s">
        <v>14086</v>
      </c>
      <c r="F665" s="819"/>
      <c r="G665" s="555" t="s">
        <v>14085</v>
      </c>
      <c r="H665" s="554" t="s">
        <v>14084</v>
      </c>
      <c r="I665" s="554" t="s">
        <v>14083</v>
      </c>
      <c r="J665" s="554" t="s">
        <v>14082</v>
      </c>
    </row>
    <row r="666" spans="1:10" ht="36" customHeight="1">
      <c r="A666" s="616" t="s">
        <v>14081</v>
      </c>
      <c r="B666" s="553" t="s">
        <v>14676</v>
      </c>
      <c r="C666" s="616" t="s">
        <v>7</v>
      </c>
      <c r="D666" s="616" t="s">
        <v>425</v>
      </c>
      <c r="E666" s="820" t="s">
        <v>14079</v>
      </c>
      <c r="F666" s="820"/>
      <c r="G666" s="552" t="s">
        <v>49</v>
      </c>
      <c r="H666" s="551">
        <v>1</v>
      </c>
      <c r="I666" s="550">
        <v>49.74</v>
      </c>
      <c r="J666" s="550">
        <v>49.74</v>
      </c>
    </row>
    <row r="667" spans="1:10" ht="24" customHeight="1">
      <c r="A667" s="617" t="s">
        <v>14077</v>
      </c>
      <c r="B667" s="549" t="s">
        <v>14269</v>
      </c>
      <c r="C667" s="617" t="s">
        <v>7</v>
      </c>
      <c r="D667" s="617" t="s">
        <v>1657</v>
      </c>
      <c r="E667" s="821" t="s">
        <v>14075</v>
      </c>
      <c r="F667" s="821"/>
      <c r="G667" s="548" t="s">
        <v>26</v>
      </c>
      <c r="H667" s="547">
        <v>0.157</v>
      </c>
      <c r="I667" s="546">
        <v>13.87</v>
      </c>
      <c r="J667" s="546">
        <v>2.17</v>
      </c>
    </row>
    <row r="668" spans="1:10" ht="24" customHeight="1">
      <c r="A668" s="617" t="s">
        <v>14077</v>
      </c>
      <c r="B668" s="549" t="s">
        <v>14078</v>
      </c>
      <c r="C668" s="617" t="s">
        <v>7</v>
      </c>
      <c r="D668" s="617" t="s">
        <v>74</v>
      </c>
      <c r="E668" s="821" t="s">
        <v>14075</v>
      </c>
      <c r="F668" s="821"/>
      <c r="G668" s="548" t="s">
        <v>26</v>
      </c>
      <c r="H668" s="547">
        <v>0.157</v>
      </c>
      <c r="I668" s="546">
        <v>17.79</v>
      </c>
      <c r="J668" s="546">
        <v>2.79</v>
      </c>
    </row>
    <row r="669" spans="1:10" ht="24" customHeight="1">
      <c r="A669" s="613" t="s">
        <v>14073</v>
      </c>
      <c r="B669" s="545" t="s">
        <v>14440</v>
      </c>
      <c r="C669" s="613" t="s">
        <v>7</v>
      </c>
      <c r="D669" s="613" t="s">
        <v>5456</v>
      </c>
      <c r="E669" s="817" t="s">
        <v>14071</v>
      </c>
      <c r="F669" s="817"/>
      <c r="G669" s="544" t="s">
        <v>49</v>
      </c>
      <c r="H669" s="543">
        <v>0.04</v>
      </c>
      <c r="I669" s="542">
        <v>79.94</v>
      </c>
      <c r="J669" s="542">
        <v>3.19</v>
      </c>
    </row>
    <row r="670" spans="1:10" ht="24" customHeight="1">
      <c r="A670" s="613" t="s">
        <v>14073</v>
      </c>
      <c r="B670" s="545" t="s">
        <v>14675</v>
      </c>
      <c r="C670" s="613" t="s">
        <v>7</v>
      </c>
      <c r="D670" s="613" t="s">
        <v>6097</v>
      </c>
      <c r="E670" s="817" t="s">
        <v>14071</v>
      </c>
      <c r="F670" s="817"/>
      <c r="G670" s="544" t="s">
        <v>49</v>
      </c>
      <c r="H670" s="543">
        <v>1</v>
      </c>
      <c r="I670" s="542">
        <v>37.93</v>
      </c>
      <c r="J670" s="542">
        <v>37.93</v>
      </c>
    </row>
    <row r="671" spans="1:10" ht="24" customHeight="1">
      <c r="A671" s="613" t="s">
        <v>14073</v>
      </c>
      <c r="B671" s="545" t="s">
        <v>14439</v>
      </c>
      <c r="C671" s="613" t="s">
        <v>7</v>
      </c>
      <c r="D671" s="613" t="s">
        <v>9083</v>
      </c>
      <c r="E671" s="817" t="s">
        <v>14071</v>
      </c>
      <c r="F671" s="817"/>
      <c r="G671" s="544" t="s">
        <v>49</v>
      </c>
      <c r="H671" s="543">
        <v>3.5000000000000003E-2</v>
      </c>
      <c r="I671" s="542">
        <v>1.86</v>
      </c>
      <c r="J671" s="542">
        <v>0.06</v>
      </c>
    </row>
    <row r="672" spans="1:10" ht="24" customHeight="1">
      <c r="A672" s="613" t="s">
        <v>14073</v>
      </c>
      <c r="B672" s="545" t="s">
        <v>14438</v>
      </c>
      <c r="C672" s="613" t="s">
        <v>7</v>
      </c>
      <c r="D672" s="613" t="s">
        <v>8116</v>
      </c>
      <c r="E672" s="817" t="s">
        <v>14071</v>
      </c>
      <c r="F672" s="817"/>
      <c r="G672" s="544" t="s">
        <v>49</v>
      </c>
      <c r="H672" s="543">
        <v>5.1999999999999998E-2</v>
      </c>
      <c r="I672" s="542">
        <v>69.42</v>
      </c>
      <c r="J672" s="542">
        <v>3.6</v>
      </c>
    </row>
    <row r="673" spans="1:10" ht="25.5">
      <c r="A673" s="614"/>
      <c r="B673" s="614"/>
      <c r="C673" s="614"/>
      <c r="D673" s="614"/>
      <c r="E673" s="614" t="s">
        <v>14070</v>
      </c>
      <c r="F673" s="541">
        <v>1.9450179000000001</v>
      </c>
      <c r="G673" s="614" t="s">
        <v>14069</v>
      </c>
      <c r="H673" s="541">
        <v>1.63</v>
      </c>
      <c r="I673" s="614" t="s">
        <v>14068</v>
      </c>
      <c r="J673" s="541">
        <v>3.58</v>
      </c>
    </row>
    <row r="674" spans="1:10" ht="15" thickBot="1">
      <c r="A674" s="614"/>
      <c r="B674" s="614"/>
      <c r="C674" s="614"/>
      <c r="D674" s="614"/>
      <c r="E674" s="614" t="s">
        <v>14067</v>
      </c>
      <c r="F674" s="541">
        <v>13.77</v>
      </c>
      <c r="G674" s="614"/>
      <c r="H674" s="818" t="s">
        <v>14066</v>
      </c>
      <c r="I674" s="818"/>
      <c r="J674" s="541">
        <v>63.51</v>
      </c>
    </row>
    <row r="675" spans="1:10" ht="0.95" customHeight="1" thickTop="1">
      <c r="A675" s="540"/>
      <c r="B675" s="540"/>
      <c r="C675" s="540"/>
      <c r="D675" s="540"/>
      <c r="E675" s="540"/>
      <c r="F675" s="540"/>
      <c r="G675" s="540"/>
      <c r="H675" s="540"/>
      <c r="I675" s="540"/>
      <c r="J675" s="540"/>
    </row>
    <row r="676" spans="1:10" ht="18" customHeight="1">
      <c r="A676" s="615" t="s">
        <v>14674</v>
      </c>
      <c r="B676" s="554" t="s">
        <v>14089</v>
      </c>
      <c r="C676" s="615" t="s">
        <v>14088</v>
      </c>
      <c r="D676" s="615" t="s">
        <v>14087</v>
      </c>
      <c r="E676" s="819" t="s">
        <v>14086</v>
      </c>
      <c r="F676" s="819"/>
      <c r="G676" s="555" t="s">
        <v>14085</v>
      </c>
      <c r="H676" s="554" t="s">
        <v>14084</v>
      </c>
      <c r="I676" s="554" t="s">
        <v>14083</v>
      </c>
      <c r="J676" s="554" t="s">
        <v>14082</v>
      </c>
    </row>
    <row r="677" spans="1:10" ht="48" customHeight="1">
      <c r="A677" s="616" t="s">
        <v>14081</v>
      </c>
      <c r="B677" s="553" t="s">
        <v>14673</v>
      </c>
      <c r="C677" s="616" t="s">
        <v>7</v>
      </c>
      <c r="D677" s="616" t="s">
        <v>2136</v>
      </c>
      <c r="E677" s="820" t="s">
        <v>14079</v>
      </c>
      <c r="F677" s="820"/>
      <c r="G677" s="552" t="s">
        <v>49</v>
      </c>
      <c r="H677" s="551">
        <v>1</v>
      </c>
      <c r="I677" s="550">
        <v>8.4700000000000006</v>
      </c>
      <c r="J677" s="550">
        <v>8.4700000000000006</v>
      </c>
    </row>
    <row r="678" spans="1:10" ht="24" customHeight="1">
      <c r="A678" s="617" t="s">
        <v>14077</v>
      </c>
      <c r="B678" s="549" t="s">
        <v>14269</v>
      </c>
      <c r="C678" s="617" t="s">
        <v>7</v>
      </c>
      <c r="D678" s="617" t="s">
        <v>1657</v>
      </c>
      <c r="E678" s="821" t="s">
        <v>14075</v>
      </c>
      <c r="F678" s="821"/>
      <c r="G678" s="548" t="s">
        <v>26</v>
      </c>
      <c r="H678" s="547">
        <v>0.13</v>
      </c>
      <c r="I678" s="546">
        <v>13.87</v>
      </c>
      <c r="J678" s="546">
        <v>1.8</v>
      </c>
    </row>
    <row r="679" spans="1:10" ht="24" customHeight="1">
      <c r="A679" s="617" t="s">
        <v>14077</v>
      </c>
      <c r="B679" s="549" t="s">
        <v>14078</v>
      </c>
      <c r="C679" s="617" t="s">
        <v>7</v>
      </c>
      <c r="D679" s="617" t="s">
        <v>74</v>
      </c>
      <c r="E679" s="821" t="s">
        <v>14075</v>
      </c>
      <c r="F679" s="821"/>
      <c r="G679" s="548" t="s">
        <v>26</v>
      </c>
      <c r="H679" s="547">
        <v>0.13</v>
      </c>
      <c r="I679" s="546">
        <v>17.79</v>
      </c>
      <c r="J679" s="546">
        <v>2.31</v>
      </c>
    </row>
    <row r="680" spans="1:10" ht="24" customHeight="1">
      <c r="A680" s="613" t="s">
        <v>14073</v>
      </c>
      <c r="B680" s="545" t="s">
        <v>14632</v>
      </c>
      <c r="C680" s="613" t="s">
        <v>7</v>
      </c>
      <c r="D680" s="613" t="s">
        <v>5480</v>
      </c>
      <c r="E680" s="817" t="s">
        <v>14071</v>
      </c>
      <c r="F680" s="817"/>
      <c r="G680" s="544" t="s">
        <v>49</v>
      </c>
      <c r="H680" s="543">
        <v>1</v>
      </c>
      <c r="I680" s="542">
        <v>1.86</v>
      </c>
      <c r="J680" s="542">
        <v>1.86</v>
      </c>
    </row>
    <row r="681" spans="1:10" ht="24" customHeight="1">
      <c r="A681" s="613" t="s">
        <v>14073</v>
      </c>
      <c r="B681" s="545" t="s">
        <v>14672</v>
      </c>
      <c r="C681" s="613" t="s">
        <v>7</v>
      </c>
      <c r="D681" s="613" t="s">
        <v>6437</v>
      </c>
      <c r="E681" s="817" t="s">
        <v>14071</v>
      </c>
      <c r="F681" s="817"/>
      <c r="G681" s="544" t="s">
        <v>49</v>
      </c>
      <c r="H681" s="543">
        <v>1</v>
      </c>
      <c r="I681" s="542">
        <v>1.92</v>
      </c>
      <c r="J681" s="542">
        <v>1.92</v>
      </c>
    </row>
    <row r="682" spans="1:10" ht="36" customHeight="1">
      <c r="A682" s="613" t="s">
        <v>14073</v>
      </c>
      <c r="B682" s="545" t="s">
        <v>14622</v>
      </c>
      <c r="C682" s="613" t="s">
        <v>7</v>
      </c>
      <c r="D682" s="613" t="s">
        <v>8112</v>
      </c>
      <c r="E682" s="817" t="s">
        <v>14071</v>
      </c>
      <c r="F682" s="817"/>
      <c r="G682" s="544" t="s">
        <v>49</v>
      </c>
      <c r="H682" s="543">
        <v>0.02</v>
      </c>
      <c r="I682" s="542">
        <v>29.27</v>
      </c>
      <c r="J682" s="542">
        <v>0.57999999999999996</v>
      </c>
    </row>
    <row r="683" spans="1:10" ht="25.5">
      <c r="A683" s="614"/>
      <c r="B683" s="614"/>
      <c r="C683" s="614"/>
      <c r="D683" s="614"/>
      <c r="E683" s="614" t="s">
        <v>14070</v>
      </c>
      <c r="F683" s="541">
        <v>1.6136043</v>
      </c>
      <c r="G683" s="614" t="s">
        <v>14069</v>
      </c>
      <c r="H683" s="541">
        <v>1.36</v>
      </c>
      <c r="I683" s="614" t="s">
        <v>14068</v>
      </c>
      <c r="J683" s="541">
        <v>2.97</v>
      </c>
    </row>
    <row r="684" spans="1:10" ht="15" thickBot="1">
      <c r="A684" s="614"/>
      <c r="B684" s="614"/>
      <c r="C684" s="614"/>
      <c r="D684" s="614"/>
      <c r="E684" s="614" t="s">
        <v>14067</v>
      </c>
      <c r="F684" s="541">
        <v>2.34</v>
      </c>
      <c r="G684" s="614"/>
      <c r="H684" s="818" t="s">
        <v>14066</v>
      </c>
      <c r="I684" s="818"/>
      <c r="J684" s="541">
        <v>10.81</v>
      </c>
    </row>
    <row r="685" spans="1:10" ht="0.95" customHeight="1" thickTop="1">
      <c r="A685" s="540"/>
      <c r="B685" s="540"/>
      <c r="C685" s="540"/>
      <c r="D685" s="540"/>
      <c r="E685" s="540"/>
      <c r="F685" s="540"/>
      <c r="G685" s="540"/>
      <c r="H685" s="540"/>
      <c r="I685" s="540"/>
      <c r="J685" s="540"/>
    </row>
    <row r="686" spans="1:10" ht="18" customHeight="1">
      <c r="A686" s="615" t="s">
        <v>14671</v>
      </c>
      <c r="B686" s="554" t="s">
        <v>14089</v>
      </c>
      <c r="C686" s="615" t="s">
        <v>14088</v>
      </c>
      <c r="D686" s="615" t="s">
        <v>14087</v>
      </c>
      <c r="E686" s="819" t="s">
        <v>14086</v>
      </c>
      <c r="F686" s="819"/>
      <c r="G686" s="555" t="s">
        <v>14085</v>
      </c>
      <c r="H686" s="554" t="s">
        <v>14084</v>
      </c>
      <c r="I686" s="554" t="s">
        <v>14083</v>
      </c>
      <c r="J686" s="554" t="s">
        <v>14082</v>
      </c>
    </row>
    <row r="687" spans="1:10" ht="48" customHeight="1">
      <c r="A687" s="616" t="s">
        <v>14081</v>
      </c>
      <c r="B687" s="553" t="s">
        <v>14670</v>
      </c>
      <c r="C687" s="616" t="s">
        <v>7</v>
      </c>
      <c r="D687" s="616" t="s">
        <v>2130</v>
      </c>
      <c r="E687" s="820" t="s">
        <v>14079</v>
      </c>
      <c r="F687" s="820"/>
      <c r="G687" s="552" t="s">
        <v>49</v>
      </c>
      <c r="H687" s="551">
        <v>1</v>
      </c>
      <c r="I687" s="550">
        <v>5.65</v>
      </c>
      <c r="J687" s="550">
        <v>5.65</v>
      </c>
    </row>
    <row r="688" spans="1:10" ht="24" customHeight="1">
      <c r="A688" s="617" t="s">
        <v>14077</v>
      </c>
      <c r="B688" s="549" t="s">
        <v>14269</v>
      </c>
      <c r="C688" s="617" t="s">
        <v>7</v>
      </c>
      <c r="D688" s="617" t="s">
        <v>1657</v>
      </c>
      <c r="E688" s="821" t="s">
        <v>14075</v>
      </c>
      <c r="F688" s="821"/>
      <c r="G688" s="548" t="s">
        <v>26</v>
      </c>
      <c r="H688" s="547">
        <v>0.1</v>
      </c>
      <c r="I688" s="546">
        <v>13.87</v>
      </c>
      <c r="J688" s="546">
        <v>1.38</v>
      </c>
    </row>
    <row r="689" spans="1:10" ht="24" customHeight="1">
      <c r="A689" s="617" t="s">
        <v>14077</v>
      </c>
      <c r="B689" s="549" t="s">
        <v>14078</v>
      </c>
      <c r="C689" s="617" t="s">
        <v>7</v>
      </c>
      <c r="D689" s="617" t="s">
        <v>74</v>
      </c>
      <c r="E689" s="821" t="s">
        <v>14075</v>
      </c>
      <c r="F689" s="821"/>
      <c r="G689" s="548" t="s">
        <v>26</v>
      </c>
      <c r="H689" s="547">
        <v>0.1</v>
      </c>
      <c r="I689" s="546">
        <v>17.79</v>
      </c>
      <c r="J689" s="546">
        <v>1.77</v>
      </c>
    </row>
    <row r="690" spans="1:10" ht="24" customHeight="1">
      <c r="A690" s="613" t="s">
        <v>14073</v>
      </c>
      <c r="B690" s="545" t="s">
        <v>14440</v>
      </c>
      <c r="C690" s="613" t="s">
        <v>7</v>
      </c>
      <c r="D690" s="613" t="s">
        <v>5456</v>
      </c>
      <c r="E690" s="817" t="s">
        <v>14071</v>
      </c>
      <c r="F690" s="817"/>
      <c r="G690" s="544" t="s">
        <v>49</v>
      </c>
      <c r="H690" s="543">
        <v>9.9000000000000008E-3</v>
      </c>
      <c r="I690" s="542">
        <v>79.94</v>
      </c>
      <c r="J690" s="542">
        <v>0.79</v>
      </c>
    </row>
    <row r="691" spans="1:10" ht="24" customHeight="1">
      <c r="A691" s="613" t="s">
        <v>14073</v>
      </c>
      <c r="B691" s="545" t="s">
        <v>14669</v>
      </c>
      <c r="C691" s="613" t="s">
        <v>7</v>
      </c>
      <c r="D691" s="613" t="s">
        <v>6435</v>
      </c>
      <c r="E691" s="817" t="s">
        <v>14071</v>
      </c>
      <c r="F691" s="817"/>
      <c r="G691" s="544" t="s">
        <v>49</v>
      </c>
      <c r="H691" s="543">
        <v>1</v>
      </c>
      <c r="I691" s="542">
        <v>0.64</v>
      </c>
      <c r="J691" s="542">
        <v>0.64</v>
      </c>
    </row>
    <row r="692" spans="1:10" ht="24" customHeight="1">
      <c r="A692" s="613" t="s">
        <v>14073</v>
      </c>
      <c r="B692" s="545" t="s">
        <v>14439</v>
      </c>
      <c r="C692" s="613" t="s">
        <v>7</v>
      </c>
      <c r="D692" s="613" t="s">
        <v>9083</v>
      </c>
      <c r="E692" s="817" t="s">
        <v>14071</v>
      </c>
      <c r="F692" s="817"/>
      <c r="G692" s="544" t="s">
        <v>49</v>
      </c>
      <c r="H692" s="543">
        <v>2.1000000000000001E-2</v>
      </c>
      <c r="I692" s="542">
        <v>1.86</v>
      </c>
      <c r="J692" s="542">
        <v>0.03</v>
      </c>
    </row>
    <row r="693" spans="1:10" ht="24" customHeight="1">
      <c r="A693" s="613" t="s">
        <v>14073</v>
      </c>
      <c r="B693" s="545" t="s">
        <v>14438</v>
      </c>
      <c r="C693" s="613" t="s">
        <v>7</v>
      </c>
      <c r="D693" s="613" t="s">
        <v>8116</v>
      </c>
      <c r="E693" s="817" t="s">
        <v>14071</v>
      </c>
      <c r="F693" s="817"/>
      <c r="G693" s="544" t="s">
        <v>49</v>
      </c>
      <c r="H693" s="543">
        <v>1.4999999999999999E-2</v>
      </c>
      <c r="I693" s="542">
        <v>69.42</v>
      </c>
      <c r="J693" s="542">
        <v>1.04</v>
      </c>
    </row>
    <row r="694" spans="1:10" ht="25.5">
      <c r="A694" s="614"/>
      <c r="B694" s="614"/>
      <c r="C694" s="614"/>
      <c r="D694" s="614"/>
      <c r="E694" s="614" t="s">
        <v>14070</v>
      </c>
      <c r="F694" s="541">
        <v>1.2332935</v>
      </c>
      <c r="G694" s="614" t="s">
        <v>14069</v>
      </c>
      <c r="H694" s="541">
        <v>1.04</v>
      </c>
      <c r="I694" s="614" t="s">
        <v>14068</v>
      </c>
      <c r="J694" s="541">
        <v>2.27</v>
      </c>
    </row>
    <row r="695" spans="1:10" ht="15" thickBot="1">
      <c r="A695" s="614"/>
      <c r="B695" s="614"/>
      <c r="C695" s="614"/>
      <c r="D695" s="614"/>
      <c r="E695" s="614" t="s">
        <v>14067</v>
      </c>
      <c r="F695" s="541">
        <v>1.56</v>
      </c>
      <c r="G695" s="614"/>
      <c r="H695" s="818" t="s">
        <v>14066</v>
      </c>
      <c r="I695" s="818"/>
      <c r="J695" s="541">
        <v>7.21</v>
      </c>
    </row>
    <row r="696" spans="1:10" ht="0.95" customHeight="1" thickTop="1">
      <c r="A696" s="540"/>
      <c r="B696" s="540"/>
      <c r="C696" s="540"/>
      <c r="D696" s="540"/>
      <c r="E696" s="540"/>
      <c r="F696" s="540"/>
      <c r="G696" s="540"/>
      <c r="H696" s="540"/>
      <c r="I696" s="540"/>
      <c r="J696" s="540"/>
    </row>
    <row r="697" spans="1:10" ht="18" customHeight="1">
      <c r="A697" s="615" t="s">
        <v>14668</v>
      </c>
      <c r="B697" s="554" t="s">
        <v>14089</v>
      </c>
      <c r="C697" s="615" t="s">
        <v>14088</v>
      </c>
      <c r="D697" s="615" t="s">
        <v>14087</v>
      </c>
      <c r="E697" s="819" t="s">
        <v>14086</v>
      </c>
      <c r="F697" s="819"/>
      <c r="G697" s="555" t="s">
        <v>14085</v>
      </c>
      <c r="H697" s="554" t="s">
        <v>14084</v>
      </c>
      <c r="I697" s="554" t="s">
        <v>14083</v>
      </c>
      <c r="J697" s="554" t="s">
        <v>14082</v>
      </c>
    </row>
    <row r="698" spans="1:10" ht="36" customHeight="1">
      <c r="A698" s="616" t="s">
        <v>14081</v>
      </c>
      <c r="B698" s="553" t="s">
        <v>14667</v>
      </c>
      <c r="C698" s="616" t="s">
        <v>7</v>
      </c>
      <c r="D698" s="616" t="s">
        <v>430</v>
      </c>
      <c r="E698" s="820" t="s">
        <v>14079</v>
      </c>
      <c r="F698" s="820"/>
      <c r="G698" s="552" t="s">
        <v>49</v>
      </c>
      <c r="H698" s="551">
        <v>1</v>
      </c>
      <c r="I698" s="550">
        <v>19.2</v>
      </c>
      <c r="J698" s="550">
        <v>19.2</v>
      </c>
    </row>
    <row r="699" spans="1:10" ht="24" customHeight="1">
      <c r="A699" s="617" t="s">
        <v>14077</v>
      </c>
      <c r="B699" s="549" t="s">
        <v>14269</v>
      </c>
      <c r="C699" s="617" t="s">
        <v>7</v>
      </c>
      <c r="D699" s="617" t="s">
        <v>1657</v>
      </c>
      <c r="E699" s="821" t="s">
        <v>14075</v>
      </c>
      <c r="F699" s="821"/>
      <c r="G699" s="548" t="s">
        <v>26</v>
      </c>
      <c r="H699" s="547">
        <v>0.1</v>
      </c>
      <c r="I699" s="546">
        <v>13.87</v>
      </c>
      <c r="J699" s="546">
        <v>1.38</v>
      </c>
    </row>
    <row r="700" spans="1:10" ht="24" customHeight="1">
      <c r="A700" s="617" t="s">
        <v>14077</v>
      </c>
      <c r="B700" s="549" t="s">
        <v>14078</v>
      </c>
      <c r="C700" s="617" t="s">
        <v>7</v>
      </c>
      <c r="D700" s="617" t="s">
        <v>74</v>
      </c>
      <c r="E700" s="821" t="s">
        <v>14075</v>
      </c>
      <c r="F700" s="821"/>
      <c r="G700" s="548" t="s">
        <v>26</v>
      </c>
      <c r="H700" s="547">
        <v>0.1</v>
      </c>
      <c r="I700" s="546">
        <v>17.79</v>
      </c>
      <c r="J700" s="546">
        <v>1.77</v>
      </c>
    </row>
    <row r="701" spans="1:10" ht="24" customHeight="1">
      <c r="A701" s="613" t="s">
        <v>14073</v>
      </c>
      <c r="B701" s="545" t="s">
        <v>14628</v>
      </c>
      <c r="C701" s="613" t="s">
        <v>7</v>
      </c>
      <c r="D701" s="613" t="s">
        <v>5482</v>
      </c>
      <c r="E701" s="817" t="s">
        <v>14071</v>
      </c>
      <c r="F701" s="817"/>
      <c r="G701" s="544" t="s">
        <v>49</v>
      </c>
      <c r="H701" s="543">
        <v>1</v>
      </c>
      <c r="I701" s="542">
        <v>3.01</v>
      </c>
      <c r="J701" s="542">
        <v>3.01</v>
      </c>
    </row>
    <row r="702" spans="1:10" ht="24" customHeight="1">
      <c r="A702" s="613" t="s">
        <v>14073</v>
      </c>
      <c r="B702" s="545" t="s">
        <v>14666</v>
      </c>
      <c r="C702" s="613" t="s">
        <v>7</v>
      </c>
      <c r="D702" s="613" t="s">
        <v>8155</v>
      </c>
      <c r="E702" s="817" t="s">
        <v>14071</v>
      </c>
      <c r="F702" s="817"/>
      <c r="G702" s="544" t="s">
        <v>49</v>
      </c>
      <c r="H702" s="543">
        <v>1</v>
      </c>
      <c r="I702" s="542">
        <v>12.17</v>
      </c>
      <c r="J702" s="542">
        <v>12.17</v>
      </c>
    </row>
    <row r="703" spans="1:10" ht="36" customHeight="1">
      <c r="A703" s="613" t="s">
        <v>14073</v>
      </c>
      <c r="B703" s="545" t="s">
        <v>14622</v>
      </c>
      <c r="C703" s="613" t="s">
        <v>7</v>
      </c>
      <c r="D703" s="613" t="s">
        <v>8112</v>
      </c>
      <c r="E703" s="817" t="s">
        <v>14071</v>
      </c>
      <c r="F703" s="817"/>
      <c r="G703" s="544" t="s">
        <v>49</v>
      </c>
      <c r="H703" s="543">
        <v>0.03</v>
      </c>
      <c r="I703" s="542">
        <v>29.27</v>
      </c>
      <c r="J703" s="542">
        <v>0.87</v>
      </c>
    </row>
    <row r="704" spans="1:10" ht="25.5">
      <c r="A704" s="614"/>
      <c r="B704" s="614"/>
      <c r="C704" s="614"/>
      <c r="D704" s="614"/>
      <c r="E704" s="614" t="s">
        <v>14070</v>
      </c>
      <c r="F704" s="541">
        <v>1.2332935</v>
      </c>
      <c r="G704" s="614" t="s">
        <v>14069</v>
      </c>
      <c r="H704" s="541">
        <v>1.04</v>
      </c>
      <c r="I704" s="614" t="s">
        <v>14068</v>
      </c>
      <c r="J704" s="541">
        <v>2.27</v>
      </c>
    </row>
    <row r="705" spans="1:10" ht="15" thickBot="1">
      <c r="A705" s="614"/>
      <c r="B705" s="614"/>
      <c r="C705" s="614"/>
      <c r="D705" s="614"/>
      <c r="E705" s="614" t="s">
        <v>14067</v>
      </c>
      <c r="F705" s="541">
        <v>5.31</v>
      </c>
      <c r="G705" s="614"/>
      <c r="H705" s="818" t="s">
        <v>14066</v>
      </c>
      <c r="I705" s="818"/>
      <c r="J705" s="541">
        <v>24.51</v>
      </c>
    </row>
    <row r="706" spans="1:10" ht="0.95" customHeight="1" thickTop="1">
      <c r="A706" s="540"/>
      <c r="B706" s="540"/>
      <c r="C706" s="540"/>
      <c r="D706" s="540"/>
      <c r="E706" s="540"/>
      <c r="F706" s="540"/>
      <c r="G706" s="540"/>
      <c r="H706" s="540"/>
      <c r="I706" s="540"/>
      <c r="J706" s="540"/>
    </row>
    <row r="707" spans="1:10" ht="18" customHeight="1">
      <c r="A707" s="615" t="s">
        <v>14665</v>
      </c>
      <c r="B707" s="554" t="s">
        <v>14089</v>
      </c>
      <c r="C707" s="615" t="s">
        <v>14088</v>
      </c>
      <c r="D707" s="615" t="s">
        <v>14087</v>
      </c>
      <c r="E707" s="819" t="s">
        <v>14086</v>
      </c>
      <c r="F707" s="819"/>
      <c r="G707" s="555" t="s">
        <v>14085</v>
      </c>
      <c r="H707" s="554" t="s">
        <v>14084</v>
      </c>
      <c r="I707" s="554" t="s">
        <v>14083</v>
      </c>
      <c r="J707" s="554" t="s">
        <v>14082</v>
      </c>
    </row>
    <row r="708" spans="1:10" ht="48" customHeight="1">
      <c r="A708" s="616" t="s">
        <v>14081</v>
      </c>
      <c r="B708" s="553" t="s">
        <v>14664</v>
      </c>
      <c r="C708" s="616" t="s">
        <v>7</v>
      </c>
      <c r="D708" s="616" t="s">
        <v>2135</v>
      </c>
      <c r="E708" s="820" t="s">
        <v>14079</v>
      </c>
      <c r="F708" s="820"/>
      <c r="G708" s="552" t="s">
        <v>49</v>
      </c>
      <c r="H708" s="551">
        <v>1</v>
      </c>
      <c r="I708" s="550">
        <v>8.09</v>
      </c>
      <c r="J708" s="550">
        <v>8.09</v>
      </c>
    </row>
    <row r="709" spans="1:10" ht="24" customHeight="1">
      <c r="A709" s="617" t="s">
        <v>14077</v>
      </c>
      <c r="B709" s="549" t="s">
        <v>14269</v>
      </c>
      <c r="C709" s="617" t="s">
        <v>7</v>
      </c>
      <c r="D709" s="617" t="s">
        <v>1657</v>
      </c>
      <c r="E709" s="821" t="s">
        <v>14075</v>
      </c>
      <c r="F709" s="821"/>
      <c r="G709" s="548" t="s">
        <v>26</v>
      </c>
      <c r="H709" s="547">
        <v>0.13</v>
      </c>
      <c r="I709" s="546">
        <v>13.87</v>
      </c>
      <c r="J709" s="546">
        <v>1.8</v>
      </c>
    </row>
    <row r="710" spans="1:10" ht="24" customHeight="1">
      <c r="A710" s="617" t="s">
        <v>14077</v>
      </c>
      <c r="B710" s="549" t="s">
        <v>14078</v>
      </c>
      <c r="C710" s="617" t="s">
        <v>7</v>
      </c>
      <c r="D710" s="617" t="s">
        <v>74</v>
      </c>
      <c r="E710" s="821" t="s">
        <v>14075</v>
      </c>
      <c r="F710" s="821"/>
      <c r="G710" s="548" t="s">
        <v>26</v>
      </c>
      <c r="H710" s="547">
        <v>0.13</v>
      </c>
      <c r="I710" s="546">
        <v>17.79</v>
      </c>
      <c r="J710" s="546">
        <v>2.31</v>
      </c>
    </row>
    <row r="711" spans="1:10" ht="24" customHeight="1">
      <c r="A711" s="613" t="s">
        <v>14073</v>
      </c>
      <c r="B711" s="545" t="s">
        <v>14632</v>
      </c>
      <c r="C711" s="613" t="s">
        <v>7</v>
      </c>
      <c r="D711" s="613" t="s">
        <v>5480</v>
      </c>
      <c r="E711" s="817" t="s">
        <v>14071</v>
      </c>
      <c r="F711" s="817"/>
      <c r="G711" s="544" t="s">
        <v>49</v>
      </c>
      <c r="H711" s="543">
        <v>1</v>
      </c>
      <c r="I711" s="542">
        <v>1.86</v>
      </c>
      <c r="J711" s="542">
        <v>1.86</v>
      </c>
    </row>
    <row r="712" spans="1:10" ht="24" customHeight="1">
      <c r="A712" s="613" t="s">
        <v>14073</v>
      </c>
      <c r="B712" s="545" t="s">
        <v>14663</v>
      </c>
      <c r="C712" s="613" t="s">
        <v>7</v>
      </c>
      <c r="D712" s="613" t="s">
        <v>6444</v>
      </c>
      <c r="E712" s="817" t="s">
        <v>14071</v>
      </c>
      <c r="F712" s="817"/>
      <c r="G712" s="544" t="s">
        <v>49</v>
      </c>
      <c r="H712" s="543">
        <v>1</v>
      </c>
      <c r="I712" s="542">
        <v>1.54</v>
      </c>
      <c r="J712" s="542">
        <v>1.54</v>
      </c>
    </row>
    <row r="713" spans="1:10" ht="36" customHeight="1">
      <c r="A713" s="613" t="s">
        <v>14073</v>
      </c>
      <c r="B713" s="545" t="s">
        <v>14622</v>
      </c>
      <c r="C713" s="613" t="s">
        <v>7</v>
      </c>
      <c r="D713" s="613" t="s">
        <v>8112</v>
      </c>
      <c r="E713" s="817" t="s">
        <v>14071</v>
      </c>
      <c r="F713" s="817"/>
      <c r="G713" s="544" t="s">
        <v>49</v>
      </c>
      <c r="H713" s="543">
        <v>0.02</v>
      </c>
      <c r="I713" s="542">
        <v>29.27</v>
      </c>
      <c r="J713" s="542">
        <v>0.57999999999999996</v>
      </c>
    </row>
    <row r="714" spans="1:10" ht="25.5">
      <c r="A714" s="614"/>
      <c r="B714" s="614"/>
      <c r="C714" s="614"/>
      <c r="D714" s="614"/>
      <c r="E714" s="614" t="s">
        <v>14070</v>
      </c>
      <c r="F714" s="541">
        <v>1.6136043</v>
      </c>
      <c r="G714" s="614" t="s">
        <v>14069</v>
      </c>
      <c r="H714" s="541">
        <v>1.36</v>
      </c>
      <c r="I714" s="614" t="s">
        <v>14068</v>
      </c>
      <c r="J714" s="541">
        <v>2.97</v>
      </c>
    </row>
    <row r="715" spans="1:10" ht="15" thickBot="1">
      <c r="A715" s="614"/>
      <c r="B715" s="614"/>
      <c r="C715" s="614"/>
      <c r="D715" s="614"/>
      <c r="E715" s="614" t="s">
        <v>14067</v>
      </c>
      <c r="F715" s="541">
        <v>2.2400000000000002</v>
      </c>
      <c r="G715" s="614"/>
      <c r="H715" s="818" t="s">
        <v>14066</v>
      </c>
      <c r="I715" s="818"/>
      <c r="J715" s="541">
        <v>10.33</v>
      </c>
    </row>
    <row r="716" spans="1:10" ht="0.95" customHeight="1" thickTop="1">
      <c r="A716" s="540"/>
      <c r="B716" s="540"/>
      <c r="C716" s="540"/>
      <c r="D716" s="540"/>
      <c r="E716" s="540"/>
      <c r="F716" s="540"/>
      <c r="G716" s="540"/>
      <c r="H716" s="540"/>
      <c r="I716" s="540"/>
      <c r="J716" s="540"/>
    </row>
    <row r="717" spans="1:10" ht="18" customHeight="1">
      <c r="A717" s="615" t="s">
        <v>14662</v>
      </c>
      <c r="B717" s="554" t="s">
        <v>14089</v>
      </c>
      <c r="C717" s="615" t="s">
        <v>14088</v>
      </c>
      <c r="D717" s="615" t="s">
        <v>14087</v>
      </c>
      <c r="E717" s="819" t="s">
        <v>14086</v>
      </c>
      <c r="F717" s="819"/>
      <c r="G717" s="555" t="s">
        <v>14085</v>
      </c>
      <c r="H717" s="554" t="s">
        <v>14084</v>
      </c>
      <c r="I717" s="554" t="s">
        <v>14083</v>
      </c>
      <c r="J717" s="554" t="s">
        <v>14082</v>
      </c>
    </row>
    <row r="718" spans="1:10" ht="48" customHeight="1">
      <c r="A718" s="616" t="s">
        <v>14081</v>
      </c>
      <c r="B718" s="553" t="s">
        <v>14661</v>
      </c>
      <c r="C718" s="616" t="s">
        <v>7</v>
      </c>
      <c r="D718" s="616" t="s">
        <v>2128</v>
      </c>
      <c r="E718" s="820" t="s">
        <v>14079</v>
      </c>
      <c r="F718" s="820"/>
      <c r="G718" s="552" t="s">
        <v>49</v>
      </c>
      <c r="H718" s="551">
        <v>1</v>
      </c>
      <c r="I718" s="550">
        <v>7.25</v>
      </c>
      <c r="J718" s="550">
        <v>7.25</v>
      </c>
    </row>
    <row r="719" spans="1:10" ht="24" customHeight="1">
      <c r="A719" s="617" t="s">
        <v>14077</v>
      </c>
      <c r="B719" s="549" t="s">
        <v>14269</v>
      </c>
      <c r="C719" s="617" t="s">
        <v>7</v>
      </c>
      <c r="D719" s="617" t="s">
        <v>1657</v>
      </c>
      <c r="E719" s="821" t="s">
        <v>14075</v>
      </c>
      <c r="F719" s="821"/>
      <c r="G719" s="548" t="s">
        <v>26</v>
      </c>
      <c r="H719" s="547">
        <v>0.1</v>
      </c>
      <c r="I719" s="546">
        <v>13.87</v>
      </c>
      <c r="J719" s="546">
        <v>1.38</v>
      </c>
    </row>
    <row r="720" spans="1:10" ht="24" customHeight="1">
      <c r="A720" s="617" t="s">
        <v>14077</v>
      </c>
      <c r="B720" s="549" t="s">
        <v>14078</v>
      </c>
      <c r="C720" s="617" t="s">
        <v>7</v>
      </c>
      <c r="D720" s="617" t="s">
        <v>74</v>
      </c>
      <c r="E720" s="821" t="s">
        <v>14075</v>
      </c>
      <c r="F720" s="821"/>
      <c r="G720" s="548" t="s">
        <v>26</v>
      </c>
      <c r="H720" s="547">
        <v>0.1</v>
      </c>
      <c r="I720" s="546">
        <v>17.79</v>
      </c>
      <c r="J720" s="546">
        <v>1.77</v>
      </c>
    </row>
    <row r="721" spans="1:10" ht="24" customHeight="1">
      <c r="A721" s="613" t="s">
        <v>14073</v>
      </c>
      <c r="B721" s="545" t="s">
        <v>14440</v>
      </c>
      <c r="C721" s="613" t="s">
        <v>7</v>
      </c>
      <c r="D721" s="613" t="s">
        <v>5456</v>
      </c>
      <c r="E721" s="817" t="s">
        <v>14071</v>
      </c>
      <c r="F721" s="817"/>
      <c r="G721" s="544" t="s">
        <v>49</v>
      </c>
      <c r="H721" s="543">
        <v>9.9000000000000008E-3</v>
      </c>
      <c r="I721" s="542">
        <v>79.94</v>
      </c>
      <c r="J721" s="542">
        <v>0.79</v>
      </c>
    </row>
    <row r="722" spans="1:10" ht="24" customHeight="1">
      <c r="A722" s="613" t="s">
        <v>14073</v>
      </c>
      <c r="B722" s="545" t="s">
        <v>14660</v>
      </c>
      <c r="C722" s="613" t="s">
        <v>7</v>
      </c>
      <c r="D722" s="613" t="s">
        <v>6436</v>
      </c>
      <c r="E722" s="817" t="s">
        <v>14071</v>
      </c>
      <c r="F722" s="817"/>
      <c r="G722" s="544" t="s">
        <v>49</v>
      </c>
      <c r="H722" s="543">
        <v>1</v>
      </c>
      <c r="I722" s="542">
        <v>2.2400000000000002</v>
      </c>
      <c r="J722" s="542">
        <v>2.2400000000000002</v>
      </c>
    </row>
    <row r="723" spans="1:10" ht="24" customHeight="1">
      <c r="A723" s="613" t="s">
        <v>14073</v>
      </c>
      <c r="B723" s="545" t="s">
        <v>14439</v>
      </c>
      <c r="C723" s="613" t="s">
        <v>7</v>
      </c>
      <c r="D723" s="613" t="s">
        <v>9083</v>
      </c>
      <c r="E723" s="817" t="s">
        <v>14071</v>
      </c>
      <c r="F723" s="817"/>
      <c r="G723" s="544" t="s">
        <v>49</v>
      </c>
      <c r="H723" s="543">
        <v>2.1000000000000001E-2</v>
      </c>
      <c r="I723" s="542">
        <v>1.86</v>
      </c>
      <c r="J723" s="542">
        <v>0.03</v>
      </c>
    </row>
    <row r="724" spans="1:10" ht="24" customHeight="1">
      <c r="A724" s="613" t="s">
        <v>14073</v>
      </c>
      <c r="B724" s="545" t="s">
        <v>14438</v>
      </c>
      <c r="C724" s="613" t="s">
        <v>7</v>
      </c>
      <c r="D724" s="613" t="s">
        <v>8116</v>
      </c>
      <c r="E724" s="817" t="s">
        <v>14071</v>
      </c>
      <c r="F724" s="817"/>
      <c r="G724" s="544" t="s">
        <v>49</v>
      </c>
      <c r="H724" s="543">
        <v>1.4999999999999999E-2</v>
      </c>
      <c r="I724" s="542">
        <v>69.42</v>
      </c>
      <c r="J724" s="542">
        <v>1.04</v>
      </c>
    </row>
    <row r="725" spans="1:10" ht="25.5">
      <c r="A725" s="614"/>
      <c r="B725" s="614"/>
      <c r="C725" s="614"/>
      <c r="D725" s="614"/>
      <c r="E725" s="614" t="s">
        <v>14070</v>
      </c>
      <c r="F725" s="541">
        <v>1.2332935</v>
      </c>
      <c r="G725" s="614" t="s">
        <v>14069</v>
      </c>
      <c r="H725" s="541">
        <v>1.04</v>
      </c>
      <c r="I725" s="614" t="s">
        <v>14068</v>
      </c>
      <c r="J725" s="541">
        <v>2.27</v>
      </c>
    </row>
    <row r="726" spans="1:10" ht="15" thickBot="1">
      <c r="A726" s="614"/>
      <c r="B726" s="614"/>
      <c r="C726" s="614"/>
      <c r="D726" s="614"/>
      <c r="E726" s="614" t="s">
        <v>14067</v>
      </c>
      <c r="F726" s="541">
        <v>2</v>
      </c>
      <c r="G726" s="614"/>
      <c r="H726" s="818" t="s">
        <v>14066</v>
      </c>
      <c r="I726" s="818"/>
      <c r="J726" s="541">
        <v>9.25</v>
      </c>
    </row>
    <row r="727" spans="1:10" ht="0.95" customHeight="1" thickTop="1">
      <c r="A727" s="540"/>
      <c r="B727" s="540"/>
      <c r="C727" s="540"/>
      <c r="D727" s="540"/>
      <c r="E727" s="540"/>
      <c r="F727" s="540"/>
      <c r="G727" s="540"/>
      <c r="H727" s="540"/>
      <c r="I727" s="540"/>
      <c r="J727" s="540"/>
    </row>
    <row r="728" spans="1:10" ht="18" customHeight="1">
      <c r="A728" s="615" t="s">
        <v>14659</v>
      </c>
      <c r="B728" s="554" t="s">
        <v>14089</v>
      </c>
      <c r="C728" s="615" t="s">
        <v>14088</v>
      </c>
      <c r="D728" s="615" t="s">
        <v>14087</v>
      </c>
      <c r="E728" s="819" t="s">
        <v>14086</v>
      </c>
      <c r="F728" s="819"/>
      <c r="G728" s="555" t="s">
        <v>14085</v>
      </c>
      <c r="H728" s="554" t="s">
        <v>14084</v>
      </c>
      <c r="I728" s="554" t="s">
        <v>14083</v>
      </c>
      <c r="J728" s="554" t="s">
        <v>14082</v>
      </c>
    </row>
    <row r="729" spans="1:10" ht="48" customHeight="1">
      <c r="A729" s="616" t="s">
        <v>14081</v>
      </c>
      <c r="B729" s="553" t="s">
        <v>14658</v>
      </c>
      <c r="C729" s="616" t="s">
        <v>7</v>
      </c>
      <c r="D729" s="616" t="s">
        <v>2100</v>
      </c>
      <c r="E729" s="820" t="s">
        <v>14079</v>
      </c>
      <c r="F729" s="820"/>
      <c r="G729" s="552" t="s">
        <v>49</v>
      </c>
      <c r="H729" s="551">
        <v>1</v>
      </c>
      <c r="I729" s="550">
        <v>49.33</v>
      </c>
      <c r="J729" s="550">
        <v>49.33</v>
      </c>
    </row>
    <row r="730" spans="1:10" ht="24" customHeight="1">
      <c r="A730" s="617" t="s">
        <v>14077</v>
      </c>
      <c r="B730" s="549" t="s">
        <v>14269</v>
      </c>
      <c r="C730" s="617" t="s">
        <v>7</v>
      </c>
      <c r="D730" s="617" t="s">
        <v>1657</v>
      </c>
      <c r="E730" s="821" t="s">
        <v>14075</v>
      </c>
      <c r="F730" s="821"/>
      <c r="G730" s="548" t="s">
        <v>26</v>
      </c>
      <c r="H730" s="547">
        <v>0.13</v>
      </c>
      <c r="I730" s="546">
        <v>13.87</v>
      </c>
      <c r="J730" s="546">
        <v>1.8</v>
      </c>
    </row>
    <row r="731" spans="1:10" ht="24" customHeight="1">
      <c r="A731" s="617" t="s">
        <v>14077</v>
      </c>
      <c r="B731" s="549" t="s">
        <v>14078</v>
      </c>
      <c r="C731" s="617" t="s">
        <v>7</v>
      </c>
      <c r="D731" s="617" t="s">
        <v>74</v>
      </c>
      <c r="E731" s="821" t="s">
        <v>14075</v>
      </c>
      <c r="F731" s="821"/>
      <c r="G731" s="548" t="s">
        <v>26</v>
      </c>
      <c r="H731" s="547">
        <v>0.13</v>
      </c>
      <c r="I731" s="546">
        <v>17.79</v>
      </c>
      <c r="J731" s="546">
        <v>2.31</v>
      </c>
    </row>
    <row r="732" spans="1:10" ht="24" customHeight="1">
      <c r="A732" s="613" t="s">
        <v>14073</v>
      </c>
      <c r="B732" s="545" t="s">
        <v>14637</v>
      </c>
      <c r="C732" s="613" t="s">
        <v>7</v>
      </c>
      <c r="D732" s="613" t="s">
        <v>5485</v>
      </c>
      <c r="E732" s="817" t="s">
        <v>14071</v>
      </c>
      <c r="F732" s="817"/>
      <c r="G732" s="544" t="s">
        <v>49</v>
      </c>
      <c r="H732" s="543">
        <v>2</v>
      </c>
      <c r="I732" s="542">
        <v>3.3</v>
      </c>
      <c r="J732" s="542">
        <v>6.6</v>
      </c>
    </row>
    <row r="733" spans="1:10" ht="24" customHeight="1">
      <c r="A733" s="613" t="s">
        <v>14073</v>
      </c>
      <c r="B733" s="545" t="s">
        <v>14657</v>
      </c>
      <c r="C733" s="613" t="s">
        <v>7</v>
      </c>
      <c r="D733" s="613" t="s">
        <v>8144</v>
      </c>
      <c r="E733" s="817" t="s">
        <v>14071</v>
      </c>
      <c r="F733" s="817"/>
      <c r="G733" s="544" t="s">
        <v>49</v>
      </c>
      <c r="H733" s="543">
        <v>1</v>
      </c>
      <c r="I733" s="542">
        <v>35.93</v>
      </c>
      <c r="J733" s="542">
        <v>35.93</v>
      </c>
    </row>
    <row r="734" spans="1:10" ht="36" customHeight="1">
      <c r="A734" s="613" t="s">
        <v>14073</v>
      </c>
      <c r="B734" s="545" t="s">
        <v>14622</v>
      </c>
      <c r="C734" s="613" t="s">
        <v>7</v>
      </c>
      <c r="D734" s="613" t="s">
        <v>8112</v>
      </c>
      <c r="E734" s="817" t="s">
        <v>14071</v>
      </c>
      <c r="F734" s="817"/>
      <c r="G734" s="544" t="s">
        <v>49</v>
      </c>
      <c r="H734" s="543">
        <v>9.1999999999999998E-2</v>
      </c>
      <c r="I734" s="542">
        <v>29.27</v>
      </c>
      <c r="J734" s="542">
        <v>2.69</v>
      </c>
    </row>
    <row r="735" spans="1:10" ht="25.5">
      <c r="A735" s="614"/>
      <c r="B735" s="614"/>
      <c r="C735" s="614"/>
      <c r="D735" s="614"/>
      <c r="E735" s="614" t="s">
        <v>14070</v>
      </c>
      <c r="F735" s="541">
        <v>1.6136043</v>
      </c>
      <c r="G735" s="614" t="s">
        <v>14069</v>
      </c>
      <c r="H735" s="541">
        <v>1.36</v>
      </c>
      <c r="I735" s="614" t="s">
        <v>14068</v>
      </c>
      <c r="J735" s="541">
        <v>2.97</v>
      </c>
    </row>
    <row r="736" spans="1:10" ht="15" thickBot="1">
      <c r="A736" s="614"/>
      <c r="B736" s="614"/>
      <c r="C736" s="614"/>
      <c r="D736" s="614"/>
      <c r="E736" s="614" t="s">
        <v>14067</v>
      </c>
      <c r="F736" s="541">
        <v>13.66</v>
      </c>
      <c r="G736" s="614"/>
      <c r="H736" s="818" t="s">
        <v>14066</v>
      </c>
      <c r="I736" s="818"/>
      <c r="J736" s="541">
        <v>62.99</v>
      </c>
    </row>
    <row r="737" spans="1:10" ht="0.95" customHeight="1" thickTop="1">
      <c r="A737" s="540"/>
      <c r="B737" s="540"/>
      <c r="C737" s="540"/>
      <c r="D737" s="540"/>
      <c r="E737" s="540"/>
      <c r="F737" s="540"/>
      <c r="G737" s="540"/>
      <c r="H737" s="540"/>
      <c r="I737" s="540"/>
      <c r="J737" s="540"/>
    </row>
    <row r="738" spans="1:10" ht="18" customHeight="1">
      <c r="A738" s="615" t="s">
        <v>14656</v>
      </c>
      <c r="B738" s="554" t="s">
        <v>14089</v>
      </c>
      <c r="C738" s="615" t="s">
        <v>14088</v>
      </c>
      <c r="D738" s="615" t="s">
        <v>14087</v>
      </c>
      <c r="E738" s="819" t="s">
        <v>14086</v>
      </c>
      <c r="F738" s="819"/>
      <c r="G738" s="555" t="s">
        <v>14085</v>
      </c>
      <c r="H738" s="554" t="s">
        <v>14084</v>
      </c>
      <c r="I738" s="554" t="s">
        <v>14083</v>
      </c>
      <c r="J738" s="554" t="s">
        <v>14082</v>
      </c>
    </row>
    <row r="739" spans="1:10" ht="48" customHeight="1">
      <c r="A739" s="616" t="s">
        <v>14081</v>
      </c>
      <c r="B739" s="553" t="s">
        <v>14655</v>
      </c>
      <c r="C739" s="616" t="s">
        <v>7</v>
      </c>
      <c r="D739" s="616" t="s">
        <v>2077</v>
      </c>
      <c r="E739" s="820" t="s">
        <v>14079</v>
      </c>
      <c r="F739" s="820"/>
      <c r="G739" s="552" t="s">
        <v>49</v>
      </c>
      <c r="H739" s="551">
        <v>1</v>
      </c>
      <c r="I739" s="550">
        <v>9.77</v>
      </c>
      <c r="J739" s="550">
        <v>9.77</v>
      </c>
    </row>
    <row r="740" spans="1:10" ht="24" customHeight="1">
      <c r="A740" s="617" t="s">
        <v>14077</v>
      </c>
      <c r="B740" s="549" t="s">
        <v>14269</v>
      </c>
      <c r="C740" s="617" t="s">
        <v>7</v>
      </c>
      <c r="D740" s="617" t="s">
        <v>1657</v>
      </c>
      <c r="E740" s="821" t="s">
        <v>14075</v>
      </c>
      <c r="F740" s="821"/>
      <c r="G740" s="548" t="s">
        <v>26</v>
      </c>
      <c r="H740" s="547">
        <v>0.04</v>
      </c>
      <c r="I740" s="546">
        <v>13.87</v>
      </c>
      <c r="J740" s="546">
        <v>0.55000000000000004</v>
      </c>
    </row>
    <row r="741" spans="1:10" ht="24" customHeight="1">
      <c r="A741" s="617" t="s">
        <v>14077</v>
      </c>
      <c r="B741" s="549" t="s">
        <v>14078</v>
      </c>
      <c r="C741" s="617" t="s">
        <v>7</v>
      </c>
      <c r="D741" s="617" t="s">
        <v>74</v>
      </c>
      <c r="E741" s="821" t="s">
        <v>14075</v>
      </c>
      <c r="F741" s="821"/>
      <c r="G741" s="548" t="s">
        <v>26</v>
      </c>
      <c r="H741" s="547">
        <v>0.04</v>
      </c>
      <c r="I741" s="546">
        <v>17.79</v>
      </c>
      <c r="J741" s="546">
        <v>0.71</v>
      </c>
    </row>
    <row r="742" spans="1:10" ht="24" customHeight="1">
      <c r="A742" s="613" t="s">
        <v>14073</v>
      </c>
      <c r="B742" s="545" t="s">
        <v>14628</v>
      </c>
      <c r="C742" s="613" t="s">
        <v>7</v>
      </c>
      <c r="D742" s="613" t="s">
        <v>5482</v>
      </c>
      <c r="E742" s="817" t="s">
        <v>14071</v>
      </c>
      <c r="F742" s="817"/>
      <c r="G742" s="544" t="s">
        <v>49</v>
      </c>
      <c r="H742" s="543">
        <v>1</v>
      </c>
      <c r="I742" s="542">
        <v>3.01</v>
      </c>
      <c r="J742" s="542">
        <v>3.01</v>
      </c>
    </row>
    <row r="743" spans="1:10" ht="36" customHeight="1">
      <c r="A743" s="613" t="s">
        <v>14073</v>
      </c>
      <c r="B743" s="545" t="s">
        <v>14622</v>
      </c>
      <c r="C743" s="613" t="s">
        <v>7</v>
      </c>
      <c r="D743" s="613" t="s">
        <v>8112</v>
      </c>
      <c r="E743" s="817" t="s">
        <v>14071</v>
      </c>
      <c r="F743" s="817"/>
      <c r="G743" s="544" t="s">
        <v>49</v>
      </c>
      <c r="H743" s="543">
        <v>0.03</v>
      </c>
      <c r="I743" s="542">
        <v>29.27</v>
      </c>
      <c r="J743" s="542">
        <v>0.87</v>
      </c>
    </row>
    <row r="744" spans="1:10" ht="24" customHeight="1">
      <c r="A744" s="613" t="s">
        <v>14073</v>
      </c>
      <c r="B744" s="545" t="s">
        <v>14649</v>
      </c>
      <c r="C744" s="613" t="s">
        <v>7</v>
      </c>
      <c r="D744" s="613" t="s">
        <v>8103</v>
      </c>
      <c r="E744" s="817" t="s">
        <v>14071</v>
      </c>
      <c r="F744" s="817"/>
      <c r="G744" s="544" t="s">
        <v>49</v>
      </c>
      <c r="H744" s="543">
        <v>1</v>
      </c>
      <c r="I744" s="542">
        <v>4.63</v>
      </c>
      <c r="J744" s="542">
        <v>4.63</v>
      </c>
    </row>
    <row r="745" spans="1:10" ht="25.5">
      <c r="A745" s="614"/>
      <c r="B745" s="614"/>
      <c r="C745" s="614"/>
      <c r="D745" s="614"/>
      <c r="E745" s="614" t="s">
        <v>14070</v>
      </c>
      <c r="F745" s="541">
        <v>0.48897099999999999</v>
      </c>
      <c r="G745" s="614" t="s">
        <v>14069</v>
      </c>
      <c r="H745" s="541">
        <v>0.41</v>
      </c>
      <c r="I745" s="614" t="s">
        <v>14068</v>
      </c>
      <c r="J745" s="541">
        <v>0.9</v>
      </c>
    </row>
    <row r="746" spans="1:10" ht="15" thickBot="1">
      <c r="A746" s="614"/>
      <c r="B746" s="614"/>
      <c r="C746" s="614"/>
      <c r="D746" s="614"/>
      <c r="E746" s="614" t="s">
        <v>14067</v>
      </c>
      <c r="F746" s="541">
        <v>2.7</v>
      </c>
      <c r="G746" s="614"/>
      <c r="H746" s="818" t="s">
        <v>14066</v>
      </c>
      <c r="I746" s="818"/>
      <c r="J746" s="541">
        <v>12.47</v>
      </c>
    </row>
    <row r="747" spans="1:10" ht="0.95" customHeight="1" thickTop="1">
      <c r="A747" s="540"/>
      <c r="B747" s="540"/>
      <c r="C747" s="540"/>
      <c r="D747" s="540"/>
      <c r="E747" s="540"/>
      <c r="F747" s="540"/>
      <c r="G747" s="540"/>
      <c r="H747" s="540"/>
      <c r="I747" s="540"/>
      <c r="J747" s="540"/>
    </row>
    <row r="748" spans="1:10" ht="18" customHeight="1">
      <c r="A748" s="615" t="s">
        <v>14654</v>
      </c>
      <c r="B748" s="554" t="s">
        <v>14089</v>
      </c>
      <c r="C748" s="615" t="s">
        <v>14088</v>
      </c>
      <c r="D748" s="615" t="s">
        <v>14087</v>
      </c>
      <c r="E748" s="819" t="s">
        <v>14086</v>
      </c>
      <c r="F748" s="819"/>
      <c r="G748" s="555" t="s">
        <v>14085</v>
      </c>
      <c r="H748" s="554" t="s">
        <v>14084</v>
      </c>
      <c r="I748" s="554" t="s">
        <v>14083</v>
      </c>
      <c r="J748" s="554" t="s">
        <v>14082</v>
      </c>
    </row>
    <row r="749" spans="1:10" ht="48" customHeight="1">
      <c r="A749" s="616" t="s">
        <v>14081</v>
      </c>
      <c r="B749" s="553" t="s">
        <v>14653</v>
      </c>
      <c r="C749" s="616" t="s">
        <v>7</v>
      </c>
      <c r="D749" s="616" t="s">
        <v>2096</v>
      </c>
      <c r="E749" s="820" t="s">
        <v>14079</v>
      </c>
      <c r="F749" s="820"/>
      <c r="G749" s="552" t="s">
        <v>49</v>
      </c>
      <c r="H749" s="551">
        <v>1</v>
      </c>
      <c r="I749" s="550">
        <v>33.25</v>
      </c>
      <c r="J749" s="550">
        <v>33.25</v>
      </c>
    </row>
    <row r="750" spans="1:10" ht="24" customHeight="1">
      <c r="A750" s="617" t="s">
        <v>14077</v>
      </c>
      <c r="B750" s="549" t="s">
        <v>14269</v>
      </c>
      <c r="C750" s="617" t="s">
        <v>7</v>
      </c>
      <c r="D750" s="617" t="s">
        <v>1657</v>
      </c>
      <c r="E750" s="821" t="s">
        <v>14075</v>
      </c>
      <c r="F750" s="821"/>
      <c r="G750" s="548" t="s">
        <v>26</v>
      </c>
      <c r="H750" s="547">
        <v>0.08</v>
      </c>
      <c r="I750" s="546">
        <v>13.87</v>
      </c>
      <c r="J750" s="546">
        <v>1.1000000000000001</v>
      </c>
    </row>
    <row r="751" spans="1:10" ht="24" customHeight="1">
      <c r="A751" s="617" t="s">
        <v>14077</v>
      </c>
      <c r="B751" s="549" t="s">
        <v>14078</v>
      </c>
      <c r="C751" s="617" t="s">
        <v>7</v>
      </c>
      <c r="D751" s="617" t="s">
        <v>74</v>
      </c>
      <c r="E751" s="821" t="s">
        <v>14075</v>
      </c>
      <c r="F751" s="821"/>
      <c r="G751" s="548" t="s">
        <v>26</v>
      </c>
      <c r="H751" s="547">
        <v>0.08</v>
      </c>
      <c r="I751" s="546">
        <v>17.79</v>
      </c>
      <c r="J751" s="546">
        <v>1.42</v>
      </c>
    </row>
    <row r="752" spans="1:10" ht="24" customHeight="1">
      <c r="A752" s="613" t="s">
        <v>14073</v>
      </c>
      <c r="B752" s="545" t="s">
        <v>14628</v>
      </c>
      <c r="C752" s="613" t="s">
        <v>7</v>
      </c>
      <c r="D752" s="613" t="s">
        <v>5482</v>
      </c>
      <c r="E752" s="817" t="s">
        <v>14071</v>
      </c>
      <c r="F752" s="817"/>
      <c r="G752" s="544" t="s">
        <v>49</v>
      </c>
      <c r="H752" s="543">
        <v>2</v>
      </c>
      <c r="I752" s="542">
        <v>3.01</v>
      </c>
      <c r="J752" s="542">
        <v>6.02</v>
      </c>
    </row>
    <row r="753" spans="1:10" ht="24" customHeight="1">
      <c r="A753" s="613" t="s">
        <v>14073</v>
      </c>
      <c r="B753" s="545" t="s">
        <v>14652</v>
      </c>
      <c r="C753" s="613" t="s">
        <v>7</v>
      </c>
      <c r="D753" s="613" t="s">
        <v>8142</v>
      </c>
      <c r="E753" s="817" t="s">
        <v>14071</v>
      </c>
      <c r="F753" s="817"/>
      <c r="G753" s="544" t="s">
        <v>49</v>
      </c>
      <c r="H753" s="543">
        <v>1</v>
      </c>
      <c r="I753" s="542">
        <v>22.96</v>
      </c>
      <c r="J753" s="542">
        <v>22.96</v>
      </c>
    </row>
    <row r="754" spans="1:10" ht="36" customHeight="1">
      <c r="A754" s="613" t="s">
        <v>14073</v>
      </c>
      <c r="B754" s="545" t="s">
        <v>14622</v>
      </c>
      <c r="C754" s="613" t="s">
        <v>7</v>
      </c>
      <c r="D754" s="613" t="s">
        <v>8112</v>
      </c>
      <c r="E754" s="817" t="s">
        <v>14071</v>
      </c>
      <c r="F754" s="817"/>
      <c r="G754" s="544" t="s">
        <v>49</v>
      </c>
      <c r="H754" s="543">
        <v>0.06</v>
      </c>
      <c r="I754" s="542">
        <v>29.27</v>
      </c>
      <c r="J754" s="542">
        <v>1.75</v>
      </c>
    </row>
    <row r="755" spans="1:10" ht="25.5">
      <c r="A755" s="614"/>
      <c r="B755" s="614"/>
      <c r="C755" s="614"/>
      <c r="D755" s="614"/>
      <c r="E755" s="614" t="s">
        <v>14070</v>
      </c>
      <c r="F755" s="541">
        <v>0.98880800000000002</v>
      </c>
      <c r="G755" s="614" t="s">
        <v>14069</v>
      </c>
      <c r="H755" s="541">
        <v>0.83</v>
      </c>
      <c r="I755" s="614" t="s">
        <v>14068</v>
      </c>
      <c r="J755" s="541">
        <v>1.82</v>
      </c>
    </row>
    <row r="756" spans="1:10" ht="15" thickBot="1">
      <c r="A756" s="614"/>
      <c r="B756" s="614"/>
      <c r="C756" s="614"/>
      <c r="D756" s="614"/>
      <c r="E756" s="614" t="s">
        <v>14067</v>
      </c>
      <c r="F756" s="541">
        <v>9.2100000000000009</v>
      </c>
      <c r="G756" s="614"/>
      <c r="H756" s="818" t="s">
        <v>14066</v>
      </c>
      <c r="I756" s="818"/>
      <c r="J756" s="541">
        <v>42.46</v>
      </c>
    </row>
    <row r="757" spans="1:10" ht="0.95" customHeight="1" thickTop="1">
      <c r="A757" s="540"/>
      <c r="B757" s="540"/>
      <c r="C757" s="540"/>
      <c r="D757" s="540"/>
      <c r="E757" s="540"/>
      <c r="F757" s="540"/>
      <c r="G757" s="540"/>
      <c r="H757" s="540"/>
      <c r="I757" s="540"/>
      <c r="J757" s="540"/>
    </row>
    <row r="758" spans="1:10" ht="18" customHeight="1">
      <c r="A758" s="615" t="s">
        <v>14651</v>
      </c>
      <c r="B758" s="554" t="s">
        <v>14089</v>
      </c>
      <c r="C758" s="615" t="s">
        <v>14088</v>
      </c>
      <c r="D758" s="615" t="s">
        <v>14087</v>
      </c>
      <c r="E758" s="819" t="s">
        <v>14086</v>
      </c>
      <c r="F758" s="819"/>
      <c r="G758" s="555" t="s">
        <v>14085</v>
      </c>
      <c r="H758" s="554" t="s">
        <v>14084</v>
      </c>
      <c r="I758" s="554" t="s">
        <v>14083</v>
      </c>
      <c r="J758" s="554" t="s">
        <v>14082</v>
      </c>
    </row>
    <row r="759" spans="1:10" ht="36" customHeight="1">
      <c r="A759" s="616" t="s">
        <v>14081</v>
      </c>
      <c r="B759" s="553" t="s">
        <v>14650</v>
      </c>
      <c r="C759" s="616" t="s">
        <v>7</v>
      </c>
      <c r="D759" s="616" t="s">
        <v>1993</v>
      </c>
      <c r="E759" s="820" t="s">
        <v>14079</v>
      </c>
      <c r="F759" s="820"/>
      <c r="G759" s="552" t="s">
        <v>49</v>
      </c>
      <c r="H759" s="551">
        <v>1</v>
      </c>
      <c r="I759" s="550">
        <v>10.72</v>
      </c>
      <c r="J759" s="550">
        <v>10.72</v>
      </c>
    </row>
    <row r="760" spans="1:10" ht="24" customHeight="1">
      <c r="A760" s="617" t="s">
        <v>14077</v>
      </c>
      <c r="B760" s="549" t="s">
        <v>14269</v>
      </c>
      <c r="C760" s="617" t="s">
        <v>7</v>
      </c>
      <c r="D760" s="617" t="s">
        <v>1657</v>
      </c>
      <c r="E760" s="821" t="s">
        <v>14075</v>
      </c>
      <c r="F760" s="821"/>
      <c r="G760" s="548" t="s">
        <v>26</v>
      </c>
      <c r="H760" s="547">
        <v>7.0000000000000007E-2</v>
      </c>
      <c r="I760" s="546">
        <v>13.87</v>
      </c>
      <c r="J760" s="546">
        <v>0.97</v>
      </c>
    </row>
    <row r="761" spans="1:10" ht="24" customHeight="1">
      <c r="A761" s="617" t="s">
        <v>14077</v>
      </c>
      <c r="B761" s="549" t="s">
        <v>14078</v>
      </c>
      <c r="C761" s="617" t="s">
        <v>7</v>
      </c>
      <c r="D761" s="617" t="s">
        <v>74</v>
      </c>
      <c r="E761" s="821" t="s">
        <v>14075</v>
      </c>
      <c r="F761" s="821"/>
      <c r="G761" s="548" t="s">
        <v>26</v>
      </c>
      <c r="H761" s="547">
        <v>7.0000000000000007E-2</v>
      </c>
      <c r="I761" s="546">
        <v>17.79</v>
      </c>
      <c r="J761" s="546">
        <v>1.24</v>
      </c>
    </row>
    <row r="762" spans="1:10" ht="24" customHeight="1">
      <c r="A762" s="613" t="s">
        <v>14073</v>
      </c>
      <c r="B762" s="545" t="s">
        <v>14628</v>
      </c>
      <c r="C762" s="613" t="s">
        <v>7</v>
      </c>
      <c r="D762" s="613" t="s">
        <v>5482</v>
      </c>
      <c r="E762" s="817" t="s">
        <v>14071</v>
      </c>
      <c r="F762" s="817"/>
      <c r="G762" s="544" t="s">
        <v>49</v>
      </c>
      <c r="H762" s="543">
        <v>1</v>
      </c>
      <c r="I762" s="542">
        <v>3.01</v>
      </c>
      <c r="J762" s="542">
        <v>3.01</v>
      </c>
    </row>
    <row r="763" spans="1:10" ht="36" customHeight="1">
      <c r="A763" s="613" t="s">
        <v>14073</v>
      </c>
      <c r="B763" s="545" t="s">
        <v>14622</v>
      </c>
      <c r="C763" s="613" t="s">
        <v>7</v>
      </c>
      <c r="D763" s="613" t="s">
        <v>8112</v>
      </c>
      <c r="E763" s="817" t="s">
        <v>14071</v>
      </c>
      <c r="F763" s="817"/>
      <c r="G763" s="544" t="s">
        <v>49</v>
      </c>
      <c r="H763" s="543">
        <v>0.03</v>
      </c>
      <c r="I763" s="542">
        <v>29.27</v>
      </c>
      <c r="J763" s="542">
        <v>0.87</v>
      </c>
    </row>
    <row r="764" spans="1:10" ht="24" customHeight="1">
      <c r="A764" s="613" t="s">
        <v>14073</v>
      </c>
      <c r="B764" s="545" t="s">
        <v>14649</v>
      </c>
      <c r="C764" s="613" t="s">
        <v>7</v>
      </c>
      <c r="D764" s="613" t="s">
        <v>8103</v>
      </c>
      <c r="E764" s="817" t="s">
        <v>14071</v>
      </c>
      <c r="F764" s="817"/>
      <c r="G764" s="544" t="s">
        <v>49</v>
      </c>
      <c r="H764" s="543">
        <v>1</v>
      </c>
      <c r="I764" s="542">
        <v>4.63</v>
      </c>
      <c r="J764" s="542">
        <v>4.63</v>
      </c>
    </row>
    <row r="765" spans="1:10" ht="25.5">
      <c r="A765" s="614"/>
      <c r="B765" s="614"/>
      <c r="C765" s="614"/>
      <c r="D765" s="614"/>
      <c r="E765" s="614" t="s">
        <v>14070</v>
      </c>
      <c r="F765" s="541">
        <v>0.86384870000000002</v>
      </c>
      <c r="G765" s="614" t="s">
        <v>14069</v>
      </c>
      <c r="H765" s="541">
        <v>0.73</v>
      </c>
      <c r="I765" s="614" t="s">
        <v>14068</v>
      </c>
      <c r="J765" s="541">
        <v>1.59</v>
      </c>
    </row>
    <row r="766" spans="1:10" ht="15" thickBot="1">
      <c r="A766" s="614"/>
      <c r="B766" s="614"/>
      <c r="C766" s="614"/>
      <c r="D766" s="614"/>
      <c r="E766" s="614" t="s">
        <v>14067</v>
      </c>
      <c r="F766" s="541">
        <v>2.96</v>
      </c>
      <c r="G766" s="614"/>
      <c r="H766" s="818" t="s">
        <v>14066</v>
      </c>
      <c r="I766" s="818"/>
      <c r="J766" s="541">
        <v>13.68</v>
      </c>
    </row>
    <row r="767" spans="1:10" ht="0.95" customHeight="1" thickTop="1">
      <c r="A767" s="540"/>
      <c r="B767" s="540"/>
      <c r="C767" s="540"/>
      <c r="D767" s="540"/>
      <c r="E767" s="540"/>
      <c r="F767" s="540"/>
      <c r="G767" s="540"/>
      <c r="H767" s="540"/>
      <c r="I767" s="540"/>
      <c r="J767" s="540"/>
    </row>
    <row r="768" spans="1:10" ht="18" customHeight="1">
      <c r="A768" s="615" t="s">
        <v>14648</v>
      </c>
      <c r="B768" s="554" t="s">
        <v>14089</v>
      </c>
      <c r="C768" s="615" t="s">
        <v>14088</v>
      </c>
      <c r="D768" s="615" t="s">
        <v>14087</v>
      </c>
      <c r="E768" s="819" t="s">
        <v>14086</v>
      </c>
      <c r="F768" s="819"/>
      <c r="G768" s="555" t="s">
        <v>14085</v>
      </c>
      <c r="H768" s="554" t="s">
        <v>14084</v>
      </c>
      <c r="I768" s="554" t="s">
        <v>14083</v>
      </c>
      <c r="J768" s="554" t="s">
        <v>14082</v>
      </c>
    </row>
    <row r="769" spans="1:10" ht="36" customHeight="1">
      <c r="A769" s="616" t="s">
        <v>14081</v>
      </c>
      <c r="B769" s="553" t="s">
        <v>14647</v>
      </c>
      <c r="C769" s="616" t="s">
        <v>7</v>
      </c>
      <c r="D769" s="616" t="s">
        <v>445</v>
      </c>
      <c r="E769" s="820" t="s">
        <v>14079</v>
      </c>
      <c r="F769" s="820"/>
      <c r="G769" s="552" t="s">
        <v>49</v>
      </c>
      <c r="H769" s="551">
        <v>1</v>
      </c>
      <c r="I769" s="550">
        <v>9.2799999999999994</v>
      </c>
      <c r="J769" s="550">
        <v>9.2799999999999994</v>
      </c>
    </row>
    <row r="770" spans="1:10" ht="24" customHeight="1">
      <c r="A770" s="617" t="s">
        <v>14077</v>
      </c>
      <c r="B770" s="549" t="s">
        <v>14269</v>
      </c>
      <c r="C770" s="617" t="s">
        <v>7</v>
      </c>
      <c r="D770" s="617" t="s">
        <v>1657</v>
      </c>
      <c r="E770" s="821" t="s">
        <v>14075</v>
      </c>
      <c r="F770" s="821"/>
      <c r="G770" s="548" t="s">
        <v>26</v>
      </c>
      <c r="H770" s="547">
        <v>7.0000000000000007E-2</v>
      </c>
      <c r="I770" s="546">
        <v>13.87</v>
      </c>
      <c r="J770" s="546">
        <v>0.97</v>
      </c>
    </row>
    <row r="771" spans="1:10" ht="24" customHeight="1">
      <c r="A771" s="617" t="s">
        <v>14077</v>
      </c>
      <c r="B771" s="549" t="s">
        <v>14078</v>
      </c>
      <c r="C771" s="617" t="s">
        <v>7</v>
      </c>
      <c r="D771" s="617" t="s">
        <v>74</v>
      </c>
      <c r="E771" s="821" t="s">
        <v>14075</v>
      </c>
      <c r="F771" s="821"/>
      <c r="G771" s="548" t="s">
        <v>26</v>
      </c>
      <c r="H771" s="547">
        <v>7.0000000000000007E-2</v>
      </c>
      <c r="I771" s="546">
        <v>17.79</v>
      </c>
      <c r="J771" s="546">
        <v>1.24</v>
      </c>
    </row>
    <row r="772" spans="1:10" ht="24" customHeight="1">
      <c r="A772" s="613" t="s">
        <v>14073</v>
      </c>
      <c r="B772" s="545" t="s">
        <v>14440</v>
      </c>
      <c r="C772" s="613" t="s">
        <v>7</v>
      </c>
      <c r="D772" s="613" t="s">
        <v>5456</v>
      </c>
      <c r="E772" s="817" t="s">
        <v>14071</v>
      </c>
      <c r="F772" s="817"/>
      <c r="G772" s="544" t="s">
        <v>49</v>
      </c>
      <c r="H772" s="543">
        <v>1.4800000000000001E-2</v>
      </c>
      <c r="I772" s="542">
        <v>79.94</v>
      </c>
      <c r="J772" s="542">
        <v>1.18</v>
      </c>
    </row>
    <row r="773" spans="1:10" ht="24" customHeight="1">
      <c r="A773" s="613" t="s">
        <v>14073</v>
      </c>
      <c r="B773" s="545" t="s">
        <v>14646</v>
      </c>
      <c r="C773" s="613" t="s">
        <v>7</v>
      </c>
      <c r="D773" s="613" t="s">
        <v>8140</v>
      </c>
      <c r="E773" s="817" t="s">
        <v>14071</v>
      </c>
      <c r="F773" s="817"/>
      <c r="G773" s="544" t="s">
        <v>49</v>
      </c>
      <c r="H773" s="543">
        <v>1</v>
      </c>
      <c r="I773" s="542">
        <v>4.2699999999999996</v>
      </c>
      <c r="J773" s="542">
        <v>4.2699999999999996</v>
      </c>
    </row>
    <row r="774" spans="1:10" ht="24" customHeight="1">
      <c r="A774" s="613" t="s">
        <v>14073</v>
      </c>
      <c r="B774" s="545" t="s">
        <v>14439</v>
      </c>
      <c r="C774" s="613" t="s">
        <v>7</v>
      </c>
      <c r="D774" s="613" t="s">
        <v>9083</v>
      </c>
      <c r="E774" s="817" t="s">
        <v>14071</v>
      </c>
      <c r="F774" s="817"/>
      <c r="G774" s="544" t="s">
        <v>49</v>
      </c>
      <c r="H774" s="543">
        <v>3.6499999999999998E-2</v>
      </c>
      <c r="I774" s="542">
        <v>1.86</v>
      </c>
      <c r="J774" s="542">
        <v>0.06</v>
      </c>
    </row>
    <row r="775" spans="1:10" ht="24" customHeight="1">
      <c r="A775" s="613" t="s">
        <v>14073</v>
      </c>
      <c r="B775" s="545" t="s">
        <v>14438</v>
      </c>
      <c r="C775" s="613" t="s">
        <v>7</v>
      </c>
      <c r="D775" s="613" t="s">
        <v>8116</v>
      </c>
      <c r="E775" s="817" t="s">
        <v>14071</v>
      </c>
      <c r="F775" s="817"/>
      <c r="G775" s="544" t="s">
        <v>49</v>
      </c>
      <c r="H775" s="543">
        <v>2.2499999999999999E-2</v>
      </c>
      <c r="I775" s="542">
        <v>69.42</v>
      </c>
      <c r="J775" s="542">
        <v>1.56</v>
      </c>
    </row>
    <row r="776" spans="1:10" ht="25.5">
      <c r="A776" s="614"/>
      <c r="B776" s="614"/>
      <c r="C776" s="614"/>
      <c r="D776" s="614"/>
      <c r="E776" s="614" t="s">
        <v>14070</v>
      </c>
      <c r="F776" s="541">
        <v>0.86384870000000002</v>
      </c>
      <c r="G776" s="614" t="s">
        <v>14069</v>
      </c>
      <c r="H776" s="541">
        <v>0.73</v>
      </c>
      <c r="I776" s="614" t="s">
        <v>14068</v>
      </c>
      <c r="J776" s="541">
        <v>1.59</v>
      </c>
    </row>
    <row r="777" spans="1:10" ht="15" thickBot="1">
      <c r="A777" s="614"/>
      <c r="B777" s="614"/>
      <c r="C777" s="614"/>
      <c r="D777" s="614"/>
      <c r="E777" s="614" t="s">
        <v>14067</v>
      </c>
      <c r="F777" s="541">
        <v>2.57</v>
      </c>
      <c r="G777" s="614"/>
      <c r="H777" s="818" t="s">
        <v>14066</v>
      </c>
      <c r="I777" s="818"/>
      <c r="J777" s="541">
        <v>11.85</v>
      </c>
    </row>
    <row r="778" spans="1:10" ht="0.95" customHeight="1" thickTop="1">
      <c r="A778" s="540"/>
      <c r="B778" s="540"/>
      <c r="C778" s="540"/>
      <c r="D778" s="540"/>
      <c r="E778" s="540"/>
      <c r="F778" s="540"/>
      <c r="G778" s="540"/>
      <c r="H778" s="540"/>
      <c r="I778" s="540"/>
      <c r="J778" s="540"/>
    </row>
    <row r="779" spans="1:10" ht="18" customHeight="1">
      <c r="A779" s="615" t="s">
        <v>14645</v>
      </c>
      <c r="B779" s="554" t="s">
        <v>14089</v>
      </c>
      <c r="C779" s="615" t="s">
        <v>14088</v>
      </c>
      <c r="D779" s="615" t="s">
        <v>14087</v>
      </c>
      <c r="E779" s="819" t="s">
        <v>14086</v>
      </c>
      <c r="F779" s="819"/>
      <c r="G779" s="555" t="s">
        <v>14085</v>
      </c>
      <c r="H779" s="554" t="s">
        <v>14084</v>
      </c>
      <c r="I779" s="554" t="s">
        <v>14083</v>
      </c>
      <c r="J779" s="554" t="s">
        <v>14082</v>
      </c>
    </row>
    <row r="780" spans="1:10" ht="48" customHeight="1">
      <c r="A780" s="616" t="s">
        <v>14081</v>
      </c>
      <c r="B780" s="553" t="s">
        <v>14644</v>
      </c>
      <c r="C780" s="616" t="s">
        <v>7</v>
      </c>
      <c r="D780" s="616" t="s">
        <v>2177</v>
      </c>
      <c r="E780" s="820" t="s">
        <v>14079</v>
      </c>
      <c r="F780" s="820"/>
      <c r="G780" s="552" t="s">
        <v>49</v>
      </c>
      <c r="H780" s="551">
        <v>1</v>
      </c>
      <c r="I780" s="550">
        <v>8.82</v>
      </c>
      <c r="J780" s="550">
        <v>8.82</v>
      </c>
    </row>
    <row r="781" spans="1:10" ht="24" customHeight="1">
      <c r="A781" s="617" t="s">
        <v>14077</v>
      </c>
      <c r="B781" s="549" t="s">
        <v>14269</v>
      </c>
      <c r="C781" s="617" t="s">
        <v>7</v>
      </c>
      <c r="D781" s="617" t="s">
        <v>1657</v>
      </c>
      <c r="E781" s="821" t="s">
        <v>14075</v>
      </c>
      <c r="F781" s="821"/>
      <c r="G781" s="548" t="s">
        <v>26</v>
      </c>
      <c r="H781" s="547">
        <v>0.14000000000000001</v>
      </c>
      <c r="I781" s="546">
        <v>13.87</v>
      </c>
      <c r="J781" s="546">
        <v>1.94</v>
      </c>
    </row>
    <row r="782" spans="1:10" ht="24" customHeight="1">
      <c r="A782" s="617" t="s">
        <v>14077</v>
      </c>
      <c r="B782" s="549" t="s">
        <v>14078</v>
      </c>
      <c r="C782" s="617" t="s">
        <v>7</v>
      </c>
      <c r="D782" s="617" t="s">
        <v>74</v>
      </c>
      <c r="E782" s="821" t="s">
        <v>14075</v>
      </c>
      <c r="F782" s="821"/>
      <c r="G782" s="548" t="s">
        <v>26</v>
      </c>
      <c r="H782" s="547">
        <v>0.14000000000000001</v>
      </c>
      <c r="I782" s="546">
        <v>17.79</v>
      </c>
      <c r="J782" s="546">
        <v>2.4900000000000002</v>
      </c>
    </row>
    <row r="783" spans="1:10" ht="24" customHeight="1">
      <c r="A783" s="613" t="s">
        <v>14073</v>
      </c>
      <c r="B783" s="545" t="s">
        <v>14440</v>
      </c>
      <c r="C783" s="613" t="s">
        <v>7</v>
      </c>
      <c r="D783" s="613" t="s">
        <v>5456</v>
      </c>
      <c r="E783" s="817" t="s">
        <v>14071</v>
      </c>
      <c r="F783" s="817"/>
      <c r="G783" s="544" t="s">
        <v>49</v>
      </c>
      <c r="H783" s="543">
        <v>1.4800000000000001E-2</v>
      </c>
      <c r="I783" s="542">
        <v>79.94</v>
      </c>
      <c r="J783" s="542">
        <v>1.18</v>
      </c>
    </row>
    <row r="784" spans="1:10" ht="24" customHeight="1">
      <c r="A784" s="613" t="s">
        <v>14073</v>
      </c>
      <c r="B784" s="545" t="s">
        <v>14439</v>
      </c>
      <c r="C784" s="613" t="s">
        <v>7</v>
      </c>
      <c r="D784" s="613" t="s">
        <v>9083</v>
      </c>
      <c r="E784" s="817" t="s">
        <v>14071</v>
      </c>
      <c r="F784" s="817"/>
      <c r="G784" s="544" t="s">
        <v>49</v>
      </c>
      <c r="H784" s="543">
        <v>5.0999999999999997E-2</v>
      </c>
      <c r="I784" s="542">
        <v>1.86</v>
      </c>
      <c r="J784" s="542">
        <v>0.09</v>
      </c>
    </row>
    <row r="785" spans="1:10" ht="24" customHeight="1">
      <c r="A785" s="613" t="s">
        <v>14073</v>
      </c>
      <c r="B785" s="545" t="s">
        <v>14438</v>
      </c>
      <c r="C785" s="613" t="s">
        <v>7</v>
      </c>
      <c r="D785" s="613" t="s">
        <v>8116</v>
      </c>
      <c r="E785" s="817" t="s">
        <v>14071</v>
      </c>
      <c r="F785" s="817"/>
      <c r="G785" s="544" t="s">
        <v>49</v>
      </c>
      <c r="H785" s="543">
        <v>1.4999999999999999E-2</v>
      </c>
      <c r="I785" s="542">
        <v>69.42</v>
      </c>
      <c r="J785" s="542">
        <v>1.04</v>
      </c>
    </row>
    <row r="786" spans="1:10" ht="24" customHeight="1">
      <c r="A786" s="613" t="s">
        <v>14073</v>
      </c>
      <c r="B786" s="545" t="s">
        <v>14643</v>
      </c>
      <c r="C786" s="613" t="s">
        <v>7</v>
      </c>
      <c r="D786" s="613" t="s">
        <v>7036</v>
      </c>
      <c r="E786" s="817" t="s">
        <v>14071</v>
      </c>
      <c r="F786" s="817"/>
      <c r="G786" s="544" t="s">
        <v>49</v>
      </c>
      <c r="H786" s="543">
        <v>1</v>
      </c>
      <c r="I786" s="542">
        <v>2.08</v>
      </c>
      <c r="J786" s="542">
        <v>2.08</v>
      </c>
    </row>
    <row r="787" spans="1:10" ht="25.5">
      <c r="A787" s="614"/>
      <c r="B787" s="614"/>
      <c r="C787" s="614"/>
      <c r="D787" s="614"/>
      <c r="E787" s="614" t="s">
        <v>14070</v>
      </c>
      <c r="F787" s="541">
        <v>1.7331304999999999</v>
      </c>
      <c r="G787" s="614" t="s">
        <v>14069</v>
      </c>
      <c r="H787" s="541">
        <v>1.46</v>
      </c>
      <c r="I787" s="614" t="s">
        <v>14068</v>
      </c>
      <c r="J787" s="541">
        <v>3.19</v>
      </c>
    </row>
    <row r="788" spans="1:10" ht="15" thickBot="1">
      <c r="A788" s="614"/>
      <c r="B788" s="614"/>
      <c r="C788" s="614"/>
      <c r="D788" s="614"/>
      <c r="E788" s="614" t="s">
        <v>14067</v>
      </c>
      <c r="F788" s="541">
        <v>2.44</v>
      </c>
      <c r="G788" s="614"/>
      <c r="H788" s="818" t="s">
        <v>14066</v>
      </c>
      <c r="I788" s="818"/>
      <c r="J788" s="541">
        <v>11.26</v>
      </c>
    </row>
    <row r="789" spans="1:10" ht="0.95" customHeight="1" thickTop="1">
      <c r="A789" s="540"/>
      <c r="B789" s="540"/>
      <c r="C789" s="540"/>
      <c r="D789" s="540"/>
      <c r="E789" s="540"/>
      <c r="F789" s="540"/>
      <c r="G789" s="540"/>
      <c r="H789" s="540"/>
      <c r="I789" s="540"/>
      <c r="J789" s="540"/>
    </row>
    <row r="790" spans="1:10" ht="18" customHeight="1">
      <c r="A790" s="615" t="s">
        <v>14642</v>
      </c>
      <c r="B790" s="554" t="s">
        <v>14089</v>
      </c>
      <c r="C790" s="615" t="s">
        <v>14088</v>
      </c>
      <c r="D790" s="615" t="s">
        <v>14087</v>
      </c>
      <c r="E790" s="819" t="s">
        <v>14086</v>
      </c>
      <c r="F790" s="819"/>
      <c r="G790" s="555" t="s">
        <v>14085</v>
      </c>
      <c r="H790" s="554" t="s">
        <v>14084</v>
      </c>
      <c r="I790" s="554" t="s">
        <v>14083</v>
      </c>
      <c r="J790" s="554" t="s">
        <v>14082</v>
      </c>
    </row>
    <row r="791" spans="1:10" ht="36" customHeight="1">
      <c r="A791" s="616" t="s">
        <v>14081</v>
      </c>
      <c r="B791" s="553" t="s">
        <v>14641</v>
      </c>
      <c r="C791" s="616" t="s">
        <v>7</v>
      </c>
      <c r="D791" s="616" t="s">
        <v>2105</v>
      </c>
      <c r="E791" s="820" t="s">
        <v>14079</v>
      </c>
      <c r="F791" s="820"/>
      <c r="G791" s="552" t="s">
        <v>49</v>
      </c>
      <c r="H791" s="551">
        <v>1</v>
      </c>
      <c r="I791" s="550">
        <v>41.47</v>
      </c>
      <c r="J791" s="550">
        <v>41.47</v>
      </c>
    </row>
    <row r="792" spans="1:10" ht="24" customHeight="1">
      <c r="A792" s="617" t="s">
        <v>14077</v>
      </c>
      <c r="B792" s="549" t="s">
        <v>14269</v>
      </c>
      <c r="C792" s="617" t="s">
        <v>7</v>
      </c>
      <c r="D792" s="617" t="s">
        <v>1657</v>
      </c>
      <c r="E792" s="821" t="s">
        <v>14075</v>
      </c>
      <c r="F792" s="821"/>
      <c r="G792" s="548" t="s">
        <v>26</v>
      </c>
      <c r="H792" s="547">
        <v>0.13</v>
      </c>
      <c r="I792" s="546">
        <v>13.87</v>
      </c>
      <c r="J792" s="546">
        <v>1.8</v>
      </c>
    </row>
    <row r="793" spans="1:10" ht="24" customHeight="1">
      <c r="A793" s="617" t="s">
        <v>14077</v>
      </c>
      <c r="B793" s="549" t="s">
        <v>14078</v>
      </c>
      <c r="C793" s="617" t="s">
        <v>7</v>
      </c>
      <c r="D793" s="617" t="s">
        <v>74</v>
      </c>
      <c r="E793" s="821" t="s">
        <v>14075</v>
      </c>
      <c r="F793" s="821"/>
      <c r="G793" s="548" t="s">
        <v>26</v>
      </c>
      <c r="H793" s="547">
        <v>0.13</v>
      </c>
      <c r="I793" s="546">
        <v>17.79</v>
      </c>
      <c r="J793" s="546">
        <v>2.31</v>
      </c>
    </row>
    <row r="794" spans="1:10" ht="24" customHeight="1">
      <c r="A794" s="613" t="s">
        <v>14073</v>
      </c>
      <c r="B794" s="545" t="s">
        <v>14628</v>
      </c>
      <c r="C794" s="613" t="s">
        <v>7</v>
      </c>
      <c r="D794" s="613" t="s">
        <v>5482</v>
      </c>
      <c r="E794" s="817" t="s">
        <v>14071</v>
      </c>
      <c r="F794" s="817"/>
      <c r="G794" s="544" t="s">
        <v>49</v>
      </c>
      <c r="H794" s="543">
        <v>1</v>
      </c>
      <c r="I794" s="542">
        <v>3.01</v>
      </c>
      <c r="J794" s="542">
        <v>3.01</v>
      </c>
    </row>
    <row r="795" spans="1:10" ht="24" customHeight="1">
      <c r="A795" s="613" t="s">
        <v>14073</v>
      </c>
      <c r="B795" s="545" t="s">
        <v>14637</v>
      </c>
      <c r="C795" s="613" t="s">
        <v>7</v>
      </c>
      <c r="D795" s="613" t="s">
        <v>5485</v>
      </c>
      <c r="E795" s="817" t="s">
        <v>14071</v>
      </c>
      <c r="F795" s="817"/>
      <c r="G795" s="544" t="s">
        <v>49</v>
      </c>
      <c r="H795" s="543">
        <v>1</v>
      </c>
      <c r="I795" s="542">
        <v>3.3</v>
      </c>
      <c r="J795" s="542">
        <v>3.3</v>
      </c>
    </row>
    <row r="796" spans="1:10" ht="36" customHeight="1">
      <c r="A796" s="613" t="s">
        <v>14073</v>
      </c>
      <c r="B796" s="545" t="s">
        <v>14622</v>
      </c>
      <c r="C796" s="613" t="s">
        <v>7</v>
      </c>
      <c r="D796" s="613" t="s">
        <v>8112</v>
      </c>
      <c r="E796" s="817" t="s">
        <v>14071</v>
      </c>
      <c r="F796" s="817"/>
      <c r="G796" s="544" t="s">
        <v>49</v>
      </c>
      <c r="H796" s="543">
        <v>9.1999999999999998E-2</v>
      </c>
      <c r="I796" s="542">
        <v>29.27</v>
      </c>
      <c r="J796" s="542">
        <v>2.69</v>
      </c>
    </row>
    <row r="797" spans="1:10" ht="24" customHeight="1">
      <c r="A797" s="613" t="s">
        <v>14073</v>
      </c>
      <c r="B797" s="545" t="s">
        <v>14640</v>
      </c>
      <c r="C797" s="613" t="s">
        <v>7</v>
      </c>
      <c r="D797" s="613" t="s">
        <v>8172</v>
      </c>
      <c r="E797" s="817" t="s">
        <v>14071</v>
      </c>
      <c r="F797" s="817"/>
      <c r="G797" s="544" t="s">
        <v>49</v>
      </c>
      <c r="H797" s="543">
        <v>1</v>
      </c>
      <c r="I797" s="542">
        <v>28.36</v>
      </c>
      <c r="J797" s="542">
        <v>28.36</v>
      </c>
    </row>
    <row r="798" spans="1:10" ht="25.5">
      <c r="A798" s="614"/>
      <c r="B798" s="614"/>
      <c r="C798" s="614"/>
      <c r="D798" s="614"/>
      <c r="E798" s="614" t="s">
        <v>14070</v>
      </c>
      <c r="F798" s="541">
        <v>1.6136043</v>
      </c>
      <c r="G798" s="614" t="s">
        <v>14069</v>
      </c>
      <c r="H798" s="541">
        <v>1.36</v>
      </c>
      <c r="I798" s="614" t="s">
        <v>14068</v>
      </c>
      <c r="J798" s="541">
        <v>2.97</v>
      </c>
    </row>
    <row r="799" spans="1:10" ht="15" thickBot="1">
      <c r="A799" s="614"/>
      <c r="B799" s="614"/>
      <c r="C799" s="614"/>
      <c r="D799" s="614"/>
      <c r="E799" s="614" t="s">
        <v>14067</v>
      </c>
      <c r="F799" s="541">
        <v>11.48</v>
      </c>
      <c r="G799" s="614"/>
      <c r="H799" s="818" t="s">
        <v>14066</v>
      </c>
      <c r="I799" s="818"/>
      <c r="J799" s="541">
        <v>52.95</v>
      </c>
    </row>
    <row r="800" spans="1:10" ht="0.95" customHeight="1" thickTop="1">
      <c r="A800" s="540"/>
      <c r="B800" s="540"/>
      <c r="C800" s="540"/>
      <c r="D800" s="540"/>
      <c r="E800" s="540"/>
      <c r="F800" s="540"/>
      <c r="G800" s="540"/>
      <c r="H800" s="540"/>
      <c r="I800" s="540"/>
      <c r="J800" s="540"/>
    </row>
    <row r="801" spans="1:10" ht="18" customHeight="1">
      <c r="A801" s="615" t="s">
        <v>14639</v>
      </c>
      <c r="B801" s="554" t="s">
        <v>14089</v>
      </c>
      <c r="C801" s="615" t="s">
        <v>14088</v>
      </c>
      <c r="D801" s="615" t="s">
        <v>14087</v>
      </c>
      <c r="E801" s="819" t="s">
        <v>14086</v>
      </c>
      <c r="F801" s="819"/>
      <c r="G801" s="555" t="s">
        <v>14085</v>
      </c>
      <c r="H801" s="554" t="s">
        <v>14084</v>
      </c>
      <c r="I801" s="554" t="s">
        <v>14083</v>
      </c>
      <c r="J801" s="554" t="s">
        <v>14082</v>
      </c>
    </row>
    <row r="802" spans="1:10" ht="36" customHeight="1">
      <c r="A802" s="616" t="s">
        <v>14081</v>
      </c>
      <c r="B802" s="553" t="s">
        <v>14638</v>
      </c>
      <c r="C802" s="616" t="s">
        <v>7</v>
      </c>
      <c r="D802" s="616" t="s">
        <v>2111</v>
      </c>
      <c r="E802" s="820" t="s">
        <v>14079</v>
      </c>
      <c r="F802" s="820"/>
      <c r="G802" s="552" t="s">
        <v>49</v>
      </c>
      <c r="H802" s="551">
        <v>1</v>
      </c>
      <c r="I802" s="550">
        <v>80.64</v>
      </c>
      <c r="J802" s="550">
        <v>80.64</v>
      </c>
    </row>
    <row r="803" spans="1:10" ht="24" customHeight="1">
      <c r="A803" s="617" t="s">
        <v>14077</v>
      </c>
      <c r="B803" s="549" t="s">
        <v>14269</v>
      </c>
      <c r="C803" s="617" t="s">
        <v>7</v>
      </c>
      <c r="D803" s="617" t="s">
        <v>1657</v>
      </c>
      <c r="E803" s="821" t="s">
        <v>14075</v>
      </c>
      <c r="F803" s="821"/>
      <c r="G803" s="548" t="s">
        <v>26</v>
      </c>
      <c r="H803" s="547">
        <v>0.23</v>
      </c>
      <c r="I803" s="546">
        <v>13.87</v>
      </c>
      <c r="J803" s="546">
        <v>3.19</v>
      </c>
    </row>
    <row r="804" spans="1:10" ht="24" customHeight="1">
      <c r="A804" s="617" t="s">
        <v>14077</v>
      </c>
      <c r="B804" s="549" t="s">
        <v>14078</v>
      </c>
      <c r="C804" s="617" t="s">
        <v>7</v>
      </c>
      <c r="D804" s="617" t="s">
        <v>74</v>
      </c>
      <c r="E804" s="821" t="s">
        <v>14075</v>
      </c>
      <c r="F804" s="821"/>
      <c r="G804" s="548" t="s">
        <v>26</v>
      </c>
      <c r="H804" s="547">
        <v>0.23</v>
      </c>
      <c r="I804" s="546">
        <v>17.79</v>
      </c>
      <c r="J804" s="546">
        <v>4.09</v>
      </c>
    </row>
    <row r="805" spans="1:10" ht="24" customHeight="1">
      <c r="A805" s="613" t="s">
        <v>14073</v>
      </c>
      <c r="B805" s="545" t="s">
        <v>14637</v>
      </c>
      <c r="C805" s="613" t="s">
        <v>7</v>
      </c>
      <c r="D805" s="613" t="s">
        <v>5485</v>
      </c>
      <c r="E805" s="817" t="s">
        <v>14071</v>
      </c>
      <c r="F805" s="817"/>
      <c r="G805" s="544" t="s">
        <v>49</v>
      </c>
      <c r="H805" s="543">
        <v>1</v>
      </c>
      <c r="I805" s="542">
        <v>3.3</v>
      </c>
      <c r="J805" s="542">
        <v>3.3</v>
      </c>
    </row>
    <row r="806" spans="1:10" ht="24" customHeight="1">
      <c r="A806" s="613" t="s">
        <v>14073</v>
      </c>
      <c r="B806" s="545" t="s">
        <v>14636</v>
      </c>
      <c r="C806" s="613" t="s">
        <v>7</v>
      </c>
      <c r="D806" s="613" t="s">
        <v>5484</v>
      </c>
      <c r="E806" s="817" t="s">
        <v>14071</v>
      </c>
      <c r="F806" s="817"/>
      <c r="G806" s="544" t="s">
        <v>49</v>
      </c>
      <c r="H806" s="543">
        <v>1</v>
      </c>
      <c r="I806" s="542">
        <v>13.86</v>
      </c>
      <c r="J806" s="542">
        <v>13.86</v>
      </c>
    </row>
    <row r="807" spans="1:10" ht="36" customHeight="1">
      <c r="A807" s="613" t="s">
        <v>14073</v>
      </c>
      <c r="B807" s="545" t="s">
        <v>14622</v>
      </c>
      <c r="C807" s="613" t="s">
        <v>7</v>
      </c>
      <c r="D807" s="613" t="s">
        <v>8112</v>
      </c>
      <c r="E807" s="817" t="s">
        <v>14071</v>
      </c>
      <c r="F807" s="817"/>
      <c r="G807" s="544" t="s">
        <v>49</v>
      </c>
      <c r="H807" s="543">
        <v>0.14000000000000001</v>
      </c>
      <c r="I807" s="542">
        <v>29.27</v>
      </c>
      <c r="J807" s="542">
        <v>4.09</v>
      </c>
    </row>
    <row r="808" spans="1:10" ht="24" customHeight="1">
      <c r="A808" s="613" t="s">
        <v>14073</v>
      </c>
      <c r="B808" s="545" t="s">
        <v>14635</v>
      </c>
      <c r="C808" s="613" t="s">
        <v>7</v>
      </c>
      <c r="D808" s="613" t="s">
        <v>8174</v>
      </c>
      <c r="E808" s="817" t="s">
        <v>14071</v>
      </c>
      <c r="F808" s="817"/>
      <c r="G808" s="544" t="s">
        <v>49</v>
      </c>
      <c r="H808" s="543">
        <v>1</v>
      </c>
      <c r="I808" s="542">
        <v>52.11</v>
      </c>
      <c r="J808" s="542">
        <v>52.11</v>
      </c>
    </row>
    <row r="809" spans="1:10" ht="25.5">
      <c r="A809" s="614"/>
      <c r="B809" s="614"/>
      <c r="C809" s="614"/>
      <c r="D809" s="614"/>
      <c r="E809" s="614" t="s">
        <v>14070</v>
      </c>
      <c r="F809" s="541">
        <v>2.8468977999999998</v>
      </c>
      <c r="G809" s="614" t="s">
        <v>14069</v>
      </c>
      <c r="H809" s="541">
        <v>2.39</v>
      </c>
      <c r="I809" s="614" t="s">
        <v>14068</v>
      </c>
      <c r="J809" s="541">
        <v>5.24</v>
      </c>
    </row>
    <row r="810" spans="1:10" ht="15" thickBot="1">
      <c r="A810" s="614"/>
      <c r="B810" s="614"/>
      <c r="C810" s="614"/>
      <c r="D810" s="614"/>
      <c r="E810" s="614" t="s">
        <v>14067</v>
      </c>
      <c r="F810" s="541">
        <v>22.33</v>
      </c>
      <c r="G810" s="614"/>
      <c r="H810" s="818" t="s">
        <v>14066</v>
      </c>
      <c r="I810" s="818"/>
      <c r="J810" s="541">
        <v>102.97</v>
      </c>
    </row>
    <row r="811" spans="1:10" ht="0.95" customHeight="1" thickTop="1">
      <c r="A811" s="540"/>
      <c r="B811" s="540"/>
      <c r="C811" s="540"/>
      <c r="D811" s="540"/>
      <c r="E811" s="540"/>
      <c r="F811" s="540"/>
      <c r="G811" s="540"/>
      <c r="H811" s="540"/>
      <c r="I811" s="540"/>
      <c r="J811" s="540"/>
    </row>
    <row r="812" spans="1:10" ht="18" customHeight="1">
      <c r="A812" s="615" t="s">
        <v>14634</v>
      </c>
      <c r="B812" s="554" t="s">
        <v>14089</v>
      </c>
      <c r="C812" s="615" t="s">
        <v>14088</v>
      </c>
      <c r="D812" s="615" t="s">
        <v>14087</v>
      </c>
      <c r="E812" s="819" t="s">
        <v>14086</v>
      </c>
      <c r="F812" s="819"/>
      <c r="G812" s="555" t="s">
        <v>14085</v>
      </c>
      <c r="H812" s="554" t="s">
        <v>14084</v>
      </c>
      <c r="I812" s="554" t="s">
        <v>14083</v>
      </c>
      <c r="J812" s="554" t="s">
        <v>14082</v>
      </c>
    </row>
    <row r="813" spans="1:10" ht="48" customHeight="1">
      <c r="A813" s="616" t="s">
        <v>14081</v>
      </c>
      <c r="B813" s="553" t="s">
        <v>14633</v>
      </c>
      <c r="C813" s="616" t="s">
        <v>7</v>
      </c>
      <c r="D813" s="616" t="s">
        <v>2179</v>
      </c>
      <c r="E813" s="820" t="s">
        <v>14079</v>
      </c>
      <c r="F813" s="820"/>
      <c r="G813" s="552" t="s">
        <v>49</v>
      </c>
      <c r="H813" s="551">
        <v>1</v>
      </c>
      <c r="I813" s="550">
        <v>14.6</v>
      </c>
      <c r="J813" s="550">
        <v>14.6</v>
      </c>
    </row>
    <row r="814" spans="1:10" ht="24" customHeight="1">
      <c r="A814" s="617" t="s">
        <v>14077</v>
      </c>
      <c r="B814" s="549" t="s">
        <v>14269</v>
      </c>
      <c r="C814" s="617" t="s">
        <v>7</v>
      </c>
      <c r="D814" s="617" t="s">
        <v>1657</v>
      </c>
      <c r="E814" s="821" t="s">
        <v>14075</v>
      </c>
      <c r="F814" s="821"/>
      <c r="G814" s="548" t="s">
        <v>26</v>
      </c>
      <c r="H814" s="547">
        <v>0.17</v>
      </c>
      <c r="I814" s="546">
        <v>13.87</v>
      </c>
      <c r="J814" s="546">
        <v>2.35</v>
      </c>
    </row>
    <row r="815" spans="1:10" ht="24" customHeight="1">
      <c r="A815" s="617" t="s">
        <v>14077</v>
      </c>
      <c r="B815" s="549" t="s">
        <v>14078</v>
      </c>
      <c r="C815" s="617" t="s">
        <v>7</v>
      </c>
      <c r="D815" s="617" t="s">
        <v>74</v>
      </c>
      <c r="E815" s="821" t="s">
        <v>14075</v>
      </c>
      <c r="F815" s="821"/>
      <c r="G815" s="548" t="s">
        <v>26</v>
      </c>
      <c r="H815" s="547">
        <v>0.17</v>
      </c>
      <c r="I815" s="546">
        <v>17.79</v>
      </c>
      <c r="J815" s="546">
        <v>3.02</v>
      </c>
    </row>
    <row r="816" spans="1:10" ht="24" customHeight="1">
      <c r="A816" s="613" t="s">
        <v>14073</v>
      </c>
      <c r="B816" s="545" t="s">
        <v>14632</v>
      </c>
      <c r="C816" s="613" t="s">
        <v>7</v>
      </c>
      <c r="D816" s="613" t="s">
        <v>5480</v>
      </c>
      <c r="E816" s="817" t="s">
        <v>14071</v>
      </c>
      <c r="F816" s="817"/>
      <c r="G816" s="544" t="s">
        <v>49</v>
      </c>
      <c r="H816" s="543">
        <v>2</v>
      </c>
      <c r="I816" s="542">
        <v>1.86</v>
      </c>
      <c r="J816" s="542">
        <v>3.72</v>
      </c>
    </row>
    <row r="817" spans="1:10" ht="36" customHeight="1">
      <c r="A817" s="613" t="s">
        <v>14073</v>
      </c>
      <c r="B817" s="545" t="s">
        <v>14622</v>
      </c>
      <c r="C817" s="613" t="s">
        <v>7</v>
      </c>
      <c r="D817" s="613" t="s">
        <v>8112</v>
      </c>
      <c r="E817" s="817" t="s">
        <v>14071</v>
      </c>
      <c r="F817" s="817"/>
      <c r="G817" s="544" t="s">
        <v>49</v>
      </c>
      <c r="H817" s="543">
        <v>0.04</v>
      </c>
      <c r="I817" s="542">
        <v>29.27</v>
      </c>
      <c r="J817" s="542">
        <v>1.17</v>
      </c>
    </row>
    <row r="818" spans="1:10" ht="24" customHeight="1">
      <c r="A818" s="613" t="s">
        <v>14073</v>
      </c>
      <c r="B818" s="545" t="s">
        <v>14631</v>
      </c>
      <c r="C818" s="613" t="s">
        <v>7</v>
      </c>
      <c r="D818" s="613" t="s">
        <v>7026</v>
      </c>
      <c r="E818" s="817" t="s">
        <v>14071</v>
      </c>
      <c r="F818" s="817"/>
      <c r="G818" s="544" t="s">
        <v>49</v>
      </c>
      <c r="H818" s="543">
        <v>1</v>
      </c>
      <c r="I818" s="542">
        <v>4.34</v>
      </c>
      <c r="J818" s="542">
        <v>4.34</v>
      </c>
    </row>
    <row r="819" spans="1:10" ht="25.5">
      <c r="A819" s="614"/>
      <c r="B819" s="614"/>
      <c r="C819" s="614"/>
      <c r="D819" s="614"/>
      <c r="E819" s="614" t="s">
        <v>14070</v>
      </c>
      <c r="F819" s="541">
        <v>2.1025752</v>
      </c>
      <c r="G819" s="614" t="s">
        <v>14069</v>
      </c>
      <c r="H819" s="541">
        <v>1.77</v>
      </c>
      <c r="I819" s="614" t="s">
        <v>14068</v>
      </c>
      <c r="J819" s="541">
        <v>3.87</v>
      </c>
    </row>
    <row r="820" spans="1:10" ht="15" thickBot="1">
      <c r="A820" s="614"/>
      <c r="B820" s="614"/>
      <c r="C820" s="614"/>
      <c r="D820" s="614"/>
      <c r="E820" s="614" t="s">
        <v>14067</v>
      </c>
      <c r="F820" s="541">
        <v>4.04</v>
      </c>
      <c r="G820" s="614"/>
      <c r="H820" s="818" t="s">
        <v>14066</v>
      </c>
      <c r="I820" s="818"/>
      <c r="J820" s="541">
        <v>18.64</v>
      </c>
    </row>
    <row r="821" spans="1:10" ht="0.95" customHeight="1" thickTop="1">
      <c r="A821" s="540"/>
      <c r="B821" s="540"/>
      <c r="C821" s="540"/>
      <c r="D821" s="540"/>
      <c r="E821" s="540"/>
      <c r="F821" s="540"/>
      <c r="G821" s="540"/>
      <c r="H821" s="540"/>
      <c r="I821" s="540"/>
      <c r="J821" s="540"/>
    </row>
    <row r="822" spans="1:10" ht="18" customHeight="1">
      <c r="A822" s="615" t="s">
        <v>14630</v>
      </c>
      <c r="B822" s="554" t="s">
        <v>14089</v>
      </c>
      <c r="C822" s="615" t="s">
        <v>14088</v>
      </c>
      <c r="D822" s="615" t="s">
        <v>14087</v>
      </c>
      <c r="E822" s="819" t="s">
        <v>14086</v>
      </c>
      <c r="F822" s="819"/>
      <c r="G822" s="555" t="s">
        <v>14085</v>
      </c>
      <c r="H822" s="554" t="s">
        <v>14084</v>
      </c>
      <c r="I822" s="554" t="s">
        <v>14083</v>
      </c>
      <c r="J822" s="554" t="s">
        <v>14082</v>
      </c>
    </row>
    <row r="823" spans="1:10" ht="36" customHeight="1">
      <c r="A823" s="616" t="s">
        <v>14081</v>
      </c>
      <c r="B823" s="553" t="s">
        <v>14629</v>
      </c>
      <c r="C823" s="616" t="s">
        <v>7</v>
      </c>
      <c r="D823" s="616" t="s">
        <v>2098</v>
      </c>
      <c r="E823" s="820" t="s">
        <v>14079</v>
      </c>
      <c r="F823" s="820"/>
      <c r="G823" s="552" t="s">
        <v>49</v>
      </c>
      <c r="H823" s="551">
        <v>1</v>
      </c>
      <c r="I823" s="550">
        <v>28.87</v>
      </c>
      <c r="J823" s="550">
        <v>28.87</v>
      </c>
    </row>
    <row r="824" spans="1:10" ht="24" customHeight="1">
      <c r="A824" s="617" t="s">
        <v>14077</v>
      </c>
      <c r="B824" s="549" t="s">
        <v>14269</v>
      </c>
      <c r="C824" s="617" t="s">
        <v>7</v>
      </c>
      <c r="D824" s="617" t="s">
        <v>1657</v>
      </c>
      <c r="E824" s="821" t="s">
        <v>14075</v>
      </c>
      <c r="F824" s="821"/>
      <c r="G824" s="548" t="s">
        <v>26</v>
      </c>
      <c r="H824" s="547">
        <v>0.08</v>
      </c>
      <c r="I824" s="546">
        <v>13.87</v>
      </c>
      <c r="J824" s="546">
        <v>1.1000000000000001</v>
      </c>
    </row>
    <row r="825" spans="1:10" ht="24" customHeight="1">
      <c r="A825" s="617" t="s">
        <v>14077</v>
      </c>
      <c r="B825" s="549" t="s">
        <v>14078</v>
      </c>
      <c r="C825" s="617" t="s">
        <v>7</v>
      </c>
      <c r="D825" s="617" t="s">
        <v>74</v>
      </c>
      <c r="E825" s="821" t="s">
        <v>14075</v>
      </c>
      <c r="F825" s="821"/>
      <c r="G825" s="548" t="s">
        <v>26</v>
      </c>
      <c r="H825" s="547">
        <v>0.08</v>
      </c>
      <c r="I825" s="546">
        <v>17.79</v>
      </c>
      <c r="J825" s="546">
        <v>1.42</v>
      </c>
    </row>
    <row r="826" spans="1:10" ht="24" customHeight="1">
      <c r="A826" s="613" t="s">
        <v>14073</v>
      </c>
      <c r="B826" s="545" t="s">
        <v>14628</v>
      </c>
      <c r="C826" s="613" t="s">
        <v>7</v>
      </c>
      <c r="D826" s="613" t="s">
        <v>5482</v>
      </c>
      <c r="E826" s="817" t="s">
        <v>14071</v>
      </c>
      <c r="F826" s="817"/>
      <c r="G826" s="544" t="s">
        <v>49</v>
      </c>
      <c r="H826" s="543">
        <v>2</v>
      </c>
      <c r="I826" s="542">
        <v>3.01</v>
      </c>
      <c r="J826" s="542">
        <v>6.02</v>
      </c>
    </row>
    <row r="827" spans="1:10" ht="36" customHeight="1">
      <c r="A827" s="613" t="s">
        <v>14073</v>
      </c>
      <c r="B827" s="545" t="s">
        <v>14622</v>
      </c>
      <c r="C827" s="613" t="s">
        <v>7</v>
      </c>
      <c r="D827" s="613" t="s">
        <v>8112</v>
      </c>
      <c r="E827" s="817" t="s">
        <v>14071</v>
      </c>
      <c r="F827" s="817"/>
      <c r="G827" s="544" t="s">
        <v>49</v>
      </c>
      <c r="H827" s="543">
        <v>0.06</v>
      </c>
      <c r="I827" s="542">
        <v>29.27</v>
      </c>
      <c r="J827" s="542">
        <v>1.75</v>
      </c>
    </row>
    <row r="828" spans="1:10" ht="24" customHeight="1">
      <c r="A828" s="613" t="s">
        <v>14073</v>
      </c>
      <c r="B828" s="545" t="s">
        <v>14627</v>
      </c>
      <c r="C828" s="613" t="s">
        <v>7</v>
      </c>
      <c r="D828" s="613" t="s">
        <v>8171</v>
      </c>
      <c r="E828" s="817" t="s">
        <v>14071</v>
      </c>
      <c r="F828" s="817"/>
      <c r="G828" s="544" t="s">
        <v>49</v>
      </c>
      <c r="H828" s="543">
        <v>1</v>
      </c>
      <c r="I828" s="542">
        <v>18.579999999999998</v>
      </c>
      <c r="J828" s="542">
        <v>18.579999999999998</v>
      </c>
    </row>
    <row r="829" spans="1:10" ht="25.5">
      <c r="A829" s="614"/>
      <c r="B829" s="614"/>
      <c r="C829" s="614"/>
      <c r="D829" s="614"/>
      <c r="E829" s="614" t="s">
        <v>14070</v>
      </c>
      <c r="F829" s="541">
        <v>0.98880800000000002</v>
      </c>
      <c r="G829" s="614" t="s">
        <v>14069</v>
      </c>
      <c r="H829" s="541">
        <v>0.83</v>
      </c>
      <c r="I829" s="614" t="s">
        <v>14068</v>
      </c>
      <c r="J829" s="541">
        <v>1.82</v>
      </c>
    </row>
    <row r="830" spans="1:10" ht="15" thickBot="1">
      <c r="A830" s="614"/>
      <c r="B830" s="614"/>
      <c r="C830" s="614"/>
      <c r="D830" s="614"/>
      <c r="E830" s="614" t="s">
        <v>14067</v>
      </c>
      <c r="F830" s="541">
        <v>7.99</v>
      </c>
      <c r="G830" s="614"/>
      <c r="H830" s="818" t="s">
        <v>14066</v>
      </c>
      <c r="I830" s="818"/>
      <c r="J830" s="541">
        <v>36.86</v>
      </c>
    </row>
    <row r="831" spans="1:10" ht="0.95" customHeight="1" thickTop="1">
      <c r="A831" s="540"/>
      <c r="B831" s="540"/>
      <c r="C831" s="540"/>
      <c r="D831" s="540"/>
      <c r="E831" s="540"/>
      <c r="F831" s="540"/>
      <c r="G831" s="540"/>
      <c r="H831" s="540"/>
      <c r="I831" s="540"/>
      <c r="J831" s="540"/>
    </row>
    <row r="832" spans="1:10" ht="18" customHeight="1">
      <c r="A832" s="615" t="s">
        <v>14626</v>
      </c>
      <c r="B832" s="554" t="s">
        <v>14089</v>
      </c>
      <c r="C832" s="615" t="s">
        <v>14088</v>
      </c>
      <c r="D832" s="615" t="s">
        <v>14087</v>
      </c>
      <c r="E832" s="819" t="s">
        <v>14086</v>
      </c>
      <c r="F832" s="819"/>
      <c r="G832" s="555" t="s">
        <v>14085</v>
      </c>
      <c r="H832" s="554" t="s">
        <v>14084</v>
      </c>
      <c r="I832" s="554" t="s">
        <v>14083</v>
      </c>
      <c r="J832" s="554" t="s">
        <v>14082</v>
      </c>
    </row>
    <row r="833" spans="1:10" ht="36" customHeight="1">
      <c r="A833" s="616" t="s">
        <v>14081</v>
      </c>
      <c r="B833" s="553" t="s">
        <v>14625</v>
      </c>
      <c r="C833" s="616" t="s">
        <v>7</v>
      </c>
      <c r="D833" s="616" t="s">
        <v>2115</v>
      </c>
      <c r="E833" s="820" t="s">
        <v>14079</v>
      </c>
      <c r="F833" s="820"/>
      <c r="G833" s="552" t="s">
        <v>49</v>
      </c>
      <c r="H833" s="551">
        <v>1</v>
      </c>
      <c r="I833" s="550">
        <v>54.86</v>
      </c>
      <c r="J833" s="550">
        <v>54.86</v>
      </c>
    </row>
    <row r="834" spans="1:10" ht="24" customHeight="1">
      <c r="A834" s="617" t="s">
        <v>14077</v>
      </c>
      <c r="B834" s="549" t="s">
        <v>14269</v>
      </c>
      <c r="C834" s="617" t="s">
        <v>7</v>
      </c>
      <c r="D834" s="617" t="s">
        <v>1657</v>
      </c>
      <c r="E834" s="821" t="s">
        <v>14075</v>
      </c>
      <c r="F834" s="821"/>
      <c r="G834" s="548" t="s">
        <v>26</v>
      </c>
      <c r="H834" s="547">
        <v>0.38</v>
      </c>
      <c r="I834" s="546">
        <v>13.87</v>
      </c>
      <c r="J834" s="546">
        <v>5.27</v>
      </c>
    </row>
    <row r="835" spans="1:10" ht="24" customHeight="1">
      <c r="A835" s="617" t="s">
        <v>14077</v>
      </c>
      <c r="B835" s="549" t="s">
        <v>14078</v>
      </c>
      <c r="C835" s="617" t="s">
        <v>7</v>
      </c>
      <c r="D835" s="617" t="s">
        <v>74</v>
      </c>
      <c r="E835" s="821" t="s">
        <v>14075</v>
      </c>
      <c r="F835" s="821"/>
      <c r="G835" s="548" t="s">
        <v>26</v>
      </c>
      <c r="H835" s="547">
        <v>0.38</v>
      </c>
      <c r="I835" s="546">
        <v>17.79</v>
      </c>
      <c r="J835" s="546">
        <v>6.76</v>
      </c>
    </row>
    <row r="836" spans="1:10" ht="24" customHeight="1">
      <c r="A836" s="613" t="s">
        <v>14073</v>
      </c>
      <c r="B836" s="545" t="s">
        <v>14440</v>
      </c>
      <c r="C836" s="613" t="s">
        <v>7</v>
      </c>
      <c r="D836" s="613" t="s">
        <v>5456</v>
      </c>
      <c r="E836" s="817" t="s">
        <v>14071</v>
      </c>
      <c r="F836" s="817"/>
      <c r="G836" s="544" t="s">
        <v>49</v>
      </c>
      <c r="H836" s="543">
        <v>1.4800000000000001E-2</v>
      </c>
      <c r="I836" s="542">
        <v>79.94</v>
      </c>
      <c r="J836" s="542">
        <v>1.18</v>
      </c>
    </row>
    <row r="837" spans="1:10" ht="24" customHeight="1">
      <c r="A837" s="613" t="s">
        <v>14073</v>
      </c>
      <c r="B837" s="545" t="s">
        <v>14624</v>
      </c>
      <c r="C837" s="613" t="s">
        <v>7</v>
      </c>
      <c r="D837" s="613" t="s">
        <v>5481</v>
      </c>
      <c r="E837" s="817" t="s">
        <v>14071</v>
      </c>
      <c r="F837" s="817"/>
      <c r="G837" s="544" t="s">
        <v>49</v>
      </c>
      <c r="H837" s="543">
        <v>1</v>
      </c>
      <c r="I837" s="542">
        <v>2.63</v>
      </c>
      <c r="J837" s="542">
        <v>2.63</v>
      </c>
    </row>
    <row r="838" spans="1:10" ht="24" customHeight="1">
      <c r="A838" s="613" t="s">
        <v>14073</v>
      </c>
      <c r="B838" s="545" t="s">
        <v>14623</v>
      </c>
      <c r="C838" s="613" t="s">
        <v>7</v>
      </c>
      <c r="D838" s="613" t="s">
        <v>7652</v>
      </c>
      <c r="E838" s="817" t="s">
        <v>14071</v>
      </c>
      <c r="F838" s="817"/>
      <c r="G838" s="544" t="s">
        <v>49</v>
      </c>
      <c r="H838" s="543">
        <v>1</v>
      </c>
      <c r="I838" s="542">
        <v>36.49</v>
      </c>
      <c r="J838" s="542">
        <v>36.49</v>
      </c>
    </row>
    <row r="839" spans="1:10" ht="24" customHeight="1">
      <c r="A839" s="613" t="s">
        <v>14073</v>
      </c>
      <c r="B839" s="545" t="s">
        <v>14439</v>
      </c>
      <c r="C839" s="613" t="s">
        <v>7</v>
      </c>
      <c r="D839" s="613" t="s">
        <v>9083</v>
      </c>
      <c r="E839" s="817" t="s">
        <v>14071</v>
      </c>
      <c r="F839" s="817"/>
      <c r="G839" s="544" t="s">
        <v>49</v>
      </c>
      <c r="H839" s="543">
        <v>5.7000000000000002E-2</v>
      </c>
      <c r="I839" s="542">
        <v>1.86</v>
      </c>
      <c r="J839" s="542">
        <v>0.1</v>
      </c>
    </row>
    <row r="840" spans="1:10" ht="36" customHeight="1">
      <c r="A840" s="613" t="s">
        <v>14073</v>
      </c>
      <c r="B840" s="545" t="s">
        <v>14622</v>
      </c>
      <c r="C840" s="613" t="s">
        <v>7</v>
      </c>
      <c r="D840" s="613" t="s">
        <v>8112</v>
      </c>
      <c r="E840" s="817" t="s">
        <v>14071</v>
      </c>
      <c r="F840" s="817"/>
      <c r="G840" s="544" t="s">
        <v>49</v>
      </c>
      <c r="H840" s="543">
        <v>0.03</v>
      </c>
      <c r="I840" s="542">
        <v>29.27</v>
      </c>
      <c r="J840" s="542">
        <v>0.87</v>
      </c>
    </row>
    <row r="841" spans="1:10" ht="24" customHeight="1">
      <c r="A841" s="613" t="s">
        <v>14073</v>
      </c>
      <c r="B841" s="545" t="s">
        <v>14438</v>
      </c>
      <c r="C841" s="613" t="s">
        <v>7</v>
      </c>
      <c r="D841" s="613" t="s">
        <v>8116</v>
      </c>
      <c r="E841" s="817" t="s">
        <v>14071</v>
      </c>
      <c r="F841" s="817"/>
      <c r="G841" s="544" t="s">
        <v>49</v>
      </c>
      <c r="H841" s="543">
        <v>2.2499999999999999E-2</v>
      </c>
      <c r="I841" s="542">
        <v>69.42</v>
      </c>
      <c r="J841" s="542">
        <v>1.56</v>
      </c>
    </row>
    <row r="842" spans="1:10" ht="25.5">
      <c r="A842" s="614"/>
      <c r="B842" s="614"/>
      <c r="C842" s="614"/>
      <c r="D842" s="614"/>
      <c r="E842" s="614" t="s">
        <v>14070</v>
      </c>
      <c r="F842" s="541">
        <v>4.7104204999999997</v>
      </c>
      <c r="G842" s="614" t="s">
        <v>14069</v>
      </c>
      <c r="H842" s="541">
        <v>3.96</v>
      </c>
      <c r="I842" s="614" t="s">
        <v>14068</v>
      </c>
      <c r="J842" s="541">
        <v>8.67</v>
      </c>
    </row>
    <row r="843" spans="1:10" ht="15" thickBot="1">
      <c r="A843" s="614"/>
      <c r="B843" s="614"/>
      <c r="C843" s="614"/>
      <c r="D843" s="614"/>
      <c r="E843" s="614" t="s">
        <v>14067</v>
      </c>
      <c r="F843" s="541">
        <v>15.19</v>
      </c>
      <c r="G843" s="614"/>
      <c r="H843" s="818" t="s">
        <v>14066</v>
      </c>
      <c r="I843" s="818"/>
      <c r="J843" s="541">
        <v>70.05</v>
      </c>
    </row>
    <row r="844" spans="1:10" ht="0.95" customHeight="1" thickTop="1">
      <c r="A844" s="540"/>
      <c r="B844" s="540"/>
      <c r="C844" s="540"/>
      <c r="D844" s="540"/>
      <c r="E844" s="540"/>
      <c r="F844" s="540"/>
      <c r="G844" s="540"/>
      <c r="H844" s="540"/>
      <c r="I844" s="540"/>
      <c r="J844" s="540"/>
    </row>
    <row r="845" spans="1:10" ht="18" customHeight="1">
      <c r="A845" s="615" t="s">
        <v>14621</v>
      </c>
      <c r="B845" s="554" t="s">
        <v>14089</v>
      </c>
      <c r="C845" s="615" t="s">
        <v>14088</v>
      </c>
      <c r="D845" s="615" t="s">
        <v>14087</v>
      </c>
      <c r="E845" s="819" t="s">
        <v>14086</v>
      </c>
      <c r="F845" s="819"/>
      <c r="G845" s="555" t="s">
        <v>14085</v>
      </c>
      <c r="H845" s="554" t="s">
        <v>14084</v>
      </c>
      <c r="I845" s="554" t="s">
        <v>14083</v>
      </c>
      <c r="J845" s="554" t="s">
        <v>14082</v>
      </c>
    </row>
    <row r="846" spans="1:10" ht="24" customHeight="1">
      <c r="A846" s="616" t="s">
        <v>14081</v>
      </c>
      <c r="B846" s="553" t="s">
        <v>14620</v>
      </c>
      <c r="C846" s="616" t="s">
        <v>7</v>
      </c>
      <c r="D846" s="616" t="s">
        <v>11097</v>
      </c>
      <c r="E846" s="820" t="s">
        <v>14079</v>
      </c>
      <c r="F846" s="820"/>
      <c r="G846" s="552" t="s">
        <v>49</v>
      </c>
      <c r="H846" s="551">
        <v>1</v>
      </c>
      <c r="I846" s="550">
        <v>394.32</v>
      </c>
      <c r="J846" s="550">
        <v>394.32</v>
      </c>
    </row>
    <row r="847" spans="1:10" ht="48" customHeight="1">
      <c r="A847" s="617" t="s">
        <v>14077</v>
      </c>
      <c r="B847" s="549" t="s">
        <v>14257</v>
      </c>
      <c r="C847" s="617" t="s">
        <v>7</v>
      </c>
      <c r="D847" s="617" t="s">
        <v>3499</v>
      </c>
      <c r="E847" s="821" t="s">
        <v>14119</v>
      </c>
      <c r="F847" s="821"/>
      <c r="G847" s="548" t="s">
        <v>14118</v>
      </c>
      <c r="H847" s="547">
        <v>1.41E-2</v>
      </c>
      <c r="I847" s="546">
        <v>152.18</v>
      </c>
      <c r="J847" s="546">
        <v>2.14</v>
      </c>
    </row>
    <row r="848" spans="1:10" ht="24" customHeight="1">
      <c r="A848" s="617" t="s">
        <v>14077</v>
      </c>
      <c r="B848" s="549" t="s">
        <v>14180</v>
      </c>
      <c r="C848" s="617" t="s">
        <v>7</v>
      </c>
      <c r="D848" s="617" t="s">
        <v>71</v>
      </c>
      <c r="E848" s="821" t="s">
        <v>14075</v>
      </c>
      <c r="F848" s="821"/>
      <c r="G848" s="548" t="s">
        <v>26</v>
      </c>
      <c r="H848" s="547">
        <v>0.34739999999999999</v>
      </c>
      <c r="I848" s="546">
        <v>17.760000000000002</v>
      </c>
      <c r="J848" s="546">
        <v>6.16</v>
      </c>
    </row>
    <row r="849" spans="1:10" ht="24" customHeight="1">
      <c r="A849" s="617" t="s">
        <v>14077</v>
      </c>
      <c r="B849" s="549" t="s">
        <v>14076</v>
      </c>
      <c r="C849" s="617" t="s">
        <v>7</v>
      </c>
      <c r="D849" s="617" t="s">
        <v>29</v>
      </c>
      <c r="E849" s="821" t="s">
        <v>14075</v>
      </c>
      <c r="F849" s="821"/>
      <c r="G849" s="548" t="s">
        <v>26</v>
      </c>
      <c r="H849" s="547">
        <v>0.34739999999999999</v>
      </c>
      <c r="I849" s="546">
        <v>14.37</v>
      </c>
      <c r="J849" s="546">
        <v>4.99</v>
      </c>
    </row>
    <row r="850" spans="1:10" ht="36" customHeight="1">
      <c r="A850" s="613" t="s">
        <v>14073</v>
      </c>
      <c r="B850" s="545" t="s">
        <v>14619</v>
      </c>
      <c r="C850" s="613" t="s">
        <v>7</v>
      </c>
      <c r="D850" s="613" t="s">
        <v>8563</v>
      </c>
      <c r="E850" s="817" t="s">
        <v>14071</v>
      </c>
      <c r="F850" s="817"/>
      <c r="G850" s="544" t="s">
        <v>49</v>
      </c>
      <c r="H850" s="543">
        <v>1</v>
      </c>
      <c r="I850" s="542">
        <v>381.03</v>
      </c>
      <c r="J850" s="542">
        <v>381.03</v>
      </c>
    </row>
    <row r="851" spans="1:10" ht="25.5">
      <c r="A851" s="614"/>
      <c r="B851" s="614"/>
      <c r="C851" s="614"/>
      <c r="D851" s="614"/>
      <c r="E851" s="614" t="s">
        <v>14070</v>
      </c>
      <c r="F851" s="541">
        <v>4.6995544999999996</v>
      </c>
      <c r="G851" s="614" t="s">
        <v>14069</v>
      </c>
      <c r="H851" s="541">
        <v>3.95</v>
      </c>
      <c r="I851" s="614" t="s">
        <v>14068</v>
      </c>
      <c r="J851" s="541">
        <v>8.65</v>
      </c>
    </row>
    <row r="852" spans="1:10" ht="15" thickBot="1">
      <c r="A852" s="614"/>
      <c r="B852" s="614"/>
      <c r="C852" s="614"/>
      <c r="D852" s="614"/>
      <c r="E852" s="614" t="s">
        <v>14067</v>
      </c>
      <c r="F852" s="541">
        <v>109.22</v>
      </c>
      <c r="G852" s="614"/>
      <c r="H852" s="818" t="s">
        <v>14066</v>
      </c>
      <c r="I852" s="818"/>
      <c r="J852" s="541">
        <v>503.54</v>
      </c>
    </row>
    <row r="853" spans="1:10" ht="0.95" customHeight="1" thickTop="1">
      <c r="A853" s="540"/>
      <c r="B853" s="540"/>
      <c r="C853" s="540"/>
      <c r="D853" s="540"/>
      <c r="E853" s="540"/>
      <c r="F853" s="540"/>
      <c r="G853" s="540"/>
      <c r="H853" s="540"/>
      <c r="I853" s="540"/>
      <c r="J853" s="540"/>
    </row>
    <row r="854" spans="1:10" ht="18" customHeight="1">
      <c r="A854" s="615" t="s">
        <v>14618</v>
      </c>
      <c r="B854" s="554" t="s">
        <v>14089</v>
      </c>
      <c r="C854" s="615" t="s">
        <v>14088</v>
      </c>
      <c r="D854" s="615" t="s">
        <v>14087</v>
      </c>
      <c r="E854" s="819" t="s">
        <v>14086</v>
      </c>
      <c r="F854" s="819"/>
      <c r="G854" s="555" t="s">
        <v>14085</v>
      </c>
      <c r="H854" s="554" t="s">
        <v>14084</v>
      </c>
      <c r="I854" s="554" t="s">
        <v>14083</v>
      </c>
      <c r="J854" s="554" t="s">
        <v>14082</v>
      </c>
    </row>
    <row r="855" spans="1:10" ht="48" customHeight="1">
      <c r="A855" s="616" t="s">
        <v>14081</v>
      </c>
      <c r="B855" s="553" t="s">
        <v>14617</v>
      </c>
      <c r="C855" s="616" t="s">
        <v>7</v>
      </c>
      <c r="D855" s="616" t="s">
        <v>836</v>
      </c>
      <c r="E855" s="820" t="s">
        <v>14079</v>
      </c>
      <c r="F855" s="820"/>
      <c r="G855" s="552" t="s">
        <v>49</v>
      </c>
      <c r="H855" s="551">
        <v>1</v>
      </c>
      <c r="I855" s="550">
        <v>292.92</v>
      </c>
      <c r="J855" s="550">
        <v>292.92</v>
      </c>
    </row>
    <row r="856" spans="1:10" ht="48" customHeight="1">
      <c r="A856" s="617" t="s">
        <v>14077</v>
      </c>
      <c r="B856" s="549" t="s">
        <v>14368</v>
      </c>
      <c r="C856" s="617" t="s">
        <v>7</v>
      </c>
      <c r="D856" s="617" t="s">
        <v>11241</v>
      </c>
      <c r="E856" s="821" t="s">
        <v>14075</v>
      </c>
      <c r="F856" s="821"/>
      <c r="G856" s="548" t="s">
        <v>14118</v>
      </c>
      <c r="H856" s="547">
        <v>0.01</v>
      </c>
      <c r="I856" s="546">
        <v>427.75</v>
      </c>
      <c r="J856" s="546">
        <v>4.2699999999999996</v>
      </c>
    </row>
    <row r="857" spans="1:10" ht="24" customHeight="1">
      <c r="A857" s="617" t="s">
        <v>14077</v>
      </c>
      <c r="B857" s="549" t="s">
        <v>14180</v>
      </c>
      <c r="C857" s="617" t="s">
        <v>7</v>
      </c>
      <c r="D857" s="617" t="s">
        <v>71</v>
      </c>
      <c r="E857" s="821" t="s">
        <v>14075</v>
      </c>
      <c r="F857" s="821"/>
      <c r="G857" s="548" t="s">
        <v>26</v>
      </c>
      <c r="H857" s="547">
        <v>2</v>
      </c>
      <c r="I857" s="546">
        <v>17.760000000000002</v>
      </c>
      <c r="J857" s="546">
        <v>35.520000000000003</v>
      </c>
    </row>
    <row r="858" spans="1:10" ht="24" customHeight="1">
      <c r="A858" s="617" t="s">
        <v>14077</v>
      </c>
      <c r="B858" s="549" t="s">
        <v>14076</v>
      </c>
      <c r="C858" s="617" t="s">
        <v>7</v>
      </c>
      <c r="D858" s="617" t="s">
        <v>29</v>
      </c>
      <c r="E858" s="821" t="s">
        <v>14075</v>
      </c>
      <c r="F858" s="821"/>
      <c r="G858" s="548" t="s">
        <v>26</v>
      </c>
      <c r="H858" s="547">
        <v>1</v>
      </c>
      <c r="I858" s="546">
        <v>14.37</v>
      </c>
      <c r="J858" s="546">
        <v>14.37</v>
      </c>
    </row>
    <row r="859" spans="1:10" ht="24" customHeight="1">
      <c r="A859" s="613" t="s">
        <v>14073</v>
      </c>
      <c r="B859" s="545" t="s">
        <v>14616</v>
      </c>
      <c r="C859" s="613" t="s">
        <v>7</v>
      </c>
      <c r="D859" s="613" t="s">
        <v>7977</v>
      </c>
      <c r="E859" s="817" t="s">
        <v>14071</v>
      </c>
      <c r="F859" s="817"/>
      <c r="G859" s="544" t="s">
        <v>49</v>
      </c>
      <c r="H859" s="543">
        <v>2</v>
      </c>
      <c r="I859" s="542">
        <v>38.61</v>
      </c>
      <c r="J859" s="542">
        <v>77.22</v>
      </c>
    </row>
    <row r="860" spans="1:10" ht="24" customHeight="1">
      <c r="A860" s="613" t="s">
        <v>14073</v>
      </c>
      <c r="B860" s="545" t="s">
        <v>14615</v>
      </c>
      <c r="C860" s="613" t="s">
        <v>7</v>
      </c>
      <c r="D860" s="613" t="s">
        <v>7978</v>
      </c>
      <c r="E860" s="817" t="s">
        <v>14071</v>
      </c>
      <c r="F860" s="817"/>
      <c r="G860" s="544" t="s">
        <v>49</v>
      </c>
      <c r="H860" s="543">
        <v>1</v>
      </c>
      <c r="I860" s="542">
        <v>47</v>
      </c>
      <c r="J860" s="542">
        <v>47</v>
      </c>
    </row>
    <row r="861" spans="1:10" ht="24" customHeight="1">
      <c r="A861" s="613" t="s">
        <v>14073</v>
      </c>
      <c r="B861" s="545" t="s">
        <v>14614</v>
      </c>
      <c r="C861" s="613" t="s">
        <v>7</v>
      </c>
      <c r="D861" s="613" t="s">
        <v>7870</v>
      </c>
      <c r="E861" s="817" t="s">
        <v>14071</v>
      </c>
      <c r="F861" s="817"/>
      <c r="G861" s="544" t="s">
        <v>49</v>
      </c>
      <c r="H861" s="543">
        <v>2</v>
      </c>
      <c r="I861" s="542">
        <v>57.27</v>
      </c>
      <c r="J861" s="542">
        <v>114.54</v>
      </c>
    </row>
    <row r="862" spans="1:10" ht="25.5">
      <c r="A862" s="614"/>
      <c r="B862" s="614"/>
      <c r="C862" s="614"/>
      <c r="D862" s="614"/>
      <c r="E862" s="614" t="s">
        <v>14070</v>
      </c>
      <c r="F862" s="541">
        <v>19.9119852</v>
      </c>
      <c r="G862" s="614" t="s">
        <v>14069</v>
      </c>
      <c r="H862" s="541">
        <v>16.739999999999998</v>
      </c>
      <c r="I862" s="614" t="s">
        <v>14068</v>
      </c>
      <c r="J862" s="541">
        <v>36.65</v>
      </c>
    </row>
    <row r="863" spans="1:10" ht="15" thickBot="1">
      <c r="A863" s="614"/>
      <c r="B863" s="614"/>
      <c r="C863" s="614"/>
      <c r="D863" s="614"/>
      <c r="E863" s="614" t="s">
        <v>14067</v>
      </c>
      <c r="F863" s="541">
        <v>81.13</v>
      </c>
      <c r="G863" s="614"/>
      <c r="H863" s="818" t="s">
        <v>14066</v>
      </c>
      <c r="I863" s="818"/>
      <c r="J863" s="541">
        <v>374.05</v>
      </c>
    </row>
    <row r="864" spans="1:10" ht="0.95" customHeight="1" thickTop="1">
      <c r="A864" s="540"/>
      <c r="B864" s="540"/>
      <c r="C864" s="540"/>
      <c r="D864" s="540"/>
      <c r="E864" s="540"/>
      <c r="F864" s="540"/>
      <c r="G864" s="540"/>
      <c r="H864" s="540"/>
      <c r="I864" s="540"/>
      <c r="J864" s="540"/>
    </row>
    <row r="865" spans="1:10" ht="18" customHeight="1">
      <c r="A865" s="615" t="s">
        <v>14613</v>
      </c>
      <c r="B865" s="554" t="s">
        <v>14089</v>
      </c>
      <c r="C865" s="615" t="s">
        <v>14088</v>
      </c>
      <c r="D865" s="615" t="s">
        <v>14087</v>
      </c>
      <c r="E865" s="819" t="s">
        <v>14086</v>
      </c>
      <c r="F865" s="819"/>
      <c r="G865" s="555" t="s">
        <v>14085</v>
      </c>
      <c r="H865" s="554" t="s">
        <v>14084</v>
      </c>
      <c r="I865" s="554" t="s">
        <v>14083</v>
      </c>
      <c r="J865" s="554" t="s">
        <v>14082</v>
      </c>
    </row>
    <row r="866" spans="1:10" ht="36" customHeight="1">
      <c r="A866" s="616" t="s">
        <v>14081</v>
      </c>
      <c r="B866" s="553" t="s">
        <v>14612</v>
      </c>
      <c r="C866" s="616" t="s">
        <v>7</v>
      </c>
      <c r="D866" s="616" t="s">
        <v>2116</v>
      </c>
      <c r="E866" s="820" t="s">
        <v>14079</v>
      </c>
      <c r="F866" s="820"/>
      <c r="G866" s="552" t="s">
        <v>49</v>
      </c>
      <c r="H866" s="551">
        <v>1</v>
      </c>
      <c r="I866" s="550">
        <v>9.1199999999999992</v>
      </c>
      <c r="J866" s="550">
        <v>9.1199999999999992</v>
      </c>
    </row>
    <row r="867" spans="1:10" ht="24" customHeight="1">
      <c r="A867" s="617" t="s">
        <v>14077</v>
      </c>
      <c r="B867" s="549" t="s">
        <v>14269</v>
      </c>
      <c r="C867" s="617" t="s">
        <v>7</v>
      </c>
      <c r="D867" s="617" t="s">
        <v>1657</v>
      </c>
      <c r="E867" s="821" t="s">
        <v>14075</v>
      </c>
      <c r="F867" s="821"/>
      <c r="G867" s="548" t="s">
        <v>26</v>
      </c>
      <c r="H867" s="547">
        <v>7.0000000000000007E-2</v>
      </c>
      <c r="I867" s="546">
        <v>13.87</v>
      </c>
      <c r="J867" s="546">
        <v>0.97</v>
      </c>
    </row>
    <row r="868" spans="1:10" ht="24" customHeight="1">
      <c r="A868" s="617" t="s">
        <v>14077</v>
      </c>
      <c r="B868" s="549" t="s">
        <v>14078</v>
      </c>
      <c r="C868" s="617" t="s">
        <v>7</v>
      </c>
      <c r="D868" s="617" t="s">
        <v>74</v>
      </c>
      <c r="E868" s="821" t="s">
        <v>14075</v>
      </c>
      <c r="F868" s="821"/>
      <c r="G868" s="548" t="s">
        <v>26</v>
      </c>
      <c r="H868" s="547">
        <v>7.0000000000000007E-2</v>
      </c>
      <c r="I868" s="546">
        <v>17.79</v>
      </c>
      <c r="J868" s="546">
        <v>1.24</v>
      </c>
    </row>
    <row r="869" spans="1:10" ht="24" customHeight="1">
      <c r="A869" s="613" t="s">
        <v>14073</v>
      </c>
      <c r="B869" s="545" t="s">
        <v>14440</v>
      </c>
      <c r="C869" s="613" t="s">
        <v>7</v>
      </c>
      <c r="D869" s="613" t="s">
        <v>5456</v>
      </c>
      <c r="E869" s="817" t="s">
        <v>14071</v>
      </c>
      <c r="F869" s="817"/>
      <c r="G869" s="544" t="s">
        <v>49</v>
      </c>
      <c r="H869" s="543">
        <v>4.8999999999999998E-3</v>
      </c>
      <c r="I869" s="542">
        <v>79.94</v>
      </c>
      <c r="J869" s="542">
        <v>0.39</v>
      </c>
    </row>
    <row r="870" spans="1:10" ht="24" customHeight="1">
      <c r="A870" s="613" t="s">
        <v>14073</v>
      </c>
      <c r="B870" s="545" t="s">
        <v>14439</v>
      </c>
      <c r="C870" s="613" t="s">
        <v>7</v>
      </c>
      <c r="D870" s="613" t="s">
        <v>9083</v>
      </c>
      <c r="E870" s="817" t="s">
        <v>14071</v>
      </c>
      <c r="F870" s="817"/>
      <c r="G870" s="544" t="s">
        <v>49</v>
      </c>
      <c r="H870" s="543">
        <v>1.7000000000000001E-2</v>
      </c>
      <c r="I870" s="542">
        <v>1.86</v>
      </c>
      <c r="J870" s="542">
        <v>0.03</v>
      </c>
    </row>
    <row r="871" spans="1:10" ht="24" customHeight="1">
      <c r="A871" s="613" t="s">
        <v>14073</v>
      </c>
      <c r="B871" s="545" t="s">
        <v>14611</v>
      </c>
      <c r="C871" s="613" t="s">
        <v>7</v>
      </c>
      <c r="D871" s="613" t="s">
        <v>7666</v>
      </c>
      <c r="E871" s="817" t="s">
        <v>14071</v>
      </c>
      <c r="F871" s="817"/>
      <c r="G871" s="544" t="s">
        <v>49</v>
      </c>
      <c r="H871" s="543">
        <v>1</v>
      </c>
      <c r="I871" s="542">
        <v>5.97</v>
      </c>
      <c r="J871" s="542">
        <v>5.97</v>
      </c>
    </row>
    <row r="872" spans="1:10" ht="24" customHeight="1">
      <c r="A872" s="613" t="s">
        <v>14073</v>
      </c>
      <c r="B872" s="545" t="s">
        <v>14438</v>
      </c>
      <c r="C872" s="613" t="s">
        <v>7</v>
      </c>
      <c r="D872" s="613" t="s">
        <v>8116</v>
      </c>
      <c r="E872" s="817" t="s">
        <v>14071</v>
      </c>
      <c r="F872" s="817"/>
      <c r="G872" s="544" t="s">
        <v>49</v>
      </c>
      <c r="H872" s="543">
        <v>7.4999999999999997E-3</v>
      </c>
      <c r="I872" s="542">
        <v>69.42</v>
      </c>
      <c r="J872" s="542">
        <v>0.52</v>
      </c>
    </row>
    <row r="873" spans="1:10" ht="25.5">
      <c r="A873" s="614"/>
      <c r="B873" s="614"/>
      <c r="C873" s="614"/>
      <c r="D873" s="614"/>
      <c r="E873" s="614" t="s">
        <v>14070</v>
      </c>
      <c r="F873" s="541">
        <v>0.86384870000000002</v>
      </c>
      <c r="G873" s="614" t="s">
        <v>14069</v>
      </c>
      <c r="H873" s="541">
        <v>0.73</v>
      </c>
      <c r="I873" s="614" t="s">
        <v>14068</v>
      </c>
      <c r="J873" s="541">
        <v>1.59</v>
      </c>
    </row>
    <row r="874" spans="1:10" ht="15" thickBot="1">
      <c r="A874" s="614"/>
      <c r="B874" s="614"/>
      <c r="C874" s="614"/>
      <c r="D874" s="614"/>
      <c r="E874" s="614" t="s">
        <v>14067</v>
      </c>
      <c r="F874" s="541">
        <v>2.52</v>
      </c>
      <c r="G874" s="614"/>
      <c r="H874" s="818" t="s">
        <v>14066</v>
      </c>
      <c r="I874" s="818"/>
      <c r="J874" s="541">
        <v>11.64</v>
      </c>
    </row>
    <row r="875" spans="1:10" ht="0.95" customHeight="1" thickTop="1">
      <c r="A875" s="540"/>
      <c r="B875" s="540"/>
      <c r="C875" s="540"/>
      <c r="D875" s="540"/>
      <c r="E875" s="540"/>
      <c r="F875" s="540"/>
      <c r="G875" s="540"/>
      <c r="H875" s="540"/>
      <c r="I875" s="540"/>
      <c r="J875" s="540"/>
    </row>
    <row r="876" spans="1:10" ht="18" customHeight="1">
      <c r="A876" s="615" t="s">
        <v>14610</v>
      </c>
      <c r="B876" s="554" t="s">
        <v>14089</v>
      </c>
      <c r="C876" s="615" t="s">
        <v>14088</v>
      </c>
      <c r="D876" s="615" t="s">
        <v>14087</v>
      </c>
      <c r="E876" s="819" t="s">
        <v>14086</v>
      </c>
      <c r="F876" s="819"/>
      <c r="G876" s="555" t="s">
        <v>14085</v>
      </c>
      <c r="H876" s="554" t="s">
        <v>14084</v>
      </c>
      <c r="I876" s="554" t="s">
        <v>14083</v>
      </c>
      <c r="J876" s="554" t="s">
        <v>14082</v>
      </c>
    </row>
    <row r="877" spans="1:10" ht="24" customHeight="1">
      <c r="A877" s="616" t="s">
        <v>14081</v>
      </c>
      <c r="B877" s="553" t="s">
        <v>14609</v>
      </c>
      <c r="C877" s="616" t="s">
        <v>7</v>
      </c>
      <c r="D877" s="616" t="s">
        <v>13904</v>
      </c>
      <c r="E877" s="820" t="s">
        <v>14079</v>
      </c>
      <c r="F877" s="820"/>
      <c r="G877" s="552" t="s">
        <v>49</v>
      </c>
      <c r="H877" s="551">
        <v>1</v>
      </c>
      <c r="I877" s="550">
        <v>289.52999999999997</v>
      </c>
      <c r="J877" s="550">
        <v>289.52999999999997</v>
      </c>
    </row>
    <row r="878" spans="1:10" ht="24" customHeight="1">
      <c r="A878" s="617" t="s">
        <v>14077</v>
      </c>
      <c r="B878" s="549" t="s">
        <v>14078</v>
      </c>
      <c r="C878" s="617" t="s">
        <v>7</v>
      </c>
      <c r="D878" s="617" t="s">
        <v>74</v>
      </c>
      <c r="E878" s="821" t="s">
        <v>14075</v>
      </c>
      <c r="F878" s="821"/>
      <c r="G878" s="548" t="s">
        <v>26</v>
      </c>
      <c r="H878" s="547">
        <v>0.49680000000000002</v>
      </c>
      <c r="I878" s="546">
        <v>17.79</v>
      </c>
      <c r="J878" s="546">
        <v>8.83</v>
      </c>
    </row>
    <row r="879" spans="1:10" ht="24" customHeight="1">
      <c r="A879" s="617" t="s">
        <v>14077</v>
      </c>
      <c r="B879" s="549" t="s">
        <v>14076</v>
      </c>
      <c r="C879" s="617" t="s">
        <v>7</v>
      </c>
      <c r="D879" s="617" t="s">
        <v>29</v>
      </c>
      <c r="E879" s="821" t="s">
        <v>14075</v>
      </c>
      <c r="F879" s="821"/>
      <c r="G879" s="548" t="s">
        <v>26</v>
      </c>
      <c r="H879" s="547">
        <v>0.34949999999999998</v>
      </c>
      <c r="I879" s="546">
        <v>14.37</v>
      </c>
      <c r="J879" s="546">
        <v>5.0199999999999996</v>
      </c>
    </row>
    <row r="880" spans="1:10" ht="36" customHeight="1">
      <c r="A880" s="613" t="s">
        <v>14073</v>
      </c>
      <c r="B880" s="545" t="s">
        <v>14608</v>
      </c>
      <c r="C880" s="613" t="s">
        <v>7</v>
      </c>
      <c r="D880" s="613" t="s">
        <v>6759</v>
      </c>
      <c r="E880" s="817" t="s">
        <v>14071</v>
      </c>
      <c r="F880" s="817"/>
      <c r="G880" s="544" t="s">
        <v>49</v>
      </c>
      <c r="H880" s="543">
        <v>2</v>
      </c>
      <c r="I880" s="542">
        <v>15.58</v>
      </c>
      <c r="J880" s="542">
        <v>31.16</v>
      </c>
    </row>
    <row r="881" spans="1:10" ht="24" customHeight="1">
      <c r="A881" s="613" t="s">
        <v>14073</v>
      </c>
      <c r="B881" s="545" t="s">
        <v>14134</v>
      </c>
      <c r="C881" s="613" t="s">
        <v>7</v>
      </c>
      <c r="D881" s="613" t="s">
        <v>8699</v>
      </c>
      <c r="E881" s="817" t="s">
        <v>14071</v>
      </c>
      <c r="F881" s="817"/>
      <c r="G881" s="544" t="s">
        <v>21</v>
      </c>
      <c r="H881" s="543">
        <v>8.8099999999999998E-2</v>
      </c>
      <c r="I881" s="542">
        <v>57.59</v>
      </c>
      <c r="J881" s="542">
        <v>5.07</v>
      </c>
    </row>
    <row r="882" spans="1:10" ht="24" customHeight="1">
      <c r="A882" s="613" t="s">
        <v>14073</v>
      </c>
      <c r="B882" s="545" t="s">
        <v>14607</v>
      </c>
      <c r="C882" s="613" t="s">
        <v>7</v>
      </c>
      <c r="D882" s="613" t="s">
        <v>7690</v>
      </c>
      <c r="E882" s="817" t="s">
        <v>14071</v>
      </c>
      <c r="F882" s="817"/>
      <c r="G882" s="544" t="s">
        <v>49</v>
      </c>
      <c r="H882" s="543">
        <v>1</v>
      </c>
      <c r="I882" s="542">
        <v>237.62</v>
      </c>
      <c r="J882" s="542">
        <v>237.62</v>
      </c>
    </row>
    <row r="883" spans="1:10" ht="24" customHeight="1">
      <c r="A883" s="613" t="s">
        <v>14073</v>
      </c>
      <c r="B883" s="545" t="s">
        <v>14606</v>
      </c>
      <c r="C883" s="613" t="s">
        <v>7</v>
      </c>
      <c r="D883" s="613" t="s">
        <v>6964</v>
      </c>
      <c r="E883" s="817" t="s">
        <v>14071</v>
      </c>
      <c r="F883" s="817"/>
      <c r="G883" s="544" t="s">
        <v>49</v>
      </c>
      <c r="H883" s="543">
        <v>1</v>
      </c>
      <c r="I883" s="542">
        <v>1.83</v>
      </c>
      <c r="J883" s="542">
        <v>1.83</v>
      </c>
    </row>
    <row r="884" spans="1:10" ht="25.5">
      <c r="A884" s="614"/>
      <c r="B884" s="614"/>
      <c r="C884" s="614"/>
      <c r="D884" s="614"/>
      <c r="E884" s="614" t="s">
        <v>14070</v>
      </c>
      <c r="F884" s="541">
        <v>5.4384439999999996</v>
      </c>
      <c r="G884" s="614" t="s">
        <v>14069</v>
      </c>
      <c r="H884" s="541">
        <v>4.57</v>
      </c>
      <c r="I884" s="614" t="s">
        <v>14068</v>
      </c>
      <c r="J884" s="541">
        <v>10.01</v>
      </c>
    </row>
    <row r="885" spans="1:10" ht="15" thickBot="1">
      <c r="A885" s="614"/>
      <c r="B885" s="614"/>
      <c r="C885" s="614"/>
      <c r="D885" s="614"/>
      <c r="E885" s="614" t="s">
        <v>14067</v>
      </c>
      <c r="F885" s="541">
        <v>80.19</v>
      </c>
      <c r="G885" s="614"/>
      <c r="H885" s="818" t="s">
        <v>14066</v>
      </c>
      <c r="I885" s="818"/>
      <c r="J885" s="541">
        <v>369.72</v>
      </c>
    </row>
    <row r="886" spans="1:10" ht="0.95" customHeight="1" thickTop="1">
      <c r="A886" s="540"/>
      <c r="B886" s="540"/>
      <c r="C886" s="540"/>
      <c r="D886" s="540"/>
      <c r="E886" s="540"/>
      <c r="F886" s="540"/>
      <c r="G886" s="540"/>
      <c r="H886" s="540"/>
      <c r="I886" s="540"/>
      <c r="J886" s="540"/>
    </row>
    <row r="887" spans="1:10" ht="18" customHeight="1">
      <c r="A887" s="615" t="s">
        <v>14605</v>
      </c>
      <c r="B887" s="554" t="s">
        <v>14089</v>
      </c>
      <c r="C887" s="615" t="s">
        <v>14088</v>
      </c>
      <c r="D887" s="615" t="s">
        <v>14087</v>
      </c>
      <c r="E887" s="819" t="s">
        <v>14086</v>
      </c>
      <c r="F887" s="819"/>
      <c r="G887" s="555" t="s">
        <v>14085</v>
      </c>
      <c r="H887" s="554" t="s">
        <v>14084</v>
      </c>
      <c r="I887" s="554" t="s">
        <v>14083</v>
      </c>
      <c r="J887" s="554" t="s">
        <v>14082</v>
      </c>
    </row>
    <row r="888" spans="1:10" ht="36" customHeight="1">
      <c r="A888" s="616" t="s">
        <v>14081</v>
      </c>
      <c r="B888" s="553" t="s">
        <v>14604</v>
      </c>
      <c r="C888" s="616" t="s">
        <v>7</v>
      </c>
      <c r="D888" s="616" t="s">
        <v>13852</v>
      </c>
      <c r="E888" s="820" t="s">
        <v>14079</v>
      </c>
      <c r="F888" s="820"/>
      <c r="G888" s="552" t="s">
        <v>49</v>
      </c>
      <c r="H888" s="551">
        <v>1</v>
      </c>
      <c r="I888" s="550">
        <v>104.72</v>
      </c>
      <c r="J888" s="550">
        <v>104.72</v>
      </c>
    </row>
    <row r="889" spans="1:10" ht="24" customHeight="1">
      <c r="A889" s="617" t="s">
        <v>14077</v>
      </c>
      <c r="B889" s="549" t="s">
        <v>14255</v>
      </c>
      <c r="C889" s="617" t="s">
        <v>7</v>
      </c>
      <c r="D889" s="617" t="s">
        <v>284</v>
      </c>
      <c r="E889" s="821" t="s">
        <v>14075</v>
      </c>
      <c r="F889" s="821"/>
      <c r="G889" s="548" t="s">
        <v>26</v>
      </c>
      <c r="H889" s="547">
        <v>0.8458</v>
      </c>
      <c r="I889" s="546">
        <v>17.98</v>
      </c>
      <c r="J889" s="546">
        <v>15.2</v>
      </c>
    </row>
    <row r="890" spans="1:10" ht="24" customHeight="1">
      <c r="A890" s="617" t="s">
        <v>14077</v>
      </c>
      <c r="B890" s="549" t="s">
        <v>14076</v>
      </c>
      <c r="C890" s="617" t="s">
        <v>7</v>
      </c>
      <c r="D890" s="617" t="s">
        <v>29</v>
      </c>
      <c r="E890" s="821" t="s">
        <v>14075</v>
      </c>
      <c r="F890" s="821"/>
      <c r="G890" s="548" t="s">
        <v>26</v>
      </c>
      <c r="H890" s="547">
        <v>0.26650000000000001</v>
      </c>
      <c r="I890" s="546">
        <v>14.37</v>
      </c>
      <c r="J890" s="546">
        <v>3.82</v>
      </c>
    </row>
    <row r="891" spans="1:10" ht="24" customHeight="1">
      <c r="A891" s="613" t="s">
        <v>14073</v>
      </c>
      <c r="B891" s="545" t="s">
        <v>14603</v>
      </c>
      <c r="C891" s="613" t="s">
        <v>7</v>
      </c>
      <c r="D891" s="613" t="s">
        <v>8201</v>
      </c>
      <c r="E891" s="817" t="s">
        <v>14071</v>
      </c>
      <c r="F891" s="817"/>
      <c r="G891" s="544" t="s">
        <v>49</v>
      </c>
      <c r="H891" s="543">
        <v>1</v>
      </c>
      <c r="I891" s="542">
        <v>67.67</v>
      </c>
      <c r="J891" s="542">
        <v>67.67</v>
      </c>
    </row>
    <row r="892" spans="1:10" ht="24" customHeight="1">
      <c r="A892" s="613" t="s">
        <v>14073</v>
      </c>
      <c r="B892" s="545" t="s">
        <v>14302</v>
      </c>
      <c r="C892" s="613" t="s">
        <v>7</v>
      </c>
      <c r="D892" s="613" t="s">
        <v>6824</v>
      </c>
      <c r="E892" s="817" t="s">
        <v>14071</v>
      </c>
      <c r="F892" s="817"/>
      <c r="G892" s="544" t="s">
        <v>21</v>
      </c>
      <c r="H892" s="543">
        <v>0.52710000000000001</v>
      </c>
      <c r="I892" s="542">
        <v>34.22</v>
      </c>
      <c r="J892" s="542">
        <v>18.03</v>
      </c>
    </row>
    <row r="893" spans="1:10" ht="25.5">
      <c r="A893" s="614"/>
      <c r="B893" s="614"/>
      <c r="C893" s="614"/>
      <c r="D893" s="614"/>
      <c r="E893" s="614" t="s">
        <v>14070</v>
      </c>
      <c r="F893" s="541">
        <v>7.448658</v>
      </c>
      <c r="G893" s="614" t="s">
        <v>14069</v>
      </c>
      <c r="H893" s="541">
        <v>6.26</v>
      </c>
      <c r="I893" s="614" t="s">
        <v>14068</v>
      </c>
      <c r="J893" s="541">
        <v>13.71</v>
      </c>
    </row>
    <row r="894" spans="1:10" ht="15" thickBot="1">
      <c r="A894" s="614"/>
      <c r="B894" s="614"/>
      <c r="C894" s="614"/>
      <c r="D894" s="614"/>
      <c r="E894" s="614" t="s">
        <v>14067</v>
      </c>
      <c r="F894" s="541">
        <v>29</v>
      </c>
      <c r="G894" s="614"/>
      <c r="H894" s="818" t="s">
        <v>14066</v>
      </c>
      <c r="I894" s="818"/>
      <c r="J894" s="541">
        <v>133.72</v>
      </c>
    </row>
    <row r="895" spans="1:10" ht="0.95" customHeight="1" thickTop="1">
      <c r="A895" s="540"/>
      <c r="B895" s="540"/>
      <c r="C895" s="540"/>
      <c r="D895" s="540"/>
      <c r="E895" s="540"/>
      <c r="F895" s="540"/>
      <c r="G895" s="540"/>
      <c r="H895" s="540"/>
      <c r="I895" s="540"/>
      <c r="J895" s="540"/>
    </row>
    <row r="896" spans="1:10" ht="18" customHeight="1">
      <c r="A896" s="615" t="s">
        <v>14602</v>
      </c>
      <c r="B896" s="554" t="s">
        <v>14089</v>
      </c>
      <c r="C896" s="615" t="s">
        <v>14088</v>
      </c>
      <c r="D896" s="615" t="s">
        <v>14087</v>
      </c>
      <c r="E896" s="819" t="s">
        <v>14086</v>
      </c>
      <c r="F896" s="819"/>
      <c r="G896" s="555" t="s">
        <v>14085</v>
      </c>
      <c r="H896" s="554" t="s">
        <v>14084</v>
      </c>
      <c r="I896" s="554" t="s">
        <v>14083</v>
      </c>
      <c r="J896" s="554" t="s">
        <v>14082</v>
      </c>
    </row>
    <row r="897" spans="1:10" ht="36" customHeight="1">
      <c r="A897" s="616" t="s">
        <v>14081</v>
      </c>
      <c r="B897" s="553" t="s">
        <v>14601</v>
      </c>
      <c r="C897" s="616" t="s">
        <v>7</v>
      </c>
      <c r="D897" s="616" t="s">
        <v>13883</v>
      </c>
      <c r="E897" s="820" t="s">
        <v>14079</v>
      </c>
      <c r="F897" s="820"/>
      <c r="G897" s="552" t="s">
        <v>49</v>
      </c>
      <c r="H897" s="551">
        <v>1</v>
      </c>
      <c r="I897" s="550">
        <v>361.23</v>
      </c>
      <c r="J897" s="550">
        <v>361.23</v>
      </c>
    </row>
    <row r="898" spans="1:10" ht="36" customHeight="1">
      <c r="A898" s="617" t="s">
        <v>14077</v>
      </c>
      <c r="B898" s="549" t="s">
        <v>14080</v>
      </c>
      <c r="C898" s="617" t="s">
        <v>7</v>
      </c>
      <c r="D898" s="617" t="s">
        <v>13835</v>
      </c>
      <c r="E898" s="821" t="s">
        <v>14079</v>
      </c>
      <c r="F898" s="821"/>
      <c r="G898" s="548" t="s">
        <v>49</v>
      </c>
      <c r="H898" s="547">
        <v>1</v>
      </c>
      <c r="I898" s="546">
        <v>55.09</v>
      </c>
      <c r="J898" s="546">
        <v>55.09</v>
      </c>
    </row>
    <row r="899" spans="1:10" ht="24" customHeight="1">
      <c r="A899" s="617" t="s">
        <v>14077</v>
      </c>
      <c r="B899" s="549" t="s">
        <v>14141</v>
      </c>
      <c r="C899" s="617" t="s">
        <v>7</v>
      </c>
      <c r="D899" s="617" t="s">
        <v>13838</v>
      </c>
      <c r="E899" s="821" t="s">
        <v>14079</v>
      </c>
      <c r="F899" s="821"/>
      <c r="G899" s="548" t="s">
        <v>49</v>
      </c>
      <c r="H899" s="547">
        <v>1</v>
      </c>
      <c r="I899" s="546">
        <v>155.61000000000001</v>
      </c>
      <c r="J899" s="546">
        <v>155.61000000000001</v>
      </c>
    </row>
    <row r="900" spans="1:10" ht="36" customHeight="1">
      <c r="A900" s="617" t="s">
        <v>14077</v>
      </c>
      <c r="B900" s="549" t="s">
        <v>14304</v>
      </c>
      <c r="C900" s="617" t="s">
        <v>7</v>
      </c>
      <c r="D900" s="617" t="s">
        <v>13851</v>
      </c>
      <c r="E900" s="821" t="s">
        <v>14079</v>
      </c>
      <c r="F900" s="821"/>
      <c r="G900" s="548" t="s">
        <v>49</v>
      </c>
      <c r="H900" s="547">
        <v>1</v>
      </c>
      <c r="I900" s="546">
        <v>150.53</v>
      </c>
      <c r="J900" s="546">
        <v>150.53</v>
      </c>
    </row>
    <row r="901" spans="1:10" ht="25.5">
      <c r="A901" s="614"/>
      <c r="B901" s="614"/>
      <c r="C901" s="614"/>
      <c r="D901" s="614"/>
      <c r="E901" s="614" t="s">
        <v>14070</v>
      </c>
      <c r="F901" s="541">
        <v>8.1821145000000008</v>
      </c>
      <c r="G901" s="614" t="s">
        <v>14069</v>
      </c>
      <c r="H901" s="541">
        <v>6.88</v>
      </c>
      <c r="I901" s="614" t="s">
        <v>14068</v>
      </c>
      <c r="J901" s="541">
        <v>15.06</v>
      </c>
    </row>
    <row r="902" spans="1:10" ht="15" thickBot="1">
      <c r="A902" s="614"/>
      <c r="B902" s="614"/>
      <c r="C902" s="614"/>
      <c r="D902" s="614"/>
      <c r="E902" s="614" t="s">
        <v>14067</v>
      </c>
      <c r="F902" s="541">
        <v>100.06</v>
      </c>
      <c r="G902" s="614"/>
      <c r="H902" s="818" t="s">
        <v>14066</v>
      </c>
      <c r="I902" s="818"/>
      <c r="J902" s="541">
        <v>461.29</v>
      </c>
    </row>
    <row r="903" spans="1:10" ht="0.95" customHeight="1" thickTop="1">
      <c r="A903" s="540"/>
      <c r="B903" s="540"/>
      <c r="C903" s="540"/>
      <c r="D903" s="540"/>
      <c r="E903" s="540"/>
      <c r="F903" s="540"/>
      <c r="G903" s="540"/>
      <c r="H903" s="540"/>
      <c r="I903" s="540"/>
      <c r="J903" s="540"/>
    </row>
    <row r="904" spans="1:10" ht="18" customHeight="1">
      <c r="A904" s="615" t="s">
        <v>14600</v>
      </c>
      <c r="B904" s="554" t="s">
        <v>14089</v>
      </c>
      <c r="C904" s="615" t="s">
        <v>14088</v>
      </c>
      <c r="D904" s="615" t="s">
        <v>14087</v>
      </c>
      <c r="E904" s="819" t="s">
        <v>14086</v>
      </c>
      <c r="F904" s="819"/>
      <c r="G904" s="555" t="s">
        <v>14085</v>
      </c>
      <c r="H904" s="554" t="s">
        <v>14084</v>
      </c>
      <c r="I904" s="554" t="s">
        <v>14083</v>
      </c>
      <c r="J904" s="554" t="s">
        <v>14082</v>
      </c>
    </row>
    <row r="905" spans="1:10" ht="36" customHeight="1">
      <c r="A905" s="616" t="s">
        <v>14081</v>
      </c>
      <c r="B905" s="553" t="s">
        <v>14599</v>
      </c>
      <c r="C905" s="616" t="s">
        <v>7</v>
      </c>
      <c r="D905" s="616" t="s">
        <v>13855</v>
      </c>
      <c r="E905" s="820" t="s">
        <v>14079</v>
      </c>
      <c r="F905" s="820"/>
      <c r="G905" s="552" t="s">
        <v>49</v>
      </c>
      <c r="H905" s="551">
        <v>1</v>
      </c>
      <c r="I905" s="550">
        <v>103.29</v>
      </c>
      <c r="J905" s="550">
        <v>103.29</v>
      </c>
    </row>
    <row r="906" spans="1:10" ht="24" customHeight="1">
      <c r="A906" s="617" t="s">
        <v>14077</v>
      </c>
      <c r="B906" s="549" t="s">
        <v>14078</v>
      </c>
      <c r="C906" s="617" t="s">
        <v>7</v>
      </c>
      <c r="D906" s="617" t="s">
        <v>74</v>
      </c>
      <c r="E906" s="821" t="s">
        <v>14075</v>
      </c>
      <c r="F906" s="821"/>
      <c r="G906" s="548" t="s">
        <v>26</v>
      </c>
      <c r="H906" s="547">
        <v>0.38700000000000001</v>
      </c>
      <c r="I906" s="546">
        <v>17.79</v>
      </c>
      <c r="J906" s="546">
        <v>6.88</v>
      </c>
    </row>
    <row r="907" spans="1:10" ht="24" customHeight="1">
      <c r="A907" s="617" t="s">
        <v>14077</v>
      </c>
      <c r="B907" s="549" t="s">
        <v>14076</v>
      </c>
      <c r="C907" s="617" t="s">
        <v>7</v>
      </c>
      <c r="D907" s="617" t="s">
        <v>29</v>
      </c>
      <c r="E907" s="821" t="s">
        <v>14075</v>
      </c>
      <c r="F907" s="821"/>
      <c r="G907" s="548" t="s">
        <v>26</v>
      </c>
      <c r="H907" s="547">
        <v>0.18859999999999999</v>
      </c>
      <c r="I907" s="546">
        <v>14.37</v>
      </c>
      <c r="J907" s="546">
        <v>2.71</v>
      </c>
    </row>
    <row r="908" spans="1:10" ht="24" customHeight="1">
      <c r="A908" s="613" t="s">
        <v>14073</v>
      </c>
      <c r="B908" s="545" t="s">
        <v>14598</v>
      </c>
      <c r="C908" s="613" t="s">
        <v>7</v>
      </c>
      <c r="D908" s="613" t="s">
        <v>7328</v>
      </c>
      <c r="E908" s="817" t="s">
        <v>14071</v>
      </c>
      <c r="F908" s="817"/>
      <c r="G908" s="544" t="s">
        <v>49</v>
      </c>
      <c r="H908" s="543">
        <v>1</v>
      </c>
      <c r="I908" s="542">
        <v>68.849999999999994</v>
      </c>
      <c r="J908" s="542">
        <v>68.849999999999994</v>
      </c>
    </row>
    <row r="909" spans="1:10" ht="36" customHeight="1">
      <c r="A909" s="613" t="s">
        <v>14073</v>
      </c>
      <c r="B909" s="545" t="s">
        <v>14135</v>
      </c>
      <c r="C909" s="613" t="s">
        <v>7</v>
      </c>
      <c r="D909" s="613" t="s">
        <v>6747</v>
      </c>
      <c r="E909" s="817" t="s">
        <v>14071</v>
      </c>
      <c r="F909" s="817"/>
      <c r="G909" s="544" t="s">
        <v>49</v>
      </c>
      <c r="H909" s="543">
        <v>2</v>
      </c>
      <c r="I909" s="542">
        <v>11.55</v>
      </c>
      <c r="J909" s="542">
        <v>23.1</v>
      </c>
    </row>
    <row r="910" spans="1:10" ht="24" customHeight="1">
      <c r="A910" s="613" t="s">
        <v>14073</v>
      </c>
      <c r="B910" s="545" t="s">
        <v>14134</v>
      </c>
      <c r="C910" s="613" t="s">
        <v>7</v>
      </c>
      <c r="D910" s="613" t="s">
        <v>8699</v>
      </c>
      <c r="E910" s="817" t="s">
        <v>14071</v>
      </c>
      <c r="F910" s="817"/>
      <c r="G910" s="544" t="s">
        <v>21</v>
      </c>
      <c r="H910" s="543">
        <v>3.04E-2</v>
      </c>
      <c r="I910" s="542">
        <v>57.59</v>
      </c>
      <c r="J910" s="542">
        <v>1.75</v>
      </c>
    </row>
    <row r="911" spans="1:10" ht="25.5">
      <c r="A911" s="614"/>
      <c r="B911" s="614"/>
      <c r="C911" s="614"/>
      <c r="D911" s="614"/>
      <c r="E911" s="614" t="s">
        <v>14070</v>
      </c>
      <c r="F911" s="541">
        <v>3.7976747</v>
      </c>
      <c r="G911" s="614" t="s">
        <v>14069</v>
      </c>
      <c r="H911" s="541">
        <v>3.19</v>
      </c>
      <c r="I911" s="614" t="s">
        <v>14068</v>
      </c>
      <c r="J911" s="541">
        <v>6.99</v>
      </c>
    </row>
    <row r="912" spans="1:10" ht="15" thickBot="1">
      <c r="A912" s="614"/>
      <c r="B912" s="614"/>
      <c r="C912" s="614"/>
      <c r="D912" s="614"/>
      <c r="E912" s="614" t="s">
        <v>14067</v>
      </c>
      <c r="F912" s="541">
        <v>28.61</v>
      </c>
      <c r="G912" s="614"/>
      <c r="H912" s="818" t="s">
        <v>14066</v>
      </c>
      <c r="I912" s="818"/>
      <c r="J912" s="541">
        <v>131.9</v>
      </c>
    </row>
    <row r="913" spans="1:10" ht="0.95" customHeight="1" thickTop="1">
      <c r="A913" s="540"/>
      <c r="B913" s="540"/>
      <c r="C913" s="540"/>
      <c r="D913" s="540"/>
      <c r="E913" s="540"/>
      <c r="F913" s="540"/>
      <c r="G913" s="540"/>
      <c r="H913" s="540"/>
      <c r="I913" s="540"/>
      <c r="J913" s="540"/>
    </row>
    <row r="914" spans="1:10" ht="18" customHeight="1">
      <c r="A914" s="615" t="s">
        <v>14597</v>
      </c>
      <c r="B914" s="554" t="s">
        <v>14089</v>
      </c>
      <c r="C914" s="615" t="s">
        <v>14088</v>
      </c>
      <c r="D914" s="615" t="s">
        <v>14087</v>
      </c>
      <c r="E914" s="819" t="s">
        <v>14086</v>
      </c>
      <c r="F914" s="819"/>
      <c r="G914" s="555" t="s">
        <v>14085</v>
      </c>
      <c r="H914" s="554" t="s">
        <v>14084</v>
      </c>
      <c r="I914" s="554" t="s">
        <v>14083</v>
      </c>
      <c r="J914" s="554" t="s">
        <v>14082</v>
      </c>
    </row>
    <row r="915" spans="1:10" ht="48" customHeight="1">
      <c r="A915" s="616" t="s">
        <v>14081</v>
      </c>
      <c r="B915" s="553" t="s">
        <v>14596</v>
      </c>
      <c r="C915" s="616" t="s">
        <v>7</v>
      </c>
      <c r="D915" s="616" t="s">
        <v>13866</v>
      </c>
      <c r="E915" s="820" t="s">
        <v>14079</v>
      </c>
      <c r="F915" s="820"/>
      <c r="G915" s="552" t="s">
        <v>49</v>
      </c>
      <c r="H915" s="551">
        <v>1</v>
      </c>
      <c r="I915" s="550">
        <v>649.38</v>
      </c>
      <c r="J915" s="550">
        <v>649.38</v>
      </c>
    </row>
    <row r="916" spans="1:10" ht="24" customHeight="1">
      <c r="A916" s="617" t="s">
        <v>14077</v>
      </c>
      <c r="B916" s="549" t="s">
        <v>14136</v>
      </c>
      <c r="C916" s="617" t="s">
        <v>7</v>
      </c>
      <c r="D916" s="617" t="s">
        <v>13830</v>
      </c>
      <c r="E916" s="821" t="s">
        <v>14079</v>
      </c>
      <c r="F916" s="821"/>
      <c r="G916" s="548" t="s">
        <v>49</v>
      </c>
      <c r="H916" s="547">
        <v>1</v>
      </c>
      <c r="I916" s="546">
        <v>575.64</v>
      </c>
      <c r="J916" s="546">
        <v>575.64</v>
      </c>
    </row>
    <row r="917" spans="1:10" ht="36" customHeight="1">
      <c r="A917" s="617" t="s">
        <v>14077</v>
      </c>
      <c r="B917" s="549" t="s">
        <v>14091</v>
      </c>
      <c r="C917" s="617" t="s">
        <v>7</v>
      </c>
      <c r="D917" s="617" t="s">
        <v>13834</v>
      </c>
      <c r="E917" s="821" t="s">
        <v>14079</v>
      </c>
      <c r="F917" s="821"/>
      <c r="G917" s="548" t="s">
        <v>49</v>
      </c>
      <c r="H917" s="547">
        <v>1</v>
      </c>
      <c r="I917" s="546">
        <v>25.54</v>
      </c>
      <c r="J917" s="546">
        <v>25.54</v>
      </c>
    </row>
    <row r="918" spans="1:10" ht="24" customHeight="1">
      <c r="A918" s="617" t="s">
        <v>14077</v>
      </c>
      <c r="B918" s="549" t="s">
        <v>14143</v>
      </c>
      <c r="C918" s="617" t="s">
        <v>7</v>
      </c>
      <c r="D918" s="617" t="s">
        <v>13840</v>
      </c>
      <c r="E918" s="821" t="s">
        <v>14079</v>
      </c>
      <c r="F918" s="821"/>
      <c r="G918" s="548" t="s">
        <v>49</v>
      </c>
      <c r="H918" s="547">
        <v>1</v>
      </c>
      <c r="I918" s="546">
        <v>10.02</v>
      </c>
      <c r="J918" s="546">
        <v>10.02</v>
      </c>
    </row>
    <row r="919" spans="1:10" ht="24" customHeight="1">
      <c r="A919" s="617" t="s">
        <v>14077</v>
      </c>
      <c r="B919" s="549" t="s">
        <v>14122</v>
      </c>
      <c r="C919" s="617" t="s">
        <v>7</v>
      </c>
      <c r="D919" s="617" t="s">
        <v>13863</v>
      </c>
      <c r="E919" s="821" t="s">
        <v>14079</v>
      </c>
      <c r="F919" s="821"/>
      <c r="G919" s="548" t="s">
        <v>49</v>
      </c>
      <c r="H919" s="547">
        <v>1</v>
      </c>
      <c r="I919" s="546">
        <v>38.18</v>
      </c>
      <c r="J919" s="546">
        <v>38.18</v>
      </c>
    </row>
    <row r="920" spans="1:10" ht="25.5">
      <c r="A920" s="614"/>
      <c r="B920" s="614"/>
      <c r="C920" s="614"/>
      <c r="D920" s="614"/>
      <c r="E920" s="614" t="s">
        <v>14070</v>
      </c>
      <c r="F920" s="541">
        <v>20.237965899999999</v>
      </c>
      <c r="G920" s="614" t="s">
        <v>14069</v>
      </c>
      <c r="H920" s="541">
        <v>17.010000000000002</v>
      </c>
      <c r="I920" s="614" t="s">
        <v>14068</v>
      </c>
      <c r="J920" s="541">
        <v>37.25</v>
      </c>
    </row>
    <row r="921" spans="1:10" ht="15" thickBot="1">
      <c r="A921" s="614"/>
      <c r="B921" s="614"/>
      <c r="C921" s="614"/>
      <c r="D921" s="614"/>
      <c r="E921" s="614" t="s">
        <v>14067</v>
      </c>
      <c r="F921" s="541">
        <v>179.87</v>
      </c>
      <c r="G921" s="614"/>
      <c r="H921" s="818" t="s">
        <v>14066</v>
      </c>
      <c r="I921" s="818"/>
      <c r="J921" s="541">
        <v>829.25</v>
      </c>
    </row>
    <row r="922" spans="1:10" ht="0.95" customHeight="1" thickTop="1">
      <c r="A922" s="540"/>
      <c r="B922" s="540"/>
      <c r="C922" s="540"/>
      <c r="D922" s="540"/>
      <c r="E922" s="540"/>
      <c r="F922" s="540"/>
      <c r="G922" s="540"/>
      <c r="H922" s="540"/>
      <c r="I922" s="540"/>
      <c r="J922" s="540"/>
    </row>
    <row r="923" spans="1:10" ht="18" customHeight="1">
      <c r="A923" s="615" t="s">
        <v>14595</v>
      </c>
      <c r="B923" s="554" t="s">
        <v>14089</v>
      </c>
      <c r="C923" s="615" t="s">
        <v>14088</v>
      </c>
      <c r="D923" s="615" t="s">
        <v>14087</v>
      </c>
      <c r="E923" s="819" t="s">
        <v>14086</v>
      </c>
      <c r="F923" s="819"/>
      <c r="G923" s="555" t="s">
        <v>14085</v>
      </c>
      <c r="H923" s="554" t="s">
        <v>14084</v>
      </c>
      <c r="I923" s="554" t="s">
        <v>14083</v>
      </c>
      <c r="J923" s="554" t="s">
        <v>14082</v>
      </c>
    </row>
    <row r="924" spans="1:10" ht="24" customHeight="1">
      <c r="A924" s="616" t="s">
        <v>14081</v>
      </c>
      <c r="B924" s="553" t="s">
        <v>14594</v>
      </c>
      <c r="C924" s="616" t="s">
        <v>7</v>
      </c>
      <c r="D924" s="616" t="s">
        <v>13913</v>
      </c>
      <c r="E924" s="820" t="s">
        <v>14079</v>
      </c>
      <c r="F924" s="820"/>
      <c r="G924" s="552" t="s">
        <v>49</v>
      </c>
      <c r="H924" s="551">
        <v>1</v>
      </c>
      <c r="I924" s="550">
        <v>75.05</v>
      </c>
      <c r="J924" s="550">
        <v>75.05</v>
      </c>
    </row>
    <row r="925" spans="1:10" ht="24" customHeight="1">
      <c r="A925" s="617" t="s">
        <v>14077</v>
      </c>
      <c r="B925" s="549" t="s">
        <v>14078</v>
      </c>
      <c r="C925" s="617" t="s">
        <v>7</v>
      </c>
      <c r="D925" s="617" t="s">
        <v>74</v>
      </c>
      <c r="E925" s="821" t="s">
        <v>14075</v>
      </c>
      <c r="F925" s="821"/>
      <c r="G925" s="548" t="s">
        <v>26</v>
      </c>
      <c r="H925" s="547">
        <v>0.44669999999999999</v>
      </c>
      <c r="I925" s="546">
        <v>17.79</v>
      </c>
      <c r="J925" s="546">
        <v>7.94</v>
      </c>
    </row>
    <row r="926" spans="1:10" ht="24" customHeight="1">
      <c r="A926" s="617" t="s">
        <v>14077</v>
      </c>
      <c r="B926" s="549" t="s">
        <v>14076</v>
      </c>
      <c r="C926" s="617" t="s">
        <v>7</v>
      </c>
      <c r="D926" s="617" t="s">
        <v>29</v>
      </c>
      <c r="E926" s="821" t="s">
        <v>14075</v>
      </c>
      <c r="F926" s="821"/>
      <c r="G926" s="548" t="s">
        <v>26</v>
      </c>
      <c r="H926" s="547">
        <v>0.14069999999999999</v>
      </c>
      <c r="I926" s="546">
        <v>14.37</v>
      </c>
      <c r="J926" s="546">
        <v>2.02</v>
      </c>
    </row>
    <row r="927" spans="1:10" ht="24" customHeight="1">
      <c r="A927" s="613" t="s">
        <v>14073</v>
      </c>
      <c r="B927" s="545" t="s">
        <v>14593</v>
      </c>
      <c r="C927" s="613" t="s">
        <v>7</v>
      </c>
      <c r="D927" s="613" t="s">
        <v>5890</v>
      </c>
      <c r="E927" s="817" t="s">
        <v>14071</v>
      </c>
      <c r="F927" s="817"/>
      <c r="G927" s="544" t="s">
        <v>49</v>
      </c>
      <c r="H927" s="543">
        <v>1</v>
      </c>
      <c r="I927" s="542">
        <v>65</v>
      </c>
      <c r="J927" s="542">
        <v>65</v>
      </c>
    </row>
    <row r="928" spans="1:10" ht="24" customHeight="1">
      <c r="A928" s="613" t="s">
        <v>14073</v>
      </c>
      <c r="B928" s="545" t="s">
        <v>14074</v>
      </c>
      <c r="C928" s="613" t="s">
        <v>7</v>
      </c>
      <c r="D928" s="613" t="s">
        <v>6307</v>
      </c>
      <c r="E928" s="817" t="s">
        <v>14071</v>
      </c>
      <c r="F928" s="817"/>
      <c r="G928" s="544" t="s">
        <v>49</v>
      </c>
      <c r="H928" s="543">
        <v>2.1000000000000001E-2</v>
      </c>
      <c r="I928" s="542">
        <v>4.4800000000000004</v>
      </c>
      <c r="J928" s="542">
        <v>0.09</v>
      </c>
    </row>
    <row r="929" spans="1:10" ht="25.5">
      <c r="A929" s="614"/>
      <c r="B929" s="614"/>
      <c r="C929" s="614"/>
      <c r="D929" s="614"/>
      <c r="E929" s="614" t="s">
        <v>14070</v>
      </c>
      <c r="F929" s="541">
        <v>3.9823970000000002</v>
      </c>
      <c r="G929" s="614" t="s">
        <v>14069</v>
      </c>
      <c r="H929" s="541">
        <v>3.35</v>
      </c>
      <c r="I929" s="614" t="s">
        <v>14068</v>
      </c>
      <c r="J929" s="541">
        <v>7.33</v>
      </c>
    </row>
    <row r="930" spans="1:10" ht="15" thickBot="1">
      <c r="A930" s="614"/>
      <c r="B930" s="614"/>
      <c r="C930" s="614"/>
      <c r="D930" s="614"/>
      <c r="E930" s="614" t="s">
        <v>14067</v>
      </c>
      <c r="F930" s="541">
        <v>20.78</v>
      </c>
      <c r="G930" s="614"/>
      <c r="H930" s="818" t="s">
        <v>14066</v>
      </c>
      <c r="I930" s="818"/>
      <c r="J930" s="541">
        <v>95.83</v>
      </c>
    </row>
    <row r="931" spans="1:10" ht="0.95" customHeight="1" thickTop="1">
      <c r="A931" s="540"/>
      <c r="B931" s="540"/>
      <c r="C931" s="540"/>
      <c r="D931" s="540"/>
      <c r="E931" s="540"/>
      <c r="F931" s="540"/>
      <c r="G931" s="540"/>
      <c r="H931" s="540"/>
      <c r="I931" s="540"/>
      <c r="J931" s="540"/>
    </row>
    <row r="932" spans="1:10" ht="18" customHeight="1">
      <c r="A932" s="615" t="s">
        <v>14592</v>
      </c>
      <c r="B932" s="554" t="s">
        <v>14089</v>
      </c>
      <c r="C932" s="615" t="s">
        <v>14088</v>
      </c>
      <c r="D932" s="615" t="s">
        <v>14087</v>
      </c>
      <c r="E932" s="819" t="s">
        <v>14086</v>
      </c>
      <c r="F932" s="819"/>
      <c r="G932" s="555" t="s">
        <v>14085</v>
      </c>
      <c r="H932" s="554" t="s">
        <v>14084</v>
      </c>
      <c r="I932" s="554" t="s">
        <v>14083</v>
      </c>
      <c r="J932" s="554" t="s">
        <v>14082</v>
      </c>
    </row>
    <row r="933" spans="1:10" ht="36" customHeight="1">
      <c r="A933" s="616" t="s">
        <v>14081</v>
      </c>
      <c r="B933" s="553" t="s">
        <v>14591</v>
      </c>
      <c r="C933" s="616" t="s">
        <v>7</v>
      </c>
      <c r="D933" s="616" t="s">
        <v>13859</v>
      </c>
      <c r="E933" s="820" t="s">
        <v>14079</v>
      </c>
      <c r="F933" s="820"/>
      <c r="G933" s="552" t="s">
        <v>49</v>
      </c>
      <c r="H933" s="551">
        <v>1</v>
      </c>
      <c r="I933" s="550">
        <v>99.55</v>
      </c>
      <c r="J933" s="550">
        <v>99.55</v>
      </c>
    </row>
    <row r="934" spans="1:10" ht="24" customHeight="1">
      <c r="A934" s="617" t="s">
        <v>14077</v>
      </c>
      <c r="B934" s="549" t="s">
        <v>14078</v>
      </c>
      <c r="C934" s="617" t="s">
        <v>7</v>
      </c>
      <c r="D934" s="617" t="s">
        <v>74</v>
      </c>
      <c r="E934" s="821" t="s">
        <v>14075</v>
      </c>
      <c r="F934" s="821"/>
      <c r="G934" s="548" t="s">
        <v>26</v>
      </c>
      <c r="H934" s="547">
        <v>0.16669999999999999</v>
      </c>
      <c r="I934" s="546">
        <v>17.79</v>
      </c>
      <c r="J934" s="546">
        <v>2.96</v>
      </c>
    </row>
    <row r="935" spans="1:10" ht="24" customHeight="1">
      <c r="A935" s="617" t="s">
        <v>14077</v>
      </c>
      <c r="B935" s="549" t="s">
        <v>14076</v>
      </c>
      <c r="C935" s="617" t="s">
        <v>7</v>
      </c>
      <c r="D935" s="617" t="s">
        <v>29</v>
      </c>
      <c r="E935" s="821" t="s">
        <v>14075</v>
      </c>
      <c r="F935" s="821"/>
      <c r="G935" s="548" t="s">
        <v>26</v>
      </c>
      <c r="H935" s="547">
        <v>5.2499999999999998E-2</v>
      </c>
      <c r="I935" s="546">
        <v>14.37</v>
      </c>
      <c r="J935" s="546">
        <v>0.75</v>
      </c>
    </row>
    <row r="936" spans="1:10" ht="24" customHeight="1">
      <c r="A936" s="613" t="s">
        <v>14073</v>
      </c>
      <c r="B936" s="545" t="s">
        <v>14074</v>
      </c>
      <c r="C936" s="613" t="s">
        <v>7</v>
      </c>
      <c r="D936" s="613" t="s">
        <v>6307</v>
      </c>
      <c r="E936" s="817" t="s">
        <v>14071</v>
      </c>
      <c r="F936" s="817"/>
      <c r="G936" s="544" t="s">
        <v>49</v>
      </c>
      <c r="H936" s="543">
        <v>2.1000000000000001E-2</v>
      </c>
      <c r="I936" s="542">
        <v>4.4800000000000004</v>
      </c>
      <c r="J936" s="542">
        <v>0.09</v>
      </c>
    </row>
    <row r="937" spans="1:10" ht="24" customHeight="1">
      <c r="A937" s="613" t="s">
        <v>14073</v>
      </c>
      <c r="B937" s="545" t="s">
        <v>14590</v>
      </c>
      <c r="C937" s="613" t="s">
        <v>7</v>
      </c>
      <c r="D937" s="613" t="s">
        <v>7684</v>
      </c>
      <c r="E937" s="817" t="s">
        <v>14071</v>
      </c>
      <c r="F937" s="817"/>
      <c r="G937" s="544" t="s">
        <v>49</v>
      </c>
      <c r="H937" s="543">
        <v>1</v>
      </c>
      <c r="I937" s="542">
        <v>95.75</v>
      </c>
      <c r="J937" s="542">
        <v>95.75</v>
      </c>
    </row>
    <row r="938" spans="1:10" ht="25.5">
      <c r="A938" s="614"/>
      <c r="B938" s="614"/>
      <c r="C938" s="614"/>
      <c r="D938" s="614"/>
      <c r="E938" s="614" t="s">
        <v>14070</v>
      </c>
      <c r="F938" s="541">
        <v>1.483212</v>
      </c>
      <c r="G938" s="614" t="s">
        <v>14069</v>
      </c>
      <c r="H938" s="541">
        <v>1.25</v>
      </c>
      <c r="I938" s="614" t="s">
        <v>14068</v>
      </c>
      <c r="J938" s="541">
        <v>2.73</v>
      </c>
    </row>
    <row r="939" spans="1:10" ht="15" thickBot="1">
      <c r="A939" s="614"/>
      <c r="B939" s="614"/>
      <c r="C939" s="614"/>
      <c r="D939" s="614"/>
      <c r="E939" s="614" t="s">
        <v>14067</v>
      </c>
      <c r="F939" s="541">
        <v>27.57</v>
      </c>
      <c r="G939" s="614"/>
      <c r="H939" s="818" t="s">
        <v>14066</v>
      </c>
      <c r="I939" s="818"/>
      <c r="J939" s="541">
        <v>127.12</v>
      </c>
    </row>
    <row r="940" spans="1:10" ht="0.95" customHeight="1" thickTop="1">
      <c r="A940" s="540"/>
      <c r="B940" s="540"/>
      <c r="C940" s="540"/>
      <c r="D940" s="540"/>
      <c r="E940" s="540"/>
      <c r="F940" s="540"/>
      <c r="G940" s="540"/>
      <c r="H940" s="540"/>
      <c r="I940" s="540"/>
      <c r="J940" s="540"/>
    </row>
    <row r="941" spans="1:10" ht="18" customHeight="1">
      <c r="A941" s="615" t="s">
        <v>14589</v>
      </c>
      <c r="B941" s="554" t="s">
        <v>14089</v>
      </c>
      <c r="C941" s="615" t="s">
        <v>14088</v>
      </c>
      <c r="D941" s="615" t="s">
        <v>14087</v>
      </c>
      <c r="E941" s="819" t="s">
        <v>14086</v>
      </c>
      <c r="F941" s="819"/>
      <c r="G941" s="555" t="s">
        <v>14085</v>
      </c>
      <c r="H941" s="554" t="s">
        <v>14084</v>
      </c>
      <c r="I941" s="554" t="s">
        <v>14083</v>
      </c>
      <c r="J941" s="554" t="s">
        <v>14082</v>
      </c>
    </row>
    <row r="942" spans="1:10" ht="24" customHeight="1">
      <c r="A942" s="616" t="s">
        <v>14081</v>
      </c>
      <c r="B942" s="553" t="s">
        <v>14588</v>
      </c>
      <c r="C942" s="616" t="s">
        <v>7</v>
      </c>
      <c r="D942" s="616" t="s">
        <v>13865</v>
      </c>
      <c r="E942" s="820" t="s">
        <v>14079</v>
      </c>
      <c r="F942" s="820"/>
      <c r="G942" s="552" t="s">
        <v>49</v>
      </c>
      <c r="H942" s="551">
        <v>1</v>
      </c>
      <c r="I942" s="550">
        <v>30.2</v>
      </c>
      <c r="J942" s="550">
        <v>30.2</v>
      </c>
    </row>
    <row r="943" spans="1:10" ht="24" customHeight="1">
      <c r="A943" s="617" t="s">
        <v>14077</v>
      </c>
      <c r="B943" s="549" t="s">
        <v>14078</v>
      </c>
      <c r="C943" s="617" t="s">
        <v>7</v>
      </c>
      <c r="D943" s="617" t="s">
        <v>74</v>
      </c>
      <c r="E943" s="821" t="s">
        <v>14075</v>
      </c>
      <c r="F943" s="821"/>
      <c r="G943" s="548" t="s">
        <v>26</v>
      </c>
      <c r="H943" s="547">
        <v>0.1525</v>
      </c>
      <c r="I943" s="546">
        <v>17.79</v>
      </c>
      <c r="J943" s="546">
        <v>2.71</v>
      </c>
    </row>
    <row r="944" spans="1:10" ht="24" customHeight="1">
      <c r="A944" s="617" t="s">
        <v>14077</v>
      </c>
      <c r="B944" s="549" t="s">
        <v>14076</v>
      </c>
      <c r="C944" s="617" t="s">
        <v>7</v>
      </c>
      <c r="D944" s="617" t="s">
        <v>29</v>
      </c>
      <c r="E944" s="821" t="s">
        <v>14075</v>
      </c>
      <c r="F944" s="821"/>
      <c r="G944" s="548" t="s">
        <v>26</v>
      </c>
      <c r="H944" s="547">
        <v>4.8099999999999997E-2</v>
      </c>
      <c r="I944" s="546">
        <v>14.37</v>
      </c>
      <c r="J944" s="546">
        <v>0.69</v>
      </c>
    </row>
    <row r="945" spans="1:10" ht="24" customHeight="1">
      <c r="A945" s="613" t="s">
        <v>14073</v>
      </c>
      <c r="B945" s="545" t="s">
        <v>14074</v>
      </c>
      <c r="C945" s="613" t="s">
        <v>7</v>
      </c>
      <c r="D945" s="613" t="s">
        <v>6307</v>
      </c>
      <c r="E945" s="817" t="s">
        <v>14071</v>
      </c>
      <c r="F945" s="817"/>
      <c r="G945" s="544" t="s">
        <v>49</v>
      </c>
      <c r="H945" s="543">
        <v>3.6499999999999998E-2</v>
      </c>
      <c r="I945" s="542">
        <v>4.4800000000000004</v>
      </c>
      <c r="J945" s="542">
        <v>0.16</v>
      </c>
    </row>
    <row r="946" spans="1:10" ht="24" customHeight="1">
      <c r="A946" s="613" t="s">
        <v>14073</v>
      </c>
      <c r="B946" s="545" t="s">
        <v>14587</v>
      </c>
      <c r="C946" s="613" t="s">
        <v>7</v>
      </c>
      <c r="D946" s="613" t="s">
        <v>7699</v>
      </c>
      <c r="E946" s="817" t="s">
        <v>14071</v>
      </c>
      <c r="F946" s="817"/>
      <c r="G946" s="544" t="s">
        <v>49</v>
      </c>
      <c r="H946" s="543">
        <v>1</v>
      </c>
      <c r="I946" s="542">
        <v>26.64</v>
      </c>
      <c r="J946" s="542">
        <v>26.64</v>
      </c>
    </row>
    <row r="947" spans="1:10" ht="25.5">
      <c r="A947" s="614"/>
      <c r="B947" s="614"/>
      <c r="C947" s="614"/>
      <c r="D947" s="614"/>
      <c r="E947" s="614" t="s">
        <v>14070</v>
      </c>
      <c r="F947" s="541">
        <v>1.3582527</v>
      </c>
      <c r="G947" s="614" t="s">
        <v>14069</v>
      </c>
      <c r="H947" s="541">
        <v>1.1399999999999999</v>
      </c>
      <c r="I947" s="614" t="s">
        <v>14068</v>
      </c>
      <c r="J947" s="541">
        <v>2.5</v>
      </c>
    </row>
    <row r="948" spans="1:10" ht="15" thickBot="1">
      <c r="A948" s="614"/>
      <c r="B948" s="614"/>
      <c r="C948" s="614"/>
      <c r="D948" s="614"/>
      <c r="E948" s="614" t="s">
        <v>14067</v>
      </c>
      <c r="F948" s="541">
        <v>8.36</v>
      </c>
      <c r="G948" s="614"/>
      <c r="H948" s="818" t="s">
        <v>14066</v>
      </c>
      <c r="I948" s="818"/>
      <c r="J948" s="541">
        <v>38.56</v>
      </c>
    </row>
    <row r="949" spans="1:10" ht="0.95" customHeight="1" thickTop="1">
      <c r="A949" s="540"/>
      <c r="B949" s="540"/>
      <c r="C949" s="540"/>
      <c r="D949" s="540"/>
      <c r="E949" s="540"/>
      <c r="F949" s="540"/>
      <c r="G949" s="540"/>
      <c r="H949" s="540"/>
      <c r="I949" s="540"/>
      <c r="J949" s="540"/>
    </row>
    <row r="950" spans="1:10" ht="18" customHeight="1">
      <c r="A950" s="615" t="s">
        <v>14586</v>
      </c>
      <c r="B950" s="554" t="s">
        <v>14089</v>
      </c>
      <c r="C950" s="615" t="s">
        <v>14088</v>
      </c>
      <c r="D950" s="615" t="s">
        <v>14087</v>
      </c>
      <c r="E950" s="819" t="s">
        <v>14086</v>
      </c>
      <c r="F950" s="819"/>
      <c r="G950" s="555" t="s">
        <v>14085</v>
      </c>
      <c r="H950" s="554" t="s">
        <v>14084</v>
      </c>
      <c r="I950" s="554" t="s">
        <v>14083</v>
      </c>
      <c r="J950" s="554" t="s">
        <v>14082</v>
      </c>
    </row>
    <row r="951" spans="1:10" ht="36" customHeight="1">
      <c r="A951" s="616" t="s">
        <v>14081</v>
      </c>
      <c r="B951" s="553" t="s">
        <v>14585</v>
      </c>
      <c r="C951" s="616" t="s">
        <v>7</v>
      </c>
      <c r="D951" s="616" t="s">
        <v>13857</v>
      </c>
      <c r="E951" s="820" t="s">
        <v>14079</v>
      </c>
      <c r="F951" s="820"/>
      <c r="G951" s="552" t="s">
        <v>49</v>
      </c>
      <c r="H951" s="551">
        <v>1</v>
      </c>
      <c r="I951" s="550">
        <v>49.71</v>
      </c>
      <c r="J951" s="550">
        <v>49.71</v>
      </c>
    </row>
    <row r="952" spans="1:10" ht="24" customHeight="1">
      <c r="A952" s="617" t="s">
        <v>14077</v>
      </c>
      <c r="B952" s="549" t="s">
        <v>14078</v>
      </c>
      <c r="C952" s="617" t="s">
        <v>7</v>
      </c>
      <c r="D952" s="617" t="s">
        <v>74</v>
      </c>
      <c r="E952" s="821" t="s">
        <v>14075</v>
      </c>
      <c r="F952" s="821"/>
      <c r="G952" s="548" t="s">
        <v>26</v>
      </c>
      <c r="H952" s="547">
        <v>9.6000000000000002E-2</v>
      </c>
      <c r="I952" s="546">
        <v>17.79</v>
      </c>
      <c r="J952" s="546">
        <v>1.7</v>
      </c>
    </row>
    <row r="953" spans="1:10" ht="24" customHeight="1">
      <c r="A953" s="617" t="s">
        <v>14077</v>
      </c>
      <c r="B953" s="549" t="s">
        <v>14076</v>
      </c>
      <c r="C953" s="617" t="s">
        <v>7</v>
      </c>
      <c r="D953" s="617" t="s">
        <v>29</v>
      </c>
      <c r="E953" s="821" t="s">
        <v>14075</v>
      </c>
      <c r="F953" s="821"/>
      <c r="G953" s="548" t="s">
        <v>26</v>
      </c>
      <c r="H953" s="547">
        <v>3.0300000000000001E-2</v>
      </c>
      <c r="I953" s="546">
        <v>14.37</v>
      </c>
      <c r="J953" s="546">
        <v>0.43</v>
      </c>
    </row>
    <row r="954" spans="1:10" ht="24" customHeight="1">
      <c r="A954" s="613" t="s">
        <v>14073</v>
      </c>
      <c r="B954" s="545" t="s">
        <v>14074</v>
      </c>
      <c r="C954" s="613" t="s">
        <v>7</v>
      </c>
      <c r="D954" s="613" t="s">
        <v>6307</v>
      </c>
      <c r="E954" s="817" t="s">
        <v>14071</v>
      </c>
      <c r="F954" s="817"/>
      <c r="G954" s="544" t="s">
        <v>49</v>
      </c>
      <c r="H954" s="543">
        <v>2.1000000000000001E-2</v>
      </c>
      <c r="I954" s="542">
        <v>4.4800000000000004</v>
      </c>
      <c r="J954" s="542">
        <v>0.09</v>
      </c>
    </row>
    <row r="955" spans="1:10" ht="24" customHeight="1">
      <c r="A955" s="613" t="s">
        <v>14073</v>
      </c>
      <c r="B955" s="545" t="s">
        <v>14584</v>
      </c>
      <c r="C955" s="613" t="s">
        <v>7</v>
      </c>
      <c r="D955" s="613" t="s">
        <v>8013</v>
      </c>
      <c r="E955" s="817" t="s">
        <v>14071</v>
      </c>
      <c r="F955" s="817"/>
      <c r="G955" s="544" t="s">
        <v>49</v>
      </c>
      <c r="H955" s="543">
        <v>1</v>
      </c>
      <c r="I955" s="542">
        <v>47.49</v>
      </c>
      <c r="J955" s="542">
        <v>47.49</v>
      </c>
    </row>
    <row r="956" spans="1:10" ht="25.5">
      <c r="A956" s="614"/>
      <c r="B956" s="614"/>
      <c r="C956" s="614"/>
      <c r="D956" s="614"/>
      <c r="E956" s="614" t="s">
        <v>14070</v>
      </c>
      <c r="F956" s="541">
        <v>0.85298269999999998</v>
      </c>
      <c r="G956" s="614" t="s">
        <v>14069</v>
      </c>
      <c r="H956" s="541">
        <v>0.72</v>
      </c>
      <c r="I956" s="614" t="s">
        <v>14068</v>
      </c>
      <c r="J956" s="541">
        <v>1.57</v>
      </c>
    </row>
    <row r="957" spans="1:10" ht="15" thickBot="1">
      <c r="A957" s="614"/>
      <c r="B957" s="614"/>
      <c r="C957" s="614"/>
      <c r="D957" s="614"/>
      <c r="E957" s="614" t="s">
        <v>14067</v>
      </c>
      <c r="F957" s="541">
        <v>13.76</v>
      </c>
      <c r="G957" s="614"/>
      <c r="H957" s="818" t="s">
        <v>14066</v>
      </c>
      <c r="I957" s="818"/>
      <c r="J957" s="541">
        <v>63.47</v>
      </c>
    </row>
    <row r="958" spans="1:10" ht="0.95" customHeight="1" thickTop="1">
      <c r="A958" s="540"/>
      <c r="B958" s="540"/>
      <c r="C958" s="540"/>
      <c r="D958" s="540"/>
      <c r="E958" s="540"/>
      <c r="F958" s="540"/>
      <c r="G958" s="540"/>
      <c r="H958" s="540"/>
      <c r="I958" s="540"/>
      <c r="J958" s="540"/>
    </row>
    <row r="959" spans="1:10" ht="18" customHeight="1">
      <c r="A959" s="615" t="s">
        <v>14583</v>
      </c>
      <c r="B959" s="554" t="s">
        <v>14089</v>
      </c>
      <c r="C959" s="615" t="s">
        <v>14088</v>
      </c>
      <c r="D959" s="615" t="s">
        <v>14087</v>
      </c>
      <c r="E959" s="819" t="s">
        <v>14086</v>
      </c>
      <c r="F959" s="819"/>
      <c r="G959" s="555" t="s">
        <v>14085</v>
      </c>
      <c r="H959" s="554" t="s">
        <v>14084</v>
      </c>
      <c r="I959" s="554" t="s">
        <v>14083</v>
      </c>
      <c r="J959" s="554" t="s">
        <v>14082</v>
      </c>
    </row>
    <row r="960" spans="1:10" ht="24" customHeight="1">
      <c r="A960" s="616" t="s">
        <v>14081</v>
      </c>
      <c r="B960" s="553" t="s">
        <v>14582</v>
      </c>
      <c r="C960" s="616" t="s">
        <v>7</v>
      </c>
      <c r="D960" s="616" t="s">
        <v>194</v>
      </c>
      <c r="E960" s="820" t="s">
        <v>14574</v>
      </c>
      <c r="F960" s="820"/>
      <c r="G960" s="552" t="s">
        <v>49</v>
      </c>
      <c r="H960" s="551">
        <v>1</v>
      </c>
      <c r="I960" s="550">
        <v>170.56</v>
      </c>
      <c r="J960" s="550">
        <v>170.56</v>
      </c>
    </row>
    <row r="961" spans="1:10" ht="24" customHeight="1">
      <c r="A961" s="617" t="s">
        <v>14077</v>
      </c>
      <c r="B961" s="549" t="s">
        <v>14180</v>
      </c>
      <c r="C961" s="617" t="s">
        <v>7</v>
      </c>
      <c r="D961" s="617" t="s">
        <v>71</v>
      </c>
      <c r="E961" s="821" t="s">
        <v>14075</v>
      </c>
      <c r="F961" s="821"/>
      <c r="G961" s="548" t="s">
        <v>26</v>
      </c>
      <c r="H961" s="547">
        <v>0.5</v>
      </c>
      <c r="I961" s="546">
        <v>17.760000000000002</v>
      </c>
      <c r="J961" s="546">
        <v>8.8800000000000008</v>
      </c>
    </row>
    <row r="962" spans="1:10" ht="24" customHeight="1">
      <c r="A962" s="617" t="s">
        <v>14077</v>
      </c>
      <c r="B962" s="549" t="s">
        <v>14076</v>
      </c>
      <c r="C962" s="617" t="s">
        <v>7</v>
      </c>
      <c r="D962" s="617" t="s">
        <v>29</v>
      </c>
      <c r="E962" s="821" t="s">
        <v>14075</v>
      </c>
      <c r="F962" s="821"/>
      <c r="G962" s="548" t="s">
        <v>26</v>
      </c>
      <c r="H962" s="547">
        <v>0.5</v>
      </c>
      <c r="I962" s="546">
        <v>14.37</v>
      </c>
      <c r="J962" s="546">
        <v>7.18</v>
      </c>
    </row>
    <row r="963" spans="1:10" ht="24" customHeight="1">
      <c r="A963" s="613" t="s">
        <v>14073</v>
      </c>
      <c r="B963" s="545" t="s">
        <v>14581</v>
      </c>
      <c r="C963" s="613" t="s">
        <v>7</v>
      </c>
      <c r="D963" s="613" t="s">
        <v>7455</v>
      </c>
      <c r="E963" s="817" t="s">
        <v>14071</v>
      </c>
      <c r="F963" s="817"/>
      <c r="G963" s="544" t="s">
        <v>49</v>
      </c>
      <c r="H963" s="543">
        <v>1</v>
      </c>
      <c r="I963" s="542">
        <v>154.5</v>
      </c>
      <c r="J963" s="542">
        <v>154.5</v>
      </c>
    </row>
    <row r="964" spans="1:10" ht="25.5">
      <c r="A964" s="614"/>
      <c r="B964" s="614"/>
      <c r="C964" s="614"/>
      <c r="D964" s="614"/>
      <c r="E964" s="614" t="s">
        <v>14070</v>
      </c>
      <c r="F964" s="541">
        <v>6.1393024</v>
      </c>
      <c r="G964" s="614" t="s">
        <v>14069</v>
      </c>
      <c r="H964" s="541">
        <v>5.16</v>
      </c>
      <c r="I964" s="614" t="s">
        <v>14068</v>
      </c>
      <c r="J964" s="541">
        <v>11.3</v>
      </c>
    </row>
    <row r="965" spans="1:10" ht="15" thickBot="1">
      <c r="A965" s="614"/>
      <c r="B965" s="614"/>
      <c r="C965" s="614"/>
      <c r="D965" s="614"/>
      <c r="E965" s="614" t="s">
        <v>14067</v>
      </c>
      <c r="F965" s="541">
        <v>47.24</v>
      </c>
      <c r="G965" s="614"/>
      <c r="H965" s="818" t="s">
        <v>14066</v>
      </c>
      <c r="I965" s="818"/>
      <c r="J965" s="541">
        <v>217.8</v>
      </c>
    </row>
    <row r="966" spans="1:10" ht="0.95" customHeight="1" thickTop="1">
      <c r="A966" s="540"/>
      <c r="B966" s="540"/>
      <c r="C966" s="540"/>
      <c r="D966" s="540"/>
      <c r="E966" s="540"/>
      <c r="F966" s="540"/>
      <c r="G966" s="540"/>
      <c r="H966" s="540"/>
      <c r="I966" s="540"/>
      <c r="J966" s="540"/>
    </row>
    <row r="967" spans="1:10" ht="18" customHeight="1">
      <c r="A967" s="615" t="s">
        <v>14580</v>
      </c>
      <c r="B967" s="554" t="s">
        <v>14089</v>
      </c>
      <c r="C967" s="615" t="s">
        <v>14088</v>
      </c>
      <c r="D967" s="615" t="s">
        <v>14087</v>
      </c>
      <c r="E967" s="819" t="s">
        <v>14086</v>
      </c>
      <c r="F967" s="819"/>
      <c r="G967" s="555" t="s">
        <v>14085</v>
      </c>
      <c r="H967" s="554" t="s">
        <v>14084</v>
      </c>
      <c r="I967" s="554" t="s">
        <v>14083</v>
      </c>
      <c r="J967" s="554" t="s">
        <v>14082</v>
      </c>
    </row>
    <row r="968" spans="1:10" ht="24" customHeight="1">
      <c r="A968" s="616" t="s">
        <v>14081</v>
      </c>
      <c r="B968" s="553" t="s">
        <v>14579</v>
      </c>
      <c r="C968" s="616" t="s">
        <v>7</v>
      </c>
      <c r="D968" s="616" t="s">
        <v>150</v>
      </c>
      <c r="E968" s="820" t="s">
        <v>14574</v>
      </c>
      <c r="F968" s="820"/>
      <c r="G968" s="552" t="s">
        <v>49</v>
      </c>
      <c r="H968" s="551">
        <v>1</v>
      </c>
      <c r="I968" s="550">
        <v>473.58</v>
      </c>
      <c r="J968" s="550">
        <v>473.58</v>
      </c>
    </row>
    <row r="969" spans="1:10" ht="24" customHeight="1">
      <c r="A969" s="617" t="s">
        <v>14077</v>
      </c>
      <c r="B969" s="549" t="s">
        <v>14078</v>
      </c>
      <c r="C969" s="617" t="s">
        <v>7</v>
      </c>
      <c r="D969" s="617" t="s">
        <v>74</v>
      </c>
      <c r="E969" s="821" t="s">
        <v>14075</v>
      </c>
      <c r="F969" s="821"/>
      <c r="G969" s="548" t="s">
        <v>26</v>
      </c>
      <c r="H969" s="547">
        <v>0.3</v>
      </c>
      <c r="I969" s="546">
        <v>17.79</v>
      </c>
      <c r="J969" s="546">
        <v>5.33</v>
      </c>
    </row>
    <row r="970" spans="1:10" ht="24" customHeight="1">
      <c r="A970" s="617" t="s">
        <v>14077</v>
      </c>
      <c r="B970" s="549" t="s">
        <v>14076</v>
      </c>
      <c r="C970" s="617" t="s">
        <v>7</v>
      </c>
      <c r="D970" s="617" t="s">
        <v>29</v>
      </c>
      <c r="E970" s="821" t="s">
        <v>14075</v>
      </c>
      <c r="F970" s="821"/>
      <c r="G970" s="548" t="s">
        <v>26</v>
      </c>
      <c r="H970" s="547">
        <v>0.3</v>
      </c>
      <c r="I970" s="546">
        <v>14.37</v>
      </c>
      <c r="J970" s="546">
        <v>4.3099999999999996</v>
      </c>
    </row>
    <row r="971" spans="1:10" ht="36" customHeight="1">
      <c r="A971" s="613" t="s">
        <v>14073</v>
      </c>
      <c r="B971" s="545" t="s">
        <v>14578</v>
      </c>
      <c r="C971" s="613" t="s">
        <v>7</v>
      </c>
      <c r="D971" s="613" t="s">
        <v>6746</v>
      </c>
      <c r="E971" s="817" t="s">
        <v>14071</v>
      </c>
      <c r="F971" s="817"/>
      <c r="G971" s="544" t="s">
        <v>49</v>
      </c>
      <c r="H971" s="543">
        <v>1</v>
      </c>
      <c r="I971" s="542">
        <v>0.44</v>
      </c>
      <c r="J971" s="542">
        <v>0.44</v>
      </c>
    </row>
    <row r="972" spans="1:10" ht="24" customHeight="1">
      <c r="A972" s="613" t="s">
        <v>14073</v>
      </c>
      <c r="B972" s="545" t="s">
        <v>14577</v>
      </c>
      <c r="C972" s="613" t="s">
        <v>7</v>
      </c>
      <c r="D972" s="613" t="s">
        <v>7452</v>
      </c>
      <c r="E972" s="817" t="s">
        <v>14071</v>
      </c>
      <c r="F972" s="817"/>
      <c r="G972" s="544" t="s">
        <v>49</v>
      </c>
      <c r="H972" s="543">
        <v>1</v>
      </c>
      <c r="I972" s="542">
        <v>463.5</v>
      </c>
      <c r="J972" s="542">
        <v>463.5</v>
      </c>
    </row>
    <row r="973" spans="1:10" ht="25.5">
      <c r="A973" s="614"/>
      <c r="B973" s="614"/>
      <c r="C973" s="614"/>
      <c r="D973" s="614"/>
      <c r="E973" s="614" t="s">
        <v>14070</v>
      </c>
      <c r="F973" s="541">
        <v>3.7487775999999999</v>
      </c>
      <c r="G973" s="614" t="s">
        <v>14069</v>
      </c>
      <c r="H973" s="541">
        <v>3.15</v>
      </c>
      <c r="I973" s="614" t="s">
        <v>14068</v>
      </c>
      <c r="J973" s="541">
        <v>6.9</v>
      </c>
    </row>
    <row r="974" spans="1:10" ht="15" thickBot="1">
      <c r="A974" s="614"/>
      <c r="B974" s="614"/>
      <c r="C974" s="614"/>
      <c r="D974" s="614"/>
      <c r="E974" s="614" t="s">
        <v>14067</v>
      </c>
      <c r="F974" s="541">
        <v>131.18</v>
      </c>
      <c r="G974" s="614"/>
      <c r="H974" s="818" t="s">
        <v>14066</v>
      </c>
      <c r="I974" s="818"/>
      <c r="J974" s="541">
        <v>604.76</v>
      </c>
    </row>
    <row r="975" spans="1:10" ht="0.95" customHeight="1" thickTop="1">
      <c r="A975" s="540"/>
      <c r="B975" s="540"/>
      <c r="C975" s="540"/>
      <c r="D975" s="540"/>
      <c r="E975" s="540"/>
      <c r="F975" s="540"/>
      <c r="G975" s="540"/>
      <c r="H975" s="540"/>
      <c r="I975" s="540"/>
      <c r="J975" s="540"/>
    </row>
    <row r="976" spans="1:10" ht="18" customHeight="1">
      <c r="A976" s="615" t="s">
        <v>14576</v>
      </c>
      <c r="B976" s="554" t="s">
        <v>14089</v>
      </c>
      <c r="C976" s="615" t="s">
        <v>14088</v>
      </c>
      <c r="D976" s="615" t="s">
        <v>14087</v>
      </c>
      <c r="E976" s="819" t="s">
        <v>14086</v>
      </c>
      <c r="F976" s="819"/>
      <c r="G976" s="555" t="s">
        <v>14085</v>
      </c>
      <c r="H976" s="554" t="s">
        <v>14084</v>
      </c>
      <c r="I976" s="554" t="s">
        <v>14083</v>
      </c>
      <c r="J976" s="554" t="s">
        <v>14082</v>
      </c>
    </row>
    <row r="977" spans="1:10" ht="24" customHeight="1">
      <c r="A977" s="616" t="s">
        <v>14081</v>
      </c>
      <c r="B977" s="553" t="s">
        <v>14575</v>
      </c>
      <c r="C977" s="616" t="s">
        <v>7</v>
      </c>
      <c r="D977" s="616" t="s">
        <v>1366</v>
      </c>
      <c r="E977" s="820" t="s">
        <v>14574</v>
      </c>
      <c r="F977" s="820"/>
      <c r="G977" s="552" t="s">
        <v>49</v>
      </c>
      <c r="H977" s="551">
        <v>1</v>
      </c>
      <c r="I977" s="550">
        <v>210.84</v>
      </c>
      <c r="J977" s="550">
        <v>210.84</v>
      </c>
    </row>
    <row r="978" spans="1:10" ht="36" customHeight="1">
      <c r="A978" s="617" t="s">
        <v>14077</v>
      </c>
      <c r="B978" s="549" t="s">
        <v>14362</v>
      </c>
      <c r="C978" s="617" t="s">
        <v>7</v>
      </c>
      <c r="D978" s="617" t="s">
        <v>11191</v>
      </c>
      <c r="E978" s="821" t="s">
        <v>14075</v>
      </c>
      <c r="F978" s="821"/>
      <c r="G978" s="548" t="s">
        <v>14118</v>
      </c>
      <c r="H978" s="547">
        <v>4.4999999999999997E-3</v>
      </c>
      <c r="I978" s="546">
        <v>293.5</v>
      </c>
      <c r="J978" s="546">
        <v>1.32</v>
      </c>
    </row>
    <row r="979" spans="1:10" ht="24" customHeight="1">
      <c r="A979" s="617" t="s">
        <v>14077</v>
      </c>
      <c r="B979" s="549" t="s">
        <v>14180</v>
      </c>
      <c r="C979" s="617" t="s">
        <v>7</v>
      </c>
      <c r="D979" s="617" t="s">
        <v>71</v>
      </c>
      <c r="E979" s="821" t="s">
        <v>14075</v>
      </c>
      <c r="F979" s="821"/>
      <c r="G979" s="548" t="s">
        <v>26</v>
      </c>
      <c r="H979" s="547">
        <v>1.5</v>
      </c>
      <c r="I979" s="546">
        <v>17.760000000000002</v>
      </c>
      <c r="J979" s="546">
        <v>26.64</v>
      </c>
    </row>
    <row r="980" spans="1:10" ht="24" customHeight="1">
      <c r="A980" s="617" t="s">
        <v>14077</v>
      </c>
      <c r="B980" s="549" t="s">
        <v>14076</v>
      </c>
      <c r="C980" s="617" t="s">
        <v>7</v>
      </c>
      <c r="D980" s="617" t="s">
        <v>29</v>
      </c>
      <c r="E980" s="821" t="s">
        <v>14075</v>
      </c>
      <c r="F980" s="821"/>
      <c r="G980" s="548" t="s">
        <v>26</v>
      </c>
      <c r="H980" s="547">
        <v>1.5</v>
      </c>
      <c r="I980" s="546">
        <v>14.37</v>
      </c>
      <c r="J980" s="546">
        <v>21.55</v>
      </c>
    </row>
    <row r="981" spans="1:10" ht="24" customHeight="1">
      <c r="A981" s="613" t="s">
        <v>14073</v>
      </c>
      <c r="B981" s="545" t="s">
        <v>14573</v>
      </c>
      <c r="C981" s="613" t="s">
        <v>7</v>
      </c>
      <c r="D981" s="613" t="s">
        <v>8053</v>
      </c>
      <c r="E981" s="817" t="s">
        <v>14071</v>
      </c>
      <c r="F981" s="817"/>
      <c r="G981" s="544" t="s">
        <v>49</v>
      </c>
      <c r="H981" s="543">
        <v>1</v>
      </c>
      <c r="I981" s="542">
        <v>161.33000000000001</v>
      </c>
      <c r="J981" s="542">
        <v>161.33000000000001</v>
      </c>
    </row>
    <row r="982" spans="1:10" ht="25.5">
      <c r="A982" s="614"/>
      <c r="B982" s="614"/>
      <c r="C982" s="614"/>
      <c r="D982" s="614"/>
      <c r="E982" s="614" t="s">
        <v>14070</v>
      </c>
      <c r="F982" s="541">
        <v>18.521134400000001</v>
      </c>
      <c r="G982" s="614" t="s">
        <v>14069</v>
      </c>
      <c r="H982" s="541">
        <v>15.57</v>
      </c>
      <c r="I982" s="614" t="s">
        <v>14068</v>
      </c>
      <c r="J982" s="541">
        <v>34.090000000000003</v>
      </c>
    </row>
    <row r="983" spans="1:10" ht="15" thickBot="1">
      <c r="A983" s="614"/>
      <c r="B983" s="614"/>
      <c r="C983" s="614"/>
      <c r="D983" s="614"/>
      <c r="E983" s="614" t="s">
        <v>14067</v>
      </c>
      <c r="F983" s="541">
        <v>58.4</v>
      </c>
      <c r="G983" s="614"/>
      <c r="H983" s="818" t="s">
        <v>14066</v>
      </c>
      <c r="I983" s="818"/>
      <c r="J983" s="541">
        <v>269.24</v>
      </c>
    </row>
    <row r="984" spans="1:10" ht="0.95" customHeight="1" thickTop="1">
      <c r="A984" s="540"/>
      <c r="B984" s="540"/>
      <c r="C984" s="540"/>
      <c r="D984" s="540"/>
      <c r="E984" s="540"/>
      <c r="F984" s="540"/>
      <c r="G984" s="540"/>
      <c r="H984" s="540"/>
      <c r="I984" s="540"/>
      <c r="J984" s="540"/>
    </row>
    <row r="985" spans="1:10" ht="18" customHeight="1">
      <c r="A985" s="615" t="s">
        <v>14572</v>
      </c>
      <c r="B985" s="554" t="s">
        <v>14089</v>
      </c>
      <c r="C985" s="615" t="s">
        <v>14088</v>
      </c>
      <c r="D985" s="615" t="s">
        <v>14087</v>
      </c>
      <c r="E985" s="819" t="s">
        <v>14086</v>
      </c>
      <c r="F985" s="819"/>
      <c r="G985" s="555" t="s">
        <v>14085</v>
      </c>
      <c r="H985" s="554" t="s">
        <v>14084</v>
      </c>
      <c r="I985" s="554" t="s">
        <v>14083</v>
      </c>
      <c r="J985" s="554" t="s">
        <v>14082</v>
      </c>
    </row>
    <row r="986" spans="1:10" ht="36" customHeight="1">
      <c r="A986" s="616" t="s">
        <v>14081</v>
      </c>
      <c r="B986" s="553" t="s">
        <v>14571</v>
      </c>
      <c r="C986" s="616" t="s">
        <v>7</v>
      </c>
      <c r="D986" s="616" t="s">
        <v>1318</v>
      </c>
      <c r="E986" s="820" t="s">
        <v>14499</v>
      </c>
      <c r="F986" s="820"/>
      <c r="G986" s="552" t="s">
        <v>14183</v>
      </c>
      <c r="H986" s="551">
        <v>1</v>
      </c>
      <c r="I986" s="550">
        <v>11.4</v>
      </c>
      <c r="J986" s="550">
        <v>11.4</v>
      </c>
    </row>
    <row r="987" spans="1:10" ht="60" customHeight="1">
      <c r="A987" s="617" t="s">
        <v>14077</v>
      </c>
      <c r="B987" s="549" t="s">
        <v>14330</v>
      </c>
      <c r="C987" s="617" t="s">
        <v>7</v>
      </c>
      <c r="D987" s="617" t="s">
        <v>1189</v>
      </c>
      <c r="E987" s="821" t="s">
        <v>14108</v>
      </c>
      <c r="F987" s="821"/>
      <c r="G987" s="548" t="s">
        <v>68</v>
      </c>
      <c r="H987" s="547">
        <v>3.333E-3</v>
      </c>
      <c r="I987" s="546">
        <v>114.72</v>
      </c>
      <c r="J987" s="546">
        <v>0.38</v>
      </c>
    </row>
    <row r="988" spans="1:10" ht="36" customHeight="1">
      <c r="A988" s="617" t="s">
        <v>14077</v>
      </c>
      <c r="B988" s="549" t="s">
        <v>14239</v>
      </c>
      <c r="C988" s="617" t="s">
        <v>7</v>
      </c>
      <c r="D988" s="617" t="s">
        <v>3756</v>
      </c>
      <c r="E988" s="821" t="s">
        <v>14108</v>
      </c>
      <c r="F988" s="821"/>
      <c r="G988" s="548" t="s">
        <v>68</v>
      </c>
      <c r="H988" s="547">
        <v>3.333E-3</v>
      </c>
      <c r="I988" s="546">
        <v>98</v>
      </c>
      <c r="J988" s="546">
        <v>0.32</v>
      </c>
    </row>
    <row r="989" spans="1:10" ht="24" customHeight="1">
      <c r="A989" s="617" t="s">
        <v>14077</v>
      </c>
      <c r="B989" s="549" t="s">
        <v>14076</v>
      </c>
      <c r="C989" s="617" t="s">
        <v>7</v>
      </c>
      <c r="D989" s="617" t="s">
        <v>29</v>
      </c>
      <c r="E989" s="821" t="s">
        <v>14075</v>
      </c>
      <c r="F989" s="821"/>
      <c r="G989" s="548" t="s">
        <v>26</v>
      </c>
      <c r="H989" s="547">
        <v>3.3329999999999999E-2</v>
      </c>
      <c r="I989" s="546">
        <v>14.37</v>
      </c>
      <c r="J989" s="546">
        <v>0.47</v>
      </c>
    </row>
    <row r="990" spans="1:10" ht="24" customHeight="1">
      <c r="A990" s="613" t="s">
        <v>14073</v>
      </c>
      <c r="B990" s="545" t="s">
        <v>14570</v>
      </c>
      <c r="C990" s="613" t="s">
        <v>7</v>
      </c>
      <c r="D990" s="613" t="s">
        <v>8334</v>
      </c>
      <c r="E990" s="817" t="s">
        <v>14071</v>
      </c>
      <c r="F990" s="817"/>
      <c r="G990" s="544" t="s">
        <v>21</v>
      </c>
      <c r="H990" s="543">
        <v>0.4</v>
      </c>
      <c r="I990" s="542">
        <v>9.27</v>
      </c>
      <c r="J990" s="542">
        <v>3.7</v>
      </c>
    </row>
    <row r="991" spans="1:10" ht="24" customHeight="1">
      <c r="A991" s="613" t="s">
        <v>14073</v>
      </c>
      <c r="B991" s="545" t="s">
        <v>14569</v>
      </c>
      <c r="C991" s="613" t="s">
        <v>7</v>
      </c>
      <c r="D991" s="613" t="s">
        <v>6918</v>
      </c>
      <c r="E991" s="817" t="s">
        <v>14071</v>
      </c>
      <c r="F991" s="817"/>
      <c r="G991" s="544" t="s">
        <v>82</v>
      </c>
      <c r="H991" s="543">
        <v>0.13</v>
      </c>
      <c r="I991" s="542">
        <v>11.95</v>
      </c>
      <c r="J991" s="542">
        <v>1.55</v>
      </c>
    </row>
    <row r="992" spans="1:10" ht="24" customHeight="1">
      <c r="A992" s="613" t="s">
        <v>14073</v>
      </c>
      <c r="B992" s="545" t="s">
        <v>14568</v>
      </c>
      <c r="C992" s="613" t="s">
        <v>7</v>
      </c>
      <c r="D992" s="613" t="s">
        <v>7129</v>
      </c>
      <c r="E992" s="817" t="s">
        <v>14071</v>
      </c>
      <c r="F992" s="817"/>
      <c r="G992" s="544" t="s">
        <v>82</v>
      </c>
      <c r="H992" s="543">
        <v>0.6</v>
      </c>
      <c r="I992" s="542">
        <v>7.63</v>
      </c>
      <c r="J992" s="542">
        <v>4.57</v>
      </c>
    </row>
    <row r="993" spans="1:10" ht="24" customHeight="1">
      <c r="A993" s="613" t="s">
        <v>14073</v>
      </c>
      <c r="B993" s="545" t="s">
        <v>14567</v>
      </c>
      <c r="C993" s="613" t="s">
        <v>7</v>
      </c>
      <c r="D993" s="613" t="s">
        <v>7130</v>
      </c>
      <c r="E993" s="817" t="s">
        <v>14071</v>
      </c>
      <c r="F993" s="817"/>
      <c r="G993" s="544" t="s">
        <v>82</v>
      </c>
      <c r="H993" s="543">
        <v>0.03</v>
      </c>
      <c r="I993" s="542">
        <v>13.72</v>
      </c>
      <c r="J993" s="542">
        <v>0.41</v>
      </c>
    </row>
    <row r="994" spans="1:10" ht="25.5">
      <c r="A994" s="614"/>
      <c r="B994" s="614"/>
      <c r="C994" s="614"/>
      <c r="D994" s="614"/>
      <c r="E994" s="614" t="s">
        <v>14070</v>
      </c>
      <c r="F994" s="541">
        <v>0.20645440000000001</v>
      </c>
      <c r="G994" s="614" t="s">
        <v>14069</v>
      </c>
      <c r="H994" s="541">
        <v>0.17</v>
      </c>
      <c r="I994" s="614" t="s">
        <v>14068</v>
      </c>
      <c r="J994" s="541">
        <v>0.38</v>
      </c>
    </row>
    <row r="995" spans="1:10" ht="15" thickBot="1">
      <c r="A995" s="614"/>
      <c r="B995" s="614"/>
      <c r="C995" s="614"/>
      <c r="D995" s="614"/>
      <c r="E995" s="614" t="s">
        <v>14067</v>
      </c>
      <c r="F995" s="541">
        <v>3.15</v>
      </c>
      <c r="G995" s="614"/>
      <c r="H995" s="818" t="s">
        <v>14066</v>
      </c>
      <c r="I995" s="818"/>
      <c r="J995" s="541">
        <v>14.55</v>
      </c>
    </row>
    <row r="996" spans="1:10" ht="0.95" customHeight="1" thickTop="1">
      <c r="A996" s="540"/>
      <c r="B996" s="540"/>
      <c r="C996" s="540"/>
      <c r="D996" s="540"/>
      <c r="E996" s="540"/>
      <c r="F996" s="540"/>
      <c r="G996" s="540"/>
      <c r="H996" s="540"/>
      <c r="I996" s="540"/>
      <c r="J996" s="540"/>
    </row>
    <row r="997" spans="1:10" ht="18" customHeight="1">
      <c r="A997" s="615" t="s">
        <v>14566</v>
      </c>
      <c r="B997" s="554" t="s">
        <v>14089</v>
      </c>
      <c r="C997" s="615" t="s">
        <v>14088</v>
      </c>
      <c r="D997" s="615" t="s">
        <v>14087</v>
      </c>
      <c r="E997" s="819" t="s">
        <v>14086</v>
      </c>
      <c r="F997" s="819"/>
      <c r="G997" s="555" t="s">
        <v>14085</v>
      </c>
      <c r="H997" s="554" t="s">
        <v>14084</v>
      </c>
      <c r="I997" s="554" t="s">
        <v>14083</v>
      </c>
      <c r="J997" s="554" t="s">
        <v>14082</v>
      </c>
    </row>
    <row r="998" spans="1:10" ht="48" customHeight="1">
      <c r="A998" s="616" t="s">
        <v>14081</v>
      </c>
      <c r="B998" s="553" t="s">
        <v>14565</v>
      </c>
      <c r="C998" s="616" t="s">
        <v>7</v>
      </c>
      <c r="D998" s="616" t="s">
        <v>1340</v>
      </c>
      <c r="E998" s="820" t="s">
        <v>14126</v>
      </c>
      <c r="F998" s="820"/>
      <c r="G998" s="552" t="s">
        <v>49</v>
      </c>
      <c r="H998" s="551">
        <v>1</v>
      </c>
      <c r="I998" s="550">
        <v>333.57</v>
      </c>
      <c r="J998" s="550">
        <v>333.57</v>
      </c>
    </row>
    <row r="999" spans="1:10" ht="24" customHeight="1">
      <c r="A999" s="617" t="s">
        <v>14077</v>
      </c>
      <c r="B999" s="549" t="s">
        <v>14125</v>
      </c>
      <c r="C999" s="617" t="s">
        <v>7</v>
      </c>
      <c r="D999" s="617" t="s">
        <v>78</v>
      </c>
      <c r="E999" s="821" t="s">
        <v>14075</v>
      </c>
      <c r="F999" s="821"/>
      <c r="G999" s="548" t="s">
        <v>26</v>
      </c>
      <c r="H999" s="547">
        <v>2</v>
      </c>
      <c r="I999" s="546">
        <v>14.33</v>
      </c>
      <c r="J999" s="546">
        <v>28.66</v>
      </c>
    </row>
    <row r="1000" spans="1:10" ht="24" customHeight="1">
      <c r="A1000" s="617" t="s">
        <v>14077</v>
      </c>
      <c r="B1000" s="549" t="s">
        <v>14124</v>
      </c>
      <c r="C1000" s="617" t="s">
        <v>7</v>
      </c>
      <c r="D1000" s="617" t="s">
        <v>76</v>
      </c>
      <c r="E1000" s="821" t="s">
        <v>14075</v>
      </c>
      <c r="F1000" s="821"/>
      <c r="G1000" s="548" t="s">
        <v>26</v>
      </c>
      <c r="H1000" s="547">
        <v>2</v>
      </c>
      <c r="I1000" s="546">
        <v>18.38</v>
      </c>
      <c r="J1000" s="546">
        <v>36.76</v>
      </c>
    </row>
    <row r="1001" spans="1:10" ht="36" customHeight="1">
      <c r="A1001" s="613" t="s">
        <v>14073</v>
      </c>
      <c r="B1001" s="545" t="s">
        <v>14564</v>
      </c>
      <c r="C1001" s="613" t="s">
        <v>7</v>
      </c>
      <c r="D1001" s="613" t="s">
        <v>8011</v>
      </c>
      <c r="E1001" s="817" t="s">
        <v>14071</v>
      </c>
      <c r="F1001" s="817"/>
      <c r="G1001" s="544" t="s">
        <v>49</v>
      </c>
      <c r="H1001" s="543">
        <v>1</v>
      </c>
      <c r="I1001" s="542">
        <v>268.14999999999998</v>
      </c>
      <c r="J1001" s="542">
        <v>268.14999999999998</v>
      </c>
    </row>
    <row r="1002" spans="1:10" ht="25.5">
      <c r="A1002" s="614"/>
      <c r="B1002" s="614"/>
      <c r="C1002" s="614"/>
      <c r="D1002" s="614"/>
      <c r="E1002" s="614" t="s">
        <v>14070</v>
      </c>
      <c r="F1002" s="541">
        <v>25.089644700000001</v>
      </c>
      <c r="G1002" s="614" t="s">
        <v>14069</v>
      </c>
      <c r="H1002" s="541">
        <v>21.09</v>
      </c>
      <c r="I1002" s="614" t="s">
        <v>14068</v>
      </c>
      <c r="J1002" s="541">
        <v>46.18</v>
      </c>
    </row>
    <row r="1003" spans="1:10" ht="15" thickBot="1">
      <c r="A1003" s="614"/>
      <c r="B1003" s="614"/>
      <c r="C1003" s="614"/>
      <c r="D1003" s="614"/>
      <c r="E1003" s="614" t="s">
        <v>14067</v>
      </c>
      <c r="F1003" s="541">
        <v>92.39</v>
      </c>
      <c r="G1003" s="614"/>
      <c r="H1003" s="818" t="s">
        <v>14066</v>
      </c>
      <c r="I1003" s="818"/>
      <c r="J1003" s="541">
        <v>425.96</v>
      </c>
    </row>
    <row r="1004" spans="1:10" ht="0.95" customHeight="1" thickTop="1">
      <c r="A1004" s="540"/>
      <c r="B1004" s="540"/>
      <c r="C1004" s="540"/>
      <c r="D1004" s="540"/>
      <c r="E1004" s="540"/>
      <c r="F1004" s="540"/>
      <c r="G1004" s="540"/>
      <c r="H1004" s="540"/>
      <c r="I1004" s="540"/>
      <c r="J1004" s="540"/>
    </row>
    <row r="1005" spans="1:10" ht="18" customHeight="1">
      <c r="A1005" s="615" t="s">
        <v>14563</v>
      </c>
      <c r="B1005" s="554" t="s">
        <v>14089</v>
      </c>
      <c r="C1005" s="615" t="s">
        <v>14088</v>
      </c>
      <c r="D1005" s="615" t="s">
        <v>14087</v>
      </c>
      <c r="E1005" s="819" t="s">
        <v>14086</v>
      </c>
      <c r="F1005" s="819"/>
      <c r="G1005" s="555" t="s">
        <v>14085</v>
      </c>
      <c r="H1005" s="554" t="s">
        <v>14084</v>
      </c>
      <c r="I1005" s="554" t="s">
        <v>14083</v>
      </c>
      <c r="J1005" s="554" t="s">
        <v>14082</v>
      </c>
    </row>
    <row r="1006" spans="1:10" ht="48" customHeight="1">
      <c r="A1006" s="616" t="s">
        <v>14081</v>
      </c>
      <c r="B1006" s="553" t="s">
        <v>14562</v>
      </c>
      <c r="C1006" s="616" t="s">
        <v>7</v>
      </c>
      <c r="D1006" s="616" t="s">
        <v>41</v>
      </c>
      <c r="E1006" s="820" t="s">
        <v>14126</v>
      </c>
      <c r="F1006" s="820"/>
      <c r="G1006" s="552" t="s">
        <v>49</v>
      </c>
      <c r="H1006" s="551">
        <v>1</v>
      </c>
      <c r="I1006" s="550">
        <v>429.57</v>
      </c>
      <c r="J1006" s="550">
        <v>429.57</v>
      </c>
    </row>
    <row r="1007" spans="1:10" ht="24" customHeight="1">
      <c r="A1007" s="617" t="s">
        <v>14077</v>
      </c>
      <c r="B1007" s="549" t="s">
        <v>14125</v>
      </c>
      <c r="C1007" s="617" t="s">
        <v>7</v>
      </c>
      <c r="D1007" s="617" t="s">
        <v>78</v>
      </c>
      <c r="E1007" s="821" t="s">
        <v>14075</v>
      </c>
      <c r="F1007" s="821"/>
      <c r="G1007" s="548" t="s">
        <v>26</v>
      </c>
      <c r="H1007" s="547">
        <v>2.5</v>
      </c>
      <c r="I1007" s="546">
        <v>14.33</v>
      </c>
      <c r="J1007" s="546">
        <v>35.82</v>
      </c>
    </row>
    <row r="1008" spans="1:10" ht="24" customHeight="1">
      <c r="A1008" s="617" t="s">
        <v>14077</v>
      </c>
      <c r="B1008" s="549" t="s">
        <v>14124</v>
      </c>
      <c r="C1008" s="617" t="s">
        <v>7</v>
      </c>
      <c r="D1008" s="617" t="s">
        <v>76</v>
      </c>
      <c r="E1008" s="821" t="s">
        <v>14075</v>
      </c>
      <c r="F1008" s="821"/>
      <c r="G1008" s="548" t="s">
        <v>26</v>
      </c>
      <c r="H1008" s="547">
        <v>2.5</v>
      </c>
      <c r="I1008" s="546">
        <v>18.38</v>
      </c>
      <c r="J1008" s="546">
        <v>45.95</v>
      </c>
    </row>
    <row r="1009" spans="1:10" ht="36" customHeight="1">
      <c r="A1009" s="613" t="s">
        <v>14073</v>
      </c>
      <c r="B1009" s="545" t="s">
        <v>14561</v>
      </c>
      <c r="C1009" s="613" t="s">
        <v>7</v>
      </c>
      <c r="D1009" s="613" t="s">
        <v>7788</v>
      </c>
      <c r="E1009" s="817" t="s">
        <v>14071</v>
      </c>
      <c r="F1009" s="817"/>
      <c r="G1009" s="544" t="s">
        <v>49</v>
      </c>
      <c r="H1009" s="543">
        <v>1</v>
      </c>
      <c r="I1009" s="542">
        <v>347.8</v>
      </c>
      <c r="J1009" s="542">
        <v>347.8</v>
      </c>
    </row>
    <row r="1010" spans="1:10" ht="25.5">
      <c r="A1010" s="614"/>
      <c r="B1010" s="614"/>
      <c r="C1010" s="614"/>
      <c r="D1010" s="614"/>
      <c r="E1010" s="614" t="s">
        <v>14070</v>
      </c>
      <c r="F1010" s="541">
        <v>31.359339299999998</v>
      </c>
      <c r="G1010" s="614" t="s">
        <v>14069</v>
      </c>
      <c r="H1010" s="541">
        <v>26.36</v>
      </c>
      <c r="I1010" s="614" t="s">
        <v>14068</v>
      </c>
      <c r="J1010" s="541">
        <v>57.72</v>
      </c>
    </row>
    <row r="1011" spans="1:10" ht="15" thickBot="1">
      <c r="A1011" s="614"/>
      <c r="B1011" s="614"/>
      <c r="C1011" s="614"/>
      <c r="D1011" s="614"/>
      <c r="E1011" s="614" t="s">
        <v>14067</v>
      </c>
      <c r="F1011" s="541">
        <v>118.99</v>
      </c>
      <c r="G1011" s="614"/>
      <c r="H1011" s="818" t="s">
        <v>14066</v>
      </c>
      <c r="I1011" s="818"/>
      <c r="J1011" s="541">
        <v>548.55999999999995</v>
      </c>
    </row>
    <row r="1012" spans="1:10" ht="0.95" customHeight="1" thickTop="1">
      <c r="A1012" s="540"/>
      <c r="B1012" s="540"/>
      <c r="C1012" s="540"/>
      <c r="D1012" s="540"/>
      <c r="E1012" s="540"/>
      <c r="F1012" s="540"/>
      <c r="G1012" s="540"/>
      <c r="H1012" s="540"/>
      <c r="I1012" s="540"/>
      <c r="J1012" s="540"/>
    </row>
    <row r="1013" spans="1:10" ht="18" customHeight="1">
      <c r="A1013" s="615" t="s">
        <v>14560</v>
      </c>
      <c r="B1013" s="554" t="s">
        <v>14089</v>
      </c>
      <c r="C1013" s="615" t="s">
        <v>14088</v>
      </c>
      <c r="D1013" s="615" t="s">
        <v>14087</v>
      </c>
      <c r="E1013" s="819" t="s">
        <v>14086</v>
      </c>
      <c r="F1013" s="819"/>
      <c r="G1013" s="555" t="s">
        <v>14085</v>
      </c>
      <c r="H1013" s="554" t="s">
        <v>14084</v>
      </c>
      <c r="I1013" s="554" t="s">
        <v>14083</v>
      </c>
      <c r="J1013" s="554" t="s">
        <v>14082</v>
      </c>
    </row>
    <row r="1014" spans="1:10" ht="48" customHeight="1">
      <c r="A1014" s="616" t="s">
        <v>14081</v>
      </c>
      <c r="B1014" s="553" t="s">
        <v>14559</v>
      </c>
      <c r="C1014" s="616" t="s">
        <v>7</v>
      </c>
      <c r="D1014" s="616" t="s">
        <v>42</v>
      </c>
      <c r="E1014" s="820" t="s">
        <v>14126</v>
      </c>
      <c r="F1014" s="820"/>
      <c r="G1014" s="552" t="s">
        <v>49</v>
      </c>
      <c r="H1014" s="551">
        <v>1</v>
      </c>
      <c r="I1014" s="550">
        <v>493.04</v>
      </c>
      <c r="J1014" s="550">
        <v>493.04</v>
      </c>
    </row>
    <row r="1015" spans="1:10" ht="24" customHeight="1">
      <c r="A1015" s="617" t="s">
        <v>14077</v>
      </c>
      <c r="B1015" s="549" t="s">
        <v>14125</v>
      </c>
      <c r="C1015" s="617" t="s">
        <v>7</v>
      </c>
      <c r="D1015" s="617" t="s">
        <v>78</v>
      </c>
      <c r="E1015" s="821" t="s">
        <v>14075</v>
      </c>
      <c r="F1015" s="821"/>
      <c r="G1015" s="548" t="s">
        <v>26</v>
      </c>
      <c r="H1015" s="547">
        <v>3</v>
      </c>
      <c r="I1015" s="546">
        <v>14.33</v>
      </c>
      <c r="J1015" s="546">
        <v>42.99</v>
      </c>
    </row>
    <row r="1016" spans="1:10" ht="24" customHeight="1">
      <c r="A1016" s="617" t="s">
        <v>14077</v>
      </c>
      <c r="B1016" s="549" t="s">
        <v>14124</v>
      </c>
      <c r="C1016" s="617" t="s">
        <v>7</v>
      </c>
      <c r="D1016" s="617" t="s">
        <v>76</v>
      </c>
      <c r="E1016" s="821" t="s">
        <v>14075</v>
      </c>
      <c r="F1016" s="821"/>
      <c r="G1016" s="548" t="s">
        <v>26</v>
      </c>
      <c r="H1016" s="547">
        <v>3</v>
      </c>
      <c r="I1016" s="546">
        <v>18.38</v>
      </c>
      <c r="J1016" s="546">
        <v>55.14</v>
      </c>
    </row>
    <row r="1017" spans="1:10" ht="36" customHeight="1">
      <c r="A1017" s="613" t="s">
        <v>14073</v>
      </c>
      <c r="B1017" s="545" t="s">
        <v>14558</v>
      </c>
      <c r="C1017" s="613" t="s">
        <v>7</v>
      </c>
      <c r="D1017" s="613" t="s">
        <v>7789</v>
      </c>
      <c r="E1017" s="817" t="s">
        <v>14071</v>
      </c>
      <c r="F1017" s="817"/>
      <c r="G1017" s="544" t="s">
        <v>49</v>
      </c>
      <c r="H1017" s="543">
        <v>1</v>
      </c>
      <c r="I1017" s="542">
        <v>394.91</v>
      </c>
      <c r="J1017" s="542">
        <v>394.91</v>
      </c>
    </row>
    <row r="1018" spans="1:10" ht="25.5">
      <c r="A1018" s="614"/>
      <c r="B1018" s="614"/>
      <c r="C1018" s="614"/>
      <c r="D1018" s="614"/>
      <c r="E1018" s="614" t="s">
        <v>14070</v>
      </c>
      <c r="F1018" s="541">
        <v>37.634467000000001</v>
      </c>
      <c r="G1018" s="614" t="s">
        <v>14069</v>
      </c>
      <c r="H1018" s="541">
        <v>31.64</v>
      </c>
      <c r="I1018" s="614" t="s">
        <v>14068</v>
      </c>
      <c r="J1018" s="541">
        <v>69.27</v>
      </c>
    </row>
    <row r="1019" spans="1:10" ht="15" thickBot="1">
      <c r="A1019" s="614"/>
      <c r="B1019" s="614"/>
      <c r="C1019" s="614"/>
      <c r="D1019" s="614"/>
      <c r="E1019" s="614" t="s">
        <v>14067</v>
      </c>
      <c r="F1019" s="541">
        <v>136.57</v>
      </c>
      <c r="G1019" s="614"/>
      <c r="H1019" s="818" t="s">
        <v>14066</v>
      </c>
      <c r="I1019" s="818"/>
      <c r="J1019" s="541">
        <v>629.61</v>
      </c>
    </row>
    <row r="1020" spans="1:10" ht="0.95" customHeight="1" thickTop="1">
      <c r="A1020" s="540"/>
      <c r="B1020" s="540"/>
      <c r="C1020" s="540"/>
      <c r="D1020" s="540"/>
      <c r="E1020" s="540"/>
      <c r="F1020" s="540"/>
      <c r="G1020" s="540"/>
      <c r="H1020" s="540"/>
      <c r="I1020" s="540"/>
      <c r="J1020" s="540"/>
    </row>
    <row r="1021" spans="1:10" ht="18" customHeight="1">
      <c r="A1021" s="615" t="s">
        <v>14557</v>
      </c>
      <c r="B1021" s="554" t="s">
        <v>14089</v>
      </c>
      <c r="C1021" s="615" t="s">
        <v>14088</v>
      </c>
      <c r="D1021" s="615" t="s">
        <v>14087</v>
      </c>
      <c r="E1021" s="819" t="s">
        <v>14086</v>
      </c>
      <c r="F1021" s="819"/>
      <c r="G1021" s="555" t="s">
        <v>14085</v>
      </c>
      <c r="H1021" s="554" t="s">
        <v>14084</v>
      </c>
      <c r="I1021" s="554" t="s">
        <v>14083</v>
      </c>
      <c r="J1021" s="554" t="s">
        <v>14082</v>
      </c>
    </row>
    <row r="1022" spans="1:10" ht="48" customHeight="1">
      <c r="A1022" s="616" t="s">
        <v>14081</v>
      </c>
      <c r="B1022" s="553" t="s">
        <v>14556</v>
      </c>
      <c r="C1022" s="616" t="s">
        <v>7</v>
      </c>
      <c r="D1022" s="616" t="s">
        <v>831</v>
      </c>
      <c r="E1022" s="820" t="s">
        <v>14126</v>
      </c>
      <c r="F1022" s="820"/>
      <c r="G1022" s="552" t="s">
        <v>49</v>
      </c>
      <c r="H1022" s="551">
        <v>1</v>
      </c>
      <c r="I1022" s="550">
        <v>1152.47</v>
      </c>
      <c r="J1022" s="550">
        <v>1152.47</v>
      </c>
    </row>
    <row r="1023" spans="1:10" ht="24" customHeight="1">
      <c r="A1023" s="617" t="s">
        <v>14077</v>
      </c>
      <c r="B1023" s="549" t="s">
        <v>14125</v>
      </c>
      <c r="C1023" s="617" t="s">
        <v>7</v>
      </c>
      <c r="D1023" s="617" t="s">
        <v>78</v>
      </c>
      <c r="E1023" s="821" t="s">
        <v>14075</v>
      </c>
      <c r="F1023" s="821"/>
      <c r="G1023" s="548" t="s">
        <v>26</v>
      </c>
      <c r="H1023" s="547">
        <v>6</v>
      </c>
      <c r="I1023" s="546">
        <v>14.33</v>
      </c>
      <c r="J1023" s="546">
        <v>85.98</v>
      </c>
    </row>
    <row r="1024" spans="1:10" ht="24" customHeight="1">
      <c r="A1024" s="617" t="s">
        <v>14077</v>
      </c>
      <c r="B1024" s="549" t="s">
        <v>14124</v>
      </c>
      <c r="C1024" s="617" t="s">
        <v>7</v>
      </c>
      <c r="D1024" s="617" t="s">
        <v>76</v>
      </c>
      <c r="E1024" s="821" t="s">
        <v>14075</v>
      </c>
      <c r="F1024" s="821"/>
      <c r="G1024" s="548" t="s">
        <v>26</v>
      </c>
      <c r="H1024" s="547">
        <v>6</v>
      </c>
      <c r="I1024" s="546">
        <v>18.38</v>
      </c>
      <c r="J1024" s="546">
        <v>110.28</v>
      </c>
    </row>
    <row r="1025" spans="1:10" ht="36" customHeight="1">
      <c r="A1025" s="613" t="s">
        <v>14073</v>
      </c>
      <c r="B1025" s="545" t="s">
        <v>14555</v>
      </c>
      <c r="C1025" s="613" t="s">
        <v>7</v>
      </c>
      <c r="D1025" s="613" t="s">
        <v>7792</v>
      </c>
      <c r="E1025" s="817" t="s">
        <v>14071</v>
      </c>
      <c r="F1025" s="817"/>
      <c r="G1025" s="544" t="s">
        <v>49</v>
      </c>
      <c r="H1025" s="543">
        <v>1</v>
      </c>
      <c r="I1025" s="542">
        <v>956.21</v>
      </c>
      <c r="J1025" s="542">
        <v>956.21</v>
      </c>
    </row>
    <row r="1026" spans="1:10" ht="25.5">
      <c r="A1026" s="614"/>
      <c r="B1026" s="614"/>
      <c r="C1026" s="614"/>
      <c r="D1026" s="614"/>
      <c r="E1026" s="614" t="s">
        <v>14070</v>
      </c>
      <c r="F1026" s="541">
        <v>75.268934000000002</v>
      </c>
      <c r="G1026" s="614" t="s">
        <v>14069</v>
      </c>
      <c r="H1026" s="541">
        <v>63.27</v>
      </c>
      <c r="I1026" s="614" t="s">
        <v>14068</v>
      </c>
      <c r="J1026" s="541">
        <v>138.54</v>
      </c>
    </row>
    <row r="1027" spans="1:10" ht="15" thickBot="1">
      <c r="A1027" s="614"/>
      <c r="B1027" s="614"/>
      <c r="C1027" s="614"/>
      <c r="D1027" s="614"/>
      <c r="E1027" s="614" t="s">
        <v>14067</v>
      </c>
      <c r="F1027" s="541">
        <v>319.23</v>
      </c>
      <c r="G1027" s="614"/>
      <c r="H1027" s="818" t="s">
        <v>14066</v>
      </c>
      <c r="I1027" s="818"/>
      <c r="J1027" s="541">
        <v>1471.7</v>
      </c>
    </row>
    <row r="1028" spans="1:10" ht="0.95" customHeight="1" thickTop="1">
      <c r="A1028" s="540"/>
      <c r="B1028" s="540"/>
      <c r="C1028" s="540"/>
      <c r="D1028" s="540"/>
      <c r="E1028" s="540"/>
      <c r="F1028" s="540"/>
      <c r="G1028" s="540"/>
      <c r="H1028" s="540"/>
      <c r="I1028" s="540"/>
      <c r="J1028" s="540"/>
    </row>
    <row r="1029" spans="1:10" ht="18" customHeight="1">
      <c r="A1029" s="615" t="s">
        <v>14554</v>
      </c>
      <c r="B1029" s="554" t="s">
        <v>14089</v>
      </c>
      <c r="C1029" s="615" t="s">
        <v>14088</v>
      </c>
      <c r="D1029" s="615" t="s">
        <v>14087</v>
      </c>
      <c r="E1029" s="819" t="s">
        <v>14086</v>
      </c>
      <c r="F1029" s="819"/>
      <c r="G1029" s="555" t="s">
        <v>14085</v>
      </c>
      <c r="H1029" s="554" t="s">
        <v>14084</v>
      </c>
      <c r="I1029" s="554" t="s">
        <v>14083</v>
      </c>
      <c r="J1029" s="554" t="s">
        <v>14082</v>
      </c>
    </row>
    <row r="1030" spans="1:10" ht="24" customHeight="1">
      <c r="A1030" s="616" t="s">
        <v>14081</v>
      </c>
      <c r="B1030" s="553" t="s">
        <v>14553</v>
      </c>
      <c r="C1030" s="616" t="s">
        <v>7</v>
      </c>
      <c r="D1030" s="616" t="s">
        <v>715</v>
      </c>
      <c r="E1030" s="820" t="s">
        <v>14126</v>
      </c>
      <c r="F1030" s="820"/>
      <c r="G1030" s="552" t="s">
        <v>49</v>
      </c>
      <c r="H1030" s="551">
        <v>1</v>
      </c>
      <c r="I1030" s="550">
        <v>9.7100000000000009</v>
      </c>
      <c r="J1030" s="550">
        <v>9.7100000000000009</v>
      </c>
    </row>
    <row r="1031" spans="1:10" ht="24" customHeight="1">
      <c r="A1031" s="617" t="s">
        <v>14077</v>
      </c>
      <c r="B1031" s="549" t="s">
        <v>14125</v>
      </c>
      <c r="C1031" s="617" t="s">
        <v>7</v>
      </c>
      <c r="D1031" s="617" t="s">
        <v>78</v>
      </c>
      <c r="E1031" s="821" t="s">
        <v>14075</v>
      </c>
      <c r="F1031" s="821"/>
      <c r="G1031" s="548" t="s">
        <v>26</v>
      </c>
      <c r="H1031" s="547">
        <v>3.5000000000000003E-2</v>
      </c>
      <c r="I1031" s="546">
        <v>14.33</v>
      </c>
      <c r="J1031" s="546">
        <v>0.5</v>
      </c>
    </row>
    <row r="1032" spans="1:10" ht="24" customHeight="1">
      <c r="A1032" s="617" t="s">
        <v>14077</v>
      </c>
      <c r="B1032" s="549" t="s">
        <v>14124</v>
      </c>
      <c r="C1032" s="617" t="s">
        <v>7</v>
      </c>
      <c r="D1032" s="617" t="s">
        <v>76</v>
      </c>
      <c r="E1032" s="821" t="s">
        <v>14075</v>
      </c>
      <c r="F1032" s="821"/>
      <c r="G1032" s="548" t="s">
        <v>26</v>
      </c>
      <c r="H1032" s="547">
        <v>3.5000000000000003E-2</v>
      </c>
      <c r="I1032" s="546">
        <v>18.38</v>
      </c>
      <c r="J1032" s="546">
        <v>0.64</v>
      </c>
    </row>
    <row r="1033" spans="1:10" ht="24" customHeight="1">
      <c r="A1033" s="613" t="s">
        <v>14073</v>
      </c>
      <c r="B1033" s="545" t="s">
        <v>14544</v>
      </c>
      <c r="C1033" s="613" t="s">
        <v>7</v>
      </c>
      <c r="D1033" s="613" t="s">
        <v>8487</v>
      </c>
      <c r="E1033" s="817" t="s">
        <v>14071</v>
      </c>
      <c r="F1033" s="817"/>
      <c r="G1033" s="544" t="s">
        <v>49</v>
      </c>
      <c r="H1033" s="543">
        <v>1</v>
      </c>
      <c r="I1033" s="542">
        <v>7.91</v>
      </c>
      <c r="J1033" s="542">
        <v>7.91</v>
      </c>
    </row>
    <row r="1034" spans="1:10" ht="36" customHeight="1">
      <c r="A1034" s="613" t="s">
        <v>14073</v>
      </c>
      <c r="B1034" s="545" t="s">
        <v>14534</v>
      </c>
      <c r="C1034" s="613" t="s">
        <v>7</v>
      </c>
      <c r="D1034" s="613" t="s">
        <v>5924</v>
      </c>
      <c r="E1034" s="817" t="s">
        <v>14071</v>
      </c>
      <c r="F1034" s="817"/>
      <c r="G1034" s="544" t="s">
        <v>49</v>
      </c>
      <c r="H1034" s="543">
        <v>1</v>
      </c>
      <c r="I1034" s="542">
        <v>0.66</v>
      </c>
      <c r="J1034" s="542">
        <v>0.66</v>
      </c>
    </row>
    <row r="1035" spans="1:10" ht="25.5">
      <c r="A1035" s="614"/>
      <c r="B1035" s="614"/>
      <c r="C1035" s="614"/>
      <c r="D1035" s="614"/>
      <c r="E1035" s="614" t="s">
        <v>14070</v>
      </c>
      <c r="F1035" s="541">
        <v>0.4346409</v>
      </c>
      <c r="G1035" s="614" t="s">
        <v>14069</v>
      </c>
      <c r="H1035" s="541">
        <v>0.37</v>
      </c>
      <c r="I1035" s="614" t="s">
        <v>14068</v>
      </c>
      <c r="J1035" s="541">
        <v>0.8</v>
      </c>
    </row>
    <row r="1036" spans="1:10" ht="15" thickBot="1">
      <c r="A1036" s="614"/>
      <c r="B1036" s="614"/>
      <c r="C1036" s="614"/>
      <c r="D1036" s="614"/>
      <c r="E1036" s="614" t="s">
        <v>14067</v>
      </c>
      <c r="F1036" s="541">
        <v>2.68</v>
      </c>
      <c r="G1036" s="614"/>
      <c r="H1036" s="818" t="s">
        <v>14066</v>
      </c>
      <c r="I1036" s="818"/>
      <c r="J1036" s="541">
        <v>12.39</v>
      </c>
    </row>
    <row r="1037" spans="1:10" ht="0.95" customHeight="1" thickTop="1">
      <c r="A1037" s="540"/>
      <c r="B1037" s="540"/>
      <c r="C1037" s="540"/>
      <c r="D1037" s="540"/>
      <c r="E1037" s="540"/>
      <c r="F1037" s="540"/>
      <c r="G1037" s="540"/>
      <c r="H1037" s="540"/>
      <c r="I1037" s="540"/>
      <c r="J1037" s="540"/>
    </row>
    <row r="1038" spans="1:10" ht="18" customHeight="1">
      <c r="A1038" s="615" t="s">
        <v>14552</v>
      </c>
      <c r="B1038" s="554" t="s">
        <v>14089</v>
      </c>
      <c r="C1038" s="615" t="s">
        <v>14088</v>
      </c>
      <c r="D1038" s="615" t="s">
        <v>14087</v>
      </c>
      <c r="E1038" s="819" t="s">
        <v>14086</v>
      </c>
      <c r="F1038" s="819"/>
      <c r="G1038" s="555" t="s">
        <v>14085</v>
      </c>
      <c r="H1038" s="554" t="s">
        <v>14084</v>
      </c>
      <c r="I1038" s="554" t="s">
        <v>14083</v>
      </c>
      <c r="J1038" s="554" t="s">
        <v>14082</v>
      </c>
    </row>
    <row r="1039" spans="1:10" ht="24" customHeight="1">
      <c r="A1039" s="616" t="s">
        <v>14081</v>
      </c>
      <c r="B1039" s="553" t="s">
        <v>14551</v>
      </c>
      <c r="C1039" s="616" t="s">
        <v>7</v>
      </c>
      <c r="D1039" s="616" t="s">
        <v>716</v>
      </c>
      <c r="E1039" s="820" t="s">
        <v>14126</v>
      </c>
      <c r="F1039" s="820"/>
      <c r="G1039" s="552" t="s">
        <v>49</v>
      </c>
      <c r="H1039" s="551">
        <v>1</v>
      </c>
      <c r="I1039" s="550">
        <v>10.130000000000001</v>
      </c>
      <c r="J1039" s="550">
        <v>10.130000000000001</v>
      </c>
    </row>
    <row r="1040" spans="1:10" ht="24" customHeight="1">
      <c r="A1040" s="617" t="s">
        <v>14077</v>
      </c>
      <c r="B1040" s="549" t="s">
        <v>14125</v>
      </c>
      <c r="C1040" s="617" t="s">
        <v>7</v>
      </c>
      <c r="D1040" s="617" t="s">
        <v>78</v>
      </c>
      <c r="E1040" s="821" t="s">
        <v>14075</v>
      </c>
      <c r="F1040" s="821"/>
      <c r="G1040" s="548" t="s">
        <v>26</v>
      </c>
      <c r="H1040" s="547">
        <v>4.8000000000000001E-2</v>
      </c>
      <c r="I1040" s="546">
        <v>14.33</v>
      </c>
      <c r="J1040" s="546">
        <v>0.68</v>
      </c>
    </row>
    <row r="1041" spans="1:10" ht="24" customHeight="1">
      <c r="A1041" s="617" t="s">
        <v>14077</v>
      </c>
      <c r="B1041" s="549" t="s">
        <v>14124</v>
      </c>
      <c r="C1041" s="617" t="s">
        <v>7</v>
      </c>
      <c r="D1041" s="617" t="s">
        <v>76</v>
      </c>
      <c r="E1041" s="821" t="s">
        <v>14075</v>
      </c>
      <c r="F1041" s="821"/>
      <c r="G1041" s="548" t="s">
        <v>26</v>
      </c>
      <c r="H1041" s="547">
        <v>4.8000000000000001E-2</v>
      </c>
      <c r="I1041" s="546">
        <v>18.38</v>
      </c>
      <c r="J1041" s="546">
        <v>0.88</v>
      </c>
    </row>
    <row r="1042" spans="1:10" ht="24" customHeight="1">
      <c r="A1042" s="613" t="s">
        <v>14073</v>
      </c>
      <c r="B1042" s="545" t="s">
        <v>14544</v>
      </c>
      <c r="C1042" s="613" t="s">
        <v>7</v>
      </c>
      <c r="D1042" s="613" t="s">
        <v>8487</v>
      </c>
      <c r="E1042" s="817" t="s">
        <v>14071</v>
      </c>
      <c r="F1042" s="817"/>
      <c r="G1042" s="544" t="s">
        <v>49</v>
      </c>
      <c r="H1042" s="543">
        <v>1</v>
      </c>
      <c r="I1042" s="542">
        <v>7.91</v>
      </c>
      <c r="J1042" s="542">
        <v>7.91</v>
      </c>
    </row>
    <row r="1043" spans="1:10" ht="36" customHeight="1">
      <c r="A1043" s="613" t="s">
        <v>14073</v>
      </c>
      <c r="B1043" s="545" t="s">
        <v>14534</v>
      </c>
      <c r="C1043" s="613" t="s">
        <v>7</v>
      </c>
      <c r="D1043" s="613" t="s">
        <v>5924</v>
      </c>
      <c r="E1043" s="817" t="s">
        <v>14071</v>
      </c>
      <c r="F1043" s="817"/>
      <c r="G1043" s="544" t="s">
        <v>49</v>
      </c>
      <c r="H1043" s="543">
        <v>1</v>
      </c>
      <c r="I1043" s="542">
        <v>0.66</v>
      </c>
      <c r="J1043" s="542">
        <v>0.66</v>
      </c>
    </row>
    <row r="1044" spans="1:10" ht="25.5">
      <c r="A1044" s="614"/>
      <c r="B1044" s="614"/>
      <c r="C1044" s="614"/>
      <c r="D1044" s="614"/>
      <c r="E1044" s="614" t="s">
        <v>14070</v>
      </c>
      <c r="F1044" s="541">
        <v>0.59763120000000003</v>
      </c>
      <c r="G1044" s="614" t="s">
        <v>14069</v>
      </c>
      <c r="H1044" s="541">
        <v>0.5</v>
      </c>
      <c r="I1044" s="614" t="s">
        <v>14068</v>
      </c>
      <c r="J1044" s="541">
        <v>1.1000000000000001</v>
      </c>
    </row>
    <row r="1045" spans="1:10" ht="15" thickBot="1">
      <c r="A1045" s="614"/>
      <c r="B1045" s="614"/>
      <c r="C1045" s="614"/>
      <c r="D1045" s="614"/>
      <c r="E1045" s="614" t="s">
        <v>14067</v>
      </c>
      <c r="F1045" s="541">
        <v>2.8</v>
      </c>
      <c r="G1045" s="614"/>
      <c r="H1045" s="818" t="s">
        <v>14066</v>
      </c>
      <c r="I1045" s="818"/>
      <c r="J1045" s="541">
        <v>12.93</v>
      </c>
    </row>
    <row r="1046" spans="1:10" ht="0.95" customHeight="1" thickTop="1">
      <c r="A1046" s="540"/>
      <c r="B1046" s="540"/>
      <c r="C1046" s="540"/>
      <c r="D1046" s="540"/>
      <c r="E1046" s="540"/>
      <c r="F1046" s="540"/>
      <c r="G1046" s="540"/>
      <c r="H1046" s="540"/>
      <c r="I1046" s="540"/>
      <c r="J1046" s="540"/>
    </row>
    <row r="1047" spans="1:10" ht="18" customHeight="1">
      <c r="A1047" s="615" t="s">
        <v>14550</v>
      </c>
      <c r="B1047" s="554" t="s">
        <v>14089</v>
      </c>
      <c r="C1047" s="615" t="s">
        <v>14088</v>
      </c>
      <c r="D1047" s="615" t="s">
        <v>14087</v>
      </c>
      <c r="E1047" s="819" t="s">
        <v>14086</v>
      </c>
      <c r="F1047" s="819"/>
      <c r="G1047" s="555" t="s">
        <v>14085</v>
      </c>
      <c r="H1047" s="554" t="s">
        <v>14084</v>
      </c>
      <c r="I1047" s="554" t="s">
        <v>14083</v>
      </c>
      <c r="J1047" s="554" t="s">
        <v>14082</v>
      </c>
    </row>
    <row r="1048" spans="1:10" ht="24" customHeight="1">
      <c r="A1048" s="616" t="s">
        <v>14081</v>
      </c>
      <c r="B1048" s="553" t="s">
        <v>14549</v>
      </c>
      <c r="C1048" s="616" t="s">
        <v>7</v>
      </c>
      <c r="D1048" s="616" t="s">
        <v>717</v>
      </c>
      <c r="E1048" s="820" t="s">
        <v>14126</v>
      </c>
      <c r="F1048" s="820"/>
      <c r="G1048" s="552" t="s">
        <v>49</v>
      </c>
      <c r="H1048" s="551">
        <v>1</v>
      </c>
      <c r="I1048" s="550">
        <v>10.92</v>
      </c>
      <c r="J1048" s="550">
        <v>10.92</v>
      </c>
    </row>
    <row r="1049" spans="1:10" ht="24" customHeight="1">
      <c r="A1049" s="617" t="s">
        <v>14077</v>
      </c>
      <c r="B1049" s="549" t="s">
        <v>14125</v>
      </c>
      <c r="C1049" s="617" t="s">
        <v>7</v>
      </c>
      <c r="D1049" s="617" t="s">
        <v>78</v>
      </c>
      <c r="E1049" s="821" t="s">
        <v>14075</v>
      </c>
      <c r="F1049" s="821"/>
      <c r="G1049" s="548" t="s">
        <v>26</v>
      </c>
      <c r="H1049" s="547">
        <v>6.6000000000000003E-2</v>
      </c>
      <c r="I1049" s="546">
        <v>14.33</v>
      </c>
      <c r="J1049" s="546">
        <v>0.94</v>
      </c>
    </row>
    <row r="1050" spans="1:10" ht="24" customHeight="1">
      <c r="A1050" s="617" t="s">
        <v>14077</v>
      </c>
      <c r="B1050" s="549" t="s">
        <v>14124</v>
      </c>
      <c r="C1050" s="617" t="s">
        <v>7</v>
      </c>
      <c r="D1050" s="617" t="s">
        <v>76</v>
      </c>
      <c r="E1050" s="821" t="s">
        <v>14075</v>
      </c>
      <c r="F1050" s="821"/>
      <c r="G1050" s="548" t="s">
        <v>26</v>
      </c>
      <c r="H1050" s="547">
        <v>6.6000000000000003E-2</v>
      </c>
      <c r="I1050" s="546">
        <v>18.38</v>
      </c>
      <c r="J1050" s="546">
        <v>1.21</v>
      </c>
    </row>
    <row r="1051" spans="1:10" ht="24" customHeight="1">
      <c r="A1051" s="613" t="s">
        <v>14073</v>
      </c>
      <c r="B1051" s="545" t="s">
        <v>14544</v>
      </c>
      <c r="C1051" s="613" t="s">
        <v>7</v>
      </c>
      <c r="D1051" s="613" t="s">
        <v>8487</v>
      </c>
      <c r="E1051" s="817" t="s">
        <v>14071</v>
      </c>
      <c r="F1051" s="817"/>
      <c r="G1051" s="544" t="s">
        <v>49</v>
      </c>
      <c r="H1051" s="543">
        <v>1</v>
      </c>
      <c r="I1051" s="542">
        <v>7.91</v>
      </c>
      <c r="J1051" s="542">
        <v>7.91</v>
      </c>
    </row>
    <row r="1052" spans="1:10" ht="36" customHeight="1">
      <c r="A1052" s="613" t="s">
        <v>14073</v>
      </c>
      <c r="B1052" s="545" t="s">
        <v>14531</v>
      </c>
      <c r="C1052" s="613" t="s">
        <v>7</v>
      </c>
      <c r="D1052" s="613" t="s">
        <v>5925</v>
      </c>
      <c r="E1052" s="817" t="s">
        <v>14071</v>
      </c>
      <c r="F1052" s="817"/>
      <c r="G1052" s="544" t="s">
        <v>49</v>
      </c>
      <c r="H1052" s="543">
        <v>1</v>
      </c>
      <c r="I1052" s="542">
        <v>0.86</v>
      </c>
      <c r="J1052" s="542">
        <v>0.86</v>
      </c>
    </row>
    <row r="1053" spans="1:10" ht="25.5">
      <c r="A1053" s="614"/>
      <c r="B1053" s="614"/>
      <c r="C1053" s="614"/>
      <c r="D1053" s="614"/>
      <c r="E1053" s="614" t="s">
        <v>14070</v>
      </c>
      <c r="F1053" s="541">
        <v>0.82038469999999997</v>
      </c>
      <c r="G1053" s="614" t="s">
        <v>14069</v>
      </c>
      <c r="H1053" s="541">
        <v>0.69</v>
      </c>
      <c r="I1053" s="614" t="s">
        <v>14068</v>
      </c>
      <c r="J1053" s="541">
        <v>1.51</v>
      </c>
    </row>
    <row r="1054" spans="1:10" ht="15" thickBot="1">
      <c r="A1054" s="614"/>
      <c r="B1054" s="614"/>
      <c r="C1054" s="614"/>
      <c r="D1054" s="614"/>
      <c r="E1054" s="614" t="s">
        <v>14067</v>
      </c>
      <c r="F1054" s="541">
        <v>3.02</v>
      </c>
      <c r="G1054" s="614"/>
      <c r="H1054" s="818" t="s">
        <v>14066</v>
      </c>
      <c r="I1054" s="818"/>
      <c r="J1054" s="541">
        <v>13.94</v>
      </c>
    </row>
    <row r="1055" spans="1:10" ht="0.95" customHeight="1" thickTop="1">
      <c r="A1055" s="540"/>
      <c r="B1055" s="540"/>
      <c r="C1055" s="540"/>
      <c r="D1055" s="540"/>
      <c r="E1055" s="540"/>
      <c r="F1055" s="540"/>
      <c r="G1055" s="540"/>
      <c r="H1055" s="540"/>
      <c r="I1055" s="540"/>
      <c r="J1055" s="540"/>
    </row>
    <row r="1056" spans="1:10" ht="18" customHeight="1">
      <c r="A1056" s="615" t="s">
        <v>14548</v>
      </c>
      <c r="B1056" s="554" t="s">
        <v>14089</v>
      </c>
      <c r="C1056" s="615" t="s">
        <v>14088</v>
      </c>
      <c r="D1056" s="615" t="s">
        <v>14087</v>
      </c>
      <c r="E1056" s="819" t="s">
        <v>14086</v>
      </c>
      <c r="F1056" s="819"/>
      <c r="G1056" s="555" t="s">
        <v>14085</v>
      </c>
      <c r="H1056" s="554" t="s">
        <v>14084</v>
      </c>
      <c r="I1056" s="554" t="s">
        <v>14083</v>
      </c>
      <c r="J1056" s="554" t="s">
        <v>14082</v>
      </c>
    </row>
    <row r="1057" spans="1:10" ht="24" customHeight="1">
      <c r="A1057" s="616" t="s">
        <v>14081</v>
      </c>
      <c r="B1057" s="553" t="s">
        <v>14547</v>
      </c>
      <c r="C1057" s="616" t="s">
        <v>7</v>
      </c>
      <c r="D1057" s="616" t="s">
        <v>718</v>
      </c>
      <c r="E1057" s="820" t="s">
        <v>14126</v>
      </c>
      <c r="F1057" s="820"/>
      <c r="G1057" s="552" t="s">
        <v>49</v>
      </c>
      <c r="H1057" s="551">
        <v>1</v>
      </c>
      <c r="I1057" s="550">
        <v>10.92</v>
      </c>
      <c r="J1057" s="550">
        <v>10.92</v>
      </c>
    </row>
    <row r="1058" spans="1:10" ht="24" customHeight="1">
      <c r="A1058" s="617" t="s">
        <v>14077</v>
      </c>
      <c r="B1058" s="549" t="s">
        <v>14125</v>
      </c>
      <c r="C1058" s="617" t="s">
        <v>7</v>
      </c>
      <c r="D1058" s="617" t="s">
        <v>78</v>
      </c>
      <c r="E1058" s="821" t="s">
        <v>14075</v>
      </c>
      <c r="F1058" s="821"/>
      <c r="G1058" s="548" t="s">
        <v>26</v>
      </c>
      <c r="H1058" s="547">
        <v>6.6000000000000003E-2</v>
      </c>
      <c r="I1058" s="546">
        <v>14.33</v>
      </c>
      <c r="J1058" s="546">
        <v>0.94</v>
      </c>
    </row>
    <row r="1059" spans="1:10" ht="24" customHeight="1">
      <c r="A1059" s="617" t="s">
        <v>14077</v>
      </c>
      <c r="B1059" s="549" t="s">
        <v>14124</v>
      </c>
      <c r="C1059" s="617" t="s">
        <v>7</v>
      </c>
      <c r="D1059" s="617" t="s">
        <v>76</v>
      </c>
      <c r="E1059" s="821" t="s">
        <v>14075</v>
      </c>
      <c r="F1059" s="821"/>
      <c r="G1059" s="548" t="s">
        <v>26</v>
      </c>
      <c r="H1059" s="547">
        <v>6.6000000000000003E-2</v>
      </c>
      <c r="I1059" s="546">
        <v>18.38</v>
      </c>
      <c r="J1059" s="546">
        <v>1.21</v>
      </c>
    </row>
    <row r="1060" spans="1:10" ht="24" customHeight="1">
      <c r="A1060" s="613" t="s">
        <v>14073</v>
      </c>
      <c r="B1060" s="545" t="s">
        <v>14544</v>
      </c>
      <c r="C1060" s="613" t="s">
        <v>7</v>
      </c>
      <c r="D1060" s="613" t="s">
        <v>8487</v>
      </c>
      <c r="E1060" s="817" t="s">
        <v>14071</v>
      </c>
      <c r="F1060" s="817"/>
      <c r="G1060" s="544" t="s">
        <v>49</v>
      </c>
      <c r="H1060" s="543">
        <v>1</v>
      </c>
      <c r="I1060" s="542">
        <v>7.91</v>
      </c>
      <c r="J1060" s="542">
        <v>7.91</v>
      </c>
    </row>
    <row r="1061" spans="1:10" ht="36" customHeight="1">
      <c r="A1061" s="613" t="s">
        <v>14073</v>
      </c>
      <c r="B1061" s="545" t="s">
        <v>14531</v>
      </c>
      <c r="C1061" s="613" t="s">
        <v>7</v>
      </c>
      <c r="D1061" s="613" t="s">
        <v>5925</v>
      </c>
      <c r="E1061" s="817" t="s">
        <v>14071</v>
      </c>
      <c r="F1061" s="817"/>
      <c r="G1061" s="544" t="s">
        <v>49</v>
      </c>
      <c r="H1061" s="543">
        <v>1</v>
      </c>
      <c r="I1061" s="542">
        <v>0.86</v>
      </c>
      <c r="J1061" s="542">
        <v>0.86</v>
      </c>
    </row>
    <row r="1062" spans="1:10" ht="25.5">
      <c r="A1062" s="614"/>
      <c r="B1062" s="614"/>
      <c r="C1062" s="614"/>
      <c r="D1062" s="614"/>
      <c r="E1062" s="614" t="s">
        <v>14070</v>
      </c>
      <c r="F1062" s="541">
        <v>0.82038469999999997</v>
      </c>
      <c r="G1062" s="614" t="s">
        <v>14069</v>
      </c>
      <c r="H1062" s="541">
        <v>0.69</v>
      </c>
      <c r="I1062" s="614" t="s">
        <v>14068</v>
      </c>
      <c r="J1062" s="541">
        <v>1.51</v>
      </c>
    </row>
    <row r="1063" spans="1:10" ht="15" thickBot="1">
      <c r="A1063" s="614"/>
      <c r="B1063" s="614"/>
      <c r="C1063" s="614"/>
      <c r="D1063" s="614"/>
      <c r="E1063" s="614" t="s">
        <v>14067</v>
      </c>
      <c r="F1063" s="541">
        <v>3.02</v>
      </c>
      <c r="G1063" s="614"/>
      <c r="H1063" s="818" t="s">
        <v>14066</v>
      </c>
      <c r="I1063" s="818"/>
      <c r="J1063" s="541">
        <v>13.94</v>
      </c>
    </row>
    <row r="1064" spans="1:10" ht="0.95" customHeight="1" thickTop="1">
      <c r="A1064" s="540"/>
      <c r="B1064" s="540"/>
      <c r="C1064" s="540"/>
      <c r="D1064" s="540"/>
      <c r="E1064" s="540"/>
      <c r="F1064" s="540"/>
      <c r="G1064" s="540"/>
      <c r="H1064" s="540"/>
      <c r="I1064" s="540"/>
      <c r="J1064" s="540"/>
    </row>
    <row r="1065" spans="1:10" ht="18" customHeight="1">
      <c r="A1065" s="615" t="s">
        <v>14546</v>
      </c>
      <c r="B1065" s="554" t="s">
        <v>14089</v>
      </c>
      <c r="C1065" s="615" t="s">
        <v>14088</v>
      </c>
      <c r="D1065" s="615" t="s">
        <v>14087</v>
      </c>
      <c r="E1065" s="819" t="s">
        <v>14086</v>
      </c>
      <c r="F1065" s="819"/>
      <c r="G1065" s="555" t="s">
        <v>14085</v>
      </c>
      <c r="H1065" s="554" t="s">
        <v>14084</v>
      </c>
      <c r="I1065" s="554" t="s">
        <v>14083</v>
      </c>
      <c r="J1065" s="554" t="s">
        <v>14082</v>
      </c>
    </row>
    <row r="1066" spans="1:10" ht="24" customHeight="1">
      <c r="A1066" s="616" t="s">
        <v>14081</v>
      </c>
      <c r="B1066" s="553" t="s">
        <v>14545</v>
      </c>
      <c r="C1066" s="616" t="s">
        <v>7</v>
      </c>
      <c r="D1066" s="616" t="s">
        <v>719</v>
      </c>
      <c r="E1066" s="820" t="s">
        <v>14126</v>
      </c>
      <c r="F1066" s="820"/>
      <c r="G1066" s="552" t="s">
        <v>49</v>
      </c>
      <c r="H1066" s="551">
        <v>1</v>
      </c>
      <c r="I1066" s="550">
        <v>11.9</v>
      </c>
      <c r="J1066" s="550">
        <v>11.9</v>
      </c>
    </row>
    <row r="1067" spans="1:10" ht="24" customHeight="1">
      <c r="A1067" s="617" t="s">
        <v>14077</v>
      </c>
      <c r="B1067" s="549" t="s">
        <v>14125</v>
      </c>
      <c r="C1067" s="617" t="s">
        <v>7</v>
      </c>
      <c r="D1067" s="617" t="s">
        <v>78</v>
      </c>
      <c r="E1067" s="821" t="s">
        <v>14075</v>
      </c>
      <c r="F1067" s="821"/>
      <c r="G1067" s="548" t="s">
        <v>26</v>
      </c>
      <c r="H1067" s="547">
        <v>9.0999999999999998E-2</v>
      </c>
      <c r="I1067" s="546">
        <v>14.33</v>
      </c>
      <c r="J1067" s="546">
        <v>1.3</v>
      </c>
    </row>
    <row r="1068" spans="1:10" ht="24" customHeight="1">
      <c r="A1068" s="617" t="s">
        <v>14077</v>
      </c>
      <c r="B1068" s="549" t="s">
        <v>14124</v>
      </c>
      <c r="C1068" s="617" t="s">
        <v>7</v>
      </c>
      <c r="D1068" s="617" t="s">
        <v>76</v>
      </c>
      <c r="E1068" s="821" t="s">
        <v>14075</v>
      </c>
      <c r="F1068" s="821"/>
      <c r="G1068" s="548" t="s">
        <v>26</v>
      </c>
      <c r="H1068" s="547">
        <v>9.0999999999999998E-2</v>
      </c>
      <c r="I1068" s="546">
        <v>18.38</v>
      </c>
      <c r="J1068" s="546">
        <v>1.67</v>
      </c>
    </row>
    <row r="1069" spans="1:10" ht="24" customHeight="1">
      <c r="A1069" s="613" t="s">
        <v>14073</v>
      </c>
      <c r="B1069" s="545" t="s">
        <v>14544</v>
      </c>
      <c r="C1069" s="613" t="s">
        <v>7</v>
      </c>
      <c r="D1069" s="613" t="s">
        <v>8487</v>
      </c>
      <c r="E1069" s="817" t="s">
        <v>14071</v>
      </c>
      <c r="F1069" s="817"/>
      <c r="G1069" s="544" t="s">
        <v>49</v>
      </c>
      <c r="H1069" s="543">
        <v>1</v>
      </c>
      <c r="I1069" s="542">
        <v>7.91</v>
      </c>
      <c r="J1069" s="542">
        <v>7.91</v>
      </c>
    </row>
    <row r="1070" spans="1:10" ht="36" customHeight="1">
      <c r="A1070" s="613" t="s">
        <v>14073</v>
      </c>
      <c r="B1070" s="545" t="s">
        <v>14527</v>
      </c>
      <c r="C1070" s="613" t="s">
        <v>7</v>
      </c>
      <c r="D1070" s="613" t="s">
        <v>5926</v>
      </c>
      <c r="E1070" s="817" t="s">
        <v>14071</v>
      </c>
      <c r="F1070" s="817"/>
      <c r="G1070" s="544" t="s">
        <v>49</v>
      </c>
      <c r="H1070" s="543">
        <v>1</v>
      </c>
      <c r="I1070" s="542">
        <v>1.02</v>
      </c>
      <c r="J1070" s="542">
        <v>1.02</v>
      </c>
    </row>
    <row r="1071" spans="1:10" ht="25.5">
      <c r="A1071" s="614"/>
      <c r="B1071" s="614"/>
      <c r="C1071" s="614"/>
      <c r="D1071" s="614"/>
      <c r="E1071" s="614" t="s">
        <v>14070</v>
      </c>
      <c r="F1071" s="541">
        <v>1.1354993</v>
      </c>
      <c r="G1071" s="614" t="s">
        <v>14069</v>
      </c>
      <c r="H1071" s="541">
        <v>0.95</v>
      </c>
      <c r="I1071" s="614" t="s">
        <v>14068</v>
      </c>
      <c r="J1071" s="541">
        <v>2.09</v>
      </c>
    </row>
    <row r="1072" spans="1:10" ht="15" thickBot="1">
      <c r="A1072" s="614"/>
      <c r="B1072" s="614"/>
      <c r="C1072" s="614"/>
      <c r="D1072" s="614"/>
      <c r="E1072" s="614" t="s">
        <v>14067</v>
      </c>
      <c r="F1072" s="541">
        <v>3.29</v>
      </c>
      <c r="G1072" s="614"/>
      <c r="H1072" s="818" t="s">
        <v>14066</v>
      </c>
      <c r="I1072" s="818"/>
      <c r="J1072" s="541">
        <v>15.19</v>
      </c>
    </row>
    <row r="1073" spans="1:10" ht="0.95" customHeight="1" thickTop="1">
      <c r="A1073" s="540"/>
      <c r="B1073" s="540"/>
      <c r="C1073" s="540"/>
      <c r="D1073" s="540"/>
      <c r="E1073" s="540"/>
      <c r="F1073" s="540"/>
      <c r="G1073" s="540"/>
      <c r="H1073" s="540"/>
      <c r="I1073" s="540"/>
      <c r="J1073" s="540"/>
    </row>
    <row r="1074" spans="1:10" ht="18" customHeight="1">
      <c r="A1074" s="615" t="s">
        <v>14543</v>
      </c>
      <c r="B1074" s="554" t="s">
        <v>14089</v>
      </c>
      <c r="C1074" s="615" t="s">
        <v>14088</v>
      </c>
      <c r="D1074" s="615" t="s">
        <v>14087</v>
      </c>
      <c r="E1074" s="819" t="s">
        <v>14086</v>
      </c>
      <c r="F1074" s="819"/>
      <c r="G1074" s="555" t="s">
        <v>14085</v>
      </c>
      <c r="H1074" s="554" t="s">
        <v>14084</v>
      </c>
      <c r="I1074" s="554" t="s">
        <v>14083</v>
      </c>
      <c r="J1074" s="554" t="s">
        <v>14082</v>
      </c>
    </row>
    <row r="1075" spans="1:10" ht="24" customHeight="1">
      <c r="A1075" s="616" t="s">
        <v>14081</v>
      </c>
      <c r="B1075" s="553" t="s">
        <v>14542</v>
      </c>
      <c r="C1075" s="616" t="s">
        <v>7</v>
      </c>
      <c r="D1075" s="616" t="s">
        <v>720</v>
      </c>
      <c r="E1075" s="820" t="s">
        <v>14126</v>
      </c>
      <c r="F1075" s="820"/>
      <c r="G1075" s="552" t="s">
        <v>49</v>
      </c>
      <c r="H1075" s="551">
        <v>1</v>
      </c>
      <c r="I1075" s="550">
        <v>17.239999999999998</v>
      </c>
      <c r="J1075" s="550">
        <v>17.239999999999998</v>
      </c>
    </row>
    <row r="1076" spans="1:10" ht="24" customHeight="1">
      <c r="A1076" s="617" t="s">
        <v>14077</v>
      </c>
      <c r="B1076" s="549" t="s">
        <v>14125</v>
      </c>
      <c r="C1076" s="617" t="s">
        <v>7</v>
      </c>
      <c r="D1076" s="617" t="s">
        <v>78</v>
      </c>
      <c r="E1076" s="821" t="s">
        <v>14075</v>
      </c>
      <c r="F1076" s="821"/>
      <c r="G1076" s="548" t="s">
        <v>26</v>
      </c>
      <c r="H1076" s="547">
        <v>0.13500000000000001</v>
      </c>
      <c r="I1076" s="546">
        <v>14.33</v>
      </c>
      <c r="J1076" s="546">
        <v>1.93</v>
      </c>
    </row>
    <row r="1077" spans="1:10" ht="24" customHeight="1">
      <c r="A1077" s="617" t="s">
        <v>14077</v>
      </c>
      <c r="B1077" s="549" t="s">
        <v>14124</v>
      </c>
      <c r="C1077" s="617" t="s">
        <v>7</v>
      </c>
      <c r="D1077" s="617" t="s">
        <v>76</v>
      </c>
      <c r="E1077" s="821" t="s">
        <v>14075</v>
      </c>
      <c r="F1077" s="821"/>
      <c r="G1077" s="548" t="s">
        <v>26</v>
      </c>
      <c r="H1077" s="547">
        <v>0.13500000000000001</v>
      </c>
      <c r="I1077" s="546">
        <v>18.38</v>
      </c>
      <c r="J1077" s="546">
        <v>2.48</v>
      </c>
    </row>
    <row r="1078" spans="1:10" ht="24" customHeight="1">
      <c r="A1078" s="613" t="s">
        <v>14073</v>
      </c>
      <c r="B1078" s="545" t="s">
        <v>14538</v>
      </c>
      <c r="C1078" s="613" t="s">
        <v>7</v>
      </c>
      <c r="D1078" s="613" t="s">
        <v>8510</v>
      </c>
      <c r="E1078" s="817" t="s">
        <v>14071</v>
      </c>
      <c r="F1078" s="817"/>
      <c r="G1078" s="544" t="s">
        <v>49</v>
      </c>
      <c r="H1078" s="543">
        <v>1</v>
      </c>
      <c r="I1078" s="542">
        <v>11.73</v>
      </c>
      <c r="J1078" s="542">
        <v>11.73</v>
      </c>
    </row>
    <row r="1079" spans="1:10" ht="36" customHeight="1">
      <c r="A1079" s="613" t="s">
        <v>14073</v>
      </c>
      <c r="B1079" s="545" t="s">
        <v>14541</v>
      </c>
      <c r="C1079" s="613" t="s">
        <v>7</v>
      </c>
      <c r="D1079" s="613" t="s">
        <v>5927</v>
      </c>
      <c r="E1079" s="817" t="s">
        <v>14071</v>
      </c>
      <c r="F1079" s="817"/>
      <c r="G1079" s="544" t="s">
        <v>49</v>
      </c>
      <c r="H1079" s="543">
        <v>1</v>
      </c>
      <c r="I1079" s="542">
        <v>1.1000000000000001</v>
      </c>
      <c r="J1079" s="542">
        <v>1.1000000000000001</v>
      </c>
    </row>
    <row r="1080" spans="1:10" ht="25.5">
      <c r="A1080" s="614"/>
      <c r="B1080" s="614"/>
      <c r="C1080" s="614"/>
      <c r="D1080" s="614"/>
      <c r="E1080" s="614" t="s">
        <v>14070</v>
      </c>
      <c r="F1080" s="541">
        <v>1.6896663999999999</v>
      </c>
      <c r="G1080" s="614" t="s">
        <v>14069</v>
      </c>
      <c r="H1080" s="541">
        <v>1.42</v>
      </c>
      <c r="I1080" s="614" t="s">
        <v>14068</v>
      </c>
      <c r="J1080" s="541">
        <v>3.11</v>
      </c>
    </row>
    <row r="1081" spans="1:10" ht="15" thickBot="1">
      <c r="A1081" s="614"/>
      <c r="B1081" s="614"/>
      <c r="C1081" s="614"/>
      <c r="D1081" s="614"/>
      <c r="E1081" s="614" t="s">
        <v>14067</v>
      </c>
      <c r="F1081" s="541">
        <v>4.7699999999999996</v>
      </c>
      <c r="G1081" s="614"/>
      <c r="H1081" s="818" t="s">
        <v>14066</v>
      </c>
      <c r="I1081" s="818"/>
      <c r="J1081" s="541">
        <v>22.01</v>
      </c>
    </row>
    <row r="1082" spans="1:10" ht="0.95" customHeight="1" thickTop="1">
      <c r="A1082" s="540"/>
      <c r="B1082" s="540"/>
      <c r="C1082" s="540"/>
      <c r="D1082" s="540"/>
      <c r="E1082" s="540"/>
      <c r="F1082" s="540"/>
      <c r="G1082" s="540"/>
      <c r="H1082" s="540"/>
      <c r="I1082" s="540"/>
      <c r="J1082" s="540"/>
    </row>
    <row r="1083" spans="1:10" ht="18" customHeight="1">
      <c r="A1083" s="615" t="s">
        <v>14540</v>
      </c>
      <c r="B1083" s="554" t="s">
        <v>14089</v>
      </c>
      <c r="C1083" s="615" t="s">
        <v>14088</v>
      </c>
      <c r="D1083" s="615" t="s">
        <v>14087</v>
      </c>
      <c r="E1083" s="819" t="s">
        <v>14086</v>
      </c>
      <c r="F1083" s="819"/>
      <c r="G1083" s="555" t="s">
        <v>14085</v>
      </c>
      <c r="H1083" s="554" t="s">
        <v>14084</v>
      </c>
      <c r="I1083" s="554" t="s">
        <v>14083</v>
      </c>
      <c r="J1083" s="554" t="s">
        <v>14082</v>
      </c>
    </row>
    <row r="1084" spans="1:10" ht="24" customHeight="1">
      <c r="A1084" s="616" t="s">
        <v>14081</v>
      </c>
      <c r="B1084" s="553" t="s">
        <v>14539</v>
      </c>
      <c r="C1084" s="616" t="s">
        <v>7</v>
      </c>
      <c r="D1084" s="616" t="s">
        <v>721</v>
      </c>
      <c r="E1084" s="820" t="s">
        <v>14126</v>
      </c>
      <c r="F1084" s="820"/>
      <c r="G1084" s="552" t="s">
        <v>49</v>
      </c>
      <c r="H1084" s="551">
        <v>1</v>
      </c>
      <c r="I1084" s="550">
        <v>19.21</v>
      </c>
      <c r="J1084" s="550">
        <v>19.21</v>
      </c>
    </row>
    <row r="1085" spans="1:10" ht="24" customHeight="1">
      <c r="A1085" s="617" t="s">
        <v>14077</v>
      </c>
      <c r="B1085" s="549" t="s">
        <v>14125</v>
      </c>
      <c r="C1085" s="617" t="s">
        <v>7</v>
      </c>
      <c r="D1085" s="617" t="s">
        <v>78</v>
      </c>
      <c r="E1085" s="821" t="s">
        <v>14075</v>
      </c>
      <c r="F1085" s="821"/>
      <c r="G1085" s="548" t="s">
        <v>26</v>
      </c>
      <c r="H1085" s="547">
        <v>0.189</v>
      </c>
      <c r="I1085" s="546">
        <v>14.33</v>
      </c>
      <c r="J1085" s="546">
        <v>2.7</v>
      </c>
    </row>
    <row r="1086" spans="1:10" ht="24" customHeight="1">
      <c r="A1086" s="617" t="s">
        <v>14077</v>
      </c>
      <c r="B1086" s="549" t="s">
        <v>14124</v>
      </c>
      <c r="C1086" s="617" t="s">
        <v>7</v>
      </c>
      <c r="D1086" s="617" t="s">
        <v>76</v>
      </c>
      <c r="E1086" s="821" t="s">
        <v>14075</v>
      </c>
      <c r="F1086" s="821"/>
      <c r="G1086" s="548" t="s">
        <v>26</v>
      </c>
      <c r="H1086" s="547">
        <v>0.189</v>
      </c>
      <c r="I1086" s="546">
        <v>18.38</v>
      </c>
      <c r="J1086" s="546">
        <v>3.47</v>
      </c>
    </row>
    <row r="1087" spans="1:10" ht="24" customHeight="1">
      <c r="A1087" s="613" t="s">
        <v>14073</v>
      </c>
      <c r="B1087" s="545" t="s">
        <v>14538</v>
      </c>
      <c r="C1087" s="613" t="s">
        <v>7</v>
      </c>
      <c r="D1087" s="613" t="s">
        <v>8510</v>
      </c>
      <c r="E1087" s="817" t="s">
        <v>14071</v>
      </c>
      <c r="F1087" s="817"/>
      <c r="G1087" s="544" t="s">
        <v>49</v>
      </c>
      <c r="H1087" s="543">
        <v>1</v>
      </c>
      <c r="I1087" s="542">
        <v>11.73</v>
      </c>
      <c r="J1087" s="542">
        <v>11.73</v>
      </c>
    </row>
    <row r="1088" spans="1:10" ht="36" customHeight="1">
      <c r="A1088" s="613" t="s">
        <v>14073</v>
      </c>
      <c r="B1088" s="545" t="s">
        <v>14537</v>
      </c>
      <c r="C1088" s="613" t="s">
        <v>7</v>
      </c>
      <c r="D1088" s="613" t="s">
        <v>5928</v>
      </c>
      <c r="E1088" s="817" t="s">
        <v>14071</v>
      </c>
      <c r="F1088" s="817"/>
      <c r="G1088" s="544" t="s">
        <v>49</v>
      </c>
      <c r="H1088" s="543">
        <v>1</v>
      </c>
      <c r="I1088" s="542">
        <v>1.31</v>
      </c>
      <c r="J1088" s="542">
        <v>1.31</v>
      </c>
    </row>
    <row r="1089" spans="1:10" ht="25.5">
      <c r="A1089" s="614"/>
      <c r="B1089" s="614"/>
      <c r="C1089" s="614"/>
      <c r="D1089" s="614"/>
      <c r="E1089" s="614" t="s">
        <v>14070</v>
      </c>
      <c r="F1089" s="541">
        <v>2.3633598</v>
      </c>
      <c r="G1089" s="614" t="s">
        <v>14069</v>
      </c>
      <c r="H1089" s="541">
        <v>1.99</v>
      </c>
      <c r="I1089" s="614" t="s">
        <v>14068</v>
      </c>
      <c r="J1089" s="541">
        <v>4.3499999999999996</v>
      </c>
    </row>
    <row r="1090" spans="1:10" ht="15" thickBot="1">
      <c r="A1090" s="614"/>
      <c r="B1090" s="614"/>
      <c r="C1090" s="614"/>
      <c r="D1090" s="614"/>
      <c r="E1090" s="614" t="s">
        <v>14067</v>
      </c>
      <c r="F1090" s="541">
        <v>5.32</v>
      </c>
      <c r="G1090" s="614"/>
      <c r="H1090" s="818" t="s">
        <v>14066</v>
      </c>
      <c r="I1090" s="818"/>
      <c r="J1090" s="541">
        <v>24.53</v>
      </c>
    </row>
    <row r="1091" spans="1:10" ht="0.95" customHeight="1" thickTop="1">
      <c r="A1091" s="540"/>
      <c r="B1091" s="540"/>
      <c r="C1091" s="540"/>
      <c r="D1091" s="540"/>
      <c r="E1091" s="540"/>
      <c r="F1091" s="540"/>
      <c r="G1091" s="540"/>
      <c r="H1091" s="540"/>
      <c r="I1091" s="540"/>
      <c r="J1091" s="540"/>
    </row>
    <row r="1092" spans="1:10" ht="18" customHeight="1">
      <c r="A1092" s="615" t="s">
        <v>14536</v>
      </c>
      <c r="B1092" s="554" t="s">
        <v>14089</v>
      </c>
      <c r="C1092" s="615" t="s">
        <v>14088</v>
      </c>
      <c r="D1092" s="615" t="s">
        <v>14087</v>
      </c>
      <c r="E1092" s="819" t="s">
        <v>14086</v>
      </c>
      <c r="F1092" s="819"/>
      <c r="G1092" s="555" t="s">
        <v>14085</v>
      </c>
      <c r="H1092" s="554" t="s">
        <v>14084</v>
      </c>
      <c r="I1092" s="554" t="s">
        <v>14083</v>
      </c>
      <c r="J1092" s="554" t="s">
        <v>14082</v>
      </c>
    </row>
    <row r="1093" spans="1:10" ht="24" customHeight="1">
      <c r="A1093" s="616" t="s">
        <v>14081</v>
      </c>
      <c r="B1093" s="553" t="s">
        <v>14535</v>
      </c>
      <c r="C1093" s="616" t="s">
        <v>7</v>
      </c>
      <c r="D1093" s="616" t="s">
        <v>722</v>
      </c>
      <c r="E1093" s="820" t="s">
        <v>14126</v>
      </c>
      <c r="F1093" s="820"/>
      <c r="G1093" s="552" t="s">
        <v>49</v>
      </c>
      <c r="H1093" s="551">
        <v>1</v>
      </c>
      <c r="I1093" s="550">
        <v>60.98</v>
      </c>
      <c r="J1093" s="550">
        <v>60.98</v>
      </c>
    </row>
    <row r="1094" spans="1:10" ht="24" customHeight="1">
      <c r="A1094" s="617" t="s">
        <v>14077</v>
      </c>
      <c r="B1094" s="549" t="s">
        <v>14125</v>
      </c>
      <c r="C1094" s="617" t="s">
        <v>7</v>
      </c>
      <c r="D1094" s="617" t="s">
        <v>78</v>
      </c>
      <c r="E1094" s="821" t="s">
        <v>14075</v>
      </c>
      <c r="F1094" s="821"/>
      <c r="G1094" s="548" t="s">
        <v>26</v>
      </c>
      <c r="H1094" s="547">
        <v>0.105</v>
      </c>
      <c r="I1094" s="546">
        <v>14.33</v>
      </c>
      <c r="J1094" s="546">
        <v>1.5</v>
      </c>
    </row>
    <row r="1095" spans="1:10" ht="24" customHeight="1">
      <c r="A1095" s="617" t="s">
        <v>14077</v>
      </c>
      <c r="B1095" s="549" t="s">
        <v>14124</v>
      </c>
      <c r="C1095" s="617" t="s">
        <v>7</v>
      </c>
      <c r="D1095" s="617" t="s">
        <v>76</v>
      </c>
      <c r="E1095" s="821" t="s">
        <v>14075</v>
      </c>
      <c r="F1095" s="821"/>
      <c r="G1095" s="548" t="s">
        <v>26</v>
      </c>
      <c r="H1095" s="547">
        <v>0.105</v>
      </c>
      <c r="I1095" s="546">
        <v>18.38</v>
      </c>
      <c r="J1095" s="546">
        <v>1.92</v>
      </c>
    </row>
    <row r="1096" spans="1:10" ht="24" customHeight="1">
      <c r="A1096" s="613" t="s">
        <v>14073</v>
      </c>
      <c r="B1096" s="545" t="s">
        <v>14528</v>
      </c>
      <c r="C1096" s="613" t="s">
        <v>7</v>
      </c>
      <c r="D1096" s="613" t="s">
        <v>8517</v>
      </c>
      <c r="E1096" s="817" t="s">
        <v>14071</v>
      </c>
      <c r="F1096" s="817"/>
      <c r="G1096" s="544" t="s">
        <v>49</v>
      </c>
      <c r="H1096" s="543">
        <v>1</v>
      </c>
      <c r="I1096" s="542">
        <v>55.58</v>
      </c>
      <c r="J1096" s="542">
        <v>55.58</v>
      </c>
    </row>
    <row r="1097" spans="1:10" ht="36" customHeight="1">
      <c r="A1097" s="613" t="s">
        <v>14073</v>
      </c>
      <c r="B1097" s="545" t="s">
        <v>14534</v>
      </c>
      <c r="C1097" s="613" t="s">
        <v>7</v>
      </c>
      <c r="D1097" s="613" t="s">
        <v>5924</v>
      </c>
      <c r="E1097" s="817" t="s">
        <v>14071</v>
      </c>
      <c r="F1097" s="817"/>
      <c r="G1097" s="544" t="s">
        <v>49</v>
      </c>
      <c r="H1097" s="543">
        <v>3</v>
      </c>
      <c r="I1097" s="542">
        <v>0.66</v>
      </c>
      <c r="J1097" s="542">
        <v>1.98</v>
      </c>
    </row>
    <row r="1098" spans="1:10" ht="25.5">
      <c r="A1098" s="614"/>
      <c r="B1098" s="614"/>
      <c r="C1098" s="614"/>
      <c r="D1098" s="614"/>
      <c r="E1098" s="614" t="s">
        <v>14070</v>
      </c>
      <c r="F1098" s="541">
        <v>1.3093556</v>
      </c>
      <c r="G1098" s="614" t="s">
        <v>14069</v>
      </c>
      <c r="H1098" s="541">
        <v>1.1000000000000001</v>
      </c>
      <c r="I1098" s="614" t="s">
        <v>14068</v>
      </c>
      <c r="J1098" s="541">
        <v>2.41</v>
      </c>
    </row>
    <row r="1099" spans="1:10" ht="15" thickBot="1">
      <c r="A1099" s="614"/>
      <c r="B1099" s="614"/>
      <c r="C1099" s="614"/>
      <c r="D1099" s="614"/>
      <c r="E1099" s="614" t="s">
        <v>14067</v>
      </c>
      <c r="F1099" s="541">
        <v>16.89</v>
      </c>
      <c r="G1099" s="614"/>
      <c r="H1099" s="818" t="s">
        <v>14066</v>
      </c>
      <c r="I1099" s="818"/>
      <c r="J1099" s="541">
        <v>77.87</v>
      </c>
    </row>
    <row r="1100" spans="1:10" ht="0.95" customHeight="1" thickTop="1">
      <c r="A1100" s="540"/>
      <c r="B1100" s="540"/>
      <c r="C1100" s="540"/>
      <c r="D1100" s="540"/>
      <c r="E1100" s="540"/>
      <c r="F1100" s="540"/>
      <c r="G1100" s="540"/>
      <c r="H1100" s="540"/>
      <c r="I1100" s="540"/>
      <c r="J1100" s="540"/>
    </row>
    <row r="1101" spans="1:10" ht="18" customHeight="1">
      <c r="A1101" s="615" t="s">
        <v>14533</v>
      </c>
      <c r="B1101" s="554" t="s">
        <v>14089</v>
      </c>
      <c r="C1101" s="615" t="s">
        <v>14088</v>
      </c>
      <c r="D1101" s="615" t="s">
        <v>14087</v>
      </c>
      <c r="E1101" s="819" t="s">
        <v>14086</v>
      </c>
      <c r="F1101" s="819"/>
      <c r="G1101" s="555" t="s">
        <v>14085</v>
      </c>
      <c r="H1101" s="554" t="s">
        <v>14084</v>
      </c>
      <c r="I1101" s="554" t="s">
        <v>14083</v>
      </c>
      <c r="J1101" s="554" t="s">
        <v>14082</v>
      </c>
    </row>
    <row r="1102" spans="1:10" ht="24" customHeight="1">
      <c r="A1102" s="616" t="s">
        <v>14081</v>
      </c>
      <c r="B1102" s="553" t="s">
        <v>14532</v>
      </c>
      <c r="C1102" s="616" t="s">
        <v>7</v>
      </c>
      <c r="D1102" s="616" t="s">
        <v>725</v>
      </c>
      <c r="E1102" s="820" t="s">
        <v>14126</v>
      </c>
      <c r="F1102" s="820"/>
      <c r="G1102" s="552" t="s">
        <v>49</v>
      </c>
      <c r="H1102" s="551">
        <v>1</v>
      </c>
      <c r="I1102" s="550">
        <v>64.66</v>
      </c>
      <c r="J1102" s="550">
        <v>64.66</v>
      </c>
    </row>
    <row r="1103" spans="1:10" ht="24" customHeight="1">
      <c r="A1103" s="617" t="s">
        <v>14077</v>
      </c>
      <c r="B1103" s="549" t="s">
        <v>14125</v>
      </c>
      <c r="C1103" s="617" t="s">
        <v>7</v>
      </c>
      <c r="D1103" s="617" t="s">
        <v>78</v>
      </c>
      <c r="E1103" s="821" t="s">
        <v>14075</v>
      </c>
      <c r="F1103" s="821"/>
      <c r="G1103" s="548" t="s">
        <v>26</v>
      </c>
      <c r="H1103" s="547">
        <v>0.19900000000000001</v>
      </c>
      <c r="I1103" s="546">
        <v>14.33</v>
      </c>
      <c r="J1103" s="546">
        <v>2.85</v>
      </c>
    </row>
    <row r="1104" spans="1:10" ht="24" customHeight="1">
      <c r="A1104" s="617" t="s">
        <v>14077</v>
      </c>
      <c r="B1104" s="549" t="s">
        <v>14124</v>
      </c>
      <c r="C1104" s="617" t="s">
        <v>7</v>
      </c>
      <c r="D1104" s="617" t="s">
        <v>76</v>
      </c>
      <c r="E1104" s="821" t="s">
        <v>14075</v>
      </c>
      <c r="F1104" s="821"/>
      <c r="G1104" s="548" t="s">
        <v>26</v>
      </c>
      <c r="H1104" s="547">
        <v>0.19900000000000001</v>
      </c>
      <c r="I1104" s="546">
        <v>18.38</v>
      </c>
      <c r="J1104" s="546">
        <v>3.65</v>
      </c>
    </row>
    <row r="1105" spans="1:10" ht="24" customHeight="1">
      <c r="A1105" s="613" t="s">
        <v>14073</v>
      </c>
      <c r="B1105" s="545" t="s">
        <v>14528</v>
      </c>
      <c r="C1105" s="613" t="s">
        <v>7</v>
      </c>
      <c r="D1105" s="613" t="s">
        <v>8517</v>
      </c>
      <c r="E1105" s="817" t="s">
        <v>14071</v>
      </c>
      <c r="F1105" s="817"/>
      <c r="G1105" s="544" t="s">
        <v>49</v>
      </c>
      <c r="H1105" s="543">
        <v>1</v>
      </c>
      <c r="I1105" s="542">
        <v>55.58</v>
      </c>
      <c r="J1105" s="542">
        <v>55.58</v>
      </c>
    </row>
    <row r="1106" spans="1:10" ht="36" customHeight="1">
      <c r="A1106" s="613" t="s">
        <v>14073</v>
      </c>
      <c r="B1106" s="545" t="s">
        <v>14531</v>
      </c>
      <c r="C1106" s="613" t="s">
        <v>7</v>
      </c>
      <c r="D1106" s="613" t="s">
        <v>5925</v>
      </c>
      <c r="E1106" s="817" t="s">
        <v>14071</v>
      </c>
      <c r="F1106" s="817"/>
      <c r="G1106" s="544" t="s">
        <v>49</v>
      </c>
      <c r="H1106" s="543">
        <v>3</v>
      </c>
      <c r="I1106" s="542">
        <v>0.86</v>
      </c>
      <c r="J1106" s="542">
        <v>2.58</v>
      </c>
    </row>
    <row r="1107" spans="1:10" ht="25.5">
      <c r="A1107" s="614"/>
      <c r="B1107" s="614"/>
      <c r="C1107" s="614"/>
      <c r="D1107" s="614"/>
      <c r="E1107" s="614" t="s">
        <v>14070</v>
      </c>
      <c r="F1107" s="541">
        <v>2.4937520000000002</v>
      </c>
      <c r="G1107" s="614" t="s">
        <v>14069</v>
      </c>
      <c r="H1107" s="541">
        <v>2.1</v>
      </c>
      <c r="I1107" s="614" t="s">
        <v>14068</v>
      </c>
      <c r="J1107" s="541">
        <v>4.59</v>
      </c>
    </row>
    <row r="1108" spans="1:10" ht="15" thickBot="1">
      <c r="A1108" s="614"/>
      <c r="B1108" s="614"/>
      <c r="C1108" s="614"/>
      <c r="D1108" s="614"/>
      <c r="E1108" s="614" t="s">
        <v>14067</v>
      </c>
      <c r="F1108" s="541">
        <v>17.91</v>
      </c>
      <c r="G1108" s="614"/>
      <c r="H1108" s="818" t="s">
        <v>14066</v>
      </c>
      <c r="I1108" s="818"/>
      <c r="J1108" s="541">
        <v>82.57</v>
      </c>
    </row>
    <row r="1109" spans="1:10" ht="0.95" customHeight="1" thickTop="1">
      <c r="A1109" s="540"/>
      <c r="B1109" s="540"/>
      <c r="C1109" s="540"/>
      <c r="D1109" s="540"/>
      <c r="E1109" s="540"/>
      <c r="F1109" s="540"/>
      <c r="G1109" s="540"/>
      <c r="H1109" s="540"/>
      <c r="I1109" s="540"/>
      <c r="J1109" s="540"/>
    </row>
    <row r="1110" spans="1:10" ht="18" customHeight="1">
      <c r="A1110" s="615" t="s">
        <v>14530</v>
      </c>
      <c r="B1110" s="554" t="s">
        <v>14089</v>
      </c>
      <c r="C1110" s="615" t="s">
        <v>14088</v>
      </c>
      <c r="D1110" s="615" t="s">
        <v>14087</v>
      </c>
      <c r="E1110" s="819" t="s">
        <v>14086</v>
      </c>
      <c r="F1110" s="819"/>
      <c r="G1110" s="555" t="s">
        <v>14085</v>
      </c>
      <c r="H1110" s="554" t="s">
        <v>14084</v>
      </c>
      <c r="I1110" s="554" t="s">
        <v>14083</v>
      </c>
      <c r="J1110" s="554" t="s">
        <v>14082</v>
      </c>
    </row>
    <row r="1111" spans="1:10" ht="24" customHeight="1">
      <c r="A1111" s="616" t="s">
        <v>14081</v>
      </c>
      <c r="B1111" s="553" t="s">
        <v>14529</v>
      </c>
      <c r="C1111" s="616" t="s">
        <v>7</v>
      </c>
      <c r="D1111" s="616" t="s">
        <v>726</v>
      </c>
      <c r="E1111" s="820" t="s">
        <v>14126</v>
      </c>
      <c r="F1111" s="820"/>
      <c r="G1111" s="552" t="s">
        <v>49</v>
      </c>
      <c r="H1111" s="551">
        <v>1</v>
      </c>
      <c r="I1111" s="550">
        <v>67.56</v>
      </c>
      <c r="J1111" s="550">
        <v>67.56</v>
      </c>
    </row>
    <row r="1112" spans="1:10" ht="24" customHeight="1">
      <c r="A1112" s="617" t="s">
        <v>14077</v>
      </c>
      <c r="B1112" s="549" t="s">
        <v>14125</v>
      </c>
      <c r="C1112" s="617" t="s">
        <v>7</v>
      </c>
      <c r="D1112" s="617" t="s">
        <v>78</v>
      </c>
      <c r="E1112" s="821" t="s">
        <v>14075</v>
      </c>
      <c r="F1112" s="821"/>
      <c r="G1112" s="548" t="s">
        <v>26</v>
      </c>
      <c r="H1112" s="547">
        <v>0.27300000000000002</v>
      </c>
      <c r="I1112" s="546">
        <v>14.33</v>
      </c>
      <c r="J1112" s="546">
        <v>3.91</v>
      </c>
    </row>
    <row r="1113" spans="1:10" ht="24" customHeight="1">
      <c r="A1113" s="617" t="s">
        <v>14077</v>
      </c>
      <c r="B1113" s="549" t="s">
        <v>14124</v>
      </c>
      <c r="C1113" s="617" t="s">
        <v>7</v>
      </c>
      <c r="D1113" s="617" t="s">
        <v>76</v>
      </c>
      <c r="E1113" s="821" t="s">
        <v>14075</v>
      </c>
      <c r="F1113" s="821"/>
      <c r="G1113" s="548" t="s">
        <v>26</v>
      </c>
      <c r="H1113" s="547">
        <v>0.27300000000000002</v>
      </c>
      <c r="I1113" s="546">
        <v>18.38</v>
      </c>
      <c r="J1113" s="546">
        <v>5.01</v>
      </c>
    </row>
    <row r="1114" spans="1:10" ht="24" customHeight="1">
      <c r="A1114" s="613" t="s">
        <v>14073</v>
      </c>
      <c r="B1114" s="545" t="s">
        <v>14528</v>
      </c>
      <c r="C1114" s="613" t="s">
        <v>7</v>
      </c>
      <c r="D1114" s="613" t="s">
        <v>8517</v>
      </c>
      <c r="E1114" s="817" t="s">
        <v>14071</v>
      </c>
      <c r="F1114" s="817"/>
      <c r="G1114" s="544" t="s">
        <v>49</v>
      </c>
      <c r="H1114" s="543">
        <v>1</v>
      </c>
      <c r="I1114" s="542">
        <v>55.58</v>
      </c>
      <c r="J1114" s="542">
        <v>55.58</v>
      </c>
    </row>
    <row r="1115" spans="1:10" ht="36" customHeight="1">
      <c r="A1115" s="613" t="s">
        <v>14073</v>
      </c>
      <c r="B1115" s="545" t="s">
        <v>14527</v>
      </c>
      <c r="C1115" s="613" t="s">
        <v>7</v>
      </c>
      <c r="D1115" s="613" t="s">
        <v>5926</v>
      </c>
      <c r="E1115" s="817" t="s">
        <v>14071</v>
      </c>
      <c r="F1115" s="817"/>
      <c r="G1115" s="544" t="s">
        <v>49</v>
      </c>
      <c r="H1115" s="543">
        <v>3</v>
      </c>
      <c r="I1115" s="542">
        <v>1.02</v>
      </c>
      <c r="J1115" s="542">
        <v>3.06</v>
      </c>
    </row>
    <row r="1116" spans="1:10" ht="25.5">
      <c r="A1116" s="614"/>
      <c r="B1116" s="614"/>
      <c r="C1116" s="614"/>
      <c r="D1116" s="614"/>
      <c r="E1116" s="614" t="s">
        <v>14070</v>
      </c>
      <c r="F1116" s="541">
        <v>3.4173638999999998</v>
      </c>
      <c r="G1116" s="614" t="s">
        <v>14069</v>
      </c>
      <c r="H1116" s="541">
        <v>2.87</v>
      </c>
      <c r="I1116" s="614" t="s">
        <v>14068</v>
      </c>
      <c r="J1116" s="541">
        <v>6.29</v>
      </c>
    </row>
    <row r="1117" spans="1:10" ht="15" thickBot="1">
      <c r="A1117" s="614"/>
      <c r="B1117" s="614"/>
      <c r="C1117" s="614"/>
      <c r="D1117" s="614"/>
      <c r="E1117" s="614" t="s">
        <v>14067</v>
      </c>
      <c r="F1117" s="541">
        <v>18.71</v>
      </c>
      <c r="G1117" s="614"/>
      <c r="H1117" s="818" t="s">
        <v>14066</v>
      </c>
      <c r="I1117" s="818"/>
      <c r="J1117" s="541">
        <v>86.27</v>
      </c>
    </row>
    <row r="1118" spans="1:10" ht="0.95" customHeight="1" thickTop="1">
      <c r="A1118" s="540"/>
      <c r="B1118" s="540"/>
      <c r="C1118" s="540"/>
      <c r="D1118" s="540"/>
      <c r="E1118" s="540"/>
      <c r="F1118" s="540"/>
      <c r="G1118" s="540"/>
      <c r="H1118" s="540"/>
      <c r="I1118" s="540"/>
      <c r="J1118" s="540"/>
    </row>
    <row r="1119" spans="1:10" ht="18" customHeight="1">
      <c r="A1119" s="615" t="s">
        <v>14526</v>
      </c>
      <c r="B1119" s="554" t="s">
        <v>14089</v>
      </c>
      <c r="C1119" s="615" t="s">
        <v>14088</v>
      </c>
      <c r="D1119" s="615" t="s">
        <v>14087</v>
      </c>
      <c r="E1119" s="819" t="s">
        <v>14086</v>
      </c>
      <c r="F1119" s="819"/>
      <c r="G1119" s="555" t="s">
        <v>14085</v>
      </c>
      <c r="H1119" s="554" t="s">
        <v>14084</v>
      </c>
      <c r="I1119" s="554" t="s">
        <v>14083</v>
      </c>
      <c r="J1119" s="554" t="s">
        <v>14082</v>
      </c>
    </row>
    <row r="1120" spans="1:10" ht="24" customHeight="1">
      <c r="A1120" s="616" t="s">
        <v>14081</v>
      </c>
      <c r="B1120" s="553" t="s">
        <v>14525</v>
      </c>
      <c r="C1120" s="616" t="s">
        <v>7</v>
      </c>
      <c r="D1120" s="616" t="s">
        <v>4604</v>
      </c>
      <c r="E1120" s="820" t="s">
        <v>14126</v>
      </c>
      <c r="F1120" s="820"/>
      <c r="G1120" s="552" t="s">
        <v>49</v>
      </c>
      <c r="H1120" s="551">
        <v>1</v>
      </c>
      <c r="I1120" s="550">
        <v>110.02</v>
      </c>
      <c r="J1120" s="550">
        <v>110.02</v>
      </c>
    </row>
    <row r="1121" spans="1:10" ht="24" customHeight="1">
      <c r="A1121" s="617" t="s">
        <v>14077</v>
      </c>
      <c r="B1121" s="549" t="s">
        <v>14125</v>
      </c>
      <c r="C1121" s="617" t="s">
        <v>7</v>
      </c>
      <c r="D1121" s="617" t="s">
        <v>78</v>
      </c>
      <c r="E1121" s="821" t="s">
        <v>14075</v>
      </c>
      <c r="F1121" s="821"/>
      <c r="G1121" s="548" t="s">
        <v>26</v>
      </c>
      <c r="H1121" s="547">
        <v>0.4</v>
      </c>
      <c r="I1121" s="546">
        <v>14.33</v>
      </c>
      <c r="J1121" s="546">
        <v>5.73</v>
      </c>
    </row>
    <row r="1122" spans="1:10" ht="24" customHeight="1">
      <c r="A1122" s="617" t="s">
        <v>14077</v>
      </c>
      <c r="B1122" s="549" t="s">
        <v>14124</v>
      </c>
      <c r="C1122" s="617" t="s">
        <v>7</v>
      </c>
      <c r="D1122" s="617" t="s">
        <v>76</v>
      </c>
      <c r="E1122" s="821" t="s">
        <v>14075</v>
      </c>
      <c r="F1122" s="821"/>
      <c r="G1122" s="548" t="s">
        <v>26</v>
      </c>
      <c r="H1122" s="547">
        <v>0.4</v>
      </c>
      <c r="I1122" s="546">
        <v>18.38</v>
      </c>
      <c r="J1122" s="546">
        <v>7.35</v>
      </c>
    </row>
    <row r="1123" spans="1:10" ht="24" customHeight="1">
      <c r="A1123" s="613" t="s">
        <v>14073</v>
      </c>
      <c r="B1123" s="545" t="s">
        <v>14524</v>
      </c>
      <c r="C1123" s="613" t="s">
        <v>7</v>
      </c>
      <c r="D1123" s="613" t="s">
        <v>6112</v>
      </c>
      <c r="E1123" s="817" t="s">
        <v>14071</v>
      </c>
      <c r="F1123" s="817"/>
      <c r="G1123" s="544" t="s">
        <v>49</v>
      </c>
      <c r="H1123" s="543">
        <v>1</v>
      </c>
      <c r="I1123" s="542">
        <v>96.94</v>
      </c>
      <c r="J1123" s="542">
        <v>96.94</v>
      </c>
    </row>
    <row r="1124" spans="1:10" ht="25.5">
      <c r="A1124" s="614"/>
      <c r="B1124" s="614"/>
      <c r="C1124" s="614"/>
      <c r="D1124" s="614"/>
      <c r="E1124" s="614" t="s">
        <v>14070</v>
      </c>
      <c r="F1124" s="541">
        <v>5.0092360999999999</v>
      </c>
      <c r="G1124" s="614" t="s">
        <v>14069</v>
      </c>
      <c r="H1124" s="541">
        <v>4.21</v>
      </c>
      <c r="I1124" s="614" t="s">
        <v>14068</v>
      </c>
      <c r="J1124" s="541">
        <v>9.2200000000000006</v>
      </c>
    </row>
    <row r="1125" spans="1:10" ht="15" thickBot="1">
      <c r="A1125" s="614"/>
      <c r="B1125" s="614"/>
      <c r="C1125" s="614"/>
      <c r="D1125" s="614"/>
      <c r="E1125" s="614" t="s">
        <v>14067</v>
      </c>
      <c r="F1125" s="541">
        <v>30.47</v>
      </c>
      <c r="G1125" s="614"/>
      <c r="H1125" s="818" t="s">
        <v>14066</v>
      </c>
      <c r="I1125" s="818"/>
      <c r="J1125" s="541">
        <v>140.49</v>
      </c>
    </row>
    <row r="1126" spans="1:10" ht="0.95" customHeight="1" thickTop="1">
      <c r="A1126" s="540"/>
      <c r="B1126" s="540"/>
      <c r="C1126" s="540"/>
      <c r="D1126" s="540"/>
      <c r="E1126" s="540"/>
      <c r="F1126" s="540"/>
      <c r="G1126" s="540"/>
      <c r="H1126" s="540"/>
      <c r="I1126" s="540"/>
      <c r="J1126" s="540"/>
    </row>
    <row r="1127" spans="1:10" ht="18" customHeight="1">
      <c r="A1127" s="615" t="s">
        <v>14523</v>
      </c>
      <c r="B1127" s="554" t="s">
        <v>14089</v>
      </c>
      <c r="C1127" s="615" t="s">
        <v>14088</v>
      </c>
      <c r="D1127" s="615" t="s">
        <v>14087</v>
      </c>
      <c r="E1127" s="819" t="s">
        <v>14086</v>
      </c>
      <c r="F1127" s="819"/>
      <c r="G1127" s="555" t="s">
        <v>14085</v>
      </c>
      <c r="H1127" s="554" t="s">
        <v>14084</v>
      </c>
      <c r="I1127" s="554" t="s">
        <v>14083</v>
      </c>
      <c r="J1127" s="554" t="s">
        <v>14082</v>
      </c>
    </row>
    <row r="1128" spans="1:10" ht="24" customHeight="1">
      <c r="A1128" s="616" t="s">
        <v>14081</v>
      </c>
      <c r="B1128" s="553" t="s">
        <v>14522</v>
      </c>
      <c r="C1128" s="616" t="s">
        <v>7</v>
      </c>
      <c r="D1128" s="616" t="s">
        <v>4596</v>
      </c>
      <c r="E1128" s="820" t="s">
        <v>14126</v>
      </c>
      <c r="F1128" s="820"/>
      <c r="G1128" s="552" t="s">
        <v>49</v>
      </c>
      <c r="H1128" s="551">
        <v>1</v>
      </c>
      <c r="I1128" s="550">
        <v>495.76</v>
      </c>
      <c r="J1128" s="550">
        <v>495.76</v>
      </c>
    </row>
    <row r="1129" spans="1:10" ht="24" customHeight="1">
      <c r="A1129" s="617" t="s">
        <v>14077</v>
      </c>
      <c r="B1129" s="549" t="s">
        <v>14125</v>
      </c>
      <c r="C1129" s="617" t="s">
        <v>7</v>
      </c>
      <c r="D1129" s="617" t="s">
        <v>78</v>
      </c>
      <c r="E1129" s="821" t="s">
        <v>14075</v>
      </c>
      <c r="F1129" s="821"/>
      <c r="G1129" s="548" t="s">
        <v>26</v>
      </c>
      <c r="H1129" s="547">
        <v>0.4</v>
      </c>
      <c r="I1129" s="546">
        <v>14.33</v>
      </c>
      <c r="J1129" s="546">
        <v>5.73</v>
      </c>
    </row>
    <row r="1130" spans="1:10" ht="24" customHeight="1">
      <c r="A1130" s="617" t="s">
        <v>14077</v>
      </c>
      <c r="B1130" s="549" t="s">
        <v>14124</v>
      </c>
      <c r="C1130" s="617" t="s">
        <v>7</v>
      </c>
      <c r="D1130" s="617" t="s">
        <v>76</v>
      </c>
      <c r="E1130" s="821" t="s">
        <v>14075</v>
      </c>
      <c r="F1130" s="821"/>
      <c r="G1130" s="548" t="s">
        <v>26</v>
      </c>
      <c r="H1130" s="547">
        <v>0.4</v>
      </c>
      <c r="I1130" s="546">
        <v>18.38</v>
      </c>
      <c r="J1130" s="546">
        <v>7.35</v>
      </c>
    </row>
    <row r="1131" spans="1:10" ht="24" customHeight="1">
      <c r="A1131" s="613" t="s">
        <v>14073</v>
      </c>
      <c r="B1131" s="545" t="s">
        <v>14521</v>
      </c>
      <c r="C1131" s="613" t="s">
        <v>7</v>
      </c>
      <c r="D1131" s="613" t="s">
        <v>6115</v>
      </c>
      <c r="E1131" s="817" t="s">
        <v>14071</v>
      </c>
      <c r="F1131" s="817"/>
      <c r="G1131" s="544" t="s">
        <v>49</v>
      </c>
      <c r="H1131" s="543">
        <v>1</v>
      </c>
      <c r="I1131" s="542">
        <v>482.68</v>
      </c>
      <c r="J1131" s="542">
        <v>482.68</v>
      </c>
    </row>
    <row r="1132" spans="1:10" ht="25.5">
      <c r="A1132" s="614"/>
      <c r="B1132" s="614"/>
      <c r="C1132" s="614"/>
      <c r="D1132" s="614"/>
      <c r="E1132" s="614" t="s">
        <v>14070</v>
      </c>
      <c r="F1132" s="541">
        <v>5.0092360999999999</v>
      </c>
      <c r="G1132" s="614" t="s">
        <v>14069</v>
      </c>
      <c r="H1132" s="541">
        <v>4.21</v>
      </c>
      <c r="I1132" s="614" t="s">
        <v>14068</v>
      </c>
      <c r="J1132" s="541">
        <v>9.2200000000000006</v>
      </c>
    </row>
    <row r="1133" spans="1:10" ht="15" thickBot="1">
      <c r="A1133" s="614"/>
      <c r="B1133" s="614"/>
      <c r="C1133" s="614"/>
      <c r="D1133" s="614"/>
      <c r="E1133" s="614" t="s">
        <v>14067</v>
      </c>
      <c r="F1133" s="541">
        <v>137.32</v>
      </c>
      <c r="G1133" s="614"/>
      <c r="H1133" s="818" t="s">
        <v>14066</v>
      </c>
      <c r="I1133" s="818"/>
      <c r="J1133" s="541">
        <v>633.08000000000004</v>
      </c>
    </row>
    <row r="1134" spans="1:10" ht="0.95" customHeight="1" thickTop="1">
      <c r="A1134" s="540"/>
      <c r="B1134" s="540"/>
      <c r="C1134" s="540"/>
      <c r="D1134" s="540"/>
      <c r="E1134" s="540"/>
      <c r="F1134" s="540"/>
      <c r="G1134" s="540"/>
      <c r="H1134" s="540"/>
      <c r="I1134" s="540"/>
      <c r="J1134" s="540"/>
    </row>
    <row r="1135" spans="1:10" ht="18" customHeight="1">
      <c r="A1135" s="615" t="s">
        <v>14520</v>
      </c>
      <c r="B1135" s="554" t="s">
        <v>14089</v>
      </c>
      <c r="C1135" s="615" t="s">
        <v>14088</v>
      </c>
      <c r="D1135" s="615" t="s">
        <v>14087</v>
      </c>
      <c r="E1135" s="819" t="s">
        <v>14086</v>
      </c>
      <c r="F1135" s="819"/>
      <c r="G1135" s="555" t="s">
        <v>14085</v>
      </c>
      <c r="H1135" s="554" t="s">
        <v>14084</v>
      </c>
      <c r="I1135" s="554" t="s">
        <v>14083</v>
      </c>
      <c r="J1135" s="554" t="s">
        <v>14082</v>
      </c>
    </row>
    <row r="1136" spans="1:10" ht="36" customHeight="1">
      <c r="A1136" s="616" t="s">
        <v>14081</v>
      </c>
      <c r="B1136" s="553" t="s">
        <v>14519</v>
      </c>
      <c r="C1136" s="616" t="s">
        <v>7</v>
      </c>
      <c r="D1136" s="616" t="s">
        <v>2757</v>
      </c>
      <c r="E1136" s="820" t="s">
        <v>14126</v>
      </c>
      <c r="F1136" s="820"/>
      <c r="G1136" s="552" t="s">
        <v>49</v>
      </c>
      <c r="H1136" s="551">
        <v>1</v>
      </c>
      <c r="I1136" s="550">
        <v>28.72</v>
      </c>
      <c r="J1136" s="550">
        <v>28.72</v>
      </c>
    </row>
    <row r="1137" spans="1:10" ht="36" customHeight="1">
      <c r="A1137" s="617" t="s">
        <v>14077</v>
      </c>
      <c r="B1137" s="549" t="s">
        <v>14139</v>
      </c>
      <c r="C1137" s="617" t="s">
        <v>7</v>
      </c>
      <c r="D1137" s="617" t="s">
        <v>609</v>
      </c>
      <c r="E1137" s="821" t="s">
        <v>14126</v>
      </c>
      <c r="F1137" s="821"/>
      <c r="G1137" s="548" t="s">
        <v>49</v>
      </c>
      <c r="H1137" s="547">
        <v>1</v>
      </c>
      <c r="I1137" s="546">
        <v>5.15</v>
      </c>
      <c r="J1137" s="546">
        <v>5.15</v>
      </c>
    </row>
    <row r="1138" spans="1:10" ht="36" customHeight="1">
      <c r="A1138" s="617" t="s">
        <v>14077</v>
      </c>
      <c r="B1138" s="549" t="s">
        <v>14127</v>
      </c>
      <c r="C1138" s="617" t="s">
        <v>7</v>
      </c>
      <c r="D1138" s="617" t="s">
        <v>2755</v>
      </c>
      <c r="E1138" s="821" t="s">
        <v>14126</v>
      </c>
      <c r="F1138" s="821"/>
      <c r="G1138" s="548" t="s">
        <v>49</v>
      </c>
      <c r="H1138" s="547">
        <v>1</v>
      </c>
      <c r="I1138" s="546">
        <v>23.57</v>
      </c>
      <c r="J1138" s="546">
        <v>23.57</v>
      </c>
    </row>
    <row r="1139" spans="1:10" ht="25.5">
      <c r="A1139" s="614"/>
      <c r="B1139" s="614"/>
      <c r="C1139" s="614"/>
      <c r="D1139" s="614"/>
      <c r="E1139" s="614" t="s">
        <v>14070</v>
      </c>
      <c r="F1139" s="541">
        <v>6.0415082</v>
      </c>
      <c r="G1139" s="614" t="s">
        <v>14069</v>
      </c>
      <c r="H1139" s="541">
        <v>5.08</v>
      </c>
      <c r="I1139" s="614" t="s">
        <v>14068</v>
      </c>
      <c r="J1139" s="541">
        <v>11.12</v>
      </c>
    </row>
    <row r="1140" spans="1:10" ht="15" thickBot="1">
      <c r="A1140" s="614"/>
      <c r="B1140" s="614"/>
      <c r="C1140" s="614"/>
      <c r="D1140" s="614"/>
      <c r="E1140" s="614" t="s">
        <v>14067</v>
      </c>
      <c r="F1140" s="541">
        <v>7.95</v>
      </c>
      <c r="G1140" s="614"/>
      <c r="H1140" s="818" t="s">
        <v>14066</v>
      </c>
      <c r="I1140" s="818"/>
      <c r="J1140" s="541">
        <v>36.67</v>
      </c>
    </row>
    <row r="1141" spans="1:10" ht="0.95" customHeight="1" thickTop="1">
      <c r="A1141" s="540"/>
      <c r="B1141" s="540"/>
      <c r="C1141" s="540"/>
      <c r="D1141" s="540"/>
      <c r="E1141" s="540"/>
      <c r="F1141" s="540"/>
      <c r="G1141" s="540"/>
      <c r="H1141" s="540"/>
      <c r="I1141" s="540"/>
      <c r="J1141" s="540"/>
    </row>
    <row r="1142" spans="1:10" ht="18" customHeight="1">
      <c r="A1142" s="615" t="s">
        <v>14518</v>
      </c>
      <c r="B1142" s="554" t="s">
        <v>14089</v>
      </c>
      <c r="C1142" s="615" t="s">
        <v>14088</v>
      </c>
      <c r="D1142" s="615" t="s">
        <v>14087</v>
      </c>
      <c r="E1142" s="819" t="s">
        <v>14086</v>
      </c>
      <c r="F1142" s="819"/>
      <c r="G1142" s="555" t="s">
        <v>14085</v>
      </c>
      <c r="H1142" s="554" t="s">
        <v>14084</v>
      </c>
      <c r="I1142" s="554" t="s">
        <v>14083</v>
      </c>
      <c r="J1142" s="554" t="s">
        <v>14082</v>
      </c>
    </row>
    <row r="1143" spans="1:10" ht="36" customHeight="1">
      <c r="A1143" s="616" t="s">
        <v>14081</v>
      </c>
      <c r="B1143" s="553" t="s">
        <v>14517</v>
      </c>
      <c r="C1143" s="616" t="s">
        <v>7</v>
      </c>
      <c r="D1143" s="616" t="s">
        <v>2257</v>
      </c>
      <c r="E1143" s="820" t="s">
        <v>14079</v>
      </c>
      <c r="F1143" s="820"/>
      <c r="G1143" s="552" t="s">
        <v>49</v>
      </c>
      <c r="H1143" s="551">
        <v>1</v>
      </c>
      <c r="I1143" s="550">
        <v>3.87</v>
      </c>
      <c r="J1143" s="550">
        <v>3.87</v>
      </c>
    </row>
    <row r="1144" spans="1:10" ht="24" customHeight="1">
      <c r="A1144" s="617" t="s">
        <v>14077</v>
      </c>
      <c r="B1144" s="549" t="s">
        <v>14269</v>
      </c>
      <c r="C1144" s="617" t="s">
        <v>7</v>
      </c>
      <c r="D1144" s="617" t="s">
        <v>1657</v>
      </c>
      <c r="E1144" s="821" t="s">
        <v>14075</v>
      </c>
      <c r="F1144" s="821"/>
      <c r="G1144" s="548" t="s">
        <v>26</v>
      </c>
      <c r="H1144" s="547">
        <v>7.0000000000000007E-2</v>
      </c>
      <c r="I1144" s="546">
        <v>13.87</v>
      </c>
      <c r="J1144" s="546">
        <v>0.97</v>
      </c>
    </row>
    <row r="1145" spans="1:10" ht="24" customHeight="1">
      <c r="A1145" s="617" t="s">
        <v>14077</v>
      </c>
      <c r="B1145" s="549" t="s">
        <v>14078</v>
      </c>
      <c r="C1145" s="617" t="s">
        <v>7</v>
      </c>
      <c r="D1145" s="617" t="s">
        <v>74</v>
      </c>
      <c r="E1145" s="821" t="s">
        <v>14075</v>
      </c>
      <c r="F1145" s="821"/>
      <c r="G1145" s="548" t="s">
        <v>26</v>
      </c>
      <c r="H1145" s="547">
        <v>7.0000000000000007E-2</v>
      </c>
      <c r="I1145" s="546">
        <v>17.79</v>
      </c>
      <c r="J1145" s="546">
        <v>1.24</v>
      </c>
    </row>
    <row r="1146" spans="1:10" ht="24" customHeight="1">
      <c r="A1146" s="613" t="s">
        <v>14073</v>
      </c>
      <c r="B1146" s="545" t="s">
        <v>14440</v>
      </c>
      <c r="C1146" s="613" t="s">
        <v>7</v>
      </c>
      <c r="D1146" s="613" t="s">
        <v>5456</v>
      </c>
      <c r="E1146" s="817" t="s">
        <v>14071</v>
      </c>
      <c r="F1146" s="817"/>
      <c r="G1146" s="544" t="s">
        <v>49</v>
      </c>
      <c r="H1146" s="543">
        <v>7.1000000000000004E-3</v>
      </c>
      <c r="I1146" s="542">
        <v>79.94</v>
      </c>
      <c r="J1146" s="542">
        <v>0.56000000000000005</v>
      </c>
    </row>
    <row r="1147" spans="1:10" ht="24" customHeight="1">
      <c r="A1147" s="613" t="s">
        <v>14073</v>
      </c>
      <c r="B1147" s="545" t="s">
        <v>14516</v>
      </c>
      <c r="C1147" s="613" t="s">
        <v>7</v>
      </c>
      <c r="D1147" s="613" t="s">
        <v>6447</v>
      </c>
      <c r="E1147" s="817" t="s">
        <v>14071</v>
      </c>
      <c r="F1147" s="817"/>
      <c r="G1147" s="544" t="s">
        <v>49</v>
      </c>
      <c r="H1147" s="543">
        <v>1</v>
      </c>
      <c r="I1147" s="542">
        <v>0.52</v>
      </c>
      <c r="J1147" s="542">
        <v>0.52</v>
      </c>
    </row>
    <row r="1148" spans="1:10" ht="24" customHeight="1">
      <c r="A1148" s="613" t="s">
        <v>14073</v>
      </c>
      <c r="B1148" s="545" t="s">
        <v>14439</v>
      </c>
      <c r="C1148" s="613" t="s">
        <v>7</v>
      </c>
      <c r="D1148" s="613" t="s">
        <v>9083</v>
      </c>
      <c r="E1148" s="817" t="s">
        <v>14071</v>
      </c>
      <c r="F1148" s="817"/>
      <c r="G1148" s="544" t="s">
        <v>49</v>
      </c>
      <c r="H1148" s="543">
        <v>2.1000000000000001E-2</v>
      </c>
      <c r="I1148" s="542">
        <v>1.86</v>
      </c>
      <c r="J1148" s="542">
        <v>0.03</v>
      </c>
    </row>
    <row r="1149" spans="1:10" ht="24" customHeight="1">
      <c r="A1149" s="613" t="s">
        <v>14073</v>
      </c>
      <c r="B1149" s="545" t="s">
        <v>14438</v>
      </c>
      <c r="C1149" s="613" t="s">
        <v>7</v>
      </c>
      <c r="D1149" s="613" t="s">
        <v>8116</v>
      </c>
      <c r="E1149" s="817" t="s">
        <v>14071</v>
      </c>
      <c r="F1149" s="817"/>
      <c r="G1149" s="544" t="s">
        <v>49</v>
      </c>
      <c r="H1149" s="543">
        <v>8.0000000000000002E-3</v>
      </c>
      <c r="I1149" s="542">
        <v>69.42</v>
      </c>
      <c r="J1149" s="542">
        <v>0.55000000000000004</v>
      </c>
    </row>
    <row r="1150" spans="1:10" ht="25.5">
      <c r="A1150" s="614"/>
      <c r="B1150" s="614"/>
      <c r="C1150" s="614"/>
      <c r="D1150" s="614"/>
      <c r="E1150" s="614" t="s">
        <v>14070</v>
      </c>
      <c r="F1150" s="541">
        <v>0.86384870000000002</v>
      </c>
      <c r="G1150" s="614" t="s">
        <v>14069</v>
      </c>
      <c r="H1150" s="541">
        <v>0.73</v>
      </c>
      <c r="I1150" s="614" t="s">
        <v>14068</v>
      </c>
      <c r="J1150" s="541">
        <v>1.59</v>
      </c>
    </row>
    <row r="1151" spans="1:10" ht="15" thickBot="1">
      <c r="A1151" s="614"/>
      <c r="B1151" s="614"/>
      <c r="C1151" s="614"/>
      <c r="D1151" s="614"/>
      <c r="E1151" s="614" t="s">
        <v>14067</v>
      </c>
      <c r="F1151" s="541">
        <v>1.07</v>
      </c>
      <c r="G1151" s="614"/>
      <c r="H1151" s="818" t="s">
        <v>14066</v>
      </c>
      <c r="I1151" s="818"/>
      <c r="J1151" s="541">
        <v>4.9400000000000004</v>
      </c>
    </row>
    <row r="1152" spans="1:10" ht="0.95" customHeight="1" thickTop="1">
      <c r="A1152" s="540"/>
      <c r="B1152" s="540"/>
      <c r="C1152" s="540"/>
      <c r="D1152" s="540"/>
      <c r="E1152" s="540"/>
      <c r="F1152" s="540"/>
      <c r="G1152" s="540"/>
      <c r="H1152" s="540"/>
      <c r="I1152" s="540"/>
      <c r="J1152" s="540"/>
    </row>
    <row r="1153" spans="1:10" ht="18" customHeight="1">
      <c r="A1153" s="615" t="s">
        <v>14515</v>
      </c>
      <c r="B1153" s="554" t="s">
        <v>14089</v>
      </c>
      <c r="C1153" s="615" t="s">
        <v>14088</v>
      </c>
      <c r="D1153" s="615" t="s">
        <v>14087</v>
      </c>
      <c r="E1153" s="819" t="s">
        <v>14086</v>
      </c>
      <c r="F1153" s="819"/>
      <c r="G1153" s="555" t="s">
        <v>14085</v>
      </c>
      <c r="H1153" s="554" t="s">
        <v>14084</v>
      </c>
      <c r="I1153" s="554" t="s">
        <v>14083</v>
      </c>
      <c r="J1153" s="554" t="s">
        <v>14082</v>
      </c>
    </row>
    <row r="1154" spans="1:10" ht="24" customHeight="1">
      <c r="A1154" s="616" t="s">
        <v>14081</v>
      </c>
      <c r="B1154" s="553" t="s">
        <v>14514</v>
      </c>
      <c r="C1154" s="616" t="s">
        <v>7</v>
      </c>
      <c r="D1154" s="616" t="s">
        <v>139</v>
      </c>
      <c r="E1154" s="820" t="s">
        <v>14079</v>
      </c>
      <c r="F1154" s="820"/>
      <c r="G1154" s="552" t="s">
        <v>49</v>
      </c>
      <c r="H1154" s="551">
        <v>1</v>
      </c>
      <c r="I1154" s="550">
        <v>77.94</v>
      </c>
      <c r="J1154" s="550">
        <v>77.94</v>
      </c>
    </row>
    <row r="1155" spans="1:10" ht="24" customHeight="1">
      <c r="A1155" s="617" t="s">
        <v>14077</v>
      </c>
      <c r="B1155" s="549" t="s">
        <v>14180</v>
      </c>
      <c r="C1155" s="617" t="s">
        <v>7</v>
      </c>
      <c r="D1155" s="617" t="s">
        <v>71</v>
      </c>
      <c r="E1155" s="821" t="s">
        <v>14075</v>
      </c>
      <c r="F1155" s="821"/>
      <c r="G1155" s="548" t="s">
        <v>26</v>
      </c>
      <c r="H1155" s="547">
        <v>0.98</v>
      </c>
      <c r="I1155" s="546">
        <v>17.760000000000002</v>
      </c>
      <c r="J1155" s="546">
        <v>17.399999999999999</v>
      </c>
    </row>
    <row r="1156" spans="1:10" ht="24" customHeight="1">
      <c r="A1156" s="617" t="s">
        <v>14077</v>
      </c>
      <c r="B1156" s="549" t="s">
        <v>14076</v>
      </c>
      <c r="C1156" s="617" t="s">
        <v>7</v>
      </c>
      <c r="D1156" s="617" t="s">
        <v>29</v>
      </c>
      <c r="E1156" s="821" t="s">
        <v>14075</v>
      </c>
      <c r="F1156" s="821"/>
      <c r="G1156" s="548" t="s">
        <v>26</v>
      </c>
      <c r="H1156" s="547">
        <v>2.0699999999999998</v>
      </c>
      <c r="I1156" s="546">
        <v>14.37</v>
      </c>
      <c r="J1156" s="546">
        <v>29.74</v>
      </c>
    </row>
    <row r="1157" spans="1:10" ht="24" customHeight="1">
      <c r="A1157" s="613" t="s">
        <v>14073</v>
      </c>
      <c r="B1157" s="545" t="s">
        <v>14256</v>
      </c>
      <c r="C1157" s="613" t="s">
        <v>7</v>
      </c>
      <c r="D1157" s="613" t="s">
        <v>5513</v>
      </c>
      <c r="E1157" s="817" t="s">
        <v>14071</v>
      </c>
      <c r="F1157" s="817"/>
      <c r="G1157" s="544" t="s">
        <v>14118</v>
      </c>
      <c r="H1157" s="543">
        <v>0.11</v>
      </c>
      <c r="I1157" s="542">
        <v>62.5</v>
      </c>
      <c r="J1157" s="542">
        <v>6.87</v>
      </c>
    </row>
    <row r="1158" spans="1:10" ht="24" customHeight="1">
      <c r="A1158" s="613" t="s">
        <v>14073</v>
      </c>
      <c r="B1158" s="545" t="s">
        <v>14513</v>
      </c>
      <c r="C1158" s="613" t="s">
        <v>7</v>
      </c>
      <c r="D1158" s="613" t="s">
        <v>7111</v>
      </c>
      <c r="E1158" s="817" t="s">
        <v>14071</v>
      </c>
      <c r="F1158" s="817"/>
      <c r="G1158" s="544" t="s">
        <v>49</v>
      </c>
      <c r="H1158" s="543">
        <v>20</v>
      </c>
      <c r="I1158" s="542">
        <v>0.57999999999999996</v>
      </c>
      <c r="J1158" s="542">
        <v>11.6</v>
      </c>
    </row>
    <row r="1159" spans="1:10" ht="24" customHeight="1">
      <c r="A1159" s="613" t="s">
        <v>14073</v>
      </c>
      <c r="B1159" s="545" t="s">
        <v>14512</v>
      </c>
      <c r="C1159" s="613" t="s">
        <v>7</v>
      </c>
      <c r="D1159" s="613" t="s">
        <v>5896</v>
      </c>
      <c r="E1159" s="817" t="s">
        <v>14071</v>
      </c>
      <c r="F1159" s="817"/>
      <c r="G1159" s="544" t="s">
        <v>14511</v>
      </c>
      <c r="H1159" s="543">
        <v>0.41</v>
      </c>
      <c r="I1159" s="542">
        <v>24.04</v>
      </c>
      <c r="J1159" s="542">
        <v>9.85</v>
      </c>
    </row>
    <row r="1160" spans="1:10" ht="24" customHeight="1">
      <c r="A1160" s="613" t="s">
        <v>14073</v>
      </c>
      <c r="B1160" s="545" t="s">
        <v>14312</v>
      </c>
      <c r="C1160" s="613" t="s">
        <v>7</v>
      </c>
      <c r="D1160" s="613" t="s">
        <v>6782</v>
      </c>
      <c r="E1160" s="817" t="s">
        <v>14071</v>
      </c>
      <c r="F1160" s="817"/>
      <c r="G1160" s="544" t="s">
        <v>14118</v>
      </c>
      <c r="H1160" s="543">
        <v>3.1E-2</v>
      </c>
      <c r="I1160" s="542">
        <v>80</v>
      </c>
      <c r="J1160" s="542">
        <v>2.48</v>
      </c>
    </row>
    <row r="1161" spans="1:10" ht="25.5">
      <c r="A1161" s="614"/>
      <c r="B1161" s="614"/>
      <c r="C1161" s="614"/>
      <c r="D1161" s="614"/>
      <c r="E1161" s="614" t="s">
        <v>14070</v>
      </c>
      <c r="F1161" s="541">
        <v>17.744213800000001</v>
      </c>
      <c r="G1161" s="614" t="s">
        <v>14069</v>
      </c>
      <c r="H1161" s="541">
        <v>14.92</v>
      </c>
      <c r="I1161" s="614" t="s">
        <v>14068</v>
      </c>
      <c r="J1161" s="541">
        <v>32.659999999999997</v>
      </c>
    </row>
    <row r="1162" spans="1:10" ht="15" thickBot="1">
      <c r="A1162" s="614"/>
      <c r="B1162" s="614"/>
      <c r="C1162" s="614"/>
      <c r="D1162" s="614"/>
      <c r="E1162" s="614" t="s">
        <v>14067</v>
      </c>
      <c r="F1162" s="541">
        <v>21.58</v>
      </c>
      <c r="G1162" s="614"/>
      <c r="H1162" s="818" t="s">
        <v>14066</v>
      </c>
      <c r="I1162" s="818"/>
      <c r="J1162" s="541">
        <v>99.52</v>
      </c>
    </row>
    <row r="1163" spans="1:10" ht="0.95" customHeight="1" thickTop="1">
      <c r="A1163" s="540"/>
      <c r="B1163" s="540"/>
      <c r="C1163" s="540"/>
      <c r="D1163" s="540"/>
      <c r="E1163" s="540"/>
      <c r="F1163" s="540"/>
      <c r="G1163" s="540"/>
      <c r="H1163" s="540"/>
      <c r="I1163" s="540"/>
      <c r="J1163" s="540"/>
    </row>
    <row r="1164" spans="1:10" ht="18" customHeight="1">
      <c r="A1164" s="615" t="s">
        <v>14510</v>
      </c>
      <c r="B1164" s="554" t="s">
        <v>14089</v>
      </c>
      <c r="C1164" s="615" t="s">
        <v>14088</v>
      </c>
      <c r="D1164" s="615" t="s">
        <v>14087</v>
      </c>
      <c r="E1164" s="819" t="s">
        <v>14086</v>
      </c>
      <c r="F1164" s="819"/>
      <c r="G1164" s="555" t="s">
        <v>14085</v>
      </c>
      <c r="H1164" s="554" t="s">
        <v>14084</v>
      </c>
      <c r="I1164" s="554" t="s">
        <v>14083</v>
      </c>
      <c r="J1164" s="554" t="s">
        <v>14082</v>
      </c>
    </row>
    <row r="1165" spans="1:10" ht="36" customHeight="1">
      <c r="A1165" s="616" t="s">
        <v>14081</v>
      </c>
      <c r="B1165" s="553" t="s">
        <v>14509</v>
      </c>
      <c r="C1165" s="616" t="s">
        <v>7</v>
      </c>
      <c r="D1165" s="616" t="s">
        <v>13983</v>
      </c>
      <c r="E1165" s="820" t="s">
        <v>14420</v>
      </c>
      <c r="F1165" s="820"/>
      <c r="G1165" s="552" t="s">
        <v>14183</v>
      </c>
      <c r="H1165" s="551">
        <v>1</v>
      </c>
      <c r="I1165" s="550">
        <v>32.85</v>
      </c>
      <c r="J1165" s="550">
        <v>32.85</v>
      </c>
    </row>
    <row r="1166" spans="1:10" ht="24" customHeight="1">
      <c r="A1166" s="617" t="s">
        <v>14077</v>
      </c>
      <c r="B1166" s="549" t="s">
        <v>14196</v>
      </c>
      <c r="C1166" s="617" t="s">
        <v>7</v>
      </c>
      <c r="D1166" s="617" t="s">
        <v>314</v>
      </c>
      <c r="E1166" s="821" t="s">
        <v>14075</v>
      </c>
      <c r="F1166" s="821"/>
      <c r="G1166" s="548" t="s">
        <v>26</v>
      </c>
      <c r="H1166" s="547">
        <v>0.42980000000000002</v>
      </c>
      <c r="I1166" s="546">
        <v>19.84</v>
      </c>
      <c r="J1166" s="546">
        <v>8.52</v>
      </c>
    </row>
    <row r="1167" spans="1:10" ht="24" customHeight="1">
      <c r="A1167" s="613" t="s">
        <v>14073</v>
      </c>
      <c r="B1167" s="545" t="s">
        <v>14508</v>
      </c>
      <c r="C1167" s="613" t="s">
        <v>7</v>
      </c>
      <c r="D1167" s="613" t="s">
        <v>6922</v>
      </c>
      <c r="E1167" s="817" t="s">
        <v>14071</v>
      </c>
      <c r="F1167" s="817"/>
      <c r="G1167" s="544" t="s">
        <v>82</v>
      </c>
      <c r="H1167" s="543">
        <v>6.0600000000000001E-2</v>
      </c>
      <c r="I1167" s="542">
        <v>35.340000000000003</v>
      </c>
      <c r="J1167" s="542">
        <v>2.14</v>
      </c>
    </row>
    <row r="1168" spans="1:10" ht="24" customHeight="1">
      <c r="A1168" s="613" t="s">
        <v>14073</v>
      </c>
      <c r="B1168" s="545" t="s">
        <v>14507</v>
      </c>
      <c r="C1168" s="613" t="s">
        <v>7</v>
      </c>
      <c r="D1168" s="613" t="s">
        <v>7118</v>
      </c>
      <c r="E1168" s="817" t="s">
        <v>14071</v>
      </c>
      <c r="F1168" s="817"/>
      <c r="G1168" s="544" t="s">
        <v>82</v>
      </c>
      <c r="H1168" s="543">
        <v>0.40389999999999998</v>
      </c>
      <c r="I1168" s="542">
        <v>54.96</v>
      </c>
      <c r="J1168" s="542">
        <v>22.19</v>
      </c>
    </row>
    <row r="1169" spans="1:10" ht="25.5">
      <c r="A1169" s="614"/>
      <c r="B1169" s="614"/>
      <c r="C1169" s="614"/>
      <c r="D1169" s="614"/>
      <c r="E1169" s="614" t="s">
        <v>14070</v>
      </c>
      <c r="F1169" s="541">
        <v>3.2380745000000002</v>
      </c>
      <c r="G1169" s="614" t="s">
        <v>14069</v>
      </c>
      <c r="H1169" s="541">
        <v>2.72</v>
      </c>
      <c r="I1169" s="614" t="s">
        <v>14068</v>
      </c>
      <c r="J1169" s="541">
        <v>5.96</v>
      </c>
    </row>
    <row r="1170" spans="1:10" ht="15" thickBot="1">
      <c r="A1170" s="614"/>
      <c r="B1170" s="614"/>
      <c r="C1170" s="614"/>
      <c r="D1170" s="614"/>
      <c r="E1170" s="614" t="s">
        <v>14067</v>
      </c>
      <c r="F1170" s="541">
        <v>9.09</v>
      </c>
      <c r="G1170" s="614"/>
      <c r="H1170" s="818" t="s">
        <v>14066</v>
      </c>
      <c r="I1170" s="818"/>
      <c r="J1170" s="541">
        <v>41.94</v>
      </c>
    </row>
    <row r="1171" spans="1:10" ht="0.95" customHeight="1" thickTop="1">
      <c r="A1171" s="540"/>
      <c r="B1171" s="540"/>
      <c r="C1171" s="540"/>
      <c r="D1171" s="540"/>
      <c r="E1171" s="540"/>
      <c r="F1171" s="540"/>
      <c r="G1171" s="540"/>
      <c r="H1171" s="540"/>
      <c r="I1171" s="540"/>
      <c r="J1171" s="540"/>
    </row>
    <row r="1172" spans="1:10" ht="18" customHeight="1">
      <c r="A1172" s="615" t="s">
        <v>14506</v>
      </c>
      <c r="B1172" s="554" t="s">
        <v>14089</v>
      </c>
      <c r="C1172" s="615" t="s">
        <v>14088</v>
      </c>
      <c r="D1172" s="615" t="s">
        <v>14087</v>
      </c>
      <c r="E1172" s="819" t="s">
        <v>14086</v>
      </c>
      <c r="F1172" s="819"/>
      <c r="G1172" s="555" t="s">
        <v>14085</v>
      </c>
      <c r="H1172" s="554" t="s">
        <v>14084</v>
      </c>
      <c r="I1172" s="554" t="s">
        <v>14083</v>
      </c>
      <c r="J1172" s="554" t="s">
        <v>14082</v>
      </c>
    </row>
    <row r="1173" spans="1:10" ht="24" customHeight="1">
      <c r="A1173" s="616" t="s">
        <v>14081</v>
      </c>
      <c r="B1173" s="553" t="s">
        <v>14505</v>
      </c>
      <c r="C1173" s="616" t="s">
        <v>7</v>
      </c>
      <c r="D1173" s="616" t="s">
        <v>170</v>
      </c>
      <c r="E1173" s="820" t="s">
        <v>14119</v>
      </c>
      <c r="F1173" s="820"/>
      <c r="G1173" s="552" t="s">
        <v>14118</v>
      </c>
      <c r="H1173" s="551">
        <v>1</v>
      </c>
      <c r="I1173" s="550">
        <v>3.19</v>
      </c>
      <c r="J1173" s="550">
        <v>3.19</v>
      </c>
    </row>
    <row r="1174" spans="1:10" ht="48" customHeight="1">
      <c r="A1174" s="617" t="s">
        <v>14077</v>
      </c>
      <c r="B1174" s="549" t="s">
        <v>14345</v>
      </c>
      <c r="C1174" s="617" t="s">
        <v>7</v>
      </c>
      <c r="D1174" s="617" t="s">
        <v>1188</v>
      </c>
      <c r="E1174" s="821" t="s">
        <v>14108</v>
      </c>
      <c r="F1174" s="821"/>
      <c r="G1174" s="548" t="s">
        <v>68</v>
      </c>
      <c r="H1174" s="547">
        <v>7.0000000000000001E-3</v>
      </c>
      <c r="I1174" s="546">
        <v>119.2</v>
      </c>
      <c r="J1174" s="546">
        <v>0.83</v>
      </c>
    </row>
    <row r="1175" spans="1:10" ht="36" customHeight="1">
      <c r="A1175" s="617" t="s">
        <v>14077</v>
      </c>
      <c r="B1175" s="549" t="s">
        <v>14179</v>
      </c>
      <c r="C1175" s="617" t="s">
        <v>7</v>
      </c>
      <c r="D1175" s="617" t="s">
        <v>1217</v>
      </c>
      <c r="E1175" s="821" t="s">
        <v>14108</v>
      </c>
      <c r="F1175" s="821"/>
      <c r="G1175" s="548" t="s">
        <v>68</v>
      </c>
      <c r="H1175" s="547">
        <v>1.7999999999999999E-2</v>
      </c>
      <c r="I1175" s="546">
        <v>117.47</v>
      </c>
      <c r="J1175" s="546">
        <v>2.11</v>
      </c>
    </row>
    <row r="1176" spans="1:10" ht="24" customHeight="1">
      <c r="A1176" s="617" t="s">
        <v>14077</v>
      </c>
      <c r="B1176" s="549" t="s">
        <v>14076</v>
      </c>
      <c r="C1176" s="617" t="s">
        <v>7</v>
      </c>
      <c r="D1176" s="617" t="s">
        <v>29</v>
      </c>
      <c r="E1176" s="821" t="s">
        <v>14075</v>
      </c>
      <c r="F1176" s="821"/>
      <c r="G1176" s="548" t="s">
        <v>26</v>
      </c>
      <c r="H1176" s="547">
        <v>1.7999999999999999E-2</v>
      </c>
      <c r="I1176" s="546">
        <v>14.37</v>
      </c>
      <c r="J1176" s="546">
        <v>0.25</v>
      </c>
    </row>
    <row r="1177" spans="1:10" ht="25.5">
      <c r="A1177" s="614"/>
      <c r="B1177" s="614"/>
      <c r="C1177" s="614"/>
      <c r="D1177" s="614"/>
      <c r="E1177" s="614" t="s">
        <v>14070</v>
      </c>
      <c r="F1177" s="541">
        <v>0.22275339999999999</v>
      </c>
      <c r="G1177" s="614" t="s">
        <v>14069</v>
      </c>
      <c r="H1177" s="541">
        <v>0.19</v>
      </c>
      <c r="I1177" s="614" t="s">
        <v>14068</v>
      </c>
      <c r="J1177" s="541">
        <v>0.41</v>
      </c>
    </row>
    <row r="1178" spans="1:10" ht="15" thickBot="1">
      <c r="A1178" s="614"/>
      <c r="B1178" s="614"/>
      <c r="C1178" s="614"/>
      <c r="D1178" s="614"/>
      <c r="E1178" s="614" t="s">
        <v>14067</v>
      </c>
      <c r="F1178" s="541">
        <v>0.88</v>
      </c>
      <c r="G1178" s="614"/>
      <c r="H1178" s="818" t="s">
        <v>14066</v>
      </c>
      <c r="I1178" s="818"/>
      <c r="J1178" s="541">
        <v>4.07</v>
      </c>
    </row>
    <row r="1179" spans="1:10" ht="0.95" customHeight="1" thickTop="1">
      <c r="A1179" s="540"/>
      <c r="B1179" s="540"/>
      <c r="C1179" s="540"/>
      <c r="D1179" s="540"/>
      <c r="E1179" s="540"/>
      <c r="F1179" s="540"/>
      <c r="G1179" s="540"/>
      <c r="H1179" s="540"/>
      <c r="I1179" s="540"/>
      <c r="J1179" s="540"/>
    </row>
    <row r="1180" spans="1:10" ht="18" customHeight="1">
      <c r="A1180" s="615" t="s">
        <v>14504</v>
      </c>
      <c r="B1180" s="554" t="s">
        <v>14089</v>
      </c>
      <c r="C1180" s="615" t="s">
        <v>14088</v>
      </c>
      <c r="D1180" s="615" t="s">
        <v>14087</v>
      </c>
      <c r="E1180" s="819" t="s">
        <v>14086</v>
      </c>
      <c r="F1180" s="819"/>
      <c r="G1180" s="555" t="s">
        <v>14085</v>
      </c>
      <c r="H1180" s="554" t="s">
        <v>14084</v>
      </c>
      <c r="I1180" s="554" t="s">
        <v>14083</v>
      </c>
      <c r="J1180" s="554" t="s">
        <v>14082</v>
      </c>
    </row>
    <row r="1181" spans="1:10" ht="36" customHeight="1">
      <c r="A1181" s="616" t="s">
        <v>14081</v>
      </c>
      <c r="B1181" s="553" t="s">
        <v>14503</v>
      </c>
      <c r="C1181" s="616" t="s">
        <v>7</v>
      </c>
      <c r="D1181" s="616" t="s">
        <v>751</v>
      </c>
      <c r="E1181" s="820" t="s">
        <v>14495</v>
      </c>
      <c r="F1181" s="820"/>
      <c r="G1181" s="552" t="s">
        <v>14118</v>
      </c>
      <c r="H1181" s="551">
        <v>1</v>
      </c>
      <c r="I1181" s="550">
        <v>520</v>
      </c>
      <c r="J1181" s="550">
        <v>520</v>
      </c>
    </row>
    <row r="1182" spans="1:10" ht="24" customHeight="1">
      <c r="A1182" s="617" t="s">
        <v>14077</v>
      </c>
      <c r="B1182" s="549" t="s">
        <v>14273</v>
      </c>
      <c r="C1182" s="617" t="s">
        <v>7</v>
      </c>
      <c r="D1182" s="617" t="s">
        <v>70</v>
      </c>
      <c r="E1182" s="821" t="s">
        <v>14075</v>
      </c>
      <c r="F1182" s="821"/>
      <c r="G1182" s="548" t="s">
        <v>26</v>
      </c>
      <c r="H1182" s="547">
        <v>2.2559999999999998</v>
      </c>
      <c r="I1182" s="546">
        <v>17.64</v>
      </c>
      <c r="J1182" s="546">
        <v>39.79</v>
      </c>
    </row>
    <row r="1183" spans="1:10" ht="24" customHeight="1">
      <c r="A1183" s="617" t="s">
        <v>14077</v>
      </c>
      <c r="B1183" s="549" t="s">
        <v>14180</v>
      </c>
      <c r="C1183" s="617" t="s">
        <v>7</v>
      </c>
      <c r="D1183" s="617" t="s">
        <v>71</v>
      </c>
      <c r="E1183" s="821" t="s">
        <v>14075</v>
      </c>
      <c r="F1183" s="821"/>
      <c r="G1183" s="548" t="s">
        <v>26</v>
      </c>
      <c r="H1183" s="547">
        <v>0.26</v>
      </c>
      <c r="I1183" s="546">
        <v>17.760000000000002</v>
      </c>
      <c r="J1183" s="546">
        <v>4.6100000000000003</v>
      </c>
    </row>
    <row r="1184" spans="1:10" ht="24" customHeight="1">
      <c r="A1184" s="617" t="s">
        <v>14077</v>
      </c>
      <c r="B1184" s="549" t="s">
        <v>14076</v>
      </c>
      <c r="C1184" s="617" t="s">
        <v>7</v>
      </c>
      <c r="D1184" s="617" t="s">
        <v>29</v>
      </c>
      <c r="E1184" s="821" t="s">
        <v>14075</v>
      </c>
      <c r="F1184" s="821"/>
      <c r="G1184" s="548" t="s">
        <v>26</v>
      </c>
      <c r="H1184" s="547">
        <v>2.516</v>
      </c>
      <c r="I1184" s="546">
        <v>14.37</v>
      </c>
      <c r="J1184" s="546">
        <v>36.15</v>
      </c>
    </row>
    <row r="1185" spans="1:10" ht="36" customHeight="1">
      <c r="A1185" s="613" t="s">
        <v>14073</v>
      </c>
      <c r="B1185" s="545" t="s">
        <v>14494</v>
      </c>
      <c r="C1185" s="613" t="s">
        <v>7</v>
      </c>
      <c r="D1185" s="613" t="s">
        <v>8417</v>
      </c>
      <c r="E1185" s="817" t="s">
        <v>14071</v>
      </c>
      <c r="F1185" s="817"/>
      <c r="G1185" s="544" t="s">
        <v>14118</v>
      </c>
      <c r="H1185" s="543">
        <v>1.2130000000000001</v>
      </c>
      <c r="I1185" s="542">
        <v>348.15</v>
      </c>
      <c r="J1185" s="542">
        <v>422.3</v>
      </c>
    </row>
    <row r="1186" spans="1:10" ht="24" customHeight="1">
      <c r="A1186" s="613" t="s">
        <v>14073</v>
      </c>
      <c r="B1186" s="545" t="s">
        <v>14502</v>
      </c>
      <c r="C1186" s="613" t="s">
        <v>7</v>
      </c>
      <c r="D1186" s="613" t="s">
        <v>6771</v>
      </c>
      <c r="E1186" s="817" t="s">
        <v>14071</v>
      </c>
      <c r="F1186" s="817"/>
      <c r="G1186" s="544" t="s">
        <v>18</v>
      </c>
      <c r="H1186" s="543">
        <v>2.5</v>
      </c>
      <c r="I1186" s="542">
        <v>5.26</v>
      </c>
      <c r="J1186" s="542">
        <v>13.15</v>
      </c>
    </row>
    <row r="1187" spans="1:10" ht="24" customHeight="1">
      <c r="A1187" s="613" t="s">
        <v>14073</v>
      </c>
      <c r="B1187" s="545" t="s">
        <v>14200</v>
      </c>
      <c r="C1187" s="613" t="s">
        <v>7</v>
      </c>
      <c r="D1187" s="613" t="s">
        <v>11674</v>
      </c>
      <c r="E1187" s="817" t="s">
        <v>14071</v>
      </c>
      <c r="F1187" s="817"/>
      <c r="G1187" s="544" t="s">
        <v>18</v>
      </c>
      <c r="H1187" s="543">
        <v>2</v>
      </c>
      <c r="I1187" s="542">
        <v>2</v>
      </c>
      <c r="J1187" s="542">
        <v>4</v>
      </c>
    </row>
    <row r="1188" spans="1:10" ht="25.5">
      <c r="A1188" s="614"/>
      <c r="B1188" s="614"/>
      <c r="C1188" s="614"/>
      <c r="D1188" s="614"/>
      <c r="E1188" s="614" t="s">
        <v>14070</v>
      </c>
      <c r="F1188" s="541">
        <v>30.799739200000001</v>
      </c>
      <c r="G1188" s="614" t="s">
        <v>14069</v>
      </c>
      <c r="H1188" s="541">
        <v>25.89</v>
      </c>
      <c r="I1188" s="614" t="s">
        <v>14068</v>
      </c>
      <c r="J1188" s="541">
        <v>56.69</v>
      </c>
    </row>
    <row r="1189" spans="1:10" ht="15" thickBot="1">
      <c r="A1189" s="614"/>
      <c r="B1189" s="614"/>
      <c r="C1189" s="614"/>
      <c r="D1189" s="614"/>
      <c r="E1189" s="614" t="s">
        <v>14067</v>
      </c>
      <c r="F1189" s="541">
        <v>144.04</v>
      </c>
      <c r="G1189" s="614"/>
      <c r="H1189" s="818" t="s">
        <v>14066</v>
      </c>
      <c r="I1189" s="818"/>
      <c r="J1189" s="541">
        <v>664.04</v>
      </c>
    </row>
    <row r="1190" spans="1:10" ht="0.95" customHeight="1" thickTop="1">
      <c r="A1190" s="540"/>
      <c r="B1190" s="540"/>
      <c r="C1190" s="540"/>
      <c r="D1190" s="540"/>
      <c r="E1190" s="540"/>
      <c r="F1190" s="540"/>
      <c r="G1190" s="540"/>
      <c r="H1190" s="540"/>
      <c r="I1190" s="540"/>
      <c r="J1190" s="540"/>
    </row>
    <row r="1191" spans="1:10" ht="18" customHeight="1">
      <c r="A1191" s="615" t="s">
        <v>14501</v>
      </c>
      <c r="B1191" s="554" t="s">
        <v>14089</v>
      </c>
      <c r="C1191" s="615" t="s">
        <v>14088</v>
      </c>
      <c r="D1191" s="615" t="s">
        <v>14087</v>
      </c>
      <c r="E1191" s="819" t="s">
        <v>14086</v>
      </c>
      <c r="F1191" s="819"/>
      <c r="G1191" s="555" t="s">
        <v>14085</v>
      </c>
      <c r="H1191" s="554" t="s">
        <v>14084</v>
      </c>
      <c r="I1191" s="554" t="s">
        <v>14083</v>
      </c>
      <c r="J1191" s="554" t="s">
        <v>14082</v>
      </c>
    </row>
    <row r="1192" spans="1:10" ht="24" customHeight="1">
      <c r="A1192" s="616" t="s">
        <v>14081</v>
      </c>
      <c r="B1192" s="553" t="s">
        <v>14500</v>
      </c>
      <c r="C1192" s="616" t="s">
        <v>7</v>
      </c>
      <c r="D1192" s="616" t="s">
        <v>209</v>
      </c>
      <c r="E1192" s="820" t="s">
        <v>14499</v>
      </c>
      <c r="F1192" s="820"/>
      <c r="G1192" s="552" t="s">
        <v>14183</v>
      </c>
      <c r="H1192" s="551">
        <v>1</v>
      </c>
      <c r="I1192" s="550">
        <v>3.23</v>
      </c>
      <c r="J1192" s="550">
        <v>3.23</v>
      </c>
    </row>
    <row r="1193" spans="1:10" ht="24" customHeight="1">
      <c r="A1193" s="617" t="s">
        <v>14077</v>
      </c>
      <c r="B1193" s="549" t="s">
        <v>14199</v>
      </c>
      <c r="C1193" s="617" t="s">
        <v>7</v>
      </c>
      <c r="D1193" s="617" t="s">
        <v>312</v>
      </c>
      <c r="E1193" s="821" t="s">
        <v>14075</v>
      </c>
      <c r="F1193" s="821"/>
      <c r="G1193" s="548" t="s">
        <v>26</v>
      </c>
      <c r="H1193" s="547">
        <v>0.15</v>
      </c>
      <c r="I1193" s="546">
        <v>18.88</v>
      </c>
      <c r="J1193" s="546">
        <v>2.83</v>
      </c>
    </row>
    <row r="1194" spans="1:10" ht="24" customHeight="1">
      <c r="A1194" s="617" t="s">
        <v>14077</v>
      </c>
      <c r="B1194" s="549" t="s">
        <v>14076</v>
      </c>
      <c r="C1194" s="617" t="s">
        <v>7</v>
      </c>
      <c r="D1194" s="617" t="s">
        <v>29</v>
      </c>
      <c r="E1194" s="821" t="s">
        <v>14075</v>
      </c>
      <c r="F1194" s="821"/>
      <c r="G1194" s="548" t="s">
        <v>26</v>
      </c>
      <c r="H1194" s="547">
        <v>7.4999999999999997E-3</v>
      </c>
      <c r="I1194" s="546">
        <v>14.37</v>
      </c>
      <c r="J1194" s="546">
        <v>0.1</v>
      </c>
    </row>
    <row r="1195" spans="1:10" ht="24" customHeight="1">
      <c r="A1195" s="613" t="s">
        <v>14073</v>
      </c>
      <c r="B1195" s="545" t="s">
        <v>14498</v>
      </c>
      <c r="C1195" s="613" t="s">
        <v>7</v>
      </c>
      <c r="D1195" s="613" t="s">
        <v>7524</v>
      </c>
      <c r="E1195" s="817" t="s">
        <v>14071</v>
      </c>
      <c r="F1195" s="817"/>
      <c r="G1195" s="544" t="s">
        <v>21</v>
      </c>
      <c r="H1195" s="543">
        <v>0.3</v>
      </c>
      <c r="I1195" s="542">
        <v>1</v>
      </c>
      <c r="J1195" s="542">
        <v>0.3</v>
      </c>
    </row>
    <row r="1196" spans="1:10" ht="25.5">
      <c r="A1196" s="614"/>
      <c r="B1196" s="614"/>
      <c r="C1196" s="614"/>
      <c r="D1196" s="614"/>
      <c r="E1196" s="614" t="s">
        <v>14070</v>
      </c>
      <c r="F1196" s="541">
        <v>1.0866022</v>
      </c>
      <c r="G1196" s="614" t="s">
        <v>14069</v>
      </c>
      <c r="H1196" s="541">
        <v>0.91</v>
      </c>
      <c r="I1196" s="614" t="s">
        <v>14068</v>
      </c>
      <c r="J1196" s="541">
        <v>2</v>
      </c>
    </row>
    <row r="1197" spans="1:10" ht="15" thickBot="1">
      <c r="A1197" s="614"/>
      <c r="B1197" s="614"/>
      <c r="C1197" s="614"/>
      <c r="D1197" s="614"/>
      <c r="E1197" s="614" t="s">
        <v>14067</v>
      </c>
      <c r="F1197" s="541">
        <v>0.89</v>
      </c>
      <c r="G1197" s="614"/>
      <c r="H1197" s="818" t="s">
        <v>14066</v>
      </c>
      <c r="I1197" s="818"/>
      <c r="J1197" s="541">
        <v>4.12</v>
      </c>
    </row>
    <row r="1198" spans="1:10" ht="0.95" customHeight="1" thickTop="1">
      <c r="A1198" s="540"/>
      <c r="B1198" s="540"/>
      <c r="C1198" s="540"/>
      <c r="D1198" s="540"/>
      <c r="E1198" s="540"/>
      <c r="F1198" s="540"/>
      <c r="G1198" s="540"/>
      <c r="H1198" s="540"/>
      <c r="I1198" s="540"/>
      <c r="J1198" s="540"/>
    </row>
    <row r="1199" spans="1:10" ht="18" customHeight="1">
      <c r="A1199" s="615" t="s">
        <v>14497</v>
      </c>
      <c r="B1199" s="554" t="s">
        <v>14089</v>
      </c>
      <c r="C1199" s="615" t="s">
        <v>14088</v>
      </c>
      <c r="D1199" s="615" t="s">
        <v>14087</v>
      </c>
      <c r="E1199" s="819" t="s">
        <v>14086</v>
      </c>
      <c r="F1199" s="819"/>
      <c r="G1199" s="555" t="s">
        <v>14085</v>
      </c>
      <c r="H1199" s="554" t="s">
        <v>14084</v>
      </c>
      <c r="I1199" s="554" t="s">
        <v>14083</v>
      </c>
      <c r="J1199" s="554" t="s">
        <v>14082</v>
      </c>
    </row>
    <row r="1200" spans="1:10" ht="36" customHeight="1">
      <c r="A1200" s="616" t="s">
        <v>14081</v>
      </c>
      <c r="B1200" s="553" t="s">
        <v>14496</v>
      </c>
      <c r="C1200" s="616" t="s">
        <v>7</v>
      </c>
      <c r="D1200" s="616" t="s">
        <v>3736</v>
      </c>
      <c r="E1200" s="820" t="s">
        <v>14495</v>
      </c>
      <c r="F1200" s="820"/>
      <c r="G1200" s="552" t="s">
        <v>14183</v>
      </c>
      <c r="H1200" s="551">
        <v>1</v>
      </c>
      <c r="I1200" s="550">
        <v>58.52</v>
      </c>
      <c r="J1200" s="550">
        <v>58.52</v>
      </c>
    </row>
    <row r="1201" spans="1:10" ht="24" customHeight="1">
      <c r="A1201" s="617" t="s">
        <v>14077</v>
      </c>
      <c r="B1201" s="549" t="s">
        <v>14273</v>
      </c>
      <c r="C1201" s="617" t="s">
        <v>7</v>
      </c>
      <c r="D1201" s="617" t="s">
        <v>70</v>
      </c>
      <c r="E1201" s="821" t="s">
        <v>14075</v>
      </c>
      <c r="F1201" s="821"/>
      <c r="G1201" s="548" t="s">
        <v>26</v>
      </c>
      <c r="H1201" s="547">
        <v>0.13539999999999999</v>
      </c>
      <c r="I1201" s="546">
        <v>17.64</v>
      </c>
      <c r="J1201" s="546">
        <v>2.38</v>
      </c>
    </row>
    <row r="1202" spans="1:10" ht="24" customHeight="1">
      <c r="A1202" s="617" t="s">
        <v>14077</v>
      </c>
      <c r="B1202" s="549" t="s">
        <v>14180</v>
      </c>
      <c r="C1202" s="617" t="s">
        <v>7</v>
      </c>
      <c r="D1202" s="617" t="s">
        <v>71</v>
      </c>
      <c r="E1202" s="821" t="s">
        <v>14075</v>
      </c>
      <c r="F1202" s="821"/>
      <c r="G1202" s="548" t="s">
        <v>26</v>
      </c>
      <c r="H1202" s="547">
        <v>0.1183</v>
      </c>
      <c r="I1202" s="546">
        <v>17.760000000000002</v>
      </c>
      <c r="J1202" s="546">
        <v>2.1</v>
      </c>
    </row>
    <row r="1203" spans="1:10" ht="24" customHeight="1">
      <c r="A1203" s="617" t="s">
        <v>14077</v>
      </c>
      <c r="B1203" s="549" t="s">
        <v>14076</v>
      </c>
      <c r="C1203" s="617" t="s">
        <v>7</v>
      </c>
      <c r="D1203" s="617" t="s">
        <v>29</v>
      </c>
      <c r="E1203" s="821" t="s">
        <v>14075</v>
      </c>
      <c r="F1203" s="821"/>
      <c r="G1203" s="548" t="s">
        <v>26</v>
      </c>
      <c r="H1203" s="547">
        <v>0.25369999999999998</v>
      </c>
      <c r="I1203" s="546">
        <v>14.37</v>
      </c>
      <c r="J1203" s="546">
        <v>3.64</v>
      </c>
    </row>
    <row r="1204" spans="1:10" ht="36" customHeight="1">
      <c r="A1204" s="613" t="s">
        <v>14073</v>
      </c>
      <c r="B1204" s="545" t="s">
        <v>14494</v>
      </c>
      <c r="C1204" s="613" t="s">
        <v>7</v>
      </c>
      <c r="D1204" s="613" t="s">
        <v>8417</v>
      </c>
      <c r="E1204" s="817" t="s">
        <v>14071</v>
      </c>
      <c r="F1204" s="817"/>
      <c r="G1204" s="544" t="s">
        <v>14118</v>
      </c>
      <c r="H1204" s="543">
        <v>7.2800000000000004E-2</v>
      </c>
      <c r="I1204" s="542">
        <v>348.15</v>
      </c>
      <c r="J1204" s="542">
        <v>25.34</v>
      </c>
    </row>
    <row r="1205" spans="1:10" ht="24" customHeight="1">
      <c r="A1205" s="613" t="s">
        <v>14073</v>
      </c>
      <c r="B1205" s="545" t="s">
        <v>14493</v>
      </c>
      <c r="C1205" s="613" t="s">
        <v>7</v>
      </c>
      <c r="D1205" s="613" t="s">
        <v>6516</v>
      </c>
      <c r="E1205" s="817" t="s">
        <v>14071</v>
      </c>
      <c r="F1205" s="817"/>
      <c r="G1205" s="544" t="s">
        <v>14183</v>
      </c>
      <c r="H1205" s="543">
        <v>1.1279999999999999</v>
      </c>
      <c r="I1205" s="542">
        <v>0.88</v>
      </c>
      <c r="J1205" s="542">
        <v>0.99</v>
      </c>
    </row>
    <row r="1206" spans="1:10" ht="24" customHeight="1">
      <c r="A1206" s="613" t="s">
        <v>14073</v>
      </c>
      <c r="B1206" s="545" t="s">
        <v>14200</v>
      </c>
      <c r="C1206" s="613" t="s">
        <v>7</v>
      </c>
      <c r="D1206" s="613" t="s">
        <v>11674</v>
      </c>
      <c r="E1206" s="817" t="s">
        <v>14071</v>
      </c>
      <c r="F1206" s="817"/>
      <c r="G1206" s="544" t="s">
        <v>18</v>
      </c>
      <c r="H1206" s="543">
        <v>0.45</v>
      </c>
      <c r="I1206" s="542">
        <v>2</v>
      </c>
      <c r="J1206" s="542">
        <v>0.9</v>
      </c>
    </row>
    <row r="1207" spans="1:10" ht="36" customHeight="1">
      <c r="A1207" s="613" t="s">
        <v>14073</v>
      </c>
      <c r="B1207" s="545" t="s">
        <v>14492</v>
      </c>
      <c r="C1207" s="613" t="s">
        <v>7</v>
      </c>
      <c r="D1207" s="613" t="s">
        <v>12194</v>
      </c>
      <c r="E1207" s="817" t="s">
        <v>14071</v>
      </c>
      <c r="F1207" s="817"/>
      <c r="G1207" s="544" t="s">
        <v>14183</v>
      </c>
      <c r="H1207" s="543">
        <v>1.1224000000000001</v>
      </c>
      <c r="I1207" s="542">
        <v>20.65</v>
      </c>
      <c r="J1207" s="542">
        <v>23.17</v>
      </c>
    </row>
    <row r="1208" spans="1:10" ht="25.5">
      <c r="A1208" s="614"/>
      <c r="B1208" s="614"/>
      <c r="C1208" s="614"/>
      <c r="D1208" s="614"/>
      <c r="E1208" s="614" t="s">
        <v>14070</v>
      </c>
      <c r="F1208" s="541">
        <v>3.1022493</v>
      </c>
      <c r="G1208" s="614" t="s">
        <v>14069</v>
      </c>
      <c r="H1208" s="541">
        <v>2.61</v>
      </c>
      <c r="I1208" s="614" t="s">
        <v>14068</v>
      </c>
      <c r="J1208" s="541">
        <v>5.71</v>
      </c>
    </row>
    <row r="1209" spans="1:10" ht="15" thickBot="1">
      <c r="A1209" s="614"/>
      <c r="B1209" s="614"/>
      <c r="C1209" s="614"/>
      <c r="D1209" s="614"/>
      <c r="E1209" s="614" t="s">
        <v>14067</v>
      </c>
      <c r="F1209" s="541">
        <v>16.21</v>
      </c>
      <c r="G1209" s="614"/>
      <c r="H1209" s="818" t="s">
        <v>14066</v>
      </c>
      <c r="I1209" s="818"/>
      <c r="J1209" s="541">
        <v>74.73</v>
      </c>
    </row>
    <row r="1210" spans="1:10" ht="0.95" customHeight="1" thickTop="1">
      <c r="A1210" s="540"/>
      <c r="B1210" s="540"/>
      <c r="C1210" s="540"/>
      <c r="D1210" s="540"/>
      <c r="E1210" s="540"/>
      <c r="F1210" s="540"/>
      <c r="G1210" s="540"/>
      <c r="H1210" s="540"/>
      <c r="I1210" s="540"/>
      <c r="J1210" s="540"/>
    </row>
    <row r="1211" spans="1:10" ht="18" customHeight="1">
      <c r="A1211" s="615" t="s">
        <v>14930</v>
      </c>
      <c r="B1211" s="554" t="s">
        <v>14089</v>
      </c>
      <c r="C1211" s="615" t="s">
        <v>14088</v>
      </c>
      <c r="D1211" s="615" t="s">
        <v>14087</v>
      </c>
      <c r="E1211" s="819" t="s">
        <v>14086</v>
      </c>
      <c r="F1211" s="819"/>
      <c r="G1211" s="555" t="s">
        <v>14085</v>
      </c>
      <c r="H1211" s="554" t="s">
        <v>14084</v>
      </c>
      <c r="I1211" s="554" t="s">
        <v>14083</v>
      </c>
      <c r="J1211" s="554" t="s">
        <v>14082</v>
      </c>
    </row>
    <row r="1212" spans="1:10" ht="24" customHeight="1">
      <c r="A1212" s="616" t="s">
        <v>14081</v>
      </c>
      <c r="B1212" s="553" t="s">
        <v>14931</v>
      </c>
      <c r="C1212" s="616" t="s">
        <v>7</v>
      </c>
      <c r="D1212" s="616" t="s">
        <v>11438</v>
      </c>
      <c r="E1212" s="820" t="s">
        <v>14932</v>
      </c>
      <c r="F1212" s="820"/>
      <c r="G1212" s="552" t="s">
        <v>14183</v>
      </c>
      <c r="H1212" s="551">
        <v>1</v>
      </c>
      <c r="I1212" s="550">
        <v>2.2599999999999998</v>
      </c>
      <c r="J1212" s="550">
        <v>2.2599999999999998</v>
      </c>
    </row>
    <row r="1213" spans="1:10" ht="24" customHeight="1">
      <c r="A1213" s="617" t="s">
        <v>14077</v>
      </c>
      <c r="B1213" s="549" t="s">
        <v>14076</v>
      </c>
      <c r="C1213" s="617" t="s">
        <v>7</v>
      </c>
      <c r="D1213" s="617" t="s">
        <v>29</v>
      </c>
      <c r="E1213" s="821" t="s">
        <v>14075</v>
      </c>
      <c r="F1213" s="821"/>
      <c r="G1213" s="548" t="s">
        <v>26</v>
      </c>
      <c r="H1213" s="547">
        <v>7.1800000000000003E-2</v>
      </c>
      <c r="I1213" s="546">
        <v>14.37</v>
      </c>
      <c r="J1213" s="546">
        <v>1.03</v>
      </c>
    </row>
    <row r="1214" spans="1:10" ht="24" customHeight="1">
      <c r="A1214" s="617" t="s">
        <v>14077</v>
      </c>
      <c r="B1214" s="549" t="s">
        <v>14933</v>
      </c>
      <c r="C1214" s="617" t="s">
        <v>7</v>
      </c>
      <c r="D1214" s="617" t="s">
        <v>335</v>
      </c>
      <c r="E1214" s="821" t="s">
        <v>14075</v>
      </c>
      <c r="F1214" s="821"/>
      <c r="G1214" s="548" t="s">
        <v>26</v>
      </c>
      <c r="H1214" s="547">
        <v>7.1800000000000003E-2</v>
      </c>
      <c r="I1214" s="546">
        <v>17.190000000000001</v>
      </c>
      <c r="J1214" s="546">
        <v>1.23</v>
      </c>
    </row>
    <row r="1215" spans="1:10" ht="25.5">
      <c r="A1215" s="614"/>
      <c r="B1215" s="614"/>
      <c r="C1215" s="614"/>
      <c r="D1215" s="614"/>
      <c r="E1215" s="614" t="s">
        <v>14070</v>
      </c>
      <c r="F1215" s="541">
        <v>0.8584157</v>
      </c>
      <c r="G1215" s="614" t="s">
        <v>14069</v>
      </c>
      <c r="H1215" s="541">
        <v>0.72</v>
      </c>
      <c r="I1215" s="614" t="s">
        <v>14068</v>
      </c>
      <c r="J1215" s="541">
        <v>1.58</v>
      </c>
    </row>
    <row r="1216" spans="1:10" ht="15" thickBot="1">
      <c r="A1216" s="614"/>
      <c r="B1216" s="614"/>
      <c r="C1216" s="614"/>
      <c r="D1216" s="614"/>
      <c r="E1216" s="614" t="s">
        <v>14067</v>
      </c>
      <c r="F1216" s="541">
        <v>0.62</v>
      </c>
      <c r="G1216" s="614"/>
      <c r="H1216" s="818" t="s">
        <v>14066</v>
      </c>
      <c r="I1216" s="818"/>
      <c r="J1216" s="541">
        <v>2.88</v>
      </c>
    </row>
    <row r="1217" spans="1:10" ht="0.95" customHeight="1" thickTop="1">
      <c r="A1217" s="540"/>
      <c r="B1217" s="540"/>
      <c r="C1217" s="540"/>
      <c r="D1217" s="540"/>
      <c r="E1217" s="540"/>
      <c r="F1217" s="540"/>
      <c r="G1217" s="540"/>
      <c r="H1217" s="540"/>
      <c r="I1217" s="540"/>
      <c r="J1217" s="540"/>
    </row>
    <row r="1218" spans="1:10" ht="18" customHeight="1">
      <c r="A1218" s="615" t="s">
        <v>14934</v>
      </c>
      <c r="B1218" s="554" t="s">
        <v>14089</v>
      </c>
      <c r="C1218" s="615" t="s">
        <v>14088</v>
      </c>
      <c r="D1218" s="615" t="s">
        <v>14087</v>
      </c>
      <c r="E1218" s="819" t="s">
        <v>14086</v>
      </c>
      <c r="F1218" s="819"/>
      <c r="G1218" s="555" t="s">
        <v>14085</v>
      </c>
      <c r="H1218" s="554" t="s">
        <v>14084</v>
      </c>
      <c r="I1218" s="554" t="s">
        <v>14083</v>
      </c>
      <c r="J1218" s="554" t="s">
        <v>14082</v>
      </c>
    </row>
    <row r="1219" spans="1:10" ht="24" customHeight="1">
      <c r="A1219" s="616" t="s">
        <v>14081</v>
      </c>
      <c r="B1219" s="553" t="s">
        <v>14935</v>
      </c>
      <c r="C1219" s="616" t="s">
        <v>7</v>
      </c>
      <c r="D1219" s="616" t="s">
        <v>11413</v>
      </c>
      <c r="E1219" s="820" t="s">
        <v>14075</v>
      </c>
      <c r="F1219" s="820"/>
      <c r="G1219" s="552" t="s">
        <v>14183</v>
      </c>
      <c r="H1219" s="551">
        <v>1</v>
      </c>
      <c r="I1219" s="550">
        <v>1.29</v>
      </c>
      <c r="J1219" s="550">
        <v>1.29</v>
      </c>
    </row>
    <row r="1220" spans="1:10" ht="48" customHeight="1">
      <c r="A1220" s="617" t="s">
        <v>14077</v>
      </c>
      <c r="B1220" s="549" t="s">
        <v>14936</v>
      </c>
      <c r="C1220" s="617" t="s">
        <v>7</v>
      </c>
      <c r="D1220" s="617" t="s">
        <v>10226</v>
      </c>
      <c r="E1220" s="821" t="s">
        <v>14108</v>
      </c>
      <c r="F1220" s="821"/>
      <c r="G1220" s="548" t="s">
        <v>68</v>
      </c>
      <c r="H1220" s="547">
        <v>1.4999999999999999E-2</v>
      </c>
      <c r="I1220" s="546">
        <v>1.66</v>
      </c>
      <c r="J1220" s="546">
        <v>0.02</v>
      </c>
    </row>
    <row r="1221" spans="1:10" ht="24" customHeight="1">
      <c r="A1221" s="617" t="s">
        <v>14077</v>
      </c>
      <c r="B1221" s="549" t="s">
        <v>14076</v>
      </c>
      <c r="C1221" s="617" t="s">
        <v>7</v>
      </c>
      <c r="D1221" s="617" t="s">
        <v>29</v>
      </c>
      <c r="E1221" s="821" t="s">
        <v>14075</v>
      </c>
      <c r="F1221" s="821"/>
      <c r="G1221" s="548" t="s">
        <v>26</v>
      </c>
      <c r="H1221" s="547">
        <v>8.8999999999999996E-2</v>
      </c>
      <c r="I1221" s="546">
        <v>14.37</v>
      </c>
      <c r="J1221" s="546">
        <v>1.27</v>
      </c>
    </row>
    <row r="1222" spans="1:10" ht="25.5">
      <c r="A1222" s="614"/>
      <c r="B1222" s="614"/>
      <c r="C1222" s="614"/>
      <c r="D1222" s="614"/>
      <c r="E1222" s="614" t="s">
        <v>14070</v>
      </c>
      <c r="F1222" s="541">
        <v>0.46180589999999999</v>
      </c>
      <c r="G1222" s="614" t="s">
        <v>14069</v>
      </c>
      <c r="H1222" s="541">
        <v>0.39</v>
      </c>
      <c r="I1222" s="614" t="s">
        <v>14068</v>
      </c>
      <c r="J1222" s="541">
        <v>0.85</v>
      </c>
    </row>
    <row r="1223" spans="1:10" ht="15" thickBot="1">
      <c r="A1223" s="614"/>
      <c r="B1223" s="614"/>
      <c r="C1223" s="614"/>
      <c r="D1223" s="614"/>
      <c r="E1223" s="614" t="s">
        <v>14067</v>
      </c>
      <c r="F1223" s="541">
        <v>0.35</v>
      </c>
      <c r="G1223" s="614"/>
      <c r="H1223" s="818" t="s">
        <v>14066</v>
      </c>
      <c r="I1223" s="818"/>
      <c r="J1223" s="541">
        <v>1.64</v>
      </c>
    </row>
    <row r="1224" spans="1:10" ht="0.95" customHeight="1" thickTop="1">
      <c r="A1224" s="540"/>
      <c r="B1224" s="540"/>
      <c r="C1224" s="540"/>
      <c r="D1224" s="540"/>
      <c r="E1224" s="540"/>
      <c r="F1224" s="540"/>
      <c r="G1224" s="540"/>
      <c r="H1224" s="540"/>
      <c r="I1224" s="540"/>
      <c r="J1224" s="540"/>
    </row>
    <row r="1225" spans="1:10" ht="18" customHeight="1">
      <c r="A1225" s="615" t="s">
        <v>14937</v>
      </c>
      <c r="B1225" s="554" t="s">
        <v>14089</v>
      </c>
      <c r="C1225" s="615" t="s">
        <v>14088</v>
      </c>
      <c r="D1225" s="615" t="s">
        <v>14087</v>
      </c>
      <c r="E1225" s="819" t="s">
        <v>14086</v>
      </c>
      <c r="F1225" s="819"/>
      <c r="G1225" s="555" t="s">
        <v>14085</v>
      </c>
      <c r="H1225" s="554" t="s">
        <v>14084</v>
      </c>
      <c r="I1225" s="554" t="s">
        <v>14083</v>
      </c>
      <c r="J1225" s="554" t="s">
        <v>14082</v>
      </c>
    </row>
    <row r="1226" spans="1:10" ht="24" customHeight="1">
      <c r="A1226" s="616" t="s">
        <v>14081</v>
      </c>
      <c r="B1226" s="553" t="s">
        <v>14938</v>
      </c>
      <c r="C1226" s="616" t="s">
        <v>7</v>
      </c>
      <c r="D1226" s="616" t="s">
        <v>56</v>
      </c>
      <c r="E1226" s="820" t="s">
        <v>14119</v>
      </c>
      <c r="F1226" s="820"/>
      <c r="G1226" s="552" t="s">
        <v>14118</v>
      </c>
      <c r="H1226" s="551">
        <v>1</v>
      </c>
      <c r="I1226" s="550">
        <v>17.47</v>
      </c>
      <c r="J1226" s="550">
        <v>17.47</v>
      </c>
    </row>
    <row r="1227" spans="1:10" ht="48" customHeight="1">
      <c r="A1227" s="617" t="s">
        <v>14077</v>
      </c>
      <c r="B1227" s="549" t="s">
        <v>14939</v>
      </c>
      <c r="C1227" s="617" t="s">
        <v>7</v>
      </c>
      <c r="D1227" s="617" t="s">
        <v>1221</v>
      </c>
      <c r="E1227" s="821" t="s">
        <v>14108</v>
      </c>
      <c r="F1227" s="821"/>
      <c r="G1227" s="548" t="s">
        <v>85</v>
      </c>
      <c r="H1227" s="547">
        <v>0.25</v>
      </c>
      <c r="I1227" s="546">
        <v>29.69</v>
      </c>
      <c r="J1227" s="546">
        <v>7.42</v>
      </c>
    </row>
    <row r="1228" spans="1:10" ht="24" customHeight="1">
      <c r="A1228" s="617" t="s">
        <v>14077</v>
      </c>
      <c r="B1228" s="549" t="s">
        <v>14076</v>
      </c>
      <c r="C1228" s="617" t="s">
        <v>7</v>
      </c>
      <c r="D1228" s="617" t="s">
        <v>29</v>
      </c>
      <c r="E1228" s="821" t="s">
        <v>14075</v>
      </c>
      <c r="F1228" s="821"/>
      <c r="G1228" s="548" t="s">
        <v>26</v>
      </c>
      <c r="H1228" s="547">
        <v>0.7</v>
      </c>
      <c r="I1228" s="546">
        <v>14.37</v>
      </c>
      <c r="J1228" s="546">
        <v>10.050000000000001</v>
      </c>
    </row>
    <row r="1229" spans="1:10" ht="25.5">
      <c r="A1229" s="614"/>
      <c r="B1229" s="614"/>
      <c r="C1229" s="614"/>
      <c r="D1229" s="614"/>
      <c r="E1229" s="614" t="s">
        <v>14070</v>
      </c>
      <c r="F1229" s="541">
        <v>4.9657720000000003</v>
      </c>
      <c r="G1229" s="614" t="s">
        <v>14069</v>
      </c>
      <c r="H1229" s="541">
        <v>4.17</v>
      </c>
      <c r="I1229" s="614" t="s">
        <v>14068</v>
      </c>
      <c r="J1229" s="541">
        <v>9.14</v>
      </c>
    </row>
    <row r="1230" spans="1:10" ht="15" thickBot="1">
      <c r="A1230" s="614"/>
      <c r="B1230" s="614"/>
      <c r="C1230" s="614"/>
      <c r="D1230" s="614"/>
      <c r="E1230" s="614" t="s">
        <v>14067</v>
      </c>
      <c r="F1230" s="541">
        <v>4.83</v>
      </c>
      <c r="G1230" s="614"/>
      <c r="H1230" s="818" t="s">
        <v>14066</v>
      </c>
      <c r="I1230" s="818"/>
      <c r="J1230" s="541">
        <v>22.3</v>
      </c>
    </row>
    <row r="1231" spans="1:10" ht="0.95" customHeight="1" thickTop="1">
      <c r="A1231" s="540"/>
      <c r="B1231" s="540"/>
      <c r="C1231" s="540"/>
      <c r="D1231" s="540"/>
      <c r="E1231" s="540"/>
      <c r="F1231" s="540"/>
      <c r="G1231" s="540"/>
      <c r="H1231" s="540"/>
      <c r="I1231" s="540"/>
      <c r="J1231" s="540"/>
    </row>
    <row r="1232" spans="1:10" ht="18" customHeight="1">
      <c r="A1232" s="615" t="s">
        <v>14940</v>
      </c>
      <c r="B1232" s="554" t="s">
        <v>14089</v>
      </c>
      <c r="C1232" s="615" t="s">
        <v>14088</v>
      </c>
      <c r="D1232" s="615" t="s">
        <v>14087</v>
      </c>
      <c r="E1232" s="819" t="s">
        <v>14086</v>
      </c>
      <c r="F1232" s="819"/>
      <c r="G1232" s="555" t="s">
        <v>14085</v>
      </c>
      <c r="H1232" s="554" t="s">
        <v>14084</v>
      </c>
      <c r="I1232" s="554" t="s">
        <v>14083</v>
      </c>
      <c r="J1232" s="554" t="s">
        <v>14082</v>
      </c>
    </row>
    <row r="1233" spans="1:10" ht="36" customHeight="1">
      <c r="A1233" s="616" t="s">
        <v>14081</v>
      </c>
      <c r="B1233" s="553" t="s">
        <v>14941</v>
      </c>
      <c r="C1233" s="616" t="s">
        <v>7</v>
      </c>
      <c r="D1233" s="616" t="s">
        <v>5238</v>
      </c>
      <c r="E1233" s="820" t="s">
        <v>14119</v>
      </c>
      <c r="F1233" s="820"/>
      <c r="G1233" s="552" t="s">
        <v>168</v>
      </c>
      <c r="H1233" s="551">
        <v>1</v>
      </c>
      <c r="I1233" s="550">
        <v>1.1499999999999999</v>
      </c>
      <c r="J1233" s="550">
        <v>1.1499999999999999</v>
      </c>
    </row>
    <row r="1234" spans="1:10" ht="48" customHeight="1">
      <c r="A1234" s="617" t="s">
        <v>14077</v>
      </c>
      <c r="B1234" s="549" t="s">
        <v>14942</v>
      </c>
      <c r="C1234" s="617" t="s">
        <v>7</v>
      </c>
      <c r="D1234" s="617" t="s">
        <v>1278</v>
      </c>
      <c r="E1234" s="821" t="s">
        <v>14108</v>
      </c>
      <c r="F1234" s="821"/>
      <c r="G1234" s="548" t="s">
        <v>68</v>
      </c>
      <c r="H1234" s="547">
        <v>1.042E-2</v>
      </c>
      <c r="I1234" s="546">
        <v>104.58</v>
      </c>
      <c r="J1234" s="546">
        <v>1.08</v>
      </c>
    </row>
    <row r="1235" spans="1:10" ht="48" customHeight="1">
      <c r="A1235" s="617" t="s">
        <v>14077</v>
      </c>
      <c r="B1235" s="549" t="s">
        <v>14943</v>
      </c>
      <c r="C1235" s="617" t="s">
        <v>7</v>
      </c>
      <c r="D1235" s="617" t="s">
        <v>1279</v>
      </c>
      <c r="E1235" s="821" t="s">
        <v>14108</v>
      </c>
      <c r="F1235" s="821"/>
      <c r="G1235" s="548" t="s">
        <v>85</v>
      </c>
      <c r="H1235" s="547">
        <v>2.5999999999999999E-3</v>
      </c>
      <c r="I1235" s="546">
        <v>28.96</v>
      </c>
      <c r="J1235" s="546">
        <v>7.0000000000000007E-2</v>
      </c>
    </row>
    <row r="1236" spans="1:10" ht="25.5">
      <c r="A1236" s="614"/>
      <c r="B1236" s="614"/>
      <c r="C1236" s="614"/>
      <c r="D1236" s="614"/>
      <c r="E1236" s="614" t="s">
        <v>14070</v>
      </c>
      <c r="F1236" s="541">
        <v>6.5196100000000007E-2</v>
      </c>
      <c r="G1236" s="614" t="s">
        <v>14069</v>
      </c>
      <c r="H1236" s="541">
        <v>0.05</v>
      </c>
      <c r="I1236" s="614" t="s">
        <v>14068</v>
      </c>
      <c r="J1236" s="541">
        <v>0.12</v>
      </c>
    </row>
    <row r="1237" spans="1:10" ht="15" thickBot="1">
      <c r="A1237" s="614"/>
      <c r="B1237" s="614"/>
      <c r="C1237" s="614"/>
      <c r="D1237" s="614"/>
      <c r="E1237" s="614" t="s">
        <v>14067</v>
      </c>
      <c r="F1237" s="541">
        <v>0.31</v>
      </c>
      <c r="G1237" s="614"/>
      <c r="H1237" s="818" t="s">
        <v>14066</v>
      </c>
      <c r="I1237" s="818"/>
      <c r="J1237" s="541">
        <v>1.46</v>
      </c>
    </row>
    <row r="1238" spans="1:10" ht="0.95" customHeight="1" thickTop="1">
      <c r="A1238" s="540"/>
      <c r="B1238" s="540"/>
      <c r="C1238" s="540"/>
      <c r="D1238" s="540"/>
      <c r="E1238" s="540"/>
      <c r="F1238" s="540"/>
      <c r="G1238" s="540"/>
      <c r="H1238" s="540"/>
      <c r="I1238" s="540"/>
      <c r="J1238" s="540"/>
    </row>
    <row r="1239" spans="1:10" ht="18" customHeight="1">
      <c r="A1239" s="615" t="s">
        <v>14491</v>
      </c>
      <c r="B1239" s="554" t="s">
        <v>14089</v>
      </c>
      <c r="C1239" s="615" t="s">
        <v>14088</v>
      </c>
      <c r="D1239" s="615" t="s">
        <v>14087</v>
      </c>
      <c r="E1239" s="819" t="s">
        <v>14086</v>
      </c>
      <c r="F1239" s="819"/>
      <c r="G1239" s="555" t="s">
        <v>14085</v>
      </c>
      <c r="H1239" s="554" t="s">
        <v>14084</v>
      </c>
      <c r="I1239" s="554" t="s">
        <v>14083</v>
      </c>
      <c r="J1239" s="554" t="s">
        <v>14082</v>
      </c>
    </row>
    <row r="1240" spans="1:10" ht="48" customHeight="1">
      <c r="A1240" s="616" t="s">
        <v>14081</v>
      </c>
      <c r="B1240" s="553" t="s">
        <v>14490</v>
      </c>
      <c r="C1240" s="616" t="s">
        <v>7</v>
      </c>
      <c r="D1240" s="616" t="s">
        <v>3100</v>
      </c>
      <c r="E1240" s="820" t="s">
        <v>14206</v>
      </c>
      <c r="F1240" s="820"/>
      <c r="G1240" s="552" t="s">
        <v>14118</v>
      </c>
      <c r="H1240" s="551">
        <v>1</v>
      </c>
      <c r="I1240" s="550">
        <v>545.26</v>
      </c>
      <c r="J1240" s="550">
        <v>545.26</v>
      </c>
    </row>
    <row r="1241" spans="1:10" ht="36" customHeight="1">
      <c r="A1241" s="617" t="s">
        <v>14077</v>
      </c>
      <c r="B1241" s="549" t="s">
        <v>14114</v>
      </c>
      <c r="C1241" s="617" t="s">
        <v>7</v>
      </c>
      <c r="D1241" s="617" t="s">
        <v>2374</v>
      </c>
      <c r="E1241" s="821" t="s">
        <v>14108</v>
      </c>
      <c r="F1241" s="821"/>
      <c r="G1241" s="548" t="s">
        <v>68</v>
      </c>
      <c r="H1241" s="547">
        <v>0.67200000000000004</v>
      </c>
      <c r="I1241" s="546">
        <v>1.59</v>
      </c>
      <c r="J1241" s="546">
        <v>1.06</v>
      </c>
    </row>
    <row r="1242" spans="1:10" ht="36" customHeight="1">
      <c r="A1242" s="617" t="s">
        <v>14077</v>
      </c>
      <c r="B1242" s="549" t="s">
        <v>14115</v>
      </c>
      <c r="C1242" s="617" t="s">
        <v>7</v>
      </c>
      <c r="D1242" s="617" t="s">
        <v>2375</v>
      </c>
      <c r="E1242" s="821" t="s">
        <v>14108</v>
      </c>
      <c r="F1242" s="821"/>
      <c r="G1242" s="548" t="s">
        <v>85</v>
      </c>
      <c r="H1242" s="547">
        <v>1.1739999999999999</v>
      </c>
      <c r="I1242" s="546">
        <v>0.34</v>
      </c>
      <c r="J1242" s="546">
        <v>0.39</v>
      </c>
    </row>
    <row r="1243" spans="1:10" ht="24" customHeight="1">
      <c r="A1243" s="617" t="s">
        <v>14077</v>
      </c>
      <c r="B1243" s="549" t="s">
        <v>14273</v>
      </c>
      <c r="C1243" s="617" t="s">
        <v>7</v>
      </c>
      <c r="D1243" s="617" t="s">
        <v>70</v>
      </c>
      <c r="E1243" s="821" t="s">
        <v>14075</v>
      </c>
      <c r="F1243" s="821"/>
      <c r="G1243" s="548" t="s">
        <v>26</v>
      </c>
      <c r="H1243" s="547">
        <v>1.8460000000000001</v>
      </c>
      <c r="I1243" s="546">
        <v>17.64</v>
      </c>
      <c r="J1243" s="546">
        <v>32.56</v>
      </c>
    </row>
    <row r="1244" spans="1:10" ht="24" customHeight="1">
      <c r="A1244" s="617" t="s">
        <v>14077</v>
      </c>
      <c r="B1244" s="549" t="s">
        <v>14180</v>
      </c>
      <c r="C1244" s="617" t="s">
        <v>7</v>
      </c>
      <c r="D1244" s="617" t="s">
        <v>71</v>
      </c>
      <c r="E1244" s="821" t="s">
        <v>14075</v>
      </c>
      <c r="F1244" s="821"/>
      <c r="G1244" s="548" t="s">
        <v>26</v>
      </c>
      <c r="H1244" s="547">
        <v>1.8460000000000001</v>
      </c>
      <c r="I1244" s="546">
        <v>17.760000000000002</v>
      </c>
      <c r="J1244" s="546">
        <v>32.78</v>
      </c>
    </row>
    <row r="1245" spans="1:10" ht="24" customHeight="1">
      <c r="A1245" s="617" t="s">
        <v>14077</v>
      </c>
      <c r="B1245" s="549" t="s">
        <v>14076</v>
      </c>
      <c r="C1245" s="617" t="s">
        <v>7</v>
      </c>
      <c r="D1245" s="617" t="s">
        <v>29</v>
      </c>
      <c r="E1245" s="821" t="s">
        <v>14075</v>
      </c>
      <c r="F1245" s="821"/>
      <c r="G1245" s="548" t="s">
        <v>26</v>
      </c>
      <c r="H1245" s="547">
        <v>5.5380000000000003</v>
      </c>
      <c r="I1245" s="546">
        <v>14.37</v>
      </c>
      <c r="J1245" s="546">
        <v>79.58</v>
      </c>
    </row>
    <row r="1246" spans="1:10" ht="36" customHeight="1">
      <c r="A1246" s="613" t="s">
        <v>14073</v>
      </c>
      <c r="B1246" s="545" t="s">
        <v>14489</v>
      </c>
      <c r="C1246" s="613" t="s">
        <v>7</v>
      </c>
      <c r="D1246" s="613" t="s">
        <v>8418</v>
      </c>
      <c r="E1246" s="817" t="s">
        <v>14071</v>
      </c>
      <c r="F1246" s="817"/>
      <c r="G1246" s="544" t="s">
        <v>14118</v>
      </c>
      <c r="H1246" s="543">
        <v>1.103</v>
      </c>
      <c r="I1246" s="542">
        <v>361.65</v>
      </c>
      <c r="J1246" s="542">
        <v>398.89</v>
      </c>
    </row>
    <row r="1247" spans="1:10" ht="25.5">
      <c r="A1247" s="614"/>
      <c r="B1247" s="614"/>
      <c r="C1247" s="614"/>
      <c r="D1247" s="614"/>
      <c r="E1247" s="614" t="s">
        <v>14070</v>
      </c>
      <c r="F1247" s="541">
        <v>54.933174000000001</v>
      </c>
      <c r="G1247" s="614" t="s">
        <v>14069</v>
      </c>
      <c r="H1247" s="541">
        <v>46.18</v>
      </c>
      <c r="I1247" s="614" t="s">
        <v>14068</v>
      </c>
      <c r="J1247" s="541">
        <v>101.11</v>
      </c>
    </row>
    <row r="1248" spans="1:10" ht="15" thickBot="1">
      <c r="A1248" s="614"/>
      <c r="B1248" s="614"/>
      <c r="C1248" s="614"/>
      <c r="D1248" s="614"/>
      <c r="E1248" s="614" t="s">
        <v>14067</v>
      </c>
      <c r="F1248" s="541">
        <v>151.03</v>
      </c>
      <c r="G1248" s="614"/>
      <c r="H1248" s="818" t="s">
        <v>14066</v>
      </c>
      <c r="I1248" s="818"/>
      <c r="J1248" s="541">
        <v>696.29</v>
      </c>
    </row>
    <row r="1249" spans="1:10" ht="0.95" customHeight="1" thickTop="1">
      <c r="A1249" s="540"/>
      <c r="B1249" s="540"/>
      <c r="C1249" s="540"/>
      <c r="D1249" s="540"/>
      <c r="E1249" s="540"/>
      <c r="F1249" s="540"/>
      <c r="G1249" s="540"/>
      <c r="H1249" s="540"/>
      <c r="I1249" s="540"/>
      <c r="J1249" s="540"/>
    </row>
    <row r="1250" spans="1:10" ht="18" customHeight="1">
      <c r="A1250" s="615" t="s">
        <v>14488</v>
      </c>
      <c r="B1250" s="554" t="s">
        <v>14089</v>
      </c>
      <c r="C1250" s="615" t="s">
        <v>14088</v>
      </c>
      <c r="D1250" s="615" t="s">
        <v>14087</v>
      </c>
      <c r="E1250" s="819" t="s">
        <v>14086</v>
      </c>
      <c r="F1250" s="819"/>
      <c r="G1250" s="555" t="s">
        <v>14085</v>
      </c>
      <c r="H1250" s="554" t="s">
        <v>14084</v>
      </c>
      <c r="I1250" s="554" t="s">
        <v>14083</v>
      </c>
      <c r="J1250" s="554" t="s">
        <v>14082</v>
      </c>
    </row>
    <row r="1251" spans="1:10" ht="48" customHeight="1">
      <c r="A1251" s="616" t="s">
        <v>14081</v>
      </c>
      <c r="B1251" s="553" t="s">
        <v>14487</v>
      </c>
      <c r="C1251" s="616" t="s">
        <v>7</v>
      </c>
      <c r="D1251" s="616" t="s">
        <v>3126</v>
      </c>
      <c r="E1251" s="820" t="s">
        <v>14206</v>
      </c>
      <c r="F1251" s="820"/>
      <c r="G1251" s="552" t="s">
        <v>21</v>
      </c>
      <c r="H1251" s="551">
        <v>1</v>
      </c>
      <c r="I1251" s="550">
        <v>9.52</v>
      </c>
      <c r="J1251" s="550">
        <v>9.52</v>
      </c>
    </row>
    <row r="1252" spans="1:10" ht="36" customHeight="1">
      <c r="A1252" s="617" t="s">
        <v>14077</v>
      </c>
      <c r="B1252" s="549" t="s">
        <v>14308</v>
      </c>
      <c r="C1252" s="617" t="s">
        <v>7</v>
      </c>
      <c r="D1252" s="617" t="s">
        <v>3158</v>
      </c>
      <c r="E1252" s="821" t="s">
        <v>14206</v>
      </c>
      <c r="F1252" s="821"/>
      <c r="G1252" s="548" t="s">
        <v>21</v>
      </c>
      <c r="H1252" s="547">
        <v>1</v>
      </c>
      <c r="I1252" s="546">
        <v>6.61</v>
      </c>
      <c r="J1252" s="546">
        <v>6.61</v>
      </c>
    </row>
    <row r="1253" spans="1:10" ht="24" customHeight="1">
      <c r="A1253" s="617" t="s">
        <v>14077</v>
      </c>
      <c r="B1253" s="549" t="s">
        <v>14307</v>
      </c>
      <c r="C1253" s="617" t="s">
        <v>7</v>
      </c>
      <c r="D1253" s="617" t="s">
        <v>261</v>
      </c>
      <c r="E1253" s="821" t="s">
        <v>14075</v>
      </c>
      <c r="F1253" s="821"/>
      <c r="G1253" s="548" t="s">
        <v>26</v>
      </c>
      <c r="H1253" s="547">
        <v>2.0299999999999999E-2</v>
      </c>
      <c r="I1253" s="546">
        <v>13.76</v>
      </c>
      <c r="J1253" s="546">
        <v>0.27</v>
      </c>
    </row>
    <row r="1254" spans="1:10" ht="24" customHeight="1">
      <c r="A1254" s="617" t="s">
        <v>14077</v>
      </c>
      <c r="B1254" s="549" t="s">
        <v>14306</v>
      </c>
      <c r="C1254" s="617" t="s">
        <v>7</v>
      </c>
      <c r="D1254" s="617" t="s">
        <v>266</v>
      </c>
      <c r="E1254" s="821" t="s">
        <v>14075</v>
      </c>
      <c r="F1254" s="821"/>
      <c r="G1254" s="548" t="s">
        <v>26</v>
      </c>
      <c r="H1254" s="547">
        <v>0.1241</v>
      </c>
      <c r="I1254" s="546">
        <v>17.68</v>
      </c>
      <c r="J1254" s="546">
        <v>2.19</v>
      </c>
    </row>
    <row r="1255" spans="1:10" ht="24" customHeight="1">
      <c r="A1255" s="613" t="s">
        <v>14073</v>
      </c>
      <c r="B1255" s="545" t="s">
        <v>14360</v>
      </c>
      <c r="C1255" s="613" t="s">
        <v>7</v>
      </c>
      <c r="D1255" s="613" t="s">
        <v>12096</v>
      </c>
      <c r="E1255" s="817" t="s">
        <v>14071</v>
      </c>
      <c r="F1255" s="817"/>
      <c r="G1255" s="544" t="s">
        <v>21</v>
      </c>
      <c r="H1255" s="543">
        <v>2.5000000000000001E-2</v>
      </c>
      <c r="I1255" s="542">
        <v>12.23</v>
      </c>
      <c r="J1255" s="542">
        <v>0.3</v>
      </c>
    </row>
    <row r="1256" spans="1:10" ht="36" customHeight="1">
      <c r="A1256" s="613" t="s">
        <v>14073</v>
      </c>
      <c r="B1256" s="545" t="s">
        <v>14359</v>
      </c>
      <c r="C1256" s="613" t="s">
        <v>7</v>
      </c>
      <c r="D1256" s="613" t="s">
        <v>9367</v>
      </c>
      <c r="E1256" s="817" t="s">
        <v>14071</v>
      </c>
      <c r="F1256" s="817"/>
      <c r="G1256" s="544" t="s">
        <v>49</v>
      </c>
      <c r="H1256" s="543">
        <v>1.19</v>
      </c>
      <c r="I1256" s="542">
        <v>0.13</v>
      </c>
      <c r="J1256" s="542">
        <v>0.15</v>
      </c>
    </row>
    <row r="1257" spans="1:10" ht="25.5">
      <c r="A1257" s="614"/>
      <c r="B1257" s="614"/>
      <c r="C1257" s="614"/>
      <c r="D1257" s="614"/>
      <c r="E1257" s="614" t="s">
        <v>14070</v>
      </c>
      <c r="F1257" s="541">
        <v>1.5484081000000001</v>
      </c>
      <c r="G1257" s="614" t="s">
        <v>14069</v>
      </c>
      <c r="H1257" s="541">
        <v>1.3</v>
      </c>
      <c r="I1257" s="614" t="s">
        <v>14068</v>
      </c>
      <c r="J1257" s="541">
        <v>2.85</v>
      </c>
    </row>
    <row r="1258" spans="1:10" ht="15" thickBot="1">
      <c r="A1258" s="614"/>
      <c r="B1258" s="614"/>
      <c r="C1258" s="614"/>
      <c r="D1258" s="614"/>
      <c r="E1258" s="614" t="s">
        <v>14067</v>
      </c>
      <c r="F1258" s="541">
        <v>2.63</v>
      </c>
      <c r="G1258" s="614"/>
      <c r="H1258" s="818" t="s">
        <v>14066</v>
      </c>
      <c r="I1258" s="818"/>
      <c r="J1258" s="541">
        <v>12.15</v>
      </c>
    </row>
    <row r="1259" spans="1:10" ht="0.95" customHeight="1" thickTop="1">
      <c r="A1259" s="540"/>
      <c r="B1259" s="540"/>
      <c r="C1259" s="540"/>
      <c r="D1259" s="540"/>
      <c r="E1259" s="540"/>
      <c r="F1259" s="540"/>
      <c r="G1259" s="540"/>
      <c r="H1259" s="540"/>
      <c r="I1259" s="540"/>
      <c r="J1259" s="540"/>
    </row>
    <row r="1260" spans="1:10" ht="18" customHeight="1">
      <c r="A1260" s="615" t="s">
        <v>14486</v>
      </c>
      <c r="B1260" s="554" t="s">
        <v>14089</v>
      </c>
      <c r="C1260" s="615" t="s">
        <v>14088</v>
      </c>
      <c r="D1260" s="615" t="s">
        <v>14087</v>
      </c>
      <c r="E1260" s="819" t="s">
        <v>14086</v>
      </c>
      <c r="F1260" s="819"/>
      <c r="G1260" s="555" t="s">
        <v>14085</v>
      </c>
      <c r="H1260" s="554" t="s">
        <v>14084</v>
      </c>
      <c r="I1260" s="554" t="s">
        <v>14083</v>
      </c>
      <c r="J1260" s="554" t="s">
        <v>14082</v>
      </c>
    </row>
    <row r="1261" spans="1:10" ht="48" customHeight="1">
      <c r="A1261" s="616" t="s">
        <v>14081</v>
      </c>
      <c r="B1261" s="553" t="s">
        <v>14485</v>
      </c>
      <c r="C1261" s="616" t="s">
        <v>7</v>
      </c>
      <c r="D1261" s="616" t="s">
        <v>3128</v>
      </c>
      <c r="E1261" s="820" t="s">
        <v>14206</v>
      </c>
      <c r="F1261" s="820"/>
      <c r="G1261" s="552" t="s">
        <v>21</v>
      </c>
      <c r="H1261" s="551">
        <v>1</v>
      </c>
      <c r="I1261" s="550">
        <v>8.17</v>
      </c>
      <c r="J1261" s="550">
        <v>8.17</v>
      </c>
    </row>
    <row r="1262" spans="1:10" ht="36" customHeight="1">
      <c r="A1262" s="617" t="s">
        <v>14077</v>
      </c>
      <c r="B1262" s="549" t="s">
        <v>14311</v>
      </c>
      <c r="C1262" s="617" t="s">
        <v>7</v>
      </c>
      <c r="D1262" s="617" t="s">
        <v>3160</v>
      </c>
      <c r="E1262" s="821" t="s">
        <v>14206</v>
      </c>
      <c r="F1262" s="821"/>
      <c r="G1262" s="548" t="s">
        <v>21</v>
      </c>
      <c r="H1262" s="547">
        <v>1</v>
      </c>
      <c r="I1262" s="546">
        <v>6.39</v>
      </c>
      <c r="J1262" s="546">
        <v>6.39</v>
      </c>
    </row>
    <row r="1263" spans="1:10" ht="24" customHeight="1">
      <c r="A1263" s="617" t="s">
        <v>14077</v>
      </c>
      <c r="B1263" s="549" t="s">
        <v>14307</v>
      </c>
      <c r="C1263" s="617" t="s">
        <v>7</v>
      </c>
      <c r="D1263" s="617" t="s">
        <v>261</v>
      </c>
      <c r="E1263" s="821" t="s">
        <v>14075</v>
      </c>
      <c r="F1263" s="821"/>
      <c r="G1263" s="548" t="s">
        <v>26</v>
      </c>
      <c r="H1263" s="547">
        <v>1.15E-2</v>
      </c>
      <c r="I1263" s="546">
        <v>13.76</v>
      </c>
      <c r="J1263" s="546">
        <v>0.15</v>
      </c>
    </row>
    <row r="1264" spans="1:10" ht="24" customHeight="1">
      <c r="A1264" s="617" t="s">
        <v>14077</v>
      </c>
      <c r="B1264" s="549" t="s">
        <v>14306</v>
      </c>
      <c r="C1264" s="617" t="s">
        <v>7</v>
      </c>
      <c r="D1264" s="617" t="s">
        <v>266</v>
      </c>
      <c r="E1264" s="821" t="s">
        <v>14075</v>
      </c>
      <c r="F1264" s="821"/>
      <c r="G1264" s="548" t="s">
        <v>26</v>
      </c>
      <c r="H1264" s="547">
        <v>7.0699999999999999E-2</v>
      </c>
      <c r="I1264" s="546">
        <v>17.68</v>
      </c>
      <c r="J1264" s="546">
        <v>1.24</v>
      </c>
    </row>
    <row r="1265" spans="1:10" ht="24" customHeight="1">
      <c r="A1265" s="613" t="s">
        <v>14073</v>
      </c>
      <c r="B1265" s="545" t="s">
        <v>14360</v>
      </c>
      <c r="C1265" s="613" t="s">
        <v>7</v>
      </c>
      <c r="D1265" s="613" t="s">
        <v>12096</v>
      </c>
      <c r="E1265" s="817" t="s">
        <v>14071</v>
      </c>
      <c r="F1265" s="817"/>
      <c r="G1265" s="544" t="s">
        <v>21</v>
      </c>
      <c r="H1265" s="543">
        <v>2.5000000000000001E-2</v>
      </c>
      <c r="I1265" s="542">
        <v>12.23</v>
      </c>
      <c r="J1265" s="542">
        <v>0.3</v>
      </c>
    </row>
    <row r="1266" spans="1:10" ht="36" customHeight="1">
      <c r="A1266" s="613" t="s">
        <v>14073</v>
      </c>
      <c r="B1266" s="545" t="s">
        <v>14359</v>
      </c>
      <c r="C1266" s="613" t="s">
        <v>7</v>
      </c>
      <c r="D1266" s="613" t="s">
        <v>9367</v>
      </c>
      <c r="E1266" s="817" t="s">
        <v>14071</v>
      </c>
      <c r="F1266" s="817"/>
      <c r="G1266" s="544" t="s">
        <v>49</v>
      </c>
      <c r="H1266" s="543">
        <v>0.74299999999999999</v>
      </c>
      <c r="I1266" s="542">
        <v>0.13</v>
      </c>
      <c r="J1266" s="542">
        <v>0.09</v>
      </c>
    </row>
    <row r="1267" spans="1:10" ht="25.5">
      <c r="A1267" s="614"/>
      <c r="B1267" s="614"/>
      <c r="C1267" s="614"/>
      <c r="D1267" s="614"/>
      <c r="E1267" s="614" t="s">
        <v>14070</v>
      </c>
      <c r="F1267" s="541">
        <v>0.71172440000000003</v>
      </c>
      <c r="G1267" s="614" t="s">
        <v>14069</v>
      </c>
      <c r="H1267" s="541">
        <v>0.6</v>
      </c>
      <c r="I1267" s="614" t="s">
        <v>14068</v>
      </c>
      <c r="J1267" s="541">
        <v>1.31</v>
      </c>
    </row>
    <row r="1268" spans="1:10" ht="15" thickBot="1">
      <c r="A1268" s="614"/>
      <c r="B1268" s="614"/>
      <c r="C1268" s="614"/>
      <c r="D1268" s="614"/>
      <c r="E1268" s="614" t="s">
        <v>14067</v>
      </c>
      <c r="F1268" s="541">
        <v>2.2599999999999998</v>
      </c>
      <c r="G1268" s="614"/>
      <c r="H1268" s="818" t="s">
        <v>14066</v>
      </c>
      <c r="I1268" s="818"/>
      <c r="J1268" s="541">
        <v>10.43</v>
      </c>
    </row>
    <row r="1269" spans="1:10" ht="0.95" customHeight="1" thickTop="1">
      <c r="A1269" s="540"/>
      <c r="B1269" s="540"/>
      <c r="C1269" s="540"/>
      <c r="D1269" s="540"/>
      <c r="E1269" s="540"/>
      <c r="F1269" s="540"/>
      <c r="G1269" s="540"/>
      <c r="H1269" s="540"/>
      <c r="I1269" s="540"/>
      <c r="J1269" s="540"/>
    </row>
    <row r="1270" spans="1:10" ht="18" customHeight="1">
      <c r="A1270" s="615" t="s">
        <v>14484</v>
      </c>
      <c r="B1270" s="554" t="s">
        <v>14089</v>
      </c>
      <c r="C1270" s="615" t="s">
        <v>14088</v>
      </c>
      <c r="D1270" s="615" t="s">
        <v>14087</v>
      </c>
      <c r="E1270" s="819" t="s">
        <v>14086</v>
      </c>
      <c r="F1270" s="819"/>
      <c r="G1270" s="555" t="s">
        <v>14085</v>
      </c>
      <c r="H1270" s="554" t="s">
        <v>14084</v>
      </c>
      <c r="I1270" s="554" t="s">
        <v>14083</v>
      </c>
      <c r="J1270" s="554" t="s">
        <v>14082</v>
      </c>
    </row>
    <row r="1271" spans="1:10" ht="48" customHeight="1">
      <c r="A1271" s="616" t="s">
        <v>14081</v>
      </c>
      <c r="B1271" s="553" t="s">
        <v>14483</v>
      </c>
      <c r="C1271" s="616" t="s">
        <v>7</v>
      </c>
      <c r="D1271" s="616" t="s">
        <v>2889</v>
      </c>
      <c r="E1271" s="820" t="s">
        <v>14206</v>
      </c>
      <c r="F1271" s="820"/>
      <c r="G1271" s="552" t="s">
        <v>14183</v>
      </c>
      <c r="H1271" s="551">
        <v>1</v>
      </c>
      <c r="I1271" s="550">
        <v>60.38</v>
      </c>
      <c r="J1271" s="550">
        <v>60.38</v>
      </c>
    </row>
    <row r="1272" spans="1:10" ht="24" customHeight="1">
      <c r="A1272" s="617" t="s">
        <v>14077</v>
      </c>
      <c r="B1272" s="549" t="s">
        <v>14274</v>
      </c>
      <c r="C1272" s="617" t="s">
        <v>7</v>
      </c>
      <c r="D1272" s="617" t="s">
        <v>2829</v>
      </c>
      <c r="E1272" s="821" t="s">
        <v>14206</v>
      </c>
      <c r="F1272" s="821"/>
      <c r="G1272" s="548" t="s">
        <v>14183</v>
      </c>
      <c r="H1272" s="547">
        <v>0.27500000000000002</v>
      </c>
      <c r="I1272" s="546">
        <v>65.989999999999995</v>
      </c>
      <c r="J1272" s="546">
        <v>18.14</v>
      </c>
    </row>
    <row r="1273" spans="1:10" ht="24" customHeight="1">
      <c r="A1273" s="617" t="s">
        <v>14077</v>
      </c>
      <c r="B1273" s="549" t="s">
        <v>14205</v>
      </c>
      <c r="C1273" s="617" t="s">
        <v>7</v>
      </c>
      <c r="D1273" s="617" t="s">
        <v>69</v>
      </c>
      <c r="E1273" s="821" t="s">
        <v>14075</v>
      </c>
      <c r="F1273" s="821"/>
      <c r="G1273" s="548" t="s">
        <v>26</v>
      </c>
      <c r="H1273" s="547">
        <v>0.376</v>
      </c>
      <c r="I1273" s="546">
        <v>14.91</v>
      </c>
      <c r="J1273" s="546">
        <v>5.6</v>
      </c>
    </row>
    <row r="1274" spans="1:10" ht="24" customHeight="1">
      <c r="A1274" s="617" t="s">
        <v>14077</v>
      </c>
      <c r="B1274" s="549" t="s">
        <v>14273</v>
      </c>
      <c r="C1274" s="617" t="s">
        <v>7</v>
      </c>
      <c r="D1274" s="617" t="s">
        <v>70</v>
      </c>
      <c r="E1274" s="821" t="s">
        <v>14075</v>
      </c>
      <c r="F1274" s="821"/>
      <c r="G1274" s="548" t="s">
        <v>26</v>
      </c>
      <c r="H1274" s="547">
        <v>2.052</v>
      </c>
      <c r="I1274" s="546">
        <v>17.64</v>
      </c>
      <c r="J1274" s="546">
        <v>36.19</v>
      </c>
    </row>
    <row r="1275" spans="1:10" ht="24" customHeight="1">
      <c r="A1275" s="613" t="s">
        <v>14073</v>
      </c>
      <c r="B1275" s="545" t="s">
        <v>14202</v>
      </c>
      <c r="C1275" s="613" t="s">
        <v>7</v>
      </c>
      <c r="D1275" s="613" t="s">
        <v>6259</v>
      </c>
      <c r="E1275" s="817" t="s">
        <v>14071</v>
      </c>
      <c r="F1275" s="817"/>
      <c r="G1275" s="544" t="s">
        <v>82</v>
      </c>
      <c r="H1275" s="543">
        <v>1.7000000000000001E-2</v>
      </c>
      <c r="I1275" s="542">
        <v>4.83</v>
      </c>
      <c r="J1275" s="542">
        <v>0.08</v>
      </c>
    </row>
    <row r="1276" spans="1:10" ht="24" customHeight="1">
      <c r="A1276" s="613" t="s">
        <v>14073</v>
      </c>
      <c r="B1276" s="545" t="s">
        <v>14469</v>
      </c>
      <c r="C1276" s="613" t="s">
        <v>7</v>
      </c>
      <c r="D1276" s="613" t="s">
        <v>9862</v>
      </c>
      <c r="E1276" s="817" t="s">
        <v>14071</v>
      </c>
      <c r="F1276" s="817"/>
      <c r="G1276" s="544" t="s">
        <v>21</v>
      </c>
      <c r="H1276" s="543">
        <v>2.7E-2</v>
      </c>
      <c r="I1276" s="542">
        <v>13.8</v>
      </c>
      <c r="J1276" s="542">
        <v>0.37</v>
      </c>
    </row>
    <row r="1277" spans="1:10" ht="25.5">
      <c r="A1277" s="614"/>
      <c r="B1277" s="614"/>
      <c r="C1277" s="614"/>
      <c r="D1277" s="614"/>
      <c r="E1277" s="614" t="s">
        <v>14070</v>
      </c>
      <c r="F1277" s="541">
        <v>18.135390600000001</v>
      </c>
      <c r="G1277" s="614" t="s">
        <v>14069</v>
      </c>
      <c r="H1277" s="541">
        <v>15.24</v>
      </c>
      <c r="I1277" s="614" t="s">
        <v>14068</v>
      </c>
      <c r="J1277" s="541">
        <v>33.380000000000003</v>
      </c>
    </row>
    <row r="1278" spans="1:10" ht="15" thickBot="1">
      <c r="A1278" s="614"/>
      <c r="B1278" s="614"/>
      <c r="C1278" s="614"/>
      <c r="D1278" s="614"/>
      <c r="E1278" s="614" t="s">
        <v>14067</v>
      </c>
      <c r="F1278" s="541">
        <v>16.72</v>
      </c>
      <c r="G1278" s="614"/>
      <c r="H1278" s="818" t="s">
        <v>14066</v>
      </c>
      <c r="I1278" s="818"/>
      <c r="J1278" s="541">
        <v>77.099999999999994</v>
      </c>
    </row>
    <row r="1279" spans="1:10" ht="0.95" customHeight="1" thickTop="1">
      <c r="A1279" s="540"/>
      <c r="B1279" s="540"/>
      <c r="C1279" s="540"/>
      <c r="D1279" s="540"/>
      <c r="E1279" s="540"/>
      <c r="F1279" s="540"/>
      <c r="G1279" s="540"/>
      <c r="H1279" s="540"/>
      <c r="I1279" s="540"/>
      <c r="J1279" s="540"/>
    </row>
    <row r="1280" spans="1:10" ht="18" customHeight="1">
      <c r="A1280" s="615" t="s">
        <v>14482</v>
      </c>
      <c r="B1280" s="554" t="s">
        <v>14089</v>
      </c>
      <c r="C1280" s="615" t="s">
        <v>14088</v>
      </c>
      <c r="D1280" s="615" t="s">
        <v>14087</v>
      </c>
      <c r="E1280" s="819" t="s">
        <v>14086</v>
      </c>
      <c r="F1280" s="819"/>
      <c r="G1280" s="555" t="s">
        <v>14085</v>
      </c>
      <c r="H1280" s="554" t="s">
        <v>14084</v>
      </c>
      <c r="I1280" s="554" t="s">
        <v>14083</v>
      </c>
      <c r="J1280" s="554" t="s">
        <v>14082</v>
      </c>
    </row>
    <row r="1281" spans="1:10" ht="36" customHeight="1">
      <c r="A1281" s="616" t="s">
        <v>14081</v>
      </c>
      <c r="B1281" s="553" t="s">
        <v>14481</v>
      </c>
      <c r="C1281" s="616" t="s">
        <v>7</v>
      </c>
      <c r="D1281" s="616" t="s">
        <v>4209</v>
      </c>
      <c r="E1281" s="820" t="s">
        <v>14206</v>
      </c>
      <c r="F1281" s="820"/>
      <c r="G1281" s="552" t="s">
        <v>14183</v>
      </c>
      <c r="H1281" s="551">
        <v>1</v>
      </c>
      <c r="I1281" s="550">
        <v>12.63</v>
      </c>
      <c r="J1281" s="550">
        <v>12.63</v>
      </c>
    </row>
    <row r="1282" spans="1:10" ht="36" customHeight="1">
      <c r="A1282" s="617" t="s">
        <v>14077</v>
      </c>
      <c r="B1282" s="549" t="s">
        <v>14316</v>
      </c>
      <c r="C1282" s="617" t="s">
        <v>7</v>
      </c>
      <c r="D1282" s="617" t="s">
        <v>3727</v>
      </c>
      <c r="E1282" s="821" t="s">
        <v>14206</v>
      </c>
      <c r="F1282" s="821"/>
      <c r="G1282" s="548" t="s">
        <v>14118</v>
      </c>
      <c r="H1282" s="547">
        <v>3.39E-2</v>
      </c>
      <c r="I1282" s="546">
        <v>254.25</v>
      </c>
      <c r="J1282" s="546">
        <v>8.61</v>
      </c>
    </row>
    <row r="1283" spans="1:10" ht="24" customHeight="1">
      <c r="A1283" s="617" t="s">
        <v>14077</v>
      </c>
      <c r="B1283" s="549" t="s">
        <v>14180</v>
      </c>
      <c r="C1283" s="617" t="s">
        <v>7</v>
      </c>
      <c r="D1283" s="617" t="s">
        <v>71</v>
      </c>
      <c r="E1283" s="821" t="s">
        <v>14075</v>
      </c>
      <c r="F1283" s="821"/>
      <c r="G1283" s="548" t="s">
        <v>26</v>
      </c>
      <c r="H1283" s="547">
        <v>0.18629999999999999</v>
      </c>
      <c r="I1283" s="546">
        <v>17.760000000000002</v>
      </c>
      <c r="J1283" s="546">
        <v>3.3</v>
      </c>
    </row>
    <row r="1284" spans="1:10" ht="24" customHeight="1">
      <c r="A1284" s="617" t="s">
        <v>14077</v>
      </c>
      <c r="B1284" s="549" t="s">
        <v>14076</v>
      </c>
      <c r="C1284" s="617" t="s">
        <v>7</v>
      </c>
      <c r="D1284" s="617" t="s">
        <v>29</v>
      </c>
      <c r="E1284" s="821" t="s">
        <v>14075</v>
      </c>
      <c r="F1284" s="821"/>
      <c r="G1284" s="548" t="s">
        <v>26</v>
      </c>
      <c r="H1284" s="547">
        <v>5.0799999999999998E-2</v>
      </c>
      <c r="I1284" s="546">
        <v>14.37</v>
      </c>
      <c r="J1284" s="546">
        <v>0.72</v>
      </c>
    </row>
    <row r="1285" spans="1:10" ht="25.5">
      <c r="A1285" s="614"/>
      <c r="B1285" s="614"/>
      <c r="C1285" s="614"/>
      <c r="D1285" s="614"/>
      <c r="E1285" s="614" t="s">
        <v>14070</v>
      </c>
      <c r="F1285" s="541">
        <v>2.1569053999999999</v>
      </c>
      <c r="G1285" s="614" t="s">
        <v>14069</v>
      </c>
      <c r="H1285" s="541">
        <v>1.81</v>
      </c>
      <c r="I1285" s="614" t="s">
        <v>14068</v>
      </c>
      <c r="J1285" s="541">
        <v>3.97</v>
      </c>
    </row>
    <row r="1286" spans="1:10" ht="15" thickBot="1">
      <c r="A1286" s="614"/>
      <c r="B1286" s="614"/>
      <c r="C1286" s="614"/>
      <c r="D1286" s="614"/>
      <c r="E1286" s="614" t="s">
        <v>14067</v>
      </c>
      <c r="F1286" s="541">
        <v>3.49</v>
      </c>
      <c r="G1286" s="614"/>
      <c r="H1286" s="818" t="s">
        <v>14066</v>
      </c>
      <c r="I1286" s="818"/>
      <c r="J1286" s="541">
        <v>16.12</v>
      </c>
    </row>
    <row r="1287" spans="1:10" ht="0.95" customHeight="1" thickTop="1">
      <c r="A1287" s="540"/>
      <c r="B1287" s="540"/>
      <c r="C1287" s="540"/>
      <c r="D1287" s="540"/>
      <c r="E1287" s="540"/>
      <c r="F1287" s="540"/>
      <c r="G1287" s="540"/>
      <c r="H1287" s="540"/>
      <c r="I1287" s="540"/>
      <c r="J1287" s="540"/>
    </row>
    <row r="1288" spans="1:10" ht="18" customHeight="1">
      <c r="A1288" s="615" t="s">
        <v>14480</v>
      </c>
      <c r="B1288" s="554" t="s">
        <v>14089</v>
      </c>
      <c r="C1288" s="615" t="s">
        <v>14088</v>
      </c>
      <c r="D1288" s="615" t="s">
        <v>14087</v>
      </c>
      <c r="E1288" s="819" t="s">
        <v>14086</v>
      </c>
      <c r="F1288" s="819"/>
      <c r="G1288" s="555" t="s">
        <v>14085</v>
      </c>
      <c r="H1288" s="554" t="s">
        <v>14084</v>
      </c>
      <c r="I1288" s="554" t="s">
        <v>14083</v>
      </c>
      <c r="J1288" s="554" t="s">
        <v>14082</v>
      </c>
    </row>
    <row r="1289" spans="1:10" ht="36" customHeight="1">
      <c r="A1289" s="616" t="s">
        <v>14081</v>
      </c>
      <c r="B1289" s="553" t="s">
        <v>14479</v>
      </c>
      <c r="C1289" s="616" t="s">
        <v>7</v>
      </c>
      <c r="D1289" s="616" t="s">
        <v>3724</v>
      </c>
      <c r="E1289" s="820" t="s">
        <v>14206</v>
      </c>
      <c r="F1289" s="820"/>
      <c r="G1289" s="552" t="s">
        <v>14118</v>
      </c>
      <c r="H1289" s="551">
        <v>1</v>
      </c>
      <c r="I1289" s="550">
        <v>323.66000000000003</v>
      </c>
      <c r="J1289" s="550">
        <v>323.66000000000003</v>
      </c>
    </row>
    <row r="1290" spans="1:10" ht="48" customHeight="1">
      <c r="A1290" s="617" t="s">
        <v>14077</v>
      </c>
      <c r="B1290" s="549" t="s">
        <v>14356</v>
      </c>
      <c r="C1290" s="617" t="s">
        <v>7</v>
      </c>
      <c r="D1290" s="617" t="s">
        <v>1720</v>
      </c>
      <c r="E1290" s="821" t="s">
        <v>14108</v>
      </c>
      <c r="F1290" s="821"/>
      <c r="G1290" s="548" t="s">
        <v>68</v>
      </c>
      <c r="H1290" s="547">
        <v>0.75</v>
      </c>
      <c r="I1290" s="546">
        <v>1.54</v>
      </c>
      <c r="J1290" s="546">
        <v>1.1499999999999999</v>
      </c>
    </row>
    <row r="1291" spans="1:10" ht="48" customHeight="1">
      <c r="A1291" s="617" t="s">
        <v>14077</v>
      </c>
      <c r="B1291" s="549" t="s">
        <v>14357</v>
      </c>
      <c r="C1291" s="617" t="s">
        <v>7</v>
      </c>
      <c r="D1291" s="617" t="s">
        <v>1721</v>
      </c>
      <c r="E1291" s="821" t="s">
        <v>14108</v>
      </c>
      <c r="F1291" s="821"/>
      <c r="G1291" s="548" t="s">
        <v>85</v>
      </c>
      <c r="H1291" s="547">
        <v>0.71</v>
      </c>
      <c r="I1291" s="546">
        <v>0.28999999999999998</v>
      </c>
      <c r="J1291" s="546">
        <v>0.2</v>
      </c>
    </row>
    <row r="1292" spans="1:10" ht="24" customHeight="1">
      <c r="A1292" s="617" t="s">
        <v>14077</v>
      </c>
      <c r="B1292" s="549" t="s">
        <v>14076</v>
      </c>
      <c r="C1292" s="617" t="s">
        <v>7</v>
      </c>
      <c r="D1292" s="617" t="s">
        <v>29</v>
      </c>
      <c r="E1292" s="821" t="s">
        <v>14075</v>
      </c>
      <c r="F1292" s="821"/>
      <c r="G1292" s="548" t="s">
        <v>26</v>
      </c>
      <c r="H1292" s="547">
        <v>2.31</v>
      </c>
      <c r="I1292" s="546">
        <v>14.37</v>
      </c>
      <c r="J1292" s="546">
        <v>33.19</v>
      </c>
    </row>
    <row r="1293" spans="1:10" ht="24" customHeight="1">
      <c r="A1293" s="617" t="s">
        <v>14077</v>
      </c>
      <c r="B1293" s="549" t="s">
        <v>14233</v>
      </c>
      <c r="C1293" s="617" t="s">
        <v>7</v>
      </c>
      <c r="D1293" s="617" t="s">
        <v>1661</v>
      </c>
      <c r="E1293" s="821" t="s">
        <v>14075</v>
      </c>
      <c r="F1293" s="821"/>
      <c r="G1293" s="548" t="s">
        <v>26</v>
      </c>
      <c r="H1293" s="547">
        <v>1.46</v>
      </c>
      <c r="I1293" s="546">
        <v>12.88</v>
      </c>
      <c r="J1293" s="546">
        <v>18.8</v>
      </c>
    </row>
    <row r="1294" spans="1:10" ht="24" customHeight="1">
      <c r="A1294" s="613" t="s">
        <v>14073</v>
      </c>
      <c r="B1294" s="545" t="s">
        <v>14256</v>
      </c>
      <c r="C1294" s="613" t="s">
        <v>7</v>
      </c>
      <c r="D1294" s="613" t="s">
        <v>5513</v>
      </c>
      <c r="E1294" s="817" t="s">
        <v>14071</v>
      </c>
      <c r="F1294" s="817"/>
      <c r="G1294" s="544" t="s">
        <v>14118</v>
      </c>
      <c r="H1294" s="543">
        <v>0.72299999999999998</v>
      </c>
      <c r="I1294" s="542">
        <v>62.5</v>
      </c>
      <c r="J1294" s="542">
        <v>45.18</v>
      </c>
    </row>
    <row r="1295" spans="1:10" ht="24" customHeight="1">
      <c r="A1295" s="613" t="s">
        <v>14073</v>
      </c>
      <c r="B1295" s="545" t="s">
        <v>14313</v>
      </c>
      <c r="C1295" s="613" t="s">
        <v>7</v>
      </c>
      <c r="D1295" s="613" t="s">
        <v>5893</v>
      </c>
      <c r="E1295" s="817" t="s">
        <v>14071</v>
      </c>
      <c r="F1295" s="817"/>
      <c r="G1295" s="544" t="s">
        <v>21</v>
      </c>
      <c r="H1295" s="543">
        <v>362.66</v>
      </c>
      <c r="I1295" s="542">
        <v>0.49</v>
      </c>
      <c r="J1295" s="542">
        <v>177.7</v>
      </c>
    </row>
    <row r="1296" spans="1:10" ht="24" customHeight="1">
      <c r="A1296" s="613" t="s">
        <v>14073</v>
      </c>
      <c r="B1296" s="545" t="s">
        <v>14312</v>
      </c>
      <c r="C1296" s="613" t="s">
        <v>7</v>
      </c>
      <c r="D1296" s="613" t="s">
        <v>6782</v>
      </c>
      <c r="E1296" s="817" t="s">
        <v>14071</v>
      </c>
      <c r="F1296" s="817"/>
      <c r="G1296" s="544" t="s">
        <v>14118</v>
      </c>
      <c r="H1296" s="543">
        <v>0.59299999999999997</v>
      </c>
      <c r="I1296" s="542">
        <v>80</v>
      </c>
      <c r="J1296" s="542">
        <v>47.44</v>
      </c>
    </row>
    <row r="1297" spans="1:10" ht="25.5">
      <c r="A1297" s="614"/>
      <c r="B1297" s="614"/>
      <c r="C1297" s="614"/>
      <c r="D1297" s="614"/>
      <c r="E1297" s="614" t="s">
        <v>14070</v>
      </c>
      <c r="F1297" s="541">
        <v>19.135064700000001</v>
      </c>
      <c r="G1297" s="614" t="s">
        <v>14069</v>
      </c>
      <c r="H1297" s="541">
        <v>16.079999999999998</v>
      </c>
      <c r="I1297" s="614" t="s">
        <v>14068</v>
      </c>
      <c r="J1297" s="541">
        <v>35.22</v>
      </c>
    </row>
    <row r="1298" spans="1:10" ht="15" thickBot="1">
      <c r="A1298" s="614"/>
      <c r="B1298" s="614"/>
      <c r="C1298" s="614"/>
      <c r="D1298" s="614"/>
      <c r="E1298" s="614" t="s">
        <v>14067</v>
      </c>
      <c r="F1298" s="541">
        <v>89.65</v>
      </c>
      <c r="G1298" s="614"/>
      <c r="H1298" s="818" t="s">
        <v>14066</v>
      </c>
      <c r="I1298" s="818"/>
      <c r="J1298" s="541">
        <v>413.31</v>
      </c>
    </row>
    <row r="1299" spans="1:10" ht="0.95" customHeight="1" thickTop="1">
      <c r="A1299" s="540"/>
      <c r="B1299" s="540"/>
      <c r="C1299" s="540"/>
      <c r="D1299" s="540"/>
      <c r="E1299" s="540"/>
      <c r="F1299" s="540"/>
      <c r="G1299" s="540"/>
      <c r="H1299" s="540"/>
      <c r="I1299" s="540"/>
      <c r="J1299" s="540"/>
    </row>
    <row r="1300" spans="1:10" ht="18" customHeight="1">
      <c r="A1300" s="615" t="s">
        <v>14478</v>
      </c>
      <c r="B1300" s="554" t="s">
        <v>14089</v>
      </c>
      <c r="C1300" s="615" t="s">
        <v>14088</v>
      </c>
      <c r="D1300" s="615" t="s">
        <v>14087</v>
      </c>
      <c r="E1300" s="819" t="s">
        <v>14086</v>
      </c>
      <c r="F1300" s="819"/>
      <c r="G1300" s="555" t="s">
        <v>14085</v>
      </c>
      <c r="H1300" s="554" t="s">
        <v>14084</v>
      </c>
      <c r="I1300" s="554" t="s">
        <v>14083</v>
      </c>
      <c r="J1300" s="554" t="s">
        <v>14082</v>
      </c>
    </row>
    <row r="1301" spans="1:10" ht="24" customHeight="1">
      <c r="A1301" s="616" t="s">
        <v>14081</v>
      </c>
      <c r="B1301" s="553" t="s">
        <v>14477</v>
      </c>
      <c r="C1301" s="616" t="s">
        <v>7</v>
      </c>
      <c r="D1301" s="616" t="s">
        <v>3230</v>
      </c>
      <c r="E1301" s="820" t="s">
        <v>14206</v>
      </c>
      <c r="F1301" s="820"/>
      <c r="G1301" s="552" t="s">
        <v>14118</v>
      </c>
      <c r="H1301" s="551">
        <v>1</v>
      </c>
      <c r="I1301" s="550">
        <v>24.3</v>
      </c>
      <c r="J1301" s="550">
        <v>24.3</v>
      </c>
    </row>
    <row r="1302" spans="1:10" ht="36" customHeight="1">
      <c r="A1302" s="617" t="s">
        <v>14077</v>
      </c>
      <c r="B1302" s="549" t="s">
        <v>14114</v>
      </c>
      <c r="C1302" s="617" t="s">
        <v>7</v>
      </c>
      <c r="D1302" s="617" t="s">
        <v>2374</v>
      </c>
      <c r="E1302" s="821" t="s">
        <v>14108</v>
      </c>
      <c r="F1302" s="821"/>
      <c r="G1302" s="548" t="s">
        <v>68</v>
      </c>
      <c r="H1302" s="547">
        <v>6.8000000000000005E-2</v>
      </c>
      <c r="I1302" s="546">
        <v>1.59</v>
      </c>
      <c r="J1302" s="546">
        <v>0.1</v>
      </c>
    </row>
    <row r="1303" spans="1:10" ht="36" customHeight="1">
      <c r="A1303" s="617" t="s">
        <v>14077</v>
      </c>
      <c r="B1303" s="549" t="s">
        <v>14115</v>
      </c>
      <c r="C1303" s="617" t="s">
        <v>7</v>
      </c>
      <c r="D1303" s="617" t="s">
        <v>2375</v>
      </c>
      <c r="E1303" s="821" t="s">
        <v>14108</v>
      </c>
      <c r="F1303" s="821"/>
      <c r="G1303" s="548" t="s">
        <v>85</v>
      </c>
      <c r="H1303" s="547">
        <v>0.13100000000000001</v>
      </c>
      <c r="I1303" s="546">
        <v>0.34</v>
      </c>
      <c r="J1303" s="546">
        <v>0.04</v>
      </c>
    </row>
    <row r="1304" spans="1:10" ht="24" customHeight="1">
      <c r="A1304" s="617" t="s">
        <v>14077</v>
      </c>
      <c r="B1304" s="549" t="s">
        <v>14273</v>
      </c>
      <c r="C1304" s="617" t="s">
        <v>7</v>
      </c>
      <c r="D1304" s="617" t="s">
        <v>70</v>
      </c>
      <c r="E1304" s="821" t="s">
        <v>14075</v>
      </c>
      <c r="F1304" s="821"/>
      <c r="G1304" s="548" t="s">
        <v>26</v>
      </c>
      <c r="H1304" s="547">
        <v>0.19900000000000001</v>
      </c>
      <c r="I1304" s="546">
        <v>17.64</v>
      </c>
      <c r="J1304" s="546">
        <v>3.51</v>
      </c>
    </row>
    <row r="1305" spans="1:10" ht="24" customHeight="1">
      <c r="A1305" s="617" t="s">
        <v>14077</v>
      </c>
      <c r="B1305" s="549" t="s">
        <v>14180</v>
      </c>
      <c r="C1305" s="617" t="s">
        <v>7</v>
      </c>
      <c r="D1305" s="617" t="s">
        <v>71</v>
      </c>
      <c r="E1305" s="821" t="s">
        <v>14075</v>
      </c>
      <c r="F1305" s="821"/>
      <c r="G1305" s="548" t="s">
        <v>26</v>
      </c>
      <c r="H1305" s="547">
        <v>0.19900000000000001</v>
      </c>
      <c r="I1305" s="546">
        <v>17.760000000000002</v>
      </c>
      <c r="J1305" s="546">
        <v>3.53</v>
      </c>
    </row>
    <row r="1306" spans="1:10" ht="24" customHeight="1">
      <c r="A1306" s="617" t="s">
        <v>14077</v>
      </c>
      <c r="B1306" s="549" t="s">
        <v>14076</v>
      </c>
      <c r="C1306" s="617" t="s">
        <v>7</v>
      </c>
      <c r="D1306" s="617" t="s">
        <v>29</v>
      </c>
      <c r="E1306" s="821" t="s">
        <v>14075</v>
      </c>
      <c r="F1306" s="821"/>
      <c r="G1306" s="548" t="s">
        <v>26</v>
      </c>
      <c r="H1306" s="547">
        <v>1.1919999999999999</v>
      </c>
      <c r="I1306" s="546">
        <v>14.37</v>
      </c>
      <c r="J1306" s="546">
        <v>17.12</v>
      </c>
    </row>
    <row r="1307" spans="1:10" ht="25.5">
      <c r="A1307" s="614"/>
      <c r="B1307" s="614"/>
      <c r="C1307" s="614"/>
      <c r="D1307" s="614"/>
      <c r="E1307" s="614" t="s">
        <v>14070</v>
      </c>
      <c r="F1307" s="541">
        <v>9.0350973000000003</v>
      </c>
      <c r="G1307" s="614" t="s">
        <v>14069</v>
      </c>
      <c r="H1307" s="541">
        <v>7.59</v>
      </c>
      <c r="I1307" s="614" t="s">
        <v>14068</v>
      </c>
      <c r="J1307" s="541">
        <v>16.63</v>
      </c>
    </row>
    <row r="1308" spans="1:10" ht="15" thickBot="1">
      <c r="A1308" s="614"/>
      <c r="B1308" s="614"/>
      <c r="C1308" s="614"/>
      <c r="D1308" s="614"/>
      <c r="E1308" s="614" t="s">
        <v>14067</v>
      </c>
      <c r="F1308" s="541">
        <v>6.73</v>
      </c>
      <c r="G1308" s="614"/>
      <c r="H1308" s="818" t="s">
        <v>14066</v>
      </c>
      <c r="I1308" s="818"/>
      <c r="J1308" s="541">
        <v>31.03</v>
      </c>
    </row>
    <row r="1309" spans="1:10" ht="0.95" customHeight="1" thickTop="1">
      <c r="A1309" s="540"/>
      <c r="B1309" s="540"/>
      <c r="C1309" s="540"/>
      <c r="D1309" s="540"/>
      <c r="E1309" s="540"/>
      <c r="F1309" s="540"/>
      <c r="G1309" s="540"/>
      <c r="H1309" s="540"/>
      <c r="I1309" s="540"/>
      <c r="J1309" s="540"/>
    </row>
    <row r="1310" spans="1:10" ht="18" customHeight="1">
      <c r="A1310" s="615" t="s">
        <v>14476</v>
      </c>
      <c r="B1310" s="554" t="s">
        <v>14089</v>
      </c>
      <c r="C1310" s="615" t="s">
        <v>14088</v>
      </c>
      <c r="D1310" s="615" t="s">
        <v>14087</v>
      </c>
      <c r="E1310" s="819" t="s">
        <v>14086</v>
      </c>
      <c r="F1310" s="819"/>
      <c r="G1310" s="555" t="s">
        <v>14085</v>
      </c>
      <c r="H1310" s="554" t="s">
        <v>14084</v>
      </c>
      <c r="I1310" s="554" t="s">
        <v>14083</v>
      </c>
      <c r="J1310" s="554" t="s">
        <v>14082</v>
      </c>
    </row>
    <row r="1311" spans="1:10" ht="24" customHeight="1">
      <c r="A1311" s="616" t="s">
        <v>14081</v>
      </c>
      <c r="B1311" s="553" t="s">
        <v>14475</v>
      </c>
      <c r="C1311" s="616" t="s">
        <v>7</v>
      </c>
      <c r="D1311" s="616" t="s">
        <v>4191</v>
      </c>
      <c r="E1311" s="820" t="s">
        <v>14206</v>
      </c>
      <c r="F1311" s="820"/>
      <c r="G1311" s="552" t="s">
        <v>21</v>
      </c>
      <c r="H1311" s="551">
        <v>1</v>
      </c>
      <c r="I1311" s="550">
        <v>11.46</v>
      </c>
      <c r="J1311" s="550">
        <v>11.46</v>
      </c>
    </row>
    <row r="1312" spans="1:10" ht="36" customHeight="1">
      <c r="A1312" s="617" t="s">
        <v>14077</v>
      </c>
      <c r="B1312" s="549" t="s">
        <v>14308</v>
      </c>
      <c r="C1312" s="617" t="s">
        <v>7</v>
      </c>
      <c r="D1312" s="617" t="s">
        <v>3158</v>
      </c>
      <c r="E1312" s="821" t="s">
        <v>14206</v>
      </c>
      <c r="F1312" s="821"/>
      <c r="G1312" s="548" t="s">
        <v>21</v>
      </c>
      <c r="H1312" s="547">
        <v>1</v>
      </c>
      <c r="I1312" s="546">
        <v>6.61</v>
      </c>
      <c r="J1312" s="546">
        <v>6.61</v>
      </c>
    </row>
    <row r="1313" spans="1:10" ht="24" customHeight="1">
      <c r="A1313" s="617" t="s">
        <v>14077</v>
      </c>
      <c r="B1313" s="549" t="s">
        <v>14307</v>
      </c>
      <c r="C1313" s="617" t="s">
        <v>7</v>
      </c>
      <c r="D1313" s="617" t="s">
        <v>261</v>
      </c>
      <c r="E1313" s="821" t="s">
        <v>14075</v>
      </c>
      <c r="F1313" s="821"/>
      <c r="G1313" s="548" t="s">
        <v>26</v>
      </c>
      <c r="H1313" s="547">
        <v>6.3500000000000001E-2</v>
      </c>
      <c r="I1313" s="546">
        <v>13.76</v>
      </c>
      <c r="J1313" s="546">
        <v>0.87</v>
      </c>
    </row>
    <row r="1314" spans="1:10" ht="24" customHeight="1">
      <c r="A1314" s="617" t="s">
        <v>14077</v>
      </c>
      <c r="B1314" s="549" t="s">
        <v>14306</v>
      </c>
      <c r="C1314" s="617" t="s">
        <v>7</v>
      </c>
      <c r="D1314" s="617" t="s">
        <v>266</v>
      </c>
      <c r="E1314" s="821" t="s">
        <v>14075</v>
      </c>
      <c r="F1314" s="821"/>
      <c r="G1314" s="548" t="s">
        <v>26</v>
      </c>
      <c r="H1314" s="547">
        <v>0.19450000000000001</v>
      </c>
      <c r="I1314" s="546">
        <v>17.68</v>
      </c>
      <c r="J1314" s="546">
        <v>3.43</v>
      </c>
    </row>
    <row r="1315" spans="1:10" ht="24" customHeight="1">
      <c r="A1315" s="613" t="s">
        <v>14073</v>
      </c>
      <c r="B1315" s="545" t="s">
        <v>14360</v>
      </c>
      <c r="C1315" s="613" t="s">
        <v>7</v>
      </c>
      <c r="D1315" s="613" t="s">
        <v>12096</v>
      </c>
      <c r="E1315" s="817" t="s">
        <v>14071</v>
      </c>
      <c r="F1315" s="817"/>
      <c r="G1315" s="544" t="s">
        <v>21</v>
      </c>
      <c r="H1315" s="543">
        <v>2.5000000000000001E-2</v>
      </c>
      <c r="I1315" s="542">
        <v>12.23</v>
      </c>
      <c r="J1315" s="542">
        <v>0.3</v>
      </c>
    </row>
    <row r="1316" spans="1:10" ht="36" customHeight="1">
      <c r="A1316" s="613" t="s">
        <v>14073</v>
      </c>
      <c r="B1316" s="545" t="s">
        <v>14359</v>
      </c>
      <c r="C1316" s="613" t="s">
        <v>7</v>
      </c>
      <c r="D1316" s="613" t="s">
        <v>9367</v>
      </c>
      <c r="E1316" s="817" t="s">
        <v>14071</v>
      </c>
      <c r="F1316" s="817"/>
      <c r="G1316" s="544" t="s">
        <v>49</v>
      </c>
      <c r="H1316" s="543">
        <v>1.9664999999999999</v>
      </c>
      <c r="I1316" s="542">
        <v>0.13</v>
      </c>
      <c r="J1316" s="542">
        <v>0.25</v>
      </c>
    </row>
    <row r="1317" spans="1:10" ht="25.5">
      <c r="A1317" s="614"/>
      <c r="B1317" s="614"/>
      <c r="C1317" s="614"/>
      <c r="D1317" s="614"/>
      <c r="E1317" s="614" t="s">
        <v>14070</v>
      </c>
      <c r="F1317" s="541">
        <v>2.2492665000000001</v>
      </c>
      <c r="G1317" s="614" t="s">
        <v>14069</v>
      </c>
      <c r="H1317" s="541">
        <v>1.89</v>
      </c>
      <c r="I1317" s="614" t="s">
        <v>14068</v>
      </c>
      <c r="J1317" s="541">
        <v>4.1399999999999997</v>
      </c>
    </row>
    <row r="1318" spans="1:10" ht="15" thickBot="1">
      <c r="A1318" s="614"/>
      <c r="B1318" s="614"/>
      <c r="C1318" s="614"/>
      <c r="D1318" s="614"/>
      <c r="E1318" s="614" t="s">
        <v>14067</v>
      </c>
      <c r="F1318" s="541">
        <v>3.17</v>
      </c>
      <c r="G1318" s="614"/>
      <c r="H1318" s="818" t="s">
        <v>14066</v>
      </c>
      <c r="I1318" s="818"/>
      <c r="J1318" s="541">
        <v>14.63</v>
      </c>
    </row>
    <row r="1319" spans="1:10" ht="0.95" customHeight="1" thickTop="1">
      <c r="A1319" s="540"/>
      <c r="B1319" s="540"/>
      <c r="C1319" s="540"/>
      <c r="D1319" s="540"/>
      <c r="E1319" s="540"/>
      <c r="F1319" s="540"/>
      <c r="G1319" s="540"/>
      <c r="H1319" s="540"/>
      <c r="I1319" s="540"/>
      <c r="J1319" s="540"/>
    </row>
    <row r="1320" spans="1:10" ht="18" customHeight="1">
      <c r="A1320" s="615" t="s">
        <v>14474</v>
      </c>
      <c r="B1320" s="554" t="s">
        <v>14089</v>
      </c>
      <c r="C1320" s="615" t="s">
        <v>14088</v>
      </c>
      <c r="D1320" s="615" t="s">
        <v>14087</v>
      </c>
      <c r="E1320" s="819" t="s">
        <v>14086</v>
      </c>
      <c r="F1320" s="819"/>
      <c r="G1320" s="555" t="s">
        <v>14085</v>
      </c>
      <c r="H1320" s="554" t="s">
        <v>14084</v>
      </c>
      <c r="I1320" s="554" t="s">
        <v>14083</v>
      </c>
      <c r="J1320" s="554" t="s">
        <v>14082</v>
      </c>
    </row>
    <row r="1321" spans="1:10" ht="24" customHeight="1">
      <c r="A1321" s="616" t="s">
        <v>14081</v>
      </c>
      <c r="B1321" s="553" t="s">
        <v>14473</v>
      </c>
      <c r="C1321" s="616" t="s">
        <v>7</v>
      </c>
      <c r="D1321" s="616" t="s">
        <v>4193</v>
      </c>
      <c r="E1321" s="820" t="s">
        <v>14206</v>
      </c>
      <c r="F1321" s="820"/>
      <c r="G1321" s="552" t="s">
        <v>21</v>
      </c>
      <c r="H1321" s="551">
        <v>1</v>
      </c>
      <c r="I1321" s="550">
        <v>9.33</v>
      </c>
      <c r="J1321" s="550">
        <v>9.33</v>
      </c>
    </row>
    <row r="1322" spans="1:10" ht="36" customHeight="1">
      <c r="A1322" s="617" t="s">
        <v>14077</v>
      </c>
      <c r="B1322" s="549" t="s">
        <v>14311</v>
      </c>
      <c r="C1322" s="617" t="s">
        <v>7</v>
      </c>
      <c r="D1322" s="617" t="s">
        <v>3160</v>
      </c>
      <c r="E1322" s="821" t="s">
        <v>14206</v>
      </c>
      <c r="F1322" s="821"/>
      <c r="G1322" s="548" t="s">
        <v>21</v>
      </c>
      <c r="H1322" s="547">
        <v>1</v>
      </c>
      <c r="I1322" s="546">
        <v>6.39</v>
      </c>
      <c r="J1322" s="546">
        <v>6.39</v>
      </c>
    </row>
    <row r="1323" spans="1:10" ht="24" customHeight="1">
      <c r="A1323" s="617" t="s">
        <v>14077</v>
      </c>
      <c r="B1323" s="549" t="s">
        <v>14307</v>
      </c>
      <c r="C1323" s="617" t="s">
        <v>7</v>
      </c>
      <c r="D1323" s="617" t="s">
        <v>261</v>
      </c>
      <c r="E1323" s="821" t="s">
        <v>14075</v>
      </c>
      <c r="F1323" s="821"/>
      <c r="G1323" s="548" t="s">
        <v>26</v>
      </c>
      <c r="H1323" s="547">
        <v>3.7499999999999999E-2</v>
      </c>
      <c r="I1323" s="546">
        <v>13.76</v>
      </c>
      <c r="J1323" s="546">
        <v>0.51</v>
      </c>
    </row>
    <row r="1324" spans="1:10" ht="24" customHeight="1">
      <c r="A1324" s="617" t="s">
        <v>14077</v>
      </c>
      <c r="B1324" s="549" t="s">
        <v>14306</v>
      </c>
      <c r="C1324" s="617" t="s">
        <v>7</v>
      </c>
      <c r="D1324" s="617" t="s">
        <v>266</v>
      </c>
      <c r="E1324" s="821" t="s">
        <v>14075</v>
      </c>
      <c r="F1324" s="821"/>
      <c r="G1324" s="548" t="s">
        <v>26</v>
      </c>
      <c r="H1324" s="547">
        <v>0.11550000000000001</v>
      </c>
      <c r="I1324" s="546">
        <v>17.68</v>
      </c>
      <c r="J1324" s="546">
        <v>2.04</v>
      </c>
    </row>
    <row r="1325" spans="1:10" ht="24" customHeight="1">
      <c r="A1325" s="613" t="s">
        <v>14073</v>
      </c>
      <c r="B1325" s="545" t="s">
        <v>14360</v>
      </c>
      <c r="C1325" s="613" t="s">
        <v>7</v>
      </c>
      <c r="D1325" s="613" t="s">
        <v>12096</v>
      </c>
      <c r="E1325" s="817" t="s">
        <v>14071</v>
      </c>
      <c r="F1325" s="817"/>
      <c r="G1325" s="544" t="s">
        <v>21</v>
      </c>
      <c r="H1325" s="543">
        <v>2.5000000000000001E-2</v>
      </c>
      <c r="I1325" s="542">
        <v>12.23</v>
      </c>
      <c r="J1325" s="542">
        <v>0.3</v>
      </c>
    </row>
    <row r="1326" spans="1:10" ht="36" customHeight="1">
      <c r="A1326" s="613" t="s">
        <v>14073</v>
      </c>
      <c r="B1326" s="545" t="s">
        <v>14359</v>
      </c>
      <c r="C1326" s="613" t="s">
        <v>7</v>
      </c>
      <c r="D1326" s="613" t="s">
        <v>9367</v>
      </c>
      <c r="E1326" s="817" t="s">
        <v>14071</v>
      </c>
      <c r="F1326" s="817"/>
      <c r="G1326" s="544" t="s">
        <v>49</v>
      </c>
      <c r="H1326" s="543">
        <v>0.72399999999999998</v>
      </c>
      <c r="I1326" s="542">
        <v>0.13</v>
      </c>
      <c r="J1326" s="542">
        <v>0.09</v>
      </c>
    </row>
    <row r="1327" spans="1:10" ht="25.5">
      <c r="A1327" s="614"/>
      <c r="B1327" s="614"/>
      <c r="C1327" s="614"/>
      <c r="D1327" s="614"/>
      <c r="E1327" s="614" t="s">
        <v>14070</v>
      </c>
      <c r="F1327" s="541">
        <v>1.1463653</v>
      </c>
      <c r="G1327" s="614" t="s">
        <v>14069</v>
      </c>
      <c r="H1327" s="541">
        <v>0.96</v>
      </c>
      <c r="I1327" s="614" t="s">
        <v>14068</v>
      </c>
      <c r="J1327" s="541">
        <v>2.11</v>
      </c>
    </row>
    <row r="1328" spans="1:10" ht="15" thickBot="1">
      <c r="A1328" s="614"/>
      <c r="B1328" s="614"/>
      <c r="C1328" s="614"/>
      <c r="D1328" s="614"/>
      <c r="E1328" s="614" t="s">
        <v>14067</v>
      </c>
      <c r="F1328" s="541">
        <v>2.58</v>
      </c>
      <c r="G1328" s="614"/>
      <c r="H1328" s="818" t="s">
        <v>14066</v>
      </c>
      <c r="I1328" s="818"/>
      <c r="J1328" s="541">
        <v>11.91</v>
      </c>
    </row>
    <row r="1329" spans="1:10" ht="0.95" customHeight="1" thickTop="1">
      <c r="A1329" s="540"/>
      <c r="B1329" s="540"/>
      <c r="C1329" s="540"/>
      <c r="D1329" s="540"/>
      <c r="E1329" s="540"/>
      <c r="F1329" s="540"/>
      <c r="G1329" s="540"/>
      <c r="H1329" s="540"/>
      <c r="I1329" s="540"/>
      <c r="J1329" s="540"/>
    </row>
    <row r="1330" spans="1:10" ht="18" customHeight="1">
      <c r="A1330" s="615" t="s">
        <v>14472</v>
      </c>
      <c r="B1330" s="554" t="s">
        <v>14089</v>
      </c>
      <c r="C1330" s="615" t="s">
        <v>14088</v>
      </c>
      <c r="D1330" s="615" t="s">
        <v>14087</v>
      </c>
      <c r="E1330" s="819" t="s">
        <v>14086</v>
      </c>
      <c r="F1330" s="819"/>
      <c r="G1330" s="555" t="s">
        <v>14085</v>
      </c>
      <c r="H1330" s="554" t="s">
        <v>14084</v>
      </c>
      <c r="I1330" s="554" t="s">
        <v>14083</v>
      </c>
      <c r="J1330" s="554" t="s">
        <v>14082</v>
      </c>
    </row>
    <row r="1331" spans="1:10" ht="36" customHeight="1">
      <c r="A1331" s="616" t="s">
        <v>14081</v>
      </c>
      <c r="B1331" s="553" t="s">
        <v>14471</v>
      </c>
      <c r="C1331" s="616" t="s">
        <v>7</v>
      </c>
      <c r="D1331" s="616" t="s">
        <v>4184</v>
      </c>
      <c r="E1331" s="820" t="s">
        <v>14206</v>
      </c>
      <c r="F1331" s="820"/>
      <c r="G1331" s="552" t="s">
        <v>14183</v>
      </c>
      <c r="H1331" s="551">
        <v>1</v>
      </c>
      <c r="I1331" s="550">
        <v>41.83</v>
      </c>
      <c r="J1331" s="550">
        <v>41.83</v>
      </c>
    </row>
    <row r="1332" spans="1:10" ht="36" customHeight="1">
      <c r="A1332" s="617" t="s">
        <v>14077</v>
      </c>
      <c r="B1332" s="549" t="s">
        <v>14154</v>
      </c>
      <c r="C1332" s="617" t="s">
        <v>7</v>
      </c>
      <c r="D1332" s="617" t="s">
        <v>2648</v>
      </c>
      <c r="E1332" s="821" t="s">
        <v>14108</v>
      </c>
      <c r="F1332" s="821"/>
      <c r="G1332" s="548" t="s">
        <v>68</v>
      </c>
      <c r="H1332" s="547">
        <v>1.7000000000000001E-2</v>
      </c>
      <c r="I1332" s="546">
        <v>16.21</v>
      </c>
      <c r="J1332" s="546">
        <v>0.27</v>
      </c>
    </row>
    <row r="1333" spans="1:10" ht="36" customHeight="1">
      <c r="A1333" s="617" t="s">
        <v>14077</v>
      </c>
      <c r="B1333" s="549" t="s">
        <v>14155</v>
      </c>
      <c r="C1333" s="617" t="s">
        <v>7</v>
      </c>
      <c r="D1333" s="617" t="s">
        <v>2649</v>
      </c>
      <c r="E1333" s="821" t="s">
        <v>14108</v>
      </c>
      <c r="F1333" s="821"/>
      <c r="G1333" s="548" t="s">
        <v>85</v>
      </c>
      <c r="H1333" s="547">
        <v>1.4E-2</v>
      </c>
      <c r="I1333" s="546">
        <v>13.59</v>
      </c>
      <c r="J1333" s="546">
        <v>0.19</v>
      </c>
    </row>
    <row r="1334" spans="1:10" ht="24" customHeight="1">
      <c r="A1334" s="617" t="s">
        <v>14077</v>
      </c>
      <c r="B1334" s="549" t="s">
        <v>14205</v>
      </c>
      <c r="C1334" s="617" t="s">
        <v>7</v>
      </c>
      <c r="D1334" s="617" t="s">
        <v>69</v>
      </c>
      <c r="E1334" s="821" t="s">
        <v>14075</v>
      </c>
      <c r="F1334" s="821"/>
      <c r="G1334" s="548" t="s">
        <v>26</v>
      </c>
      <c r="H1334" s="547">
        <v>0.47099999999999997</v>
      </c>
      <c r="I1334" s="546">
        <v>14.91</v>
      </c>
      <c r="J1334" s="546">
        <v>7.02</v>
      </c>
    </row>
    <row r="1335" spans="1:10" ht="24" customHeight="1">
      <c r="A1335" s="617" t="s">
        <v>14077</v>
      </c>
      <c r="B1335" s="549" t="s">
        <v>14273</v>
      </c>
      <c r="C1335" s="617" t="s">
        <v>7</v>
      </c>
      <c r="D1335" s="617" t="s">
        <v>70</v>
      </c>
      <c r="E1335" s="821" t="s">
        <v>14075</v>
      </c>
      <c r="F1335" s="821"/>
      <c r="G1335" s="548" t="s">
        <v>26</v>
      </c>
      <c r="H1335" s="547">
        <v>1.145</v>
      </c>
      <c r="I1335" s="546">
        <v>17.64</v>
      </c>
      <c r="J1335" s="546">
        <v>20.190000000000001</v>
      </c>
    </row>
    <row r="1336" spans="1:10" ht="24" customHeight="1">
      <c r="A1336" s="613" t="s">
        <v>14073</v>
      </c>
      <c r="B1336" s="545" t="s">
        <v>14202</v>
      </c>
      <c r="C1336" s="613" t="s">
        <v>7</v>
      </c>
      <c r="D1336" s="613" t="s">
        <v>6259</v>
      </c>
      <c r="E1336" s="817" t="s">
        <v>14071</v>
      </c>
      <c r="F1336" s="817"/>
      <c r="G1336" s="544" t="s">
        <v>82</v>
      </c>
      <c r="H1336" s="543">
        <v>1.7000000000000001E-2</v>
      </c>
      <c r="I1336" s="542">
        <v>4.83</v>
      </c>
      <c r="J1336" s="542">
        <v>0.08</v>
      </c>
    </row>
    <row r="1337" spans="1:10" ht="24" customHeight="1">
      <c r="A1337" s="613" t="s">
        <v>14073</v>
      </c>
      <c r="B1337" s="545" t="s">
        <v>14470</v>
      </c>
      <c r="C1337" s="613" t="s">
        <v>7</v>
      </c>
      <c r="D1337" s="613" t="s">
        <v>11668</v>
      </c>
      <c r="E1337" s="817" t="s">
        <v>14071</v>
      </c>
      <c r="F1337" s="817"/>
      <c r="G1337" s="544" t="s">
        <v>18</v>
      </c>
      <c r="H1337" s="543">
        <v>0.60499999999999998</v>
      </c>
      <c r="I1337" s="542">
        <v>5.58</v>
      </c>
      <c r="J1337" s="542">
        <v>3.37</v>
      </c>
    </row>
    <row r="1338" spans="1:10" ht="24" customHeight="1">
      <c r="A1338" s="613" t="s">
        <v>14073</v>
      </c>
      <c r="B1338" s="545" t="s">
        <v>14469</v>
      </c>
      <c r="C1338" s="613" t="s">
        <v>7</v>
      </c>
      <c r="D1338" s="613" t="s">
        <v>9862</v>
      </c>
      <c r="E1338" s="817" t="s">
        <v>14071</v>
      </c>
      <c r="F1338" s="817"/>
      <c r="G1338" s="544" t="s">
        <v>21</v>
      </c>
      <c r="H1338" s="543">
        <v>3.4000000000000002E-2</v>
      </c>
      <c r="I1338" s="542">
        <v>13.8</v>
      </c>
      <c r="J1338" s="542">
        <v>0.46</v>
      </c>
    </row>
    <row r="1339" spans="1:10" ht="24" customHeight="1">
      <c r="A1339" s="613" t="s">
        <v>14073</v>
      </c>
      <c r="B1339" s="545" t="s">
        <v>14468</v>
      </c>
      <c r="C1339" s="613" t="s">
        <v>7</v>
      </c>
      <c r="D1339" s="613" t="s">
        <v>6900</v>
      </c>
      <c r="E1339" s="817" t="s">
        <v>14071</v>
      </c>
      <c r="F1339" s="817"/>
      <c r="G1339" s="544" t="s">
        <v>21</v>
      </c>
      <c r="H1339" s="543">
        <v>2.5999999999999999E-2</v>
      </c>
      <c r="I1339" s="542">
        <v>11.39</v>
      </c>
      <c r="J1339" s="542">
        <v>0.28999999999999998</v>
      </c>
    </row>
    <row r="1340" spans="1:10" ht="24" customHeight="1">
      <c r="A1340" s="613" t="s">
        <v>14073</v>
      </c>
      <c r="B1340" s="545" t="s">
        <v>14200</v>
      </c>
      <c r="C1340" s="613" t="s">
        <v>7</v>
      </c>
      <c r="D1340" s="613" t="s">
        <v>11674</v>
      </c>
      <c r="E1340" s="817" t="s">
        <v>14071</v>
      </c>
      <c r="F1340" s="817"/>
      <c r="G1340" s="544" t="s">
        <v>18</v>
      </c>
      <c r="H1340" s="543">
        <v>0.56699999999999995</v>
      </c>
      <c r="I1340" s="542">
        <v>2</v>
      </c>
      <c r="J1340" s="542">
        <v>1.1299999999999999</v>
      </c>
    </row>
    <row r="1341" spans="1:10" ht="24" customHeight="1">
      <c r="A1341" s="613" t="s">
        <v>14073</v>
      </c>
      <c r="B1341" s="545" t="s">
        <v>14271</v>
      </c>
      <c r="C1341" s="613" t="s">
        <v>7</v>
      </c>
      <c r="D1341" s="613" t="s">
        <v>11693</v>
      </c>
      <c r="E1341" s="817" t="s">
        <v>14071</v>
      </c>
      <c r="F1341" s="817"/>
      <c r="G1341" s="544" t="s">
        <v>18</v>
      </c>
      <c r="H1341" s="543">
        <v>1.008</v>
      </c>
      <c r="I1341" s="542">
        <v>8.76</v>
      </c>
      <c r="J1341" s="542">
        <v>8.83</v>
      </c>
    </row>
    <row r="1342" spans="1:10" ht="25.5">
      <c r="A1342" s="614"/>
      <c r="B1342" s="614"/>
      <c r="C1342" s="614"/>
      <c r="D1342" s="614"/>
      <c r="E1342" s="614" t="s">
        <v>14070</v>
      </c>
      <c r="F1342" s="541">
        <v>10.7682278</v>
      </c>
      <c r="G1342" s="614" t="s">
        <v>14069</v>
      </c>
      <c r="H1342" s="541">
        <v>9.0500000000000007</v>
      </c>
      <c r="I1342" s="614" t="s">
        <v>14068</v>
      </c>
      <c r="J1342" s="541">
        <v>19.82</v>
      </c>
    </row>
    <row r="1343" spans="1:10" ht="15" thickBot="1">
      <c r="A1343" s="614"/>
      <c r="B1343" s="614"/>
      <c r="C1343" s="614"/>
      <c r="D1343" s="614"/>
      <c r="E1343" s="614" t="s">
        <v>14067</v>
      </c>
      <c r="F1343" s="541">
        <v>11.58</v>
      </c>
      <c r="G1343" s="614"/>
      <c r="H1343" s="818" t="s">
        <v>14066</v>
      </c>
      <c r="I1343" s="818"/>
      <c r="J1343" s="541">
        <v>53.41</v>
      </c>
    </row>
    <row r="1344" spans="1:10" ht="0.95" customHeight="1" thickTop="1">
      <c r="A1344" s="540"/>
      <c r="B1344" s="540"/>
      <c r="C1344" s="540"/>
      <c r="D1344" s="540"/>
      <c r="E1344" s="540"/>
      <c r="F1344" s="540"/>
      <c r="G1344" s="540"/>
      <c r="H1344" s="540"/>
      <c r="I1344" s="540"/>
      <c r="J1344" s="540"/>
    </row>
    <row r="1345" spans="1:10" ht="18" customHeight="1">
      <c r="A1345" s="615" t="s">
        <v>14467</v>
      </c>
      <c r="B1345" s="554" t="s">
        <v>14089</v>
      </c>
      <c r="C1345" s="615" t="s">
        <v>14088</v>
      </c>
      <c r="D1345" s="615" t="s">
        <v>14087</v>
      </c>
      <c r="E1345" s="819" t="s">
        <v>14086</v>
      </c>
      <c r="F1345" s="819"/>
      <c r="G1345" s="555" t="s">
        <v>14085</v>
      </c>
      <c r="H1345" s="554" t="s">
        <v>14084</v>
      </c>
      <c r="I1345" s="554" t="s">
        <v>14083</v>
      </c>
      <c r="J1345" s="554" t="s">
        <v>14082</v>
      </c>
    </row>
    <row r="1346" spans="1:10" ht="24" customHeight="1">
      <c r="A1346" s="616" t="s">
        <v>14081</v>
      </c>
      <c r="B1346" s="553" t="s">
        <v>14466</v>
      </c>
      <c r="C1346" s="616" t="s">
        <v>7</v>
      </c>
      <c r="D1346" s="616" t="s">
        <v>706</v>
      </c>
      <c r="E1346" s="820" t="s">
        <v>14119</v>
      </c>
      <c r="F1346" s="820"/>
      <c r="G1346" s="552" t="s">
        <v>14118</v>
      </c>
      <c r="H1346" s="551">
        <v>1</v>
      </c>
      <c r="I1346" s="550">
        <v>19.64</v>
      </c>
      <c r="J1346" s="550">
        <v>19.64</v>
      </c>
    </row>
    <row r="1347" spans="1:10" ht="36" customHeight="1">
      <c r="A1347" s="617" t="s">
        <v>14077</v>
      </c>
      <c r="B1347" s="549" t="s">
        <v>14182</v>
      </c>
      <c r="C1347" s="617" t="s">
        <v>7</v>
      </c>
      <c r="D1347" s="617" t="s">
        <v>2628</v>
      </c>
      <c r="E1347" s="821" t="s">
        <v>14108</v>
      </c>
      <c r="F1347" s="821"/>
      <c r="G1347" s="548" t="s">
        <v>68</v>
      </c>
      <c r="H1347" s="547">
        <v>0.27400000000000002</v>
      </c>
      <c r="I1347" s="546">
        <v>19.8</v>
      </c>
      <c r="J1347" s="546">
        <v>5.42</v>
      </c>
    </row>
    <row r="1348" spans="1:10" ht="36" customHeight="1">
      <c r="A1348" s="617" t="s">
        <v>14077</v>
      </c>
      <c r="B1348" s="549" t="s">
        <v>14181</v>
      </c>
      <c r="C1348" s="617" t="s">
        <v>7</v>
      </c>
      <c r="D1348" s="617" t="s">
        <v>2629</v>
      </c>
      <c r="E1348" s="821" t="s">
        <v>14108</v>
      </c>
      <c r="F1348" s="821"/>
      <c r="G1348" s="548" t="s">
        <v>85</v>
      </c>
      <c r="H1348" s="547">
        <v>0.254</v>
      </c>
      <c r="I1348" s="546">
        <v>14.2</v>
      </c>
      <c r="J1348" s="546">
        <v>3.6</v>
      </c>
    </row>
    <row r="1349" spans="1:10" ht="24" customHeight="1">
      <c r="A1349" s="617" t="s">
        <v>14077</v>
      </c>
      <c r="B1349" s="549" t="s">
        <v>14120</v>
      </c>
      <c r="C1349" s="617" t="s">
        <v>7</v>
      </c>
      <c r="D1349" s="617" t="s">
        <v>3943</v>
      </c>
      <c r="E1349" s="821" t="s">
        <v>14119</v>
      </c>
      <c r="F1349" s="821"/>
      <c r="G1349" s="548" t="s">
        <v>14118</v>
      </c>
      <c r="H1349" s="547">
        <v>1</v>
      </c>
      <c r="I1349" s="546">
        <v>1.28</v>
      </c>
      <c r="J1349" s="546">
        <v>1.28</v>
      </c>
    </row>
    <row r="1350" spans="1:10" ht="24" customHeight="1">
      <c r="A1350" s="617" t="s">
        <v>14077</v>
      </c>
      <c r="B1350" s="549" t="s">
        <v>14076</v>
      </c>
      <c r="C1350" s="617" t="s">
        <v>7</v>
      </c>
      <c r="D1350" s="617" t="s">
        <v>29</v>
      </c>
      <c r="E1350" s="821" t="s">
        <v>14075</v>
      </c>
      <c r="F1350" s="821"/>
      <c r="G1350" s="548" t="s">
        <v>26</v>
      </c>
      <c r="H1350" s="547">
        <v>0.65</v>
      </c>
      <c r="I1350" s="546">
        <v>14.37</v>
      </c>
      <c r="J1350" s="546">
        <v>9.34</v>
      </c>
    </row>
    <row r="1351" spans="1:10" ht="25.5">
      <c r="A1351" s="614"/>
      <c r="B1351" s="614"/>
      <c r="C1351" s="614"/>
      <c r="D1351" s="614"/>
      <c r="E1351" s="614" t="s">
        <v>14070</v>
      </c>
      <c r="F1351" s="541">
        <v>6.2153646</v>
      </c>
      <c r="G1351" s="614" t="s">
        <v>14069</v>
      </c>
      <c r="H1351" s="541">
        <v>5.22</v>
      </c>
      <c r="I1351" s="614" t="s">
        <v>14068</v>
      </c>
      <c r="J1351" s="541">
        <v>11.44</v>
      </c>
    </row>
    <row r="1352" spans="1:10" ht="15" thickBot="1">
      <c r="A1352" s="614"/>
      <c r="B1352" s="614"/>
      <c r="C1352" s="614"/>
      <c r="D1352" s="614"/>
      <c r="E1352" s="614" t="s">
        <v>14067</v>
      </c>
      <c r="F1352" s="541">
        <v>5.44</v>
      </c>
      <c r="G1352" s="614"/>
      <c r="H1352" s="818" t="s">
        <v>14066</v>
      </c>
      <c r="I1352" s="818"/>
      <c r="J1352" s="541">
        <v>25.08</v>
      </c>
    </row>
    <row r="1353" spans="1:10" ht="0.95" customHeight="1" thickTop="1">
      <c r="A1353" s="540"/>
      <c r="B1353" s="540"/>
      <c r="C1353" s="540"/>
      <c r="D1353" s="540"/>
      <c r="E1353" s="540"/>
      <c r="F1353" s="540"/>
      <c r="G1353" s="540"/>
      <c r="H1353" s="540"/>
      <c r="I1353" s="540"/>
      <c r="J1353" s="540"/>
    </row>
    <row r="1354" spans="1:10" ht="18" customHeight="1">
      <c r="A1354" s="615" t="s">
        <v>14465</v>
      </c>
      <c r="B1354" s="554" t="s">
        <v>14089</v>
      </c>
      <c r="C1354" s="615" t="s">
        <v>14088</v>
      </c>
      <c r="D1354" s="615" t="s">
        <v>14087</v>
      </c>
      <c r="E1354" s="819" t="s">
        <v>14086</v>
      </c>
      <c r="F1354" s="819"/>
      <c r="G1354" s="555" t="s">
        <v>14085</v>
      </c>
      <c r="H1354" s="554" t="s">
        <v>14084</v>
      </c>
      <c r="I1354" s="554" t="s">
        <v>14083</v>
      </c>
      <c r="J1354" s="554" t="s">
        <v>14082</v>
      </c>
    </row>
    <row r="1355" spans="1:10" ht="24" customHeight="1">
      <c r="A1355" s="616" t="s">
        <v>14081</v>
      </c>
      <c r="B1355" s="553" t="s">
        <v>14464</v>
      </c>
      <c r="C1355" s="616" t="s">
        <v>7</v>
      </c>
      <c r="D1355" s="616" t="s">
        <v>10657</v>
      </c>
      <c r="E1355" s="820" t="s">
        <v>14463</v>
      </c>
      <c r="F1355" s="820"/>
      <c r="G1355" s="552" t="s">
        <v>14183</v>
      </c>
      <c r="H1355" s="551">
        <v>1</v>
      </c>
      <c r="I1355" s="550">
        <v>31.7</v>
      </c>
      <c r="J1355" s="550">
        <v>31.7</v>
      </c>
    </row>
    <row r="1356" spans="1:10" ht="24" customHeight="1">
      <c r="A1356" s="617" t="s">
        <v>14077</v>
      </c>
      <c r="B1356" s="549" t="s">
        <v>14369</v>
      </c>
      <c r="C1356" s="617" t="s">
        <v>7</v>
      </c>
      <c r="D1356" s="617" t="s">
        <v>265</v>
      </c>
      <c r="E1356" s="821" t="s">
        <v>14075</v>
      </c>
      <c r="F1356" s="821"/>
      <c r="G1356" s="548" t="s">
        <v>26</v>
      </c>
      <c r="H1356" s="547">
        <v>8.5000000000000006E-2</v>
      </c>
      <c r="I1356" s="546">
        <v>17.149999999999999</v>
      </c>
      <c r="J1356" s="546">
        <v>1.45</v>
      </c>
    </row>
    <row r="1357" spans="1:10" ht="24" customHeight="1">
      <c r="A1357" s="617" t="s">
        <v>14077</v>
      </c>
      <c r="B1357" s="549" t="s">
        <v>14260</v>
      </c>
      <c r="C1357" s="617" t="s">
        <v>7</v>
      </c>
      <c r="D1357" s="617" t="s">
        <v>281</v>
      </c>
      <c r="E1357" s="821" t="s">
        <v>14075</v>
      </c>
      <c r="F1357" s="821"/>
      <c r="G1357" s="548" t="s">
        <v>26</v>
      </c>
      <c r="H1357" s="547">
        <v>0.42199999999999999</v>
      </c>
      <c r="I1357" s="546">
        <v>18.52</v>
      </c>
      <c r="J1357" s="546">
        <v>7.81</v>
      </c>
    </row>
    <row r="1358" spans="1:10" ht="48" customHeight="1">
      <c r="A1358" s="613" t="s">
        <v>14073</v>
      </c>
      <c r="B1358" s="545" t="s">
        <v>14462</v>
      </c>
      <c r="C1358" s="613" t="s">
        <v>7</v>
      </c>
      <c r="D1358" s="613" t="s">
        <v>5600</v>
      </c>
      <c r="E1358" s="817" t="s">
        <v>14071</v>
      </c>
      <c r="F1358" s="817"/>
      <c r="G1358" s="544" t="s">
        <v>21</v>
      </c>
      <c r="H1358" s="543">
        <v>1.5</v>
      </c>
      <c r="I1358" s="542">
        <v>14.96</v>
      </c>
      <c r="J1358" s="542">
        <v>22.44</v>
      </c>
    </row>
    <row r="1359" spans="1:10" ht="25.5">
      <c r="A1359" s="614"/>
      <c r="B1359" s="614"/>
      <c r="C1359" s="614"/>
      <c r="D1359" s="614"/>
      <c r="E1359" s="614" t="s">
        <v>14070</v>
      </c>
      <c r="F1359" s="541">
        <v>3.7161795</v>
      </c>
      <c r="G1359" s="614" t="s">
        <v>14069</v>
      </c>
      <c r="H1359" s="541">
        <v>3.12</v>
      </c>
      <c r="I1359" s="614" t="s">
        <v>14068</v>
      </c>
      <c r="J1359" s="541">
        <v>6.84</v>
      </c>
    </row>
    <row r="1360" spans="1:10" ht="15" thickBot="1">
      <c r="A1360" s="614"/>
      <c r="B1360" s="614"/>
      <c r="C1360" s="614"/>
      <c r="D1360" s="614"/>
      <c r="E1360" s="614" t="s">
        <v>14067</v>
      </c>
      <c r="F1360" s="541">
        <v>8.7799999999999994</v>
      </c>
      <c r="G1360" s="614"/>
      <c r="H1360" s="818" t="s">
        <v>14066</v>
      </c>
      <c r="I1360" s="818"/>
      <c r="J1360" s="541">
        <v>40.479999999999997</v>
      </c>
    </row>
    <row r="1361" spans="1:10" ht="0.95" customHeight="1" thickTop="1">
      <c r="A1361" s="540"/>
      <c r="B1361" s="540"/>
      <c r="C1361" s="540"/>
      <c r="D1361" s="540"/>
      <c r="E1361" s="540"/>
      <c r="F1361" s="540"/>
      <c r="G1361" s="540"/>
      <c r="H1361" s="540"/>
      <c r="I1361" s="540"/>
      <c r="J1361" s="540"/>
    </row>
    <row r="1362" spans="1:10" ht="18" customHeight="1">
      <c r="A1362" s="615" t="s">
        <v>14461</v>
      </c>
      <c r="B1362" s="554" t="s">
        <v>14089</v>
      </c>
      <c r="C1362" s="615" t="s">
        <v>14088</v>
      </c>
      <c r="D1362" s="615" t="s">
        <v>14087</v>
      </c>
      <c r="E1362" s="819" t="s">
        <v>14086</v>
      </c>
      <c r="F1362" s="819"/>
      <c r="G1362" s="555" t="s">
        <v>14085</v>
      </c>
      <c r="H1362" s="554" t="s">
        <v>14084</v>
      </c>
      <c r="I1362" s="554" t="s">
        <v>14083</v>
      </c>
      <c r="J1362" s="554" t="s">
        <v>14082</v>
      </c>
    </row>
    <row r="1363" spans="1:10" ht="24" customHeight="1">
      <c r="A1363" s="616" t="s">
        <v>14081</v>
      </c>
      <c r="B1363" s="553" t="s">
        <v>14460</v>
      </c>
      <c r="C1363" s="616" t="s">
        <v>7</v>
      </c>
      <c r="D1363" s="616" t="s">
        <v>5132</v>
      </c>
      <c r="E1363" s="820" t="s">
        <v>14459</v>
      </c>
      <c r="F1363" s="820"/>
      <c r="G1363" s="552" t="s">
        <v>14183</v>
      </c>
      <c r="H1363" s="551">
        <v>1</v>
      </c>
      <c r="I1363" s="550">
        <v>2.17</v>
      </c>
      <c r="J1363" s="550">
        <v>2.17</v>
      </c>
    </row>
    <row r="1364" spans="1:10" ht="24" customHeight="1">
      <c r="A1364" s="617" t="s">
        <v>14077</v>
      </c>
      <c r="B1364" s="549" t="s">
        <v>14180</v>
      </c>
      <c r="C1364" s="617" t="s">
        <v>7</v>
      </c>
      <c r="D1364" s="617" t="s">
        <v>71</v>
      </c>
      <c r="E1364" s="821" t="s">
        <v>14075</v>
      </c>
      <c r="F1364" s="821"/>
      <c r="G1364" s="548" t="s">
        <v>26</v>
      </c>
      <c r="H1364" s="547">
        <v>3.7400000000000003E-2</v>
      </c>
      <c r="I1364" s="546">
        <v>17.760000000000002</v>
      </c>
      <c r="J1364" s="546">
        <v>0.66</v>
      </c>
    </row>
    <row r="1365" spans="1:10" ht="24" customHeight="1">
      <c r="A1365" s="617" t="s">
        <v>14077</v>
      </c>
      <c r="B1365" s="549" t="s">
        <v>14076</v>
      </c>
      <c r="C1365" s="617" t="s">
        <v>7</v>
      </c>
      <c r="D1365" s="617" t="s">
        <v>29</v>
      </c>
      <c r="E1365" s="821" t="s">
        <v>14075</v>
      </c>
      <c r="F1365" s="821"/>
      <c r="G1365" s="548" t="s">
        <v>26</v>
      </c>
      <c r="H1365" s="547">
        <v>0.1053</v>
      </c>
      <c r="I1365" s="546">
        <v>14.37</v>
      </c>
      <c r="J1365" s="546">
        <v>1.51</v>
      </c>
    </row>
    <row r="1366" spans="1:10" ht="25.5">
      <c r="A1366" s="614"/>
      <c r="B1366" s="614"/>
      <c r="C1366" s="614"/>
      <c r="D1366" s="614"/>
      <c r="E1366" s="614" t="s">
        <v>14070</v>
      </c>
      <c r="F1366" s="541">
        <v>0.80951859999999998</v>
      </c>
      <c r="G1366" s="614" t="s">
        <v>14069</v>
      </c>
      <c r="H1366" s="541">
        <v>0.68</v>
      </c>
      <c r="I1366" s="614" t="s">
        <v>14068</v>
      </c>
      <c r="J1366" s="541">
        <v>1.49</v>
      </c>
    </row>
    <row r="1367" spans="1:10" ht="15" thickBot="1">
      <c r="A1367" s="614"/>
      <c r="B1367" s="614"/>
      <c r="C1367" s="614"/>
      <c r="D1367" s="614"/>
      <c r="E1367" s="614" t="s">
        <v>14067</v>
      </c>
      <c r="F1367" s="541">
        <v>0.6</v>
      </c>
      <c r="G1367" s="614"/>
      <c r="H1367" s="818" t="s">
        <v>14066</v>
      </c>
      <c r="I1367" s="818"/>
      <c r="J1367" s="541">
        <v>2.77</v>
      </c>
    </row>
    <row r="1368" spans="1:10" ht="0.95" customHeight="1" thickTop="1">
      <c r="A1368" s="540"/>
      <c r="B1368" s="540"/>
      <c r="C1368" s="540"/>
      <c r="D1368" s="540"/>
      <c r="E1368" s="540"/>
      <c r="F1368" s="540"/>
      <c r="G1368" s="540"/>
      <c r="H1368" s="540"/>
      <c r="I1368" s="540"/>
      <c r="J1368" s="540"/>
    </row>
    <row r="1369" spans="1:10" ht="18" customHeight="1">
      <c r="A1369" s="615" t="s">
        <v>14458</v>
      </c>
      <c r="B1369" s="554" t="s">
        <v>14089</v>
      </c>
      <c r="C1369" s="615" t="s">
        <v>14088</v>
      </c>
      <c r="D1369" s="615" t="s">
        <v>14087</v>
      </c>
      <c r="E1369" s="819" t="s">
        <v>14086</v>
      </c>
      <c r="F1369" s="819"/>
      <c r="G1369" s="555" t="s">
        <v>14085</v>
      </c>
      <c r="H1369" s="554" t="s">
        <v>14084</v>
      </c>
      <c r="I1369" s="554" t="s">
        <v>14083</v>
      </c>
      <c r="J1369" s="554" t="s">
        <v>14082</v>
      </c>
    </row>
    <row r="1370" spans="1:10" ht="24" customHeight="1">
      <c r="A1370" s="616" t="s">
        <v>14081</v>
      </c>
      <c r="B1370" s="553" t="s">
        <v>14457</v>
      </c>
      <c r="C1370" s="616" t="s">
        <v>7</v>
      </c>
      <c r="D1370" s="616" t="s">
        <v>10137</v>
      </c>
      <c r="E1370" s="820" t="s">
        <v>14119</v>
      </c>
      <c r="F1370" s="820"/>
      <c r="G1370" s="552" t="s">
        <v>14118</v>
      </c>
      <c r="H1370" s="551">
        <v>1</v>
      </c>
      <c r="I1370" s="550">
        <v>56.84</v>
      </c>
      <c r="J1370" s="550">
        <v>56.84</v>
      </c>
    </row>
    <row r="1371" spans="1:10" ht="24" customHeight="1">
      <c r="A1371" s="617" t="s">
        <v>14077</v>
      </c>
      <c r="B1371" s="549" t="s">
        <v>14076</v>
      </c>
      <c r="C1371" s="617" t="s">
        <v>7</v>
      </c>
      <c r="D1371" s="617" t="s">
        <v>29</v>
      </c>
      <c r="E1371" s="821" t="s">
        <v>14075</v>
      </c>
      <c r="F1371" s="821"/>
      <c r="G1371" s="548" t="s">
        <v>26</v>
      </c>
      <c r="H1371" s="547">
        <v>3.956</v>
      </c>
      <c r="I1371" s="546">
        <v>14.37</v>
      </c>
      <c r="J1371" s="546">
        <v>56.84</v>
      </c>
    </row>
    <row r="1372" spans="1:10" ht="25.5">
      <c r="A1372" s="614"/>
      <c r="B1372" s="614"/>
      <c r="C1372" s="614"/>
      <c r="D1372" s="614"/>
      <c r="E1372" s="614" t="s">
        <v>14070</v>
      </c>
      <c r="F1372" s="541">
        <v>20.716070800000001</v>
      </c>
      <c r="G1372" s="614" t="s">
        <v>14069</v>
      </c>
      <c r="H1372" s="541">
        <v>17.41</v>
      </c>
      <c r="I1372" s="614" t="s">
        <v>14068</v>
      </c>
      <c r="J1372" s="541">
        <v>38.130000000000003</v>
      </c>
    </row>
    <row r="1373" spans="1:10" ht="15" thickBot="1">
      <c r="A1373" s="614"/>
      <c r="B1373" s="614"/>
      <c r="C1373" s="614"/>
      <c r="D1373" s="614"/>
      <c r="E1373" s="614" t="s">
        <v>14067</v>
      </c>
      <c r="F1373" s="541">
        <v>15.74</v>
      </c>
      <c r="G1373" s="614"/>
      <c r="H1373" s="818" t="s">
        <v>14066</v>
      </c>
      <c r="I1373" s="818"/>
      <c r="J1373" s="541">
        <v>72.58</v>
      </c>
    </row>
    <row r="1374" spans="1:10" ht="0.95" customHeight="1" thickTop="1">
      <c r="A1374" s="540"/>
      <c r="B1374" s="540"/>
      <c r="C1374" s="540"/>
      <c r="D1374" s="540"/>
      <c r="E1374" s="540"/>
      <c r="F1374" s="540"/>
      <c r="G1374" s="540"/>
      <c r="H1374" s="540"/>
      <c r="I1374" s="540"/>
      <c r="J1374" s="540"/>
    </row>
    <row r="1375" spans="1:10" ht="18" customHeight="1">
      <c r="A1375" s="615" t="s">
        <v>14456</v>
      </c>
      <c r="B1375" s="554" t="s">
        <v>14089</v>
      </c>
      <c r="C1375" s="615" t="s">
        <v>14088</v>
      </c>
      <c r="D1375" s="615" t="s">
        <v>14087</v>
      </c>
      <c r="E1375" s="819" t="s">
        <v>14086</v>
      </c>
      <c r="F1375" s="819"/>
      <c r="G1375" s="555" t="s">
        <v>14085</v>
      </c>
      <c r="H1375" s="554" t="s">
        <v>14084</v>
      </c>
      <c r="I1375" s="554" t="s">
        <v>14083</v>
      </c>
      <c r="J1375" s="554" t="s">
        <v>14082</v>
      </c>
    </row>
    <row r="1376" spans="1:10" ht="24" customHeight="1">
      <c r="A1376" s="616" t="s">
        <v>14081</v>
      </c>
      <c r="B1376" s="553" t="s">
        <v>14455</v>
      </c>
      <c r="C1376" s="616" t="s">
        <v>7</v>
      </c>
      <c r="D1376" s="616" t="s">
        <v>204</v>
      </c>
      <c r="E1376" s="820" t="s">
        <v>14447</v>
      </c>
      <c r="F1376" s="820"/>
      <c r="G1376" s="552" t="s">
        <v>14118</v>
      </c>
      <c r="H1376" s="551">
        <v>1</v>
      </c>
      <c r="I1376" s="550">
        <v>107.9</v>
      </c>
      <c r="J1376" s="550">
        <v>107.9</v>
      </c>
    </row>
    <row r="1377" spans="1:10" ht="60" customHeight="1">
      <c r="A1377" s="617" t="s">
        <v>14077</v>
      </c>
      <c r="B1377" s="549" t="s">
        <v>14275</v>
      </c>
      <c r="C1377" s="617" t="s">
        <v>7</v>
      </c>
      <c r="D1377" s="617" t="s">
        <v>2332</v>
      </c>
      <c r="E1377" s="821" t="s">
        <v>14119</v>
      </c>
      <c r="F1377" s="821"/>
      <c r="G1377" s="548" t="s">
        <v>14118</v>
      </c>
      <c r="H1377" s="547">
        <v>1</v>
      </c>
      <c r="I1377" s="546">
        <v>9.16</v>
      </c>
      <c r="J1377" s="546">
        <v>9.16</v>
      </c>
    </row>
    <row r="1378" spans="1:10" ht="24" customHeight="1">
      <c r="A1378" s="617" t="s">
        <v>14077</v>
      </c>
      <c r="B1378" s="549" t="s">
        <v>14076</v>
      </c>
      <c r="C1378" s="617" t="s">
        <v>7</v>
      </c>
      <c r="D1378" s="617" t="s">
        <v>29</v>
      </c>
      <c r="E1378" s="821" t="s">
        <v>14075</v>
      </c>
      <c r="F1378" s="821"/>
      <c r="G1378" s="548" t="s">
        <v>26</v>
      </c>
      <c r="H1378" s="547">
        <v>2</v>
      </c>
      <c r="I1378" s="546">
        <v>14.37</v>
      </c>
      <c r="J1378" s="546">
        <v>28.74</v>
      </c>
    </row>
    <row r="1379" spans="1:10" ht="24" customHeight="1">
      <c r="A1379" s="613" t="s">
        <v>14073</v>
      </c>
      <c r="B1379" s="545" t="s">
        <v>14451</v>
      </c>
      <c r="C1379" s="613" t="s">
        <v>7</v>
      </c>
      <c r="D1379" s="613" t="s">
        <v>6780</v>
      </c>
      <c r="E1379" s="817" t="s">
        <v>14071</v>
      </c>
      <c r="F1379" s="817"/>
      <c r="G1379" s="544" t="s">
        <v>14118</v>
      </c>
      <c r="H1379" s="543">
        <v>0.3</v>
      </c>
      <c r="I1379" s="542">
        <v>80</v>
      </c>
      <c r="J1379" s="542">
        <v>24</v>
      </c>
    </row>
    <row r="1380" spans="1:10" ht="24" customHeight="1">
      <c r="A1380" s="613" t="s">
        <v>14073</v>
      </c>
      <c r="B1380" s="545" t="s">
        <v>14454</v>
      </c>
      <c r="C1380" s="613" t="s">
        <v>7</v>
      </c>
      <c r="D1380" s="613" t="s">
        <v>6787</v>
      </c>
      <c r="E1380" s="817" t="s">
        <v>14071</v>
      </c>
      <c r="F1380" s="817"/>
      <c r="G1380" s="544" t="s">
        <v>14118</v>
      </c>
      <c r="H1380" s="543">
        <v>0.55000000000000004</v>
      </c>
      <c r="I1380" s="542">
        <v>83.64</v>
      </c>
      <c r="J1380" s="542">
        <v>46</v>
      </c>
    </row>
    <row r="1381" spans="1:10" ht="25.5">
      <c r="A1381" s="614"/>
      <c r="B1381" s="614"/>
      <c r="C1381" s="614"/>
      <c r="D1381" s="614"/>
      <c r="E1381" s="614" t="s">
        <v>14070</v>
      </c>
      <c r="F1381" s="541">
        <v>12.0395523</v>
      </c>
      <c r="G1381" s="614" t="s">
        <v>14069</v>
      </c>
      <c r="H1381" s="541">
        <v>10.119999999999999</v>
      </c>
      <c r="I1381" s="614" t="s">
        <v>14068</v>
      </c>
      <c r="J1381" s="541">
        <v>22.16</v>
      </c>
    </row>
    <row r="1382" spans="1:10" ht="15" thickBot="1">
      <c r="A1382" s="614"/>
      <c r="B1382" s="614"/>
      <c r="C1382" s="614"/>
      <c r="D1382" s="614"/>
      <c r="E1382" s="614" t="s">
        <v>14067</v>
      </c>
      <c r="F1382" s="541">
        <v>29.88</v>
      </c>
      <c r="G1382" s="614"/>
      <c r="H1382" s="818" t="s">
        <v>14066</v>
      </c>
      <c r="I1382" s="818"/>
      <c r="J1382" s="541">
        <v>137.78</v>
      </c>
    </row>
    <row r="1383" spans="1:10" ht="0.95" customHeight="1" thickTop="1">
      <c r="A1383" s="540"/>
      <c r="B1383" s="540"/>
      <c r="C1383" s="540"/>
      <c r="D1383" s="540"/>
      <c r="E1383" s="540"/>
      <c r="F1383" s="540"/>
      <c r="G1383" s="540"/>
      <c r="H1383" s="540"/>
      <c r="I1383" s="540"/>
      <c r="J1383" s="540"/>
    </row>
    <row r="1384" spans="1:10" ht="18" customHeight="1">
      <c r="A1384" s="615" t="s">
        <v>14453</v>
      </c>
      <c r="B1384" s="554" t="s">
        <v>14089</v>
      </c>
      <c r="C1384" s="615" t="s">
        <v>14088</v>
      </c>
      <c r="D1384" s="615" t="s">
        <v>14087</v>
      </c>
      <c r="E1384" s="819" t="s">
        <v>14086</v>
      </c>
      <c r="F1384" s="819"/>
      <c r="G1384" s="555" t="s">
        <v>14085</v>
      </c>
      <c r="H1384" s="554" t="s">
        <v>14084</v>
      </c>
      <c r="I1384" s="554" t="s">
        <v>14083</v>
      </c>
      <c r="J1384" s="554" t="s">
        <v>14082</v>
      </c>
    </row>
    <row r="1385" spans="1:10" ht="24" customHeight="1">
      <c r="A1385" s="616" t="s">
        <v>14081</v>
      </c>
      <c r="B1385" s="553" t="s">
        <v>14452</v>
      </c>
      <c r="C1385" s="616" t="s">
        <v>7</v>
      </c>
      <c r="D1385" s="616" t="s">
        <v>4468</v>
      </c>
      <c r="E1385" s="820" t="s">
        <v>14447</v>
      </c>
      <c r="F1385" s="820"/>
      <c r="G1385" s="552" t="s">
        <v>18</v>
      </c>
      <c r="H1385" s="551">
        <v>1</v>
      </c>
      <c r="I1385" s="550">
        <v>27</v>
      </c>
      <c r="J1385" s="550">
        <v>27</v>
      </c>
    </row>
    <row r="1386" spans="1:10" ht="48" customHeight="1">
      <c r="A1386" s="617" t="s">
        <v>14077</v>
      </c>
      <c r="B1386" s="549" t="s">
        <v>14345</v>
      </c>
      <c r="C1386" s="617" t="s">
        <v>7</v>
      </c>
      <c r="D1386" s="617" t="s">
        <v>1188</v>
      </c>
      <c r="E1386" s="821" t="s">
        <v>14108</v>
      </c>
      <c r="F1386" s="821"/>
      <c r="G1386" s="548" t="s">
        <v>68</v>
      </c>
      <c r="H1386" s="547">
        <v>3.2442E-3</v>
      </c>
      <c r="I1386" s="546">
        <v>119.2</v>
      </c>
      <c r="J1386" s="546">
        <v>0.38</v>
      </c>
    </row>
    <row r="1387" spans="1:10" ht="36" customHeight="1">
      <c r="A1387" s="617" t="s">
        <v>14077</v>
      </c>
      <c r="B1387" s="549" t="s">
        <v>14191</v>
      </c>
      <c r="C1387" s="617" t="s">
        <v>7</v>
      </c>
      <c r="D1387" s="617" t="s">
        <v>2579</v>
      </c>
      <c r="E1387" s="821" t="s">
        <v>14108</v>
      </c>
      <c r="F1387" s="821"/>
      <c r="G1387" s="548" t="s">
        <v>68</v>
      </c>
      <c r="H1387" s="547">
        <v>7.6E-3</v>
      </c>
      <c r="I1387" s="546">
        <v>7.65</v>
      </c>
      <c r="J1387" s="546">
        <v>0.05</v>
      </c>
    </row>
    <row r="1388" spans="1:10" ht="24" customHeight="1">
      <c r="A1388" s="617" t="s">
        <v>14077</v>
      </c>
      <c r="B1388" s="549" t="s">
        <v>14078</v>
      </c>
      <c r="C1388" s="617" t="s">
        <v>7</v>
      </c>
      <c r="D1388" s="617" t="s">
        <v>74</v>
      </c>
      <c r="E1388" s="821" t="s">
        <v>14075</v>
      </c>
      <c r="F1388" s="821"/>
      <c r="G1388" s="548" t="s">
        <v>26</v>
      </c>
      <c r="H1388" s="547">
        <v>1.7500000000000002E-2</v>
      </c>
      <c r="I1388" s="546">
        <v>17.79</v>
      </c>
      <c r="J1388" s="546">
        <v>0.31</v>
      </c>
    </row>
    <row r="1389" spans="1:10" ht="24" customHeight="1">
      <c r="A1389" s="617" t="s">
        <v>14077</v>
      </c>
      <c r="B1389" s="549" t="s">
        <v>14076</v>
      </c>
      <c r="C1389" s="617" t="s">
        <v>7</v>
      </c>
      <c r="D1389" s="617" t="s">
        <v>29</v>
      </c>
      <c r="E1389" s="821" t="s">
        <v>14075</v>
      </c>
      <c r="F1389" s="821"/>
      <c r="G1389" s="548" t="s">
        <v>26</v>
      </c>
      <c r="H1389" s="547">
        <v>0.79930000000000001</v>
      </c>
      <c r="I1389" s="546">
        <v>14.37</v>
      </c>
      <c r="J1389" s="546">
        <v>11.48</v>
      </c>
    </row>
    <row r="1390" spans="1:10" ht="24" customHeight="1">
      <c r="A1390" s="613" t="s">
        <v>14073</v>
      </c>
      <c r="B1390" s="545" t="s">
        <v>14451</v>
      </c>
      <c r="C1390" s="613" t="s">
        <v>7</v>
      </c>
      <c r="D1390" s="613" t="s">
        <v>6780</v>
      </c>
      <c r="E1390" s="817" t="s">
        <v>14071</v>
      </c>
      <c r="F1390" s="817"/>
      <c r="G1390" s="544" t="s">
        <v>14118</v>
      </c>
      <c r="H1390" s="543">
        <v>8.2100000000000006E-2</v>
      </c>
      <c r="I1390" s="542">
        <v>80</v>
      </c>
      <c r="J1390" s="542">
        <v>6.56</v>
      </c>
    </row>
    <row r="1391" spans="1:10" ht="24" customHeight="1">
      <c r="A1391" s="613" t="s">
        <v>14073</v>
      </c>
      <c r="B1391" s="545" t="s">
        <v>14450</v>
      </c>
      <c r="C1391" s="613" t="s">
        <v>7</v>
      </c>
      <c r="D1391" s="613" t="s">
        <v>7235</v>
      </c>
      <c r="E1391" s="817" t="s">
        <v>14071</v>
      </c>
      <c r="F1391" s="817"/>
      <c r="G1391" s="544" t="s">
        <v>18</v>
      </c>
      <c r="H1391" s="543">
        <v>1</v>
      </c>
      <c r="I1391" s="542">
        <v>8.2200000000000006</v>
      </c>
      <c r="J1391" s="542">
        <v>8.2200000000000006</v>
      </c>
    </row>
    <row r="1392" spans="1:10" ht="25.5">
      <c r="A1392" s="614"/>
      <c r="B1392" s="614"/>
      <c r="C1392" s="614"/>
      <c r="D1392" s="614"/>
      <c r="E1392" s="614" t="s">
        <v>14070</v>
      </c>
      <c r="F1392" s="541">
        <v>4.3246767000000004</v>
      </c>
      <c r="G1392" s="614" t="s">
        <v>14069</v>
      </c>
      <c r="H1392" s="541">
        <v>3.64</v>
      </c>
      <c r="I1392" s="614" t="s">
        <v>14068</v>
      </c>
      <c r="J1392" s="541">
        <v>7.96</v>
      </c>
    </row>
    <row r="1393" spans="1:10" ht="15" thickBot="1">
      <c r="A1393" s="614"/>
      <c r="B1393" s="614"/>
      <c r="C1393" s="614"/>
      <c r="D1393" s="614"/>
      <c r="E1393" s="614" t="s">
        <v>14067</v>
      </c>
      <c r="F1393" s="541">
        <v>7.47</v>
      </c>
      <c r="G1393" s="614"/>
      <c r="H1393" s="818" t="s">
        <v>14066</v>
      </c>
      <c r="I1393" s="818"/>
      <c r="J1393" s="541">
        <v>34.47</v>
      </c>
    </row>
    <row r="1394" spans="1:10" ht="0.95" customHeight="1" thickTop="1">
      <c r="A1394" s="540"/>
      <c r="B1394" s="540"/>
      <c r="C1394" s="540"/>
      <c r="D1394" s="540"/>
      <c r="E1394" s="540"/>
      <c r="F1394" s="540"/>
      <c r="G1394" s="540"/>
      <c r="H1394" s="540"/>
      <c r="I1394" s="540"/>
      <c r="J1394" s="540"/>
    </row>
    <row r="1395" spans="1:10" ht="18" customHeight="1">
      <c r="A1395" s="615" t="s">
        <v>14449</v>
      </c>
      <c r="B1395" s="554" t="s">
        <v>14089</v>
      </c>
      <c r="C1395" s="615" t="s">
        <v>14088</v>
      </c>
      <c r="D1395" s="615" t="s">
        <v>14087</v>
      </c>
      <c r="E1395" s="819" t="s">
        <v>14086</v>
      </c>
      <c r="F1395" s="819"/>
      <c r="G1395" s="555" t="s">
        <v>14085</v>
      </c>
      <c r="H1395" s="554" t="s">
        <v>14084</v>
      </c>
      <c r="I1395" s="554" t="s">
        <v>14083</v>
      </c>
      <c r="J1395" s="554" t="s">
        <v>14082</v>
      </c>
    </row>
    <row r="1396" spans="1:10" ht="24" customHeight="1">
      <c r="A1396" s="616" t="s">
        <v>14081</v>
      </c>
      <c r="B1396" s="553" t="s">
        <v>14448</v>
      </c>
      <c r="C1396" s="616" t="s">
        <v>7</v>
      </c>
      <c r="D1396" s="616" t="s">
        <v>816</v>
      </c>
      <c r="E1396" s="820" t="s">
        <v>14447</v>
      </c>
      <c r="F1396" s="820"/>
      <c r="G1396" s="552" t="s">
        <v>14183</v>
      </c>
      <c r="H1396" s="551">
        <v>1</v>
      </c>
      <c r="I1396" s="550">
        <v>5.78</v>
      </c>
      <c r="J1396" s="550">
        <v>5.78</v>
      </c>
    </row>
    <row r="1397" spans="1:10" ht="24" customHeight="1">
      <c r="A1397" s="617" t="s">
        <v>14077</v>
      </c>
      <c r="B1397" s="549" t="s">
        <v>14076</v>
      </c>
      <c r="C1397" s="617" t="s">
        <v>7</v>
      </c>
      <c r="D1397" s="617" t="s">
        <v>29</v>
      </c>
      <c r="E1397" s="821" t="s">
        <v>14075</v>
      </c>
      <c r="F1397" s="821"/>
      <c r="G1397" s="548" t="s">
        <v>26</v>
      </c>
      <c r="H1397" s="547">
        <v>0.02</v>
      </c>
      <c r="I1397" s="546">
        <v>14.37</v>
      </c>
      <c r="J1397" s="546">
        <v>0.28000000000000003</v>
      </c>
    </row>
    <row r="1398" spans="1:10" ht="24" customHeight="1">
      <c r="A1398" s="613" t="s">
        <v>14073</v>
      </c>
      <c r="B1398" s="545" t="s">
        <v>14446</v>
      </c>
      <c r="C1398" s="613" t="s">
        <v>7</v>
      </c>
      <c r="D1398" s="613" t="s">
        <v>6617</v>
      </c>
      <c r="E1398" s="817" t="s">
        <v>14071</v>
      </c>
      <c r="F1398" s="817"/>
      <c r="G1398" s="544" t="s">
        <v>14183</v>
      </c>
      <c r="H1398" s="543">
        <v>1.05</v>
      </c>
      <c r="I1398" s="542">
        <v>5.24</v>
      </c>
      <c r="J1398" s="542">
        <v>5.5</v>
      </c>
    </row>
    <row r="1399" spans="1:10" ht="25.5">
      <c r="A1399" s="614"/>
      <c r="B1399" s="614"/>
      <c r="C1399" s="614"/>
      <c r="D1399" s="614"/>
      <c r="E1399" s="614" t="s">
        <v>14070</v>
      </c>
      <c r="F1399" s="541">
        <v>0.10322720000000001</v>
      </c>
      <c r="G1399" s="614" t="s">
        <v>14069</v>
      </c>
      <c r="H1399" s="541">
        <v>0.09</v>
      </c>
      <c r="I1399" s="614" t="s">
        <v>14068</v>
      </c>
      <c r="J1399" s="541">
        <v>0.19</v>
      </c>
    </row>
    <row r="1400" spans="1:10" ht="15" thickBot="1">
      <c r="A1400" s="614"/>
      <c r="B1400" s="614"/>
      <c r="C1400" s="614"/>
      <c r="D1400" s="614"/>
      <c r="E1400" s="614" t="s">
        <v>14067</v>
      </c>
      <c r="F1400" s="541">
        <v>1.6</v>
      </c>
      <c r="G1400" s="614"/>
      <c r="H1400" s="818" t="s">
        <v>14066</v>
      </c>
      <c r="I1400" s="818"/>
      <c r="J1400" s="541">
        <v>7.38</v>
      </c>
    </row>
    <row r="1401" spans="1:10" ht="0.95" customHeight="1" thickTop="1">
      <c r="A1401" s="540"/>
      <c r="B1401" s="540"/>
      <c r="C1401" s="540"/>
      <c r="D1401" s="540"/>
      <c r="E1401" s="540"/>
      <c r="F1401" s="540"/>
      <c r="G1401" s="540"/>
      <c r="H1401" s="540"/>
      <c r="I1401" s="540"/>
      <c r="J1401" s="540"/>
    </row>
    <row r="1402" spans="1:10" ht="18" customHeight="1">
      <c r="A1402" s="615" t="s">
        <v>14445</v>
      </c>
      <c r="B1402" s="554" t="s">
        <v>14089</v>
      </c>
      <c r="C1402" s="615" t="s">
        <v>14088</v>
      </c>
      <c r="D1402" s="615" t="s">
        <v>14087</v>
      </c>
      <c r="E1402" s="819" t="s">
        <v>14086</v>
      </c>
      <c r="F1402" s="819"/>
      <c r="G1402" s="555" t="s">
        <v>14085</v>
      </c>
      <c r="H1402" s="554" t="s">
        <v>14084</v>
      </c>
      <c r="I1402" s="554" t="s">
        <v>14083</v>
      </c>
      <c r="J1402" s="554" t="s">
        <v>14082</v>
      </c>
    </row>
    <row r="1403" spans="1:10" ht="36" customHeight="1">
      <c r="A1403" s="616" t="s">
        <v>14081</v>
      </c>
      <c r="B1403" s="553" t="s">
        <v>14444</v>
      </c>
      <c r="C1403" s="616" t="s">
        <v>7</v>
      </c>
      <c r="D1403" s="616" t="s">
        <v>11055</v>
      </c>
      <c r="E1403" s="820" t="s">
        <v>14079</v>
      </c>
      <c r="F1403" s="820"/>
      <c r="G1403" s="552" t="s">
        <v>49</v>
      </c>
      <c r="H1403" s="551">
        <v>1</v>
      </c>
      <c r="I1403" s="550">
        <v>304.85000000000002</v>
      </c>
      <c r="J1403" s="550">
        <v>304.85000000000002</v>
      </c>
    </row>
    <row r="1404" spans="1:10" ht="60" customHeight="1">
      <c r="A1404" s="617" t="s">
        <v>14077</v>
      </c>
      <c r="B1404" s="549" t="s">
        <v>14171</v>
      </c>
      <c r="C1404" s="617" t="s">
        <v>7</v>
      </c>
      <c r="D1404" s="617" t="s">
        <v>1156</v>
      </c>
      <c r="E1404" s="821" t="s">
        <v>14108</v>
      </c>
      <c r="F1404" s="821"/>
      <c r="G1404" s="548" t="s">
        <v>68</v>
      </c>
      <c r="H1404" s="547">
        <v>8.6999999999999994E-3</v>
      </c>
      <c r="I1404" s="546">
        <v>83.85</v>
      </c>
      <c r="J1404" s="546">
        <v>0.72</v>
      </c>
    </row>
    <row r="1405" spans="1:10" ht="60" customHeight="1">
      <c r="A1405" s="617" t="s">
        <v>14077</v>
      </c>
      <c r="B1405" s="549" t="s">
        <v>14172</v>
      </c>
      <c r="C1405" s="617" t="s">
        <v>7</v>
      </c>
      <c r="D1405" s="617" t="s">
        <v>1157</v>
      </c>
      <c r="E1405" s="821" t="s">
        <v>14108</v>
      </c>
      <c r="F1405" s="821"/>
      <c r="G1405" s="548" t="s">
        <v>85</v>
      </c>
      <c r="H1405" s="547">
        <v>2.9399999999999999E-2</v>
      </c>
      <c r="I1405" s="546">
        <v>32.1</v>
      </c>
      <c r="J1405" s="546">
        <v>0.94</v>
      </c>
    </row>
    <row r="1406" spans="1:10" ht="36" customHeight="1">
      <c r="A1406" s="617" t="s">
        <v>14077</v>
      </c>
      <c r="B1406" s="549" t="s">
        <v>14317</v>
      </c>
      <c r="C1406" s="617" t="s">
        <v>7</v>
      </c>
      <c r="D1406" s="617" t="s">
        <v>750</v>
      </c>
      <c r="E1406" s="821" t="s">
        <v>14206</v>
      </c>
      <c r="F1406" s="821"/>
      <c r="G1406" s="548" t="s">
        <v>14118</v>
      </c>
      <c r="H1406" s="547">
        <v>7.4399999999999994E-2</v>
      </c>
      <c r="I1406" s="546">
        <v>303.31</v>
      </c>
      <c r="J1406" s="546">
        <v>22.56</v>
      </c>
    </row>
    <row r="1407" spans="1:10" ht="36" customHeight="1">
      <c r="A1407" s="617" t="s">
        <v>14077</v>
      </c>
      <c r="B1407" s="549" t="s">
        <v>14209</v>
      </c>
      <c r="C1407" s="617" t="s">
        <v>7</v>
      </c>
      <c r="D1407" s="617" t="s">
        <v>10619</v>
      </c>
      <c r="E1407" s="821" t="s">
        <v>14206</v>
      </c>
      <c r="F1407" s="821"/>
      <c r="G1407" s="548" t="s">
        <v>14118</v>
      </c>
      <c r="H1407" s="547">
        <v>4.48E-2</v>
      </c>
      <c r="I1407" s="546">
        <v>1612.13</v>
      </c>
      <c r="J1407" s="546">
        <v>72.22</v>
      </c>
    </row>
    <row r="1408" spans="1:10" ht="36" customHeight="1">
      <c r="A1408" s="617" t="s">
        <v>14077</v>
      </c>
      <c r="B1408" s="549" t="s">
        <v>14184</v>
      </c>
      <c r="C1408" s="617" t="s">
        <v>7</v>
      </c>
      <c r="D1408" s="617" t="s">
        <v>3495</v>
      </c>
      <c r="E1408" s="821" t="s">
        <v>14119</v>
      </c>
      <c r="F1408" s="821"/>
      <c r="G1408" s="548" t="s">
        <v>14183</v>
      </c>
      <c r="H1408" s="547">
        <v>0.81</v>
      </c>
      <c r="I1408" s="546">
        <v>4.17</v>
      </c>
      <c r="J1408" s="546">
        <v>3.37</v>
      </c>
    </row>
    <row r="1409" spans="1:10" ht="36" customHeight="1">
      <c r="A1409" s="617" t="s">
        <v>14077</v>
      </c>
      <c r="B1409" s="549" t="s">
        <v>14362</v>
      </c>
      <c r="C1409" s="617" t="s">
        <v>7</v>
      </c>
      <c r="D1409" s="617" t="s">
        <v>11191</v>
      </c>
      <c r="E1409" s="821" t="s">
        <v>14075</v>
      </c>
      <c r="F1409" s="821"/>
      <c r="G1409" s="548" t="s">
        <v>14118</v>
      </c>
      <c r="H1409" s="547">
        <v>1.4E-3</v>
      </c>
      <c r="I1409" s="546">
        <v>293.5</v>
      </c>
      <c r="J1409" s="546">
        <v>0.41</v>
      </c>
    </row>
    <row r="1410" spans="1:10" ht="36" customHeight="1">
      <c r="A1410" s="617" t="s">
        <v>14077</v>
      </c>
      <c r="B1410" s="549" t="s">
        <v>14363</v>
      </c>
      <c r="C1410" s="617" t="s">
        <v>7</v>
      </c>
      <c r="D1410" s="617" t="s">
        <v>11278</v>
      </c>
      <c r="E1410" s="821" t="s">
        <v>14075</v>
      </c>
      <c r="F1410" s="821"/>
      <c r="G1410" s="548" t="s">
        <v>14118</v>
      </c>
      <c r="H1410" s="547">
        <v>7.2800000000000004E-2</v>
      </c>
      <c r="I1410" s="546">
        <v>349.9</v>
      </c>
      <c r="J1410" s="546">
        <v>25.47</v>
      </c>
    </row>
    <row r="1411" spans="1:10" ht="24" customHeight="1">
      <c r="A1411" s="617" t="s">
        <v>14077</v>
      </c>
      <c r="B1411" s="549" t="s">
        <v>14180</v>
      </c>
      <c r="C1411" s="617" t="s">
        <v>7</v>
      </c>
      <c r="D1411" s="617" t="s">
        <v>71</v>
      </c>
      <c r="E1411" s="821" t="s">
        <v>14075</v>
      </c>
      <c r="F1411" s="821"/>
      <c r="G1411" s="548" t="s">
        <v>26</v>
      </c>
      <c r="H1411" s="547">
        <v>4.2229999999999999</v>
      </c>
      <c r="I1411" s="546">
        <v>17.760000000000002</v>
      </c>
      <c r="J1411" s="546">
        <v>75</v>
      </c>
    </row>
    <row r="1412" spans="1:10" ht="24" customHeight="1">
      <c r="A1412" s="617" t="s">
        <v>14077</v>
      </c>
      <c r="B1412" s="549" t="s">
        <v>14076</v>
      </c>
      <c r="C1412" s="617" t="s">
        <v>7</v>
      </c>
      <c r="D1412" s="617" t="s">
        <v>29</v>
      </c>
      <c r="E1412" s="821" t="s">
        <v>14075</v>
      </c>
      <c r="F1412" s="821"/>
      <c r="G1412" s="548" t="s">
        <v>26</v>
      </c>
      <c r="H1412" s="547">
        <v>4.2229999999999999</v>
      </c>
      <c r="I1412" s="546">
        <v>14.37</v>
      </c>
      <c r="J1412" s="546">
        <v>60.68</v>
      </c>
    </row>
    <row r="1413" spans="1:10" ht="24" customHeight="1">
      <c r="A1413" s="613" t="s">
        <v>14073</v>
      </c>
      <c r="B1413" s="545" t="s">
        <v>14443</v>
      </c>
      <c r="C1413" s="613" t="s">
        <v>7</v>
      </c>
      <c r="D1413" s="613" t="s">
        <v>5602</v>
      </c>
      <c r="E1413" s="817" t="s">
        <v>14071</v>
      </c>
      <c r="F1413" s="817"/>
      <c r="G1413" s="544" t="s">
        <v>49</v>
      </c>
      <c r="H1413" s="543">
        <v>22.4145</v>
      </c>
      <c r="I1413" s="542">
        <v>1.94</v>
      </c>
      <c r="J1413" s="542">
        <v>43.48</v>
      </c>
    </row>
    <row r="1414" spans="1:10" ht="25.5">
      <c r="A1414" s="614"/>
      <c r="B1414" s="614"/>
      <c r="C1414" s="614"/>
      <c r="D1414" s="614"/>
      <c r="E1414" s="614" t="s">
        <v>14070</v>
      </c>
      <c r="F1414" s="541">
        <v>73.774856</v>
      </c>
      <c r="G1414" s="614" t="s">
        <v>14069</v>
      </c>
      <c r="H1414" s="541">
        <v>62.02</v>
      </c>
      <c r="I1414" s="614" t="s">
        <v>14068</v>
      </c>
      <c r="J1414" s="541">
        <v>135.79</v>
      </c>
    </row>
    <row r="1415" spans="1:10" ht="15" thickBot="1">
      <c r="A1415" s="614"/>
      <c r="B1415" s="614"/>
      <c r="C1415" s="614"/>
      <c r="D1415" s="614"/>
      <c r="E1415" s="614" t="s">
        <v>14067</v>
      </c>
      <c r="F1415" s="541">
        <v>84.44</v>
      </c>
      <c r="G1415" s="614"/>
      <c r="H1415" s="818" t="s">
        <v>14066</v>
      </c>
      <c r="I1415" s="818"/>
      <c r="J1415" s="541">
        <v>389.29</v>
      </c>
    </row>
    <row r="1416" spans="1:10" ht="0.95" customHeight="1" thickTop="1">
      <c r="A1416" s="540"/>
      <c r="B1416" s="540"/>
      <c r="C1416" s="540"/>
      <c r="D1416" s="540"/>
      <c r="E1416" s="540"/>
      <c r="F1416" s="540"/>
      <c r="G1416" s="540"/>
      <c r="H1416" s="540"/>
      <c r="I1416" s="540"/>
      <c r="J1416" s="540"/>
    </row>
    <row r="1417" spans="1:10" ht="18" customHeight="1">
      <c r="A1417" s="615" t="s">
        <v>14442</v>
      </c>
      <c r="B1417" s="554" t="s">
        <v>14089</v>
      </c>
      <c r="C1417" s="615" t="s">
        <v>14088</v>
      </c>
      <c r="D1417" s="615" t="s">
        <v>14087</v>
      </c>
      <c r="E1417" s="819" t="s">
        <v>14086</v>
      </c>
      <c r="F1417" s="819"/>
      <c r="G1417" s="555" t="s">
        <v>14085</v>
      </c>
      <c r="H1417" s="554" t="s">
        <v>14084</v>
      </c>
      <c r="I1417" s="554" t="s">
        <v>14083</v>
      </c>
      <c r="J1417" s="554" t="s">
        <v>14082</v>
      </c>
    </row>
    <row r="1418" spans="1:10" ht="36" customHeight="1">
      <c r="A1418" s="616" t="s">
        <v>14081</v>
      </c>
      <c r="B1418" s="553" t="s">
        <v>14441</v>
      </c>
      <c r="C1418" s="616" t="s">
        <v>7</v>
      </c>
      <c r="D1418" s="616" t="s">
        <v>2195</v>
      </c>
      <c r="E1418" s="820" t="s">
        <v>14079</v>
      </c>
      <c r="F1418" s="820"/>
      <c r="G1418" s="552" t="s">
        <v>18</v>
      </c>
      <c r="H1418" s="551">
        <v>1</v>
      </c>
      <c r="I1418" s="550">
        <v>16.79</v>
      </c>
      <c r="J1418" s="550">
        <v>16.79</v>
      </c>
    </row>
    <row r="1419" spans="1:10" ht="24" customHeight="1">
      <c r="A1419" s="617" t="s">
        <v>14077</v>
      </c>
      <c r="B1419" s="549" t="s">
        <v>14269</v>
      </c>
      <c r="C1419" s="617" t="s">
        <v>7</v>
      </c>
      <c r="D1419" s="617" t="s">
        <v>1657</v>
      </c>
      <c r="E1419" s="821" t="s">
        <v>14075</v>
      </c>
      <c r="F1419" s="821"/>
      <c r="G1419" s="548" t="s">
        <v>26</v>
      </c>
      <c r="H1419" s="547">
        <v>0.16</v>
      </c>
      <c r="I1419" s="546">
        <v>13.87</v>
      </c>
      <c r="J1419" s="546">
        <v>2.21</v>
      </c>
    </row>
    <row r="1420" spans="1:10" ht="24" customHeight="1">
      <c r="A1420" s="617" t="s">
        <v>14077</v>
      </c>
      <c r="B1420" s="549" t="s">
        <v>14078</v>
      </c>
      <c r="C1420" s="617" t="s">
        <v>7</v>
      </c>
      <c r="D1420" s="617" t="s">
        <v>74</v>
      </c>
      <c r="E1420" s="821" t="s">
        <v>14075</v>
      </c>
      <c r="F1420" s="821"/>
      <c r="G1420" s="548" t="s">
        <v>26</v>
      </c>
      <c r="H1420" s="547">
        <v>0.16</v>
      </c>
      <c r="I1420" s="546">
        <v>17.79</v>
      </c>
      <c r="J1420" s="546">
        <v>2.84</v>
      </c>
    </row>
    <row r="1421" spans="1:10" ht="24" customHeight="1">
      <c r="A1421" s="613" t="s">
        <v>14073</v>
      </c>
      <c r="B1421" s="545" t="s">
        <v>14440</v>
      </c>
      <c r="C1421" s="613" t="s">
        <v>7</v>
      </c>
      <c r="D1421" s="613" t="s">
        <v>5456</v>
      </c>
      <c r="E1421" s="817" t="s">
        <v>14071</v>
      </c>
      <c r="F1421" s="817"/>
      <c r="G1421" s="544" t="s">
        <v>49</v>
      </c>
      <c r="H1421" s="543">
        <v>1.17E-2</v>
      </c>
      <c r="I1421" s="542">
        <v>79.94</v>
      </c>
      <c r="J1421" s="542">
        <v>0.93</v>
      </c>
    </row>
    <row r="1422" spans="1:10" ht="24" customHeight="1">
      <c r="A1422" s="613" t="s">
        <v>14073</v>
      </c>
      <c r="B1422" s="545" t="s">
        <v>14439</v>
      </c>
      <c r="C1422" s="613" t="s">
        <v>7</v>
      </c>
      <c r="D1422" s="613" t="s">
        <v>9083</v>
      </c>
      <c r="E1422" s="817" t="s">
        <v>14071</v>
      </c>
      <c r="F1422" s="817"/>
      <c r="G1422" s="544" t="s">
        <v>49</v>
      </c>
      <c r="H1422" s="543">
        <v>5.2999999999999999E-2</v>
      </c>
      <c r="I1422" s="542">
        <v>1.86</v>
      </c>
      <c r="J1422" s="542">
        <v>0.09</v>
      </c>
    </row>
    <row r="1423" spans="1:10" ht="24" customHeight="1">
      <c r="A1423" s="613" t="s">
        <v>14073</v>
      </c>
      <c r="B1423" s="545" t="s">
        <v>14438</v>
      </c>
      <c r="C1423" s="613" t="s">
        <v>7</v>
      </c>
      <c r="D1423" s="613" t="s">
        <v>8116</v>
      </c>
      <c r="E1423" s="817" t="s">
        <v>14071</v>
      </c>
      <c r="F1423" s="817"/>
      <c r="G1423" s="544" t="s">
        <v>49</v>
      </c>
      <c r="H1423" s="543">
        <v>1.9099999999999999E-2</v>
      </c>
      <c r="I1423" s="542">
        <v>69.42</v>
      </c>
      <c r="J1423" s="542">
        <v>1.32</v>
      </c>
    </row>
    <row r="1424" spans="1:10" ht="24" customHeight="1">
      <c r="A1424" s="613" t="s">
        <v>14073</v>
      </c>
      <c r="B1424" s="545" t="s">
        <v>14437</v>
      </c>
      <c r="C1424" s="613" t="s">
        <v>7</v>
      </c>
      <c r="D1424" s="613" t="s">
        <v>7238</v>
      </c>
      <c r="E1424" s="817" t="s">
        <v>14071</v>
      </c>
      <c r="F1424" s="817"/>
      <c r="G1424" s="544" t="s">
        <v>18</v>
      </c>
      <c r="H1424" s="543">
        <v>1.05</v>
      </c>
      <c r="I1424" s="542">
        <v>8.9600000000000009</v>
      </c>
      <c r="J1424" s="542">
        <v>9.4</v>
      </c>
    </row>
    <row r="1425" spans="1:10" ht="25.5">
      <c r="A1425" s="614"/>
      <c r="B1425" s="614"/>
      <c r="C1425" s="614"/>
      <c r="D1425" s="614"/>
      <c r="E1425" s="614" t="s">
        <v>14070</v>
      </c>
      <c r="F1425" s="541">
        <v>1.9830490000000001</v>
      </c>
      <c r="G1425" s="614" t="s">
        <v>14069</v>
      </c>
      <c r="H1425" s="541">
        <v>1.67</v>
      </c>
      <c r="I1425" s="614" t="s">
        <v>14068</v>
      </c>
      <c r="J1425" s="541">
        <v>3.65</v>
      </c>
    </row>
    <row r="1426" spans="1:10" ht="15" thickBot="1">
      <c r="A1426" s="614"/>
      <c r="B1426" s="614"/>
      <c r="C1426" s="614"/>
      <c r="D1426" s="614"/>
      <c r="E1426" s="614" t="s">
        <v>14067</v>
      </c>
      <c r="F1426" s="541">
        <v>4.6500000000000004</v>
      </c>
      <c r="G1426" s="614"/>
      <c r="H1426" s="818" t="s">
        <v>14066</v>
      </c>
      <c r="I1426" s="818"/>
      <c r="J1426" s="541">
        <v>21.44</v>
      </c>
    </row>
    <row r="1427" spans="1:10" ht="0.95" customHeight="1" thickTop="1">
      <c r="A1427" s="540"/>
      <c r="B1427" s="540"/>
      <c r="C1427" s="540"/>
      <c r="D1427" s="540"/>
      <c r="E1427" s="540"/>
      <c r="F1427" s="540"/>
      <c r="G1427" s="540"/>
      <c r="H1427" s="540"/>
      <c r="I1427" s="540"/>
      <c r="J1427" s="540"/>
    </row>
    <row r="1428" spans="1:10" ht="18" customHeight="1">
      <c r="A1428" s="615" t="s">
        <v>14436</v>
      </c>
      <c r="B1428" s="554" t="s">
        <v>14089</v>
      </c>
      <c r="C1428" s="615" t="s">
        <v>14088</v>
      </c>
      <c r="D1428" s="615" t="s">
        <v>14087</v>
      </c>
      <c r="E1428" s="819" t="s">
        <v>14086</v>
      </c>
      <c r="F1428" s="819"/>
      <c r="G1428" s="555" t="s">
        <v>14085</v>
      </c>
      <c r="H1428" s="554" t="s">
        <v>14084</v>
      </c>
      <c r="I1428" s="554" t="s">
        <v>14083</v>
      </c>
      <c r="J1428" s="554" t="s">
        <v>14082</v>
      </c>
    </row>
    <row r="1429" spans="1:10" ht="24" customHeight="1">
      <c r="A1429" s="616" t="s">
        <v>14081</v>
      </c>
      <c r="B1429" s="553" t="s">
        <v>14435</v>
      </c>
      <c r="C1429" s="616" t="s">
        <v>7</v>
      </c>
      <c r="D1429" s="616" t="s">
        <v>4933</v>
      </c>
      <c r="E1429" s="820" t="s">
        <v>14119</v>
      </c>
      <c r="F1429" s="820"/>
      <c r="G1429" s="552" t="s">
        <v>14118</v>
      </c>
      <c r="H1429" s="551">
        <v>1</v>
      </c>
      <c r="I1429" s="550">
        <v>34.46</v>
      </c>
      <c r="J1429" s="550">
        <v>34.46</v>
      </c>
    </row>
    <row r="1430" spans="1:10" ht="24" customHeight="1">
      <c r="A1430" s="617" t="s">
        <v>14077</v>
      </c>
      <c r="B1430" s="549" t="s">
        <v>14076</v>
      </c>
      <c r="C1430" s="617" t="s">
        <v>7</v>
      </c>
      <c r="D1430" s="617" t="s">
        <v>29</v>
      </c>
      <c r="E1430" s="821" t="s">
        <v>14075</v>
      </c>
      <c r="F1430" s="821"/>
      <c r="G1430" s="548" t="s">
        <v>26</v>
      </c>
      <c r="H1430" s="547">
        <v>2.3986000000000001</v>
      </c>
      <c r="I1430" s="546">
        <v>14.37</v>
      </c>
      <c r="J1430" s="546">
        <v>34.46</v>
      </c>
    </row>
    <row r="1431" spans="1:10" ht="25.5">
      <c r="A1431" s="614"/>
      <c r="B1431" s="614"/>
      <c r="C1431" s="614"/>
      <c r="D1431" s="614"/>
      <c r="E1431" s="614" t="s">
        <v>14070</v>
      </c>
      <c r="F1431" s="541">
        <v>12.561121399999999</v>
      </c>
      <c r="G1431" s="614" t="s">
        <v>14069</v>
      </c>
      <c r="H1431" s="541">
        <v>10.56</v>
      </c>
      <c r="I1431" s="614" t="s">
        <v>14068</v>
      </c>
      <c r="J1431" s="541">
        <v>23.12</v>
      </c>
    </row>
    <row r="1432" spans="1:10" ht="15" thickBot="1">
      <c r="A1432" s="614"/>
      <c r="B1432" s="614"/>
      <c r="C1432" s="614"/>
      <c r="D1432" s="614"/>
      <c r="E1432" s="614" t="s">
        <v>14067</v>
      </c>
      <c r="F1432" s="541">
        <v>9.5399999999999991</v>
      </c>
      <c r="G1432" s="614"/>
      <c r="H1432" s="818" t="s">
        <v>14066</v>
      </c>
      <c r="I1432" s="818"/>
      <c r="J1432" s="541">
        <v>44</v>
      </c>
    </row>
    <row r="1433" spans="1:10" ht="0.95" customHeight="1" thickTop="1">
      <c r="A1433" s="540"/>
      <c r="B1433" s="540"/>
      <c r="C1433" s="540"/>
      <c r="D1433" s="540"/>
      <c r="E1433" s="540"/>
      <c r="F1433" s="540"/>
      <c r="G1433" s="540"/>
      <c r="H1433" s="540"/>
      <c r="I1433" s="540"/>
      <c r="J1433" s="540"/>
    </row>
    <row r="1434" spans="1:10" ht="18" customHeight="1">
      <c r="A1434" s="615" t="s">
        <v>14434</v>
      </c>
      <c r="B1434" s="554" t="s">
        <v>14089</v>
      </c>
      <c r="C1434" s="615" t="s">
        <v>14088</v>
      </c>
      <c r="D1434" s="615" t="s">
        <v>14087</v>
      </c>
      <c r="E1434" s="819" t="s">
        <v>14086</v>
      </c>
      <c r="F1434" s="819"/>
      <c r="G1434" s="555" t="s">
        <v>14085</v>
      </c>
      <c r="H1434" s="554" t="s">
        <v>14084</v>
      </c>
      <c r="I1434" s="554" t="s">
        <v>14083</v>
      </c>
      <c r="J1434" s="554" t="s">
        <v>14082</v>
      </c>
    </row>
    <row r="1435" spans="1:10" ht="60" customHeight="1">
      <c r="A1435" s="616" t="s">
        <v>14081</v>
      </c>
      <c r="B1435" s="553" t="s">
        <v>14433</v>
      </c>
      <c r="C1435" s="616" t="s">
        <v>7</v>
      </c>
      <c r="D1435" s="616" t="s">
        <v>1470</v>
      </c>
      <c r="E1435" s="820" t="s">
        <v>14432</v>
      </c>
      <c r="F1435" s="820"/>
      <c r="G1435" s="552" t="s">
        <v>14183</v>
      </c>
      <c r="H1435" s="551">
        <v>1</v>
      </c>
      <c r="I1435" s="550">
        <v>38.5</v>
      </c>
      <c r="J1435" s="550">
        <v>38.5</v>
      </c>
    </row>
    <row r="1436" spans="1:10" ht="48" customHeight="1">
      <c r="A1436" s="617" t="s">
        <v>14077</v>
      </c>
      <c r="B1436" s="549" t="s">
        <v>14367</v>
      </c>
      <c r="C1436" s="617" t="s">
        <v>7</v>
      </c>
      <c r="D1436" s="617" t="s">
        <v>11175</v>
      </c>
      <c r="E1436" s="821" t="s">
        <v>14075</v>
      </c>
      <c r="F1436" s="821"/>
      <c r="G1436" s="548" t="s">
        <v>14118</v>
      </c>
      <c r="H1436" s="547">
        <v>1.04E-2</v>
      </c>
      <c r="I1436" s="546">
        <v>333.5</v>
      </c>
      <c r="J1436" s="546">
        <v>3.46</v>
      </c>
    </row>
    <row r="1437" spans="1:10" ht="24" customHeight="1">
      <c r="A1437" s="617" t="s">
        <v>14077</v>
      </c>
      <c r="B1437" s="549" t="s">
        <v>14180</v>
      </c>
      <c r="C1437" s="617" t="s">
        <v>7</v>
      </c>
      <c r="D1437" s="617" t="s">
        <v>71</v>
      </c>
      <c r="E1437" s="821" t="s">
        <v>14075</v>
      </c>
      <c r="F1437" s="821"/>
      <c r="G1437" s="548" t="s">
        <v>26</v>
      </c>
      <c r="H1437" s="547">
        <v>0.59</v>
      </c>
      <c r="I1437" s="546">
        <v>17.760000000000002</v>
      </c>
      <c r="J1437" s="546">
        <v>10.47</v>
      </c>
    </row>
    <row r="1438" spans="1:10" ht="24" customHeight="1">
      <c r="A1438" s="617" t="s">
        <v>14077</v>
      </c>
      <c r="B1438" s="549" t="s">
        <v>14076</v>
      </c>
      <c r="C1438" s="617" t="s">
        <v>7</v>
      </c>
      <c r="D1438" s="617" t="s">
        <v>29</v>
      </c>
      <c r="E1438" s="821" t="s">
        <v>14075</v>
      </c>
      <c r="F1438" s="821"/>
      <c r="G1438" s="548" t="s">
        <v>26</v>
      </c>
      <c r="H1438" s="547">
        <v>0.29499999999999998</v>
      </c>
      <c r="I1438" s="546">
        <v>14.37</v>
      </c>
      <c r="J1438" s="546">
        <v>4.2300000000000004</v>
      </c>
    </row>
    <row r="1439" spans="1:10" ht="24" customHeight="1">
      <c r="A1439" s="613" t="s">
        <v>14073</v>
      </c>
      <c r="B1439" s="545" t="s">
        <v>14431</v>
      </c>
      <c r="C1439" s="613" t="s">
        <v>7</v>
      </c>
      <c r="D1439" s="613" t="s">
        <v>8812</v>
      </c>
      <c r="E1439" s="817" t="s">
        <v>14071</v>
      </c>
      <c r="F1439" s="817"/>
      <c r="G1439" s="544" t="s">
        <v>49</v>
      </c>
      <c r="H1439" s="543">
        <v>13.6</v>
      </c>
      <c r="I1439" s="542">
        <v>1.43</v>
      </c>
      <c r="J1439" s="542">
        <v>19.440000000000001</v>
      </c>
    </row>
    <row r="1440" spans="1:10" ht="24" customHeight="1">
      <c r="A1440" s="613" t="s">
        <v>14073</v>
      </c>
      <c r="B1440" s="545" t="s">
        <v>14430</v>
      </c>
      <c r="C1440" s="613" t="s">
        <v>7</v>
      </c>
      <c r="D1440" s="613" t="s">
        <v>8701</v>
      </c>
      <c r="E1440" s="817" t="s">
        <v>14071</v>
      </c>
      <c r="F1440" s="817"/>
      <c r="G1440" s="544" t="s">
        <v>14429</v>
      </c>
      <c r="H1440" s="543">
        <v>5.0000000000000001E-3</v>
      </c>
      <c r="I1440" s="542">
        <v>28.05</v>
      </c>
      <c r="J1440" s="542">
        <v>0.14000000000000001</v>
      </c>
    </row>
    <row r="1441" spans="1:10" ht="36" customHeight="1">
      <c r="A1441" s="613" t="s">
        <v>14073</v>
      </c>
      <c r="B1441" s="545" t="s">
        <v>14428</v>
      </c>
      <c r="C1441" s="613" t="s">
        <v>7</v>
      </c>
      <c r="D1441" s="613" t="s">
        <v>8435</v>
      </c>
      <c r="E1441" s="817" t="s">
        <v>14071</v>
      </c>
      <c r="F1441" s="817"/>
      <c r="G1441" s="544" t="s">
        <v>18</v>
      </c>
      <c r="H1441" s="543">
        <v>0.42</v>
      </c>
      <c r="I1441" s="542">
        <v>1.83</v>
      </c>
      <c r="J1441" s="542">
        <v>0.76</v>
      </c>
    </row>
    <row r="1442" spans="1:10" ht="25.5">
      <c r="A1442" s="614"/>
      <c r="B1442" s="614"/>
      <c r="C1442" s="614"/>
      <c r="D1442" s="614"/>
      <c r="E1442" s="614" t="s">
        <v>14070</v>
      </c>
      <c r="F1442" s="541">
        <v>5.9219819999999999</v>
      </c>
      <c r="G1442" s="614" t="s">
        <v>14069</v>
      </c>
      <c r="H1442" s="541">
        <v>4.9800000000000004</v>
      </c>
      <c r="I1442" s="614" t="s">
        <v>14068</v>
      </c>
      <c r="J1442" s="541">
        <v>10.9</v>
      </c>
    </row>
    <row r="1443" spans="1:10" ht="15" thickBot="1">
      <c r="A1443" s="614"/>
      <c r="B1443" s="614"/>
      <c r="C1443" s="614"/>
      <c r="D1443" s="614"/>
      <c r="E1443" s="614" t="s">
        <v>14067</v>
      </c>
      <c r="F1443" s="541">
        <v>10.66</v>
      </c>
      <c r="G1443" s="614"/>
      <c r="H1443" s="818" t="s">
        <v>14066</v>
      </c>
      <c r="I1443" s="818"/>
      <c r="J1443" s="541">
        <v>49.16</v>
      </c>
    </row>
    <row r="1444" spans="1:10" ht="0.95" customHeight="1" thickTop="1">
      <c r="A1444" s="540"/>
      <c r="B1444" s="540"/>
      <c r="C1444" s="540"/>
      <c r="D1444" s="540"/>
      <c r="E1444" s="540"/>
      <c r="F1444" s="540"/>
      <c r="G1444" s="540"/>
      <c r="H1444" s="540"/>
      <c r="I1444" s="540"/>
      <c r="J1444" s="540"/>
    </row>
    <row r="1445" spans="1:10" ht="18" customHeight="1">
      <c r="A1445" s="615" t="s">
        <v>14427</v>
      </c>
      <c r="B1445" s="554" t="s">
        <v>14089</v>
      </c>
      <c r="C1445" s="615" t="s">
        <v>14088</v>
      </c>
      <c r="D1445" s="615" t="s">
        <v>14087</v>
      </c>
      <c r="E1445" s="819" t="s">
        <v>14086</v>
      </c>
      <c r="F1445" s="819"/>
      <c r="G1445" s="555" t="s">
        <v>14085</v>
      </c>
      <c r="H1445" s="554" t="s">
        <v>14084</v>
      </c>
      <c r="I1445" s="554" t="s">
        <v>14083</v>
      </c>
      <c r="J1445" s="554" t="s">
        <v>14082</v>
      </c>
    </row>
    <row r="1446" spans="1:10" ht="48" customHeight="1">
      <c r="A1446" s="616" t="s">
        <v>14081</v>
      </c>
      <c r="B1446" s="553" t="s">
        <v>14426</v>
      </c>
      <c r="C1446" s="616" t="s">
        <v>7</v>
      </c>
      <c r="D1446" s="616" t="s">
        <v>253</v>
      </c>
      <c r="E1446" s="820" t="s">
        <v>14423</v>
      </c>
      <c r="F1446" s="820"/>
      <c r="G1446" s="552" t="s">
        <v>14183</v>
      </c>
      <c r="H1446" s="551">
        <v>1</v>
      </c>
      <c r="I1446" s="550">
        <v>4.45</v>
      </c>
      <c r="J1446" s="550">
        <v>4.45</v>
      </c>
    </row>
    <row r="1447" spans="1:10" ht="36" customHeight="1">
      <c r="A1447" s="617" t="s">
        <v>14077</v>
      </c>
      <c r="B1447" s="549" t="s">
        <v>14364</v>
      </c>
      <c r="C1447" s="617" t="s">
        <v>7</v>
      </c>
      <c r="D1447" s="617" t="s">
        <v>11189</v>
      </c>
      <c r="E1447" s="821" t="s">
        <v>14075</v>
      </c>
      <c r="F1447" s="821"/>
      <c r="G1447" s="548" t="s">
        <v>14118</v>
      </c>
      <c r="H1447" s="547">
        <v>4.1999999999999997E-3</v>
      </c>
      <c r="I1447" s="546">
        <v>325.54000000000002</v>
      </c>
      <c r="J1447" s="546">
        <v>1.36</v>
      </c>
    </row>
    <row r="1448" spans="1:10" ht="24" customHeight="1">
      <c r="A1448" s="617" t="s">
        <v>14077</v>
      </c>
      <c r="B1448" s="549" t="s">
        <v>14180</v>
      </c>
      <c r="C1448" s="617" t="s">
        <v>7</v>
      </c>
      <c r="D1448" s="617" t="s">
        <v>71</v>
      </c>
      <c r="E1448" s="821" t="s">
        <v>14075</v>
      </c>
      <c r="F1448" s="821"/>
      <c r="G1448" s="548" t="s">
        <v>26</v>
      </c>
      <c r="H1448" s="547">
        <v>0.124</v>
      </c>
      <c r="I1448" s="546">
        <v>17.760000000000002</v>
      </c>
      <c r="J1448" s="546">
        <v>2.2000000000000002</v>
      </c>
    </row>
    <row r="1449" spans="1:10" ht="24" customHeight="1">
      <c r="A1449" s="617" t="s">
        <v>14077</v>
      </c>
      <c r="B1449" s="549" t="s">
        <v>14076</v>
      </c>
      <c r="C1449" s="617" t="s">
        <v>7</v>
      </c>
      <c r="D1449" s="617" t="s">
        <v>29</v>
      </c>
      <c r="E1449" s="821" t="s">
        <v>14075</v>
      </c>
      <c r="F1449" s="821"/>
      <c r="G1449" s="548" t="s">
        <v>26</v>
      </c>
      <c r="H1449" s="547">
        <v>6.2E-2</v>
      </c>
      <c r="I1449" s="546">
        <v>14.37</v>
      </c>
      <c r="J1449" s="546">
        <v>0.89</v>
      </c>
    </row>
    <row r="1450" spans="1:10" ht="25.5">
      <c r="A1450" s="614"/>
      <c r="B1450" s="614"/>
      <c r="C1450" s="614"/>
      <c r="D1450" s="614"/>
      <c r="E1450" s="614" t="s">
        <v>14070</v>
      </c>
      <c r="F1450" s="541">
        <v>1.2767576</v>
      </c>
      <c r="G1450" s="614" t="s">
        <v>14069</v>
      </c>
      <c r="H1450" s="541">
        <v>1.07</v>
      </c>
      <c r="I1450" s="614" t="s">
        <v>14068</v>
      </c>
      <c r="J1450" s="541">
        <v>2.35</v>
      </c>
    </row>
    <row r="1451" spans="1:10" ht="15" thickBot="1">
      <c r="A1451" s="614"/>
      <c r="B1451" s="614"/>
      <c r="C1451" s="614"/>
      <c r="D1451" s="614"/>
      <c r="E1451" s="614" t="s">
        <v>14067</v>
      </c>
      <c r="F1451" s="541">
        <v>1.23</v>
      </c>
      <c r="G1451" s="614"/>
      <c r="H1451" s="818" t="s">
        <v>14066</v>
      </c>
      <c r="I1451" s="818"/>
      <c r="J1451" s="541">
        <v>5.68</v>
      </c>
    </row>
    <row r="1452" spans="1:10" ht="0.95" customHeight="1" thickTop="1">
      <c r="A1452" s="540"/>
      <c r="B1452" s="540"/>
      <c r="C1452" s="540"/>
      <c r="D1452" s="540"/>
      <c r="E1452" s="540"/>
      <c r="F1452" s="540"/>
      <c r="G1452" s="540"/>
      <c r="H1452" s="540"/>
      <c r="I1452" s="540"/>
      <c r="J1452" s="540"/>
    </row>
    <row r="1453" spans="1:10" ht="18" customHeight="1">
      <c r="A1453" s="615" t="s">
        <v>14425</v>
      </c>
      <c r="B1453" s="554" t="s">
        <v>14089</v>
      </c>
      <c r="C1453" s="615" t="s">
        <v>14088</v>
      </c>
      <c r="D1453" s="615" t="s">
        <v>14087</v>
      </c>
      <c r="E1453" s="819" t="s">
        <v>14086</v>
      </c>
      <c r="F1453" s="819"/>
      <c r="G1453" s="555" t="s">
        <v>14085</v>
      </c>
      <c r="H1453" s="554" t="s">
        <v>14084</v>
      </c>
      <c r="I1453" s="554" t="s">
        <v>14083</v>
      </c>
      <c r="J1453" s="554" t="s">
        <v>14082</v>
      </c>
    </row>
    <row r="1454" spans="1:10" ht="60" customHeight="1">
      <c r="A1454" s="616" t="s">
        <v>14081</v>
      </c>
      <c r="B1454" s="553" t="s">
        <v>14424</v>
      </c>
      <c r="C1454" s="616" t="s">
        <v>7</v>
      </c>
      <c r="D1454" s="616" t="s">
        <v>1510</v>
      </c>
      <c r="E1454" s="820" t="s">
        <v>14423</v>
      </c>
      <c r="F1454" s="820"/>
      <c r="G1454" s="552" t="s">
        <v>14183</v>
      </c>
      <c r="H1454" s="551">
        <v>1</v>
      </c>
      <c r="I1454" s="550">
        <v>23.32</v>
      </c>
      <c r="J1454" s="550">
        <v>23.32</v>
      </c>
    </row>
    <row r="1455" spans="1:10" ht="48" customHeight="1">
      <c r="A1455" s="617" t="s">
        <v>14077</v>
      </c>
      <c r="B1455" s="549" t="s">
        <v>14367</v>
      </c>
      <c r="C1455" s="617" t="s">
        <v>7</v>
      </c>
      <c r="D1455" s="617" t="s">
        <v>11175</v>
      </c>
      <c r="E1455" s="821" t="s">
        <v>14075</v>
      </c>
      <c r="F1455" s="821"/>
      <c r="G1455" s="548" t="s">
        <v>14118</v>
      </c>
      <c r="H1455" s="547">
        <v>3.7600000000000001E-2</v>
      </c>
      <c r="I1455" s="546">
        <v>333.5</v>
      </c>
      <c r="J1455" s="546">
        <v>12.53</v>
      </c>
    </row>
    <row r="1456" spans="1:10" ht="24" customHeight="1">
      <c r="A1456" s="617" t="s">
        <v>14077</v>
      </c>
      <c r="B1456" s="549" t="s">
        <v>14180</v>
      </c>
      <c r="C1456" s="617" t="s">
        <v>7</v>
      </c>
      <c r="D1456" s="617" t="s">
        <v>71</v>
      </c>
      <c r="E1456" s="821" t="s">
        <v>14075</v>
      </c>
      <c r="F1456" s="821"/>
      <c r="G1456" s="548" t="s">
        <v>26</v>
      </c>
      <c r="H1456" s="547">
        <v>0.47</v>
      </c>
      <c r="I1456" s="546">
        <v>17.760000000000002</v>
      </c>
      <c r="J1456" s="546">
        <v>8.34</v>
      </c>
    </row>
    <row r="1457" spans="1:10" ht="24" customHeight="1">
      <c r="A1457" s="617" t="s">
        <v>14077</v>
      </c>
      <c r="B1457" s="549" t="s">
        <v>14076</v>
      </c>
      <c r="C1457" s="617" t="s">
        <v>7</v>
      </c>
      <c r="D1457" s="617" t="s">
        <v>29</v>
      </c>
      <c r="E1457" s="821" t="s">
        <v>14075</v>
      </c>
      <c r="F1457" s="821"/>
      <c r="G1457" s="548" t="s">
        <v>26</v>
      </c>
      <c r="H1457" s="547">
        <v>0.17100000000000001</v>
      </c>
      <c r="I1457" s="546">
        <v>14.37</v>
      </c>
      <c r="J1457" s="546">
        <v>2.4500000000000002</v>
      </c>
    </row>
    <row r="1458" spans="1:10" ht="25.5">
      <c r="A1458" s="614"/>
      <c r="B1458" s="614"/>
      <c r="C1458" s="614"/>
      <c r="D1458" s="614"/>
      <c r="E1458" s="614" t="s">
        <v>14070</v>
      </c>
      <c r="F1458" s="541">
        <v>5.0146690999999999</v>
      </c>
      <c r="G1458" s="614" t="s">
        <v>14069</v>
      </c>
      <c r="H1458" s="541">
        <v>4.22</v>
      </c>
      <c r="I1458" s="614" t="s">
        <v>14068</v>
      </c>
      <c r="J1458" s="541">
        <v>9.23</v>
      </c>
    </row>
    <row r="1459" spans="1:10" ht="15" thickBot="1">
      <c r="A1459" s="614"/>
      <c r="B1459" s="614"/>
      <c r="C1459" s="614"/>
      <c r="D1459" s="614"/>
      <c r="E1459" s="614" t="s">
        <v>14067</v>
      </c>
      <c r="F1459" s="541">
        <v>6.45</v>
      </c>
      <c r="G1459" s="614"/>
      <c r="H1459" s="818" t="s">
        <v>14066</v>
      </c>
      <c r="I1459" s="818"/>
      <c r="J1459" s="541">
        <v>29.77</v>
      </c>
    </row>
    <row r="1460" spans="1:10" ht="0.95" customHeight="1" thickTop="1">
      <c r="A1460" s="540"/>
      <c r="B1460" s="540"/>
      <c r="C1460" s="540"/>
      <c r="D1460" s="540"/>
      <c r="E1460" s="540"/>
      <c r="F1460" s="540"/>
      <c r="G1460" s="540"/>
      <c r="H1460" s="540"/>
      <c r="I1460" s="540"/>
      <c r="J1460" s="540"/>
    </row>
    <row r="1461" spans="1:10" ht="18" customHeight="1">
      <c r="A1461" s="615" t="s">
        <v>14422</v>
      </c>
      <c r="B1461" s="554" t="s">
        <v>14089</v>
      </c>
      <c r="C1461" s="615" t="s">
        <v>14088</v>
      </c>
      <c r="D1461" s="615" t="s">
        <v>14087</v>
      </c>
      <c r="E1461" s="819" t="s">
        <v>14086</v>
      </c>
      <c r="F1461" s="819"/>
      <c r="G1461" s="555" t="s">
        <v>14085</v>
      </c>
      <c r="H1461" s="554" t="s">
        <v>14084</v>
      </c>
      <c r="I1461" s="554" t="s">
        <v>14083</v>
      </c>
      <c r="J1461" s="554" t="s">
        <v>14082</v>
      </c>
    </row>
    <row r="1462" spans="1:10" ht="24" customHeight="1">
      <c r="A1462" s="616" t="s">
        <v>14081</v>
      </c>
      <c r="B1462" s="553" t="s">
        <v>14421</v>
      </c>
      <c r="C1462" s="616" t="s">
        <v>7</v>
      </c>
      <c r="D1462" s="616" t="s">
        <v>1682</v>
      </c>
      <c r="E1462" s="820" t="s">
        <v>14420</v>
      </c>
      <c r="F1462" s="820"/>
      <c r="G1462" s="552" t="s">
        <v>14183</v>
      </c>
      <c r="H1462" s="551">
        <v>1</v>
      </c>
      <c r="I1462" s="550">
        <v>1.87</v>
      </c>
      <c r="J1462" s="550">
        <v>1.87</v>
      </c>
    </row>
    <row r="1463" spans="1:10" ht="24" customHeight="1">
      <c r="A1463" s="617" t="s">
        <v>14077</v>
      </c>
      <c r="B1463" s="549" t="s">
        <v>14199</v>
      </c>
      <c r="C1463" s="617" t="s">
        <v>7</v>
      </c>
      <c r="D1463" s="617" t="s">
        <v>312</v>
      </c>
      <c r="E1463" s="821" t="s">
        <v>14075</v>
      </c>
      <c r="F1463" s="821"/>
      <c r="G1463" s="548" t="s">
        <v>26</v>
      </c>
      <c r="H1463" s="547">
        <v>5.3999999999999999E-2</v>
      </c>
      <c r="I1463" s="546">
        <v>18.88</v>
      </c>
      <c r="J1463" s="546">
        <v>1.01</v>
      </c>
    </row>
    <row r="1464" spans="1:10" ht="24" customHeight="1">
      <c r="A1464" s="617" t="s">
        <v>14077</v>
      </c>
      <c r="B1464" s="549" t="s">
        <v>14076</v>
      </c>
      <c r="C1464" s="617" t="s">
        <v>7</v>
      </c>
      <c r="D1464" s="617" t="s">
        <v>29</v>
      </c>
      <c r="E1464" s="821" t="s">
        <v>14075</v>
      </c>
      <c r="F1464" s="821"/>
      <c r="G1464" s="548" t="s">
        <v>26</v>
      </c>
      <c r="H1464" s="547">
        <v>1.4E-2</v>
      </c>
      <c r="I1464" s="546">
        <v>14.37</v>
      </c>
      <c r="J1464" s="546">
        <v>0.2</v>
      </c>
    </row>
    <row r="1465" spans="1:10" ht="24" customHeight="1">
      <c r="A1465" s="613" t="s">
        <v>14073</v>
      </c>
      <c r="B1465" s="545" t="s">
        <v>14419</v>
      </c>
      <c r="C1465" s="613" t="s">
        <v>7</v>
      </c>
      <c r="D1465" s="613" t="s">
        <v>6956</v>
      </c>
      <c r="E1465" s="817" t="s">
        <v>14071</v>
      </c>
      <c r="F1465" s="817"/>
      <c r="G1465" s="544" t="s">
        <v>82</v>
      </c>
      <c r="H1465" s="543">
        <v>0.16</v>
      </c>
      <c r="I1465" s="542">
        <v>4.17</v>
      </c>
      <c r="J1465" s="542">
        <v>0.66</v>
      </c>
    </row>
    <row r="1466" spans="1:10" ht="25.5">
      <c r="A1466" s="614"/>
      <c r="B1466" s="614"/>
      <c r="C1466" s="614"/>
      <c r="D1466" s="614"/>
      <c r="E1466" s="614" t="s">
        <v>14070</v>
      </c>
      <c r="F1466" s="541">
        <v>0.44550689999999998</v>
      </c>
      <c r="G1466" s="614" t="s">
        <v>14069</v>
      </c>
      <c r="H1466" s="541">
        <v>0.37</v>
      </c>
      <c r="I1466" s="614" t="s">
        <v>14068</v>
      </c>
      <c r="J1466" s="541">
        <v>0.82</v>
      </c>
    </row>
    <row r="1467" spans="1:10" ht="15" thickBot="1">
      <c r="A1467" s="614"/>
      <c r="B1467" s="614"/>
      <c r="C1467" s="614"/>
      <c r="D1467" s="614"/>
      <c r="E1467" s="614" t="s">
        <v>14067</v>
      </c>
      <c r="F1467" s="541">
        <v>0.51</v>
      </c>
      <c r="G1467" s="614"/>
      <c r="H1467" s="818" t="s">
        <v>14066</v>
      </c>
      <c r="I1467" s="818"/>
      <c r="J1467" s="541">
        <v>2.38</v>
      </c>
    </row>
    <row r="1468" spans="1:10" ht="0.95" customHeight="1" thickTop="1">
      <c r="A1468" s="540"/>
      <c r="B1468" s="540"/>
      <c r="C1468" s="540"/>
      <c r="D1468" s="540"/>
      <c r="E1468" s="540"/>
      <c r="F1468" s="540"/>
      <c r="G1468" s="540"/>
      <c r="H1468" s="540"/>
      <c r="I1468" s="540"/>
      <c r="J1468" s="540"/>
    </row>
    <row r="1469" spans="1:10" ht="18" customHeight="1">
      <c r="A1469" s="615" t="s">
        <v>14418</v>
      </c>
      <c r="B1469" s="554" t="s">
        <v>14089</v>
      </c>
      <c r="C1469" s="615" t="s">
        <v>14088</v>
      </c>
      <c r="D1469" s="615" t="s">
        <v>14087</v>
      </c>
      <c r="E1469" s="819" t="s">
        <v>14086</v>
      </c>
      <c r="F1469" s="819"/>
      <c r="G1469" s="555" t="s">
        <v>14085</v>
      </c>
      <c r="H1469" s="554" t="s">
        <v>14084</v>
      </c>
      <c r="I1469" s="554" t="s">
        <v>14083</v>
      </c>
      <c r="J1469" s="554" t="s">
        <v>14082</v>
      </c>
    </row>
    <row r="1470" spans="1:10" ht="24" customHeight="1">
      <c r="A1470" s="616" t="s">
        <v>14081</v>
      </c>
      <c r="B1470" s="553" t="s">
        <v>14417</v>
      </c>
      <c r="C1470" s="616" t="s">
        <v>7</v>
      </c>
      <c r="D1470" s="616" t="s">
        <v>10324</v>
      </c>
      <c r="E1470" s="820" t="s">
        <v>14416</v>
      </c>
      <c r="F1470" s="820"/>
      <c r="G1470" s="552" t="s">
        <v>18</v>
      </c>
      <c r="H1470" s="551">
        <v>1</v>
      </c>
      <c r="I1470" s="550">
        <v>34.5</v>
      </c>
      <c r="J1470" s="550">
        <v>34.5</v>
      </c>
    </row>
    <row r="1471" spans="1:10" ht="36" customHeight="1">
      <c r="A1471" s="617" t="s">
        <v>14077</v>
      </c>
      <c r="B1471" s="549" t="s">
        <v>14266</v>
      </c>
      <c r="C1471" s="617" t="s">
        <v>7</v>
      </c>
      <c r="D1471" s="617" t="s">
        <v>3379</v>
      </c>
      <c r="E1471" s="821" t="s">
        <v>14108</v>
      </c>
      <c r="F1471" s="821"/>
      <c r="G1471" s="548" t="s">
        <v>68</v>
      </c>
      <c r="H1471" s="547">
        <v>1.32E-2</v>
      </c>
      <c r="I1471" s="546">
        <v>14.16</v>
      </c>
      <c r="J1471" s="546">
        <v>0.18</v>
      </c>
    </row>
    <row r="1472" spans="1:10" ht="36" customHeight="1">
      <c r="A1472" s="617" t="s">
        <v>14077</v>
      </c>
      <c r="B1472" s="549" t="s">
        <v>14267</v>
      </c>
      <c r="C1472" s="617" t="s">
        <v>7</v>
      </c>
      <c r="D1472" s="617" t="s">
        <v>3380</v>
      </c>
      <c r="E1472" s="821" t="s">
        <v>14108</v>
      </c>
      <c r="F1472" s="821"/>
      <c r="G1472" s="548" t="s">
        <v>85</v>
      </c>
      <c r="H1472" s="547">
        <v>1.83E-2</v>
      </c>
      <c r="I1472" s="546">
        <v>13.28</v>
      </c>
      <c r="J1472" s="546">
        <v>0.24</v>
      </c>
    </row>
    <row r="1473" spans="1:10" ht="24" customHeight="1">
      <c r="A1473" s="617" t="s">
        <v>14077</v>
      </c>
      <c r="B1473" s="549" t="s">
        <v>14076</v>
      </c>
      <c r="C1473" s="617" t="s">
        <v>7</v>
      </c>
      <c r="D1473" s="617" t="s">
        <v>29</v>
      </c>
      <c r="E1473" s="821" t="s">
        <v>14075</v>
      </c>
      <c r="F1473" s="821"/>
      <c r="G1473" s="548" t="s">
        <v>26</v>
      </c>
      <c r="H1473" s="547">
        <v>0.20699999999999999</v>
      </c>
      <c r="I1473" s="546">
        <v>14.37</v>
      </c>
      <c r="J1473" s="546">
        <v>2.97</v>
      </c>
    </row>
    <row r="1474" spans="1:10" ht="24" customHeight="1">
      <c r="A1474" s="617" t="s">
        <v>14077</v>
      </c>
      <c r="B1474" s="549" t="s">
        <v>14132</v>
      </c>
      <c r="C1474" s="617" t="s">
        <v>7</v>
      </c>
      <c r="D1474" s="617" t="s">
        <v>321</v>
      </c>
      <c r="E1474" s="821" t="s">
        <v>14075</v>
      </c>
      <c r="F1474" s="821"/>
      <c r="G1474" s="548" t="s">
        <v>26</v>
      </c>
      <c r="H1474" s="547">
        <v>0.112</v>
      </c>
      <c r="I1474" s="546">
        <v>18.809999999999999</v>
      </c>
      <c r="J1474" s="546">
        <v>2.1</v>
      </c>
    </row>
    <row r="1475" spans="1:10" ht="24" customHeight="1">
      <c r="A1475" s="613" t="s">
        <v>14073</v>
      </c>
      <c r="B1475" s="545" t="s">
        <v>14415</v>
      </c>
      <c r="C1475" s="613" t="s">
        <v>7</v>
      </c>
      <c r="D1475" s="613" t="s">
        <v>6889</v>
      </c>
      <c r="E1475" s="817" t="s">
        <v>14071</v>
      </c>
      <c r="F1475" s="817"/>
      <c r="G1475" s="544" t="s">
        <v>21</v>
      </c>
      <c r="H1475" s="543">
        <v>6.0000000000000001E-3</v>
      </c>
      <c r="I1475" s="542">
        <v>10.99</v>
      </c>
      <c r="J1475" s="542">
        <v>0.06</v>
      </c>
    </row>
    <row r="1476" spans="1:10" ht="24" customHeight="1">
      <c r="A1476" s="613" t="s">
        <v>14073</v>
      </c>
      <c r="B1476" s="545" t="s">
        <v>14414</v>
      </c>
      <c r="C1476" s="613" t="s">
        <v>7</v>
      </c>
      <c r="D1476" s="613" t="s">
        <v>6917</v>
      </c>
      <c r="E1476" s="817" t="s">
        <v>14071</v>
      </c>
      <c r="F1476" s="817"/>
      <c r="G1476" s="544" t="s">
        <v>21</v>
      </c>
      <c r="H1476" s="543">
        <v>1.1999999999999999E-3</v>
      </c>
      <c r="I1476" s="542">
        <v>42.41</v>
      </c>
      <c r="J1476" s="542">
        <v>0.05</v>
      </c>
    </row>
    <row r="1477" spans="1:10" ht="24" customHeight="1">
      <c r="A1477" s="613" t="s">
        <v>14073</v>
      </c>
      <c r="B1477" s="545" t="s">
        <v>14413</v>
      </c>
      <c r="C1477" s="613" t="s">
        <v>7</v>
      </c>
      <c r="D1477" s="613" t="s">
        <v>12185</v>
      </c>
      <c r="E1477" s="817" t="s">
        <v>14071</v>
      </c>
      <c r="F1477" s="817"/>
      <c r="G1477" s="544" t="s">
        <v>18</v>
      </c>
      <c r="H1477" s="543">
        <v>1.05</v>
      </c>
      <c r="I1477" s="542">
        <v>20.12</v>
      </c>
      <c r="J1477" s="542">
        <v>21.12</v>
      </c>
    </row>
    <row r="1478" spans="1:10" ht="24" customHeight="1">
      <c r="A1478" s="613" t="s">
        <v>14073</v>
      </c>
      <c r="B1478" s="545" t="s">
        <v>14412</v>
      </c>
      <c r="C1478" s="613" t="s">
        <v>7</v>
      </c>
      <c r="D1478" s="613" t="s">
        <v>12187</v>
      </c>
      <c r="E1478" s="817" t="s">
        <v>14071</v>
      </c>
      <c r="F1478" s="817"/>
      <c r="G1478" s="544" t="s">
        <v>14411</v>
      </c>
      <c r="H1478" s="543">
        <v>0.19800000000000001</v>
      </c>
      <c r="I1478" s="542">
        <v>24.12</v>
      </c>
      <c r="J1478" s="542">
        <v>4.7699999999999996</v>
      </c>
    </row>
    <row r="1479" spans="1:10" ht="24" customHeight="1">
      <c r="A1479" s="613" t="s">
        <v>14073</v>
      </c>
      <c r="B1479" s="545" t="s">
        <v>14410</v>
      </c>
      <c r="C1479" s="613" t="s">
        <v>7</v>
      </c>
      <c r="D1479" s="613" t="s">
        <v>8009</v>
      </c>
      <c r="E1479" s="817" t="s">
        <v>14071</v>
      </c>
      <c r="F1479" s="817"/>
      <c r="G1479" s="544" t="s">
        <v>21</v>
      </c>
      <c r="H1479" s="543">
        <v>4.4999999999999998E-2</v>
      </c>
      <c r="I1479" s="542">
        <v>67.010000000000005</v>
      </c>
      <c r="J1479" s="542">
        <v>3.01</v>
      </c>
    </row>
    <row r="1480" spans="1:10" ht="25.5">
      <c r="A1480" s="614"/>
      <c r="B1480" s="614"/>
      <c r="C1480" s="614"/>
      <c r="D1480" s="614"/>
      <c r="E1480" s="614" t="s">
        <v>14070</v>
      </c>
      <c r="F1480" s="541">
        <v>2.0808431999999999</v>
      </c>
      <c r="G1480" s="614" t="s">
        <v>14069</v>
      </c>
      <c r="H1480" s="541">
        <v>1.75</v>
      </c>
      <c r="I1480" s="614" t="s">
        <v>14068</v>
      </c>
      <c r="J1480" s="541">
        <v>3.83</v>
      </c>
    </row>
    <row r="1481" spans="1:10" ht="15" thickBot="1">
      <c r="A1481" s="614"/>
      <c r="B1481" s="614"/>
      <c r="C1481" s="614"/>
      <c r="D1481" s="614"/>
      <c r="E1481" s="614" t="s">
        <v>14067</v>
      </c>
      <c r="F1481" s="541">
        <v>9.5500000000000007</v>
      </c>
      <c r="G1481" s="614"/>
      <c r="H1481" s="818" t="s">
        <v>14066</v>
      </c>
      <c r="I1481" s="818"/>
      <c r="J1481" s="541">
        <v>44.05</v>
      </c>
    </row>
    <row r="1482" spans="1:10" ht="0.95" customHeight="1" thickTop="1">
      <c r="A1482" s="540"/>
      <c r="B1482" s="540"/>
      <c r="C1482" s="540"/>
      <c r="D1482" s="540"/>
      <c r="E1482" s="540"/>
      <c r="F1482" s="540"/>
      <c r="G1482" s="540"/>
      <c r="H1482" s="540"/>
      <c r="I1482" s="540"/>
      <c r="J1482" s="540"/>
    </row>
    <row r="1483" spans="1:10" ht="18" customHeight="1">
      <c r="A1483" s="615" t="s">
        <v>14409</v>
      </c>
      <c r="B1483" s="554" t="s">
        <v>14089</v>
      </c>
      <c r="C1483" s="615" t="s">
        <v>14088</v>
      </c>
      <c r="D1483" s="615" t="s">
        <v>14087</v>
      </c>
      <c r="E1483" s="819" t="s">
        <v>14086</v>
      </c>
      <c r="F1483" s="819"/>
      <c r="G1483" s="555" t="s">
        <v>14085</v>
      </c>
      <c r="H1483" s="554" t="s">
        <v>14084</v>
      </c>
      <c r="I1483" s="554" t="s">
        <v>14083</v>
      </c>
      <c r="J1483" s="554" t="s">
        <v>14082</v>
      </c>
    </row>
    <row r="1484" spans="1:10" ht="24" customHeight="1">
      <c r="A1484" s="616" t="s">
        <v>14081</v>
      </c>
      <c r="B1484" s="553" t="s">
        <v>14408</v>
      </c>
      <c r="C1484" s="616" t="s">
        <v>7</v>
      </c>
      <c r="D1484" s="616" t="s">
        <v>4208</v>
      </c>
      <c r="E1484" s="820" t="s">
        <v>14206</v>
      </c>
      <c r="F1484" s="820"/>
      <c r="G1484" s="552" t="s">
        <v>14118</v>
      </c>
      <c r="H1484" s="551">
        <v>1</v>
      </c>
      <c r="I1484" s="550">
        <v>421.96</v>
      </c>
      <c r="J1484" s="550">
        <v>421.96</v>
      </c>
    </row>
    <row r="1485" spans="1:10" ht="36" customHeight="1">
      <c r="A1485" s="617" t="s">
        <v>14077</v>
      </c>
      <c r="B1485" s="549" t="s">
        <v>14316</v>
      </c>
      <c r="C1485" s="617" t="s">
        <v>7</v>
      </c>
      <c r="D1485" s="617" t="s">
        <v>3727</v>
      </c>
      <c r="E1485" s="821" t="s">
        <v>14206</v>
      </c>
      <c r="F1485" s="821"/>
      <c r="G1485" s="548" t="s">
        <v>14118</v>
      </c>
      <c r="H1485" s="547">
        <v>1.1299999999999999</v>
      </c>
      <c r="I1485" s="546">
        <v>254.25</v>
      </c>
      <c r="J1485" s="546">
        <v>287.3</v>
      </c>
    </row>
    <row r="1486" spans="1:10" ht="24" customHeight="1">
      <c r="A1486" s="617" t="s">
        <v>14077</v>
      </c>
      <c r="B1486" s="549" t="s">
        <v>14180</v>
      </c>
      <c r="C1486" s="617" t="s">
        <v>7</v>
      </c>
      <c r="D1486" s="617" t="s">
        <v>71</v>
      </c>
      <c r="E1486" s="821" t="s">
        <v>14075</v>
      </c>
      <c r="F1486" s="821"/>
      <c r="G1486" s="548" t="s">
        <v>26</v>
      </c>
      <c r="H1486" s="547">
        <v>6.2119999999999997</v>
      </c>
      <c r="I1486" s="546">
        <v>17.760000000000002</v>
      </c>
      <c r="J1486" s="546">
        <v>110.32</v>
      </c>
    </row>
    <row r="1487" spans="1:10" ht="24" customHeight="1">
      <c r="A1487" s="617" t="s">
        <v>14077</v>
      </c>
      <c r="B1487" s="549" t="s">
        <v>14076</v>
      </c>
      <c r="C1487" s="617" t="s">
        <v>7</v>
      </c>
      <c r="D1487" s="617" t="s">
        <v>29</v>
      </c>
      <c r="E1487" s="821" t="s">
        <v>14075</v>
      </c>
      <c r="F1487" s="821"/>
      <c r="G1487" s="548" t="s">
        <v>26</v>
      </c>
      <c r="H1487" s="547">
        <v>1.694</v>
      </c>
      <c r="I1487" s="546">
        <v>14.37</v>
      </c>
      <c r="J1487" s="546">
        <v>24.34</v>
      </c>
    </row>
    <row r="1488" spans="1:10" ht="25.5">
      <c r="A1488" s="614"/>
      <c r="B1488" s="614"/>
      <c r="C1488" s="614"/>
      <c r="D1488" s="614"/>
      <c r="E1488" s="614" t="s">
        <v>14070</v>
      </c>
      <c r="F1488" s="541">
        <v>72.373139199999997</v>
      </c>
      <c r="G1488" s="614" t="s">
        <v>14069</v>
      </c>
      <c r="H1488" s="541">
        <v>60.84</v>
      </c>
      <c r="I1488" s="614" t="s">
        <v>14068</v>
      </c>
      <c r="J1488" s="541">
        <v>133.21</v>
      </c>
    </row>
    <row r="1489" spans="1:10" ht="15" thickBot="1">
      <c r="A1489" s="614"/>
      <c r="B1489" s="614"/>
      <c r="C1489" s="614"/>
      <c r="D1489" s="614"/>
      <c r="E1489" s="614" t="s">
        <v>14067</v>
      </c>
      <c r="F1489" s="541">
        <v>116.88</v>
      </c>
      <c r="G1489" s="614"/>
      <c r="H1489" s="818" t="s">
        <v>14066</v>
      </c>
      <c r="I1489" s="818"/>
      <c r="J1489" s="541">
        <v>538.84</v>
      </c>
    </row>
    <row r="1490" spans="1:10" ht="0.95" customHeight="1" thickTop="1">
      <c r="A1490" s="540"/>
      <c r="B1490" s="540"/>
      <c r="C1490" s="540"/>
      <c r="D1490" s="540"/>
      <c r="E1490" s="540"/>
      <c r="F1490" s="540"/>
      <c r="G1490" s="540"/>
      <c r="H1490" s="540"/>
      <c r="I1490" s="540"/>
      <c r="J1490" s="540"/>
    </row>
    <row r="1491" spans="1:10" ht="18" customHeight="1">
      <c r="A1491" s="615" t="s">
        <v>14407</v>
      </c>
      <c r="B1491" s="554" t="s">
        <v>14089</v>
      </c>
      <c r="C1491" s="615" t="s">
        <v>14088</v>
      </c>
      <c r="D1491" s="615" t="s">
        <v>14087</v>
      </c>
      <c r="E1491" s="819" t="s">
        <v>14086</v>
      </c>
      <c r="F1491" s="819"/>
      <c r="G1491" s="555" t="s">
        <v>14085</v>
      </c>
      <c r="H1491" s="554" t="s">
        <v>14084</v>
      </c>
      <c r="I1491" s="554" t="s">
        <v>14083</v>
      </c>
      <c r="J1491" s="554" t="s">
        <v>14082</v>
      </c>
    </row>
    <row r="1492" spans="1:10" ht="36" customHeight="1">
      <c r="A1492" s="616" t="s">
        <v>14081</v>
      </c>
      <c r="B1492" s="553" t="s">
        <v>14406</v>
      </c>
      <c r="C1492" s="616" t="s">
        <v>7</v>
      </c>
      <c r="D1492" s="616" t="s">
        <v>3320</v>
      </c>
      <c r="E1492" s="820" t="s">
        <v>14126</v>
      </c>
      <c r="F1492" s="820"/>
      <c r="G1492" s="552" t="s">
        <v>49</v>
      </c>
      <c r="H1492" s="551">
        <v>1</v>
      </c>
      <c r="I1492" s="550">
        <v>54.65</v>
      </c>
      <c r="J1492" s="550">
        <v>54.65</v>
      </c>
    </row>
    <row r="1493" spans="1:10" ht="24" customHeight="1">
      <c r="A1493" s="617" t="s">
        <v>14077</v>
      </c>
      <c r="B1493" s="549" t="s">
        <v>14125</v>
      </c>
      <c r="C1493" s="617" t="s">
        <v>7</v>
      </c>
      <c r="D1493" s="617" t="s">
        <v>78</v>
      </c>
      <c r="E1493" s="821" t="s">
        <v>14075</v>
      </c>
      <c r="F1493" s="821"/>
      <c r="G1493" s="548" t="s">
        <v>26</v>
      </c>
      <c r="H1493" s="547">
        <v>0.63900000000000001</v>
      </c>
      <c r="I1493" s="546">
        <v>14.33</v>
      </c>
      <c r="J1493" s="546">
        <v>9.15</v>
      </c>
    </row>
    <row r="1494" spans="1:10" ht="24" customHeight="1">
      <c r="A1494" s="617" t="s">
        <v>14077</v>
      </c>
      <c r="B1494" s="549" t="s">
        <v>14124</v>
      </c>
      <c r="C1494" s="617" t="s">
        <v>7</v>
      </c>
      <c r="D1494" s="617" t="s">
        <v>76</v>
      </c>
      <c r="E1494" s="821" t="s">
        <v>14075</v>
      </c>
      <c r="F1494" s="821"/>
      <c r="G1494" s="548" t="s">
        <v>26</v>
      </c>
      <c r="H1494" s="547">
        <v>0.63900000000000001</v>
      </c>
      <c r="I1494" s="546">
        <v>18.38</v>
      </c>
      <c r="J1494" s="546">
        <v>11.74</v>
      </c>
    </row>
    <row r="1495" spans="1:10" ht="24" customHeight="1">
      <c r="A1495" s="613" t="s">
        <v>14073</v>
      </c>
      <c r="B1495" s="545" t="s">
        <v>14405</v>
      </c>
      <c r="C1495" s="613" t="s">
        <v>7</v>
      </c>
      <c r="D1495" s="613" t="s">
        <v>6055</v>
      </c>
      <c r="E1495" s="817" t="s">
        <v>14071</v>
      </c>
      <c r="F1495" s="817"/>
      <c r="G1495" s="544" t="s">
        <v>49</v>
      </c>
      <c r="H1495" s="543">
        <v>1</v>
      </c>
      <c r="I1495" s="542">
        <v>33.76</v>
      </c>
      <c r="J1495" s="542">
        <v>33.76</v>
      </c>
    </row>
    <row r="1496" spans="1:10" ht="25.5">
      <c r="A1496" s="614"/>
      <c r="B1496" s="614"/>
      <c r="C1496" s="614"/>
      <c r="D1496" s="614"/>
      <c r="E1496" s="614" t="s">
        <v>14070</v>
      </c>
      <c r="F1496" s="541">
        <v>8.0136912000000002</v>
      </c>
      <c r="G1496" s="614" t="s">
        <v>14069</v>
      </c>
      <c r="H1496" s="541">
        <v>6.74</v>
      </c>
      <c r="I1496" s="614" t="s">
        <v>14068</v>
      </c>
      <c r="J1496" s="541">
        <v>14.75</v>
      </c>
    </row>
    <row r="1497" spans="1:10" ht="15" thickBot="1">
      <c r="A1497" s="614"/>
      <c r="B1497" s="614"/>
      <c r="C1497" s="614"/>
      <c r="D1497" s="614"/>
      <c r="E1497" s="614" t="s">
        <v>14067</v>
      </c>
      <c r="F1497" s="541">
        <v>15.13</v>
      </c>
      <c r="G1497" s="614"/>
      <c r="H1497" s="818" t="s">
        <v>14066</v>
      </c>
      <c r="I1497" s="818"/>
      <c r="J1497" s="541">
        <v>69.78</v>
      </c>
    </row>
    <row r="1498" spans="1:10" ht="0.95" customHeight="1" thickTop="1">
      <c r="A1498" s="540"/>
      <c r="B1498" s="540"/>
      <c r="C1498" s="540"/>
      <c r="D1498" s="540"/>
      <c r="E1498" s="540"/>
      <c r="F1498" s="540"/>
      <c r="G1498" s="540"/>
      <c r="H1498" s="540"/>
      <c r="I1498" s="540"/>
      <c r="J1498" s="540"/>
    </row>
    <row r="1499" spans="1:10" ht="18" customHeight="1">
      <c r="A1499" s="615" t="s">
        <v>14404</v>
      </c>
      <c r="B1499" s="554" t="s">
        <v>14089</v>
      </c>
      <c r="C1499" s="615" t="s">
        <v>14088</v>
      </c>
      <c r="D1499" s="615" t="s">
        <v>14087</v>
      </c>
      <c r="E1499" s="819" t="s">
        <v>14086</v>
      </c>
      <c r="F1499" s="819"/>
      <c r="G1499" s="555" t="s">
        <v>14085</v>
      </c>
      <c r="H1499" s="554" t="s">
        <v>14084</v>
      </c>
      <c r="I1499" s="554" t="s">
        <v>14083</v>
      </c>
      <c r="J1499" s="554" t="s">
        <v>14082</v>
      </c>
    </row>
    <row r="1500" spans="1:10" ht="36" customHeight="1">
      <c r="A1500" s="616" t="s">
        <v>14081</v>
      </c>
      <c r="B1500" s="553" t="s">
        <v>14403</v>
      </c>
      <c r="C1500" s="616" t="s">
        <v>7</v>
      </c>
      <c r="D1500" s="616" t="s">
        <v>2670</v>
      </c>
      <c r="E1500" s="820" t="s">
        <v>14126</v>
      </c>
      <c r="F1500" s="820"/>
      <c r="G1500" s="552" t="s">
        <v>18</v>
      </c>
      <c r="H1500" s="551">
        <v>1</v>
      </c>
      <c r="I1500" s="550">
        <v>6.31</v>
      </c>
      <c r="J1500" s="550">
        <v>6.31</v>
      </c>
    </row>
    <row r="1501" spans="1:10" ht="60" customHeight="1">
      <c r="A1501" s="617" t="s">
        <v>14077</v>
      </c>
      <c r="B1501" s="549" t="s">
        <v>14270</v>
      </c>
      <c r="C1501" s="617" t="s">
        <v>7</v>
      </c>
      <c r="D1501" s="617" t="s">
        <v>2556</v>
      </c>
      <c r="E1501" s="821" t="s">
        <v>14079</v>
      </c>
      <c r="F1501" s="821"/>
      <c r="G1501" s="548" t="s">
        <v>18</v>
      </c>
      <c r="H1501" s="547">
        <v>1</v>
      </c>
      <c r="I1501" s="546">
        <v>2.2000000000000002</v>
      </c>
      <c r="J1501" s="546">
        <v>2.2000000000000002</v>
      </c>
    </row>
    <row r="1502" spans="1:10" ht="24" customHeight="1">
      <c r="A1502" s="617" t="s">
        <v>14077</v>
      </c>
      <c r="B1502" s="549" t="s">
        <v>14125</v>
      </c>
      <c r="C1502" s="617" t="s">
        <v>7</v>
      </c>
      <c r="D1502" s="617" t="s">
        <v>78</v>
      </c>
      <c r="E1502" s="821" t="s">
        <v>14075</v>
      </c>
      <c r="F1502" s="821"/>
      <c r="G1502" s="548" t="s">
        <v>26</v>
      </c>
      <c r="H1502" s="547">
        <v>6.5000000000000002E-2</v>
      </c>
      <c r="I1502" s="546">
        <v>14.33</v>
      </c>
      <c r="J1502" s="546">
        <v>0.93</v>
      </c>
    </row>
    <row r="1503" spans="1:10" ht="24" customHeight="1">
      <c r="A1503" s="617" t="s">
        <v>14077</v>
      </c>
      <c r="B1503" s="549" t="s">
        <v>14124</v>
      </c>
      <c r="C1503" s="617" t="s">
        <v>7</v>
      </c>
      <c r="D1503" s="617" t="s">
        <v>76</v>
      </c>
      <c r="E1503" s="821" t="s">
        <v>14075</v>
      </c>
      <c r="F1503" s="821"/>
      <c r="G1503" s="548" t="s">
        <v>26</v>
      </c>
      <c r="H1503" s="547">
        <v>6.5000000000000002E-2</v>
      </c>
      <c r="I1503" s="546">
        <v>18.38</v>
      </c>
      <c r="J1503" s="546">
        <v>1.19</v>
      </c>
    </row>
    <row r="1504" spans="1:10" ht="24" customHeight="1">
      <c r="A1504" s="613" t="s">
        <v>14073</v>
      </c>
      <c r="B1504" s="545" t="s">
        <v>14402</v>
      </c>
      <c r="C1504" s="613" t="s">
        <v>7</v>
      </c>
      <c r="D1504" s="613" t="s">
        <v>6242</v>
      </c>
      <c r="E1504" s="817" t="s">
        <v>14071</v>
      </c>
      <c r="F1504" s="817"/>
      <c r="G1504" s="544" t="s">
        <v>18</v>
      </c>
      <c r="H1504" s="543">
        <v>1.0169999999999999</v>
      </c>
      <c r="I1504" s="542">
        <v>1.96</v>
      </c>
      <c r="J1504" s="542">
        <v>1.99</v>
      </c>
    </row>
    <row r="1505" spans="1:10" ht="25.5">
      <c r="A1505" s="614"/>
      <c r="B1505" s="614"/>
      <c r="C1505" s="614"/>
      <c r="D1505" s="614"/>
      <c r="E1505" s="614" t="s">
        <v>14070</v>
      </c>
      <c r="F1505" s="541">
        <v>1.3582527</v>
      </c>
      <c r="G1505" s="614" t="s">
        <v>14069</v>
      </c>
      <c r="H1505" s="541">
        <v>1.1399999999999999</v>
      </c>
      <c r="I1505" s="614" t="s">
        <v>14068</v>
      </c>
      <c r="J1505" s="541">
        <v>2.5</v>
      </c>
    </row>
    <row r="1506" spans="1:10" ht="15" thickBot="1">
      <c r="A1506" s="614"/>
      <c r="B1506" s="614"/>
      <c r="C1506" s="614"/>
      <c r="D1506" s="614"/>
      <c r="E1506" s="614" t="s">
        <v>14067</v>
      </c>
      <c r="F1506" s="541">
        <v>1.74</v>
      </c>
      <c r="G1506" s="614"/>
      <c r="H1506" s="818" t="s">
        <v>14066</v>
      </c>
      <c r="I1506" s="818"/>
      <c r="J1506" s="541">
        <v>8.0500000000000007</v>
      </c>
    </row>
    <row r="1507" spans="1:10" ht="0.95" customHeight="1" thickTop="1">
      <c r="A1507" s="540"/>
      <c r="B1507" s="540"/>
      <c r="C1507" s="540"/>
      <c r="D1507" s="540"/>
      <c r="E1507" s="540"/>
      <c r="F1507" s="540"/>
      <c r="G1507" s="540"/>
      <c r="H1507" s="540"/>
      <c r="I1507" s="540"/>
      <c r="J1507" s="540"/>
    </row>
    <row r="1508" spans="1:10" ht="18" customHeight="1">
      <c r="A1508" s="615" t="s">
        <v>14401</v>
      </c>
      <c r="B1508" s="554" t="s">
        <v>14089</v>
      </c>
      <c r="C1508" s="615" t="s">
        <v>14088</v>
      </c>
      <c r="D1508" s="615" t="s">
        <v>14087</v>
      </c>
      <c r="E1508" s="819" t="s">
        <v>14086</v>
      </c>
      <c r="F1508" s="819"/>
      <c r="G1508" s="555" t="s">
        <v>14085</v>
      </c>
      <c r="H1508" s="554" t="s">
        <v>14084</v>
      </c>
      <c r="I1508" s="554" t="s">
        <v>14083</v>
      </c>
      <c r="J1508" s="554" t="s">
        <v>14082</v>
      </c>
    </row>
    <row r="1509" spans="1:10" ht="24" customHeight="1">
      <c r="A1509" s="616" t="s">
        <v>14081</v>
      </c>
      <c r="B1509" s="553" t="s">
        <v>14400</v>
      </c>
      <c r="C1509" s="616" t="s">
        <v>7</v>
      </c>
      <c r="D1509" s="616" t="s">
        <v>4610</v>
      </c>
      <c r="E1509" s="820" t="s">
        <v>14126</v>
      </c>
      <c r="F1509" s="820"/>
      <c r="G1509" s="552" t="s">
        <v>49</v>
      </c>
      <c r="H1509" s="551">
        <v>1</v>
      </c>
      <c r="I1509" s="550">
        <v>1123.4100000000001</v>
      </c>
      <c r="J1509" s="550">
        <v>1123.4100000000001</v>
      </c>
    </row>
    <row r="1510" spans="1:10" ht="24" customHeight="1">
      <c r="A1510" s="617" t="s">
        <v>14077</v>
      </c>
      <c r="B1510" s="549" t="s">
        <v>14125</v>
      </c>
      <c r="C1510" s="617" t="s">
        <v>7</v>
      </c>
      <c r="D1510" s="617" t="s">
        <v>78</v>
      </c>
      <c r="E1510" s="821" t="s">
        <v>14075</v>
      </c>
      <c r="F1510" s="821"/>
      <c r="G1510" s="548" t="s">
        <v>26</v>
      </c>
      <c r="H1510" s="547">
        <v>0.4</v>
      </c>
      <c r="I1510" s="546">
        <v>14.33</v>
      </c>
      <c r="J1510" s="546">
        <v>5.73</v>
      </c>
    </row>
    <row r="1511" spans="1:10" ht="24" customHeight="1">
      <c r="A1511" s="617" t="s">
        <v>14077</v>
      </c>
      <c r="B1511" s="549" t="s">
        <v>14124</v>
      </c>
      <c r="C1511" s="617" t="s">
        <v>7</v>
      </c>
      <c r="D1511" s="617" t="s">
        <v>76</v>
      </c>
      <c r="E1511" s="821" t="s">
        <v>14075</v>
      </c>
      <c r="F1511" s="821"/>
      <c r="G1511" s="548" t="s">
        <v>26</v>
      </c>
      <c r="H1511" s="547">
        <v>0.4</v>
      </c>
      <c r="I1511" s="546">
        <v>18.38</v>
      </c>
      <c r="J1511" s="546">
        <v>7.35</v>
      </c>
    </row>
    <row r="1512" spans="1:10" ht="24" customHeight="1">
      <c r="A1512" s="613" t="s">
        <v>14073</v>
      </c>
      <c r="B1512" s="545" t="s">
        <v>14399</v>
      </c>
      <c r="C1512" s="613" t="s">
        <v>7</v>
      </c>
      <c r="D1512" s="613" t="s">
        <v>6117</v>
      </c>
      <c r="E1512" s="817" t="s">
        <v>14071</v>
      </c>
      <c r="F1512" s="817"/>
      <c r="G1512" s="544" t="s">
        <v>49</v>
      </c>
      <c r="H1512" s="543">
        <v>1</v>
      </c>
      <c r="I1512" s="542">
        <v>1110.33</v>
      </c>
      <c r="J1512" s="542">
        <v>1110.33</v>
      </c>
    </row>
    <row r="1513" spans="1:10" ht="25.5">
      <c r="A1513" s="614"/>
      <c r="B1513" s="614"/>
      <c r="C1513" s="614"/>
      <c r="D1513" s="614"/>
      <c r="E1513" s="614" t="s">
        <v>14070</v>
      </c>
      <c r="F1513" s="541">
        <v>5.0092360999999999</v>
      </c>
      <c r="G1513" s="614" t="s">
        <v>14069</v>
      </c>
      <c r="H1513" s="541">
        <v>4.21</v>
      </c>
      <c r="I1513" s="614" t="s">
        <v>14068</v>
      </c>
      <c r="J1513" s="541">
        <v>9.2200000000000006</v>
      </c>
    </row>
    <row r="1514" spans="1:10" ht="15" thickBot="1">
      <c r="A1514" s="614"/>
      <c r="B1514" s="614"/>
      <c r="C1514" s="614"/>
      <c r="D1514" s="614"/>
      <c r="E1514" s="614" t="s">
        <v>14067</v>
      </c>
      <c r="F1514" s="541">
        <v>311.18</v>
      </c>
      <c r="G1514" s="614"/>
      <c r="H1514" s="818" t="s">
        <v>14066</v>
      </c>
      <c r="I1514" s="818"/>
      <c r="J1514" s="541">
        <v>1434.59</v>
      </c>
    </row>
    <row r="1515" spans="1:10" ht="0.95" customHeight="1" thickTop="1">
      <c r="A1515" s="540"/>
      <c r="B1515" s="540"/>
      <c r="C1515" s="540"/>
      <c r="D1515" s="540"/>
      <c r="E1515" s="540"/>
      <c r="F1515" s="540"/>
      <c r="G1515" s="540"/>
      <c r="H1515" s="540"/>
      <c r="I1515" s="540"/>
      <c r="J1515" s="540"/>
    </row>
    <row r="1516" spans="1:10" ht="18" customHeight="1">
      <c r="A1516" s="615" t="s">
        <v>14398</v>
      </c>
      <c r="B1516" s="554" t="s">
        <v>14089</v>
      </c>
      <c r="C1516" s="615" t="s">
        <v>14088</v>
      </c>
      <c r="D1516" s="615" t="s">
        <v>14087</v>
      </c>
      <c r="E1516" s="819" t="s">
        <v>14086</v>
      </c>
      <c r="F1516" s="819"/>
      <c r="G1516" s="555" t="s">
        <v>14085</v>
      </c>
      <c r="H1516" s="554" t="s">
        <v>14084</v>
      </c>
      <c r="I1516" s="554" t="s">
        <v>14083</v>
      </c>
      <c r="J1516" s="554" t="s">
        <v>14082</v>
      </c>
    </row>
    <row r="1517" spans="1:10" ht="36" customHeight="1">
      <c r="A1517" s="616" t="s">
        <v>14081</v>
      </c>
      <c r="B1517" s="553" t="s">
        <v>14397</v>
      </c>
      <c r="C1517" s="616" t="s">
        <v>7</v>
      </c>
      <c r="D1517" s="616" t="s">
        <v>3303</v>
      </c>
      <c r="E1517" s="820" t="s">
        <v>14126</v>
      </c>
      <c r="F1517" s="820"/>
      <c r="G1517" s="552" t="s">
        <v>18</v>
      </c>
      <c r="H1517" s="551">
        <v>1</v>
      </c>
      <c r="I1517" s="550">
        <v>116.26</v>
      </c>
      <c r="J1517" s="550">
        <v>116.26</v>
      </c>
    </row>
    <row r="1518" spans="1:10" ht="24" customHeight="1">
      <c r="A1518" s="617" t="s">
        <v>14077</v>
      </c>
      <c r="B1518" s="549" t="s">
        <v>14125</v>
      </c>
      <c r="C1518" s="617" t="s">
        <v>7</v>
      </c>
      <c r="D1518" s="617" t="s">
        <v>78</v>
      </c>
      <c r="E1518" s="821" t="s">
        <v>14075</v>
      </c>
      <c r="F1518" s="821"/>
      <c r="G1518" s="548" t="s">
        <v>26</v>
      </c>
      <c r="H1518" s="547">
        <v>0.21199999999999999</v>
      </c>
      <c r="I1518" s="546">
        <v>14.33</v>
      </c>
      <c r="J1518" s="546">
        <v>3.03</v>
      </c>
    </row>
    <row r="1519" spans="1:10" ht="24" customHeight="1">
      <c r="A1519" s="617" t="s">
        <v>14077</v>
      </c>
      <c r="B1519" s="549" t="s">
        <v>14124</v>
      </c>
      <c r="C1519" s="617" t="s">
        <v>7</v>
      </c>
      <c r="D1519" s="617" t="s">
        <v>76</v>
      </c>
      <c r="E1519" s="821" t="s">
        <v>14075</v>
      </c>
      <c r="F1519" s="821"/>
      <c r="G1519" s="548" t="s">
        <v>26</v>
      </c>
      <c r="H1519" s="547">
        <v>0.21199999999999999</v>
      </c>
      <c r="I1519" s="546">
        <v>18.38</v>
      </c>
      <c r="J1519" s="546">
        <v>3.89</v>
      </c>
    </row>
    <row r="1520" spans="1:10" ht="48" customHeight="1">
      <c r="A1520" s="613" t="s">
        <v>14073</v>
      </c>
      <c r="B1520" s="545" t="s">
        <v>14396</v>
      </c>
      <c r="C1520" s="613" t="s">
        <v>7</v>
      </c>
      <c r="D1520" s="613" t="s">
        <v>5776</v>
      </c>
      <c r="E1520" s="817" t="s">
        <v>14071</v>
      </c>
      <c r="F1520" s="817"/>
      <c r="G1520" s="544" t="s">
        <v>18</v>
      </c>
      <c r="H1520" s="543">
        <v>1.0149999999999999</v>
      </c>
      <c r="I1520" s="542">
        <v>107.7</v>
      </c>
      <c r="J1520" s="542">
        <v>109.31</v>
      </c>
    </row>
    <row r="1521" spans="1:10" ht="24" customHeight="1">
      <c r="A1521" s="613" t="s">
        <v>14073</v>
      </c>
      <c r="B1521" s="545" t="s">
        <v>14389</v>
      </c>
      <c r="C1521" s="613" t="s">
        <v>7</v>
      </c>
      <c r="D1521" s="613" t="s">
        <v>8268</v>
      </c>
      <c r="E1521" s="817" t="s">
        <v>14071</v>
      </c>
      <c r="F1521" s="817"/>
      <c r="G1521" s="544" t="s">
        <v>49</v>
      </c>
      <c r="H1521" s="543">
        <v>8.9999999999999993E-3</v>
      </c>
      <c r="I1521" s="542">
        <v>3.74</v>
      </c>
      <c r="J1521" s="542">
        <v>0.03</v>
      </c>
    </row>
    <row r="1522" spans="1:10" ht="25.5">
      <c r="A1522" s="614"/>
      <c r="B1522" s="614"/>
      <c r="C1522" s="614"/>
      <c r="D1522" s="614"/>
      <c r="E1522" s="614" t="s">
        <v>14070</v>
      </c>
      <c r="F1522" s="541">
        <v>2.6513094000000001</v>
      </c>
      <c r="G1522" s="614" t="s">
        <v>14069</v>
      </c>
      <c r="H1522" s="541">
        <v>2.23</v>
      </c>
      <c r="I1522" s="614" t="s">
        <v>14068</v>
      </c>
      <c r="J1522" s="541">
        <v>4.88</v>
      </c>
    </row>
    <row r="1523" spans="1:10" ht="15" thickBot="1">
      <c r="A1523" s="614"/>
      <c r="B1523" s="614"/>
      <c r="C1523" s="614"/>
      <c r="D1523" s="614"/>
      <c r="E1523" s="614" t="s">
        <v>14067</v>
      </c>
      <c r="F1523" s="541">
        <v>32.200000000000003</v>
      </c>
      <c r="G1523" s="614"/>
      <c r="H1523" s="818" t="s">
        <v>14066</v>
      </c>
      <c r="I1523" s="818"/>
      <c r="J1523" s="541">
        <v>148.46</v>
      </c>
    </row>
    <row r="1524" spans="1:10" ht="0.95" customHeight="1" thickTop="1">
      <c r="A1524" s="540"/>
      <c r="B1524" s="540"/>
      <c r="C1524" s="540"/>
      <c r="D1524" s="540"/>
      <c r="E1524" s="540"/>
      <c r="F1524" s="540"/>
      <c r="G1524" s="540"/>
      <c r="H1524" s="540"/>
      <c r="I1524" s="540"/>
      <c r="J1524" s="540"/>
    </row>
    <row r="1525" spans="1:10" ht="18" customHeight="1">
      <c r="A1525" s="615" t="s">
        <v>14395</v>
      </c>
      <c r="B1525" s="554" t="s">
        <v>14089</v>
      </c>
      <c r="C1525" s="615" t="s">
        <v>14088</v>
      </c>
      <c r="D1525" s="615" t="s">
        <v>14087</v>
      </c>
      <c r="E1525" s="819" t="s">
        <v>14086</v>
      </c>
      <c r="F1525" s="819"/>
      <c r="G1525" s="555" t="s">
        <v>14085</v>
      </c>
      <c r="H1525" s="554" t="s">
        <v>14084</v>
      </c>
      <c r="I1525" s="554" t="s">
        <v>14083</v>
      </c>
      <c r="J1525" s="554" t="s">
        <v>14082</v>
      </c>
    </row>
    <row r="1526" spans="1:10" ht="36" customHeight="1">
      <c r="A1526" s="616" t="s">
        <v>14081</v>
      </c>
      <c r="B1526" s="553" t="s">
        <v>14394</v>
      </c>
      <c r="C1526" s="616" t="s">
        <v>7</v>
      </c>
      <c r="D1526" s="616" t="s">
        <v>3297</v>
      </c>
      <c r="E1526" s="820" t="s">
        <v>14126</v>
      </c>
      <c r="F1526" s="820"/>
      <c r="G1526" s="552" t="s">
        <v>18</v>
      </c>
      <c r="H1526" s="551">
        <v>1</v>
      </c>
      <c r="I1526" s="550">
        <v>59.49</v>
      </c>
      <c r="J1526" s="550">
        <v>59.49</v>
      </c>
    </row>
    <row r="1527" spans="1:10" ht="24" customHeight="1">
      <c r="A1527" s="617" t="s">
        <v>14077</v>
      </c>
      <c r="B1527" s="549" t="s">
        <v>14125</v>
      </c>
      <c r="C1527" s="617" t="s">
        <v>7</v>
      </c>
      <c r="D1527" s="617" t="s">
        <v>78</v>
      </c>
      <c r="E1527" s="821" t="s">
        <v>14075</v>
      </c>
      <c r="F1527" s="821"/>
      <c r="G1527" s="548" t="s">
        <v>26</v>
      </c>
      <c r="H1527" s="547">
        <v>0.128</v>
      </c>
      <c r="I1527" s="546">
        <v>14.33</v>
      </c>
      <c r="J1527" s="546">
        <v>1.83</v>
      </c>
    </row>
    <row r="1528" spans="1:10" ht="24" customHeight="1">
      <c r="A1528" s="617" t="s">
        <v>14077</v>
      </c>
      <c r="B1528" s="549" t="s">
        <v>14124</v>
      </c>
      <c r="C1528" s="617" t="s">
        <v>7</v>
      </c>
      <c r="D1528" s="617" t="s">
        <v>76</v>
      </c>
      <c r="E1528" s="821" t="s">
        <v>14075</v>
      </c>
      <c r="F1528" s="821"/>
      <c r="G1528" s="548" t="s">
        <v>26</v>
      </c>
      <c r="H1528" s="547">
        <v>0.128</v>
      </c>
      <c r="I1528" s="546">
        <v>18.38</v>
      </c>
      <c r="J1528" s="546">
        <v>2.35</v>
      </c>
    </row>
    <row r="1529" spans="1:10" ht="48" customHeight="1">
      <c r="A1529" s="613" t="s">
        <v>14073</v>
      </c>
      <c r="B1529" s="545" t="s">
        <v>14393</v>
      </c>
      <c r="C1529" s="613" t="s">
        <v>7</v>
      </c>
      <c r="D1529" s="613" t="s">
        <v>5774</v>
      </c>
      <c r="E1529" s="817" t="s">
        <v>14071</v>
      </c>
      <c r="F1529" s="817"/>
      <c r="G1529" s="544" t="s">
        <v>18</v>
      </c>
      <c r="H1529" s="543">
        <v>1.0149999999999999</v>
      </c>
      <c r="I1529" s="542">
        <v>54.47</v>
      </c>
      <c r="J1529" s="542">
        <v>55.28</v>
      </c>
    </row>
    <row r="1530" spans="1:10" ht="24" customHeight="1">
      <c r="A1530" s="613" t="s">
        <v>14073</v>
      </c>
      <c r="B1530" s="545" t="s">
        <v>14389</v>
      </c>
      <c r="C1530" s="613" t="s">
        <v>7</v>
      </c>
      <c r="D1530" s="613" t="s">
        <v>8268</v>
      </c>
      <c r="E1530" s="817" t="s">
        <v>14071</v>
      </c>
      <c r="F1530" s="817"/>
      <c r="G1530" s="544" t="s">
        <v>49</v>
      </c>
      <c r="H1530" s="543">
        <v>8.9999999999999993E-3</v>
      </c>
      <c r="I1530" s="542">
        <v>3.74</v>
      </c>
      <c r="J1530" s="542">
        <v>0.03</v>
      </c>
    </row>
    <row r="1531" spans="1:10" ht="25.5">
      <c r="A1531" s="614"/>
      <c r="B1531" s="614"/>
      <c r="C1531" s="614"/>
      <c r="D1531" s="614"/>
      <c r="E1531" s="614" t="s">
        <v>14070</v>
      </c>
      <c r="F1531" s="541">
        <v>1.5973052000000001</v>
      </c>
      <c r="G1531" s="614" t="s">
        <v>14069</v>
      </c>
      <c r="H1531" s="541">
        <v>1.34</v>
      </c>
      <c r="I1531" s="614" t="s">
        <v>14068</v>
      </c>
      <c r="J1531" s="541">
        <v>2.94</v>
      </c>
    </row>
    <row r="1532" spans="1:10" ht="15" thickBot="1">
      <c r="A1532" s="614"/>
      <c r="B1532" s="614"/>
      <c r="C1532" s="614"/>
      <c r="D1532" s="614"/>
      <c r="E1532" s="614" t="s">
        <v>14067</v>
      </c>
      <c r="F1532" s="541">
        <v>16.47</v>
      </c>
      <c r="G1532" s="614"/>
      <c r="H1532" s="818" t="s">
        <v>14066</v>
      </c>
      <c r="I1532" s="818"/>
      <c r="J1532" s="541">
        <v>75.959999999999994</v>
      </c>
    </row>
    <row r="1533" spans="1:10" ht="0.95" customHeight="1" thickTop="1">
      <c r="A1533" s="540"/>
      <c r="B1533" s="540"/>
      <c r="C1533" s="540"/>
      <c r="D1533" s="540"/>
      <c r="E1533" s="540"/>
      <c r="F1533" s="540"/>
      <c r="G1533" s="540"/>
      <c r="H1533" s="540"/>
      <c r="I1533" s="540"/>
      <c r="J1533" s="540"/>
    </row>
    <row r="1534" spans="1:10" ht="18" customHeight="1">
      <c r="A1534" s="615" t="s">
        <v>14944</v>
      </c>
      <c r="B1534" s="554" t="s">
        <v>14089</v>
      </c>
      <c r="C1534" s="615" t="s">
        <v>14088</v>
      </c>
      <c r="D1534" s="615" t="s">
        <v>14087</v>
      </c>
      <c r="E1534" s="819" t="s">
        <v>14086</v>
      </c>
      <c r="F1534" s="819"/>
      <c r="G1534" s="555" t="s">
        <v>14085</v>
      </c>
      <c r="H1534" s="554" t="s">
        <v>14084</v>
      </c>
      <c r="I1534" s="554" t="s">
        <v>14083</v>
      </c>
      <c r="J1534" s="554" t="s">
        <v>14082</v>
      </c>
    </row>
    <row r="1535" spans="1:10" ht="36" customHeight="1">
      <c r="A1535" s="616" t="s">
        <v>14081</v>
      </c>
      <c r="B1535" s="553" t="s">
        <v>14945</v>
      </c>
      <c r="C1535" s="616" t="s">
        <v>7</v>
      </c>
      <c r="D1535" s="616" t="s">
        <v>10704</v>
      </c>
      <c r="E1535" s="820" t="s">
        <v>14126</v>
      </c>
      <c r="F1535" s="820"/>
      <c r="G1535" s="552" t="s">
        <v>49</v>
      </c>
      <c r="H1535" s="551">
        <v>1</v>
      </c>
      <c r="I1535" s="550">
        <v>364.41</v>
      </c>
      <c r="J1535" s="550">
        <v>364.41</v>
      </c>
    </row>
    <row r="1536" spans="1:10" ht="60" customHeight="1">
      <c r="A1536" s="617" t="s">
        <v>14077</v>
      </c>
      <c r="B1536" s="549" t="s">
        <v>14171</v>
      </c>
      <c r="C1536" s="617" t="s">
        <v>7</v>
      </c>
      <c r="D1536" s="617" t="s">
        <v>1156</v>
      </c>
      <c r="E1536" s="821" t="s">
        <v>14108</v>
      </c>
      <c r="F1536" s="821"/>
      <c r="G1536" s="548" t="s">
        <v>68</v>
      </c>
      <c r="H1536" s="547">
        <v>1.3599999999999999E-2</v>
      </c>
      <c r="I1536" s="546">
        <v>83.85</v>
      </c>
      <c r="J1536" s="546">
        <v>1.1399999999999999</v>
      </c>
    </row>
    <row r="1537" spans="1:10" ht="60" customHeight="1">
      <c r="A1537" s="617" t="s">
        <v>14077</v>
      </c>
      <c r="B1537" s="549" t="s">
        <v>14172</v>
      </c>
      <c r="C1537" s="617" t="s">
        <v>7</v>
      </c>
      <c r="D1537" s="617" t="s">
        <v>1157</v>
      </c>
      <c r="E1537" s="821" t="s">
        <v>14108</v>
      </c>
      <c r="F1537" s="821"/>
      <c r="G1537" s="548" t="s">
        <v>85</v>
      </c>
      <c r="H1537" s="547">
        <v>4.5600000000000002E-2</v>
      </c>
      <c r="I1537" s="546">
        <v>32.1</v>
      </c>
      <c r="J1537" s="546">
        <v>1.46</v>
      </c>
    </row>
    <row r="1538" spans="1:10" ht="36" customHeight="1">
      <c r="A1538" s="617" t="s">
        <v>14077</v>
      </c>
      <c r="B1538" s="549" t="s">
        <v>14209</v>
      </c>
      <c r="C1538" s="617" t="s">
        <v>7</v>
      </c>
      <c r="D1538" s="617" t="s">
        <v>10619</v>
      </c>
      <c r="E1538" s="821" t="s">
        <v>14206</v>
      </c>
      <c r="F1538" s="821"/>
      <c r="G1538" s="548" t="s">
        <v>14118</v>
      </c>
      <c r="H1538" s="547">
        <v>7.0000000000000007E-2</v>
      </c>
      <c r="I1538" s="546">
        <v>1612.13</v>
      </c>
      <c r="J1538" s="546">
        <v>112.84</v>
      </c>
    </row>
    <row r="1539" spans="1:10" ht="48" customHeight="1">
      <c r="A1539" s="617" t="s">
        <v>14077</v>
      </c>
      <c r="B1539" s="549" t="s">
        <v>14946</v>
      </c>
      <c r="C1539" s="617" t="s">
        <v>7</v>
      </c>
      <c r="D1539" s="617" t="s">
        <v>3512</v>
      </c>
      <c r="E1539" s="821" t="s">
        <v>14119</v>
      </c>
      <c r="F1539" s="821"/>
      <c r="G1539" s="548" t="s">
        <v>14118</v>
      </c>
      <c r="H1539" s="547">
        <v>0.121</v>
      </c>
      <c r="I1539" s="546">
        <v>156.18</v>
      </c>
      <c r="J1539" s="546">
        <v>18.89</v>
      </c>
    </row>
    <row r="1540" spans="1:10" ht="36" customHeight="1">
      <c r="A1540" s="617" t="s">
        <v>14077</v>
      </c>
      <c r="B1540" s="549" t="s">
        <v>14362</v>
      </c>
      <c r="C1540" s="617" t="s">
        <v>7</v>
      </c>
      <c r="D1540" s="617" t="s">
        <v>11191</v>
      </c>
      <c r="E1540" s="821" t="s">
        <v>14075</v>
      </c>
      <c r="F1540" s="821"/>
      <c r="G1540" s="548" t="s">
        <v>14118</v>
      </c>
      <c r="H1540" s="547">
        <v>1.8E-3</v>
      </c>
      <c r="I1540" s="546">
        <v>293.5</v>
      </c>
      <c r="J1540" s="546">
        <v>0.52</v>
      </c>
    </row>
    <row r="1541" spans="1:10" ht="36" customHeight="1">
      <c r="A1541" s="617" t="s">
        <v>14077</v>
      </c>
      <c r="B1541" s="549" t="s">
        <v>14363</v>
      </c>
      <c r="C1541" s="617" t="s">
        <v>7</v>
      </c>
      <c r="D1541" s="617" t="s">
        <v>11278</v>
      </c>
      <c r="E1541" s="821" t="s">
        <v>14075</v>
      </c>
      <c r="F1541" s="821"/>
      <c r="G1541" s="548" t="s">
        <v>14118</v>
      </c>
      <c r="H1541" s="547">
        <v>7.4800000000000005E-2</v>
      </c>
      <c r="I1541" s="546">
        <v>349.9</v>
      </c>
      <c r="J1541" s="546">
        <v>26.17</v>
      </c>
    </row>
    <row r="1542" spans="1:10" ht="24" customHeight="1">
      <c r="A1542" s="617" t="s">
        <v>14077</v>
      </c>
      <c r="B1542" s="549" t="s">
        <v>14180</v>
      </c>
      <c r="C1542" s="617" t="s">
        <v>7</v>
      </c>
      <c r="D1542" s="617" t="s">
        <v>71</v>
      </c>
      <c r="E1542" s="821" t="s">
        <v>14075</v>
      </c>
      <c r="F1542" s="821"/>
      <c r="G1542" s="548" t="s">
        <v>26</v>
      </c>
      <c r="H1542" s="547">
        <v>4.5666000000000002</v>
      </c>
      <c r="I1542" s="546">
        <v>17.760000000000002</v>
      </c>
      <c r="J1542" s="546">
        <v>81.099999999999994</v>
      </c>
    </row>
    <row r="1543" spans="1:10" ht="24" customHeight="1">
      <c r="A1543" s="617" t="s">
        <v>14077</v>
      </c>
      <c r="B1543" s="549" t="s">
        <v>14076</v>
      </c>
      <c r="C1543" s="617" t="s">
        <v>7</v>
      </c>
      <c r="D1543" s="617" t="s">
        <v>29</v>
      </c>
      <c r="E1543" s="821" t="s">
        <v>14075</v>
      </c>
      <c r="F1543" s="821"/>
      <c r="G1543" s="548" t="s">
        <v>26</v>
      </c>
      <c r="H1543" s="547">
        <v>4.5666000000000002</v>
      </c>
      <c r="I1543" s="546">
        <v>14.37</v>
      </c>
      <c r="J1543" s="546">
        <v>65.62</v>
      </c>
    </row>
    <row r="1544" spans="1:10" ht="24" customHeight="1">
      <c r="A1544" s="613" t="s">
        <v>14073</v>
      </c>
      <c r="B1544" s="545" t="s">
        <v>14443</v>
      </c>
      <c r="C1544" s="613" t="s">
        <v>7</v>
      </c>
      <c r="D1544" s="613" t="s">
        <v>5602</v>
      </c>
      <c r="E1544" s="817" t="s">
        <v>14071</v>
      </c>
      <c r="F1544" s="817"/>
      <c r="G1544" s="544" t="s">
        <v>49</v>
      </c>
      <c r="H1544" s="543">
        <v>29.216100000000001</v>
      </c>
      <c r="I1544" s="542">
        <v>1.94</v>
      </c>
      <c r="J1544" s="542">
        <v>56.67</v>
      </c>
    </row>
    <row r="1545" spans="1:10" ht="25.5">
      <c r="A1545" s="614"/>
      <c r="B1545" s="614"/>
      <c r="C1545" s="614"/>
      <c r="D1545" s="614"/>
      <c r="E1545" s="614" t="s">
        <v>14070</v>
      </c>
      <c r="F1545" s="541">
        <v>87.221558200000004</v>
      </c>
      <c r="G1545" s="614" t="s">
        <v>14069</v>
      </c>
      <c r="H1545" s="541">
        <v>73.319999999999993</v>
      </c>
      <c r="I1545" s="614" t="s">
        <v>14068</v>
      </c>
      <c r="J1545" s="541">
        <v>160.54</v>
      </c>
    </row>
    <row r="1546" spans="1:10" ht="15" thickBot="1">
      <c r="A1546" s="614"/>
      <c r="B1546" s="614"/>
      <c r="C1546" s="614"/>
      <c r="D1546" s="614"/>
      <c r="E1546" s="614" t="s">
        <v>14067</v>
      </c>
      <c r="F1546" s="541">
        <v>100.94</v>
      </c>
      <c r="G1546" s="614"/>
      <c r="H1546" s="818" t="s">
        <v>14066</v>
      </c>
      <c r="I1546" s="818"/>
      <c r="J1546" s="541">
        <v>465.35</v>
      </c>
    </row>
    <row r="1547" spans="1:10" ht="0.95" customHeight="1" thickTop="1">
      <c r="A1547" s="540"/>
      <c r="B1547" s="540"/>
      <c r="C1547" s="540"/>
      <c r="D1547" s="540"/>
      <c r="E1547" s="540"/>
      <c r="F1547" s="540"/>
      <c r="G1547" s="540"/>
      <c r="H1547" s="540"/>
      <c r="I1547" s="540"/>
      <c r="J1547" s="540"/>
    </row>
    <row r="1548" spans="1:10" ht="18" customHeight="1">
      <c r="A1548" s="615" t="s">
        <v>14392</v>
      </c>
      <c r="B1548" s="554" t="s">
        <v>14089</v>
      </c>
      <c r="C1548" s="615" t="s">
        <v>14088</v>
      </c>
      <c r="D1548" s="615" t="s">
        <v>14087</v>
      </c>
      <c r="E1548" s="819" t="s">
        <v>14086</v>
      </c>
      <c r="F1548" s="819"/>
      <c r="G1548" s="555" t="s">
        <v>14085</v>
      </c>
      <c r="H1548" s="554" t="s">
        <v>14084</v>
      </c>
      <c r="I1548" s="554" t="s">
        <v>14083</v>
      </c>
      <c r="J1548" s="554" t="s">
        <v>14082</v>
      </c>
    </row>
    <row r="1549" spans="1:10" ht="36" customHeight="1">
      <c r="A1549" s="616" t="s">
        <v>14081</v>
      </c>
      <c r="B1549" s="553" t="s">
        <v>14391</v>
      </c>
      <c r="C1549" s="616" t="s">
        <v>7</v>
      </c>
      <c r="D1549" s="616" t="s">
        <v>2718</v>
      </c>
      <c r="E1549" s="820" t="s">
        <v>14126</v>
      </c>
      <c r="F1549" s="820"/>
      <c r="G1549" s="552" t="s">
        <v>18</v>
      </c>
      <c r="H1549" s="551">
        <v>1</v>
      </c>
      <c r="I1549" s="550">
        <v>10.210000000000001</v>
      </c>
      <c r="J1549" s="550">
        <v>10.210000000000001</v>
      </c>
    </row>
    <row r="1550" spans="1:10" ht="24" customHeight="1">
      <c r="A1550" s="617" t="s">
        <v>14077</v>
      </c>
      <c r="B1550" s="549" t="s">
        <v>14125</v>
      </c>
      <c r="C1550" s="617" t="s">
        <v>7</v>
      </c>
      <c r="D1550" s="617" t="s">
        <v>78</v>
      </c>
      <c r="E1550" s="821" t="s">
        <v>14075</v>
      </c>
      <c r="F1550" s="821"/>
      <c r="G1550" s="548" t="s">
        <v>26</v>
      </c>
      <c r="H1550" s="547">
        <v>7.6999999999999999E-2</v>
      </c>
      <c r="I1550" s="546">
        <v>14.33</v>
      </c>
      <c r="J1550" s="546">
        <v>1.1000000000000001</v>
      </c>
    </row>
    <row r="1551" spans="1:10" ht="24" customHeight="1">
      <c r="A1551" s="617" t="s">
        <v>14077</v>
      </c>
      <c r="B1551" s="549" t="s">
        <v>14124</v>
      </c>
      <c r="C1551" s="617" t="s">
        <v>7</v>
      </c>
      <c r="D1551" s="617" t="s">
        <v>76</v>
      </c>
      <c r="E1551" s="821" t="s">
        <v>14075</v>
      </c>
      <c r="F1551" s="821"/>
      <c r="G1551" s="548" t="s">
        <v>26</v>
      </c>
      <c r="H1551" s="547">
        <v>7.6999999999999999E-2</v>
      </c>
      <c r="I1551" s="546">
        <v>18.38</v>
      </c>
      <c r="J1551" s="546">
        <v>1.41</v>
      </c>
    </row>
    <row r="1552" spans="1:10" ht="48" customHeight="1">
      <c r="A1552" s="613" t="s">
        <v>14073</v>
      </c>
      <c r="B1552" s="545" t="s">
        <v>14390</v>
      </c>
      <c r="C1552" s="613" t="s">
        <v>7</v>
      </c>
      <c r="D1552" s="613" t="s">
        <v>5790</v>
      </c>
      <c r="E1552" s="817" t="s">
        <v>14071</v>
      </c>
      <c r="F1552" s="817"/>
      <c r="G1552" s="544" t="s">
        <v>18</v>
      </c>
      <c r="H1552" s="543">
        <v>1.19</v>
      </c>
      <c r="I1552" s="542">
        <v>6.45</v>
      </c>
      <c r="J1552" s="542">
        <v>7.67</v>
      </c>
    </row>
    <row r="1553" spans="1:10" ht="24" customHeight="1">
      <c r="A1553" s="613" t="s">
        <v>14073</v>
      </c>
      <c r="B1553" s="545" t="s">
        <v>14389</v>
      </c>
      <c r="C1553" s="613" t="s">
        <v>7</v>
      </c>
      <c r="D1553" s="613" t="s">
        <v>8268</v>
      </c>
      <c r="E1553" s="817" t="s">
        <v>14071</v>
      </c>
      <c r="F1553" s="817"/>
      <c r="G1553" s="544" t="s">
        <v>49</v>
      </c>
      <c r="H1553" s="543">
        <v>8.9999999999999993E-3</v>
      </c>
      <c r="I1553" s="542">
        <v>3.74</v>
      </c>
      <c r="J1553" s="542">
        <v>0.03</v>
      </c>
    </row>
    <row r="1554" spans="1:10" ht="25.5">
      <c r="A1554" s="614"/>
      <c r="B1554" s="614"/>
      <c r="C1554" s="614"/>
      <c r="D1554" s="614"/>
      <c r="E1554" s="614" t="s">
        <v>14070</v>
      </c>
      <c r="F1554" s="541">
        <v>0.96164289999999997</v>
      </c>
      <c r="G1554" s="614" t="s">
        <v>14069</v>
      </c>
      <c r="H1554" s="541">
        <v>0.81</v>
      </c>
      <c r="I1554" s="614" t="s">
        <v>14068</v>
      </c>
      <c r="J1554" s="541">
        <v>1.77</v>
      </c>
    </row>
    <row r="1555" spans="1:10" ht="15" thickBot="1">
      <c r="A1555" s="614"/>
      <c r="B1555" s="614"/>
      <c r="C1555" s="614"/>
      <c r="D1555" s="614"/>
      <c r="E1555" s="614" t="s">
        <v>14067</v>
      </c>
      <c r="F1555" s="541">
        <v>2.82</v>
      </c>
      <c r="G1555" s="614"/>
      <c r="H1555" s="818" t="s">
        <v>14066</v>
      </c>
      <c r="I1555" s="818"/>
      <c r="J1555" s="541">
        <v>13.03</v>
      </c>
    </row>
    <row r="1556" spans="1:10" ht="0.95" customHeight="1" thickTop="1">
      <c r="A1556" s="540"/>
      <c r="B1556" s="540"/>
      <c r="C1556" s="540"/>
      <c r="D1556" s="540"/>
      <c r="E1556" s="540"/>
      <c r="F1556" s="540"/>
      <c r="G1556" s="540"/>
      <c r="H1556" s="540"/>
      <c r="I1556" s="540"/>
      <c r="J1556" s="540"/>
    </row>
    <row r="1557" spans="1:10" ht="18" customHeight="1">
      <c r="A1557" s="615" t="s">
        <v>14388</v>
      </c>
      <c r="B1557" s="554" t="s">
        <v>14089</v>
      </c>
      <c r="C1557" s="615" t="s">
        <v>14088</v>
      </c>
      <c r="D1557" s="615" t="s">
        <v>14087</v>
      </c>
      <c r="E1557" s="819" t="s">
        <v>14086</v>
      </c>
      <c r="F1557" s="819"/>
      <c r="G1557" s="555" t="s">
        <v>14085</v>
      </c>
      <c r="H1557" s="554" t="s">
        <v>14084</v>
      </c>
      <c r="I1557" s="554" t="s">
        <v>14083</v>
      </c>
      <c r="J1557" s="554" t="s">
        <v>14082</v>
      </c>
    </row>
    <row r="1558" spans="1:10" ht="36" customHeight="1">
      <c r="A1558" s="616" t="s">
        <v>14081</v>
      </c>
      <c r="B1558" s="553" t="s">
        <v>14947</v>
      </c>
      <c r="C1558" s="616" t="s">
        <v>7</v>
      </c>
      <c r="D1558" s="616" t="s">
        <v>10697</v>
      </c>
      <c r="E1558" s="820" t="s">
        <v>14126</v>
      </c>
      <c r="F1558" s="820"/>
      <c r="G1558" s="552" t="s">
        <v>49</v>
      </c>
      <c r="H1558" s="551">
        <v>1</v>
      </c>
      <c r="I1558" s="550">
        <v>119.01</v>
      </c>
      <c r="J1558" s="550">
        <v>119.01</v>
      </c>
    </row>
    <row r="1559" spans="1:10" ht="36" customHeight="1">
      <c r="A1559" s="617" t="s">
        <v>14077</v>
      </c>
      <c r="B1559" s="549" t="s">
        <v>14948</v>
      </c>
      <c r="C1559" s="617" t="s">
        <v>7</v>
      </c>
      <c r="D1559" s="617" t="s">
        <v>10618</v>
      </c>
      <c r="E1559" s="821" t="s">
        <v>14206</v>
      </c>
      <c r="F1559" s="821"/>
      <c r="G1559" s="548" t="s">
        <v>14118</v>
      </c>
      <c r="H1559" s="547">
        <v>1.7500000000000002E-2</v>
      </c>
      <c r="I1559" s="546">
        <v>1947.66</v>
      </c>
      <c r="J1559" s="546">
        <v>34.08</v>
      </c>
    </row>
    <row r="1560" spans="1:10" ht="48" customHeight="1">
      <c r="A1560" s="617" t="s">
        <v>14077</v>
      </c>
      <c r="B1560" s="549" t="s">
        <v>14949</v>
      </c>
      <c r="C1560" s="617" t="s">
        <v>7</v>
      </c>
      <c r="D1560" s="617" t="s">
        <v>3500</v>
      </c>
      <c r="E1560" s="821" t="s">
        <v>14119</v>
      </c>
      <c r="F1560" s="821"/>
      <c r="G1560" s="548" t="s">
        <v>14118</v>
      </c>
      <c r="H1560" s="547">
        <v>3.5999999999999997E-2</v>
      </c>
      <c r="I1560" s="546">
        <v>214.7</v>
      </c>
      <c r="J1560" s="546">
        <v>7.72</v>
      </c>
    </row>
    <row r="1561" spans="1:10" ht="36" customHeight="1">
      <c r="A1561" s="617" t="s">
        <v>14077</v>
      </c>
      <c r="B1561" s="549" t="s">
        <v>14362</v>
      </c>
      <c r="C1561" s="617" t="s">
        <v>7</v>
      </c>
      <c r="D1561" s="617" t="s">
        <v>11191</v>
      </c>
      <c r="E1561" s="821" t="s">
        <v>14075</v>
      </c>
      <c r="F1561" s="821"/>
      <c r="G1561" s="548" t="s">
        <v>14118</v>
      </c>
      <c r="H1561" s="547">
        <v>4.0000000000000002E-4</v>
      </c>
      <c r="I1561" s="546">
        <v>293.5</v>
      </c>
      <c r="J1561" s="546">
        <v>0.11</v>
      </c>
    </row>
    <row r="1562" spans="1:10" ht="36" customHeight="1">
      <c r="A1562" s="617" t="s">
        <v>14077</v>
      </c>
      <c r="B1562" s="549" t="s">
        <v>14363</v>
      </c>
      <c r="C1562" s="617" t="s">
        <v>7</v>
      </c>
      <c r="D1562" s="617" t="s">
        <v>11278</v>
      </c>
      <c r="E1562" s="821" t="s">
        <v>14075</v>
      </c>
      <c r="F1562" s="821"/>
      <c r="G1562" s="548" t="s">
        <v>14118</v>
      </c>
      <c r="H1562" s="547">
        <v>2.7799999999999998E-2</v>
      </c>
      <c r="I1562" s="546">
        <v>349.9</v>
      </c>
      <c r="J1562" s="546">
        <v>9.7200000000000006</v>
      </c>
    </row>
    <row r="1563" spans="1:10" ht="24" customHeight="1">
      <c r="A1563" s="617" t="s">
        <v>14077</v>
      </c>
      <c r="B1563" s="549" t="s">
        <v>14180</v>
      </c>
      <c r="C1563" s="617" t="s">
        <v>7</v>
      </c>
      <c r="D1563" s="617" t="s">
        <v>71</v>
      </c>
      <c r="E1563" s="821" t="s">
        <v>14075</v>
      </c>
      <c r="F1563" s="821"/>
      <c r="G1563" s="548" t="s">
        <v>26</v>
      </c>
      <c r="H1563" s="547">
        <v>1.5362</v>
      </c>
      <c r="I1563" s="546">
        <v>17.760000000000002</v>
      </c>
      <c r="J1563" s="546">
        <v>27.28</v>
      </c>
    </row>
    <row r="1564" spans="1:10" ht="24" customHeight="1">
      <c r="A1564" s="617" t="s">
        <v>14077</v>
      </c>
      <c r="B1564" s="549" t="s">
        <v>14076</v>
      </c>
      <c r="C1564" s="617" t="s">
        <v>7</v>
      </c>
      <c r="D1564" s="617" t="s">
        <v>29</v>
      </c>
      <c r="E1564" s="821" t="s">
        <v>14075</v>
      </c>
      <c r="F1564" s="821"/>
      <c r="G1564" s="548" t="s">
        <v>26</v>
      </c>
      <c r="H1564" s="547">
        <v>1.5362</v>
      </c>
      <c r="I1564" s="546">
        <v>14.37</v>
      </c>
      <c r="J1564" s="546">
        <v>22.07</v>
      </c>
    </row>
    <row r="1565" spans="1:10" ht="24" customHeight="1">
      <c r="A1565" s="613" t="s">
        <v>14073</v>
      </c>
      <c r="B1565" s="545" t="s">
        <v>14950</v>
      </c>
      <c r="C1565" s="613" t="s">
        <v>7</v>
      </c>
      <c r="D1565" s="613" t="s">
        <v>7104</v>
      </c>
      <c r="E1565" s="817" t="s">
        <v>14071</v>
      </c>
      <c r="F1565" s="817"/>
      <c r="G1565" s="544" t="s">
        <v>49</v>
      </c>
      <c r="H1565" s="543">
        <v>48.750700000000002</v>
      </c>
      <c r="I1565" s="542">
        <v>0.37</v>
      </c>
      <c r="J1565" s="542">
        <v>18.03</v>
      </c>
    </row>
    <row r="1566" spans="1:10" ht="25.5">
      <c r="A1566" s="614"/>
      <c r="B1566" s="614"/>
      <c r="C1566" s="614"/>
      <c r="D1566" s="614"/>
      <c r="E1566" s="614" t="s">
        <v>14070</v>
      </c>
      <c r="F1566" s="541">
        <v>29.919591400000002</v>
      </c>
      <c r="G1566" s="614" t="s">
        <v>14069</v>
      </c>
      <c r="H1566" s="541">
        <v>25.15</v>
      </c>
      <c r="I1566" s="614" t="s">
        <v>14068</v>
      </c>
      <c r="J1566" s="541">
        <v>55.07</v>
      </c>
    </row>
    <row r="1567" spans="1:10" ht="15" thickBot="1">
      <c r="A1567" s="614"/>
      <c r="B1567" s="614"/>
      <c r="C1567" s="614"/>
      <c r="D1567" s="614"/>
      <c r="E1567" s="614" t="s">
        <v>14067</v>
      </c>
      <c r="F1567" s="541">
        <v>32.96</v>
      </c>
      <c r="G1567" s="614"/>
      <c r="H1567" s="818" t="s">
        <v>14066</v>
      </c>
      <c r="I1567" s="818"/>
      <c r="J1567" s="541">
        <v>151.97</v>
      </c>
    </row>
    <row r="1568" spans="1:10" ht="0.95" customHeight="1" thickTop="1">
      <c r="A1568" s="540"/>
      <c r="B1568" s="540"/>
      <c r="C1568" s="540"/>
      <c r="D1568" s="540"/>
      <c r="E1568" s="540"/>
      <c r="F1568" s="540"/>
      <c r="G1568" s="540"/>
      <c r="H1568" s="540"/>
      <c r="I1568" s="540"/>
      <c r="J1568" s="540"/>
    </row>
    <row r="1569" spans="1:10" ht="18" customHeight="1">
      <c r="A1569" s="615" t="s">
        <v>14387</v>
      </c>
      <c r="B1569" s="554" t="s">
        <v>14089</v>
      </c>
      <c r="C1569" s="615" t="s">
        <v>14088</v>
      </c>
      <c r="D1569" s="615" t="s">
        <v>14087</v>
      </c>
      <c r="E1569" s="819" t="s">
        <v>14086</v>
      </c>
      <c r="F1569" s="819"/>
      <c r="G1569" s="555" t="s">
        <v>14085</v>
      </c>
      <c r="H1569" s="554" t="s">
        <v>14084</v>
      </c>
      <c r="I1569" s="554" t="s">
        <v>14083</v>
      </c>
      <c r="J1569" s="554" t="s">
        <v>14082</v>
      </c>
    </row>
    <row r="1570" spans="1:10" ht="24" customHeight="1">
      <c r="A1570" s="616" t="s">
        <v>14081</v>
      </c>
      <c r="B1570" s="553" t="s">
        <v>14386</v>
      </c>
      <c r="C1570" s="616" t="s">
        <v>7</v>
      </c>
      <c r="D1570" s="616" t="s">
        <v>5114</v>
      </c>
      <c r="E1570" s="820" t="s">
        <v>14126</v>
      </c>
      <c r="F1570" s="820"/>
      <c r="G1570" s="552" t="s">
        <v>18</v>
      </c>
      <c r="H1570" s="551">
        <v>1</v>
      </c>
      <c r="I1570" s="550">
        <v>40.729999999999997</v>
      </c>
      <c r="J1570" s="550">
        <v>40.729999999999997</v>
      </c>
    </row>
    <row r="1571" spans="1:10" ht="24" customHeight="1">
      <c r="A1571" s="617" t="s">
        <v>14077</v>
      </c>
      <c r="B1571" s="549" t="s">
        <v>14125</v>
      </c>
      <c r="C1571" s="617" t="s">
        <v>7</v>
      </c>
      <c r="D1571" s="617" t="s">
        <v>78</v>
      </c>
      <c r="E1571" s="821" t="s">
        <v>14075</v>
      </c>
      <c r="F1571" s="821"/>
      <c r="G1571" s="548" t="s">
        <v>26</v>
      </c>
      <c r="H1571" s="547">
        <v>4.07E-2</v>
      </c>
      <c r="I1571" s="546">
        <v>14.33</v>
      </c>
      <c r="J1571" s="546">
        <v>0.57999999999999996</v>
      </c>
    </row>
    <row r="1572" spans="1:10" ht="24" customHeight="1">
      <c r="A1572" s="617" t="s">
        <v>14077</v>
      </c>
      <c r="B1572" s="549" t="s">
        <v>14124</v>
      </c>
      <c r="C1572" s="617" t="s">
        <v>7</v>
      </c>
      <c r="D1572" s="617" t="s">
        <v>76</v>
      </c>
      <c r="E1572" s="821" t="s">
        <v>14075</v>
      </c>
      <c r="F1572" s="821"/>
      <c r="G1572" s="548" t="s">
        <v>26</v>
      </c>
      <c r="H1572" s="547">
        <v>4.07E-2</v>
      </c>
      <c r="I1572" s="546">
        <v>18.38</v>
      </c>
      <c r="J1572" s="546">
        <v>0.74</v>
      </c>
    </row>
    <row r="1573" spans="1:10" ht="24" customHeight="1">
      <c r="A1573" s="613" t="s">
        <v>14073</v>
      </c>
      <c r="B1573" s="545" t="s">
        <v>14385</v>
      </c>
      <c r="C1573" s="613" t="s">
        <v>7</v>
      </c>
      <c r="D1573" s="613" t="s">
        <v>5713</v>
      </c>
      <c r="E1573" s="817" t="s">
        <v>14071</v>
      </c>
      <c r="F1573" s="817"/>
      <c r="G1573" s="544" t="s">
        <v>18</v>
      </c>
      <c r="H1573" s="543">
        <v>1.1000000000000001</v>
      </c>
      <c r="I1573" s="542">
        <v>35.83</v>
      </c>
      <c r="J1573" s="542">
        <v>39.409999999999997</v>
      </c>
    </row>
    <row r="1574" spans="1:10" ht="25.5">
      <c r="A1574" s="614"/>
      <c r="B1574" s="614"/>
      <c r="C1574" s="614"/>
      <c r="D1574" s="614"/>
      <c r="E1574" s="614" t="s">
        <v>14070</v>
      </c>
      <c r="F1574" s="541">
        <v>0.50527</v>
      </c>
      <c r="G1574" s="614" t="s">
        <v>14069</v>
      </c>
      <c r="H1574" s="541">
        <v>0.42</v>
      </c>
      <c r="I1574" s="614" t="s">
        <v>14068</v>
      </c>
      <c r="J1574" s="541">
        <v>0.93</v>
      </c>
    </row>
    <row r="1575" spans="1:10" ht="15" thickBot="1">
      <c r="A1575" s="614"/>
      <c r="B1575" s="614"/>
      <c r="C1575" s="614"/>
      <c r="D1575" s="614"/>
      <c r="E1575" s="614" t="s">
        <v>14067</v>
      </c>
      <c r="F1575" s="541">
        <v>11.28</v>
      </c>
      <c r="G1575" s="614"/>
      <c r="H1575" s="818" t="s">
        <v>14066</v>
      </c>
      <c r="I1575" s="818"/>
      <c r="J1575" s="541">
        <v>52.01</v>
      </c>
    </row>
    <row r="1576" spans="1:10" ht="0.95" customHeight="1" thickTop="1">
      <c r="A1576" s="540"/>
      <c r="B1576" s="540"/>
      <c r="C1576" s="540"/>
      <c r="D1576" s="540"/>
      <c r="E1576" s="540"/>
      <c r="F1576" s="540"/>
      <c r="G1576" s="540"/>
      <c r="H1576" s="540"/>
      <c r="I1576" s="540"/>
      <c r="J1576" s="540"/>
    </row>
    <row r="1577" spans="1:10" ht="18" customHeight="1">
      <c r="A1577" s="615" t="s">
        <v>14384</v>
      </c>
      <c r="B1577" s="554" t="s">
        <v>14089</v>
      </c>
      <c r="C1577" s="615" t="s">
        <v>14088</v>
      </c>
      <c r="D1577" s="615" t="s">
        <v>14087</v>
      </c>
      <c r="E1577" s="819" t="s">
        <v>14086</v>
      </c>
      <c r="F1577" s="819"/>
      <c r="G1577" s="555" t="s">
        <v>14085</v>
      </c>
      <c r="H1577" s="554" t="s">
        <v>14084</v>
      </c>
      <c r="I1577" s="554" t="s">
        <v>14083</v>
      </c>
      <c r="J1577" s="554" t="s">
        <v>14082</v>
      </c>
    </row>
    <row r="1578" spans="1:10" ht="24" customHeight="1">
      <c r="A1578" s="616" t="s">
        <v>14081</v>
      </c>
      <c r="B1578" s="553" t="s">
        <v>14383</v>
      </c>
      <c r="C1578" s="616" t="s">
        <v>7</v>
      </c>
      <c r="D1578" s="616" t="s">
        <v>5118</v>
      </c>
      <c r="E1578" s="820" t="s">
        <v>14126</v>
      </c>
      <c r="F1578" s="820"/>
      <c r="G1578" s="552" t="s">
        <v>49</v>
      </c>
      <c r="H1578" s="551">
        <v>1</v>
      </c>
      <c r="I1578" s="550">
        <v>43.15</v>
      </c>
      <c r="J1578" s="550">
        <v>43.15</v>
      </c>
    </row>
    <row r="1579" spans="1:10" ht="24" customHeight="1">
      <c r="A1579" s="617" t="s">
        <v>14077</v>
      </c>
      <c r="B1579" s="549" t="s">
        <v>14125</v>
      </c>
      <c r="C1579" s="617" t="s">
        <v>7</v>
      </c>
      <c r="D1579" s="617" t="s">
        <v>78</v>
      </c>
      <c r="E1579" s="821" t="s">
        <v>14075</v>
      </c>
      <c r="F1579" s="821"/>
      <c r="G1579" s="548" t="s">
        <v>26</v>
      </c>
      <c r="H1579" s="547">
        <v>0.25309999999999999</v>
      </c>
      <c r="I1579" s="546">
        <v>14.33</v>
      </c>
      <c r="J1579" s="546">
        <v>3.62</v>
      </c>
    </row>
    <row r="1580" spans="1:10" ht="24" customHeight="1">
      <c r="A1580" s="617" t="s">
        <v>14077</v>
      </c>
      <c r="B1580" s="549" t="s">
        <v>14124</v>
      </c>
      <c r="C1580" s="617" t="s">
        <v>7</v>
      </c>
      <c r="D1580" s="617" t="s">
        <v>76</v>
      </c>
      <c r="E1580" s="821" t="s">
        <v>14075</v>
      </c>
      <c r="F1580" s="821"/>
      <c r="G1580" s="548" t="s">
        <v>26</v>
      </c>
      <c r="H1580" s="547">
        <v>0.25309999999999999</v>
      </c>
      <c r="I1580" s="546">
        <v>18.38</v>
      </c>
      <c r="J1580" s="546">
        <v>4.6500000000000004</v>
      </c>
    </row>
    <row r="1581" spans="1:10" ht="36" customHeight="1">
      <c r="A1581" s="613" t="s">
        <v>14073</v>
      </c>
      <c r="B1581" s="545" t="s">
        <v>14382</v>
      </c>
      <c r="C1581" s="613" t="s">
        <v>7</v>
      </c>
      <c r="D1581" s="613" t="s">
        <v>11488</v>
      </c>
      <c r="E1581" s="817" t="s">
        <v>14071</v>
      </c>
      <c r="F1581" s="817"/>
      <c r="G1581" s="544" t="s">
        <v>49</v>
      </c>
      <c r="H1581" s="543">
        <v>1</v>
      </c>
      <c r="I1581" s="542">
        <v>34.880000000000003</v>
      </c>
      <c r="J1581" s="542">
        <v>34.880000000000003</v>
      </c>
    </row>
    <row r="1582" spans="1:10" ht="25.5">
      <c r="A1582" s="614"/>
      <c r="B1582" s="614"/>
      <c r="C1582" s="614"/>
      <c r="D1582" s="614"/>
      <c r="E1582" s="614" t="s">
        <v>14070</v>
      </c>
      <c r="F1582" s="541">
        <v>3.1674454000000001</v>
      </c>
      <c r="G1582" s="614" t="s">
        <v>14069</v>
      </c>
      <c r="H1582" s="541">
        <v>2.66</v>
      </c>
      <c r="I1582" s="614" t="s">
        <v>14068</v>
      </c>
      <c r="J1582" s="541">
        <v>5.83</v>
      </c>
    </row>
    <row r="1583" spans="1:10" ht="15" thickBot="1">
      <c r="A1583" s="614"/>
      <c r="B1583" s="614"/>
      <c r="C1583" s="614"/>
      <c r="D1583" s="614"/>
      <c r="E1583" s="614" t="s">
        <v>14067</v>
      </c>
      <c r="F1583" s="541">
        <v>11.95</v>
      </c>
      <c r="G1583" s="614"/>
      <c r="H1583" s="818" t="s">
        <v>14066</v>
      </c>
      <c r="I1583" s="818"/>
      <c r="J1583" s="541">
        <v>55.1</v>
      </c>
    </row>
    <row r="1584" spans="1:10" ht="0.95" customHeight="1" thickTop="1">
      <c r="A1584" s="540"/>
      <c r="B1584" s="540"/>
      <c r="C1584" s="540"/>
      <c r="D1584" s="540"/>
      <c r="E1584" s="540"/>
      <c r="F1584" s="540"/>
      <c r="G1584" s="540"/>
      <c r="H1584" s="540"/>
      <c r="I1584" s="540"/>
      <c r="J1584" s="540"/>
    </row>
    <row r="1585" spans="1:10" ht="18" customHeight="1">
      <c r="A1585" s="615" t="s">
        <v>14381</v>
      </c>
      <c r="B1585" s="554" t="s">
        <v>14089</v>
      </c>
      <c r="C1585" s="615" t="s">
        <v>14088</v>
      </c>
      <c r="D1585" s="615" t="s">
        <v>14087</v>
      </c>
      <c r="E1585" s="819" t="s">
        <v>14086</v>
      </c>
      <c r="F1585" s="819"/>
      <c r="G1585" s="555" t="s">
        <v>14085</v>
      </c>
      <c r="H1585" s="554" t="s">
        <v>14084</v>
      </c>
      <c r="I1585" s="554" t="s">
        <v>14083</v>
      </c>
      <c r="J1585" s="554" t="s">
        <v>14082</v>
      </c>
    </row>
    <row r="1586" spans="1:10" ht="24" customHeight="1">
      <c r="A1586" s="616" t="s">
        <v>14081</v>
      </c>
      <c r="B1586" s="553" t="s">
        <v>14380</v>
      </c>
      <c r="C1586" s="616" t="s">
        <v>7</v>
      </c>
      <c r="D1586" s="616" t="s">
        <v>4457</v>
      </c>
      <c r="E1586" s="820" t="s">
        <v>14126</v>
      </c>
      <c r="F1586" s="820"/>
      <c r="G1586" s="552" t="s">
        <v>49</v>
      </c>
      <c r="H1586" s="551">
        <v>1</v>
      </c>
      <c r="I1586" s="550">
        <v>26.54</v>
      </c>
      <c r="J1586" s="550">
        <v>26.54</v>
      </c>
    </row>
    <row r="1587" spans="1:10" ht="24" customHeight="1">
      <c r="A1587" s="617" t="s">
        <v>14077</v>
      </c>
      <c r="B1587" s="549" t="s">
        <v>14124</v>
      </c>
      <c r="C1587" s="617" t="s">
        <v>7</v>
      </c>
      <c r="D1587" s="617" t="s">
        <v>76</v>
      </c>
      <c r="E1587" s="821" t="s">
        <v>14075</v>
      </c>
      <c r="F1587" s="821"/>
      <c r="G1587" s="548" t="s">
        <v>26</v>
      </c>
      <c r="H1587" s="547">
        <v>0.2</v>
      </c>
      <c r="I1587" s="546">
        <v>18.38</v>
      </c>
      <c r="J1587" s="546">
        <v>3.67</v>
      </c>
    </row>
    <row r="1588" spans="1:10" ht="24" customHeight="1">
      <c r="A1588" s="617" t="s">
        <v>14077</v>
      </c>
      <c r="B1588" s="549" t="s">
        <v>14076</v>
      </c>
      <c r="C1588" s="617" t="s">
        <v>7</v>
      </c>
      <c r="D1588" s="617" t="s">
        <v>29</v>
      </c>
      <c r="E1588" s="821" t="s">
        <v>14075</v>
      </c>
      <c r="F1588" s="821"/>
      <c r="G1588" s="548" t="s">
        <v>26</v>
      </c>
      <c r="H1588" s="547">
        <v>0.2</v>
      </c>
      <c r="I1588" s="546">
        <v>14.37</v>
      </c>
      <c r="J1588" s="546">
        <v>2.87</v>
      </c>
    </row>
    <row r="1589" spans="1:10" ht="24" customHeight="1">
      <c r="A1589" s="613" t="s">
        <v>14073</v>
      </c>
      <c r="B1589" s="545" t="s">
        <v>14379</v>
      </c>
      <c r="C1589" s="613" t="s">
        <v>7</v>
      </c>
      <c r="D1589" s="613" t="s">
        <v>6363</v>
      </c>
      <c r="E1589" s="817" t="s">
        <v>14071</v>
      </c>
      <c r="F1589" s="817"/>
      <c r="G1589" s="544" t="s">
        <v>49</v>
      </c>
      <c r="H1589" s="543">
        <v>1</v>
      </c>
      <c r="I1589" s="542">
        <v>20</v>
      </c>
      <c r="J1589" s="542">
        <v>20</v>
      </c>
    </row>
    <row r="1590" spans="1:10" ht="25.5">
      <c r="A1590" s="614"/>
      <c r="B1590" s="614"/>
      <c r="C1590" s="614"/>
      <c r="D1590" s="614"/>
      <c r="E1590" s="614" t="s">
        <v>14070</v>
      </c>
      <c r="F1590" s="541">
        <v>2.5154841000000001</v>
      </c>
      <c r="G1590" s="614" t="s">
        <v>14069</v>
      </c>
      <c r="H1590" s="541">
        <v>2.11</v>
      </c>
      <c r="I1590" s="614" t="s">
        <v>14068</v>
      </c>
      <c r="J1590" s="541">
        <v>4.63</v>
      </c>
    </row>
    <row r="1591" spans="1:10" ht="15" thickBot="1">
      <c r="A1591" s="614"/>
      <c r="B1591" s="614"/>
      <c r="C1591" s="614"/>
      <c r="D1591" s="614"/>
      <c r="E1591" s="614" t="s">
        <v>14067</v>
      </c>
      <c r="F1591" s="541">
        <v>7.35</v>
      </c>
      <c r="G1591" s="614"/>
      <c r="H1591" s="818" t="s">
        <v>14066</v>
      </c>
      <c r="I1591" s="818"/>
      <c r="J1591" s="541">
        <v>33.89</v>
      </c>
    </row>
    <row r="1592" spans="1:10" ht="0.95" customHeight="1" thickTop="1">
      <c r="A1592" s="540"/>
      <c r="B1592" s="540"/>
      <c r="C1592" s="540"/>
      <c r="D1592" s="540"/>
      <c r="E1592" s="540"/>
      <c r="F1592" s="540"/>
      <c r="G1592" s="540"/>
      <c r="H1592" s="540"/>
      <c r="I1592" s="540"/>
      <c r="J1592" s="540"/>
    </row>
    <row r="1593" spans="1:10" ht="18" customHeight="1">
      <c r="A1593" s="615" t="s">
        <v>14378</v>
      </c>
      <c r="B1593" s="554" t="s">
        <v>14089</v>
      </c>
      <c r="C1593" s="615" t="s">
        <v>14088</v>
      </c>
      <c r="D1593" s="615" t="s">
        <v>14087</v>
      </c>
      <c r="E1593" s="819" t="s">
        <v>14086</v>
      </c>
      <c r="F1593" s="819"/>
      <c r="G1593" s="555" t="s">
        <v>14085</v>
      </c>
      <c r="H1593" s="554" t="s">
        <v>14084</v>
      </c>
      <c r="I1593" s="554" t="s">
        <v>14083</v>
      </c>
      <c r="J1593" s="554" t="s">
        <v>14082</v>
      </c>
    </row>
    <row r="1594" spans="1:10" ht="24" customHeight="1">
      <c r="A1594" s="616" t="s">
        <v>14081</v>
      </c>
      <c r="B1594" s="553" t="s">
        <v>14377</v>
      </c>
      <c r="C1594" s="616" t="s">
        <v>7</v>
      </c>
      <c r="D1594" s="616" t="s">
        <v>3312</v>
      </c>
      <c r="E1594" s="820" t="s">
        <v>14126</v>
      </c>
      <c r="F1594" s="820"/>
      <c r="G1594" s="552" t="s">
        <v>18</v>
      </c>
      <c r="H1594" s="551">
        <v>1</v>
      </c>
      <c r="I1594" s="550">
        <v>35.869999999999997</v>
      </c>
      <c r="J1594" s="550">
        <v>35.869999999999997</v>
      </c>
    </row>
    <row r="1595" spans="1:10" ht="24" customHeight="1">
      <c r="A1595" s="617" t="s">
        <v>14077</v>
      </c>
      <c r="B1595" s="549" t="s">
        <v>14125</v>
      </c>
      <c r="C1595" s="617" t="s">
        <v>7</v>
      </c>
      <c r="D1595" s="617" t="s">
        <v>78</v>
      </c>
      <c r="E1595" s="821" t="s">
        <v>14075</v>
      </c>
      <c r="F1595" s="821"/>
      <c r="G1595" s="548" t="s">
        <v>26</v>
      </c>
      <c r="H1595" s="547">
        <v>0.21299999999999999</v>
      </c>
      <c r="I1595" s="546">
        <v>14.33</v>
      </c>
      <c r="J1595" s="546">
        <v>3.05</v>
      </c>
    </row>
    <row r="1596" spans="1:10" ht="24" customHeight="1">
      <c r="A1596" s="617" t="s">
        <v>14077</v>
      </c>
      <c r="B1596" s="549" t="s">
        <v>14124</v>
      </c>
      <c r="C1596" s="617" t="s">
        <v>7</v>
      </c>
      <c r="D1596" s="617" t="s">
        <v>76</v>
      </c>
      <c r="E1596" s="821" t="s">
        <v>14075</v>
      </c>
      <c r="F1596" s="821"/>
      <c r="G1596" s="548" t="s">
        <v>26</v>
      </c>
      <c r="H1596" s="547">
        <v>0.21299999999999999</v>
      </c>
      <c r="I1596" s="546">
        <v>18.38</v>
      </c>
      <c r="J1596" s="546">
        <v>3.91</v>
      </c>
    </row>
    <row r="1597" spans="1:10" ht="24" customHeight="1">
      <c r="A1597" s="613" t="s">
        <v>14073</v>
      </c>
      <c r="B1597" s="545" t="s">
        <v>14376</v>
      </c>
      <c r="C1597" s="613" t="s">
        <v>7</v>
      </c>
      <c r="D1597" s="613" t="s">
        <v>6251</v>
      </c>
      <c r="E1597" s="817" t="s">
        <v>14071</v>
      </c>
      <c r="F1597" s="817"/>
      <c r="G1597" s="544" t="s">
        <v>18</v>
      </c>
      <c r="H1597" s="543">
        <v>1.1000000000000001</v>
      </c>
      <c r="I1597" s="542">
        <v>26.29</v>
      </c>
      <c r="J1597" s="542">
        <v>28.91</v>
      </c>
    </row>
    <row r="1598" spans="1:10" ht="25.5">
      <c r="A1598" s="614"/>
      <c r="B1598" s="614"/>
      <c r="C1598" s="614"/>
      <c r="D1598" s="614"/>
      <c r="E1598" s="614" t="s">
        <v>14070</v>
      </c>
      <c r="F1598" s="541">
        <v>2.6676084000000002</v>
      </c>
      <c r="G1598" s="614" t="s">
        <v>14069</v>
      </c>
      <c r="H1598" s="541">
        <v>2.2400000000000002</v>
      </c>
      <c r="I1598" s="614" t="s">
        <v>14068</v>
      </c>
      <c r="J1598" s="541">
        <v>4.91</v>
      </c>
    </row>
    <row r="1599" spans="1:10" ht="15" thickBot="1">
      <c r="A1599" s="614"/>
      <c r="B1599" s="614"/>
      <c r="C1599" s="614"/>
      <c r="D1599" s="614"/>
      <c r="E1599" s="614" t="s">
        <v>14067</v>
      </c>
      <c r="F1599" s="541">
        <v>9.93</v>
      </c>
      <c r="G1599" s="614"/>
      <c r="H1599" s="818" t="s">
        <v>14066</v>
      </c>
      <c r="I1599" s="818"/>
      <c r="J1599" s="541">
        <v>45.8</v>
      </c>
    </row>
    <row r="1600" spans="1:10" ht="0.95" customHeight="1" thickTop="1">
      <c r="A1600" s="540"/>
      <c r="B1600" s="540"/>
      <c r="C1600" s="540"/>
      <c r="D1600" s="540"/>
      <c r="E1600" s="540"/>
      <c r="F1600" s="540"/>
      <c r="G1600" s="540"/>
      <c r="H1600" s="540"/>
      <c r="I1600" s="540"/>
      <c r="J1600" s="540"/>
    </row>
    <row r="1601" spans="1:10" ht="18" customHeight="1">
      <c r="A1601" s="615" t="s">
        <v>14375</v>
      </c>
      <c r="B1601" s="554" t="s">
        <v>14089</v>
      </c>
      <c r="C1601" s="615" t="s">
        <v>14088</v>
      </c>
      <c r="D1601" s="615" t="s">
        <v>14087</v>
      </c>
      <c r="E1601" s="819" t="s">
        <v>14086</v>
      </c>
      <c r="F1601" s="819"/>
      <c r="G1601" s="555" t="s">
        <v>14085</v>
      </c>
      <c r="H1601" s="554" t="s">
        <v>14084</v>
      </c>
      <c r="I1601" s="554" t="s">
        <v>14083</v>
      </c>
      <c r="J1601" s="554" t="s">
        <v>14082</v>
      </c>
    </row>
    <row r="1602" spans="1:10" ht="24" customHeight="1">
      <c r="A1602" s="616" t="s">
        <v>14081</v>
      </c>
      <c r="B1602" s="553" t="s">
        <v>14374</v>
      </c>
      <c r="C1602" s="616" t="s">
        <v>7</v>
      </c>
      <c r="D1602" s="616" t="s">
        <v>4564</v>
      </c>
      <c r="E1602" s="820" t="s">
        <v>14119</v>
      </c>
      <c r="F1602" s="820"/>
      <c r="G1602" s="552" t="s">
        <v>14118</v>
      </c>
      <c r="H1602" s="551">
        <v>1</v>
      </c>
      <c r="I1602" s="550">
        <v>143.69999999999999</v>
      </c>
      <c r="J1602" s="550">
        <v>143.69999999999999</v>
      </c>
    </row>
    <row r="1603" spans="1:10" ht="24" customHeight="1">
      <c r="A1603" s="617" t="s">
        <v>14077</v>
      </c>
      <c r="B1603" s="549" t="s">
        <v>14076</v>
      </c>
      <c r="C1603" s="617" t="s">
        <v>7</v>
      </c>
      <c r="D1603" s="617" t="s">
        <v>29</v>
      </c>
      <c r="E1603" s="821" t="s">
        <v>14075</v>
      </c>
      <c r="F1603" s="821"/>
      <c r="G1603" s="548" t="s">
        <v>26</v>
      </c>
      <c r="H1603" s="547">
        <v>10</v>
      </c>
      <c r="I1603" s="546">
        <v>14.37</v>
      </c>
      <c r="J1603" s="546">
        <v>143.69999999999999</v>
      </c>
    </row>
    <row r="1604" spans="1:10" ht="25.5">
      <c r="A1604" s="614"/>
      <c r="B1604" s="614"/>
      <c r="C1604" s="614"/>
      <c r="D1604" s="614"/>
      <c r="E1604" s="614" t="s">
        <v>14070</v>
      </c>
      <c r="F1604" s="541">
        <v>52.374225799999998</v>
      </c>
      <c r="G1604" s="614" t="s">
        <v>14069</v>
      </c>
      <c r="H1604" s="541">
        <v>44.03</v>
      </c>
      <c r="I1604" s="614" t="s">
        <v>14068</v>
      </c>
      <c r="J1604" s="541">
        <v>96.4</v>
      </c>
    </row>
    <row r="1605" spans="1:10" ht="15" thickBot="1">
      <c r="A1605" s="614"/>
      <c r="B1605" s="614"/>
      <c r="C1605" s="614"/>
      <c r="D1605" s="614"/>
      <c r="E1605" s="614" t="s">
        <v>14067</v>
      </c>
      <c r="F1605" s="541">
        <v>39.799999999999997</v>
      </c>
      <c r="G1605" s="614"/>
      <c r="H1605" s="818" t="s">
        <v>14066</v>
      </c>
      <c r="I1605" s="818"/>
      <c r="J1605" s="541">
        <v>183.5</v>
      </c>
    </row>
    <row r="1606" spans="1:10" ht="0.95" customHeight="1" thickTop="1">
      <c r="A1606" s="540"/>
      <c r="B1606" s="540"/>
      <c r="C1606" s="540"/>
      <c r="D1606" s="540"/>
      <c r="E1606" s="540"/>
      <c r="F1606" s="540"/>
      <c r="G1606" s="540"/>
      <c r="H1606" s="540"/>
      <c r="I1606" s="540"/>
      <c r="J1606" s="540"/>
    </row>
    <row r="1607" spans="1:10" ht="18" customHeight="1">
      <c r="A1607" s="615" t="s">
        <v>14373</v>
      </c>
      <c r="B1607" s="554" t="s">
        <v>14089</v>
      </c>
      <c r="C1607" s="615" t="s">
        <v>14088</v>
      </c>
      <c r="D1607" s="615" t="s">
        <v>14087</v>
      </c>
      <c r="E1607" s="819" t="s">
        <v>14086</v>
      </c>
      <c r="F1607" s="819"/>
      <c r="G1607" s="555" t="s">
        <v>14085</v>
      </c>
      <c r="H1607" s="554" t="s">
        <v>14084</v>
      </c>
      <c r="I1607" s="554" t="s">
        <v>14083</v>
      </c>
      <c r="J1607" s="554" t="s">
        <v>14082</v>
      </c>
    </row>
    <row r="1608" spans="1:10" ht="36" customHeight="1">
      <c r="A1608" s="616" t="s">
        <v>14081</v>
      </c>
      <c r="B1608" s="553" t="s">
        <v>14372</v>
      </c>
      <c r="C1608" s="616" t="s">
        <v>7</v>
      </c>
      <c r="D1608" s="616" t="s">
        <v>4606</v>
      </c>
      <c r="E1608" s="820" t="s">
        <v>14126</v>
      </c>
      <c r="F1608" s="820"/>
      <c r="G1608" s="552" t="s">
        <v>49</v>
      </c>
      <c r="H1608" s="551">
        <v>1</v>
      </c>
      <c r="I1608" s="550">
        <v>316.25</v>
      </c>
      <c r="J1608" s="550">
        <v>316.25</v>
      </c>
    </row>
    <row r="1609" spans="1:10" ht="24" customHeight="1">
      <c r="A1609" s="617" t="s">
        <v>14077</v>
      </c>
      <c r="B1609" s="549" t="s">
        <v>14125</v>
      </c>
      <c r="C1609" s="617" t="s">
        <v>7</v>
      </c>
      <c r="D1609" s="617" t="s">
        <v>78</v>
      </c>
      <c r="E1609" s="821" t="s">
        <v>14075</v>
      </c>
      <c r="F1609" s="821"/>
      <c r="G1609" s="548" t="s">
        <v>26</v>
      </c>
      <c r="H1609" s="547">
        <v>0.4</v>
      </c>
      <c r="I1609" s="546">
        <v>14.33</v>
      </c>
      <c r="J1609" s="546">
        <v>5.73</v>
      </c>
    </row>
    <row r="1610" spans="1:10" ht="24" customHeight="1">
      <c r="A1610" s="617" t="s">
        <v>14077</v>
      </c>
      <c r="B1610" s="549" t="s">
        <v>14124</v>
      </c>
      <c r="C1610" s="617" t="s">
        <v>7</v>
      </c>
      <c r="D1610" s="617" t="s">
        <v>76</v>
      </c>
      <c r="E1610" s="821" t="s">
        <v>14075</v>
      </c>
      <c r="F1610" s="821"/>
      <c r="G1610" s="548" t="s">
        <v>26</v>
      </c>
      <c r="H1610" s="547">
        <v>0.4</v>
      </c>
      <c r="I1610" s="546">
        <v>18.38</v>
      </c>
      <c r="J1610" s="546">
        <v>7.35</v>
      </c>
    </row>
    <row r="1611" spans="1:10" ht="24" customHeight="1">
      <c r="A1611" s="613" t="s">
        <v>14073</v>
      </c>
      <c r="B1611" s="545" t="s">
        <v>14371</v>
      </c>
      <c r="C1611" s="613" t="s">
        <v>7</v>
      </c>
      <c r="D1611" s="613" t="s">
        <v>6120</v>
      </c>
      <c r="E1611" s="817" t="s">
        <v>14071</v>
      </c>
      <c r="F1611" s="817"/>
      <c r="G1611" s="544" t="s">
        <v>49</v>
      </c>
      <c r="H1611" s="543">
        <v>1</v>
      </c>
      <c r="I1611" s="542">
        <v>303.17</v>
      </c>
      <c r="J1611" s="542">
        <v>303.17</v>
      </c>
    </row>
    <row r="1612" spans="1:10" ht="25.5">
      <c r="A1612" s="614"/>
      <c r="B1612" s="614"/>
      <c r="C1612" s="614"/>
      <c r="D1612" s="614"/>
      <c r="E1612" s="614" t="s">
        <v>14070</v>
      </c>
      <c r="F1612" s="541">
        <v>5.0092360999999999</v>
      </c>
      <c r="G1612" s="614" t="s">
        <v>14069</v>
      </c>
      <c r="H1612" s="541">
        <v>4.21</v>
      </c>
      <c r="I1612" s="614" t="s">
        <v>14068</v>
      </c>
      <c r="J1612" s="541">
        <v>9.2200000000000006</v>
      </c>
    </row>
    <row r="1613" spans="1:10" ht="15" thickBot="1">
      <c r="A1613" s="614"/>
      <c r="B1613" s="614"/>
      <c r="C1613" s="614"/>
      <c r="D1613" s="614"/>
      <c r="E1613" s="614" t="s">
        <v>14067</v>
      </c>
      <c r="F1613" s="541">
        <v>87.6</v>
      </c>
      <c r="G1613" s="614"/>
      <c r="H1613" s="818" t="s">
        <v>14066</v>
      </c>
      <c r="I1613" s="818"/>
      <c r="J1613" s="541">
        <v>403.85</v>
      </c>
    </row>
    <row r="1614" spans="1:10" ht="0.95" customHeight="1" thickTop="1">
      <c r="A1614" s="540"/>
      <c r="B1614" s="540"/>
      <c r="C1614" s="540"/>
      <c r="D1614" s="540"/>
      <c r="E1614" s="540"/>
      <c r="F1614" s="540"/>
      <c r="G1614" s="540"/>
      <c r="H1614" s="540"/>
      <c r="I1614" s="540"/>
      <c r="J1614" s="540"/>
    </row>
    <row r="1615" spans="1:10" ht="18" customHeight="1">
      <c r="A1615" s="615" t="s">
        <v>14891</v>
      </c>
      <c r="B1615" s="554" t="s">
        <v>14089</v>
      </c>
      <c r="C1615" s="615" t="s">
        <v>14088</v>
      </c>
      <c r="D1615" s="615" t="s">
        <v>14087</v>
      </c>
      <c r="E1615" s="819" t="s">
        <v>14086</v>
      </c>
      <c r="F1615" s="819"/>
      <c r="G1615" s="555" t="s">
        <v>14085</v>
      </c>
      <c r="H1615" s="554" t="s">
        <v>14084</v>
      </c>
      <c r="I1615" s="554" t="s">
        <v>14083</v>
      </c>
      <c r="J1615" s="554" t="s">
        <v>14082</v>
      </c>
    </row>
    <row r="1616" spans="1:10" ht="24" customHeight="1">
      <c r="A1616" s="616" t="s">
        <v>14081</v>
      </c>
      <c r="B1616" s="553" t="s">
        <v>14890</v>
      </c>
      <c r="C1616" s="616" t="s">
        <v>7</v>
      </c>
      <c r="D1616" s="616" t="s">
        <v>552</v>
      </c>
      <c r="E1616" s="820" t="s">
        <v>14075</v>
      </c>
      <c r="F1616" s="820"/>
      <c r="G1616" s="552" t="s">
        <v>26</v>
      </c>
      <c r="H1616" s="551">
        <v>1</v>
      </c>
      <c r="I1616" s="550">
        <v>79.17</v>
      </c>
      <c r="J1616" s="550">
        <v>79.17</v>
      </c>
    </row>
    <row r="1617" spans="1:10" ht="24" customHeight="1">
      <c r="A1617" s="617" t="s">
        <v>14077</v>
      </c>
      <c r="B1617" s="549" t="s">
        <v>14889</v>
      </c>
      <c r="C1617" s="617" t="s">
        <v>7</v>
      </c>
      <c r="D1617" s="617" t="s">
        <v>3892</v>
      </c>
      <c r="E1617" s="821" t="s">
        <v>14075</v>
      </c>
      <c r="F1617" s="821"/>
      <c r="G1617" s="548" t="s">
        <v>26</v>
      </c>
      <c r="H1617" s="547">
        <v>1</v>
      </c>
      <c r="I1617" s="546">
        <v>0.78</v>
      </c>
      <c r="J1617" s="546">
        <v>0.78</v>
      </c>
    </row>
    <row r="1618" spans="1:10" ht="24" customHeight="1">
      <c r="A1618" s="613" t="s">
        <v>14073</v>
      </c>
      <c r="B1618" s="545" t="s">
        <v>14888</v>
      </c>
      <c r="C1618" s="613" t="s">
        <v>7</v>
      </c>
      <c r="D1618" s="613" t="s">
        <v>6263</v>
      </c>
      <c r="E1618" s="817" t="s">
        <v>14092</v>
      </c>
      <c r="F1618" s="817"/>
      <c r="G1618" s="544" t="s">
        <v>26</v>
      </c>
      <c r="H1618" s="543">
        <v>1</v>
      </c>
      <c r="I1618" s="542">
        <v>77.39</v>
      </c>
      <c r="J1618" s="542">
        <v>77.39</v>
      </c>
    </row>
    <row r="1619" spans="1:10" ht="24" customHeight="1">
      <c r="A1619" s="613" t="s">
        <v>14073</v>
      </c>
      <c r="B1619" s="545" t="s">
        <v>14887</v>
      </c>
      <c r="C1619" s="613" t="s">
        <v>7</v>
      </c>
      <c r="D1619" s="613" t="s">
        <v>11567</v>
      </c>
      <c r="E1619" s="817" t="s">
        <v>14098</v>
      </c>
      <c r="F1619" s="817"/>
      <c r="G1619" s="544" t="s">
        <v>26</v>
      </c>
      <c r="H1619" s="543">
        <v>1</v>
      </c>
      <c r="I1619" s="542">
        <v>0.56999999999999995</v>
      </c>
      <c r="J1619" s="542">
        <v>0.56999999999999995</v>
      </c>
    </row>
    <row r="1620" spans="1:10" ht="24" customHeight="1">
      <c r="A1620" s="613" t="s">
        <v>14073</v>
      </c>
      <c r="B1620" s="545" t="s">
        <v>14101</v>
      </c>
      <c r="C1620" s="613" t="s">
        <v>7</v>
      </c>
      <c r="D1620" s="613" t="s">
        <v>11582</v>
      </c>
      <c r="E1620" s="817" t="s">
        <v>14100</v>
      </c>
      <c r="F1620" s="817"/>
      <c r="G1620" s="544" t="s">
        <v>26</v>
      </c>
      <c r="H1620" s="543">
        <v>1</v>
      </c>
      <c r="I1620" s="542">
        <v>0.35</v>
      </c>
      <c r="J1620" s="542">
        <v>0.35</v>
      </c>
    </row>
    <row r="1621" spans="1:10" ht="24" customHeight="1">
      <c r="A1621" s="613" t="s">
        <v>14073</v>
      </c>
      <c r="B1621" s="545" t="s">
        <v>14886</v>
      </c>
      <c r="C1621" s="613" t="s">
        <v>7</v>
      </c>
      <c r="D1621" s="613" t="s">
        <v>11593</v>
      </c>
      <c r="E1621" s="817" t="s">
        <v>14098</v>
      </c>
      <c r="F1621" s="817"/>
      <c r="G1621" s="544" t="s">
        <v>26</v>
      </c>
      <c r="H1621" s="543">
        <v>1</v>
      </c>
      <c r="I1621" s="542">
        <v>0.01</v>
      </c>
      <c r="J1621" s="542">
        <v>0.01</v>
      </c>
    </row>
    <row r="1622" spans="1:10" ht="24" customHeight="1">
      <c r="A1622" s="613" t="s">
        <v>14073</v>
      </c>
      <c r="B1622" s="545" t="s">
        <v>14097</v>
      </c>
      <c r="C1622" s="613" t="s">
        <v>7</v>
      </c>
      <c r="D1622" s="613" t="s">
        <v>11676</v>
      </c>
      <c r="E1622" s="817" t="s">
        <v>14096</v>
      </c>
      <c r="F1622" s="817"/>
      <c r="G1622" s="544" t="s">
        <v>26</v>
      </c>
      <c r="H1622" s="543">
        <v>1</v>
      </c>
      <c r="I1622" s="542">
        <v>7.0000000000000007E-2</v>
      </c>
      <c r="J1622" s="542">
        <v>7.0000000000000007E-2</v>
      </c>
    </row>
    <row r="1623" spans="1:10" ht="25.5">
      <c r="A1623" s="614"/>
      <c r="B1623" s="614"/>
      <c r="C1623" s="614"/>
      <c r="D1623" s="614"/>
      <c r="E1623" s="614" t="s">
        <v>14070</v>
      </c>
      <c r="F1623" s="541">
        <v>42.469846799999999</v>
      </c>
      <c r="G1623" s="614" t="s">
        <v>14069</v>
      </c>
      <c r="H1623" s="541">
        <v>35.700000000000003</v>
      </c>
      <c r="I1623" s="614" t="s">
        <v>14068</v>
      </c>
      <c r="J1623" s="541">
        <v>78.17</v>
      </c>
    </row>
    <row r="1624" spans="1:10" ht="15" thickBot="1">
      <c r="A1624" s="614"/>
      <c r="B1624" s="614"/>
      <c r="C1624" s="614"/>
      <c r="D1624" s="614"/>
      <c r="E1624" s="614" t="s">
        <v>14067</v>
      </c>
      <c r="F1624" s="541">
        <v>21.93</v>
      </c>
      <c r="G1624" s="614"/>
      <c r="H1624" s="818" t="s">
        <v>14066</v>
      </c>
      <c r="I1624" s="818"/>
      <c r="J1624" s="541">
        <v>101.1</v>
      </c>
    </row>
    <row r="1625" spans="1:10" ht="0.95" customHeight="1" thickTop="1">
      <c r="A1625" s="540"/>
      <c r="B1625" s="540"/>
      <c r="C1625" s="540"/>
      <c r="D1625" s="540"/>
      <c r="E1625" s="540"/>
      <c r="F1625" s="540"/>
      <c r="G1625" s="540"/>
      <c r="H1625" s="540"/>
      <c r="I1625" s="540"/>
      <c r="J1625" s="540"/>
    </row>
    <row r="1626" spans="1:10" ht="18" customHeight="1">
      <c r="A1626" s="615" t="s">
        <v>14967</v>
      </c>
      <c r="B1626" s="554" t="s">
        <v>14089</v>
      </c>
      <c r="C1626" s="615" t="s">
        <v>14088</v>
      </c>
      <c r="D1626" s="615" t="s">
        <v>14087</v>
      </c>
      <c r="E1626" s="819" t="s">
        <v>14086</v>
      </c>
      <c r="F1626" s="819"/>
      <c r="G1626" s="555" t="s">
        <v>14085</v>
      </c>
      <c r="H1626" s="554" t="s">
        <v>14084</v>
      </c>
      <c r="I1626" s="554" t="s">
        <v>14083</v>
      </c>
      <c r="J1626" s="554" t="s">
        <v>14082</v>
      </c>
    </row>
    <row r="1627" spans="1:10" ht="24" customHeight="1">
      <c r="A1627" s="616" t="s">
        <v>14081</v>
      </c>
      <c r="B1627" s="553" t="s">
        <v>14968</v>
      </c>
      <c r="C1627" s="616" t="s">
        <v>7</v>
      </c>
      <c r="D1627" s="616" t="s">
        <v>4495</v>
      </c>
      <c r="E1627" s="820" t="s">
        <v>14856</v>
      </c>
      <c r="F1627" s="820"/>
      <c r="G1627" s="552" t="s">
        <v>49</v>
      </c>
      <c r="H1627" s="551">
        <v>1</v>
      </c>
      <c r="I1627" s="550">
        <v>2059.5300000000002</v>
      </c>
      <c r="J1627" s="550">
        <v>2059.5300000000002</v>
      </c>
    </row>
    <row r="1628" spans="1:10" ht="24" customHeight="1">
      <c r="A1628" s="617" t="s">
        <v>14077</v>
      </c>
      <c r="B1628" s="549" t="s">
        <v>14105</v>
      </c>
      <c r="C1628" s="617" t="s">
        <v>7</v>
      </c>
      <c r="D1628" s="617" t="s">
        <v>323</v>
      </c>
      <c r="E1628" s="821" t="s">
        <v>14075</v>
      </c>
      <c r="F1628" s="821"/>
      <c r="G1628" s="548" t="s">
        <v>26</v>
      </c>
      <c r="H1628" s="547">
        <v>0.3</v>
      </c>
      <c r="I1628" s="546">
        <v>17.14</v>
      </c>
      <c r="J1628" s="546">
        <v>5.14</v>
      </c>
    </row>
    <row r="1629" spans="1:10" ht="48" customHeight="1">
      <c r="A1629" s="613" t="s">
        <v>14073</v>
      </c>
      <c r="B1629" s="545" t="s">
        <v>14969</v>
      </c>
      <c r="C1629" s="613" t="s">
        <v>7</v>
      </c>
      <c r="D1629" s="613" t="s">
        <v>14013</v>
      </c>
      <c r="E1629" s="817" t="s">
        <v>14071</v>
      </c>
      <c r="F1629" s="817"/>
      <c r="G1629" s="544" t="s">
        <v>49</v>
      </c>
      <c r="H1629" s="543">
        <v>1</v>
      </c>
      <c r="I1629" s="542">
        <v>14.4</v>
      </c>
      <c r="J1629" s="542">
        <v>14.4</v>
      </c>
    </row>
    <row r="1630" spans="1:10" ht="48" customHeight="1">
      <c r="A1630" s="613" t="s">
        <v>14073</v>
      </c>
      <c r="B1630" s="545" t="s">
        <v>14970</v>
      </c>
      <c r="C1630" s="613" t="s">
        <v>7</v>
      </c>
      <c r="D1630" s="613" t="s">
        <v>6296</v>
      </c>
      <c r="E1630" s="817" t="s">
        <v>14071</v>
      </c>
      <c r="F1630" s="817"/>
      <c r="G1630" s="544" t="s">
        <v>5172</v>
      </c>
      <c r="H1630" s="543">
        <v>1</v>
      </c>
      <c r="I1630" s="542">
        <v>362.53</v>
      </c>
      <c r="J1630" s="542">
        <v>362.53</v>
      </c>
    </row>
    <row r="1631" spans="1:10" ht="24" customHeight="1">
      <c r="A1631" s="613" t="s">
        <v>14073</v>
      </c>
      <c r="B1631" s="545" t="s">
        <v>14971</v>
      </c>
      <c r="C1631" s="613" t="s">
        <v>7</v>
      </c>
      <c r="D1631" s="613" t="s">
        <v>7581</v>
      </c>
      <c r="E1631" s="817" t="s">
        <v>14071</v>
      </c>
      <c r="F1631" s="817"/>
      <c r="G1631" s="544" t="s">
        <v>49</v>
      </c>
      <c r="H1631" s="543">
        <v>1</v>
      </c>
      <c r="I1631" s="542">
        <v>1081.8499999999999</v>
      </c>
      <c r="J1631" s="542">
        <v>1081.8499999999999</v>
      </c>
    </row>
    <row r="1632" spans="1:10" ht="24" customHeight="1">
      <c r="A1632" s="613" t="s">
        <v>14073</v>
      </c>
      <c r="B1632" s="545" t="s">
        <v>14859</v>
      </c>
      <c r="C1632" s="613" t="s">
        <v>7</v>
      </c>
      <c r="D1632" s="613" t="s">
        <v>7355</v>
      </c>
      <c r="E1632" s="817" t="s">
        <v>14071</v>
      </c>
      <c r="F1632" s="817"/>
      <c r="G1632" s="544" t="s">
        <v>14183</v>
      </c>
      <c r="H1632" s="543">
        <v>1.89</v>
      </c>
      <c r="I1632" s="542">
        <v>315.14</v>
      </c>
      <c r="J1632" s="542">
        <v>595.61</v>
      </c>
    </row>
    <row r="1633" spans="1:10" ht="25.5">
      <c r="A1633" s="614"/>
      <c r="B1633" s="614"/>
      <c r="C1633" s="614"/>
      <c r="D1633" s="614"/>
      <c r="E1633" s="614" t="s">
        <v>14070</v>
      </c>
      <c r="F1633" s="541">
        <v>2.0102140999999998</v>
      </c>
      <c r="G1633" s="614" t="s">
        <v>14069</v>
      </c>
      <c r="H1633" s="541">
        <v>1.69</v>
      </c>
      <c r="I1633" s="614" t="s">
        <v>14068</v>
      </c>
      <c r="J1633" s="541">
        <v>3.7</v>
      </c>
    </row>
    <row r="1634" spans="1:10" ht="15" thickBot="1">
      <c r="A1634" s="614"/>
      <c r="B1634" s="614"/>
      <c r="C1634" s="614"/>
      <c r="D1634" s="614"/>
      <c r="E1634" s="614" t="s">
        <v>14067</v>
      </c>
      <c r="F1634" s="541">
        <v>570.48</v>
      </c>
      <c r="G1634" s="614"/>
      <c r="H1634" s="818" t="s">
        <v>14066</v>
      </c>
      <c r="I1634" s="818"/>
      <c r="J1634" s="541">
        <v>2630.01</v>
      </c>
    </row>
    <row r="1635" spans="1:10" ht="0.95" customHeight="1" thickTop="1">
      <c r="A1635" s="540"/>
      <c r="B1635" s="540"/>
      <c r="C1635" s="540"/>
      <c r="D1635" s="540"/>
      <c r="E1635" s="540"/>
      <c r="F1635" s="540"/>
      <c r="G1635" s="540"/>
      <c r="H1635" s="540"/>
      <c r="I1635" s="540"/>
      <c r="J1635" s="540"/>
    </row>
    <row r="1636" spans="1:10" ht="18" customHeight="1">
      <c r="A1636" s="615" t="s">
        <v>14972</v>
      </c>
      <c r="B1636" s="554" t="s">
        <v>14089</v>
      </c>
      <c r="C1636" s="615" t="s">
        <v>14088</v>
      </c>
      <c r="D1636" s="615" t="s">
        <v>14087</v>
      </c>
      <c r="E1636" s="819" t="s">
        <v>14086</v>
      </c>
      <c r="F1636" s="819"/>
      <c r="G1636" s="555" t="s">
        <v>14085</v>
      </c>
      <c r="H1636" s="554" t="s">
        <v>14084</v>
      </c>
      <c r="I1636" s="554" t="s">
        <v>14083</v>
      </c>
      <c r="J1636" s="554" t="s">
        <v>14082</v>
      </c>
    </row>
    <row r="1637" spans="1:10" ht="24" customHeight="1">
      <c r="A1637" s="616" t="s">
        <v>14081</v>
      </c>
      <c r="B1637" s="553" t="s">
        <v>14180</v>
      </c>
      <c r="C1637" s="616" t="s">
        <v>7</v>
      </c>
      <c r="D1637" s="616" t="s">
        <v>71</v>
      </c>
      <c r="E1637" s="820" t="s">
        <v>14075</v>
      </c>
      <c r="F1637" s="820"/>
      <c r="G1637" s="552" t="s">
        <v>26</v>
      </c>
      <c r="H1637" s="551">
        <v>1</v>
      </c>
      <c r="I1637" s="550">
        <v>17.760000000000002</v>
      </c>
      <c r="J1637" s="550">
        <v>17.760000000000002</v>
      </c>
    </row>
    <row r="1638" spans="1:10" ht="24" customHeight="1">
      <c r="A1638" s="617" t="s">
        <v>14077</v>
      </c>
      <c r="B1638" s="549" t="s">
        <v>14211</v>
      </c>
      <c r="C1638" s="617" t="s">
        <v>7</v>
      </c>
      <c r="D1638" s="617" t="s">
        <v>857</v>
      </c>
      <c r="E1638" s="821" t="s">
        <v>14075</v>
      </c>
      <c r="F1638" s="821"/>
      <c r="G1638" s="548" t="s">
        <v>26</v>
      </c>
      <c r="H1638" s="547">
        <v>1</v>
      </c>
      <c r="I1638" s="546">
        <v>0.18</v>
      </c>
      <c r="J1638" s="546">
        <v>0.18</v>
      </c>
    </row>
    <row r="1639" spans="1:10" ht="24" customHeight="1">
      <c r="A1639" s="613" t="s">
        <v>14073</v>
      </c>
      <c r="B1639" s="545" t="s">
        <v>14103</v>
      </c>
      <c r="C1639" s="613" t="s">
        <v>7</v>
      </c>
      <c r="D1639" s="613" t="s">
        <v>11501</v>
      </c>
      <c r="E1639" s="817" t="s">
        <v>14100</v>
      </c>
      <c r="F1639" s="817"/>
      <c r="G1639" s="544" t="s">
        <v>26</v>
      </c>
      <c r="H1639" s="543">
        <v>1</v>
      </c>
      <c r="I1639" s="542">
        <v>2.2000000000000002</v>
      </c>
      <c r="J1639" s="542">
        <v>2.2000000000000002</v>
      </c>
    </row>
    <row r="1640" spans="1:10" ht="24" customHeight="1">
      <c r="A1640" s="613" t="s">
        <v>14073</v>
      </c>
      <c r="B1640" s="545" t="s">
        <v>14102</v>
      </c>
      <c r="C1640" s="613" t="s">
        <v>7</v>
      </c>
      <c r="D1640" s="613" t="s">
        <v>11571</v>
      </c>
      <c r="E1640" s="817" t="s">
        <v>14098</v>
      </c>
      <c r="F1640" s="817"/>
      <c r="G1640" s="544" t="s">
        <v>26</v>
      </c>
      <c r="H1640" s="543">
        <v>1</v>
      </c>
      <c r="I1640" s="542">
        <v>0.96</v>
      </c>
      <c r="J1640" s="542">
        <v>0.96</v>
      </c>
    </row>
    <row r="1641" spans="1:10" ht="24" customHeight="1">
      <c r="A1641" s="613" t="s">
        <v>14073</v>
      </c>
      <c r="B1641" s="545" t="s">
        <v>14101</v>
      </c>
      <c r="C1641" s="613" t="s">
        <v>7</v>
      </c>
      <c r="D1641" s="613" t="s">
        <v>11582</v>
      </c>
      <c r="E1641" s="817" t="s">
        <v>14100</v>
      </c>
      <c r="F1641" s="817"/>
      <c r="G1641" s="544" t="s">
        <v>26</v>
      </c>
      <c r="H1641" s="543">
        <v>1</v>
      </c>
      <c r="I1641" s="542">
        <v>0.35</v>
      </c>
      <c r="J1641" s="542">
        <v>0.35</v>
      </c>
    </row>
    <row r="1642" spans="1:10" ht="24" customHeight="1">
      <c r="A1642" s="613" t="s">
        <v>14073</v>
      </c>
      <c r="B1642" s="545" t="s">
        <v>14099</v>
      </c>
      <c r="C1642" s="613" t="s">
        <v>7</v>
      </c>
      <c r="D1642" s="613" t="s">
        <v>11597</v>
      </c>
      <c r="E1642" s="817" t="s">
        <v>14098</v>
      </c>
      <c r="F1642" s="817"/>
      <c r="G1642" s="544" t="s">
        <v>26</v>
      </c>
      <c r="H1642" s="543">
        <v>1</v>
      </c>
      <c r="I1642" s="542">
        <v>0.5</v>
      </c>
      <c r="J1642" s="542">
        <v>0.5</v>
      </c>
    </row>
    <row r="1643" spans="1:10" ht="24" customHeight="1">
      <c r="A1643" s="613" t="s">
        <v>14073</v>
      </c>
      <c r="B1643" s="545" t="s">
        <v>14210</v>
      </c>
      <c r="C1643" s="613" t="s">
        <v>7</v>
      </c>
      <c r="D1643" s="613" t="s">
        <v>6795</v>
      </c>
      <c r="E1643" s="817" t="s">
        <v>14092</v>
      </c>
      <c r="F1643" s="817"/>
      <c r="G1643" s="544" t="s">
        <v>26</v>
      </c>
      <c r="H1643" s="543">
        <v>1</v>
      </c>
      <c r="I1643" s="542">
        <v>12.79</v>
      </c>
      <c r="J1643" s="542">
        <v>12.79</v>
      </c>
    </row>
    <row r="1644" spans="1:10" ht="24" customHeight="1">
      <c r="A1644" s="613" t="s">
        <v>14073</v>
      </c>
      <c r="B1644" s="545" t="s">
        <v>14097</v>
      </c>
      <c r="C1644" s="613" t="s">
        <v>7</v>
      </c>
      <c r="D1644" s="613" t="s">
        <v>11676</v>
      </c>
      <c r="E1644" s="817" t="s">
        <v>14096</v>
      </c>
      <c r="F1644" s="817"/>
      <c r="G1644" s="544" t="s">
        <v>26</v>
      </c>
      <c r="H1644" s="543">
        <v>1</v>
      </c>
      <c r="I1644" s="542">
        <v>7.0000000000000007E-2</v>
      </c>
      <c r="J1644" s="542">
        <v>7.0000000000000007E-2</v>
      </c>
    </row>
    <row r="1645" spans="1:10" ht="24" customHeight="1">
      <c r="A1645" s="613" t="s">
        <v>14073</v>
      </c>
      <c r="B1645" s="545" t="s">
        <v>14095</v>
      </c>
      <c r="C1645" s="613" t="s">
        <v>7</v>
      </c>
      <c r="D1645" s="613" t="s">
        <v>11736</v>
      </c>
      <c r="E1645" s="817" t="s">
        <v>14094</v>
      </c>
      <c r="F1645" s="817"/>
      <c r="G1645" s="544" t="s">
        <v>26</v>
      </c>
      <c r="H1645" s="543">
        <v>1</v>
      </c>
      <c r="I1645" s="542">
        <v>0.71</v>
      </c>
      <c r="J1645" s="542">
        <v>0.71</v>
      </c>
    </row>
    <row r="1646" spans="1:10" ht="25.5">
      <c r="A1646" s="614"/>
      <c r="B1646" s="614"/>
      <c r="C1646" s="614"/>
      <c r="D1646" s="614"/>
      <c r="E1646" s="614" t="s">
        <v>14070</v>
      </c>
      <c r="F1646" s="541">
        <v>7.0466151999999997</v>
      </c>
      <c r="G1646" s="614" t="s">
        <v>14069</v>
      </c>
      <c r="H1646" s="541">
        <v>5.92</v>
      </c>
      <c r="I1646" s="614" t="s">
        <v>14068</v>
      </c>
      <c r="J1646" s="541">
        <v>12.97</v>
      </c>
    </row>
    <row r="1647" spans="1:10" ht="15" thickBot="1">
      <c r="A1647" s="614"/>
      <c r="B1647" s="614"/>
      <c r="C1647" s="614"/>
      <c r="D1647" s="614"/>
      <c r="E1647" s="614" t="s">
        <v>14067</v>
      </c>
      <c r="F1647" s="541">
        <v>4.91</v>
      </c>
      <c r="G1647" s="614"/>
      <c r="H1647" s="818" t="s">
        <v>14066</v>
      </c>
      <c r="I1647" s="818"/>
      <c r="J1647" s="541">
        <v>22.67</v>
      </c>
    </row>
    <row r="1648" spans="1:10" ht="0.95" customHeight="1" thickTop="1">
      <c r="A1648" s="540"/>
      <c r="B1648" s="540"/>
      <c r="C1648" s="540"/>
      <c r="D1648" s="540"/>
      <c r="E1648" s="540"/>
      <c r="F1648" s="540"/>
      <c r="G1648" s="540"/>
      <c r="H1648" s="540"/>
      <c r="I1648" s="540"/>
      <c r="J1648" s="540"/>
    </row>
    <row r="1649" spans="1:11" ht="50.1" customHeight="1">
      <c r="A1649" s="822" t="s">
        <v>14370</v>
      </c>
      <c r="B1649" s="823"/>
      <c r="C1649" s="823"/>
      <c r="D1649" s="823"/>
      <c r="E1649" s="823"/>
      <c r="F1649" s="823"/>
      <c r="G1649" s="823"/>
      <c r="H1649" s="823"/>
      <c r="I1649" s="823"/>
      <c r="J1649" s="823"/>
      <c r="K1649" s="823"/>
    </row>
    <row r="1650" spans="1:11" ht="18" customHeight="1">
      <c r="A1650" s="615"/>
      <c r="B1650" s="554" t="s">
        <v>14089</v>
      </c>
      <c r="C1650" s="615" t="s">
        <v>14088</v>
      </c>
      <c r="D1650" s="615" t="s">
        <v>14087</v>
      </c>
      <c r="E1650" s="819" t="s">
        <v>14086</v>
      </c>
      <c r="F1650" s="819"/>
      <c r="G1650" s="555" t="s">
        <v>14085</v>
      </c>
      <c r="H1650" s="554" t="s">
        <v>14084</v>
      </c>
      <c r="I1650" s="554" t="s">
        <v>14083</v>
      </c>
      <c r="J1650" s="554" t="s">
        <v>14082</v>
      </c>
    </row>
    <row r="1651" spans="1:11" ht="24" customHeight="1">
      <c r="A1651" s="616" t="s">
        <v>14081</v>
      </c>
      <c r="B1651" s="553" t="s">
        <v>14307</v>
      </c>
      <c r="C1651" s="616" t="s">
        <v>7</v>
      </c>
      <c r="D1651" s="616" t="s">
        <v>261</v>
      </c>
      <c r="E1651" s="820" t="s">
        <v>14075</v>
      </c>
      <c r="F1651" s="820"/>
      <c r="G1651" s="552" t="s">
        <v>26</v>
      </c>
      <c r="H1651" s="551">
        <v>1</v>
      </c>
      <c r="I1651" s="550">
        <v>13.76</v>
      </c>
      <c r="J1651" s="550">
        <v>13.76</v>
      </c>
    </row>
    <row r="1652" spans="1:11" ht="24" customHeight="1">
      <c r="A1652" s="617" t="s">
        <v>14077</v>
      </c>
      <c r="B1652" s="549" t="s">
        <v>14301</v>
      </c>
      <c r="C1652" s="617" t="s">
        <v>7</v>
      </c>
      <c r="D1652" s="617" t="s">
        <v>3807</v>
      </c>
      <c r="E1652" s="821" t="s">
        <v>14075</v>
      </c>
      <c r="F1652" s="821"/>
      <c r="G1652" s="548" t="s">
        <v>26</v>
      </c>
      <c r="H1652" s="547">
        <v>1</v>
      </c>
      <c r="I1652" s="546">
        <v>7.0000000000000007E-2</v>
      </c>
      <c r="J1652" s="546">
        <v>7.0000000000000007E-2</v>
      </c>
    </row>
    <row r="1653" spans="1:11" ht="24" customHeight="1">
      <c r="A1653" s="613" t="s">
        <v>14073</v>
      </c>
      <c r="B1653" s="545" t="s">
        <v>14300</v>
      </c>
      <c r="C1653" s="613" t="s">
        <v>7</v>
      </c>
      <c r="D1653" s="613" t="s">
        <v>6961</v>
      </c>
      <c r="E1653" s="817" t="s">
        <v>14092</v>
      </c>
      <c r="F1653" s="817"/>
      <c r="G1653" s="544" t="s">
        <v>26</v>
      </c>
      <c r="H1653" s="543">
        <v>1</v>
      </c>
      <c r="I1653" s="542">
        <v>8.9</v>
      </c>
      <c r="J1653" s="542">
        <v>8.9</v>
      </c>
    </row>
    <row r="1654" spans="1:11" ht="24" customHeight="1">
      <c r="A1654" s="613" t="s">
        <v>14073</v>
      </c>
      <c r="B1654" s="545" t="s">
        <v>14103</v>
      </c>
      <c r="C1654" s="613" t="s">
        <v>7</v>
      </c>
      <c r="D1654" s="613" t="s">
        <v>11501</v>
      </c>
      <c r="E1654" s="817" t="s">
        <v>14100</v>
      </c>
      <c r="F1654" s="817"/>
      <c r="G1654" s="544" t="s">
        <v>26</v>
      </c>
      <c r="H1654" s="543">
        <v>1</v>
      </c>
      <c r="I1654" s="542">
        <v>2.2000000000000002</v>
      </c>
      <c r="J1654" s="542">
        <v>2.2000000000000002</v>
      </c>
    </row>
    <row r="1655" spans="1:11" ht="24" customHeight="1">
      <c r="A1655" s="613" t="s">
        <v>14073</v>
      </c>
      <c r="B1655" s="545" t="s">
        <v>14102</v>
      </c>
      <c r="C1655" s="613" t="s">
        <v>7</v>
      </c>
      <c r="D1655" s="613" t="s">
        <v>11571</v>
      </c>
      <c r="E1655" s="817" t="s">
        <v>14098</v>
      </c>
      <c r="F1655" s="817"/>
      <c r="G1655" s="544" t="s">
        <v>26</v>
      </c>
      <c r="H1655" s="543">
        <v>1</v>
      </c>
      <c r="I1655" s="542">
        <v>0.96</v>
      </c>
      <c r="J1655" s="542">
        <v>0.96</v>
      </c>
    </row>
    <row r="1656" spans="1:11" ht="24" customHeight="1">
      <c r="A1656" s="613" t="s">
        <v>14073</v>
      </c>
      <c r="B1656" s="545" t="s">
        <v>14101</v>
      </c>
      <c r="C1656" s="613" t="s">
        <v>7</v>
      </c>
      <c r="D1656" s="613" t="s">
        <v>11582</v>
      </c>
      <c r="E1656" s="817" t="s">
        <v>14100</v>
      </c>
      <c r="F1656" s="817"/>
      <c r="G1656" s="544" t="s">
        <v>26</v>
      </c>
      <c r="H1656" s="543">
        <v>1</v>
      </c>
      <c r="I1656" s="542">
        <v>0.35</v>
      </c>
      <c r="J1656" s="542">
        <v>0.35</v>
      </c>
    </row>
    <row r="1657" spans="1:11" ht="24" customHeight="1">
      <c r="A1657" s="613" t="s">
        <v>14073</v>
      </c>
      <c r="B1657" s="545" t="s">
        <v>14099</v>
      </c>
      <c r="C1657" s="613" t="s">
        <v>7</v>
      </c>
      <c r="D1657" s="613" t="s">
        <v>11597</v>
      </c>
      <c r="E1657" s="817" t="s">
        <v>14098</v>
      </c>
      <c r="F1657" s="817"/>
      <c r="G1657" s="544" t="s">
        <v>26</v>
      </c>
      <c r="H1657" s="543">
        <v>1</v>
      </c>
      <c r="I1657" s="542">
        <v>0.5</v>
      </c>
      <c r="J1657" s="542">
        <v>0.5</v>
      </c>
    </row>
    <row r="1658" spans="1:11" ht="24" customHeight="1">
      <c r="A1658" s="613" t="s">
        <v>14073</v>
      </c>
      <c r="B1658" s="545" t="s">
        <v>14097</v>
      </c>
      <c r="C1658" s="613" t="s">
        <v>7</v>
      </c>
      <c r="D1658" s="613" t="s">
        <v>11676</v>
      </c>
      <c r="E1658" s="817" t="s">
        <v>14096</v>
      </c>
      <c r="F1658" s="817"/>
      <c r="G1658" s="544" t="s">
        <v>26</v>
      </c>
      <c r="H1658" s="543">
        <v>1</v>
      </c>
      <c r="I1658" s="542">
        <v>7.0000000000000007E-2</v>
      </c>
      <c r="J1658" s="542">
        <v>7.0000000000000007E-2</v>
      </c>
    </row>
    <row r="1659" spans="1:11" ht="24" customHeight="1">
      <c r="A1659" s="613" t="s">
        <v>14073</v>
      </c>
      <c r="B1659" s="545" t="s">
        <v>14095</v>
      </c>
      <c r="C1659" s="613" t="s">
        <v>7</v>
      </c>
      <c r="D1659" s="613" t="s">
        <v>11736</v>
      </c>
      <c r="E1659" s="817" t="s">
        <v>14094</v>
      </c>
      <c r="F1659" s="817"/>
      <c r="G1659" s="544" t="s">
        <v>26</v>
      </c>
      <c r="H1659" s="543">
        <v>1</v>
      </c>
      <c r="I1659" s="542">
        <v>0.71</v>
      </c>
      <c r="J1659" s="542">
        <v>0.71</v>
      </c>
    </row>
    <row r="1660" spans="1:11" ht="25.5">
      <c r="A1660" s="614"/>
      <c r="B1660" s="614"/>
      <c r="C1660" s="614"/>
      <c r="D1660" s="614"/>
      <c r="E1660" s="614" t="s">
        <v>14070</v>
      </c>
      <c r="F1660" s="541">
        <v>4.8734108000000003</v>
      </c>
      <c r="G1660" s="614" t="s">
        <v>14069</v>
      </c>
      <c r="H1660" s="541">
        <v>4.0999999999999996</v>
      </c>
      <c r="I1660" s="614" t="s">
        <v>14068</v>
      </c>
      <c r="J1660" s="541">
        <v>8.9700000000000006</v>
      </c>
    </row>
    <row r="1661" spans="1:11" ht="15" thickBot="1">
      <c r="A1661" s="614"/>
      <c r="B1661" s="614"/>
      <c r="C1661" s="614"/>
      <c r="D1661" s="614"/>
      <c r="E1661" s="614" t="s">
        <v>14067</v>
      </c>
      <c r="F1661" s="541">
        <v>3.81</v>
      </c>
      <c r="G1661" s="614"/>
      <c r="H1661" s="818" t="s">
        <v>14066</v>
      </c>
      <c r="I1661" s="818"/>
      <c r="J1661" s="541">
        <v>17.57</v>
      </c>
    </row>
    <row r="1662" spans="1:11" ht="0.95" customHeight="1" thickTop="1">
      <c r="A1662" s="540"/>
      <c r="B1662" s="540"/>
      <c r="C1662" s="540"/>
      <c r="D1662" s="540"/>
      <c r="E1662" s="540"/>
      <c r="F1662" s="540"/>
      <c r="G1662" s="540"/>
      <c r="H1662" s="540"/>
      <c r="I1662" s="540"/>
      <c r="J1662" s="540"/>
    </row>
    <row r="1663" spans="1:11" ht="18" customHeight="1">
      <c r="A1663" s="615"/>
      <c r="B1663" s="554" t="s">
        <v>14089</v>
      </c>
      <c r="C1663" s="615" t="s">
        <v>14088</v>
      </c>
      <c r="D1663" s="615" t="s">
        <v>14087</v>
      </c>
      <c r="E1663" s="819" t="s">
        <v>14086</v>
      </c>
      <c r="F1663" s="819"/>
      <c r="G1663" s="555" t="s">
        <v>14085</v>
      </c>
      <c r="H1663" s="554" t="s">
        <v>14084</v>
      </c>
      <c r="I1663" s="554" t="s">
        <v>14083</v>
      </c>
      <c r="J1663" s="554" t="s">
        <v>14082</v>
      </c>
    </row>
    <row r="1664" spans="1:11" ht="24" customHeight="1">
      <c r="A1664" s="616" t="s">
        <v>14081</v>
      </c>
      <c r="B1664" s="553" t="s">
        <v>14205</v>
      </c>
      <c r="C1664" s="616" t="s">
        <v>7</v>
      </c>
      <c r="D1664" s="616" t="s">
        <v>69</v>
      </c>
      <c r="E1664" s="820" t="s">
        <v>14075</v>
      </c>
      <c r="F1664" s="820"/>
      <c r="G1664" s="552" t="s">
        <v>26</v>
      </c>
      <c r="H1664" s="551">
        <v>1</v>
      </c>
      <c r="I1664" s="550">
        <v>14.91</v>
      </c>
      <c r="J1664" s="550">
        <v>14.91</v>
      </c>
    </row>
    <row r="1665" spans="1:10" ht="24" customHeight="1">
      <c r="A1665" s="617" t="s">
        <v>14077</v>
      </c>
      <c r="B1665" s="549" t="s">
        <v>14299</v>
      </c>
      <c r="C1665" s="617" t="s">
        <v>7</v>
      </c>
      <c r="D1665" s="617" t="s">
        <v>3808</v>
      </c>
      <c r="E1665" s="821" t="s">
        <v>14075</v>
      </c>
      <c r="F1665" s="821"/>
      <c r="G1665" s="548" t="s">
        <v>26</v>
      </c>
      <c r="H1665" s="547">
        <v>1</v>
      </c>
      <c r="I1665" s="546">
        <v>0.1</v>
      </c>
      <c r="J1665" s="546">
        <v>0.1</v>
      </c>
    </row>
    <row r="1666" spans="1:10" ht="24" customHeight="1">
      <c r="A1666" s="613" t="s">
        <v>14073</v>
      </c>
      <c r="B1666" s="545" t="s">
        <v>14103</v>
      </c>
      <c r="C1666" s="613" t="s">
        <v>7</v>
      </c>
      <c r="D1666" s="613" t="s">
        <v>11501</v>
      </c>
      <c r="E1666" s="817" t="s">
        <v>14100</v>
      </c>
      <c r="F1666" s="817"/>
      <c r="G1666" s="544" t="s">
        <v>26</v>
      </c>
      <c r="H1666" s="543">
        <v>1</v>
      </c>
      <c r="I1666" s="542">
        <v>2.2000000000000002</v>
      </c>
      <c r="J1666" s="542">
        <v>2.2000000000000002</v>
      </c>
    </row>
    <row r="1667" spans="1:10" ht="24" customHeight="1">
      <c r="A1667" s="613" t="s">
        <v>14073</v>
      </c>
      <c r="B1667" s="545" t="s">
        <v>14298</v>
      </c>
      <c r="C1667" s="613" t="s">
        <v>7</v>
      </c>
      <c r="D1667" s="613" t="s">
        <v>10144</v>
      </c>
      <c r="E1667" s="817" t="s">
        <v>14092</v>
      </c>
      <c r="F1667" s="817"/>
      <c r="G1667" s="544" t="s">
        <v>26</v>
      </c>
      <c r="H1667" s="543">
        <v>1</v>
      </c>
      <c r="I1667" s="542">
        <v>10.06</v>
      </c>
      <c r="J1667" s="542">
        <v>10.06</v>
      </c>
    </row>
    <row r="1668" spans="1:10" ht="24" customHeight="1">
      <c r="A1668" s="613" t="s">
        <v>14073</v>
      </c>
      <c r="B1668" s="545" t="s">
        <v>14130</v>
      </c>
      <c r="C1668" s="613" t="s">
        <v>7</v>
      </c>
      <c r="D1668" s="613" t="s">
        <v>11560</v>
      </c>
      <c r="E1668" s="817" t="s">
        <v>14098</v>
      </c>
      <c r="F1668" s="817"/>
      <c r="G1668" s="544" t="s">
        <v>26</v>
      </c>
      <c r="H1668" s="543">
        <v>1</v>
      </c>
      <c r="I1668" s="542">
        <v>1.08</v>
      </c>
      <c r="J1668" s="542">
        <v>1.08</v>
      </c>
    </row>
    <row r="1669" spans="1:10" ht="24" customHeight="1">
      <c r="A1669" s="613" t="s">
        <v>14073</v>
      </c>
      <c r="B1669" s="545" t="s">
        <v>14101</v>
      </c>
      <c r="C1669" s="613" t="s">
        <v>7</v>
      </c>
      <c r="D1669" s="613" t="s">
        <v>11582</v>
      </c>
      <c r="E1669" s="817" t="s">
        <v>14100</v>
      </c>
      <c r="F1669" s="817"/>
      <c r="G1669" s="544" t="s">
        <v>26</v>
      </c>
      <c r="H1669" s="543">
        <v>1</v>
      </c>
      <c r="I1669" s="542">
        <v>0.35</v>
      </c>
      <c r="J1669" s="542">
        <v>0.35</v>
      </c>
    </row>
    <row r="1670" spans="1:10" ht="24" customHeight="1">
      <c r="A1670" s="613" t="s">
        <v>14073</v>
      </c>
      <c r="B1670" s="545" t="s">
        <v>14129</v>
      </c>
      <c r="C1670" s="613" t="s">
        <v>7</v>
      </c>
      <c r="D1670" s="613" t="s">
        <v>11586</v>
      </c>
      <c r="E1670" s="817" t="s">
        <v>14098</v>
      </c>
      <c r="F1670" s="817"/>
      <c r="G1670" s="544" t="s">
        <v>26</v>
      </c>
      <c r="H1670" s="543">
        <v>1</v>
      </c>
      <c r="I1670" s="542">
        <v>0.34</v>
      </c>
      <c r="J1670" s="542">
        <v>0.34</v>
      </c>
    </row>
    <row r="1671" spans="1:10" ht="24" customHeight="1">
      <c r="A1671" s="613" t="s">
        <v>14073</v>
      </c>
      <c r="B1671" s="545" t="s">
        <v>14097</v>
      </c>
      <c r="C1671" s="613" t="s">
        <v>7</v>
      </c>
      <c r="D1671" s="613" t="s">
        <v>11676</v>
      </c>
      <c r="E1671" s="817" t="s">
        <v>14096</v>
      </c>
      <c r="F1671" s="817"/>
      <c r="G1671" s="544" t="s">
        <v>26</v>
      </c>
      <c r="H1671" s="543">
        <v>1</v>
      </c>
      <c r="I1671" s="542">
        <v>7.0000000000000007E-2</v>
      </c>
      <c r="J1671" s="542">
        <v>7.0000000000000007E-2</v>
      </c>
    </row>
    <row r="1672" spans="1:10" ht="24" customHeight="1">
      <c r="A1672" s="613" t="s">
        <v>14073</v>
      </c>
      <c r="B1672" s="545" t="s">
        <v>14095</v>
      </c>
      <c r="C1672" s="613" t="s">
        <v>7</v>
      </c>
      <c r="D1672" s="613" t="s">
        <v>11736</v>
      </c>
      <c r="E1672" s="817" t="s">
        <v>14094</v>
      </c>
      <c r="F1672" s="817"/>
      <c r="G1672" s="544" t="s">
        <v>26</v>
      </c>
      <c r="H1672" s="543">
        <v>1</v>
      </c>
      <c r="I1672" s="542">
        <v>0.71</v>
      </c>
      <c r="J1672" s="542">
        <v>0.71</v>
      </c>
    </row>
    <row r="1673" spans="1:10" ht="25.5">
      <c r="A1673" s="614"/>
      <c r="B1673" s="614"/>
      <c r="C1673" s="614"/>
      <c r="D1673" s="614"/>
      <c r="E1673" s="614" t="s">
        <v>14070</v>
      </c>
      <c r="F1673" s="541">
        <v>5.5199391999999996</v>
      </c>
      <c r="G1673" s="614" t="s">
        <v>14069</v>
      </c>
      <c r="H1673" s="541">
        <v>4.6399999999999997</v>
      </c>
      <c r="I1673" s="614" t="s">
        <v>14068</v>
      </c>
      <c r="J1673" s="541">
        <v>10.16</v>
      </c>
    </row>
    <row r="1674" spans="1:10" ht="15" thickBot="1">
      <c r="A1674" s="614"/>
      <c r="B1674" s="614"/>
      <c r="C1674" s="614"/>
      <c r="D1674" s="614"/>
      <c r="E1674" s="614" t="s">
        <v>14067</v>
      </c>
      <c r="F1674" s="541">
        <v>4.13</v>
      </c>
      <c r="G1674" s="614"/>
      <c r="H1674" s="818" t="s">
        <v>14066</v>
      </c>
      <c r="I1674" s="818"/>
      <c r="J1674" s="541">
        <v>19.04</v>
      </c>
    </row>
    <row r="1675" spans="1:10" ht="0.95" customHeight="1" thickTop="1">
      <c r="A1675" s="540"/>
      <c r="B1675" s="540"/>
      <c r="C1675" s="540"/>
      <c r="D1675" s="540"/>
      <c r="E1675" s="540"/>
      <c r="F1675" s="540"/>
      <c r="G1675" s="540"/>
      <c r="H1675" s="540"/>
      <c r="I1675" s="540"/>
      <c r="J1675" s="540"/>
    </row>
    <row r="1676" spans="1:10" ht="18" customHeight="1">
      <c r="A1676" s="615"/>
      <c r="B1676" s="554" t="s">
        <v>14089</v>
      </c>
      <c r="C1676" s="615" t="s">
        <v>14088</v>
      </c>
      <c r="D1676" s="615" t="s">
        <v>14087</v>
      </c>
      <c r="E1676" s="819" t="s">
        <v>14086</v>
      </c>
      <c r="F1676" s="819"/>
      <c r="G1676" s="555" t="s">
        <v>14085</v>
      </c>
      <c r="H1676" s="554" t="s">
        <v>14084</v>
      </c>
      <c r="I1676" s="554" t="s">
        <v>14083</v>
      </c>
      <c r="J1676" s="554" t="s">
        <v>14082</v>
      </c>
    </row>
    <row r="1677" spans="1:10" ht="24" customHeight="1">
      <c r="A1677" s="616" t="s">
        <v>14081</v>
      </c>
      <c r="B1677" s="553" t="s">
        <v>14369</v>
      </c>
      <c r="C1677" s="616" t="s">
        <v>7</v>
      </c>
      <c r="D1677" s="616" t="s">
        <v>265</v>
      </c>
      <c r="E1677" s="820" t="s">
        <v>14075</v>
      </c>
      <c r="F1677" s="820"/>
      <c r="G1677" s="552" t="s">
        <v>26</v>
      </c>
      <c r="H1677" s="551">
        <v>1</v>
      </c>
      <c r="I1677" s="550">
        <v>17.149999999999999</v>
      </c>
      <c r="J1677" s="550">
        <v>17.149999999999999</v>
      </c>
    </row>
    <row r="1678" spans="1:10" ht="24" customHeight="1">
      <c r="A1678" s="617" t="s">
        <v>14077</v>
      </c>
      <c r="B1678" s="549" t="s">
        <v>14297</v>
      </c>
      <c r="C1678" s="617" t="s">
        <v>7</v>
      </c>
      <c r="D1678" s="617" t="s">
        <v>3812</v>
      </c>
      <c r="E1678" s="821" t="s">
        <v>14075</v>
      </c>
      <c r="F1678" s="821"/>
      <c r="G1678" s="548" t="s">
        <v>26</v>
      </c>
      <c r="H1678" s="547">
        <v>1</v>
      </c>
      <c r="I1678" s="546">
        <v>0.09</v>
      </c>
      <c r="J1678" s="546">
        <v>0.09</v>
      </c>
    </row>
    <row r="1679" spans="1:10" ht="24" customHeight="1">
      <c r="A1679" s="613" t="s">
        <v>14073</v>
      </c>
      <c r="B1679" s="545" t="s">
        <v>14296</v>
      </c>
      <c r="C1679" s="613" t="s">
        <v>7</v>
      </c>
      <c r="D1679" s="613" t="s">
        <v>5471</v>
      </c>
      <c r="E1679" s="817" t="s">
        <v>14092</v>
      </c>
      <c r="F1679" s="817"/>
      <c r="G1679" s="544" t="s">
        <v>26</v>
      </c>
      <c r="H1679" s="543">
        <v>1</v>
      </c>
      <c r="I1679" s="542">
        <v>12.33</v>
      </c>
      <c r="J1679" s="542">
        <v>12.33</v>
      </c>
    </row>
    <row r="1680" spans="1:10" ht="24" customHeight="1">
      <c r="A1680" s="613" t="s">
        <v>14073</v>
      </c>
      <c r="B1680" s="545" t="s">
        <v>14103</v>
      </c>
      <c r="C1680" s="613" t="s">
        <v>7</v>
      </c>
      <c r="D1680" s="613" t="s">
        <v>11501</v>
      </c>
      <c r="E1680" s="817" t="s">
        <v>14100</v>
      </c>
      <c r="F1680" s="817"/>
      <c r="G1680" s="544" t="s">
        <v>26</v>
      </c>
      <c r="H1680" s="543">
        <v>1</v>
      </c>
      <c r="I1680" s="542">
        <v>2.2000000000000002</v>
      </c>
      <c r="J1680" s="542">
        <v>2.2000000000000002</v>
      </c>
    </row>
    <row r="1681" spans="1:10" ht="24" customHeight="1">
      <c r="A1681" s="613" t="s">
        <v>14073</v>
      </c>
      <c r="B1681" s="545" t="s">
        <v>14146</v>
      </c>
      <c r="C1681" s="613" t="s">
        <v>7</v>
      </c>
      <c r="D1681" s="613" t="s">
        <v>11575</v>
      </c>
      <c r="E1681" s="817" t="s">
        <v>14098</v>
      </c>
      <c r="F1681" s="817"/>
      <c r="G1681" s="544" t="s">
        <v>26</v>
      </c>
      <c r="H1681" s="543">
        <v>1</v>
      </c>
      <c r="I1681" s="542">
        <v>1.02</v>
      </c>
      <c r="J1681" s="542">
        <v>1.02</v>
      </c>
    </row>
    <row r="1682" spans="1:10" ht="24" customHeight="1">
      <c r="A1682" s="613" t="s">
        <v>14073</v>
      </c>
      <c r="B1682" s="545" t="s">
        <v>14101</v>
      </c>
      <c r="C1682" s="613" t="s">
        <v>7</v>
      </c>
      <c r="D1682" s="613" t="s">
        <v>11582</v>
      </c>
      <c r="E1682" s="817" t="s">
        <v>14100</v>
      </c>
      <c r="F1682" s="817"/>
      <c r="G1682" s="544" t="s">
        <v>26</v>
      </c>
      <c r="H1682" s="543">
        <v>1</v>
      </c>
      <c r="I1682" s="542">
        <v>0.35</v>
      </c>
      <c r="J1682" s="542">
        <v>0.35</v>
      </c>
    </row>
    <row r="1683" spans="1:10" ht="24" customHeight="1">
      <c r="A1683" s="613" t="s">
        <v>14073</v>
      </c>
      <c r="B1683" s="545" t="s">
        <v>14145</v>
      </c>
      <c r="C1683" s="613" t="s">
        <v>7</v>
      </c>
      <c r="D1683" s="613" t="s">
        <v>11601</v>
      </c>
      <c r="E1683" s="817" t="s">
        <v>14098</v>
      </c>
      <c r="F1683" s="817"/>
      <c r="G1683" s="544" t="s">
        <v>26</v>
      </c>
      <c r="H1683" s="543">
        <v>1</v>
      </c>
      <c r="I1683" s="542">
        <v>0.38</v>
      </c>
      <c r="J1683" s="542">
        <v>0.38</v>
      </c>
    </row>
    <row r="1684" spans="1:10" ht="24" customHeight="1">
      <c r="A1684" s="613" t="s">
        <v>14073</v>
      </c>
      <c r="B1684" s="545" t="s">
        <v>14097</v>
      </c>
      <c r="C1684" s="613" t="s">
        <v>7</v>
      </c>
      <c r="D1684" s="613" t="s">
        <v>11676</v>
      </c>
      <c r="E1684" s="817" t="s">
        <v>14096</v>
      </c>
      <c r="F1684" s="817"/>
      <c r="G1684" s="544" t="s">
        <v>26</v>
      </c>
      <c r="H1684" s="543">
        <v>1</v>
      </c>
      <c r="I1684" s="542">
        <v>7.0000000000000007E-2</v>
      </c>
      <c r="J1684" s="542">
        <v>7.0000000000000007E-2</v>
      </c>
    </row>
    <row r="1685" spans="1:10" ht="24" customHeight="1">
      <c r="A1685" s="613" t="s">
        <v>14073</v>
      </c>
      <c r="B1685" s="545" t="s">
        <v>14095</v>
      </c>
      <c r="C1685" s="613" t="s">
        <v>7</v>
      </c>
      <c r="D1685" s="613" t="s">
        <v>11736</v>
      </c>
      <c r="E1685" s="817" t="s">
        <v>14094</v>
      </c>
      <c r="F1685" s="817"/>
      <c r="G1685" s="544" t="s">
        <v>26</v>
      </c>
      <c r="H1685" s="543">
        <v>1</v>
      </c>
      <c r="I1685" s="542">
        <v>0.71</v>
      </c>
      <c r="J1685" s="542">
        <v>0.71</v>
      </c>
    </row>
    <row r="1686" spans="1:10" ht="25.5">
      <c r="A1686" s="614"/>
      <c r="B1686" s="614"/>
      <c r="C1686" s="614"/>
      <c r="D1686" s="614"/>
      <c r="E1686" s="614" t="s">
        <v>14070</v>
      </c>
      <c r="F1686" s="541">
        <v>6.7477995999999996</v>
      </c>
      <c r="G1686" s="614" t="s">
        <v>14069</v>
      </c>
      <c r="H1686" s="541">
        <v>5.67</v>
      </c>
      <c r="I1686" s="614" t="s">
        <v>14068</v>
      </c>
      <c r="J1686" s="541">
        <v>12.42</v>
      </c>
    </row>
    <row r="1687" spans="1:10" ht="15" thickBot="1">
      <c r="A1687" s="614"/>
      <c r="B1687" s="614"/>
      <c r="C1687" s="614"/>
      <c r="D1687" s="614"/>
      <c r="E1687" s="614" t="s">
        <v>14067</v>
      </c>
      <c r="F1687" s="541">
        <v>4.75</v>
      </c>
      <c r="G1687" s="614"/>
      <c r="H1687" s="818" t="s">
        <v>14066</v>
      </c>
      <c r="I1687" s="818"/>
      <c r="J1687" s="541">
        <v>21.9</v>
      </c>
    </row>
    <row r="1688" spans="1:10" ht="0.95" customHeight="1" thickTop="1">
      <c r="A1688" s="540"/>
      <c r="B1688" s="540"/>
      <c r="C1688" s="540"/>
      <c r="D1688" s="540"/>
      <c r="E1688" s="540"/>
      <c r="F1688" s="540"/>
      <c r="G1688" s="540"/>
      <c r="H1688" s="540"/>
      <c r="I1688" s="540"/>
      <c r="J1688" s="540"/>
    </row>
    <row r="1689" spans="1:10" ht="18" customHeight="1">
      <c r="A1689" s="615"/>
      <c r="B1689" s="554" t="s">
        <v>14089</v>
      </c>
      <c r="C1689" s="615" t="s">
        <v>14088</v>
      </c>
      <c r="D1689" s="615" t="s">
        <v>14087</v>
      </c>
      <c r="E1689" s="819" t="s">
        <v>14086</v>
      </c>
      <c r="F1689" s="819"/>
      <c r="G1689" s="555" t="s">
        <v>14085</v>
      </c>
      <c r="H1689" s="554" t="s">
        <v>14084</v>
      </c>
      <c r="I1689" s="554" t="s">
        <v>14083</v>
      </c>
      <c r="J1689" s="554" t="s">
        <v>14082</v>
      </c>
    </row>
    <row r="1690" spans="1:10" ht="48" customHeight="1">
      <c r="A1690" s="616" t="s">
        <v>14081</v>
      </c>
      <c r="B1690" s="553" t="s">
        <v>14368</v>
      </c>
      <c r="C1690" s="616" t="s">
        <v>7</v>
      </c>
      <c r="D1690" s="616" t="s">
        <v>11241</v>
      </c>
      <c r="E1690" s="820" t="s">
        <v>14075</v>
      </c>
      <c r="F1690" s="820"/>
      <c r="G1690" s="552" t="s">
        <v>14118</v>
      </c>
      <c r="H1690" s="551">
        <v>1</v>
      </c>
      <c r="I1690" s="550">
        <v>427.75</v>
      </c>
      <c r="J1690" s="550">
        <v>427.75</v>
      </c>
    </row>
    <row r="1691" spans="1:10" ht="24" customHeight="1">
      <c r="A1691" s="617" t="s">
        <v>14077</v>
      </c>
      <c r="B1691" s="549" t="s">
        <v>14076</v>
      </c>
      <c r="C1691" s="617" t="s">
        <v>7</v>
      </c>
      <c r="D1691" s="617" t="s">
        <v>29</v>
      </c>
      <c r="E1691" s="821" t="s">
        <v>14075</v>
      </c>
      <c r="F1691" s="821"/>
      <c r="G1691" s="548" t="s">
        <v>26</v>
      </c>
      <c r="H1691" s="547">
        <v>11.1</v>
      </c>
      <c r="I1691" s="546">
        <v>14.37</v>
      </c>
      <c r="J1691" s="546">
        <v>159.5</v>
      </c>
    </row>
    <row r="1692" spans="1:10" ht="24" customHeight="1">
      <c r="A1692" s="613" t="s">
        <v>14073</v>
      </c>
      <c r="B1692" s="545" t="s">
        <v>14256</v>
      </c>
      <c r="C1692" s="613" t="s">
        <v>7</v>
      </c>
      <c r="D1692" s="613" t="s">
        <v>5513</v>
      </c>
      <c r="E1692" s="817" t="s">
        <v>14071</v>
      </c>
      <c r="F1692" s="817"/>
      <c r="G1692" s="544" t="s">
        <v>14118</v>
      </c>
      <c r="H1692" s="543">
        <v>1.1399999999999999</v>
      </c>
      <c r="I1692" s="542">
        <v>62.5</v>
      </c>
      <c r="J1692" s="542">
        <v>71.25</v>
      </c>
    </row>
    <row r="1693" spans="1:10" ht="24" customHeight="1">
      <c r="A1693" s="613" t="s">
        <v>14073</v>
      </c>
      <c r="B1693" s="545" t="s">
        <v>14366</v>
      </c>
      <c r="C1693" s="613" t="s">
        <v>7</v>
      </c>
      <c r="D1693" s="613" t="s">
        <v>5817</v>
      </c>
      <c r="E1693" s="817" t="s">
        <v>14071</v>
      </c>
      <c r="F1693" s="817"/>
      <c r="G1693" s="544" t="s">
        <v>21</v>
      </c>
      <c r="H1693" s="543">
        <v>171.13</v>
      </c>
      <c r="I1693" s="542">
        <v>0.6</v>
      </c>
      <c r="J1693" s="542">
        <v>102.67</v>
      </c>
    </row>
    <row r="1694" spans="1:10" ht="24" customHeight="1">
      <c r="A1694" s="613" t="s">
        <v>14073</v>
      </c>
      <c r="B1694" s="545" t="s">
        <v>14313</v>
      </c>
      <c r="C1694" s="613" t="s">
        <v>7</v>
      </c>
      <c r="D1694" s="613" t="s">
        <v>5893</v>
      </c>
      <c r="E1694" s="817" t="s">
        <v>14071</v>
      </c>
      <c r="F1694" s="817"/>
      <c r="G1694" s="544" t="s">
        <v>21</v>
      </c>
      <c r="H1694" s="543">
        <v>192.52</v>
      </c>
      <c r="I1694" s="542">
        <v>0.49</v>
      </c>
      <c r="J1694" s="542">
        <v>94.33</v>
      </c>
    </row>
    <row r="1695" spans="1:10" ht="25.5">
      <c r="A1695" s="614"/>
      <c r="B1695" s="614"/>
      <c r="C1695" s="614"/>
      <c r="D1695" s="614"/>
      <c r="E1695" s="614" t="s">
        <v>14070</v>
      </c>
      <c r="F1695" s="541">
        <v>58.133217399999999</v>
      </c>
      <c r="G1695" s="614" t="s">
        <v>14069</v>
      </c>
      <c r="H1695" s="541">
        <v>48.87</v>
      </c>
      <c r="I1695" s="614" t="s">
        <v>14068</v>
      </c>
      <c r="J1695" s="541">
        <v>107</v>
      </c>
    </row>
    <row r="1696" spans="1:10" ht="15" thickBot="1">
      <c r="A1696" s="614"/>
      <c r="B1696" s="614"/>
      <c r="C1696" s="614"/>
      <c r="D1696" s="614"/>
      <c r="E1696" s="614" t="s">
        <v>14067</v>
      </c>
      <c r="F1696" s="541">
        <v>118.48</v>
      </c>
      <c r="G1696" s="614"/>
      <c r="H1696" s="818" t="s">
        <v>14066</v>
      </c>
      <c r="I1696" s="818"/>
      <c r="J1696" s="541">
        <v>546.23</v>
      </c>
    </row>
    <row r="1697" spans="1:10" ht="0.95" customHeight="1" thickTop="1">
      <c r="A1697" s="540"/>
      <c r="B1697" s="540"/>
      <c r="C1697" s="540"/>
      <c r="D1697" s="540"/>
      <c r="E1697" s="540"/>
      <c r="F1697" s="540"/>
      <c r="G1697" s="540"/>
      <c r="H1697" s="540"/>
      <c r="I1697" s="540"/>
      <c r="J1697" s="540"/>
    </row>
    <row r="1698" spans="1:10" ht="18" customHeight="1">
      <c r="A1698" s="615"/>
      <c r="B1698" s="554" t="s">
        <v>14089</v>
      </c>
      <c r="C1698" s="615" t="s">
        <v>14088</v>
      </c>
      <c r="D1698" s="615" t="s">
        <v>14087</v>
      </c>
      <c r="E1698" s="819" t="s">
        <v>14086</v>
      </c>
      <c r="F1698" s="819"/>
      <c r="G1698" s="555" t="s">
        <v>14085</v>
      </c>
      <c r="H1698" s="554" t="s">
        <v>14084</v>
      </c>
      <c r="I1698" s="554" t="s">
        <v>14083</v>
      </c>
      <c r="J1698" s="554" t="s">
        <v>14082</v>
      </c>
    </row>
    <row r="1699" spans="1:10" ht="48" customHeight="1">
      <c r="A1699" s="616" t="s">
        <v>14081</v>
      </c>
      <c r="B1699" s="553" t="s">
        <v>14367</v>
      </c>
      <c r="C1699" s="616" t="s">
        <v>7</v>
      </c>
      <c r="D1699" s="616" t="s">
        <v>11175</v>
      </c>
      <c r="E1699" s="820" t="s">
        <v>14075</v>
      </c>
      <c r="F1699" s="820"/>
      <c r="G1699" s="552" t="s">
        <v>14118</v>
      </c>
      <c r="H1699" s="551">
        <v>1</v>
      </c>
      <c r="I1699" s="550">
        <v>333.5</v>
      </c>
      <c r="J1699" s="550">
        <v>333.5</v>
      </c>
    </row>
    <row r="1700" spans="1:10" ht="48" customHeight="1">
      <c r="A1700" s="617" t="s">
        <v>14077</v>
      </c>
      <c r="B1700" s="549" t="s">
        <v>14356</v>
      </c>
      <c r="C1700" s="617" t="s">
        <v>7</v>
      </c>
      <c r="D1700" s="617" t="s">
        <v>1720</v>
      </c>
      <c r="E1700" s="821" t="s">
        <v>14108</v>
      </c>
      <c r="F1700" s="821"/>
      <c r="G1700" s="548" t="s">
        <v>68</v>
      </c>
      <c r="H1700" s="547">
        <v>1.05</v>
      </c>
      <c r="I1700" s="546">
        <v>1.54</v>
      </c>
      <c r="J1700" s="546">
        <v>1.61</v>
      </c>
    </row>
    <row r="1701" spans="1:10" ht="48" customHeight="1">
      <c r="A1701" s="617" t="s">
        <v>14077</v>
      </c>
      <c r="B1701" s="549" t="s">
        <v>14357</v>
      </c>
      <c r="C1701" s="617" t="s">
        <v>7</v>
      </c>
      <c r="D1701" s="617" t="s">
        <v>1721</v>
      </c>
      <c r="E1701" s="821" t="s">
        <v>14108</v>
      </c>
      <c r="F1701" s="821"/>
      <c r="G1701" s="548" t="s">
        <v>85</v>
      </c>
      <c r="H1701" s="547">
        <v>3.45</v>
      </c>
      <c r="I1701" s="546">
        <v>0.28999999999999998</v>
      </c>
      <c r="J1701" s="546">
        <v>1</v>
      </c>
    </row>
    <row r="1702" spans="1:10" ht="24" customHeight="1">
      <c r="A1702" s="617" t="s">
        <v>14077</v>
      </c>
      <c r="B1702" s="549" t="s">
        <v>14233</v>
      </c>
      <c r="C1702" s="617" t="s">
        <v>7</v>
      </c>
      <c r="D1702" s="617" t="s">
        <v>1661</v>
      </c>
      <c r="E1702" s="821" t="s">
        <v>14075</v>
      </c>
      <c r="F1702" s="821"/>
      <c r="G1702" s="548" t="s">
        <v>26</v>
      </c>
      <c r="H1702" s="547">
        <v>4.5</v>
      </c>
      <c r="I1702" s="546">
        <v>12.88</v>
      </c>
      <c r="J1702" s="546">
        <v>57.96</v>
      </c>
    </row>
    <row r="1703" spans="1:10" ht="24" customHeight="1">
      <c r="A1703" s="613" t="s">
        <v>14073</v>
      </c>
      <c r="B1703" s="545" t="s">
        <v>14256</v>
      </c>
      <c r="C1703" s="613" t="s">
        <v>7</v>
      </c>
      <c r="D1703" s="613" t="s">
        <v>5513</v>
      </c>
      <c r="E1703" s="817" t="s">
        <v>14071</v>
      </c>
      <c r="F1703" s="817"/>
      <c r="G1703" s="544" t="s">
        <v>14118</v>
      </c>
      <c r="H1703" s="543">
        <v>1.1599999999999999</v>
      </c>
      <c r="I1703" s="542">
        <v>62.5</v>
      </c>
      <c r="J1703" s="542">
        <v>72.5</v>
      </c>
    </row>
    <row r="1704" spans="1:10" ht="24" customHeight="1">
      <c r="A1704" s="613" t="s">
        <v>14073</v>
      </c>
      <c r="B1704" s="545" t="s">
        <v>14366</v>
      </c>
      <c r="C1704" s="613" t="s">
        <v>7</v>
      </c>
      <c r="D1704" s="613" t="s">
        <v>5817</v>
      </c>
      <c r="E1704" s="817" t="s">
        <v>14071</v>
      </c>
      <c r="F1704" s="817"/>
      <c r="G1704" s="544" t="s">
        <v>21</v>
      </c>
      <c r="H1704" s="543">
        <v>174.1</v>
      </c>
      <c r="I1704" s="542">
        <v>0.6</v>
      </c>
      <c r="J1704" s="542">
        <v>104.46</v>
      </c>
    </row>
    <row r="1705" spans="1:10" ht="24" customHeight="1">
      <c r="A1705" s="613" t="s">
        <v>14073</v>
      </c>
      <c r="B1705" s="545" t="s">
        <v>14313</v>
      </c>
      <c r="C1705" s="613" t="s">
        <v>7</v>
      </c>
      <c r="D1705" s="613" t="s">
        <v>5893</v>
      </c>
      <c r="E1705" s="817" t="s">
        <v>14071</v>
      </c>
      <c r="F1705" s="817"/>
      <c r="G1705" s="544" t="s">
        <v>21</v>
      </c>
      <c r="H1705" s="543">
        <v>195.86</v>
      </c>
      <c r="I1705" s="542">
        <v>0.49</v>
      </c>
      <c r="J1705" s="542">
        <v>95.97</v>
      </c>
    </row>
    <row r="1706" spans="1:10" ht="25.5">
      <c r="A1706" s="614"/>
      <c r="B1706" s="614"/>
      <c r="C1706" s="614"/>
      <c r="D1706" s="614"/>
      <c r="E1706" s="614" t="s">
        <v>14070</v>
      </c>
      <c r="F1706" s="541">
        <v>21.710311900000001</v>
      </c>
      <c r="G1706" s="614" t="s">
        <v>14069</v>
      </c>
      <c r="H1706" s="541">
        <v>18.25</v>
      </c>
      <c r="I1706" s="614" t="s">
        <v>14068</v>
      </c>
      <c r="J1706" s="541">
        <v>39.96</v>
      </c>
    </row>
    <row r="1707" spans="1:10" ht="15" thickBot="1">
      <c r="A1707" s="614"/>
      <c r="B1707" s="614"/>
      <c r="C1707" s="614"/>
      <c r="D1707" s="614"/>
      <c r="E1707" s="614" t="s">
        <v>14067</v>
      </c>
      <c r="F1707" s="541">
        <v>92.37</v>
      </c>
      <c r="G1707" s="614"/>
      <c r="H1707" s="818" t="s">
        <v>14066</v>
      </c>
      <c r="I1707" s="818"/>
      <c r="J1707" s="541">
        <v>425.87</v>
      </c>
    </row>
    <row r="1708" spans="1:10" ht="0.95" customHeight="1" thickTop="1">
      <c r="A1708" s="540"/>
      <c r="B1708" s="540"/>
      <c r="C1708" s="540"/>
      <c r="D1708" s="540"/>
      <c r="E1708" s="540"/>
      <c r="F1708" s="540"/>
      <c r="G1708" s="540"/>
      <c r="H1708" s="540"/>
      <c r="I1708" s="540"/>
      <c r="J1708" s="540"/>
    </row>
    <row r="1709" spans="1:10" ht="18" customHeight="1">
      <c r="A1709" s="615"/>
      <c r="B1709" s="554" t="s">
        <v>14089</v>
      </c>
      <c r="C1709" s="615" t="s">
        <v>14088</v>
      </c>
      <c r="D1709" s="615" t="s">
        <v>14087</v>
      </c>
      <c r="E1709" s="819" t="s">
        <v>14086</v>
      </c>
      <c r="F1709" s="819"/>
      <c r="G1709" s="555" t="s">
        <v>14085</v>
      </c>
      <c r="H1709" s="554" t="s">
        <v>14084</v>
      </c>
      <c r="I1709" s="554" t="s">
        <v>14083</v>
      </c>
      <c r="J1709" s="554" t="s">
        <v>14082</v>
      </c>
    </row>
    <row r="1710" spans="1:10" ht="36" customHeight="1">
      <c r="A1710" s="616" t="s">
        <v>14081</v>
      </c>
      <c r="B1710" s="553" t="s">
        <v>14365</v>
      </c>
      <c r="C1710" s="616" t="s">
        <v>7</v>
      </c>
      <c r="D1710" s="616" t="s">
        <v>11249</v>
      </c>
      <c r="E1710" s="820" t="s">
        <v>14075</v>
      </c>
      <c r="F1710" s="820"/>
      <c r="G1710" s="552" t="s">
        <v>14118</v>
      </c>
      <c r="H1710" s="551">
        <v>1</v>
      </c>
      <c r="I1710" s="550">
        <v>423.24</v>
      </c>
      <c r="J1710" s="550">
        <v>423.24</v>
      </c>
    </row>
    <row r="1711" spans="1:10" ht="24" customHeight="1">
      <c r="A1711" s="617" t="s">
        <v>14077</v>
      </c>
      <c r="B1711" s="549" t="s">
        <v>14076</v>
      </c>
      <c r="C1711" s="617" t="s">
        <v>7</v>
      </c>
      <c r="D1711" s="617" t="s">
        <v>29</v>
      </c>
      <c r="E1711" s="821" t="s">
        <v>14075</v>
      </c>
      <c r="F1711" s="821"/>
      <c r="G1711" s="548" t="s">
        <v>26</v>
      </c>
      <c r="H1711" s="547">
        <v>11.02</v>
      </c>
      <c r="I1711" s="546">
        <v>14.37</v>
      </c>
      <c r="J1711" s="546">
        <v>158.35</v>
      </c>
    </row>
    <row r="1712" spans="1:10" ht="24" customHeight="1">
      <c r="A1712" s="613" t="s">
        <v>14073</v>
      </c>
      <c r="B1712" s="545" t="s">
        <v>14361</v>
      </c>
      <c r="C1712" s="613" t="s">
        <v>7</v>
      </c>
      <c r="D1712" s="613" t="s">
        <v>5510</v>
      </c>
      <c r="E1712" s="817" t="s">
        <v>14071</v>
      </c>
      <c r="F1712" s="817"/>
      <c r="G1712" s="544" t="s">
        <v>14118</v>
      </c>
      <c r="H1712" s="543">
        <v>0.94</v>
      </c>
      <c r="I1712" s="542">
        <v>61.5</v>
      </c>
      <c r="J1712" s="542">
        <v>57.81</v>
      </c>
    </row>
    <row r="1713" spans="1:10" ht="24" customHeight="1">
      <c r="A1713" s="613" t="s">
        <v>14073</v>
      </c>
      <c r="B1713" s="545" t="s">
        <v>14313</v>
      </c>
      <c r="C1713" s="613" t="s">
        <v>7</v>
      </c>
      <c r="D1713" s="613" t="s">
        <v>5893</v>
      </c>
      <c r="E1713" s="817" t="s">
        <v>14071</v>
      </c>
      <c r="F1713" s="817"/>
      <c r="G1713" s="544" t="s">
        <v>21</v>
      </c>
      <c r="H1713" s="543">
        <v>422.63</v>
      </c>
      <c r="I1713" s="542">
        <v>0.49</v>
      </c>
      <c r="J1713" s="542">
        <v>207.08</v>
      </c>
    </row>
    <row r="1714" spans="1:10" ht="25.5">
      <c r="A1714" s="614"/>
      <c r="B1714" s="614"/>
      <c r="C1714" s="614"/>
      <c r="D1714" s="614"/>
      <c r="E1714" s="614" t="s">
        <v>14070</v>
      </c>
      <c r="F1714" s="541">
        <v>57.714875599999999</v>
      </c>
      <c r="G1714" s="614" t="s">
        <v>14069</v>
      </c>
      <c r="H1714" s="541">
        <v>48.52</v>
      </c>
      <c r="I1714" s="614" t="s">
        <v>14068</v>
      </c>
      <c r="J1714" s="541">
        <v>106.23</v>
      </c>
    </row>
    <row r="1715" spans="1:10" ht="15" thickBot="1">
      <c r="A1715" s="614"/>
      <c r="B1715" s="614"/>
      <c r="C1715" s="614"/>
      <c r="D1715" s="614"/>
      <c r="E1715" s="614" t="s">
        <v>14067</v>
      </c>
      <c r="F1715" s="541">
        <v>117.23</v>
      </c>
      <c r="G1715" s="614"/>
      <c r="H1715" s="818" t="s">
        <v>14066</v>
      </c>
      <c r="I1715" s="818"/>
      <c r="J1715" s="541">
        <v>540.47</v>
      </c>
    </row>
    <row r="1716" spans="1:10" ht="0.95" customHeight="1" thickTop="1">
      <c r="A1716" s="540"/>
      <c r="B1716" s="540"/>
      <c r="C1716" s="540"/>
      <c r="D1716" s="540"/>
      <c r="E1716" s="540"/>
      <c r="F1716" s="540"/>
      <c r="G1716" s="540"/>
      <c r="H1716" s="540"/>
      <c r="I1716" s="540"/>
      <c r="J1716" s="540"/>
    </row>
    <row r="1717" spans="1:10" ht="18" customHeight="1">
      <c r="A1717" s="615"/>
      <c r="B1717" s="554" t="s">
        <v>14089</v>
      </c>
      <c r="C1717" s="615" t="s">
        <v>14088</v>
      </c>
      <c r="D1717" s="615" t="s">
        <v>14087</v>
      </c>
      <c r="E1717" s="819" t="s">
        <v>14086</v>
      </c>
      <c r="F1717" s="819"/>
      <c r="G1717" s="555" t="s">
        <v>14085</v>
      </c>
      <c r="H1717" s="554" t="s">
        <v>14084</v>
      </c>
      <c r="I1717" s="554" t="s">
        <v>14083</v>
      </c>
      <c r="J1717" s="554" t="s">
        <v>14082</v>
      </c>
    </row>
    <row r="1718" spans="1:10" ht="36" customHeight="1">
      <c r="A1718" s="616" t="s">
        <v>14081</v>
      </c>
      <c r="B1718" s="553" t="s">
        <v>14364</v>
      </c>
      <c r="C1718" s="616" t="s">
        <v>7</v>
      </c>
      <c r="D1718" s="616" t="s">
        <v>11189</v>
      </c>
      <c r="E1718" s="820" t="s">
        <v>14075</v>
      </c>
      <c r="F1718" s="820"/>
      <c r="G1718" s="552" t="s">
        <v>14118</v>
      </c>
      <c r="H1718" s="551">
        <v>1</v>
      </c>
      <c r="I1718" s="550">
        <v>325.54000000000002</v>
      </c>
      <c r="J1718" s="550">
        <v>325.54000000000002</v>
      </c>
    </row>
    <row r="1719" spans="1:10" ht="48" customHeight="1">
      <c r="A1719" s="617" t="s">
        <v>14077</v>
      </c>
      <c r="B1719" s="549" t="s">
        <v>14356</v>
      </c>
      <c r="C1719" s="617" t="s">
        <v>7</v>
      </c>
      <c r="D1719" s="617" t="s">
        <v>1720</v>
      </c>
      <c r="E1719" s="821" t="s">
        <v>14108</v>
      </c>
      <c r="F1719" s="821"/>
      <c r="G1719" s="548" t="s">
        <v>68</v>
      </c>
      <c r="H1719" s="547">
        <v>1.01</v>
      </c>
      <c r="I1719" s="546">
        <v>1.54</v>
      </c>
      <c r="J1719" s="546">
        <v>1.55</v>
      </c>
    </row>
    <row r="1720" spans="1:10" ht="48" customHeight="1">
      <c r="A1720" s="617" t="s">
        <v>14077</v>
      </c>
      <c r="B1720" s="549" t="s">
        <v>14357</v>
      </c>
      <c r="C1720" s="617" t="s">
        <v>7</v>
      </c>
      <c r="D1720" s="617" t="s">
        <v>1721</v>
      </c>
      <c r="E1720" s="821" t="s">
        <v>14108</v>
      </c>
      <c r="F1720" s="821"/>
      <c r="G1720" s="548" t="s">
        <v>85</v>
      </c>
      <c r="H1720" s="547">
        <v>3.31</v>
      </c>
      <c r="I1720" s="546">
        <v>0.28999999999999998</v>
      </c>
      <c r="J1720" s="546">
        <v>0.95</v>
      </c>
    </row>
    <row r="1721" spans="1:10" ht="24" customHeight="1">
      <c r="A1721" s="617" t="s">
        <v>14077</v>
      </c>
      <c r="B1721" s="549" t="s">
        <v>14233</v>
      </c>
      <c r="C1721" s="617" t="s">
        <v>7</v>
      </c>
      <c r="D1721" s="617" t="s">
        <v>1661</v>
      </c>
      <c r="E1721" s="821" t="s">
        <v>14075</v>
      </c>
      <c r="F1721" s="821"/>
      <c r="G1721" s="548" t="s">
        <v>26</v>
      </c>
      <c r="H1721" s="547">
        <v>4.32</v>
      </c>
      <c r="I1721" s="546">
        <v>12.88</v>
      </c>
      <c r="J1721" s="546">
        <v>55.64</v>
      </c>
    </row>
    <row r="1722" spans="1:10" ht="24" customHeight="1">
      <c r="A1722" s="613" t="s">
        <v>14073</v>
      </c>
      <c r="B1722" s="545" t="s">
        <v>14361</v>
      </c>
      <c r="C1722" s="613" t="s">
        <v>7</v>
      </c>
      <c r="D1722" s="613" t="s">
        <v>5510</v>
      </c>
      <c r="E1722" s="817" t="s">
        <v>14071</v>
      </c>
      <c r="F1722" s="817"/>
      <c r="G1722" s="544" t="s">
        <v>14118</v>
      </c>
      <c r="H1722" s="543">
        <v>0.95</v>
      </c>
      <c r="I1722" s="542">
        <v>61.5</v>
      </c>
      <c r="J1722" s="542">
        <v>58.42</v>
      </c>
    </row>
    <row r="1723" spans="1:10" ht="24" customHeight="1">
      <c r="A1723" s="613" t="s">
        <v>14073</v>
      </c>
      <c r="B1723" s="545" t="s">
        <v>14313</v>
      </c>
      <c r="C1723" s="613" t="s">
        <v>7</v>
      </c>
      <c r="D1723" s="613" t="s">
        <v>5893</v>
      </c>
      <c r="E1723" s="817" t="s">
        <v>14071</v>
      </c>
      <c r="F1723" s="817"/>
      <c r="G1723" s="544" t="s">
        <v>21</v>
      </c>
      <c r="H1723" s="543">
        <v>426.49</v>
      </c>
      <c r="I1723" s="542">
        <v>0.49</v>
      </c>
      <c r="J1723" s="542">
        <v>208.98</v>
      </c>
    </row>
    <row r="1724" spans="1:10" ht="25.5">
      <c r="A1724" s="614"/>
      <c r="B1724" s="614"/>
      <c r="C1724" s="614"/>
      <c r="D1724" s="614"/>
      <c r="E1724" s="614" t="s">
        <v>14070</v>
      </c>
      <c r="F1724" s="541">
        <v>20.841030100000001</v>
      </c>
      <c r="G1724" s="614" t="s">
        <v>14069</v>
      </c>
      <c r="H1724" s="541">
        <v>17.52</v>
      </c>
      <c r="I1724" s="614" t="s">
        <v>14068</v>
      </c>
      <c r="J1724" s="541">
        <v>38.36</v>
      </c>
    </row>
    <row r="1725" spans="1:10" ht="15" thickBot="1">
      <c r="A1725" s="614"/>
      <c r="B1725" s="614"/>
      <c r="C1725" s="614"/>
      <c r="D1725" s="614"/>
      <c r="E1725" s="614" t="s">
        <v>14067</v>
      </c>
      <c r="F1725" s="541">
        <v>90.17</v>
      </c>
      <c r="G1725" s="614"/>
      <c r="H1725" s="818" t="s">
        <v>14066</v>
      </c>
      <c r="I1725" s="818"/>
      <c r="J1725" s="541">
        <v>415.71</v>
      </c>
    </row>
    <row r="1726" spans="1:10" ht="0.95" customHeight="1" thickTop="1">
      <c r="A1726" s="540"/>
      <c r="B1726" s="540"/>
      <c r="C1726" s="540"/>
      <c r="D1726" s="540"/>
      <c r="E1726" s="540"/>
      <c r="F1726" s="540"/>
      <c r="G1726" s="540"/>
      <c r="H1726" s="540"/>
      <c r="I1726" s="540"/>
      <c r="J1726" s="540"/>
    </row>
    <row r="1727" spans="1:10" ht="18" customHeight="1">
      <c r="A1727" s="615"/>
      <c r="B1727" s="554" t="s">
        <v>14089</v>
      </c>
      <c r="C1727" s="615" t="s">
        <v>14088</v>
      </c>
      <c r="D1727" s="615" t="s">
        <v>14087</v>
      </c>
      <c r="E1727" s="819" t="s">
        <v>14086</v>
      </c>
      <c r="F1727" s="819"/>
      <c r="G1727" s="555" t="s">
        <v>14085</v>
      </c>
      <c r="H1727" s="554" t="s">
        <v>14084</v>
      </c>
      <c r="I1727" s="554" t="s">
        <v>14083</v>
      </c>
      <c r="J1727" s="554" t="s">
        <v>14082</v>
      </c>
    </row>
    <row r="1728" spans="1:10" ht="36" customHeight="1">
      <c r="A1728" s="616" t="s">
        <v>14081</v>
      </c>
      <c r="B1728" s="553" t="s">
        <v>14363</v>
      </c>
      <c r="C1728" s="616" t="s">
        <v>7</v>
      </c>
      <c r="D1728" s="616" t="s">
        <v>11278</v>
      </c>
      <c r="E1728" s="820" t="s">
        <v>14075</v>
      </c>
      <c r="F1728" s="820"/>
      <c r="G1728" s="552" t="s">
        <v>14118</v>
      </c>
      <c r="H1728" s="551">
        <v>1</v>
      </c>
      <c r="I1728" s="550">
        <v>349.9</v>
      </c>
      <c r="J1728" s="550">
        <v>349.9</v>
      </c>
    </row>
    <row r="1729" spans="1:10" ht="48" customHeight="1">
      <c r="A1729" s="617" t="s">
        <v>14077</v>
      </c>
      <c r="B1729" s="549" t="s">
        <v>14356</v>
      </c>
      <c r="C1729" s="617" t="s">
        <v>7</v>
      </c>
      <c r="D1729" s="617" t="s">
        <v>1720</v>
      </c>
      <c r="E1729" s="821" t="s">
        <v>14108</v>
      </c>
      <c r="F1729" s="821"/>
      <c r="G1729" s="548" t="s">
        <v>68</v>
      </c>
      <c r="H1729" s="547">
        <v>0.8</v>
      </c>
      <c r="I1729" s="546">
        <v>1.54</v>
      </c>
      <c r="J1729" s="546">
        <v>1.23</v>
      </c>
    </row>
    <row r="1730" spans="1:10" ht="48" customHeight="1">
      <c r="A1730" s="617" t="s">
        <v>14077</v>
      </c>
      <c r="B1730" s="549" t="s">
        <v>14357</v>
      </c>
      <c r="C1730" s="617" t="s">
        <v>7</v>
      </c>
      <c r="D1730" s="617" t="s">
        <v>1721</v>
      </c>
      <c r="E1730" s="821" t="s">
        <v>14108</v>
      </c>
      <c r="F1730" s="821"/>
      <c r="G1730" s="548" t="s">
        <v>85</v>
      </c>
      <c r="H1730" s="547">
        <v>2.62</v>
      </c>
      <c r="I1730" s="546">
        <v>0.28999999999999998</v>
      </c>
      <c r="J1730" s="546">
        <v>0.75</v>
      </c>
    </row>
    <row r="1731" spans="1:10" ht="24" customHeight="1">
      <c r="A1731" s="617" t="s">
        <v>14077</v>
      </c>
      <c r="B1731" s="549" t="s">
        <v>14233</v>
      </c>
      <c r="C1731" s="617" t="s">
        <v>7</v>
      </c>
      <c r="D1731" s="617" t="s">
        <v>1661</v>
      </c>
      <c r="E1731" s="821" t="s">
        <v>14075</v>
      </c>
      <c r="F1731" s="821"/>
      <c r="G1731" s="548" t="s">
        <v>26</v>
      </c>
      <c r="H1731" s="547">
        <v>3.42</v>
      </c>
      <c r="I1731" s="546">
        <v>12.88</v>
      </c>
      <c r="J1731" s="546">
        <v>44.04</v>
      </c>
    </row>
    <row r="1732" spans="1:10" ht="24" customHeight="1">
      <c r="A1732" s="613" t="s">
        <v>14073</v>
      </c>
      <c r="B1732" s="545" t="s">
        <v>14256</v>
      </c>
      <c r="C1732" s="613" t="s">
        <v>7</v>
      </c>
      <c r="D1732" s="613" t="s">
        <v>5513</v>
      </c>
      <c r="E1732" s="817" t="s">
        <v>14071</v>
      </c>
      <c r="F1732" s="817"/>
      <c r="G1732" s="544" t="s">
        <v>14118</v>
      </c>
      <c r="H1732" s="543">
        <v>1.07</v>
      </c>
      <c r="I1732" s="542">
        <v>62.5</v>
      </c>
      <c r="J1732" s="542">
        <v>66.87</v>
      </c>
    </row>
    <row r="1733" spans="1:10" ht="24" customHeight="1">
      <c r="A1733" s="613" t="s">
        <v>14073</v>
      </c>
      <c r="B1733" s="545" t="s">
        <v>14313</v>
      </c>
      <c r="C1733" s="613" t="s">
        <v>7</v>
      </c>
      <c r="D1733" s="613" t="s">
        <v>5893</v>
      </c>
      <c r="E1733" s="817" t="s">
        <v>14071</v>
      </c>
      <c r="F1733" s="817"/>
      <c r="G1733" s="544" t="s">
        <v>21</v>
      </c>
      <c r="H1733" s="543">
        <v>483.7</v>
      </c>
      <c r="I1733" s="542">
        <v>0.49</v>
      </c>
      <c r="J1733" s="542">
        <v>237.01</v>
      </c>
    </row>
    <row r="1734" spans="1:10" ht="25.5">
      <c r="A1734" s="614"/>
      <c r="B1734" s="614"/>
      <c r="C1734" s="614"/>
      <c r="D1734" s="614"/>
      <c r="E1734" s="614" t="s">
        <v>14070</v>
      </c>
      <c r="F1734" s="541">
        <v>16.494621299999999</v>
      </c>
      <c r="G1734" s="614" t="s">
        <v>14069</v>
      </c>
      <c r="H1734" s="541">
        <v>13.87</v>
      </c>
      <c r="I1734" s="614" t="s">
        <v>14068</v>
      </c>
      <c r="J1734" s="541">
        <v>30.36</v>
      </c>
    </row>
    <row r="1735" spans="1:10" ht="15" thickBot="1">
      <c r="A1735" s="614"/>
      <c r="B1735" s="614"/>
      <c r="C1735" s="614"/>
      <c r="D1735" s="614"/>
      <c r="E1735" s="614" t="s">
        <v>14067</v>
      </c>
      <c r="F1735" s="541">
        <v>96.92</v>
      </c>
      <c r="G1735" s="614"/>
      <c r="H1735" s="818" t="s">
        <v>14066</v>
      </c>
      <c r="I1735" s="818"/>
      <c r="J1735" s="541">
        <v>446.82</v>
      </c>
    </row>
    <row r="1736" spans="1:10" ht="0.95" customHeight="1" thickTop="1">
      <c r="A1736" s="540"/>
      <c r="B1736" s="540"/>
      <c r="C1736" s="540"/>
      <c r="D1736" s="540"/>
      <c r="E1736" s="540"/>
      <c r="F1736" s="540"/>
      <c r="G1736" s="540"/>
      <c r="H1736" s="540"/>
      <c r="I1736" s="540"/>
      <c r="J1736" s="540"/>
    </row>
    <row r="1737" spans="1:10" ht="18" customHeight="1">
      <c r="A1737" s="615"/>
      <c r="B1737" s="554" t="s">
        <v>14089</v>
      </c>
      <c r="C1737" s="615" t="s">
        <v>14088</v>
      </c>
      <c r="D1737" s="615" t="s">
        <v>14087</v>
      </c>
      <c r="E1737" s="819" t="s">
        <v>14086</v>
      </c>
      <c r="F1737" s="819"/>
      <c r="G1737" s="555" t="s">
        <v>14085</v>
      </c>
      <c r="H1737" s="554" t="s">
        <v>14084</v>
      </c>
      <c r="I1737" s="554" t="s">
        <v>14083</v>
      </c>
      <c r="J1737" s="554" t="s">
        <v>14082</v>
      </c>
    </row>
    <row r="1738" spans="1:10" ht="36" customHeight="1">
      <c r="A1738" s="616" t="s">
        <v>14081</v>
      </c>
      <c r="B1738" s="553" t="s">
        <v>14362</v>
      </c>
      <c r="C1738" s="616" t="s">
        <v>7</v>
      </c>
      <c r="D1738" s="616" t="s">
        <v>11191</v>
      </c>
      <c r="E1738" s="820" t="s">
        <v>14075</v>
      </c>
      <c r="F1738" s="820"/>
      <c r="G1738" s="552" t="s">
        <v>14118</v>
      </c>
      <c r="H1738" s="551">
        <v>1</v>
      </c>
      <c r="I1738" s="550">
        <v>293.5</v>
      </c>
      <c r="J1738" s="550">
        <v>293.5</v>
      </c>
    </row>
    <row r="1739" spans="1:10" ht="48" customHeight="1">
      <c r="A1739" s="617" t="s">
        <v>14077</v>
      </c>
      <c r="B1739" s="549" t="s">
        <v>14356</v>
      </c>
      <c r="C1739" s="617" t="s">
        <v>7</v>
      </c>
      <c r="D1739" s="617" t="s">
        <v>1720</v>
      </c>
      <c r="E1739" s="821" t="s">
        <v>14108</v>
      </c>
      <c r="F1739" s="821"/>
      <c r="G1739" s="548" t="s">
        <v>68</v>
      </c>
      <c r="H1739" s="547">
        <v>1.08</v>
      </c>
      <c r="I1739" s="546">
        <v>1.54</v>
      </c>
      <c r="J1739" s="546">
        <v>1.66</v>
      </c>
    </row>
    <row r="1740" spans="1:10" ht="48" customHeight="1">
      <c r="A1740" s="617" t="s">
        <v>14077</v>
      </c>
      <c r="B1740" s="549" t="s">
        <v>14357</v>
      </c>
      <c r="C1740" s="617" t="s">
        <v>7</v>
      </c>
      <c r="D1740" s="617" t="s">
        <v>1721</v>
      </c>
      <c r="E1740" s="821" t="s">
        <v>14108</v>
      </c>
      <c r="F1740" s="821"/>
      <c r="G1740" s="548" t="s">
        <v>85</v>
      </c>
      <c r="H1740" s="547">
        <v>3.56</v>
      </c>
      <c r="I1740" s="546">
        <v>0.28999999999999998</v>
      </c>
      <c r="J1740" s="546">
        <v>1.03</v>
      </c>
    </row>
    <row r="1741" spans="1:10" ht="24" customHeight="1">
      <c r="A1741" s="617" t="s">
        <v>14077</v>
      </c>
      <c r="B1741" s="549" t="s">
        <v>14233</v>
      </c>
      <c r="C1741" s="617" t="s">
        <v>7</v>
      </c>
      <c r="D1741" s="617" t="s">
        <v>1661</v>
      </c>
      <c r="E1741" s="821" t="s">
        <v>14075</v>
      </c>
      <c r="F1741" s="821"/>
      <c r="G1741" s="548" t="s">
        <v>26</v>
      </c>
      <c r="H1741" s="547">
        <v>4.6399999999999997</v>
      </c>
      <c r="I1741" s="546">
        <v>12.88</v>
      </c>
      <c r="J1741" s="546">
        <v>59.76</v>
      </c>
    </row>
    <row r="1742" spans="1:10" ht="24" customHeight="1">
      <c r="A1742" s="613" t="s">
        <v>14073</v>
      </c>
      <c r="B1742" s="545" t="s">
        <v>14361</v>
      </c>
      <c r="C1742" s="613" t="s">
        <v>7</v>
      </c>
      <c r="D1742" s="613" t="s">
        <v>5510</v>
      </c>
      <c r="E1742" s="817" t="s">
        <v>14071</v>
      </c>
      <c r="F1742" s="817"/>
      <c r="G1742" s="544" t="s">
        <v>14118</v>
      </c>
      <c r="H1742" s="543">
        <v>1.02</v>
      </c>
      <c r="I1742" s="542">
        <v>61.5</v>
      </c>
      <c r="J1742" s="542">
        <v>62.73</v>
      </c>
    </row>
    <row r="1743" spans="1:10" ht="24" customHeight="1">
      <c r="A1743" s="613" t="s">
        <v>14073</v>
      </c>
      <c r="B1743" s="545" t="s">
        <v>14313</v>
      </c>
      <c r="C1743" s="613" t="s">
        <v>7</v>
      </c>
      <c r="D1743" s="613" t="s">
        <v>5893</v>
      </c>
      <c r="E1743" s="817" t="s">
        <v>14071</v>
      </c>
      <c r="F1743" s="817"/>
      <c r="G1743" s="544" t="s">
        <v>21</v>
      </c>
      <c r="H1743" s="543">
        <v>343.52</v>
      </c>
      <c r="I1743" s="542">
        <v>0.49</v>
      </c>
      <c r="J1743" s="542">
        <v>168.32</v>
      </c>
    </row>
    <row r="1744" spans="1:10" ht="25.5">
      <c r="A1744" s="614"/>
      <c r="B1744" s="614"/>
      <c r="C1744" s="614"/>
      <c r="D1744" s="614"/>
      <c r="E1744" s="614" t="s">
        <v>14070</v>
      </c>
      <c r="F1744" s="541">
        <v>22.384005200000001</v>
      </c>
      <c r="G1744" s="614" t="s">
        <v>14069</v>
      </c>
      <c r="H1744" s="541">
        <v>18.82</v>
      </c>
      <c r="I1744" s="614" t="s">
        <v>14068</v>
      </c>
      <c r="J1744" s="541">
        <v>41.2</v>
      </c>
    </row>
    <row r="1745" spans="1:10" ht="15" thickBot="1">
      <c r="A1745" s="614"/>
      <c r="B1745" s="614"/>
      <c r="C1745" s="614"/>
      <c r="D1745" s="614"/>
      <c r="E1745" s="614" t="s">
        <v>14067</v>
      </c>
      <c r="F1745" s="541">
        <v>81.290000000000006</v>
      </c>
      <c r="G1745" s="614"/>
      <c r="H1745" s="818" t="s">
        <v>14066</v>
      </c>
      <c r="I1745" s="818"/>
      <c r="J1745" s="541">
        <v>374.79</v>
      </c>
    </row>
    <row r="1746" spans="1:10" ht="0.95" customHeight="1" thickTop="1">
      <c r="A1746" s="540"/>
      <c r="B1746" s="540"/>
      <c r="C1746" s="540"/>
      <c r="D1746" s="540"/>
      <c r="E1746" s="540"/>
      <c r="F1746" s="540"/>
      <c r="G1746" s="540"/>
      <c r="H1746" s="540"/>
      <c r="I1746" s="540"/>
      <c r="J1746" s="540"/>
    </row>
    <row r="1747" spans="1:10" ht="18" customHeight="1">
      <c r="A1747" s="615"/>
      <c r="B1747" s="554" t="s">
        <v>14089</v>
      </c>
      <c r="C1747" s="615" t="s">
        <v>14088</v>
      </c>
      <c r="D1747" s="615" t="s">
        <v>14087</v>
      </c>
      <c r="E1747" s="819" t="s">
        <v>14086</v>
      </c>
      <c r="F1747" s="819"/>
      <c r="G1747" s="555" t="s">
        <v>14085</v>
      </c>
      <c r="H1747" s="554" t="s">
        <v>14084</v>
      </c>
      <c r="I1747" s="554" t="s">
        <v>14083</v>
      </c>
      <c r="J1747" s="554" t="s">
        <v>14082</v>
      </c>
    </row>
    <row r="1748" spans="1:10" ht="24" customHeight="1">
      <c r="A1748" s="616" t="s">
        <v>14081</v>
      </c>
      <c r="B1748" s="553" t="s">
        <v>14306</v>
      </c>
      <c r="C1748" s="616" t="s">
        <v>7</v>
      </c>
      <c r="D1748" s="616" t="s">
        <v>266</v>
      </c>
      <c r="E1748" s="820" t="s">
        <v>14075</v>
      </c>
      <c r="F1748" s="820"/>
      <c r="G1748" s="552" t="s">
        <v>26</v>
      </c>
      <c r="H1748" s="551">
        <v>1</v>
      </c>
      <c r="I1748" s="550">
        <v>17.68</v>
      </c>
      <c r="J1748" s="550">
        <v>17.68</v>
      </c>
    </row>
    <row r="1749" spans="1:10" ht="24" customHeight="1">
      <c r="A1749" s="617" t="s">
        <v>14077</v>
      </c>
      <c r="B1749" s="549" t="s">
        <v>14295</v>
      </c>
      <c r="C1749" s="617" t="s">
        <v>7</v>
      </c>
      <c r="D1749" s="617" t="s">
        <v>855</v>
      </c>
      <c r="E1749" s="821" t="s">
        <v>14075</v>
      </c>
      <c r="F1749" s="821"/>
      <c r="G1749" s="548" t="s">
        <v>26</v>
      </c>
      <c r="H1749" s="547">
        <v>1</v>
      </c>
      <c r="I1749" s="546">
        <v>0.1</v>
      </c>
      <c r="J1749" s="546">
        <v>0.1</v>
      </c>
    </row>
    <row r="1750" spans="1:10" ht="24" customHeight="1">
      <c r="A1750" s="613" t="s">
        <v>14073</v>
      </c>
      <c r="B1750" s="545" t="s">
        <v>14103</v>
      </c>
      <c r="C1750" s="613" t="s">
        <v>7</v>
      </c>
      <c r="D1750" s="613" t="s">
        <v>11501</v>
      </c>
      <c r="E1750" s="817" t="s">
        <v>14100</v>
      </c>
      <c r="F1750" s="817"/>
      <c r="G1750" s="544" t="s">
        <v>26</v>
      </c>
      <c r="H1750" s="543">
        <v>1</v>
      </c>
      <c r="I1750" s="542">
        <v>2.2000000000000002</v>
      </c>
      <c r="J1750" s="542">
        <v>2.2000000000000002</v>
      </c>
    </row>
    <row r="1751" spans="1:10" ht="24" customHeight="1">
      <c r="A1751" s="613" t="s">
        <v>14073</v>
      </c>
      <c r="B1751" s="545" t="s">
        <v>14294</v>
      </c>
      <c r="C1751" s="613" t="s">
        <v>7</v>
      </c>
      <c r="D1751" s="613" t="s">
        <v>5517</v>
      </c>
      <c r="E1751" s="817" t="s">
        <v>14092</v>
      </c>
      <c r="F1751" s="817"/>
      <c r="G1751" s="544" t="s">
        <v>26</v>
      </c>
      <c r="H1751" s="543">
        <v>1</v>
      </c>
      <c r="I1751" s="542">
        <v>12.79</v>
      </c>
      <c r="J1751" s="542">
        <v>12.79</v>
      </c>
    </row>
    <row r="1752" spans="1:10" ht="24" customHeight="1">
      <c r="A1752" s="613" t="s">
        <v>14073</v>
      </c>
      <c r="B1752" s="545" t="s">
        <v>14102</v>
      </c>
      <c r="C1752" s="613" t="s">
        <v>7</v>
      </c>
      <c r="D1752" s="613" t="s">
        <v>11571</v>
      </c>
      <c r="E1752" s="817" t="s">
        <v>14098</v>
      </c>
      <c r="F1752" s="817"/>
      <c r="G1752" s="544" t="s">
        <v>26</v>
      </c>
      <c r="H1752" s="543">
        <v>1</v>
      </c>
      <c r="I1752" s="542">
        <v>0.96</v>
      </c>
      <c r="J1752" s="542">
        <v>0.96</v>
      </c>
    </row>
    <row r="1753" spans="1:10" ht="24" customHeight="1">
      <c r="A1753" s="613" t="s">
        <v>14073</v>
      </c>
      <c r="B1753" s="545" t="s">
        <v>14101</v>
      </c>
      <c r="C1753" s="613" t="s">
        <v>7</v>
      </c>
      <c r="D1753" s="613" t="s">
        <v>11582</v>
      </c>
      <c r="E1753" s="817" t="s">
        <v>14100</v>
      </c>
      <c r="F1753" s="817"/>
      <c r="G1753" s="544" t="s">
        <v>26</v>
      </c>
      <c r="H1753" s="543">
        <v>1</v>
      </c>
      <c r="I1753" s="542">
        <v>0.35</v>
      </c>
      <c r="J1753" s="542">
        <v>0.35</v>
      </c>
    </row>
    <row r="1754" spans="1:10" ht="24" customHeight="1">
      <c r="A1754" s="613" t="s">
        <v>14073</v>
      </c>
      <c r="B1754" s="545" t="s">
        <v>14099</v>
      </c>
      <c r="C1754" s="613" t="s">
        <v>7</v>
      </c>
      <c r="D1754" s="613" t="s">
        <v>11597</v>
      </c>
      <c r="E1754" s="817" t="s">
        <v>14098</v>
      </c>
      <c r="F1754" s="817"/>
      <c r="G1754" s="544" t="s">
        <v>26</v>
      </c>
      <c r="H1754" s="543">
        <v>1</v>
      </c>
      <c r="I1754" s="542">
        <v>0.5</v>
      </c>
      <c r="J1754" s="542">
        <v>0.5</v>
      </c>
    </row>
    <row r="1755" spans="1:10" ht="24" customHeight="1">
      <c r="A1755" s="613" t="s">
        <v>14073</v>
      </c>
      <c r="B1755" s="545" t="s">
        <v>14097</v>
      </c>
      <c r="C1755" s="613" t="s">
        <v>7</v>
      </c>
      <c r="D1755" s="613" t="s">
        <v>11676</v>
      </c>
      <c r="E1755" s="817" t="s">
        <v>14096</v>
      </c>
      <c r="F1755" s="817"/>
      <c r="G1755" s="544" t="s">
        <v>26</v>
      </c>
      <c r="H1755" s="543">
        <v>1</v>
      </c>
      <c r="I1755" s="542">
        <v>7.0000000000000007E-2</v>
      </c>
      <c r="J1755" s="542">
        <v>7.0000000000000007E-2</v>
      </c>
    </row>
    <row r="1756" spans="1:10" ht="24" customHeight="1">
      <c r="A1756" s="613" t="s">
        <v>14073</v>
      </c>
      <c r="B1756" s="545" t="s">
        <v>14095</v>
      </c>
      <c r="C1756" s="613" t="s">
        <v>7</v>
      </c>
      <c r="D1756" s="613" t="s">
        <v>11736</v>
      </c>
      <c r="E1756" s="817" t="s">
        <v>14094</v>
      </c>
      <c r="F1756" s="817"/>
      <c r="G1756" s="544" t="s">
        <v>26</v>
      </c>
      <c r="H1756" s="543">
        <v>1</v>
      </c>
      <c r="I1756" s="542">
        <v>0.71</v>
      </c>
      <c r="J1756" s="542">
        <v>0.71</v>
      </c>
    </row>
    <row r="1757" spans="1:10" ht="25.5">
      <c r="A1757" s="614"/>
      <c r="B1757" s="614"/>
      <c r="C1757" s="614"/>
      <c r="D1757" s="614"/>
      <c r="E1757" s="614" t="s">
        <v>14070</v>
      </c>
      <c r="F1757" s="541">
        <v>7.0031511000000002</v>
      </c>
      <c r="G1757" s="614" t="s">
        <v>14069</v>
      </c>
      <c r="H1757" s="541">
        <v>5.89</v>
      </c>
      <c r="I1757" s="614" t="s">
        <v>14068</v>
      </c>
      <c r="J1757" s="541">
        <v>12.89</v>
      </c>
    </row>
    <row r="1758" spans="1:10" ht="15" thickBot="1">
      <c r="A1758" s="614"/>
      <c r="B1758" s="614"/>
      <c r="C1758" s="614"/>
      <c r="D1758" s="614"/>
      <c r="E1758" s="614" t="s">
        <v>14067</v>
      </c>
      <c r="F1758" s="541">
        <v>4.8899999999999997</v>
      </c>
      <c r="G1758" s="614"/>
      <c r="H1758" s="818" t="s">
        <v>14066</v>
      </c>
      <c r="I1758" s="818"/>
      <c r="J1758" s="541">
        <v>22.57</v>
      </c>
    </row>
    <row r="1759" spans="1:10" ht="0.95" customHeight="1" thickTop="1">
      <c r="A1759" s="540"/>
      <c r="B1759" s="540"/>
      <c r="C1759" s="540"/>
      <c r="D1759" s="540"/>
      <c r="E1759" s="540"/>
      <c r="F1759" s="540"/>
      <c r="G1759" s="540"/>
      <c r="H1759" s="540"/>
      <c r="I1759" s="540"/>
      <c r="J1759" s="540"/>
    </row>
    <row r="1760" spans="1:10" ht="18" customHeight="1">
      <c r="A1760" s="615"/>
      <c r="B1760" s="554" t="s">
        <v>14089</v>
      </c>
      <c r="C1760" s="615" t="s">
        <v>14088</v>
      </c>
      <c r="D1760" s="615" t="s">
        <v>14087</v>
      </c>
      <c r="E1760" s="819" t="s">
        <v>14086</v>
      </c>
      <c r="F1760" s="819"/>
      <c r="G1760" s="555" t="s">
        <v>14085</v>
      </c>
      <c r="H1760" s="554" t="s">
        <v>14084</v>
      </c>
      <c r="I1760" s="554" t="s">
        <v>14083</v>
      </c>
      <c r="J1760" s="554" t="s">
        <v>14082</v>
      </c>
    </row>
    <row r="1761" spans="1:10" ht="48" customHeight="1">
      <c r="A1761" s="616" t="s">
        <v>14081</v>
      </c>
      <c r="B1761" s="553" t="s">
        <v>14208</v>
      </c>
      <c r="C1761" s="616" t="s">
        <v>7</v>
      </c>
      <c r="D1761" s="616" t="s">
        <v>3150</v>
      </c>
      <c r="E1761" s="820" t="s">
        <v>14206</v>
      </c>
      <c r="F1761" s="820"/>
      <c r="G1761" s="552" t="s">
        <v>21</v>
      </c>
      <c r="H1761" s="551">
        <v>1</v>
      </c>
      <c r="I1761" s="550">
        <v>11.37</v>
      </c>
      <c r="J1761" s="550">
        <v>11.37</v>
      </c>
    </row>
    <row r="1762" spans="1:10" ht="24" customHeight="1">
      <c r="A1762" s="617" t="s">
        <v>14077</v>
      </c>
      <c r="B1762" s="549" t="s">
        <v>14309</v>
      </c>
      <c r="C1762" s="617" t="s">
        <v>7</v>
      </c>
      <c r="D1762" s="617" t="s">
        <v>3166</v>
      </c>
      <c r="E1762" s="821" t="s">
        <v>14206</v>
      </c>
      <c r="F1762" s="821"/>
      <c r="G1762" s="548" t="s">
        <v>21</v>
      </c>
      <c r="H1762" s="547">
        <v>1</v>
      </c>
      <c r="I1762" s="546">
        <v>6.94</v>
      </c>
      <c r="J1762" s="546">
        <v>6.94</v>
      </c>
    </row>
    <row r="1763" spans="1:10" ht="24" customHeight="1">
      <c r="A1763" s="617" t="s">
        <v>14077</v>
      </c>
      <c r="B1763" s="549" t="s">
        <v>14307</v>
      </c>
      <c r="C1763" s="617" t="s">
        <v>7</v>
      </c>
      <c r="D1763" s="617" t="s">
        <v>261</v>
      </c>
      <c r="E1763" s="821" t="s">
        <v>14075</v>
      </c>
      <c r="F1763" s="821"/>
      <c r="G1763" s="548" t="s">
        <v>26</v>
      </c>
      <c r="H1763" s="547">
        <v>3.1E-2</v>
      </c>
      <c r="I1763" s="546">
        <v>13.76</v>
      </c>
      <c r="J1763" s="546">
        <v>0.42</v>
      </c>
    </row>
    <row r="1764" spans="1:10" ht="24" customHeight="1">
      <c r="A1764" s="617" t="s">
        <v>14077</v>
      </c>
      <c r="B1764" s="549" t="s">
        <v>14306</v>
      </c>
      <c r="C1764" s="617" t="s">
        <v>7</v>
      </c>
      <c r="D1764" s="617" t="s">
        <v>266</v>
      </c>
      <c r="E1764" s="821" t="s">
        <v>14075</v>
      </c>
      <c r="F1764" s="821"/>
      <c r="G1764" s="548" t="s">
        <v>26</v>
      </c>
      <c r="H1764" s="547">
        <v>0.18959999999999999</v>
      </c>
      <c r="I1764" s="546">
        <v>17.68</v>
      </c>
      <c r="J1764" s="546">
        <v>3.35</v>
      </c>
    </row>
    <row r="1765" spans="1:10" ht="24" customHeight="1">
      <c r="A1765" s="613" t="s">
        <v>14073</v>
      </c>
      <c r="B1765" s="545" t="s">
        <v>14360</v>
      </c>
      <c r="C1765" s="613" t="s">
        <v>7</v>
      </c>
      <c r="D1765" s="613" t="s">
        <v>12096</v>
      </c>
      <c r="E1765" s="817" t="s">
        <v>14071</v>
      </c>
      <c r="F1765" s="817"/>
      <c r="G1765" s="544" t="s">
        <v>21</v>
      </c>
      <c r="H1765" s="543">
        <v>2.5000000000000001E-2</v>
      </c>
      <c r="I1765" s="542">
        <v>12.23</v>
      </c>
      <c r="J1765" s="542">
        <v>0.3</v>
      </c>
    </row>
    <row r="1766" spans="1:10" ht="36" customHeight="1">
      <c r="A1766" s="613" t="s">
        <v>14073</v>
      </c>
      <c r="B1766" s="545" t="s">
        <v>14359</v>
      </c>
      <c r="C1766" s="613" t="s">
        <v>7</v>
      </c>
      <c r="D1766" s="613" t="s">
        <v>9367</v>
      </c>
      <c r="E1766" s="817" t="s">
        <v>14071</v>
      </c>
      <c r="F1766" s="817"/>
      <c r="G1766" s="544" t="s">
        <v>49</v>
      </c>
      <c r="H1766" s="543">
        <v>2.8159999999999998</v>
      </c>
      <c r="I1766" s="542">
        <v>0.13</v>
      </c>
      <c r="J1766" s="542">
        <v>0.36</v>
      </c>
    </row>
    <row r="1767" spans="1:10" ht="25.5">
      <c r="A1767" s="614"/>
      <c r="B1767" s="614"/>
      <c r="C1767" s="614"/>
      <c r="D1767" s="614"/>
      <c r="E1767" s="614" t="s">
        <v>14070</v>
      </c>
      <c r="F1767" s="541">
        <v>2.1840704</v>
      </c>
      <c r="G1767" s="614" t="s">
        <v>14069</v>
      </c>
      <c r="H1767" s="541">
        <v>1.84</v>
      </c>
      <c r="I1767" s="614" t="s">
        <v>14068</v>
      </c>
      <c r="J1767" s="541">
        <v>4.0199999999999996</v>
      </c>
    </row>
    <row r="1768" spans="1:10" ht="15" thickBot="1">
      <c r="A1768" s="614"/>
      <c r="B1768" s="614"/>
      <c r="C1768" s="614"/>
      <c r="D1768" s="614"/>
      <c r="E1768" s="614" t="s">
        <v>14067</v>
      </c>
      <c r="F1768" s="541">
        <v>3.14</v>
      </c>
      <c r="G1768" s="614"/>
      <c r="H1768" s="818" t="s">
        <v>14066</v>
      </c>
      <c r="I1768" s="818"/>
      <c r="J1768" s="541">
        <v>14.51</v>
      </c>
    </row>
    <row r="1769" spans="1:10" ht="0.95" customHeight="1" thickTop="1">
      <c r="A1769" s="540"/>
      <c r="B1769" s="540"/>
      <c r="C1769" s="540"/>
      <c r="D1769" s="540"/>
      <c r="E1769" s="540"/>
      <c r="F1769" s="540"/>
      <c r="G1769" s="540"/>
      <c r="H1769" s="540"/>
      <c r="I1769" s="540"/>
      <c r="J1769" s="540"/>
    </row>
    <row r="1770" spans="1:10" ht="18" customHeight="1">
      <c r="A1770" s="615"/>
      <c r="B1770" s="554" t="s">
        <v>14089</v>
      </c>
      <c r="C1770" s="615" t="s">
        <v>14088</v>
      </c>
      <c r="D1770" s="615" t="s">
        <v>14087</v>
      </c>
      <c r="E1770" s="819" t="s">
        <v>14086</v>
      </c>
      <c r="F1770" s="819"/>
      <c r="G1770" s="555" t="s">
        <v>14085</v>
      </c>
      <c r="H1770" s="554" t="s">
        <v>14084</v>
      </c>
      <c r="I1770" s="554" t="s">
        <v>14083</v>
      </c>
      <c r="J1770" s="554" t="s">
        <v>14082</v>
      </c>
    </row>
    <row r="1771" spans="1:10" ht="24" customHeight="1">
      <c r="A1771" s="616" t="s">
        <v>14081</v>
      </c>
      <c r="B1771" s="553" t="s">
        <v>14125</v>
      </c>
      <c r="C1771" s="616" t="s">
        <v>7</v>
      </c>
      <c r="D1771" s="616" t="s">
        <v>78</v>
      </c>
      <c r="E1771" s="820" t="s">
        <v>14075</v>
      </c>
      <c r="F1771" s="820"/>
      <c r="G1771" s="552" t="s">
        <v>26</v>
      </c>
      <c r="H1771" s="551">
        <v>1</v>
      </c>
      <c r="I1771" s="550">
        <v>14.33</v>
      </c>
      <c r="J1771" s="550">
        <v>14.33</v>
      </c>
    </row>
    <row r="1772" spans="1:10" ht="24" customHeight="1">
      <c r="A1772" s="617" t="s">
        <v>14077</v>
      </c>
      <c r="B1772" s="549" t="s">
        <v>14293</v>
      </c>
      <c r="C1772" s="617" t="s">
        <v>7</v>
      </c>
      <c r="D1772" s="617" t="s">
        <v>3814</v>
      </c>
      <c r="E1772" s="821" t="s">
        <v>14075</v>
      </c>
      <c r="F1772" s="821"/>
      <c r="G1772" s="548" t="s">
        <v>26</v>
      </c>
      <c r="H1772" s="547">
        <v>1</v>
      </c>
      <c r="I1772" s="546">
        <v>0.23</v>
      </c>
      <c r="J1772" s="546">
        <v>0.23</v>
      </c>
    </row>
    <row r="1773" spans="1:10" ht="24" customHeight="1">
      <c r="A1773" s="613" t="s">
        <v>14073</v>
      </c>
      <c r="B1773" s="545" t="s">
        <v>14292</v>
      </c>
      <c r="C1773" s="613" t="s">
        <v>7</v>
      </c>
      <c r="D1773" s="613" t="s">
        <v>5474</v>
      </c>
      <c r="E1773" s="817" t="s">
        <v>14092</v>
      </c>
      <c r="F1773" s="817"/>
      <c r="G1773" s="544" t="s">
        <v>26</v>
      </c>
      <c r="H1773" s="543">
        <v>1</v>
      </c>
      <c r="I1773" s="542">
        <v>9.2899999999999991</v>
      </c>
      <c r="J1773" s="542">
        <v>9.2899999999999991</v>
      </c>
    </row>
    <row r="1774" spans="1:10" ht="24" customHeight="1">
      <c r="A1774" s="613" t="s">
        <v>14073</v>
      </c>
      <c r="B1774" s="545" t="s">
        <v>14103</v>
      </c>
      <c r="C1774" s="613" t="s">
        <v>7</v>
      </c>
      <c r="D1774" s="613" t="s">
        <v>11501</v>
      </c>
      <c r="E1774" s="817" t="s">
        <v>14100</v>
      </c>
      <c r="F1774" s="817"/>
      <c r="G1774" s="544" t="s">
        <v>26</v>
      </c>
      <c r="H1774" s="543">
        <v>1</v>
      </c>
      <c r="I1774" s="542">
        <v>2.2000000000000002</v>
      </c>
      <c r="J1774" s="542">
        <v>2.2000000000000002</v>
      </c>
    </row>
    <row r="1775" spans="1:10" ht="24" customHeight="1">
      <c r="A1775" s="613" t="s">
        <v>14073</v>
      </c>
      <c r="B1775" s="545" t="s">
        <v>14281</v>
      </c>
      <c r="C1775" s="613" t="s">
        <v>7</v>
      </c>
      <c r="D1775" s="613" t="s">
        <v>11562</v>
      </c>
      <c r="E1775" s="817" t="s">
        <v>14098</v>
      </c>
      <c r="F1775" s="817"/>
      <c r="G1775" s="544" t="s">
        <v>26</v>
      </c>
      <c r="H1775" s="543">
        <v>1</v>
      </c>
      <c r="I1775" s="542">
        <v>0.93</v>
      </c>
      <c r="J1775" s="542">
        <v>0.93</v>
      </c>
    </row>
    <row r="1776" spans="1:10" ht="24" customHeight="1">
      <c r="A1776" s="613" t="s">
        <v>14073</v>
      </c>
      <c r="B1776" s="545" t="s">
        <v>14101</v>
      </c>
      <c r="C1776" s="613" t="s">
        <v>7</v>
      </c>
      <c r="D1776" s="613" t="s">
        <v>11582</v>
      </c>
      <c r="E1776" s="817" t="s">
        <v>14100</v>
      </c>
      <c r="F1776" s="817"/>
      <c r="G1776" s="544" t="s">
        <v>26</v>
      </c>
      <c r="H1776" s="543">
        <v>1</v>
      </c>
      <c r="I1776" s="542">
        <v>0.35</v>
      </c>
      <c r="J1776" s="542">
        <v>0.35</v>
      </c>
    </row>
    <row r="1777" spans="1:10" ht="24" customHeight="1">
      <c r="A1777" s="613" t="s">
        <v>14073</v>
      </c>
      <c r="B1777" s="545" t="s">
        <v>14280</v>
      </c>
      <c r="C1777" s="613" t="s">
        <v>7</v>
      </c>
      <c r="D1777" s="613" t="s">
        <v>11588</v>
      </c>
      <c r="E1777" s="817" t="s">
        <v>14098</v>
      </c>
      <c r="F1777" s="817"/>
      <c r="G1777" s="544" t="s">
        <v>26</v>
      </c>
      <c r="H1777" s="543">
        <v>1</v>
      </c>
      <c r="I1777" s="542">
        <v>0.55000000000000004</v>
      </c>
      <c r="J1777" s="542">
        <v>0.55000000000000004</v>
      </c>
    </row>
    <row r="1778" spans="1:10" ht="24" customHeight="1">
      <c r="A1778" s="613" t="s">
        <v>14073</v>
      </c>
      <c r="B1778" s="545" t="s">
        <v>14097</v>
      </c>
      <c r="C1778" s="613" t="s">
        <v>7</v>
      </c>
      <c r="D1778" s="613" t="s">
        <v>11676</v>
      </c>
      <c r="E1778" s="817" t="s">
        <v>14096</v>
      </c>
      <c r="F1778" s="817"/>
      <c r="G1778" s="544" t="s">
        <v>26</v>
      </c>
      <c r="H1778" s="543">
        <v>1</v>
      </c>
      <c r="I1778" s="542">
        <v>7.0000000000000007E-2</v>
      </c>
      <c r="J1778" s="542">
        <v>7.0000000000000007E-2</v>
      </c>
    </row>
    <row r="1779" spans="1:10" ht="24" customHeight="1">
      <c r="A1779" s="613" t="s">
        <v>14073</v>
      </c>
      <c r="B1779" s="545" t="s">
        <v>14095</v>
      </c>
      <c r="C1779" s="613" t="s">
        <v>7</v>
      </c>
      <c r="D1779" s="613" t="s">
        <v>11736</v>
      </c>
      <c r="E1779" s="817" t="s">
        <v>14094</v>
      </c>
      <c r="F1779" s="817"/>
      <c r="G1779" s="544" t="s">
        <v>26</v>
      </c>
      <c r="H1779" s="543">
        <v>1</v>
      </c>
      <c r="I1779" s="542">
        <v>0.71</v>
      </c>
      <c r="J1779" s="542">
        <v>0.71</v>
      </c>
    </row>
    <row r="1780" spans="1:10" ht="25.5">
      <c r="A1780" s="614"/>
      <c r="B1780" s="614"/>
      <c r="C1780" s="614"/>
      <c r="D1780" s="614"/>
      <c r="E1780" s="614" t="s">
        <v>14070</v>
      </c>
      <c r="F1780" s="541">
        <v>5.1722263999999996</v>
      </c>
      <c r="G1780" s="614" t="s">
        <v>14069</v>
      </c>
      <c r="H1780" s="541">
        <v>4.3499999999999996</v>
      </c>
      <c r="I1780" s="614" t="s">
        <v>14068</v>
      </c>
      <c r="J1780" s="541">
        <v>9.52</v>
      </c>
    </row>
    <row r="1781" spans="1:10" ht="15" thickBot="1">
      <c r="A1781" s="614"/>
      <c r="B1781" s="614"/>
      <c r="C1781" s="614"/>
      <c r="D1781" s="614"/>
      <c r="E1781" s="614" t="s">
        <v>14067</v>
      </c>
      <c r="F1781" s="541">
        <v>3.96</v>
      </c>
      <c r="G1781" s="614"/>
      <c r="H1781" s="818" t="s">
        <v>14066</v>
      </c>
      <c r="I1781" s="818"/>
      <c r="J1781" s="541">
        <v>18.29</v>
      </c>
    </row>
    <row r="1782" spans="1:10" ht="0.95" customHeight="1" thickTop="1">
      <c r="A1782" s="540"/>
      <c r="B1782" s="540"/>
      <c r="C1782" s="540"/>
      <c r="D1782" s="540"/>
      <c r="E1782" s="540"/>
      <c r="F1782" s="540"/>
      <c r="G1782" s="540"/>
      <c r="H1782" s="540"/>
      <c r="I1782" s="540"/>
      <c r="J1782" s="540"/>
    </row>
    <row r="1783" spans="1:10" ht="18" customHeight="1">
      <c r="A1783" s="615"/>
      <c r="B1783" s="554" t="s">
        <v>14089</v>
      </c>
      <c r="C1783" s="615" t="s">
        <v>14088</v>
      </c>
      <c r="D1783" s="615" t="s">
        <v>14087</v>
      </c>
      <c r="E1783" s="819" t="s">
        <v>14086</v>
      </c>
      <c r="F1783" s="819"/>
      <c r="G1783" s="555" t="s">
        <v>14085</v>
      </c>
      <c r="H1783" s="554" t="s">
        <v>14084</v>
      </c>
      <c r="I1783" s="554" t="s">
        <v>14083</v>
      </c>
      <c r="J1783" s="554" t="s">
        <v>14082</v>
      </c>
    </row>
    <row r="1784" spans="1:10" ht="24" customHeight="1">
      <c r="A1784" s="616" t="s">
        <v>14081</v>
      </c>
      <c r="B1784" s="553" t="s">
        <v>14269</v>
      </c>
      <c r="C1784" s="616" t="s">
        <v>7</v>
      </c>
      <c r="D1784" s="616" t="s">
        <v>1657</v>
      </c>
      <c r="E1784" s="820" t="s">
        <v>14075</v>
      </c>
      <c r="F1784" s="820"/>
      <c r="G1784" s="552" t="s">
        <v>26</v>
      </c>
      <c r="H1784" s="551">
        <v>1</v>
      </c>
      <c r="I1784" s="550">
        <v>13.87</v>
      </c>
      <c r="J1784" s="550">
        <v>13.87</v>
      </c>
    </row>
    <row r="1785" spans="1:10" ht="36" customHeight="1">
      <c r="A1785" s="617" t="s">
        <v>14077</v>
      </c>
      <c r="B1785" s="549" t="s">
        <v>14291</v>
      </c>
      <c r="C1785" s="617" t="s">
        <v>7</v>
      </c>
      <c r="D1785" s="617" t="s">
        <v>3815</v>
      </c>
      <c r="E1785" s="821" t="s">
        <v>14075</v>
      </c>
      <c r="F1785" s="821"/>
      <c r="G1785" s="548" t="s">
        <v>26</v>
      </c>
      <c r="H1785" s="547">
        <v>1</v>
      </c>
      <c r="I1785" s="546">
        <v>0.11</v>
      </c>
      <c r="J1785" s="546">
        <v>0.11</v>
      </c>
    </row>
    <row r="1786" spans="1:10" ht="24" customHeight="1">
      <c r="A1786" s="613" t="s">
        <v>14073</v>
      </c>
      <c r="B1786" s="545" t="s">
        <v>14103</v>
      </c>
      <c r="C1786" s="613" t="s">
        <v>7</v>
      </c>
      <c r="D1786" s="613" t="s">
        <v>11501</v>
      </c>
      <c r="E1786" s="817" t="s">
        <v>14100</v>
      </c>
      <c r="F1786" s="817"/>
      <c r="G1786" s="544" t="s">
        <v>26</v>
      </c>
      <c r="H1786" s="543">
        <v>1</v>
      </c>
      <c r="I1786" s="542">
        <v>2.2000000000000002</v>
      </c>
      <c r="J1786" s="542">
        <v>2.2000000000000002</v>
      </c>
    </row>
    <row r="1787" spans="1:10" ht="24" customHeight="1">
      <c r="A1787" s="613" t="s">
        <v>14073</v>
      </c>
      <c r="B1787" s="545" t="s">
        <v>14290</v>
      </c>
      <c r="C1787" s="613" t="s">
        <v>7</v>
      </c>
      <c r="D1787" s="613" t="s">
        <v>5473</v>
      </c>
      <c r="E1787" s="817" t="s">
        <v>14092</v>
      </c>
      <c r="F1787" s="817"/>
      <c r="G1787" s="544" t="s">
        <v>26</v>
      </c>
      <c r="H1787" s="543">
        <v>1</v>
      </c>
      <c r="I1787" s="542">
        <v>9.36</v>
      </c>
      <c r="J1787" s="542">
        <v>9.36</v>
      </c>
    </row>
    <row r="1788" spans="1:10" ht="24" customHeight="1">
      <c r="A1788" s="613" t="s">
        <v>14073</v>
      </c>
      <c r="B1788" s="545" t="s">
        <v>14277</v>
      </c>
      <c r="C1788" s="613" t="s">
        <v>7</v>
      </c>
      <c r="D1788" s="613" t="s">
        <v>11564</v>
      </c>
      <c r="E1788" s="817" t="s">
        <v>14098</v>
      </c>
      <c r="F1788" s="817"/>
      <c r="G1788" s="544" t="s">
        <v>26</v>
      </c>
      <c r="H1788" s="543">
        <v>1</v>
      </c>
      <c r="I1788" s="542">
        <v>0.83</v>
      </c>
      <c r="J1788" s="542">
        <v>0.83</v>
      </c>
    </row>
    <row r="1789" spans="1:10" ht="24" customHeight="1">
      <c r="A1789" s="613" t="s">
        <v>14073</v>
      </c>
      <c r="B1789" s="545" t="s">
        <v>14101</v>
      </c>
      <c r="C1789" s="613" t="s">
        <v>7</v>
      </c>
      <c r="D1789" s="613" t="s">
        <v>11582</v>
      </c>
      <c r="E1789" s="817" t="s">
        <v>14100</v>
      </c>
      <c r="F1789" s="817"/>
      <c r="G1789" s="544" t="s">
        <v>26</v>
      </c>
      <c r="H1789" s="543">
        <v>1</v>
      </c>
      <c r="I1789" s="542">
        <v>0.35</v>
      </c>
      <c r="J1789" s="542">
        <v>0.35</v>
      </c>
    </row>
    <row r="1790" spans="1:10" ht="24" customHeight="1">
      <c r="A1790" s="613" t="s">
        <v>14073</v>
      </c>
      <c r="B1790" s="545" t="s">
        <v>14276</v>
      </c>
      <c r="C1790" s="613" t="s">
        <v>7</v>
      </c>
      <c r="D1790" s="613" t="s">
        <v>11590</v>
      </c>
      <c r="E1790" s="817" t="s">
        <v>14098</v>
      </c>
      <c r="F1790" s="817"/>
      <c r="G1790" s="544" t="s">
        <v>26</v>
      </c>
      <c r="H1790" s="543">
        <v>1</v>
      </c>
      <c r="I1790" s="542">
        <v>0.24</v>
      </c>
      <c r="J1790" s="542">
        <v>0.24</v>
      </c>
    </row>
    <row r="1791" spans="1:10" ht="24" customHeight="1">
      <c r="A1791" s="613" t="s">
        <v>14073</v>
      </c>
      <c r="B1791" s="545" t="s">
        <v>14097</v>
      </c>
      <c r="C1791" s="613" t="s">
        <v>7</v>
      </c>
      <c r="D1791" s="613" t="s">
        <v>11676</v>
      </c>
      <c r="E1791" s="817" t="s">
        <v>14096</v>
      </c>
      <c r="F1791" s="817"/>
      <c r="G1791" s="544" t="s">
        <v>26</v>
      </c>
      <c r="H1791" s="543">
        <v>1</v>
      </c>
      <c r="I1791" s="542">
        <v>7.0000000000000007E-2</v>
      </c>
      <c r="J1791" s="542">
        <v>7.0000000000000007E-2</v>
      </c>
    </row>
    <row r="1792" spans="1:10" ht="24" customHeight="1">
      <c r="A1792" s="613" t="s">
        <v>14073</v>
      </c>
      <c r="B1792" s="545" t="s">
        <v>14095</v>
      </c>
      <c r="C1792" s="613" t="s">
        <v>7</v>
      </c>
      <c r="D1792" s="613" t="s">
        <v>11736</v>
      </c>
      <c r="E1792" s="817" t="s">
        <v>14094</v>
      </c>
      <c r="F1792" s="817"/>
      <c r="G1792" s="544" t="s">
        <v>26</v>
      </c>
      <c r="H1792" s="543">
        <v>1</v>
      </c>
      <c r="I1792" s="542">
        <v>0.71</v>
      </c>
      <c r="J1792" s="542">
        <v>0.71</v>
      </c>
    </row>
    <row r="1793" spans="1:10" ht="25.5">
      <c r="A1793" s="614"/>
      <c r="B1793" s="614"/>
      <c r="C1793" s="614"/>
      <c r="D1793" s="614"/>
      <c r="E1793" s="614" t="s">
        <v>14070</v>
      </c>
      <c r="F1793" s="541">
        <v>5.1450614000000003</v>
      </c>
      <c r="G1793" s="614" t="s">
        <v>14069</v>
      </c>
      <c r="H1793" s="541">
        <v>4.32</v>
      </c>
      <c r="I1793" s="614" t="s">
        <v>14068</v>
      </c>
      <c r="J1793" s="541">
        <v>9.4700000000000006</v>
      </c>
    </row>
    <row r="1794" spans="1:10" ht="15" thickBot="1">
      <c r="A1794" s="614"/>
      <c r="B1794" s="614"/>
      <c r="C1794" s="614"/>
      <c r="D1794" s="614"/>
      <c r="E1794" s="614" t="s">
        <v>14067</v>
      </c>
      <c r="F1794" s="541">
        <v>3.84</v>
      </c>
      <c r="G1794" s="614"/>
      <c r="H1794" s="818" t="s">
        <v>14066</v>
      </c>
      <c r="I1794" s="818"/>
      <c r="J1794" s="541">
        <v>17.71</v>
      </c>
    </row>
    <row r="1795" spans="1:10" ht="0.95" customHeight="1" thickTop="1">
      <c r="A1795" s="540"/>
      <c r="B1795" s="540"/>
      <c r="C1795" s="540"/>
      <c r="D1795" s="540"/>
      <c r="E1795" s="540"/>
      <c r="F1795" s="540"/>
      <c r="G1795" s="540"/>
      <c r="H1795" s="540"/>
      <c r="I1795" s="540"/>
      <c r="J1795" s="540"/>
    </row>
    <row r="1796" spans="1:10" ht="18" customHeight="1">
      <c r="A1796" s="615"/>
      <c r="B1796" s="554" t="s">
        <v>14089</v>
      </c>
      <c r="C1796" s="615" t="s">
        <v>14088</v>
      </c>
      <c r="D1796" s="615" t="s">
        <v>14087</v>
      </c>
      <c r="E1796" s="819" t="s">
        <v>14086</v>
      </c>
      <c r="F1796" s="819"/>
      <c r="G1796" s="555" t="s">
        <v>14085</v>
      </c>
      <c r="H1796" s="554" t="s">
        <v>14084</v>
      </c>
      <c r="I1796" s="554" t="s">
        <v>14083</v>
      </c>
      <c r="J1796" s="554" t="s">
        <v>14082</v>
      </c>
    </row>
    <row r="1797" spans="1:10" ht="24" customHeight="1">
      <c r="A1797" s="616" t="s">
        <v>14081</v>
      </c>
      <c r="B1797" s="553" t="s">
        <v>14358</v>
      </c>
      <c r="C1797" s="616" t="s">
        <v>7</v>
      </c>
      <c r="D1797" s="616" t="s">
        <v>28</v>
      </c>
      <c r="E1797" s="820" t="s">
        <v>14075</v>
      </c>
      <c r="F1797" s="820"/>
      <c r="G1797" s="552" t="s">
        <v>26</v>
      </c>
      <c r="H1797" s="551">
        <v>1</v>
      </c>
      <c r="I1797" s="550">
        <v>17.71</v>
      </c>
      <c r="J1797" s="550">
        <v>17.71</v>
      </c>
    </row>
    <row r="1798" spans="1:10" ht="24" customHeight="1">
      <c r="A1798" s="617" t="s">
        <v>14077</v>
      </c>
      <c r="B1798" s="549" t="s">
        <v>14289</v>
      </c>
      <c r="C1798" s="617" t="s">
        <v>7</v>
      </c>
      <c r="D1798" s="617" t="s">
        <v>3822</v>
      </c>
      <c r="E1798" s="821" t="s">
        <v>14075</v>
      </c>
      <c r="F1798" s="821"/>
      <c r="G1798" s="548" t="s">
        <v>26</v>
      </c>
      <c r="H1798" s="547">
        <v>1</v>
      </c>
      <c r="I1798" s="546">
        <v>0.13</v>
      </c>
      <c r="J1798" s="546">
        <v>0.13</v>
      </c>
    </row>
    <row r="1799" spans="1:10" ht="24" customHeight="1">
      <c r="A1799" s="613" t="s">
        <v>14073</v>
      </c>
      <c r="B1799" s="545" t="s">
        <v>14103</v>
      </c>
      <c r="C1799" s="613" t="s">
        <v>7</v>
      </c>
      <c r="D1799" s="613" t="s">
        <v>11501</v>
      </c>
      <c r="E1799" s="817" t="s">
        <v>14100</v>
      </c>
      <c r="F1799" s="817"/>
      <c r="G1799" s="544" t="s">
        <v>26</v>
      </c>
      <c r="H1799" s="543">
        <v>1</v>
      </c>
      <c r="I1799" s="542">
        <v>2.2000000000000002</v>
      </c>
      <c r="J1799" s="542">
        <v>2.2000000000000002</v>
      </c>
    </row>
    <row r="1800" spans="1:10" ht="24" customHeight="1">
      <c r="A1800" s="613" t="s">
        <v>14073</v>
      </c>
      <c r="B1800" s="545" t="s">
        <v>14288</v>
      </c>
      <c r="C1800" s="613" t="s">
        <v>7</v>
      </c>
      <c r="D1800" s="613" t="s">
        <v>14026</v>
      </c>
      <c r="E1800" s="817" t="s">
        <v>14092</v>
      </c>
      <c r="F1800" s="817"/>
      <c r="G1800" s="544" t="s">
        <v>26</v>
      </c>
      <c r="H1800" s="543">
        <v>1</v>
      </c>
      <c r="I1800" s="542">
        <v>12.79</v>
      </c>
      <c r="J1800" s="542">
        <v>12.79</v>
      </c>
    </row>
    <row r="1801" spans="1:10" ht="24" customHeight="1">
      <c r="A1801" s="613" t="s">
        <v>14073</v>
      </c>
      <c r="B1801" s="545" t="s">
        <v>14102</v>
      </c>
      <c r="C1801" s="613" t="s">
        <v>7</v>
      </c>
      <c r="D1801" s="613" t="s">
        <v>11571</v>
      </c>
      <c r="E1801" s="817" t="s">
        <v>14098</v>
      </c>
      <c r="F1801" s="817"/>
      <c r="G1801" s="544" t="s">
        <v>26</v>
      </c>
      <c r="H1801" s="543">
        <v>1</v>
      </c>
      <c r="I1801" s="542">
        <v>0.96</v>
      </c>
      <c r="J1801" s="542">
        <v>0.96</v>
      </c>
    </row>
    <row r="1802" spans="1:10" ht="24" customHeight="1">
      <c r="A1802" s="613" t="s">
        <v>14073</v>
      </c>
      <c r="B1802" s="545" t="s">
        <v>14101</v>
      </c>
      <c r="C1802" s="613" t="s">
        <v>7</v>
      </c>
      <c r="D1802" s="613" t="s">
        <v>11582</v>
      </c>
      <c r="E1802" s="817" t="s">
        <v>14100</v>
      </c>
      <c r="F1802" s="817"/>
      <c r="G1802" s="544" t="s">
        <v>26</v>
      </c>
      <c r="H1802" s="543">
        <v>1</v>
      </c>
      <c r="I1802" s="542">
        <v>0.35</v>
      </c>
      <c r="J1802" s="542">
        <v>0.35</v>
      </c>
    </row>
    <row r="1803" spans="1:10" ht="24" customHeight="1">
      <c r="A1803" s="613" t="s">
        <v>14073</v>
      </c>
      <c r="B1803" s="545" t="s">
        <v>14099</v>
      </c>
      <c r="C1803" s="613" t="s">
        <v>7</v>
      </c>
      <c r="D1803" s="613" t="s">
        <v>11597</v>
      </c>
      <c r="E1803" s="817" t="s">
        <v>14098</v>
      </c>
      <c r="F1803" s="817"/>
      <c r="G1803" s="544" t="s">
        <v>26</v>
      </c>
      <c r="H1803" s="543">
        <v>1</v>
      </c>
      <c r="I1803" s="542">
        <v>0.5</v>
      </c>
      <c r="J1803" s="542">
        <v>0.5</v>
      </c>
    </row>
    <row r="1804" spans="1:10" ht="24" customHeight="1">
      <c r="A1804" s="613" t="s">
        <v>14073</v>
      </c>
      <c r="B1804" s="545" t="s">
        <v>14097</v>
      </c>
      <c r="C1804" s="613" t="s">
        <v>7</v>
      </c>
      <c r="D1804" s="613" t="s">
        <v>11676</v>
      </c>
      <c r="E1804" s="817" t="s">
        <v>14096</v>
      </c>
      <c r="F1804" s="817"/>
      <c r="G1804" s="544" t="s">
        <v>26</v>
      </c>
      <c r="H1804" s="543">
        <v>1</v>
      </c>
      <c r="I1804" s="542">
        <v>7.0000000000000007E-2</v>
      </c>
      <c r="J1804" s="542">
        <v>7.0000000000000007E-2</v>
      </c>
    </row>
    <row r="1805" spans="1:10" ht="24" customHeight="1">
      <c r="A1805" s="613" t="s">
        <v>14073</v>
      </c>
      <c r="B1805" s="545" t="s">
        <v>14095</v>
      </c>
      <c r="C1805" s="613" t="s">
        <v>7</v>
      </c>
      <c r="D1805" s="613" t="s">
        <v>11736</v>
      </c>
      <c r="E1805" s="817" t="s">
        <v>14094</v>
      </c>
      <c r="F1805" s="817"/>
      <c r="G1805" s="544" t="s">
        <v>26</v>
      </c>
      <c r="H1805" s="543">
        <v>1</v>
      </c>
      <c r="I1805" s="542">
        <v>0.71</v>
      </c>
      <c r="J1805" s="542">
        <v>0.71</v>
      </c>
    </row>
    <row r="1806" spans="1:10" ht="25.5">
      <c r="A1806" s="614"/>
      <c r="B1806" s="614"/>
      <c r="C1806" s="614"/>
      <c r="D1806" s="614"/>
      <c r="E1806" s="614" t="s">
        <v>14070</v>
      </c>
      <c r="F1806" s="541">
        <v>7.0194501999999996</v>
      </c>
      <c r="G1806" s="614" t="s">
        <v>14069</v>
      </c>
      <c r="H1806" s="541">
        <v>5.9</v>
      </c>
      <c r="I1806" s="614" t="s">
        <v>14068</v>
      </c>
      <c r="J1806" s="541">
        <v>12.92</v>
      </c>
    </row>
    <row r="1807" spans="1:10" ht="15" thickBot="1">
      <c r="A1807" s="614"/>
      <c r="B1807" s="614"/>
      <c r="C1807" s="614"/>
      <c r="D1807" s="614"/>
      <c r="E1807" s="614" t="s">
        <v>14067</v>
      </c>
      <c r="F1807" s="541">
        <v>4.9000000000000004</v>
      </c>
      <c r="G1807" s="614"/>
      <c r="H1807" s="818" t="s">
        <v>14066</v>
      </c>
      <c r="I1807" s="818"/>
      <c r="J1807" s="541">
        <v>22.61</v>
      </c>
    </row>
    <row r="1808" spans="1:10" ht="0.95" customHeight="1" thickTop="1">
      <c r="A1808" s="540"/>
      <c r="B1808" s="540"/>
      <c r="C1808" s="540"/>
      <c r="D1808" s="540"/>
      <c r="E1808" s="540"/>
      <c r="F1808" s="540"/>
      <c r="G1808" s="540"/>
      <c r="H1808" s="540"/>
      <c r="I1808" s="540"/>
      <c r="J1808" s="540"/>
    </row>
    <row r="1809" spans="1:10" ht="18" customHeight="1">
      <c r="A1809" s="615"/>
      <c r="B1809" s="554" t="s">
        <v>14089</v>
      </c>
      <c r="C1809" s="615" t="s">
        <v>14088</v>
      </c>
      <c r="D1809" s="615" t="s">
        <v>14087</v>
      </c>
      <c r="E1809" s="819" t="s">
        <v>14086</v>
      </c>
      <c r="F1809" s="819"/>
      <c r="G1809" s="555" t="s">
        <v>14085</v>
      </c>
      <c r="H1809" s="554" t="s">
        <v>14084</v>
      </c>
      <c r="I1809" s="554" t="s">
        <v>14083</v>
      </c>
      <c r="J1809" s="554" t="s">
        <v>14082</v>
      </c>
    </row>
    <row r="1810" spans="1:10" ht="48" customHeight="1">
      <c r="A1810" s="616" t="s">
        <v>14081</v>
      </c>
      <c r="B1810" s="553" t="s">
        <v>14357</v>
      </c>
      <c r="C1810" s="616" t="s">
        <v>7</v>
      </c>
      <c r="D1810" s="616" t="s">
        <v>1721</v>
      </c>
      <c r="E1810" s="820" t="s">
        <v>14108</v>
      </c>
      <c r="F1810" s="820"/>
      <c r="G1810" s="552" t="s">
        <v>85</v>
      </c>
      <c r="H1810" s="551">
        <v>1</v>
      </c>
      <c r="I1810" s="550">
        <v>0.28999999999999998</v>
      </c>
      <c r="J1810" s="550">
        <v>0.28999999999999998</v>
      </c>
    </row>
    <row r="1811" spans="1:10" ht="48" customHeight="1">
      <c r="A1811" s="617" t="s">
        <v>14077</v>
      </c>
      <c r="B1811" s="549" t="s">
        <v>14355</v>
      </c>
      <c r="C1811" s="617" t="s">
        <v>7</v>
      </c>
      <c r="D1811" s="617" t="s">
        <v>1716</v>
      </c>
      <c r="E1811" s="821" t="s">
        <v>14108</v>
      </c>
      <c r="F1811" s="821"/>
      <c r="G1811" s="548" t="s">
        <v>26</v>
      </c>
      <c r="H1811" s="547">
        <v>1</v>
      </c>
      <c r="I1811" s="546">
        <v>0.26</v>
      </c>
      <c r="J1811" s="546">
        <v>0.26</v>
      </c>
    </row>
    <row r="1812" spans="1:10" ht="36" customHeight="1">
      <c r="A1812" s="617" t="s">
        <v>14077</v>
      </c>
      <c r="B1812" s="549" t="s">
        <v>14354</v>
      </c>
      <c r="C1812" s="617" t="s">
        <v>7</v>
      </c>
      <c r="D1812" s="617" t="s">
        <v>1717</v>
      </c>
      <c r="E1812" s="821" t="s">
        <v>14108</v>
      </c>
      <c r="F1812" s="821"/>
      <c r="G1812" s="548" t="s">
        <v>26</v>
      </c>
      <c r="H1812" s="547">
        <v>1</v>
      </c>
      <c r="I1812" s="546">
        <v>0.03</v>
      </c>
      <c r="J1812" s="546">
        <v>0.03</v>
      </c>
    </row>
    <row r="1813" spans="1:10" ht="25.5">
      <c r="A1813" s="614"/>
      <c r="B1813" s="614"/>
      <c r="C1813" s="614"/>
      <c r="D1813" s="614"/>
      <c r="E1813" s="614" t="s">
        <v>14070</v>
      </c>
      <c r="F1813" s="541">
        <v>0</v>
      </c>
      <c r="G1813" s="614" t="s">
        <v>14069</v>
      </c>
      <c r="H1813" s="541">
        <v>0</v>
      </c>
      <c r="I1813" s="614" t="s">
        <v>14068</v>
      </c>
      <c r="J1813" s="541">
        <v>0</v>
      </c>
    </row>
    <row r="1814" spans="1:10" ht="15" thickBot="1">
      <c r="A1814" s="614"/>
      <c r="B1814" s="614"/>
      <c r="C1814" s="614"/>
      <c r="D1814" s="614"/>
      <c r="E1814" s="614" t="s">
        <v>14067</v>
      </c>
      <c r="F1814" s="541">
        <v>0.08</v>
      </c>
      <c r="G1814" s="614"/>
      <c r="H1814" s="818" t="s">
        <v>14066</v>
      </c>
      <c r="I1814" s="818"/>
      <c r="J1814" s="541">
        <v>0.37</v>
      </c>
    </row>
    <row r="1815" spans="1:10" ht="0.95" customHeight="1" thickTop="1">
      <c r="A1815" s="540"/>
      <c r="B1815" s="540"/>
      <c r="C1815" s="540"/>
      <c r="D1815" s="540"/>
      <c r="E1815" s="540"/>
      <c r="F1815" s="540"/>
      <c r="G1815" s="540"/>
      <c r="H1815" s="540"/>
      <c r="I1815" s="540"/>
      <c r="J1815" s="540"/>
    </row>
    <row r="1816" spans="1:10" ht="18" customHeight="1">
      <c r="A1816" s="615"/>
      <c r="B1816" s="554" t="s">
        <v>14089</v>
      </c>
      <c r="C1816" s="615" t="s">
        <v>14088</v>
      </c>
      <c r="D1816" s="615" t="s">
        <v>14087</v>
      </c>
      <c r="E1816" s="819" t="s">
        <v>14086</v>
      </c>
      <c r="F1816" s="819"/>
      <c r="G1816" s="555" t="s">
        <v>14085</v>
      </c>
      <c r="H1816" s="554" t="s">
        <v>14084</v>
      </c>
      <c r="I1816" s="554" t="s">
        <v>14083</v>
      </c>
      <c r="J1816" s="554" t="s">
        <v>14082</v>
      </c>
    </row>
    <row r="1817" spans="1:10" ht="48" customHeight="1">
      <c r="A1817" s="616" t="s">
        <v>14081</v>
      </c>
      <c r="B1817" s="553" t="s">
        <v>14356</v>
      </c>
      <c r="C1817" s="616" t="s">
        <v>7</v>
      </c>
      <c r="D1817" s="616" t="s">
        <v>1720</v>
      </c>
      <c r="E1817" s="820" t="s">
        <v>14108</v>
      </c>
      <c r="F1817" s="820"/>
      <c r="G1817" s="552" t="s">
        <v>68</v>
      </c>
      <c r="H1817" s="551">
        <v>1</v>
      </c>
      <c r="I1817" s="550">
        <v>1.54</v>
      </c>
      <c r="J1817" s="550">
        <v>1.54</v>
      </c>
    </row>
    <row r="1818" spans="1:10" ht="48" customHeight="1">
      <c r="A1818" s="617" t="s">
        <v>14077</v>
      </c>
      <c r="B1818" s="549" t="s">
        <v>14355</v>
      </c>
      <c r="C1818" s="617" t="s">
        <v>7</v>
      </c>
      <c r="D1818" s="617" t="s">
        <v>1716</v>
      </c>
      <c r="E1818" s="821" t="s">
        <v>14108</v>
      </c>
      <c r="F1818" s="821"/>
      <c r="G1818" s="548" t="s">
        <v>26</v>
      </c>
      <c r="H1818" s="547">
        <v>1</v>
      </c>
      <c r="I1818" s="546">
        <v>0.26</v>
      </c>
      <c r="J1818" s="546">
        <v>0.26</v>
      </c>
    </row>
    <row r="1819" spans="1:10" ht="36" customHeight="1">
      <c r="A1819" s="617" t="s">
        <v>14077</v>
      </c>
      <c r="B1819" s="549" t="s">
        <v>14354</v>
      </c>
      <c r="C1819" s="617" t="s">
        <v>7</v>
      </c>
      <c r="D1819" s="617" t="s">
        <v>1717</v>
      </c>
      <c r="E1819" s="821" t="s">
        <v>14108</v>
      </c>
      <c r="F1819" s="821"/>
      <c r="G1819" s="548" t="s">
        <v>26</v>
      </c>
      <c r="H1819" s="547">
        <v>1</v>
      </c>
      <c r="I1819" s="546">
        <v>0.03</v>
      </c>
      <c r="J1819" s="546">
        <v>0.03</v>
      </c>
    </row>
    <row r="1820" spans="1:10" ht="48" customHeight="1">
      <c r="A1820" s="617" t="s">
        <v>14077</v>
      </c>
      <c r="B1820" s="549" t="s">
        <v>14353</v>
      </c>
      <c r="C1820" s="617" t="s">
        <v>7</v>
      </c>
      <c r="D1820" s="617" t="s">
        <v>1718</v>
      </c>
      <c r="E1820" s="821" t="s">
        <v>14108</v>
      </c>
      <c r="F1820" s="821"/>
      <c r="G1820" s="548" t="s">
        <v>26</v>
      </c>
      <c r="H1820" s="547">
        <v>1</v>
      </c>
      <c r="I1820" s="546">
        <v>0.24</v>
      </c>
      <c r="J1820" s="546">
        <v>0.24</v>
      </c>
    </row>
    <row r="1821" spans="1:10" ht="48" customHeight="1">
      <c r="A1821" s="617" t="s">
        <v>14077</v>
      </c>
      <c r="B1821" s="549" t="s">
        <v>14351</v>
      </c>
      <c r="C1821" s="617" t="s">
        <v>7</v>
      </c>
      <c r="D1821" s="617" t="s">
        <v>1719</v>
      </c>
      <c r="E1821" s="821" t="s">
        <v>14108</v>
      </c>
      <c r="F1821" s="821"/>
      <c r="G1821" s="548" t="s">
        <v>26</v>
      </c>
      <c r="H1821" s="547">
        <v>1</v>
      </c>
      <c r="I1821" s="546">
        <v>1.01</v>
      </c>
      <c r="J1821" s="546">
        <v>1.01</v>
      </c>
    </row>
    <row r="1822" spans="1:10" ht="25.5">
      <c r="A1822" s="614"/>
      <c r="B1822" s="614"/>
      <c r="C1822" s="614"/>
      <c r="D1822" s="614"/>
      <c r="E1822" s="614" t="s">
        <v>14070</v>
      </c>
      <c r="F1822" s="541">
        <v>0</v>
      </c>
      <c r="G1822" s="614" t="s">
        <v>14069</v>
      </c>
      <c r="H1822" s="541">
        <v>0</v>
      </c>
      <c r="I1822" s="614" t="s">
        <v>14068</v>
      </c>
      <c r="J1822" s="541">
        <v>0</v>
      </c>
    </row>
    <row r="1823" spans="1:10" ht="15" thickBot="1">
      <c r="A1823" s="614"/>
      <c r="B1823" s="614"/>
      <c r="C1823" s="614"/>
      <c r="D1823" s="614"/>
      <c r="E1823" s="614" t="s">
        <v>14067</v>
      </c>
      <c r="F1823" s="541">
        <v>0.42</v>
      </c>
      <c r="G1823" s="614"/>
      <c r="H1823" s="818" t="s">
        <v>14066</v>
      </c>
      <c r="I1823" s="818"/>
      <c r="J1823" s="541">
        <v>1.96</v>
      </c>
    </row>
    <row r="1824" spans="1:10" ht="0.95" customHeight="1" thickTop="1">
      <c r="A1824" s="540"/>
      <c r="B1824" s="540"/>
      <c r="C1824" s="540"/>
      <c r="D1824" s="540"/>
      <c r="E1824" s="540"/>
      <c r="F1824" s="540"/>
      <c r="G1824" s="540"/>
      <c r="H1824" s="540"/>
      <c r="I1824" s="540"/>
      <c r="J1824" s="540"/>
    </row>
    <row r="1825" spans="1:10" ht="18" customHeight="1">
      <c r="A1825" s="615"/>
      <c r="B1825" s="554" t="s">
        <v>14089</v>
      </c>
      <c r="C1825" s="615" t="s">
        <v>14088</v>
      </c>
      <c r="D1825" s="615" t="s">
        <v>14087</v>
      </c>
      <c r="E1825" s="819" t="s">
        <v>14086</v>
      </c>
      <c r="F1825" s="819"/>
      <c r="G1825" s="555" t="s">
        <v>14085</v>
      </c>
      <c r="H1825" s="554" t="s">
        <v>14084</v>
      </c>
      <c r="I1825" s="554" t="s">
        <v>14083</v>
      </c>
      <c r="J1825" s="554" t="s">
        <v>14082</v>
      </c>
    </row>
    <row r="1826" spans="1:10" ht="48" customHeight="1">
      <c r="A1826" s="616" t="s">
        <v>14081</v>
      </c>
      <c r="B1826" s="553" t="s">
        <v>14355</v>
      </c>
      <c r="C1826" s="616" t="s">
        <v>7</v>
      </c>
      <c r="D1826" s="616" t="s">
        <v>1716</v>
      </c>
      <c r="E1826" s="820" t="s">
        <v>14108</v>
      </c>
      <c r="F1826" s="820"/>
      <c r="G1826" s="552" t="s">
        <v>26</v>
      </c>
      <c r="H1826" s="551">
        <v>1</v>
      </c>
      <c r="I1826" s="550">
        <v>0.26</v>
      </c>
      <c r="J1826" s="550">
        <v>0.26</v>
      </c>
    </row>
    <row r="1827" spans="1:10" ht="36" customHeight="1">
      <c r="A1827" s="613" t="s">
        <v>14073</v>
      </c>
      <c r="B1827" s="545" t="s">
        <v>14352</v>
      </c>
      <c r="C1827" s="613" t="s">
        <v>7</v>
      </c>
      <c r="D1827" s="613" t="s">
        <v>7362</v>
      </c>
      <c r="E1827" s="817" t="s">
        <v>14098</v>
      </c>
      <c r="F1827" s="817"/>
      <c r="G1827" s="544" t="s">
        <v>49</v>
      </c>
      <c r="H1827" s="543">
        <v>6.3999999999999997E-5</v>
      </c>
      <c r="I1827" s="542">
        <v>4104</v>
      </c>
      <c r="J1827" s="542">
        <v>0.26</v>
      </c>
    </row>
    <row r="1828" spans="1:10" ht="25.5">
      <c r="A1828" s="614"/>
      <c r="B1828" s="614"/>
      <c r="C1828" s="614"/>
      <c r="D1828" s="614"/>
      <c r="E1828" s="614" t="s">
        <v>14070</v>
      </c>
      <c r="F1828" s="541">
        <v>0</v>
      </c>
      <c r="G1828" s="614" t="s">
        <v>14069</v>
      </c>
      <c r="H1828" s="541">
        <v>0</v>
      </c>
      <c r="I1828" s="614" t="s">
        <v>14068</v>
      </c>
      <c r="J1828" s="541">
        <v>0</v>
      </c>
    </row>
    <row r="1829" spans="1:10" ht="15" thickBot="1">
      <c r="A1829" s="614"/>
      <c r="B1829" s="614"/>
      <c r="C1829" s="614"/>
      <c r="D1829" s="614"/>
      <c r="E1829" s="614" t="s">
        <v>14067</v>
      </c>
      <c r="F1829" s="541">
        <v>7.0000000000000007E-2</v>
      </c>
      <c r="G1829" s="614"/>
      <c r="H1829" s="818" t="s">
        <v>14066</v>
      </c>
      <c r="I1829" s="818"/>
      <c r="J1829" s="541">
        <v>0.33</v>
      </c>
    </row>
    <row r="1830" spans="1:10" ht="0.95" customHeight="1" thickTop="1">
      <c r="A1830" s="540"/>
      <c r="B1830" s="540"/>
      <c r="C1830" s="540"/>
      <c r="D1830" s="540"/>
      <c r="E1830" s="540"/>
      <c r="F1830" s="540"/>
      <c r="G1830" s="540"/>
      <c r="H1830" s="540"/>
      <c r="I1830" s="540"/>
      <c r="J1830" s="540"/>
    </row>
    <row r="1831" spans="1:10" ht="18" customHeight="1">
      <c r="A1831" s="615"/>
      <c r="B1831" s="554" t="s">
        <v>14089</v>
      </c>
      <c r="C1831" s="615" t="s">
        <v>14088</v>
      </c>
      <c r="D1831" s="615" t="s">
        <v>14087</v>
      </c>
      <c r="E1831" s="819" t="s">
        <v>14086</v>
      </c>
      <c r="F1831" s="819"/>
      <c r="G1831" s="555" t="s">
        <v>14085</v>
      </c>
      <c r="H1831" s="554" t="s">
        <v>14084</v>
      </c>
      <c r="I1831" s="554" t="s">
        <v>14083</v>
      </c>
      <c r="J1831" s="554" t="s">
        <v>14082</v>
      </c>
    </row>
    <row r="1832" spans="1:10" ht="36" customHeight="1">
      <c r="A1832" s="616" t="s">
        <v>14081</v>
      </c>
      <c r="B1832" s="553" t="s">
        <v>14354</v>
      </c>
      <c r="C1832" s="616" t="s">
        <v>7</v>
      </c>
      <c r="D1832" s="616" t="s">
        <v>1717</v>
      </c>
      <c r="E1832" s="820" t="s">
        <v>14108</v>
      </c>
      <c r="F1832" s="820"/>
      <c r="G1832" s="552" t="s">
        <v>26</v>
      </c>
      <c r="H1832" s="551">
        <v>1</v>
      </c>
      <c r="I1832" s="550">
        <v>0.03</v>
      </c>
      <c r="J1832" s="550">
        <v>0.03</v>
      </c>
    </row>
    <row r="1833" spans="1:10" ht="36" customHeight="1">
      <c r="A1833" s="613" t="s">
        <v>14073</v>
      </c>
      <c r="B1833" s="545" t="s">
        <v>14352</v>
      </c>
      <c r="C1833" s="613" t="s">
        <v>7</v>
      </c>
      <c r="D1833" s="613" t="s">
        <v>7362</v>
      </c>
      <c r="E1833" s="817" t="s">
        <v>14098</v>
      </c>
      <c r="F1833" s="817"/>
      <c r="G1833" s="544" t="s">
        <v>49</v>
      </c>
      <c r="H1833" s="543">
        <v>7.6000000000000001E-6</v>
      </c>
      <c r="I1833" s="542">
        <v>4104</v>
      </c>
      <c r="J1833" s="542">
        <v>0.03</v>
      </c>
    </row>
    <row r="1834" spans="1:10" ht="25.5">
      <c r="A1834" s="614"/>
      <c r="B1834" s="614"/>
      <c r="C1834" s="614"/>
      <c r="D1834" s="614"/>
      <c r="E1834" s="614" t="s">
        <v>14070</v>
      </c>
      <c r="F1834" s="541">
        <v>0</v>
      </c>
      <c r="G1834" s="614" t="s">
        <v>14069</v>
      </c>
      <c r="H1834" s="541">
        <v>0</v>
      </c>
      <c r="I1834" s="614" t="s">
        <v>14068</v>
      </c>
      <c r="J1834" s="541">
        <v>0</v>
      </c>
    </row>
    <row r="1835" spans="1:10" ht="15" thickBot="1">
      <c r="A1835" s="614"/>
      <c r="B1835" s="614"/>
      <c r="C1835" s="614"/>
      <c r="D1835" s="614"/>
      <c r="E1835" s="614" t="s">
        <v>14067</v>
      </c>
      <c r="F1835" s="541">
        <v>0</v>
      </c>
      <c r="G1835" s="614"/>
      <c r="H1835" s="818" t="s">
        <v>14066</v>
      </c>
      <c r="I1835" s="818"/>
      <c r="J1835" s="541">
        <v>0.03</v>
      </c>
    </row>
    <row r="1836" spans="1:10" ht="0.95" customHeight="1" thickTop="1">
      <c r="A1836" s="540"/>
      <c r="B1836" s="540"/>
      <c r="C1836" s="540"/>
      <c r="D1836" s="540"/>
      <c r="E1836" s="540"/>
      <c r="F1836" s="540"/>
      <c r="G1836" s="540"/>
      <c r="H1836" s="540"/>
      <c r="I1836" s="540"/>
      <c r="J1836" s="540"/>
    </row>
    <row r="1837" spans="1:10" ht="18" customHeight="1">
      <c r="A1837" s="615"/>
      <c r="B1837" s="554" t="s">
        <v>14089</v>
      </c>
      <c r="C1837" s="615" t="s">
        <v>14088</v>
      </c>
      <c r="D1837" s="615" t="s">
        <v>14087</v>
      </c>
      <c r="E1837" s="819" t="s">
        <v>14086</v>
      </c>
      <c r="F1837" s="819"/>
      <c r="G1837" s="555" t="s">
        <v>14085</v>
      </c>
      <c r="H1837" s="554" t="s">
        <v>14084</v>
      </c>
      <c r="I1837" s="554" t="s">
        <v>14083</v>
      </c>
      <c r="J1837" s="554" t="s">
        <v>14082</v>
      </c>
    </row>
    <row r="1838" spans="1:10" ht="48" customHeight="1">
      <c r="A1838" s="616" t="s">
        <v>14081</v>
      </c>
      <c r="B1838" s="553" t="s">
        <v>14353</v>
      </c>
      <c r="C1838" s="616" t="s">
        <v>7</v>
      </c>
      <c r="D1838" s="616" t="s">
        <v>1718</v>
      </c>
      <c r="E1838" s="820" t="s">
        <v>14108</v>
      </c>
      <c r="F1838" s="820"/>
      <c r="G1838" s="552" t="s">
        <v>26</v>
      </c>
      <c r="H1838" s="551">
        <v>1</v>
      </c>
      <c r="I1838" s="550">
        <v>0.24</v>
      </c>
      <c r="J1838" s="550">
        <v>0.24</v>
      </c>
    </row>
    <row r="1839" spans="1:10" ht="36" customHeight="1">
      <c r="A1839" s="613" t="s">
        <v>14073</v>
      </c>
      <c r="B1839" s="545" t="s">
        <v>14352</v>
      </c>
      <c r="C1839" s="613" t="s">
        <v>7</v>
      </c>
      <c r="D1839" s="613" t="s">
        <v>7362</v>
      </c>
      <c r="E1839" s="817" t="s">
        <v>14098</v>
      </c>
      <c r="F1839" s="817"/>
      <c r="G1839" s="544" t="s">
        <v>49</v>
      </c>
      <c r="H1839" s="543">
        <v>6.0000000000000002E-5</v>
      </c>
      <c r="I1839" s="542">
        <v>4104</v>
      </c>
      <c r="J1839" s="542">
        <v>0.24</v>
      </c>
    </row>
    <row r="1840" spans="1:10" ht="25.5">
      <c r="A1840" s="614"/>
      <c r="B1840" s="614"/>
      <c r="C1840" s="614"/>
      <c r="D1840" s="614"/>
      <c r="E1840" s="614" t="s">
        <v>14070</v>
      </c>
      <c r="F1840" s="541">
        <v>0</v>
      </c>
      <c r="G1840" s="614" t="s">
        <v>14069</v>
      </c>
      <c r="H1840" s="541">
        <v>0</v>
      </c>
      <c r="I1840" s="614" t="s">
        <v>14068</v>
      </c>
      <c r="J1840" s="541">
        <v>0</v>
      </c>
    </row>
    <row r="1841" spans="1:10" ht="15" thickBot="1">
      <c r="A1841" s="614"/>
      <c r="B1841" s="614"/>
      <c r="C1841" s="614"/>
      <c r="D1841" s="614"/>
      <c r="E1841" s="614" t="s">
        <v>14067</v>
      </c>
      <c r="F1841" s="541">
        <v>0.06</v>
      </c>
      <c r="G1841" s="614"/>
      <c r="H1841" s="818" t="s">
        <v>14066</v>
      </c>
      <c r="I1841" s="818"/>
      <c r="J1841" s="541">
        <v>0.3</v>
      </c>
    </row>
    <row r="1842" spans="1:10" ht="0.95" customHeight="1" thickTop="1">
      <c r="A1842" s="540"/>
      <c r="B1842" s="540"/>
      <c r="C1842" s="540"/>
      <c r="D1842" s="540"/>
      <c r="E1842" s="540"/>
      <c r="F1842" s="540"/>
      <c r="G1842" s="540"/>
      <c r="H1842" s="540"/>
      <c r="I1842" s="540"/>
      <c r="J1842" s="540"/>
    </row>
    <row r="1843" spans="1:10" ht="18" customHeight="1">
      <c r="A1843" s="615"/>
      <c r="B1843" s="554" t="s">
        <v>14089</v>
      </c>
      <c r="C1843" s="615" t="s">
        <v>14088</v>
      </c>
      <c r="D1843" s="615" t="s">
        <v>14087</v>
      </c>
      <c r="E1843" s="819" t="s">
        <v>14086</v>
      </c>
      <c r="F1843" s="819"/>
      <c r="G1843" s="555" t="s">
        <v>14085</v>
      </c>
      <c r="H1843" s="554" t="s">
        <v>14084</v>
      </c>
      <c r="I1843" s="554" t="s">
        <v>14083</v>
      </c>
      <c r="J1843" s="554" t="s">
        <v>14082</v>
      </c>
    </row>
    <row r="1844" spans="1:10" ht="48" customHeight="1">
      <c r="A1844" s="616" t="s">
        <v>14081</v>
      </c>
      <c r="B1844" s="553" t="s">
        <v>14351</v>
      </c>
      <c r="C1844" s="616" t="s">
        <v>7</v>
      </c>
      <c r="D1844" s="616" t="s">
        <v>1719</v>
      </c>
      <c r="E1844" s="820" t="s">
        <v>14108</v>
      </c>
      <c r="F1844" s="820"/>
      <c r="G1844" s="552" t="s">
        <v>26</v>
      </c>
      <c r="H1844" s="551">
        <v>1</v>
      </c>
      <c r="I1844" s="550">
        <v>1.01</v>
      </c>
      <c r="J1844" s="550">
        <v>1.01</v>
      </c>
    </row>
    <row r="1845" spans="1:10" ht="24" customHeight="1">
      <c r="A1845" s="613" t="s">
        <v>14073</v>
      </c>
      <c r="B1845" s="545" t="s">
        <v>14107</v>
      </c>
      <c r="C1845" s="613" t="s">
        <v>7</v>
      </c>
      <c r="D1845" s="613" t="s">
        <v>6262</v>
      </c>
      <c r="E1845" s="817" t="s">
        <v>14071</v>
      </c>
      <c r="F1845" s="817"/>
      <c r="G1845" s="544" t="s">
        <v>14106</v>
      </c>
      <c r="H1845" s="543">
        <v>1.25</v>
      </c>
      <c r="I1845" s="542">
        <v>0.81</v>
      </c>
      <c r="J1845" s="542">
        <v>1.01</v>
      </c>
    </row>
    <row r="1846" spans="1:10" ht="25.5">
      <c r="A1846" s="614"/>
      <c r="B1846" s="614"/>
      <c r="C1846" s="614"/>
      <c r="D1846" s="614"/>
      <c r="E1846" s="614" t="s">
        <v>14070</v>
      </c>
      <c r="F1846" s="541">
        <v>0</v>
      </c>
      <c r="G1846" s="614" t="s">
        <v>14069</v>
      </c>
      <c r="H1846" s="541">
        <v>0</v>
      </c>
      <c r="I1846" s="614" t="s">
        <v>14068</v>
      </c>
      <c r="J1846" s="541">
        <v>0</v>
      </c>
    </row>
    <row r="1847" spans="1:10" ht="15" thickBot="1">
      <c r="A1847" s="614"/>
      <c r="B1847" s="614"/>
      <c r="C1847" s="614"/>
      <c r="D1847" s="614"/>
      <c r="E1847" s="614" t="s">
        <v>14067</v>
      </c>
      <c r="F1847" s="541">
        <v>0.27</v>
      </c>
      <c r="G1847" s="614"/>
      <c r="H1847" s="818" t="s">
        <v>14066</v>
      </c>
      <c r="I1847" s="818"/>
      <c r="J1847" s="541">
        <v>1.28</v>
      </c>
    </row>
    <row r="1848" spans="1:10" ht="0.95" customHeight="1" thickTop="1">
      <c r="A1848" s="540"/>
      <c r="B1848" s="540"/>
      <c r="C1848" s="540"/>
      <c r="D1848" s="540"/>
      <c r="E1848" s="540"/>
      <c r="F1848" s="540"/>
      <c r="G1848" s="540"/>
      <c r="H1848" s="540"/>
      <c r="I1848" s="540"/>
      <c r="J1848" s="540"/>
    </row>
    <row r="1849" spans="1:10" ht="18" customHeight="1">
      <c r="A1849" s="615"/>
      <c r="B1849" s="554" t="s">
        <v>14089</v>
      </c>
      <c r="C1849" s="615" t="s">
        <v>14088</v>
      </c>
      <c r="D1849" s="615" t="s">
        <v>14087</v>
      </c>
      <c r="E1849" s="819" t="s">
        <v>14086</v>
      </c>
      <c r="F1849" s="819"/>
      <c r="G1849" s="555" t="s">
        <v>14085</v>
      </c>
      <c r="H1849" s="554" t="s">
        <v>14084</v>
      </c>
      <c r="I1849" s="554" t="s">
        <v>14083</v>
      </c>
      <c r="J1849" s="554" t="s">
        <v>14082</v>
      </c>
    </row>
    <row r="1850" spans="1:10" ht="48" customHeight="1">
      <c r="A1850" s="616" t="s">
        <v>14081</v>
      </c>
      <c r="B1850" s="553" t="s">
        <v>14314</v>
      </c>
      <c r="C1850" s="616" t="s">
        <v>7</v>
      </c>
      <c r="D1850" s="616" t="s">
        <v>1790</v>
      </c>
      <c r="E1850" s="820" t="s">
        <v>14108</v>
      </c>
      <c r="F1850" s="820"/>
      <c r="G1850" s="552" t="s">
        <v>85</v>
      </c>
      <c r="H1850" s="551">
        <v>1</v>
      </c>
      <c r="I1850" s="550">
        <v>1.18</v>
      </c>
      <c r="J1850" s="550">
        <v>1.18</v>
      </c>
    </row>
    <row r="1851" spans="1:10" ht="48" customHeight="1">
      <c r="A1851" s="617" t="s">
        <v>14077</v>
      </c>
      <c r="B1851" s="549" t="s">
        <v>14350</v>
      </c>
      <c r="C1851" s="617" t="s">
        <v>7</v>
      </c>
      <c r="D1851" s="617" t="s">
        <v>1785</v>
      </c>
      <c r="E1851" s="821" t="s">
        <v>14108</v>
      </c>
      <c r="F1851" s="821"/>
      <c r="G1851" s="548" t="s">
        <v>26</v>
      </c>
      <c r="H1851" s="547">
        <v>1</v>
      </c>
      <c r="I1851" s="546">
        <v>1.06</v>
      </c>
      <c r="J1851" s="546">
        <v>1.06</v>
      </c>
    </row>
    <row r="1852" spans="1:10" ht="36" customHeight="1">
      <c r="A1852" s="617" t="s">
        <v>14077</v>
      </c>
      <c r="B1852" s="549" t="s">
        <v>14349</v>
      </c>
      <c r="C1852" s="617" t="s">
        <v>7</v>
      </c>
      <c r="D1852" s="617" t="s">
        <v>1786</v>
      </c>
      <c r="E1852" s="821" t="s">
        <v>14108</v>
      </c>
      <c r="F1852" s="821"/>
      <c r="G1852" s="548" t="s">
        <v>26</v>
      </c>
      <c r="H1852" s="547">
        <v>1</v>
      </c>
      <c r="I1852" s="546">
        <v>0.12</v>
      </c>
      <c r="J1852" s="546">
        <v>0.12</v>
      </c>
    </row>
    <row r="1853" spans="1:10" ht="25.5">
      <c r="A1853" s="614"/>
      <c r="B1853" s="614"/>
      <c r="C1853" s="614"/>
      <c r="D1853" s="614"/>
      <c r="E1853" s="614" t="s">
        <v>14070</v>
      </c>
      <c r="F1853" s="541">
        <v>0</v>
      </c>
      <c r="G1853" s="614" t="s">
        <v>14069</v>
      </c>
      <c r="H1853" s="541">
        <v>0</v>
      </c>
      <c r="I1853" s="614" t="s">
        <v>14068</v>
      </c>
      <c r="J1853" s="541">
        <v>0</v>
      </c>
    </row>
    <row r="1854" spans="1:10" ht="15" thickBot="1">
      <c r="A1854" s="614"/>
      <c r="B1854" s="614"/>
      <c r="C1854" s="614"/>
      <c r="D1854" s="614"/>
      <c r="E1854" s="614" t="s">
        <v>14067</v>
      </c>
      <c r="F1854" s="541">
        <v>0.32</v>
      </c>
      <c r="G1854" s="614"/>
      <c r="H1854" s="818" t="s">
        <v>14066</v>
      </c>
      <c r="I1854" s="818"/>
      <c r="J1854" s="541">
        <v>1.5</v>
      </c>
    </row>
    <row r="1855" spans="1:10" ht="0.95" customHeight="1" thickTop="1">
      <c r="A1855" s="540"/>
      <c r="B1855" s="540"/>
      <c r="C1855" s="540"/>
      <c r="D1855" s="540"/>
      <c r="E1855" s="540"/>
      <c r="F1855" s="540"/>
      <c r="G1855" s="540"/>
      <c r="H1855" s="540"/>
      <c r="I1855" s="540"/>
      <c r="J1855" s="540"/>
    </row>
    <row r="1856" spans="1:10" ht="18" customHeight="1">
      <c r="A1856" s="615"/>
      <c r="B1856" s="554" t="s">
        <v>14089</v>
      </c>
      <c r="C1856" s="615" t="s">
        <v>14088</v>
      </c>
      <c r="D1856" s="615" t="s">
        <v>14087</v>
      </c>
      <c r="E1856" s="819" t="s">
        <v>14086</v>
      </c>
      <c r="F1856" s="819"/>
      <c r="G1856" s="555" t="s">
        <v>14085</v>
      </c>
      <c r="H1856" s="554" t="s">
        <v>14084</v>
      </c>
      <c r="I1856" s="554" t="s">
        <v>14083</v>
      </c>
      <c r="J1856" s="554" t="s">
        <v>14082</v>
      </c>
    </row>
    <row r="1857" spans="1:10" ht="48" customHeight="1">
      <c r="A1857" s="616" t="s">
        <v>14081</v>
      </c>
      <c r="B1857" s="553" t="s">
        <v>14315</v>
      </c>
      <c r="C1857" s="616" t="s">
        <v>7</v>
      </c>
      <c r="D1857" s="616" t="s">
        <v>1789</v>
      </c>
      <c r="E1857" s="820" t="s">
        <v>14108</v>
      </c>
      <c r="F1857" s="820"/>
      <c r="G1857" s="552" t="s">
        <v>68</v>
      </c>
      <c r="H1857" s="551">
        <v>1</v>
      </c>
      <c r="I1857" s="550">
        <v>4.2</v>
      </c>
      <c r="J1857" s="550">
        <v>4.2</v>
      </c>
    </row>
    <row r="1858" spans="1:10" ht="48" customHeight="1">
      <c r="A1858" s="617" t="s">
        <v>14077</v>
      </c>
      <c r="B1858" s="549" t="s">
        <v>14350</v>
      </c>
      <c r="C1858" s="617" t="s">
        <v>7</v>
      </c>
      <c r="D1858" s="617" t="s">
        <v>1785</v>
      </c>
      <c r="E1858" s="821" t="s">
        <v>14108</v>
      </c>
      <c r="F1858" s="821"/>
      <c r="G1858" s="548" t="s">
        <v>26</v>
      </c>
      <c r="H1858" s="547">
        <v>1</v>
      </c>
      <c r="I1858" s="546">
        <v>1.06</v>
      </c>
      <c r="J1858" s="546">
        <v>1.06</v>
      </c>
    </row>
    <row r="1859" spans="1:10" ht="36" customHeight="1">
      <c r="A1859" s="617" t="s">
        <v>14077</v>
      </c>
      <c r="B1859" s="549" t="s">
        <v>14349</v>
      </c>
      <c r="C1859" s="617" t="s">
        <v>7</v>
      </c>
      <c r="D1859" s="617" t="s">
        <v>1786</v>
      </c>
      <c r="E1859" s="821" t="s">
        <v>14108</v>
      </c>
      <c r="F1859" s="821"/>
      <c r="G1859" s="548" t="s">
        <v>26</v>
      </c>
      <c r="H1859" s="547">
        <v>1</v>
      </c>
      <c r="I1859" s="546">
        <v>0.12</v>
      </c>
      <c r="J1859" s="546">
        <v>0.12</v>
      </c>
    </row>
    <row r="1860" spans="1:10" ht="48" customHeight="1">
      <c r="A1860" s="617" t="s">
        <v>14077</v>
      </c>
      <c r="B1860" s="549" t="s">
        <v>14348</v>
      </c>
      <c r="C1860" s="617" t="s">
        <v>7</v>
      </c>
      <c r="D1860" s="617" t="s">
        <v>1787</v>
      </c>
      <c r="E1860" s="821" t="s">
        <v>14108</v>
      </c>
      <c r="F1860" s="821"/>
      <c r="G1860" s="548" t="s">
        <v>26</v>
      </c>
      <c r="H1860" s="547">
        <v>1</v>
      </c>
      <c r="I1860" s="546">
        <v>1</v>
      </c>
      <c r="J1860" s="546">
        <v>1</v>
      </c>
    </row>
    <row r="1861" spans="1:10" ht="48" customHeight="1">
      <c r="A1861" s="617" t="s">
        <v>14077</v>
      </c>
      <c r="B1861" s="549" t="s">
        <v>14346</v>
      </c>
      <c r="C1861" s="617" t="s">
        <v>7</v>
      </c>
      <c r="D1861" s="617" t="s">
        <v>1788</v>
      </c>
      <c r="E1861" s="821" t="s">
        <v>14108</v>
      </c>
      <c r="F1861" s="821"/>
      <c r="G1861" s="548" t="s">
        <v>26</v>
      </c>
      <c r="H1861" s="547">
        <v>1</v>
      </c>
      <c r="I1861" s="546">
        <v>2.02</v>
      </c>
      <c r="J1861" s="546">
        <v>2.02</v>
      </c>
    </row>
    <row r="1862" spans="1:10" ht="25.5">
      <c r="A1862" s="614"/>
      <c r="B1862" s="614"/>
      <c r="C1862" s="614"/>
      <c r="D1862" s="614"/>
      <c r="E1862" s="614" t="s">
        <v>14070</v>
      </c>
      <c r="F1862" s="541">
        <v>0</v>
      </c>
      <c r="G1862" s="614" t="s">
        <v>14069</v>
      </c>
      <c r="H1862" s="541">
        <v>0</v>
      </c>
      <c r="I1862" s="614" t="s">
        <v>14068</v>
      </c>
      <c r="J1862" s="541">
        <v>0</v>
      </c>
    </row>
    <row r="1863" spans="1:10" ht="15" thickBot="1">
      <c r="A1863" s="614"/>
      <c r="B1863" s="614"/>
      <c r="C1863" s="614"/>
      <c r="D1863" s="614"/>
      <c r="E1863" s="614" t="s">
        <v>14067</v>
      </c>
      <c r="F1863" s="541">
        <v>1.1599999999999999</v>
      </c>
      <c r="G1863" s="614"/>
      <c r="H1863" s="818" t="s">
        <v>14066</v>
      </c>
      <c r="I1863" s="818"/>
      <c r="J1863" s="541">
        <v>5.36</v>
      </c>
    </row>
    <row r="1864" spans="1:10" ht="0.95" customHeight="1" thickTop="1">
      <c r="A1864" s="540"/>
      <c r="B1864" s="540"/>
      <c r="C1864" s="540"/>
      <c r="D1864" s="540"/>
      <c r="E1864" s="540"/>
      <c r="F1864" s="540"/>
      <c r="G1864" s="540"/>
      <c r="H1864" s="540"/>
      <c r="I1864" s="540"/>
      <c r="J1864" s="540"/>
    </row>
    <row r="1865" spans="1:10" ht="18" customHeight="1">
      <c r="A1865" s="615"/>
      <c r="B1865" s="554" t="s">
        <v>14089</v>
      </c>
      <c r="C1865" s="615" t="s">
        <v>14088</v>
      </c>
      <c r="D1865" s="615" t="s">
        <v>14087</v>
      </c>
      <c r="E1865" s="819" t="s">
        <v>14086</v>
      </c>
      <c r="F1865" s="819"/>
      <c r="G1865" s="555" t="s">
        <v>14085</v>
      </c>
      <c r="H1865" s="554" t="s">
        <v>14084</v>
      </c>
      <c r="I1865" s="554" t="s">
        <v>14083</v>
      </c>
      <c r="J1865" s="554" t="s">
        <v>14082</v>
      </c>
    </row>
    <row r="1866" spans="1:10" ht="48" customHeight="1">
      <c r="A1866" s="616" t="s">
        <v>14081</v>
      </c>
      <c r="B1866" s="553" t="s">
        <v>14350</v>
      </c>
      <c r="C1866" s="616" t="s">
        <v>7</v>
      </c>
      <c r="D1866" s="616" t="s">
        <v>1785</v>
      </c>
      <c r="E1866" s="820" t="s">
        <v>14108</v>
      </c>
      <c r="F1866" s="820"/>
      <c r="G1866" s="552" t="s">
        <v>26</v>
      </c>
      <c r="H1866" s="551">
        <v>1</v>
      </c>
      <c r="I1866" s="550">
        <v>1.06</v>
      </c>
      <c r="J1866" s="550">
        <v>1.06</v>
      </c>
    </row>
    <row r="1867" spans="1:10" ht="36" customHeight="1">
      <c r="A1867" s="613" t="s">
        <v>14073</v>
      </c>
      <c r="B1867" s="545" t="s">
        <v>14347</v>
      </c>
      <c r="C1867" s="613" t="s">
        <v>7</v>
      </c>
      <c r="D1867" s="613" t="s">
        <v>8626</v>
      </c>
      <c r="E1867" s="817" t="s">
        <v>14098</v>
      </c>
      <c r="F1867" s="817"/>
      <c r="G1867" s="544" t="s">
        <v>49</v>
      </c>
      <c r="H1867" s="543">
        <v>6.3999999999999997E-5</v>
      </c>
      <c r="I1867" s="542">
        <v>16694.23</v>
      </c>
      <c r="J1867" s="542">
        <v>1.06</v>
      </c>
    </row>
    <row r="1868" spans="1:10" ht="25.5">
      <c r="A1868" s="614"/>
      <c r="B1868" s="614"/>
      <c r="C1868" s="614"/>
      <c r="D1868" s="614"/>
      <c r="E1868" s="614" t="s">
        <v>14070</v>
      </c>
      <c r="F1868" s="541">
        <v>0</v>
      </c>
      <c r="G1868" s="614" t="s">
        <v>14069</v>
      </c>
      <c r="H1868" s="541">
        <v>0</v>
      </c>
      <c r="I1868" s="614" t="s">
        <v>14068</v>
      </c>
      <c r="J1868" s="541">
        <v>0</v>
      </c>
    </row>
    <row r="1869" spans="1:10" ht="15" thickBot="1">
      <c r="A1869" s="614"/>
      <c r="B1869" s="614"/>
      <c r="C1869" s="614"/>
      <c r="D1869" s="614"/>
      <c r="E1869" s="614" t="s">
        <v>14067</v>
      </c>
      <c r="F1869" s="541">
        <v>0.28999999999999998</v>
      </c>
      <c r="G1869" s="614"/>
      <c r="H1869" s="818" t="s">
        <v>14066</v>
      </c>
      <c r="I1869" s="818"/>
      <c r="J1869" s="541">
        <v>1.35</v>
      </c>
    </row>
    <row r="1870" spans="1:10" ht="0.95" customHeight="1" thickTop="1">
      <c r="A1870" s="540"/>
      <c r="B1870" s="540"/>
      <c r="C1870" s="540"/>
      <c r="D1870" s="540"/>
      <c r="E1870" s="540"/>
      <c r="F1870" s="540"/>
      <c r="G1870" s="540"/>
      <c r="H1870" s="540"/>
      <c r="I1870" s="540"/>
      <c r="J1870" s="540"/>
    </row>
    <row r="1871" spans="1:10" ht="18" customHeight="1">
      <c r="A1871" s="615"/>
      <c r="B1871" s="554" t="s">
        <v>14089</v>
      </c>
      <c r="C1871" s="615" t="s">
        <v>14088</v>
      </c>
      <c r="D1871" s="615" t="s">
        <v>14087</v>
      </c>
      <c r="E1871" s="819" t="s">
        <v>14086</v>
      </c>
      <c r="F1871" s="819"/>
      <c r="G1871" s="555" t="s">
        <v>14085</v>
      </c>
      <c r="H1871" s="554" t="s">
        <v>14084</v>
      </c>
      <c r="I1871" s="554" t="s">
        <v>14083</v>
      </c>
      <c r="J1871" s="554" t="s">
        <v>14082</v>
      </c>
    </row>
    <row r="1872" spans="1:10" ht="36" customHeight="1">
      <c r="A1872" s="616" t="s">
        <v>14081</v>
      </c>
      <c r="B1872" s="553" t="s">
        <v>14349</v>
      </c>
      <c r="C1872" s="616" t="s">
        <v>7</v>
      </c>
      <c r="D1872" s="616" t="s">
        <v>1786</v>
      </c>
      <c r="E1872" s="820" t="s">
        <v>14108</v>
      </c>
      <c r="F1872" s="820"/>
      <c r="G1872" s="552" t="s">
        <v>26</v>
      </c>
      <c r="H1872" s="551">
        <v>1</v>
      </c>
      <c r="I1872" s="550">
        <v>0.12</v>
      </c>
      <c r="J1872" s="550">
        <v>0.12</v>
      </c>
    </row>
    <row r="1873" spans="1:10" ht="36" customHeight="1">
      <c r="A1873" s="613" t="s">
        <v>14073</v>
      </c>
      <c r="B1873" s="545" t="s">
        <v>14347</v>
      </c>
      <c r="C1873" s="613" t="s">
        <v>7</v>
      </c>
      <c r="D1873" s="613" t="s">
        <v>8626</v>
      </c>
      <c r="E1873" s="817" t="s">
        <v>14098</v>
      </c>
      <c r="F1873" s="817"/>
      <c r="G1873" s="544" t="s">
        <v>49</v>
      </c>
      <c r="H1873" s="543">
        <v>7.6000000000000001E-6</v>
      </c>
      <c r="I1873" s="542">
        <v>16694.23</v>
      </c>
      <c r="J1873" s="542">
        <v>0.12</v>
      </c>
    </row>
    <row r="1874" spans="1:10" ht="25.5">
      <c r="A1874" s="614"/>
      <c r="B1874" s="614"/>
      <c r="C1874" s="614"/>
      <c r="D1874" s="614"/>
      <c r="E1874" s="614" t="s">
        <v>14070</v>
      </c>
      <c r="F1874" s="541">
        <v>0</v>
      </c>
      <c r="G1874" s="614" t="s">
        <v>14069</v>
      </c>
      <c r="H1874" s="541">
        <v>0</v>
      </c>
      <c r="I1874" s="614" t="s">
        <v>14068</v>
      </c>
      <c r="J1874" s="541">
        <v>0</v>
      </c>
    </row>
    <row r="1875" spans="1:10" ht="15" thickBot="1">
      <c r="A1875" s="614"/>
      <c r="B1875" s="614"/>
      <c r="C1875" s="614"/>
      <c r="D1875" s="614"/>
      <c r="E1875" s="614" t="s">
        <v>14067</v>
      </c>
      <c r="F1875" s="541">
        <v>0.03</v>
      </c>
      <c r="G1875" s="614"/>
      <c r="H1875" s="818" t="s">
        <v>14066</v>
      </c>
      <c r="I1875" s="818"/>
      <c r="J1875" s="541">
        <v>0.15</v>
      </c>
    </row>
    <row r="1876" spans="1:10" ht="0.95" customHeight="1" thickTop="1">
      <c r="A1876" s="540"/>
      <c r="B1876" s="540"/>
      <c r="C1876" s="540"/>
      <c r="D1876" s="540"/>
      <c r="E1876" s="540"/>
      <c r="F1876" s="540"/>
      <c r="G1876" s="540"/>
      <c r="H1876" s="540"/>
      <c r="I1876" s="540"/>
      <c r="J1876" s="540"/>
    </row>
    <row r="1877" spans="1:10" ht="18" customHeight="1">
      <c r="A1877" s="615"/>
      <c r="B1877" s="554" t="s">
        <v>14089</v>
      </c>
      <c r="C1877" s="615" t="s">
        <v>14088</v>
      </c>
      <c r="D1877" s="615" t="s">
        <v>14087</v>
      </c>
      <c r="E1877" s="819" t="s">
        <v>14086</v>
      </c>
      <c r="F1877" s="819"/>
      <c r="G1877" s="555" t="s">
        <v>14085</v>
      </c>
      <c r="H1877" s="554" t="s">
        <v>14084</v>
      </c>
      <c r="I1877" s="554" t="s">
        <v>14083</v>
      </c>
      <c r="J1877" s="554" t="s">
        <v>14082</v>
      </c>
    </row>
    <row r="1878" spans="1:10" ht="48" customHeight="1">
      <c r="A1878" s="616" t="s">
        <v>14081</v>
      </c>
      <c r="B1878" s="553" t="s">
        <v>14348</v>
      </c>
      <c r="C1878" s="616" t="s">
        <v>7</v>
      </c>
      <c r="D1878" s="616" t="s">
        <v>1787</v>
      </c>
      <c r="E1878" s="820" t="s">
        <v>14108</v>
      </c>
      <c r="F1878" s="820"/>
      <c r="G1878" s="552" t="s">
        <v>26</v>
      </c>
      <c r="H1878" s="551">
        <v>1</v>
      </c>
      <c r="I1878" s="550">
        <v>1</v>
      </c>
      <c r="J1878" s="550">
        <v>1</v>
      </c>
    </row>
    <row r="1879" spans="1:10" ht="36" customHeight="1">
      <c r="A1879" s="613" t="s">
        <v>14073</v>
      </c>
      <c r="B1879" s="545" t="s">
        <v>14347</v>
      </c>
      <c r="C1879" s="613" t="s">
        <v>7</v>
      </c>
      <c r="D1879" s="613" t="s">
        <v>8626</v>
      </c>
      <c r="E1879" s="817" t="s">
        <v>14098</v>
      </c>
      <c r="F1879" s="817"/>
      <c r="G1879" s="544" t="s">
        <v>49</v>
      </c>
      <c r="H1879" s="543">
        <v>6.0000000000000002E-5</v>
      </c>
      <c r="I1879" s="542">
        <v>16694.23</v>
      </c>
      <c r="J1879" s="542">
        <v>1</v>
      </c>
    </row>
    <row r="1880" spans="1:10" ht="25.5">
      <c r="A1880" s="614"/>
      <c r="B1880" s="614"/>
      <c r="C1880" s="614"/>
      <c r="D1880" s="614"/>
      <c r="E1880" s="614" t="s">
        <v>14070</v>
      </c>
      <c r="F1880" s="541">
        <v>0</v>
      </c>
      <c r="G1880" s="614" t="s">
        <v>14069</v>
      </c>
      <c r="H1880" s="541">
        <v>0</v>
      </c>
      <c r="I1880" s="614" t="s">
        <v>14068</v>
      </c>
      <c r="J1880" s="541">
        <v>0</v>
      </c>
    </row>
    <row r="1881" spans="1:10" ht="15" thickBot="1">
      <c r="A1881" s="614"/>
      <c r="B1881" s="614"/>
      <c r="C1881" s="614"/>
      <c r="D1881" s="614"/>
      <c r="E1881" s="614" t="s">
        <v>14067</v>
      </c>
      <c r="F1881" s="541">
        <v>0.27</v>
      </c>
      <c r="G1881" s="614"/>
      <c r="H1881" s="818" t="s">
        <v>14066</v>
      </c>
      <c r="I1881" s="818"/>
      <c r="J1881" s="541">
        <v>1.27</v>
      </c>
    </row>
    <row r="1882" spans="1:10" ht="0.95" customHeight="1" thickTop="1">
      <c r="A1882" s="540"/>
      <c r="B1882" s="540"/>
      <c r="C1882" s="540"/>
      <c r="D1882" s="540"/>
      <c r="E1882" s="540"/>
      <c r="F1882" s="540"/>
      <c r="G1882" s="540"/>
      <c r="H1882" s="540"/>
      <c r="I1882" s="540"/>
      <c r="J1882" s="540"/>
    </row>
    <row r="1883" spans="1:10" ht="18" customHeight="1">
      <c r="A1883" s="615"/>
      <c r="B1883" s="554" t="s">
        <v>14089</v>
      </c>
      <c r="C1883" s="615" t="s">
        <v>14088</v>
      </c>
      <c r="D1883" s="615" t="s">
        <v>14087</v>
      </c>
      <c r="E1883" s="819" t="s">
        <v>14086</v>
      </c>
      <c r="F1883" s="819"/>
      <c r="G1883" s="555" t="s">
        <v>14085</v>
      </c>
      <c r="H1883" s="554" t="s">
        <v>14084</v>
      </c>
      <c r="I1883" s="554" t="s">
        <v>14083</v>
      </c>
      <c r="J1883" s="554" t="s">
        <v>14082</v>
      </c>
    </row>
    <row r="1884" spans="1:10" ht="48" customHeight="1">
      <c r="A1884" s="616" t="s">
        <v>14081</v>
      </c>
      <c r="B1884" s="553" t="s">
        <v>14346</v>
      </c>
      <c r="C1884" s="616" t="s">
        <v>7</v>
      </c>
      <c r="D1884" s="616" t="s">
        <v>1788</v>
      </c>
      <c r="E1884" s="820" t="s">
        <v>14108</v>
      </c>
      <c r="F1884" s="820"/>
      <c r="G1884" s="552" t="s">
        <v>26</v>
      </c>
      <c r="H1884" s="551">
        <v>1</v>
      </c>
      <c r="I1884" s="550">
        <v>2.02</v>
      </c>
      <c r="J1884" s="550">
        <v>2.02</v>
      </c>
    </row>
    <row r="1885" spans="1:10" ht="24" customHeight="1">
      <c r="A1885" s="613" t="s">
        <v>14073</v>
      </c>
      <c r="B1885" s="545" t="s">
        <v>14107</v>
      </c>
      <c r="C1885" s="613" t="s">
        <v>7</v>
      </c>
      <c r="D1885" s="613" t="s">
        <v>6262</v>
      </c>
      <c r="E1885" s="817" t="s">
        <v>14071</v>
      </c>
      <c r="F1885" s="817"/>
      <c r="G1885" s="544" t="s">
        <v>14106</v>
      </c>
      <c r="H1885" s="543">
        <v>2.5</v>
      </c>
      <c r="I1885" s="542">
        <v>0.81</v>
      </c>
      <c r="J1885" s="542">
        <v>2.02</v>
      </c>
    </row>
    <row r="1886" spans="1:10" ht="25.5">
      <c r="A1886" s="614"/>
      <c r="B1886" s="614"/>
      <c r="C1886" s="614"/>
      <c r="D1886" s="614"/>
      <c r="E1886" s="614" t="s">
        <v>14070</v>
      </c>
      <c r="F1886" s="541">
        <v>0</v>
      </c>
      <c r="G1886" s="614" t="s">
        <v>14069</v>
      </c>
      <c r="H1886" s="541">
        <v>0</v>
      </c>
      <c r="I1886" s="614" t="s">
        <v>14068</v>
      </c>
      <c r="J1886" s="541">
        <v>0</v>
      </c>
    </row>
    <row r="1887" spans="1:10" ht="15" thickBot="1">
      <c r="A1887" s="614"/>
      <c r="B1887" s="614"/>
      <c r="C1887" s="614"/>
      <c r="D1887" s="614"/>
      <c r="E1887" s="614" t="s">
        <v>14067</v>
      </c>
      <c r="F1887" s="541">
        <v>0.55000000000000004</v>
      </c>
      <c r="G1887" s="614"/>
      <c r="H1887" s="818" t="s">
        <v>14066</v>
      </c>
      <c r="I1887" s="818"/>
      <c r="J1887" s="541">
        <v>2.57</v>
      </c>
    </row>
    <row r="1888" spans="1:10" ht="0.95" customHeight="1" thickTop="1">
      <c r="A1888" s="540"/>
      <c r="B1888" s="540"/>
      <c r="C1888" s="540"/>
      <c r="D1888" s="540"/>
      <c r="E1888" s="540"/>
      <c r="F1888" s="540"/>
      <c r="G1888" s="540"/>
      <c r="H1888" s="540"/>
      <c r="I1888" s="540"/>
      <c r="J1888" s="540"/>
    </row>
    <row r="1889" spans="1:10" ht="18" customHeight="1">
      <c r="A1889" s="615"/>
      <c r="B1889" s="554" t="s">
        <v>14089</v>
      </c>
      <c r="C1889" s="615" t="s">
        <v>14088</v>
      </c>
      <c r="D1889" s="615" t="s">
        <v>14087</v>
      </c>
      <c r="E1889" s="819" t="s">
        <v>14086</v>
      </c>
      <c r="F1889" s="819"/>
      <c r="G1889" s="555" t="s">
        <v>14085</v>
      </c>
      <c r="H1889" s="554" t="s">
        <v>14084</v>
      </c>
      <c r="I1889" s="554" t="s">
        <v>14083</v>
      </c>
      <c r="J1889" s="554" t="s">
        <v>14082</v>
      </c>
    </row>
    <row r="1890" spans="1:10" ht="48" customHeight="1">
      <c r="A1890" s="616" t="s">
        <v>14081</v>
      </c>
      <c r="B1890" s="553" t="s">
        <v>14943</v>
      </c>
      <c r="C1890" s="616" t="s">
        <v>7</v>
      </c>
      <c r="D1890" s="616" t="s">
        <v>1279</v>
      </c>
      <c r="E1890" s="820" t="s">
        <v>14108</v>
      </c>
      <c r="F1890" s="820"/>
      <c r="G1890" s="552" t="s">
        <v>85</v>
      </c>
      <c r="H1890" s="551">
        <v>1</v>
      </c>
      <c r="I1890" s="550">
        <v>28.96</v>
      </c>
      <c r="J1890" s="550">
        <v>28.96</v>
      </c>
    </row>
    <row r="1891" spans="1:10" ht="48" customHeight="1">
      <c r="A1891" s="617" t="s">
        <v>14077</v>
      </c>
      <c r="B1891" s="549" t="s">
        <v>14951</v>
      </c>
      <c r="C1891" s="617" t="s">
        <v>7</v>
      </c>
      <c r="D1891" s="617" t="s">
        <v>1247</v>
      </c>
      <c r="E1891" s="821" t="s">
        <v>14108</v>
      </c>
      <c r="F1891" s="821"/>
      <c r="G1891" s="548" t="s">
        <v>26</v>
      </c>
      <c r="H1891" s="547">
        <v>1</v>
      </c>
      <c r="I1891" s="546">
        <v>12.22</v>
      </c>
      <c r="J1891" s="546">
        <v>12.22</v>
      </c>
    </row>
    <row r="1892" spans="1:10" ht="48" customHeight="1">
      <c r="A1892" s="617" t="s">
        <v>14077</v>
      </c>
      <c r="B1892" s="549" t="s">
        <v>14952</v>
      </c>
      <c r="C1892" s="617" t="s">
        <v>7</v>
      </c>
      <c r="D1892" s="617" t="s">
        <v>1248</v>
      </c>
      <c r="E1892" s="821" t="s">
        <v>14108</v>
      </c>
      <c r="F1892" s="821"/>
      <c r="G1892" s="548" t="s">
        <v>26</v>
      </c>
      <c r="H1892" s="547">
        <v>1</v>
      </c>
      <c r="I1892" s="546">
        <v>2.2599999999999998</v>
      </c>
      <c r="J1892" s="546">
        <v>2.2599999999999998</v>
      </c>
    </row>
    <row r="1893" spans="1:10" ht="48" customHeight="1">
      <c r="A1893" s="617" t="s">
        <v>14077</v>
      </c>
      <c r="B1893" s="549" t="s">
        <v>14953</v>
      </c>
      <c r="C1893" s="617" t="s">
        <v>7</v>
      </c>
      <c r="D1893" s="617" t="s">
        <v>2610</v>
      </c>
      <c r="E1893" s="821" t="s">
        <v>14108</v>
      </c>
      <c r="F1893" s="821"/>
      <c r="G1893" s="548" t="s">
        <v>26</v>
      </c>
      <c r="H1893" s="547">
        <v>1</v>
      </c>
      <c r="I1893" s="546">
        <v>0.87</v>
      </c>
      <c r="J1893" s="546">
        <v>0.87</v>
      </c>
    </row>
    <row r="1894" spans="1:10" ht="24" customHeight="1">
      <c r="A1894" s="617" t="s">
        <v>14077</v>
      </c>
      <c r="B1894" s="549" t="s">
        <v>14245</v>
      </c>
      <c r="C1894" s="617" t="s">
        <v>7</v>
      </c>
      <c r="D1894" s="617" t="s">
        <v>289</v>
      </c>
      <c r="E1894" s="821" t="s">
        <v>14075</v>
      </c>
      <c r="F1894" s="821"/>
      <c r="G1894" s="548" t="s">
        <v>26</v>
      </c>
      <c r="H1894" s="547">
        <v>1</v>
      </c>
      <c r="I1894" s="546">
        <v>13.61</v>
      </c>
      <c r="J1894" s="546">
        <v>13.61</v>
      </c>
    </row>
    <row r="1895" spans="1:10" ht="25.5">
      <c r="A1895" s="614"/>
      <c r="B1895" s="614"/>
      <c r="C1895" s="614"/>
      <c r="D1895" s="614"/>
      <c r="E1895" s="614" t="s">
        <v>14070</v>
      </c>
      <c r="F1895" s="541">
        <v>5.2211235</v>
      </c>
      <c r="G1895" s="614" t="s">
        <v>14069</v>
      </c>
      <c r="H1895" s="541">
        <v>4.3899999999999997</v>
      </c>
      <c r="I1895" s="614" t="s">
        <v>14068</v>
      </c>
      <c r="J1895" s="541">
        <v>9.61</v>
      </c>
    </row>
    <row r="1896" spans="1:10" ht="15" thickBot="1">
      <c r="A1896" s="614"/>
      <c r="B1896" s="614"/>
      <c r="C1896" s="614"/>
      <c r="D1896" s="614"/>
      <c r="E1896" s="614" t="s">
        <v>14067</v>
      </c>
      <c r="F1896" s="541">
        <v>8.02</v>
      </c>
      <c r="G1896" s="614"/>
      <c r="H1896" s="818" t="s">
        <v>14066</v>
      </c>
      <c r="I1896" s="818"/>
      <c r="J1896" s="541">
        <v>36.979999999999997</v>
      </c>
    </row>
    <row r="1897" spans="1:10" ht="0.95" customHeight="1" thickTop="1">
      <c r="A1897" s="540"/>
      <c r="B1897" s="540"/>
      <c r="C1897" s="540"/>
      <c r="D1897" s="540"/>
      <c r="E1897" s="540"/>
      <c r="F1897" s="540"/>
      <c r="G1897" s="540"/>
      <c r="H1897" s="540"/>
      <c r="I1897" s="540"/>
      <c r="J1897" s="540"/>
    </row>
    <row r="1898" spans="1:10" ht="18" customHeight="1">
      <c r="A1898" s="615"/>
      <c r="B1898" s="554" t="s">
        <v>14089</v>
      </c>
      <c r="C1898" s="615" t="s">
        <v>14088</v>
      </c>
      <c r="D1898" s="615" t="s">
        <v>14087</v>
      </c>
      <c r="E1898" s="819" t="s">
        <v>14086</v>
      </c>
      <c r="F1898" s="819"/>
      <c r="G1898" s="555" t="s">
        <v>14085</v>
      </c>
      <c r="H1898" s="554" t="s">
        <v>14084</v>
      </c>
      <c r="I1898" s="554" t="s">
        <v>14083</v>
      </c>
      <c r="J1898" s="554" t="s">
        <v>14082</v>
      </c>
    </row>
    <row r="1899" spans="1:10" ht="48" customHeight="1">
      <c r="A1899" s="616" t="s">
        <v>14081</v>
      </c>
      <c r="B1899" s="553" t="s">
        <v>14942</v>
      </c>
      <c r="C1899" s="616" t="s">
        <v>7</v>
      </c>
      <c r="D1899" s="616" t="s">
        <v>1278</v>
      </c>
      <c r="E1899" s="820" t="s">
        <v>14108</v>
      </c>
      <c r="F1899" s="820"/>
      <c r="G1899" s="552" t="s">
        <v>68</v>
      </c>
      <c r="H1899" s="551">
        <v>1</v>
      </c>
      <c r="I1899" s="550">
        <v>104.58</v>
      </c>
      <c r="J1899" s="550">
        <v>104.58</v>
      </c>
    </row>
    <row r="1900" spans="1:10" ht="48" customHeight="1">
      <c r="A1900" s="617" t="s">
        <v>14077</v>
      </c>
      <c r="B1900" s="549" t="s">
        <v>14951</v>
      </c>
      <c r="C1900" s="617" t="s">
        <v>7</v>
      </c>
      <c r="D1900" s="617" t="s">
        <v>1247</v>
      </c>
      <c r="E1900" s="821" t="s">
        <v>14108</v>
      </c>
      <c r="F1900" s="821"/>
      <c r="G1900" s="548" t="s">
        <v>26</v>
      </c>
      <c r="H1900" s="547">
        <v>1</v>
      </c>
      <c r="I1900" s="546">
        <v>12.22</v>
      </c>
      <c r="J1900" s="546">
        <v>12.22</v>
      </c>
    </row>
    <row r="1901" spans="1:10" ht="48" customHeight="1">
      <c r="A1901" s="617" t="s">
        <v>14077</v>
      </c>
      <c r="B1901" s="549" t="s">
        <v>14952</v>
      </c>
      <c r="C1901" s="617" t="s">
        <v>7</v>
      </c>
      <c r="D1901" s="617" t="s">
        <v>1248</v>
      </c>
      <c r="E1901" s="821" t="s">
        <v>14108</v>
      </c>
      <c r="F1901" s="821"/>
      <c r="G1901" s="548" t="s">
        <v>26</v>
      </c>
      <c r="H1901" s="547">
        <v>1</v>
      </c>
      <c r="I1901" s="546">
        <v>2.2599999999999998</v>
      </c>
      <c r="J1901" s="546">
        <v>2.2599999999999998</v>
      </c>
    </row>
    <row r="1902" spans="1:10" ht="48" customHeight="1">
      <c r="A1902" s="617" t="s">
        <v>14077</v>
      </c>
      <c r="B1902" s="549" t="s">
        <v>14954</v>
      </c>
      <c r="C1902" s="617" t="s">
        <v>7</v>
      </c>
      <c r="D1902" s="617" t="s">
        <v>1249</v>
      </c>
      <c r="E1902" s="821" t="s">
        <v>14108</v>
      </c>
      <c r="F1902" s="821"/>
      <c r="G1902" s="548" t="s">
        <v>26</v>
      </c>
      <c r="H1902" s="547">
        <v>1</v>
      </c>
      <c r="I1902" s="546">
        <v>22.92</v>
      </c>
      <c r="J1902" s="546">
        <v>22.92</v>
      </c>
    </row>
    <row r="1903" spans="1:10" ht="48" customHeight="1">
      <c r="A1903" s="617" t="s">
        <v>14077</v>
      </c>
      <c r="B1903" s="549" t="s">
        <v>14955</v>
      </c>
      <c r="C1903" s="617" t="s">
        <v>7</v>
      </c>
      <c r="D1903" s="617" t="s">
        <v>1250</v>
      </c>
      <c r="E1903" s="821" t="s">
        <v>14108</v>
      </c>
      <c r="F1903" s="821"/>
      <c r="G1903" s="548" t="s">
        <v>26</v>
      </c>
      <c r="H1903" s="547">
        <v>1</v>
      </c>
      <c r="I1903" s="546">
        <v>52.7</v>
      </c>
      <c r="J1903" s="546">
        <v>52.7</v>
      </c>
    </row>
    <row r="1904" spans="1:10" ht="48" customHeight="1">
      <c r="A1904" s="617" t="s">
        <v>14077</v>
      </c>
      <c r="B1904" s="549" t="s">
        <v>14953</v>
      </c>
      <c r="C1904" s="617" t="s">
        <v>7</v>
      </c>
      <c r="D1904" s="617" t="s">
        <v>2610</v>
      </c>
      <c r="E1904" s="821" t="s">
        <v>14108</v>
      </c>
      <c r="F1904" s="821"/>
      <c r="G1904" s="548" t="s">
        <v>26</v>
      </c>
      <c r="H1904" s="547">
        <v>1</v>
      </c>
      <c r="I1904" s="546">
        <v>0.87</v>
      </c>
      <c r="J1904" s="546">
        <v>0.87</v>
      </c>
    </row>
    <row r="1905" spans="1:10" ht="24" customHeight="1">
      <c r="A1905" s="617" t="s">
        <v>14077</v>
      </c>
      <c r="B1905" s="549" t="s">
        <v>14245</v>
      </c>
      <c r="C1905" s="617" t="s">
        <v>7</v>
      </c>
      <c r="D1905" s="617" t="s">
        <v>289</v>
      </c>
      <c r="E1905" s="821" t="s">
        <v>14075</v>
      </c>
      <c r="F1905" s="821"/>
      <c r="G1905" s="548" t="s">
        <v>26</v>
      </c>
      <c r="H1905" s="547">
        <v>1</v>
      </c>
      <c r="I1905" s="546">
        <v>13.61</v>
      </c>
      <c r="J1905" s="546">
        <v>13.61</v>
      </c>
    </row>
    <row r="1906" spans="1:10" ht="25.5">
      <c r="A1906" s="614"/>
      <c r="B1906" s="614"/>
      <c r="C1906" s="614"/>
      <c r="D1906" s="614"/>
      <c r="E1906" s="614" t="s">
        <v>14070</v>
      </c>
      <c r="F1906" s="541">
        <v>5.2211235</v>
      </c>
      <c r="G1906" s="614" t="s">
        <v>14069</v>
      </c>
      <c r="H1906" s="541">
        <v>4.3899999999999997</v>
      </c>
      <c r="I1906" s="614" t="s">
        <v>14068</v>
      </c>
      <c r="J1906" s="541">
        <v>9.61</v>
      </c>
    </row>
    <row r="1907" spans="1:10" ht="15" thickBot="1">
      <c r="A1907" s="614"/>
      <c r="B1907" s="614"/>
      <c r="C1907" s="614"/>
      <c r="D1907" s="614"/>
      <c r="E1907" s="614" t="s">
        <v>14067</v>
      </c>
      <c r="F1907" s="541">
        <v>28.96</v>
      </c>
      <c r="G1907" s="614"/>
      <c r="H1907" s="818" t="s">
        <v>14066</v>
      </c>
      <c r="I1907" s="818"/>
      <c r="J1907" s="541">
        <v>133.54</v>
      </c>
    </row>
    <row r="1908" spans="1:10" ht="0.95" customHeight="1" thickTop="1">
      <c r="A1908" s="540"/>
      <c r="B1908" s="540"/>
      <c r="C1908" s="540"/>
      <c r="D1908" s="540"/>
      <c r="E1908" s="540"/>
      <c r="F1908" s="540"/>
      <c r="G1908" s="540"/>
      <c r="H1908" s="540"/>
      <c r="I1908" s="540"/>
      <c r="J1908" s="540"/>
    </row>
    <row r="1909" spans="1:10" ht="18" customHeight="1">
      <c r="A1909" s="615"/>
      <c r="B1909" s="554" t="s">
        <v>14089</v>
      </c>
      <c r="C1909" s="615" t="s">
        <v>14088</v>
      </c>
      <c r="D1909" s="615" t="s">
        <v>14087</v>
      </c>
      <c r="E1909" s="819" t="s">
        <v>14086</v>
      </c>
      <c r="F1909" s="819"/>
      <c r="G1909" s="555" t="s">
        <v>14085</v>
      </c>
      <c r="H1909" s="554" t="s">
        <v>14084</v>
      </c>
      <c r="I1909" s="554" t="s">
        <v>14083</v>
      </c>
      <c r="J1909" s="554" t="s">
        <v>14082</v>
      </c>
    </row>
    <row r="1910" spans="1:10" ht="48" customHeight="1">
      <c r="A1910" s="616" t="s">
        <v>14081</v>
      </c>
      <c r="B1910" s="553" t="s">
        <v>14951</v>
      </c>
      <c r="C1910" s="616" t="s">
        <v>7</v>
      </c>
      <c r="D1910" s="616" t="s">
        <v>1247</v>
      </c>
      <c r="E1910" s="820" t="s">
        <v>14108</v>
      </c>
      <c r="F1910" s="820"/>
      <c r="G1910" s="552" t="s">
        <v>26</v>
      </c>
      <c r="H1910" s="551">
        <v>1</v>
      </c>
      <c r="I1910" s="550">
        <v>12.22</v>
      </c>
      <c r="J1910" s="550">
        <v>12.22</v>
      </c>
    </row>
    <row r="1911" spans="1:10" ht="24" customHeight="1">
      <c r="A1911" s="613" t="s">
        <v>14073</v>
      </c>
      <c r="B1911" s="545" t="s">
        <v>14340</v>
      </c>
      <c r="C1911" s="613" t="s">
        <v>7</v>
      </c>
      <c r="D1911" s="613" t="s">
        <v>8828</v>
      </c>
      <c r="E1911" s="817" t="s">
        <v>14071</v>
      </c>
      <c r="F1911" s="817"/>
      <c r="G1911" s="544" t="s">
        <v>49</v>
      </c>
      <c r="H1911" s="543">
        <v>4.0000000000000003E-5</v>
      </c>
      <c r="I1911" s="542">
        <v>33930.620000000003</v>
      </c>
      <c r="J1911" s="542">
        <v>1.35</v>
      </c>
    </row>
    <row r="1912" spans="1:10" ht="48" customHeight="1">
      <c r="A1912" s="613" t="s">
        <v>14073</v>
      </c>
      <c r="B1912" s="545" t="s">
        <v>14956</v>
      </c>
      <c r="C1912" s="613" t="s">
        <v>7</v>
      </c>
      <c r="D1912" s="613" t="s">
        <v>8846</v>
      </c>
      <c r="E1912" s="817" t="s">
        <v>14098</v>
      </c>
      <c r="F1912" s="817"/>
      <c r="G1912" s="544" t="s">
        <v>49</v>
      </c>
      <c r="H1912" s="543">
        <v>4.0000000000000003E-5</v>
      </c>
      <c r="I1912" s="542">
        <v>271835.12</v>
      </c>
      <c r="J1912" s="542">
        <v>10.87</v>
      </c>
    </row>
    <row r="1913" spans="1:10" ht="25.5">
      <c r="A1913" s="614"/>
      <c r="B1913" s="614"/>
      <c r="C1913" s="614"/>
      <c r="D1913" s="614"/>
      <c r="E1913" s="614" t="s">
        <v>14070</v>
      </c>
      <c r="F1913" s="541">
        <v>0</v>
      </c>
      <c r="G1913" s="614" t="s">
        <v>14069</v>
      </c>
      <c r="H1913" s="541">
        <v>0</v>
      </c>
      <c r="I1913" s="614" t="s">
        <v>14068</v>
      </c>
      <c r="J1913" s="541">
        <v>0</v>
      </c>
    </row>
    <row r="1914" spans="1:10" ht="15" thickBot="1">
      <c r="A1914" s="614"/>
      <c r="B1914" s="614"/>
      <c r="C1914" s="614"/>
      <c r="D1914" s="614"/>
      <c r="E1914" s="614" t="s">
        <v>14067</v>
      </c>
      <c r="F1914" s="541">
        <v>3.38</v>
      </c>
      <c r="G1914" s="614"/>
      <c r="H1914" s="818" t="s">
        <v>14066</v>
      </c>
      <c r="I1914" s="818"/>
      <c r="J1914" s="541">
        <v>15.6</v>
      </c>
    </row>
    <row r="1915" spans="1:10" ht="0.95" customHeight="1" thickTop="1">
      <c r="A1915" s="540"/>
      <c r="B1915" s="540"/>
      <c r="C1915" s="540"/>
      <c r="D1915" s="540"/>
      <c r="E1915" s="540"/>
      <c r="F1915" s="540"/>
      <c r="G1915" s="540"/>
      <c r="H1915" s="540"/>
      <c r="I1915" s="540"/>
      <c r="J1915" s="540"/>
    </row>
    <row r="1916" spans="1:10" ht="18" customHeight="1">
      <c r="A1916" s="615"/>
      <c r="B1916" s="554" t="s">
        <v>14089</v>
      </c>
      <c r="C1916" s="615" t="s">
        <v>14088</v>
      </c>
      <c r="D1916" s="615" t="s">
        <v>14087</v>
      </c>
      <c r="E1916" s="819" t="s">
        <v>14086</v>
      </c>
      <c r="F1916" s="819"/>
      <c r="G1916" s="555" t="s">
        <v>14085</v>
      </c>
      <c r="H1916" s="554" t="s">
        <v>14084</v>
      </c>
      <c r="I1916" s="554" t="s">
        <v>14083</v>
      </c>
      <c r="J1916" s="554" t="s">
        <v>14082</v>
      </c>
    </row>
    <row r="1917" spans="1:10" ht="48" customHeight="1">
      <c r="A1917" s="616" t="s">
        <v>14081</v>
      </c>
      <c r="B1917" s="553" t="s">
        <v>14953</v>
      </c>
      <c r="C1917" s="616" t="s">
        <v>7</v>
      </c>
      <c r="D1917" s="616" t="s">
        <v>2610</v>
      </c>
      <c r="E1917" s="820" t="s">
        <v>14108</v>
      </c>
      <c r="F1917" s="820"/>
      <c r="G1917" s="552" t="s">
        <v>26</v>
      </c>
      <c r="H1917" s="551">
        <v>1</v>
      </c>
      <c r="I1917" s="550">
        <v>0.87</v>
      </c>
      <c r="J1917" s="550">
        <v>0.87</v>
      </c>
    </row>
    <row r="1918" spans="1:10" ht="24" customHeight="1">
      <c r="A1918" s="613" t="s">
        <v>14073</v>
      </c>
      <c r="B1918" s="545" t="s">
        <v>14340</v>
      </c>
      <c r="C1918" s="613" t="s">
        <v>7</v>
      </c>
      <c r="D1918" s="613" t="s">
        <v>8828</v>
      </c>
      <c r="E1918" s="817" t="s">
        <v>14071</v>
      </c>
      <c r="F1918" s="817"/>
      <c r="G1918" s="544" t="s">
        <v>49</v>
      </c>
      <c r="H1918" s="543">
        <v>2.9000000000000002E-6</v>
      </c>
      <c r="I1918" s="542">
        <v>33930.620000000003</v>
      </c>
      <c r="J1918" s="542">
        <v>0.09</v>
      </c>
    </row>
    <row r="1919" spans="1:10" ht="48" customHeight="1">
      <c r="A1919" s="613" t="s">
        <v>14073</v>
      </c>
      <c r="B1919" s="545" t="s">
        <v>14956</v>
      </c>
      <c r="C1919" s="613" t="s">
        <v>7</v>
      </c>
      <c r="D1919" s="613" t="s">
        <v>8846</v>
      </c>
      <c r="E1919" s="817" t="s">
        <v>14098</v>
      </c>
      <c r="F1919" s="817"/>
      <c r="G1919" s="544" t="s">
        <v>49</v>
      </c>
      <c r="H1919" s="543">
        <v>2.9000000000000002E-6</v>
      </c>
      <c r="I1919" s="542">
        <v>271835.12</v>
      </c>
      <c r="J1919" s="542">
        <v>0.78</v>
      </c>
    </row>
    <row r="1920" spans="1:10" ht="25.5">
      <c r="A1920" s="614"/>
      <c r="B1920" s="614"/>
      <c r="C1920" s="614"/>
      <c r="D1920" s="614"/>
      <c r="E1920" s="614" t="s">
        <v>14070</v>
      </c>
      <c r="F1920" s="541">
        <v>0</v>
      </c>
      <c r="G1920" s="614" t="s">
        <v>14069</v>
      </c>
      <c r="H1920" s="541">
        <v>0</v>
      </c>
      <c r="I1920" s="614" t="s">
        <v>14068</v>
      </c>
      <c r="J1920" s="541">
        <v>0</v>
      </c>
    </row>
    <row r="1921" spans="1:10" ht="15" thickBot="1">
      <c r="A1921" s="614"/>
      <c r="B1921" s="614"/>
      <c r="C1921" s="614"/>
      <c r="D1921" s="614"/>
      <c r="E1921" s="614" t="s">
        <v>14067</v>
      </c>
      <c r="F1921" s="541">
        <v>0.24</v>
      </c>
      <c r="G1921" s="614"/>
      <c r="H1921" s="818" t="s">
        <v>14066</v>
      </c>
      <c r="I1921" s="818"/>
      <c r="J1921" s="541">
        <v>1.1100000000000001</v>
      </c>
    </row>
    <row r="1922" spans="1:10" ht="0.95" customHeight="1" thickTop="1">
      <c r="A1922" s="540"/>
      <c r="B1922" s="540"/>
      <c r="C1922" s="540"/>
      <c r="D1922" s="540"/>
      <c r="E1922" s="540"/>
      <c r="F1922" s="540"/>
      <c r="G1922" s="540"/>
      <c r="H1922" s="540"/>
      <c r="I1922" s="540"/>
      <c r="J1922" s="540"/>
    </row>
    <row r="1923" spans="1:10" ht="18" customHeight="1">
      <c r="A1923" s="615"/>
      <c r="B1923" s="554" t="s">
        <v>14089</v>
      </c>
      <c r="C1923" s="615" t="s">
        <v>14088</v>
      </c>
      <c r="D1923" s="615" t="s">
        <v>14087</v>
      </c>
      <c r="E1923" s="819" t="s">
        <v>14086</v>
      </c>
      <c r="F1923" s="819"/>
      <c r="G1923" s="555" t="s">
        <v>14085</v>
      </c>
      <c r="H1923" s="554" t="s">
        <v>14084</v>
      </c>
      <c r="I1923" s="554" t="s">
        <v>14083</v>
      </c>
      <c r="J1923" s="554" t="s">
        <v>14082</v>
      </c>
    </row>
    <row r="1924" spans="1:10" ht="48" customHeight="1">
      <c r="A1924" s="616" t="s">
        <v>14081</v>
      </c>
      <c r="B1924" s="553" t="s">
        <v>14952</v>
      </c>
      <c r="C1924" s="616" t="s">
        <v>7</v>
      </c>
      <c r="D1924" s="616" t="s">
        <v>1248</v>
      </c>
      <c r="E1924" s="820" t="s">
        <v>14108</v>
      </c>
      <c r="F1924" s="820"/>
      <c r="G1924" s="552" t="s">
        <v>26</v>
      </c>
      <c r="H1924" s="551">
        <v>1</v>
      </c>
      <c r="I1924" s="550">
        <v>2.2599999999999998</v>
      </c>
      <c r="J1924" s="550">
        <v>2.2599999999999998</v>
      </c>
    </row>
    <row r="1925" spans="1:10" ht="24" customHeight="1">
      <c r="A1925" s="613" t="s">
        <v>14073</v>
      </c>
      <c r="B1925" s="545" t="s">
        <v>14340</v>
      </c>
      <c r="C1925" s="613" t="s">
        <v>7</v>
      </c>
      <c r="D1925" s="613" t="s">
        <v>8828</v>
      </c>
      <c r="E1925" s="817" t="s">
        <v>14071</v>
      </c>
      <c r="F1925" s="817"/>
      <c r="G1925" s="544" t="s">
        <v>49</v>
      </c>
      <c r="H1925" s="543">
        <v>7.4000000000000003E-6</v>
      </c>
      <c r="I1925" s="542">
        <v>33930.620000000003</v>
      </c>
      <c r="J1925" s="542">
        <v>0.25</v>
      </c>
    </row>
    <row r="1926" spans="1:10" ht="48" customHeight="1">
      <c r="A1926" s="613" t="s">
        <v>14073</v>
      </c>
      <c r="B1926" s="545" t="s">
        <v>14956</v>
      </c>
      <c r="C1926" s="613" t="s">
        <v>7</v>
      </c>
      <c r="D1926" s="613" t="s">
        <v>8846</v>
      </c>
      <c r="E1926" s="817" t="s">
        <v>14098</v>
      </c>
      <c r="F1926" s="817"/>
      <c r="G1926" s="544" t="s">
        <v>49</v>
      </c>
      <c r="H1926" s="543">
        <v>7.4000000000000003E-6</v>
      </c>
      <c r="I1926" s="542">
        <v>271835.12</v>
      </c>
      <c r="J1926" s="542">
        <v>2.0099999999999998</v>
      </c>
    </row>
    <row r="1927" spans="1:10" ht="25.5">
      <c r="A1927" s="614"/>
      <c r="B1927" s="614"/>
      <c r="C1927" s="614"/>
      <c r="D1927" s="614"/>
      <c r="E1927" s="614" t="s">
        <v>14070</v>
      </c>
      <c r="F1927" s="541">
        <v>0</v>
      </c>
      <c r="G1927" s="614" t="s">
        <v>14069</v>
      </c>
      <c r="H1927" s="541">
        <v>0</v>
      </c>
      <c r="I1927" s="614" t="s">
        <v>14068</v>
      </c>
      <c r="J1927" s="541">
        <v>0</v>
      </c>
    </row>
    <row r="1928" spans="1:10" ht="15" thickBot="1">
      <c r="A1928" s="614"/>
      <c r="B1928" s="614"/>
      <c r="C1928" s="614"/>
      <c r="D1928" s="614"/>
      <c r="E1928" s="614" t="s">
        <v>14067</v>
      </c>
      <c r="F1928" s="541">
        <v>0.62</v>
      </c>
      <c r="G1928" s="614"/>
      <c r="H1928" s="818" t="s">
        <v>14066</v>
      </c>
      <c r="I1928" s="818"/>
      <c r="J1928" s="541">
        <v>2.88</v>
      </c>
    </row>
    <row r="1929" spans="1:10" ht="0.95" customHeight="1" thickTop="1">
      <c r="A1929" s="540"/>
      <c r="B1929" s="540"/>
      <c r="C1929" s="540"/>
      <c r="D1929" s="540"/>
      <c r="E1929" s="540"/>
      <c r="F1929" s="540"/>
      <c r="G1929" s="540"/>
      <c r="H1929" s="540"/>
      <c r="I1929" s="540"/>
      <c r="J1929" s="540"/>
    </row>
    <row r="1930" spans="1:10" ht="18" customHeight="1">
      <c r="A1930" s="615"/>
      <c r="B1930" s="554" t="s">
        <v>14089</v>
      </c>
      <c r="C1930" s="615" t="s">
        <v>14088</v>
      </c>
      <c r="D1930" s="615" t="s">
        <v>14087</v>
      </c>
      <c r="E1930" s="819" t="s">
        <v>14086</v>
      </c>
      <c r="F1930" s="819"/>
      <c r="G1930" s="555" t="s">
        <v>14085</v>
      </c>
      <c r="H1930" s="554" t="s">
        <v>14084</v>
      </c>
      <c r="I1930" s="554" t="s">
        <v>14083</v>
      </c>
      <c r="J1930" s="554" t="s">
        <v>14082</v>
      </c>
    </row>
    <row r="1931" spans="1:10" ht="48" customHeight="1">
      <c r="A1931" s="616" t="s">
        <v>14081</v>
      </c>
      <c r="B1931" s="553" t="s">
        <v>14954</v>
      </c>
      <c r="C1931" s="616" t="s">
        <v>7</v>
      </c>
      <c r="D1931" s="616" t="s">
        <v>1249</v>
      </c>
      <c r="E1931" s="820" t="s">
        <v>14108</v>
      </c>
      <c r="F1931" s="820"/>
      <c r="G1931" s="552" t="s">
        <v>26</v>
      </c>
      <c r="H1931" s="551">
        <v>1</v>
      </c>
      <c r="I1931" s="550">
        <v>22.92</v>
      </c>
      <c r="J1931" s="550">
        <v>22.92</v>
      </c>
    </row>
    <row r="1932" spans="1:10" ht="24" customHeight="1">
      <c r="A1932" s="613" t="s">
        <v>14073</v>
      </c>
      <c r="B1932" s="545" t="s">
        <v>14340</v>
      </c>
      <c r="C1932" s="613" t="s">
        <v>7</v>
      </c>
      <c r="D1932" s="613" t="s">
        <v>8828</v>
      </c>
      <c r="E1932" s="817" t="s">
        <v>14071</v>
      </c>
      <c r="F1932" s="817"/>
      <c r="G1932" s="544" t="s">
        <v>49</v>
      </c>
      <c r="H1932" s="543">
        <v>7.4999999999999993E-5</v>
      </c>
      <c r="I1932" s="542">
        <v>33930.620000000003</v>
      </c>
      <c r="J1932" s="542">
        <v>2.54</v>
      </c>
    </row>
    <row r="1933" spans="1:10" ht="48" customHeight="1">
      <c r="A1933" s="613" t="s">
        <v>14073</v>
      </c>
      <c r="B1933" s="545" t="s">
        <v>14956</v>
      </c>
      <c r="C1933" s="613" t="s">
        <v>7</v>
      </c>
      <c r="D1933" s="613" t="s">
        <v>8846</v>
      </c>
      <c r="E1933" s="817" t="s">
        <v>14098</v>
      </c>
      <c r="F1933" s="817"/>
      <c r="G1933" s="544" t="s">
        <v>49</v>
      </c>
      <c r="H1933" s="543">
        <v>7.4999999999999993E-5</v>
      </c>
      <c r="I1933" s="542">
        <v>271835.12</v>
      </c>
      <c r="J1933" s="542">
        <v>20.38</v>
      </c>
    </row>
    <row r="1934" spans="1:10" ht="25.5">
      <c r="A1934" s="614"/>
      <c r="B1934" s="614"/>
      <c r="C1934" s="614"/>
      <c r="D1934" s="614"/>
      <c r="E1934" s="614" t="s">
        <v>14070</v>
      </c>
      <c r="F1934" s="541">
        <v>0</v>
      </c>
      <c r="G1934" s="614" t="s">
        <v>14069</v>
      </c>
      <c r="H1934" s="541">
        <v>0</v>
      </c>
      <c r="I1934" s="614" t="s">
        <v>14068</v>
      </c>
      <c r="J1934" s="541">
        <v>0</v>
      </c>
    </row>
    <row r="1935" spans="1:10" ht="15" thickBot="1">
      <c r="A1935" s="614"/>
      <c r="B1935" s="614"/>
      <c r="C1935" s="614"/>
      <c r="D1935" s="614"/>
      <c r="E1935" s="614" t="s">
        <v>14067</v>
      </c>
      <c r="F1935" s="541">
        <v>6.34</v>
      </c>
      <c r="G1935" s="614"/>
      <c r="H1935" s="818" t="s">
        <v>14066</v>
      </c>
      <c r="I1935" s="818"/>
      <c r="J1935" s="541">
        <v>29.26</v>
      </c>
    </row>
    <row r="1936" spans="1:10" ht="0.95" customHeight="1" thickTop="1">
      <c r="A1936" s="540"/>
      <c r="B1936" s="540"/>
      <c r="C1936" s="540"/>
      <c r="D1936" s="540"/>
      <c r="E1936" s="540"/>
      <c r="F1936" s="540"/>
      <c r="G1936" s="540"/>
      <c r="H1936" s="540"/>
      <c r="I1936" s="540"/>
      <c r="J1936" s="540"/>
    </row>
    <row r="1937" spans="1:10" ht="18" customHeight="1">
      <c r="A1937" s="615"/>
      <c r="B1937" s="554" t="s">
        <v>14089</v>
      </c>
      <c r="C1937" s="615" t="s">
        <v>14088</v>
      </c>
      <c r="D1937" s="615" t="s">
        <v>14087</v>
      </c>
      <c r="E1937" s="819" t="s">
        <v>14086</v>
      </c>
      <c r="F1937" s="819"/>
      <c r="G1937" s="555" t="s">
        <v>14085</v>
      </c>
      <c r="H1937" s="554" t="s">
        <v>14084</v>
      </c>
      <c r="I1937" s="554" t="s">
        <v>14083</v>
      </c>
      <c r="J1937" s="554" t="s">
        <v>14082</v>
      </c>
    </row>
    <row r="1938" spans="1:10" ht="48" customHeight="1">
      <c r="A1938" s="616" t="s">
        <v>14081</v>
      </c>
      <c r="B1938" s="553" t="s">
        <v>14955</v>
      </c>
      <c r="C1938" s="616" t="s">
        <v>7</v>
      </c>
      <c r="D1938" s="616" t="s">
        <v>1250</v>
      </c>
      <c r="E1938" s="820" t="s">
        <v>14108</v>
      </c>
      <c r="F1938" s="820"/>
      <c r="G1938" s="552" t="s">
        <v>26</v>
      </c>
      <c r="H1938" s="551">
        <v>1</v>
      </c>
      <c r="I1938" s="550">
        <v>52.7</v>
      </c>
      <c r="J1938" s="550">
        <v>52.7</v>
      </c>
    </row>
    <row r="1939" spans="1:10" ht="24" customHeight="1">
      <c r="A1939" s="613" t="s">
        <v>14073</v>
      </c>
      <c r="B1939" s="545" t="s">
        <v>14156</v>
      </c>
      <c r="C1939" s="613" t="s">
        <v>7</v>
      </c>
      <c r="D1939" s="613" t="s">
        <v>6686</v>
      </c>
      <c r="E1939" s="817" t="s">
        <v>14071</v>
      </c>
      <c r="F1939" s="817"/>
      <c r="G1939" s="544" t="s">
        <v>82</v>
      </c>
      <c r="H1939" s="543">
        <v>13.62</v>
      </c>
      <c r="I1939" s="542">
        <v>3.87</v>
      </c>
      <c r="J1939" s="542">
        <v>52.7</v>
      </c>
    </row>
    <row r="1940" spans="1:10" ht="25.5">
      <c r="A1940" s="614"/>
      <c r="B1940" s="614"/>
      <c r="C1940" s="614"/>
      <c r="D1940" s="614"/>
      <c r="E1940" s="614" t="s">
        <v>14070</v>
      </c>
      <c r="F1940" s="541">
        <v>0</v>
      </c>
      <c r="G1940" s="614" t="s">
        <v>14069</v>
      </c>
      <c r="H1940" s="541">
        <v>0</v>
      </c>
      <c r="I1940" s="614" t="s">
        <v>14068</v>
      </c>
      <c r="J1940" s="541">
        <v>0</v>
      </c>
    </row>
    <row r="1941" spans="1:10" ht="15" thickBot="1">
      <c r="A1941" s="614"/>
      <c r="B1941" s="614"/>
      <c r="C1941" s="614"/>
      <c r="D1941" s="614"/>
      <c r="E1941" s="614" t="s">
        <v>14067</v>
      </c>
      <c r="F1941" s="541">
        <v>14.59</v>
      </c>
      <c r="G1941" s="614"/>
      <c r="H1941" s="818" t="s">
        <v>14066</v>
      </c>
      <c r="I1941" s="818"/>
      <c r="J1941" s="541">
        <v>67.290000000000006</v>
      </c>
    </row>
    <row r="1942" spans="1:10" ht="0.95" customHeight="1" thickTop="1">
      <c r="A1942" s="540"/>
      <c r="B1942" s="540"/>
      <c r="C1942" s="540"/>
      <c r="D1942" s="540"/>
      <c r="E1942" s="540"/>
      <c r="F1942" s="540"/>
      <c r="G1942" s="540"/>
      <c r="H1942" s="540"/>
      <c r="I1942" s="540"/>
      <c r="J1942" s="540"/>
    </row>
    <row r="1943" spans="1:10" ht="18" customHeight="1">
      <c r="A1943" s="615"/>
      <c r="B1943" s="554" t="s">
        <v>14089</v>
      </c>
      <c r="C1943" s="615" t="s">
        <v>14088</v>
      </c>
      <c r="D1943" s="615" t="s">
        <v>14087</v>
      </c>
      <c r="E1943" s="819" t="s">
        <v>14086</v>
      </c>
      <c r="F1943" s="819"/>
      <c r="G1943" s="555" t="s">
        <v>14085</v>
      </c>
      <c r="H1943" s="554" t="s">
        <v>14084</v>
      </c>
      <c r="I1943" s="554" t="s">
        <v>14083</v>
      </c>
      <c r="J1943" s="554" t="s">
        <v>14082</v>
      </c>
    </row>
    <row r="1944" spans="1:10" ht="48" customHeight="1">
      <c r="A1944" s="616" t="s">
        <v>14081</v>
      </c>
      <c r="B1944" s="553" t="s">
        <v>14939</v>
      </c>
      <c r="C1944" s="616" t="s">
        <v>7</v>
      </c>
      <c r="D1944" s="616" t="s">
        <v>1221</v>
      </c>
      <c r="E1944" s="820" t="s">
        <v>14108</v>
      </c>
      <c r="F1944" s="820"/>
      <c r="G1944" s="552" t="s">
        <v>85</v>
      </c>
      <c r="H1944" s="551">
        <v>1</v>
      </c>
      <c r="I1944" s="550">
        <v>29.69</v>
      </c>
      <c r="J1944" s="550">
        <v>29.69</v>
      </c>
    </row>
    <row r="1945" spans="1:10" ht="48" customHeight="1">
      <c r="A1945" s="617" t="s">
        <v>14077</v>
      </c>
      <c r="B1945" s="549" t="s">
        <v>14344</v>
      </c>
      <c r="C1945" s="617" t="s">
        <v>7</v>
      </c>
      <c r="D1945" s="617" t="s">
        <v>2590</v>
      </c>
      <c r="E1945" s="821" t="s">
        <v>14108</v>
      </c>
      <c r="F1945" s="821"/>
      <c r="G1945" s="548" t="s">
        <v>26</v>
      </c>
      <c r="H1945" s="547">
        <v>1</v>
      </c>
      <c r="I1945" s="546">
        <v>12.8</v>
      </c>
      <c r="J1945" s="546">
        <v>12.8</v>
      </c>
    </row>
    <row r="1946" spans="1:10" ht="48" customHeight="1">
      <c r="A1946" s="617" t="s">
        <v>14077</v>
      </c>
      <c r="B1946" s="549" t="s">
        <v>14342</v>
      </c>
      <c r="C1946" s="617" t="s">
        <v>7</v>
      </c>
      <c r="D1946" s="617" t="s">
        <v>2591</v>
      </c>
      <c r="E1946" s="821" t="s">
        <v>14108</v>
      </c>
      <c r="F1946" s="821"/>
      <c r="G1946" s="548" t="s">
        <v>26</v>
      </c>
      <c r="H1946" s="547">
        <v>1</v>
      </c>
      <c r="I1946" s="546">
        <v>2.36</v>
      </c>
      <c r="J1946" s="546">
        <v>2.36</v>
      </c>
    </row>
    <row r="1947" spans="1:10" ht="48" customHeight="1">
      <c r="A1947" s="617" t="s">
        <v>14077</v>
      </c>
      <c r="B1947" s="549" t="s">
        <v>14343</v>
      </c>
      <c r="C1947" s="617" t="s">
        <v>7</v>
      </c>
      <c r="D1947" s="617" t="s">
        <v>2592</v>
      </c>
      <c r="E1947" s="821" t="s">
        <v>14108</v>
      </c>
      <c r="F1947" s="821"/>
      <c r="G1947" s="548" t="s">
        <v>26</v>
      </c>
      <c r="H1947" s="547">
        <v>1</v>
      </c>
      <c r="I1947" s="546">
        <v>0.92</v>
      </c>
      <c r="J1947" s="546">
        <v>0.92</v>
      </c>
    </row>
    <row r="1948" spans="1:10" ht="24" customHeight="1">
      <c r="A1948" s="617" t="s">
        <v>14077</v>
      </c>
      <c r="B1948" s="549" t="s">
        <v>14245</v>
      </c>
      <c r="C1948" s="617" t="s">
        <v>7</v>
      </c>
      <c r="D1948" s="617" t="s">
        <v>289</v>
      </c>
      <c r="E1948" s="821" t="s">
        <v>14075</v>
      </c>
      <c r="F1948" s="821"/>
      <c r="G1948" s="548" t="s">
        <v>26</v>
      </c>
      <c r="H1948" s="547">
        <v>1</v>
      </c>
      <c r="I1948" s="546">
        <v>13.61</v>
      </c>
      <c r="J1948" s="546">
        <v>13.61</v>
      </c>
    </row>
    <row r="1949" spans="1:10" ht="25.5">
      <c r="A1949" s="614"/>
      <c r="B1949" s="614"/>
      <c r="C1949" s="614"/>
      <c r="D1949" s="614"/>
      <c r="E1949" s="614" t="s">
        <v>14070</v>
      </c>
      <c r="F1949" s="541">
        <v>5.2211235</v>
      </c>
      <c r="G1949" s="614" t="s">
        <v>14069</v>
      </c>
      <c r="H1949" s="541">
        <v>4.3899999999999997</v>
      </c>
      <c r="I1949" s="614" t="s">
        <v>14068</v>
      </c>
      <c r="J1949" s="541">
        <v>9.61</v>
      </c>
    </row>
    <row r="1950" spans="1:10" ht="15" thickBot="1">
      <c r="A1950" s="614"/>
      <c r="B1950" s="614"/>
      <c r="C1950" s="614"/>
      <c r="D1950" s="614"/>
      <c r="E1950" s="614" t="s">
        <v>14067</v>
      </c>
      <c r="F1950" s="541">
        <v>8.2200000000000006</v>
      </c>
      <c r="G1950" s="614"/>
      <c r="H1950" s="818" t="s">
        <v>14066</v>
      </c>
      <c r="I1950" s="818"/>
      <c r="J1950" s="541">
        <v>37.909999999999997</v>
      </c>
    </row>
    <row r="1951" spans="1:10" ht="0.95" customHeight="1" thickTop="1">
      <c r="A1951" s="540"/>
      <c r="B1951" s="540"/>
      <c r="C1951" s="540"/>
      <c r="D1951" s="540"/>
      <c r="E1951" s="540"/>
      <c r="F1951" s="540"/>
      <c r="G1951" s="540"/>
      <c r="H1951" s="540"/>
      <c r="I1951" s="540"/>
      <c r="J1951" s="540"/>
    </row>
    <row r="1952" spans="1:10" ht="18" customHeight="1">
      <c r="A1952" s="615"/>
      <c r="B1952" s="554" t="s">
        <v>14089</v>
      </c>
      <c r="C1952" s="615" t="s">
        <v>14088</v>
      </c>
      <c r="D1952" s="615" t="s">
        <v>14087</v>
      </c>
      <c r="E1952" s="819" t="s">
        <v>14086</v>
      </c>
      <c r="F1952" s="819"/>
      <c r="G1952" s="555" t="s">
        <v>14085</v>
      </c>
      <c r="H1952" s="554" t="s">
        <v>14084</v>
      </c>
      <c r="I1952" s="554" t="s">
        <v>14083</v>
      </c>
      <c r="J1952" s="554" t="s">
        <v>14082</v>
      </c>
    </row>
    <row r="1953" spans="1:10" ht="48" customHeight="1">
      <c r="A1953" s="616" t="s">
        <v>14081</v>
      </c>
      <c r="B1953" s="553" t="s">
        <v>14345</v>
      </c>
      <c r="C1953" s="616" t="s">
        <v>7</v>
      </c>
      <c r="D1953" s="616" t="s">
        <v>1188</v>
      </c>
      <c r="E1953" s="820" t="s">
        <v>14108</v>
      </c>
      <c r="F1953" s="820"/>
      <c r="G1953" s="552" t="s">
        <v>68</v>
      </c>
      <c r="H1953" s="551">
        <v>1</v>
      </c>
      <c r="I1953" s="550">
        <v>119.2</v>
      </c>
      <c r="J1953" s="550">
        <v>119.2</v>
      </c>
    </row>
    <row r="1954" spans="1:10" ht="48" customHeight="1">
      <c r="A1954" s="617" t="s">
        <v>14077</v>
      </c>
      <c r="B1954" s="549" t="s">
        <v>14341</v>
      </c>
      <c r="C1954" s="617" t="s">
        <v>7</v>
      </c>
      <c r="D1954" s="617" t="s">
        <v>1165</v>
      </c>
      <c r="E1954" s="821" t="s">
        <v>14108</v>
      </c>
      <c r="F1954" s="821"/>
      <c r="G1954" s="548" t="s">
        <v>26</v>
      </c>
      <c r="H1954" s="547">
        <v>1</v>
      </c>
      <c r="I1954" s="546">
        <v>24</v>
      </c>
      <c r="J1954" s="546">
        <v>24</v>
      </c>
    </row>
    <row r="1955" spans="1:10" ht="48" customHeight="1">
      <c r="A1955" s="617" t="s">
        <v>14077</v>
      </c>
      <c r="B1955" s="549" t="s">
        <v>14338</v>
      </c>
      <c r="C1955" s="617" t="s">
        <v>7</v>
      </c>
      <c r="D1955" s="617" t="s">
        <v>1257</v>
      </c>
      <c r="E1955" s="821" t="s">
        <v>14108</v>
      </c>
      <c r="F1955" s="821"/>
      <c r="G1955" s="548" t="s">
        <v>26</v>
      </c>
      <c r="H1955" s="547">
        <v>1</v>
      </c>
      <c r="I1955" s="546">
        <v>65.510000000000005</v>
      </c>
      <c r="J1955" s="546">
        <v>65.510000000000005</v>
      </c>
    </row>
    <row r="1956" spans="1:10" ht="48" customHeight="1">
      <c r="A1956" s="617" t="s">
        <v>14077</v>
      </c>
      <c r="B1956" s="549" t="s">
        <v>14344</v>
      </c>
      <c r="C1956" s="617" t="s">
        <v>7</v>
      </c>
      <c r="D1956" s="617" t="s">
        <v>2590</v>
      </c>
      <c r="E1956" s="821" t="s">
        <v>14108</v>
      </c>
      <c r="F1956" s="821"/>
      <c r="G1956" s="548" t="s">
        <v>26</v>
      </c>
      <c r="H1956" s="547">
        <v>1</v>
      </c>
      <c r="I1956" s="546">
        <v>12.8</v>
      </c>
      <c r="J1956" s="546">
        <v>12.8</v>
      </c>
    </row>
    <row r="1957" spans="1:10" ht="48" customHeight="1">
      <c r="A1957" s="617" t="s">
        <v>14077</v>
      </c>
      <c r="B1957" s="549" t="s">
        <v>14342</v>
      </c>
      <c r="C1957" s="617" t="s">
        <v>7</v>
      </c>
      <c r="D1957" s="617" t="s">
        <v>2591</v>
      </c>
      <c r="E1957" s="821" t="s">
        <v>14108</v>
      </c>
      <c r="F1957" s="821"/>
      <c r="G1957" s="548" t="s">
        <v>26</v>
      </c>
      <c r="H1957" s="547">
        <v>1</v>
      </c>
      <c r="I1957" s="546">
        <v>2.36</v>
      </c>
      <c r="J1957" s="546">
        <v>2.36</v>
      </c>
    </row>
    <row r="1958" spans="1:10" ht="48" customHeight="1">
      <c r="A1958" s="617" t="s">
        <v>14077</v>
      </c>
      <c r="B1958" s="549" t="s">
        <v>14343</v>
      </c>
      <c r="C1958" s="617" t="s">
        <v>7</v>
      </c>
      <c r="D1958" s="617" t="s">
        <v>2592</v>
      </c>
      <c r="E1958" s="821" t="s">
        <v>14108</v>
      </c>
      <c r="F1958" s="821"/>
      <c r="G1958" s="548" t="s">
        <v>26</v>
      </c>
      <c r="H1958" s="547">
        <v>1</v>
      </c>
      <c r="I1958" s="546">
        <v>0.92</v>
      </c>
      <c r="J1958" s="546">
        <v>0.92</v>
      </c>
    </row>
    <row r="1959" spans="1:10" ht="24" customHeight="1">
      <c r="A1959" s="617" t="s">
        <v>14077</v>
      </c>
      <c r="B1959" s="549" t="s">
        <v>14245</v>
      </c>
      <c r="C1959" s="617" t="s">
        <v>7</v>
      </c>
      <c r="D1959" s="617" t="s">
        <v>289</v>
      </c>
      <c r="E1959" s="821" t="s">
        <v>14075</v>
      </c>
      <c r="F1959" s="821"/>
      <c r="G1959" s="548" t="s">
        <v>26</v>
      </c>
      <c r="H1959" s="547">
        <v>1</v>
      </c>
      <c r="I1959" s="546">
        <v>13.61</v>
      </c>
      <c r="J1959" s="546">
        <v>13.61</v>
      </c>
    </row>
    <row r="1960" spans="1:10" ht="25.5">
      <c r="A1960" s="614"/>
      <c r="B1960" s="614"/>
      <c r="C1960" s="614"/>
      <c r="D1960" s="614"/>
      <c r="E1960" s="614" t="s">
        <v>14070</v>
      </c>
      <c r="F1960" s="541">
        <v>5.2211235</v>
      </c>
      <c r="G1960" s="614" t="s">
        <v>14069</v>
      </c>
      <c r="H1960" s="541">
        <v>4.3899999999999997</v>
      </c>
      <c r="I1960" s="614" t="s">
        <v>14068</v>
      </c>
      <c r="J1960" s="541">
        <v>9.61</v>
      </c>
    </row>
    <row r="1961" spans="1:10" ht="15" thickBot="1">
      <c r="A1961" s="614"/>
      <c r="B1961" s="614"/>
      <c r="C1961" s="614"/>
      <c r="D1961" s="614"/>
      <c r="E1961" s="614" t="s">
        <v>14067</v>
      </c>
      <c r="F1961" s="541">
        <v>33.01</v>
      </c>
      <c r="G1961" s="614"/>
      <c r="H1961" s="818" t="s">
        <v>14066</v>
      </c>
      <c r="I1961" s="818"/>
      <c r="J1961" s="541">
        <v>152.21</v>
      </c>
    </row>
    <row r="1962" spans="1:10" ht="0.95" customHeight="1" thickTop="1">
      <c r="A1962" s="540"/>
      <c r="B1962" s="540"/>
      <c r="C1962" s="540"/>
      <c r="D1962" s="540"/>
      <c r="E1962" s="540"/>
      <c r="F1962" s="540"/>
      <c r="G1962" s="540"/>
      <c r="H1962" s="540"/>
      <c r="I1962" s="540"/>
      <c r="J1962" s="540"/>
    </row>
    <row r="1963" spans="1:10" ht="18" customHeight="1">
      <c r="A1963" s="615"/>
      <c r="B1963" s="554" t="s">
        <v>14089</v>
      </c>
      <c r="C1963" s="615" t="s">
        <v>14088</v>
      </c>
      <c r="D1963" s="615" t="s">
        <v>14087</v>
      </c>
      <c r="E1963" s="819" t="s">
        <v>14086</v>
      </c>
      <c r="F1963" s="819"/>
      <c r="G1963" s="555" t="s">
        <v>14085</v>
      </c>
      <c r="H1963" s="554" t="s">
        <v>14084</v>
      </c>
      <c r="I1963" s="554" t="s">
        <v>14083</v>
      </c>
      <c r="J1963" s="554" t="s">
        <v>14082</v>
      </c>
    </row>
    <row r="1964" spans="1:10" ht="48" customHeight="1">
      <c r="A1964" s="616" t="s">
        <v>14081</v>
      </c>
      <c r="B1964" s="553" t="s">
        <v>14344</v>
      </c>
      <c r="C1964" s="616" t="s">
        <v>7</v>
      </c>
      <c r="D1964" s="616" t="s">
        <v>2590</v>
      </c>
      <c r="E1964" s="820" t="s">
        <v>14108</v>
      </c>
      <c r="F1964" s="820"/>
      <c r="G1964" s="552" t="s">
        <v>26</v>
      </c>
      <c r="H1964" s="551">
        <v>1</v>
      </c>
      <c r="I1964" s="550">
        <v>12.8</v>
      </c>
      <c r="J1964" s="550">
        <v>12.8</v>
      </c>
    </row>
    <row r="1965" spans="1:10" ht="24" customHeight="1">
      <c r="A1965" s="613" t="s">
        <v>14073</v>
      </c>
      <c r="B1965" s="545" t="s">
        <v>14340</v>
      </c>
      <c r="C1965" s="613" t="s">
        <v>7</v>
      </c>
      <c r="D1965" s="613" t="s">
        <v>8828</v>
      </c>
      <c r="E1965" s="817" t="s">
        <v>14071</v>
      </c>
      <c r="F1965" s="817"/>
      <c r="G1965" s="544" t="s">
        <v>49</v>
      </c>
      <c r="H1965" s="543">
        <v>4.0000000000000003E-5</v>
      </c>
      <c r="I1965" s="542">
        <v>33930.620000000003</v>
      </c>
      <c r="J1965" s="542">
        <v>1.35</v>
      </c>
    </row>
    <row r="1966" spans="1:10" ht="48" customHeight="1">
      <c r="A1966" s="613" t="s">
        <v>14073</v>
      </c>
      <c r="B1966" s="545" t="s">
        <v>14339</v>
      </c>
      <c r="C1966" s="613" t="s">
        <v>7</v>
      </c>
      <c r="D1966" s="613" t="s">
        <v>8854</v>
      </c>
      <c r="E1966" s="817" t="s">
        <v>14098</v>
      </c>
      <c r="F1966" s="817"/>
      <c r="G1966" s="544" t="s">
        <v>49</v>
      </c>
      <c r="H1966" s="543">
        <v>4.0000000000000003E-5</v>
      </c>
      <c r="I1966" s="542">
        <v>286264.06</v>
      </c>
      <c r="J1966" s="542">
        <v>11.45</v>
      </c>
    </row>
    <row r="1967" spans="1:10" ht="25.5">
      <c r="A1967" s="614"/>
      <c r="B1967" s="614"/>
      <c r="C1967" s="614"/>
      <c r="D1967" s="614"/>
      <c r="E1967" s="614" t="s">
        <v>14070</v>
      </c>
      <c r="F1967" s="541">
        <v>0</v>
      </c>
      <c r="G1967" s="614" t="s">
        <v>14069</v>
      </c>
      <c r="H1967" s="541">
        <v>0</v>
      </c>
      <c r="I1967" s="614" t="s">
        <v>14068</v>
      </c>
      <c r="J1967" s="541">
        <v>0</v>
      </c>
    </row>
    <row r="1968" spans="1:10" ht="15" thickBot="1">
      <c r="A1968" s="614"/>
      <c r="B1968" s="614"/>
      <c r="C1968" s="614"/>
      <c r="D1968" s="614"/>
      <c r="E1968" s="614" t="s">
        <v>14067</v>
      </c>
      <c r="F1968" s="541">
        <v>3.54</v>
      </c>
      <c r="G1968" s="614"/>
      <c r="H1968" s="818" t="s">
        <v>14066</v>
      </c>
      <c r="I1968" s="818"/>
      <c r="J1968" s="541">
        <v>16.34</v>
      </c>
    </row>
    <row r="1969" spans="1:10" ht="0.95" customHeight="1" thickTop="1">
      <c r="A1969" s="540"/>
      <c r="B1969" s="540"/>
      <c r="C1969" s="540"/>
      <c r="D1969" s="540"/>
      <c r="E1969" s="540"/>
      <c r="F1969" s="540"/>
      <c r="G1969" s="540"/>
      <c r="H1969" s="540"/>
      <c r="I1969" s="540"/>
      <c r="J1969" s="540"/>
    </row>
    <row r="1970" spans="1:10" ht="18" customHeight="1">
      <c r="A1970" s="615"/>
      <c r="B1970" s="554" t="s">
        <v>14089</v>
      </c>
      <c r="C1970" s="615" t="s">
        <v>14088</v>
      </c>
      <c r="D1970" s="615" t="s">
        <v>14087</v>
      </c>
      <c r="E1970" s="819" t="s">
        <v>14086</v>
      </c>
      <c r="F1970" s="819"/>
      <c r="G1970" s="555" t="s">
        <v>14085</v>
      </c>
      <c r="H1970" s="554" t="s">
        <v>14084</v>
      </c>
      <c r="I1970" s="554" t="s">
        <v>14083</v>
      </c>
      <c r="J1970" s="554" t="s">
        <v>14082</v>
      </c>
    </row>
    <row r="1971" spans="1:10" ht="48" customHeight="1">
      <c r="A1971" s="616" t="s">
        <v>14081</v>
      </c>
      <c r="B1971" s="553" t="s">
        <v>14343</v>
      </c>
      <c r="C1971" s="616" t="s">
        <v>7</v>
      </c>
      <c r="D1971" s="616" t="s">
        <v>2592</v>
      </c>
      <c r="E1971" s="820" t="s">
        <v>14108</v>
      </c>
      <c r="F1971" s="820"/>
      <c r="G1971" s="552" t="s">
        <v>26</v>
      </c>
      <c r="H1971" s="551">
        <v>1</v>
      </c>
      <c r="I1971" s="550">
        <v>0.92</v>
      </c>
      <c r="J1971" s="550">
        <v>0.92</v>
      </c>
    </row>
    <row r="1972" spans="1:10" ht="24" customHeight="1">
      <c r="A1972" s="613" t="s">
        <v>14073</v>
      </c>
      <c r="B1972" s="545" t="s">
        <v>14340</v>
      </c>
      <c r="C1972" s="613" t="s">
        <v>7</v>
      </c>
      <c r="D1972" s="613" t="s">
        <v>8828</v>
      </c>
      <c r="E1972" s="817" t="s">
        <v>14071</v>
      </c>
      <c r="F1972" s="817"/>
      <c r="G1972" s="544" t="s">
        <v>49</v>
      </c>
      <c r="H1972" s="543">
        <v>2.9000000000000002E-6</v>
      </c>
      <c r="I1972" s="542">
        <v>33930.620000000003</v>
      </c>
      <c r="J1972" s="542">
        <v>0.09</v>
      </c>
    </row>
    <row r="1973" spans="1:10" ht="48" customHeight="1">
      <c r="A1973" s="613" t="s">
        <v>14073</v>
      </c>
      <c r="B1973" s="545" t="s">
        <v>14339</v>
      </c>
      <c r="C1973" s="613" t="s">
        <v>7</v>
      </c>
      <c r="D1973" s="613" t="s">
        <v>8854</v>
      </c>
      <c r="E1973" s="817" t="s">
        <v>14098</v>
      </c>
      <c r="F1973" s="817"/>
      <c r="G1973" s="544" t="s">
        <v>49</v>
      </c>
      <c r="H1973" s="543">
        <v>2.9000000000000002E-6</v>
      </c>
      <c r="I1973" s="542">
        <v>286264.06</v>
      </c>
      <c r="J1973" s="542">
        <v>0.83</v>
      </c>
    </row>
    <row r="1974" spans="1:10" ht="25.5">
      <c r="A1974" s="614"/>
      <c r="B1974" s="614"/>
      <c r="C1974" s="614"/>
      <c r="D1974" s="614"/>
      <c r="E1974" s="614" t="s">
        <v>14070</v>
      </c>
      <c r="F1974" s="541">
        <v>0</v>
      </c>
      <c r="G1974" s="614" t="s">
        <v>14069</v>
      </c>
      <c r="H1974" s="541">
        <v>0</v>
      </c>
      <c r="I1974" s="614" t="s">
        <v>14068</v>
      </c>
      <c r="J1974" s="541">
        <v>0</v>
      </c>
    </row>
    <row r="1975" spans="1:10" ht="15" thickBot="1">
      <c r="A1975" s="614"/>
      <c r="B1975" s="614"/>
      <c r="C1975" s="614"/>
      <c r="D1975" s="614"/>
      <c r="E1975" s="614" t="s">
        <v>14067</v>
      </c>
      <c r="F1975" s="541">
        <v>0.25</v>
      </c>
      <c r="G1975" s="614"/>
      <c r="H1975" s="818" t="s">
        <v>14066</v>
      </c>
      <c r="I1975" s="818"/>
      <c r="J1975" s="541">
        <v>1.17</v>
      </c>
    </row>
    <row r="1976" spans="1:10" ht="0.95" customHeight="1" thickTop="1">
      <c r="A1976" s="540"/>
      <c r="B1976" s="540"/>
      <c r="C1976" s="540"/>
      <c r="D1976" s="540"/>
      <c r="E1976" s="540"/>
      <c r="F1976" s="540"/>
      <c r="G1976" s="540"/>
      <c r="H1976" s="540"/>
      <c r="I1976" s="540"/>
      <c r="J1976" s="540"/>
    </row>
    <row r="1977" spans="1:10" ht="18" customHeight="1">
      <c r="A1977" s="615"/>
      <c r="B1977" s="554" t="s">
        <v>14089</v>
      </c>
      <c r="C1977" s="615" t="s">
        <v>14088</v>
      </c>
      <c r="D1977" s="615" t="s">
        <v>14087</v>
      </c>
      <c r="E1977" s="819" t="s">
        <v>14086</v>
      </c>
      <c r="F1977" s="819"/>
      <c r="G1977" s="555" t="s">
        <v>14085</v>
      </c>
      <c r="H1977" s="554" t="s">
        <v>14084</v>
      </c>
      <c r="I1977" s="554" t="s">
        <v>14083</v>
      </c>
      <c r="J1977" s="554" t="s">
        <v>14082</v>
      </c>
    </row>
    <row r="1978" spans="1:10" ht="48" customHeight="1">
      <c r="A1978" s="616" t="s">
        <v>14081</v>
      </c>
      <c r="B1978" s="553" t="s">
        <v>14342</v>
      </c>
      <c r="C1978" s="616" t="s">
        <v>7</v>
      </c>
      <c r="D1978" s="616" t="s">
        <v>2591</v>
      </c>
      <c r="E1978" s="820" t="s">
        <v>14108</v>
      </c>
      <c r="F1978" s="820"/>
      <c r="G1978" s="552" t="s">
        <v>26</v>
      </c>
      <c r="H1978" s="551">
        <v>1</v>
      </c>
      <c r="I1978" s="550">
        <v>2.36</v>
      </c>
      <c r="J1978" s="550">
        <v>2.36</v>
      </c>
    </row>
    <row r="1979" spans="1:10" ht="24" customHeight="1">
      <c r="A1979" s="613" t="s">
        <v>14073</v>
      </c>
      <c r="B1979" s="545" t="s">
        <v>14340</v>
      </c>
      <c r="C1979" s="613" t="s">
        <v>7</v>
      </c>
      <c r="D1979" s="613" t="s">
        <v>8828</v>
      </c>
      <c r="E1979" s="817" t="s">
        <v>14071</v>
      </c>
      <c r="F1979" s="817"/>
      <c r="G1979" s="544" t="s">
        <v>49</v>
      </c>
      <c r="H1979" s="543">
        <v>7.4000000000000003E-6</v>
      </c>
      <c r="I1979" s="542">
        <v>33930.620000000003</v>
      </c>
      <c r="J1979" s="542">
        <v>0.25</v>
      </c>
    </row>
    <row r="1980" spans="1:10" ht="48" customHeight="1">
      <c r="A1980" s="613" t="s">
        <v>14073</v>
      </c>
      <c r="B1980" s="545" t="s">
        <v>14339</v>
      </c>
      <c r="C1980" s="613" t="s">
        <v>7</v>
      </c>
      <c r="D1980" s="613" t="s">
        <v>8854</v>
      </c>
      <c r="E1980" s="817" t="s">
        <v>14098</v>
      </c>
      <c r="F1980" s="817"/>
      <c r="G1980" s="544" t="s">
        <v>49</v>
      </c>
      <c r="H1980" s="543">
        <v>7.4000000000000003E-6</v>
      </c>
      <c r="I1980" s="542">
        <v>286264.06</v>
      </c>
      <c r="J1980" s="542">
        <v>2.11</v>
      </c>
    </row>
    <row r="1981" spans="1:10" ht="25.5">
      <c r="A1981" s="614"/>
      <c r="B1981" s="614"/>
      <c r="C1981" s="614"/>
      <c r="D1981" s="614"/>
      <c r="E1981" s="614" t="s">
        <v>14070</v>
      </c>
      <c r="F1981" s="541">
        <v>0</v>
      </c>
      <c r="G1981" s="614" t="s">
        <v>14069</v>
      </c>
      <c r="H1981" s="541">
        <v>0</v>
      </c>
      <c r="I1981" s="614" t="s">
        <v>14068</v>
      </c>
      <c r="J1981" s="541">
        <v>0</v>
      </c>
    </row>
    <row r="1982" spans="1:10" ht="15" thickBot="1">
      <c r="A1982" s="614"/>
      <c r="B1982" s="614"/>
      <c r="C1982" s="614"/>
      <c r="D1982" s="614"/>
      <c r="E1982" s="614" t="s">
        <v>14067</v>
      </c>
      <c r="F1982" s="541">
        <v>0.65</v>
      </c>
      <c r="G1982" s="614"/>
      <c r="H1982" s="818" t="s">
        <v>14066</v>
      </c>
      <c r="I1982" s="818"/>
      <c r="J1982" s="541">
        <v>3.01</v>
      </c>
    </row>
    <row r="1983" spans="1:10" ht="0.95" customHeight="1" thickTop="1">
      <c r="A1983" s="540"/>
      <c r="B1983" s="540"/>
      <c r="C1983" s="540"/>
      <c r="D1983" s="540"/>
      <c r="E1983" s="540"/>
      <c r="F1983" s="540"/>
      <c r="G1983" s="540"/>
      <c r="H1983" s="540"/>
      <c r="I1983" s="540"/>
      <c r="J1983" s="540"/>
    </row>
    <row r="1984" spans="1:10" ht="18" customHeight="1">
      <c r="A1984" s="615"/>
      <c r="B1984" s="554" t="s">
        <v>14089</v>
      </c>
      <c r="C1984" s="615" t="s">
        <v>14088</v>
      </c>
      <c r="D1984" s="615" t="s">
        <v>14087</v>
      </c>
      <c r="E1984" s="819" t="s">
        <v>14086</v>
      </c>
      <c r="F1984" s="819"/>
      <c r="G1984" s="555" t="s">
        <v>14085</v>
      </c>
      <c r="H1984" s="554" t="s">
        <v>14084</v>
      </c>
      <c r="I1984" s="554" t="s">
        <v>14083</v>
      </c>
      <c r="J1984" s="554" t="s">
        <v>14082</v>
      </c>
    </row>
    <row r="1985" spans="1:10" ht="48" customHeight="1">
      <c r="A1985" s="616" t="s">
        <v>14081</v>
      </c>
      <c r="B1985" s="553" t="s">
        <v>14341</v>
      </c>
      <c r="C1985" s="616" t="s">
        <v>7</v>
      </c>
      <c r="D1985" s="616" t="s">
        <v>1165</v>
      </c>
      <c r="E1985" s="820" t="s">
        <v>14108</v>
      </c>
      <c r="F1985" s="820"/>
      <c r="G1985" s="552" t="s">
        <v>26</v>
      </c>
      <c r="H1985" s="551">
        <v>1</v>
      </c>
      <c r="I1985" s="550">
        <v>24</v>
      </c>
      <c r="J1985" s="550">
        <v>24</v>
      </c>
    </row>
    <row r="1986" spans="1:10" ht="24" customHeight="1">
      <c r="A1986" s="613" t="s">
        <v>14073</v>
      </c>
      <c r="B1986" s="545" t="s">
        <v>14340</v>
      </c>
      <c r="C1986" s="613" t="s">
        <v>7</v>
      </c>
      <c r="D1986" s="613" t="s">
        <v>8828</v>
      </c>
      <c r="E1986" s="817" t="s">
        <v>14071</v>
      </c>
      <c r="F1986" s="817"/>
      <c r="G1986" s="544" t="s">
        <v>49</v>
      </c>
      <c r="H1986" s="543">
        <v>7.4999999999999993E-5</v>
      </c>
      <c r="I1986" s="542">
        <v>33930.620000000003</v>
      </c>
      <c r="J1986" s="542">
        <v>2.54</v>
      </c>
    </row>
    <row r="1987" spans="1:10" ht="48" customHeight="1">
      <c r="A1987" s="613" t="s">
        <v>14073</v>
      </c>
      <c r="B1987" s="545" t="s">
        <v>14339</v>
      </c>
      <c r="C1987" s="613" t="s">
        <v>7</v>
      </c>
      <c r="D1987" s="613" t="s">
        <v>8854</v>
      </c>
      <c r="E1987" s="817" t="s">
        <v>14098</v>
      </c>
      <c r="F1987" s="817"/>
      <c r="G1987" s="544" t="s">
        <v>49</v>
      </c>
      <c r="H1987" s="543">
        <v>7.4999999999999993E-5</v>
      </c>
      <c r="I1987" s="542">
        <v>286264.06</v>
      </c>
      <c r="J1987" s="542">
        <v>21.46</v>
      </c>
    </row>
    <row r="1988" spans="1:10" ht="25.5">
      <c r="A1988" s="614"/>
      <c r="B1988" s="614"/>
      <c r="C1988" s="614"/>
      <c r="D1988" s="614"/>
      <c r="E1988" s="614" t="s">
        <v>14070</v>
      </c>
      <c r="F1988" s="541">
        <v>0</v>
      </c>
      <c r="G1988" s="614" t="s">
        <v>14069</v>
      </c>
      <c r="H1988" s="541">
        <v>0</v>
      </c>
      <c r="I1988" s="614" t="s">
        <v>14068</v>
      </c>
      <c r="J1988" s="541">
        <v>0</v>
      </c>
    </row>
    <row r="1989" spans="1:10" ht="15" thickBot="1">
      <c r="A1989" s="614"/>
      <c r="B1989" s="614"/>
      <c r="C1989" s="614"/>
      <c r="D1989" s="614"/>
      <c r="E1989" s="614" t="s">
        <v>14067</v>
      </c>
      <c r="F1989" s="541">
        <v>6.64</v>
      </c>
      <c r="G1989" s="614"/>
      <c r="H1989" s="818" t="s">
        <v>14066</v>
      </c>
      <c r="I1989" s="818"/>
      <c r="J1989" s="541">
        <v>30.64</v>
      </c>
    </row>
    <row r="1990" spans="1:10" ht="0.95" customHeight="1" thickTop="1">
      <c r="A1990" s="540"/>
      <c r="B1990" s="540"/>
      <c r="C1990" s="540"/>
      <c r="D1990" s="540"/>
      <c r="E1990" s="540"/>
      <c r="F1990" s="540"/>
      <c r="G1990" s="540"/>
      <c r="H1990" s="540"/>
      <c r="I1990" s="540"/>
      <c r="J1990" s="540"/>
    </row>
    <row r="1991" spans="1:10" ht="18" customHeight="1">
      <c r="A1991" s="615"/>
      <c r="B1991" s="554" t="s">
        <v>14089</v>
      </c>
      <c r="C1991" s="615" t="s">
        <v>14088</v>
      </c>
      <c r="D1991" s="615" t="s">
        <v>14087</v>
      </c>
      <c r="E1991" s="819" t="s">
        <v>14086</v>
      </c>
      <c r="F1991" s="819"/>
      <c r="G1991" s="555" t="s">
        <v>14085</v>
      </c>
      <c r="H1991" s="554" t="s">
        <v>14084</v>
      </c>
      <c r="I1991" s="554" t="s">
        <v>14083</v>
      </c>
      <c r="J1991" s="554" t="s">
        <v>14082</v>
      </c>
    </row>
    <row r="1992" spans="1:10" ht="48" customHeight="1">
      <c r="A1992" s="616" t="s">
        <v>14081</v>
      </c>
      <c r="B1992" s="553" t="s">
        <v>14338</v>
      </c>
      <c r="C1992" s="616" t="s">
        <v>7</v>
      </c>
      <c r="D1992" s="616" t="s">
        <v>1257</v>
      </c>
      <c r="E1992" s="820" t="s">
        <v>14108</v>
      </c>
      <c r="F1992" s="820"/>
      <c r="G1992" s="552" t="s">
        <v>26</v>
      </c>
      <c r="H1992" s="551">
        <v>1</v>
      </c>
      <c r="I1992" s="550">
        <v>65.510000000000005</v>
      </c>
      <c r="J1992" s="550">
        <v>65.510000000000005</v>
      </c>
    </row>
    <row r="1993" spans="1:10" ht="24" customHeight="1">
      <c r="A1993" s="613" t="s">
        <v>14073</v>
      </c>
      <c r="B1993" s="545" t="s">
        <v>14156</v>
      </c>
      <c r="C1993" s="613" t="s">
        <v>7</v>
      </c>
      <c r="D1993" s="613" t="s">
        <v>6686</v>
      </c>
      <c r="E1993" s="817" t="s">
        <v>14071</v>
      </c>
      <c r="F1993" s="817"/>
      <c r="G1993" s="544" t="s">
        <v>82</v>
      </c>
      <c r="H1993" s="543">
        <v>16.93</v>
      </c>
      <c r="I1993" s="542">
        <v>3.87</v>
      </c>
      <c r="J1993" s="542">
        <v>65.510000000000005</v>
      </c>
    </row>
    <row r="1994" spans="1:10" ht="25.5">
      <c r="A1994" s="614"/>
      <c r="B1994" s="614"/>
      <c r="C1994" s="614"/>
      <c r="D1994" s="614"/>
      <c r="E1994" s="614" t="s">
        <v>14070</v>
      </c>
      <c r="F1994" s="541">
        <v>0</v>
      </c>
      <c r="G1994" s="614" t="s">
        <v>14069</v>
      </c>
      <c r="H1994" s="541">
        <v>0</v>
      </c>
      <c r="I1994" s="614" t="s">
        <v>14068</v>
      </c>
      <c r="J1994" s="541">
        <v>0</v>
      </c>
    </row>
    <row r="1995" spans="1:10" ht="15" thickBot="1">
      <c r="A1995" s="614"/>
      <c r="B1995" s="614"/>
      <c r="C1995" s="614"/>
      <c r="D1995" s="614"/>
      <c r="E1995" s="614" t="s">
        <v>14067</v>
      </c>
      <c r="F1995" s="541">
        <v>18.14</v>
      </c>
      <c r="G1995" s="614"/>
      <c r="H1995" s="818" t="s">
        <v>14066</v>
      </c>
      <c r="I1995" s="818"/>
      <c r="J1995" s="541">
        <v>83.65</v>
      </c>
    </row>
    <row r="1996" spans="1:10" ht="0.95" customHeight="1" thickTop="1">
      <c r="A1996" s="540"/>
      <c r="B1996" s="540"/>
      <c r="C1996" s="540"/>
      <c r="D1996" s="540"/>
      <c r="E1996" s="540"/>
      <c r="F1996" s="540"/>
      <c r="G1996" s="540"/>
      <c r="H1996" s="540"/>
      <c r="I1996" s="540"/>
      <c r="J1996" s="540"/>
    </row>
    <row r="1997" spans="1:10" ht="18" customHeight="1">
      <c r="A1997" s="615"/>
      <c r="B1997" s="554" t="s">
        <v>14089</v>
      </c>
      <c r="C1997" s="615" t="s">
        <v>14088</v>
      </c>
      <c r="D1997" s="615" t="s">
        <v>14087</v>
      </c>
      <c r="E1997" s="819" t="s">
        <v>14086</v>
      </c>
      <c r="F1997" s="819"/>
      <c r="G1997" s="555" t="s">
        <v>14085</v>
      </c>
      <c r="H1997" s="554" t="s">
        <v>14084</v>
      </c>
      <c r="I1997" s="554" t="s">
        <v>14083</v>
      </c>
      <c r="J1997" s="554" t="s">
        <v>14082</v>
      </c>
    </row>
    <row r="1998" spans="1:10" ht="60" customHeight="1">
      <c r="A1998" s="616" t="s">
        <v>14081</v>
      </c>
      <c r="B1998" s="553" t="s">
        <v>14116</v>
      </c>
      <c r="C1998" s="616" t="s">
        <v>7</v>
      </c>
      <c r="D1998" s="616" t="s">
        <v>1212</v>
      </c>
      <c r="E1998" s="820" t="s">
        <v>14108</v>
      </c>
      <c r="F1998" s="820"/>
      <c r="G1998" s="552" t="s">
        <v>85</v>
      </c>
      <c r="H1998" s="551">
        <v>1</v>
      </c>
      <c r="I1998" s="550">
        <v>30.4</v>
      </c>
      <c r="J1998" s="550">
        <v>30.4</v>
      </c>
    </row>
    <row r="1999" spans="1:10" ht="60" customHeight="1">
      <c r="A1999" s="617" t="s">
        <v>14077</v>
      </c>
      <c r="B1999" s="549" t="s">
        <v>14337</v>
      </c>
      <c r="C1999" s="617" t="s">
        <v>7</v>
      </c>
      <c r="D1999" s="617" t="s">
        <v>2607</v>
      </c>
      <c r="E1999" s="821" t="s">
        <v>14108</v>
      </c>
      <c r="F1999" s="821"/>
      <c r="G1999" s="548" t="s">
        <v>26</v>
      </c>
      <c r="H1999" s="547">
        <v>1</v>
      </c>
      <c r="I1999" s="546">
        <v>12.56</v>
      </c>
      <c r="J1999" s="546">
        <v>12.56</v>
      </c>
    </row>
    <row r="2000" spans="1:10" ht="60" customHeight="1">
      <c r="A2000" s="617" t="s">
        <v>14077</v>
      </c>
      <c r="B2000" s="549" t="s">
        <v>14335</v>
      </c>
      <c r="C2000" s="617" t="s">
        <v>7</v>
      </c>
      <c r="D2000" s="617" t="s">
        <v>2608</v>
      </c>
      <c r="E2000" s="821" t="s">
        <v>14108</v>
      </c>
      <c r="F2000" s="821"/>
      <c r="G2000" s="548" t="s">
        <v>26</v>
      </c>
      <c r="H2000" s="547">
        <v>1</v>
      </c>
      <c r="I2000" s="546">
        <v>2.63</v>
      </c>
      <c r="J2000" s="546">
        <v>2.63</v>
      </c>
    </row>
    <row r="2001" spans="1:10" ht="60" customHeight="1">
      <c r="A2001" s="617" t="s">
        <v>14077</v>
      </c>
      <c r="B2001" s="549" t="s">
        <v>14336</v>
      </c>
      <c r="C2001" s="617" t="s">
        <v>7</v>
      </c>
      <c r="D2001" s="617" t="s">
        <v>2609</v>
      </c>
      <c r="E2001" s="821" t="s">
        <v>14108</v>
      </c>
      <c r="F2001" s="821"/>
      <c r="G2001" s="548" t="s">
        <v>26</v>
      </c>
      <c r="H2001" s="547">
        <v>1</v>
      </c>
      <c r="I2001" s="546">
        <v>1.02</v>
      </c>
      <c r="J2001" s="546">
        <v>1.02</v>
      </c>
    </row>
    <row r="2002" spans="1:10" ht="24" customHeight="1">
      <c r="A2002" s="617" t="s">
        <v>14077</v>
      </c>
      <c r="B2002" s="549" t="s">
        <v>14242</v>
      </c>
      <c r="C2002" s="617" t="s">
        <v>7</v>
      </c>
      <c r="D2002" s="617" t="s">
        <v>290</v>
      </c>
      <c r="E2002" s="821" t="s">
        <v>14075</v>
      </c>
      <c r="F2002" s="821"/>
      <c r="G2002" s="548" t="s">
        <v>26</v>
      </c>
      <c r="H2002" s="547">
        <v>1</v>
      </c>
      <c r="I2002" s="546">
        <v>14.19</v>
      </c>
      <c r="J2002" s="546">
        <v>14.19</v>
      </c>
    </row>
    <row r="2003" spans="1:10" ht="25.5">
      <c r="A2003" s="614"/>
      <c r="B2003" s="614"/>
      <c r="C2003" s="614"/>
      <c r="D2003" s="614"/>
      <c r="E2003" s="614" t="s">
        <v>14070</v>
      </c>
      <c r="F2003" s="541">
        <v>5.5362381999999997</v>
      </c>
      <c r="G2003" s="614" t="s">
        <v>14069</v>
      </c>
      <c r="H2003" s="541">
        <v>4.6500000000000004</v>
      </c>
      <c r="I2003" s="614" t="s">
        <v>14068</v>
      </c>
      <c r="J2003" s="541">
        <v>10.19</v>
      </c>
    </row>
    <row r="2004" spans="1:10" ht="15" thickBot="1">
      <c r="A2004" s="614"/>
      <c r="B2004" s="614"/>
      <c r="C2004" s="614"/>
      <c r="D2004" s="614"/>
      <c r="E2004" s="614" t="s">
        <v>14067</v>
      </c>
      <c r="F2004" s="541">
        <v>8.42</v>
      </c>
      <c r="G2004" s="614"/>
      <c r="H2004" s="818" t="s">
        <v>14066</v>
      </c>
      <c r="I2004" s="818"/>
      <c r="J2004" s="541">
        <v>38.82</v>
      </c>
    </row>
    <row r="2005" spans="1:10" ht="0.95" customHeight="1" thickTop="1">
      <c r="A2005" s="540"/>
      <c r="B2005" s="540"/>
      <c r="C2005" s="540"/>
      <c r="D2005" s="540"/>
      <c r="E2005" s="540"/>
      <c r="F2005" s="540"/>
      <c r="G2005" s="540"/>
      <c r="H2005" s="540"/>
      <c r="I2005" s="540"/>
      <c r="J2005" s="540"/>
    </row>
    <row r="2006" spans="1:10" ht="18" customHeight="1">
      <c r="A2006" s="615"/>
      <c r="B2006" s="554" t="s">
        <v>14089</v>
      </c>
      <c r="C2006" s="615" t="s">
        <v>14088</v>
      </c>
      <c r="D2006" s="615" t="s">
        <v>14087</v>
      </c>
      <c r="E2006" s="819" t="s">
        <v>14086</v>
      </c>
      <c r="F2006" s="819"/>
      <c r="G2006" s="555" t="s">
        <v>14085</v>
      </c>
      <c r="H2006" s="554" t="s">
        <v>14084</v>
      </c>
      <c r="I2006" s="554" t="s">
        <v>14083</v>
      </c>
      <c r="J2006" s="554" t="s">
        <v>14082</v>
      </c>
    </row>
    <row r="2007" spans="1:10" ht="60" customHeight="1">
      <c r="A2007" s="616" t="s">
        <v>14081</v>
      </c>
      <c r="B2007" s="553" t="s">
        <v>14117</v>
      </c>
      <c r="C2007" s="616" t="s">
        <v>7</v>
      </c>
      <c r="D2007" s="616" t="s">
        <v>1211</v>
      </c>
      <c r="E2007" s="820" t="s">
        <v>14108</v>
      </c>
      <c r="F2007" s="820"/>
      <c r="G2007" s="552" t="s">
        <v>68</v>
      </c>
      <c r="H2007" s="551">
        <v>1</v>
      </c>
      <c r="I2007" s="550">
        <v>178.41</v>
      </c>
      <c r="J2007" s="550">
        <v>178.41</v>
      </c>
    </row>
    <row r="2008" spans="1:10" ht="60" customHeight="1">
      <c r="A2008" s="617" t="s">
        <v>14077</v>
      </c>
      <c r="B2008" s="549" t="s">
        <v>14334</v>
      </c>
      <c r="C2008" s="617" t="s">
        <v>7</v>
      </c>
      <c r="D2008" s="617" t="s">
        <v>1184</v>
      </c>
      <c r="E2008" s="821" t="s">
        <v>14108</v>
      </c>
      <c r="F2008" s="821"/>
      <c r="G2008" s="548" t="s">
        <v>26</v>
      </c>
      <c r="H2008" s="547">
        <v>1</v>
      </c>
      <c r="I2008" s="546">
        <v>23.56</v>
      </c>
      <c r="J2008" s="546">
        <v>23.56</v>
      </c>
    </row>
    <row r="2009" spans="1:10" ht="60" customHeight="1">
      <c r="A2009" s="617" t="s">
        <v>14077</v>
      </c>
      <c r="B2009" s="549" t="s">
        <v>14331</v>
      </c>
      <c r="C2009" s="617" t="s">
        <v>7</v>
      </c>
      <c r="D2009" s="617" t="s">
        <v>1265</v>
      </c>
      <c r="E2009" s="821" t="s">
        <v>14108</v>
      </c>
      <c r="F2009" s="821"/>
      <c r="G2009" s="548" t="s">
        <v>26</v>
      </c>
      <c r="H2009" s="547">
        <v>1</v>
      </c>
      <c r="I2009" s="546">
        <v>124.45</v>
      </c>
      <c r="J2009" s="546">
        <v>124.45</v>
      </c>
    </row>
    <row r="2010" spans="1:10" ht="60" customHeight="1">
      <c r="A2010" s="617" t="s">
        <v>14077</v>
      </c>
      <c r="B2010" s="549" t="s">
        <v>14337</v>
      </c>
      <c r="C2010" s="617" t="s">
        <v>7</v>
      </c>
      <c r="D2010" s="617" t="s">
        <v>2607</v>
      </c>
      <c r="E2010" s="821" t="s">
        <v>14108</v>
      </c>
      <c r="F2010" s="821"/>
      <c r="G2010" s="548" t="s">
        <v>26</v>
      </c>
      <c r="H2010" s="547">
        <v>1</v>
      </c>
      <c r="I2010" s="546">
        <v>12.56</v>
      </c>
      <c r="J2010" s="546">
        <v>12.56</v>
      </c>
    </row>
    <row r="2011" spans="1:10" ht="60" customHeight="1">
      <c r="A2011" s="617" t="s">
        <v>14077</v>
      </c>
      <c r="B2011" s="549" t="s">
        <v>14335</v>
      </c>
      <c r="C2011" s="617" t="s">
        <v>7</v>
      </c>
      <c r="D2011" s="617" t="s">
        <v>2608</v>
      </c>
      <c r="E2011" s="821" t="s">
        <v>14108</v>
      </c>
      <c r="F2011" s="821"/>
      <c r="G2011" s="548" t="s">
        <v>26</v>
      </c>
      <c r="H2011" s="547">
        <v>1</v>
      </c>
      <c r="I2011" s="546">
        <v>2.63</v>
      </c>
      <c r="J2011" s="546">
        <v>2.63</v>
      </c>
    </row>
    <row r="2012" spans="1:10" ht="60" customHeight="1">
      <c r="A2012" s="617" t="s">
        <v>14077</v>
      </c>
      <c r="B2012" s="549" t="s">
        <v>14336</v>
      </c>
      <c r="C2012" s="617" t="s">
        <v>7</v>
      </c>
      <c r="D2012" s="617" t="s">
        <v>2609</v>
      </c>
      <c r="E2012" s="821" t="s">
        <v>14108</v>
      </c>
      <c r="F2012" s="821"/>
      <c r="G2012" s="548" t="s">
        <v>26</v>
      </c>
      <c r="H2012" s="547">
        <v>1</v>
      </c>
      <c r="I2012" s="546">
        <v>1.02</v>
      </c>
      <c r="J2012" s="546">
        <v>1.02</v>
      </c>
    </row>
    <row r="2013" spans="1:10" ht="24" customHeight="1">
      <c r="A2013" s="617" t="s">
        <v>14077</v>
      </c>
      <c r="B2013" s="549" t="s">
        <v>14242</v>
      </c>
      <c r="C2013" s="617" t="s">
        <v>7</v>
      </c>
      <c r="D2013" s="617" t="s">
        <v>290</v>
      </c>
      <c r="E2013" s="821" t="s">
        <v>14075</v>
      </c>
      <c r="F2013" s="821"/>
      <c r="G2013" s="548" t="s">
        <v>26</v>
      </c>
      <c r="H2013" s="547">
        <v>1</v>
      </c>
      <c r="I2013" s="546">
        <v>14.19</v>
      </c>
      <c r="J2013" s="546">
        <v>14.19</v>
      </c>
    </row>
    <row r="2014" spans="1:10" ht="25.5">
      <c r="A2014" s="614"/>
      <c r="B2014" s="614"/>
      <c r="C2014" s="614"/>
      <c r="D2014" s="614"/>
      <c r="E2014" s="614" t="s">
        <v>14070</v>
      </c>
      <c r="F2014" s="541">
        <v>5.5362381999999997</v>
      </c>
      <c r="G2014" s="614" t="s">
        <v>14069</v>
      </c>
      <c r="H2014" s="541">
        <v>4.6500000000000004</v>
      </c>
      <c r="I2014" s="614" t="s">
        <v>14068</v>
      </c>
      <c r="J2014" s="541">
        <v>10.19</v>
      </c>
    </row>
    <row r="2015" spans="1:10" ht="15" thickBot="1">
      <c r="A2015" s="614"/>
      <c r="B2015" s="614"/>
      <c r="C2015" s="614"/>
      <c r="D2015" s="614"/>
      <c r="E2015" s="614" t="s">
        <v>14067</v>
      </c>
      <c r="F2015" s="541">
        <v>49.41</v>
      </c>
      <c r="G2015" s="614"/>
      <c r="H2015" s="818" t="s">
        <v>14066</v>
      </c>
      <c r="I2015" s="818"/>
      <c r="J2015" s="541">
        <v>227.82</v>
      </c>
    </row>
    <row r="2016" spans="1:10" ht="0.95" customHeight="1" thickTop="1">
      <c r="A2016" s="540"/>
      <c r="B2016" s="540"/>
      <c r="C2016" s="540"/>
      <c r="D2016" s="540"/>
      <c r="E2016" s="540"/>
      <c r="F2016" s="540"/>
      <c r="G2016" s="540"/>
      <c r="H2016" s="540"/>
      <c r="I2016" s="540"/>
      <c r="J2016" s="540"/>
    </row>
    <row r="2017" spans="1:10" ht="18" customHeight="1">
      <c r="A2017" s="615"/>
      <c r="B2017" s="554" t="s">
        <v>14089</v>
      </c>
      <c r="C2017" s="615" t="s">
        <v>14088</v>
      </c>
      <c r="D2017" s="615" t="s">
        <v>14087</v>
      </c>
      <c r="E2017" s="819" t="s">
        <v>14086</v>
      </c>
      <c r="F2017" s="819"/>
      <c r="G2017" s="555" t="s">
        <v>14085</v>
      </c>
      <c r="H2017" s="554" t="s">
        <v>14084</v>
      </c>
      <c r="I2017" s="554" t="s">
        <v>14083</v>
      </c>
      <c r="J2017" s="554" t="s">
        <v>14082</v>
      </c>
    </row>
    <row r="2018" spans="1:10" ht="60" customHeight="1">
      <c r="A2018" s="616" t="s">
        <v>14081</v>
      </c>
      <c r="B2018" s="553" t="s">
        <v>14337</v>
      </c>
      <c r="C2018" s="616" t="s">
        <v>7</v>
      </c>
      <c r="D2018" s="616" t="s">
        <v>2607</v>
      </c>
      <c r="E2018" s="820" t="s">
        <v>14108</v>
      </c>
      <c r="F2018" s="820"/>
      <c r="G2018" s="552" t="s">
        <v>26</v>
      </c>
      <c r="H2018" s="551">
        <v>1</v>
      </c>
      <c r="I2018" s="550">
        <v>12.56</v>
      </c>
      <c r="J2018" s="550">
        <v>12.56</v>
      </c>
    </row>
    <row r="2019" spans="1:10" ht="48" customHeight="1">
      <c r="A2019" s="613" t="s">
        <v>14073</v>
      </c>
      <c r="B2019" s="545" t="s">
        <v>14333</v>
      </c>
      <c r="C2019" s="613" t="s">
        <v>7</v>
      </c>
      <c r="D2019" s="613" t="s">
        <v>8841</v>
      </c>
      <c r="E2019" s="817" t="s">
        <v>14098</v>
      </c>
      <c r="F2019" s="817"/>
      <c r="G2019" s="544" t="s">
        <v>49</v>
      </c>
      <c r="H2019" s="543">
        <v>3.43E-5</v>
      </c>
      <c r="I2019" s="542">
        <v>316587.99</v>
      </c>
      <c r="J2019" s="542">
        <v>10.85</v>
      </c>
    </row>
    <row r="2020" spans="1:10" ht="48" customHeight="1">
      <c r="A2020" s="613" t="s">
        <v>14073</v>
      </c>
      <c r="B2020" s="545" t="s">
        <v>14332</v>
      </c>
      <c r="C2020" s="613" t="s">
        <v>7</v>
      </c>
      <c r="D2020" s="613" t="s">
        <v>8831</v>
      </c>
      <c r="E2020" s="817" t="s">
        <v>14071</v>
      </c>
      <c r="F2020" s="817"/>
      <c r="G2020" s="544" t="s">
        <v>49</v>
      </c>
      <c r="H2020" s="543">
        <v>3.43E-5</v>
      </c>
      <c r="I2020" s="542">
        <v>50000</v>
      </c>
      <c r="J2020" s="542">
        <v>1.71</v>
      </c>
    </row>
    <row r="2021" spans="1:10" ht="25.5">
      <c r="A2021" s="614"/>
      <c r="B2021" s="614"/>
      <c r="C2021" s="614"/>
      <c r="D2021" s="614"/>
      <c r="E2021" s="614" t="s">
        <v>14070</v>
      </c>
      <c r="F2021" s="541">
        <v>0</v>
      </c>
      <c r="G2021" s="614" t="s">
        <v>14069</v>
      </c>
      <c r="H2021" s="541">
        <v>0</v>
      </c>
      <c r="I2021" s="614" t="s">
        <v>14068</v>
      </c>
      <c r="J2021" s="541">
        <v>0</v>
      </c>
    </row>
    <row r="2022" spans="1:10" ht="15" thickBot="1">
      <c r="A2022" s="614"/>
      <c r="B2022" s="614"/>
      <c r="C2022" s="614"/>
      <c r="D2022" s="614"/>
      <c r="E2022" s="614" t="s">
        <v>14067</v>
      </c>
      <c r="F2022" s="541">
        <v>3.47</v>
      </c>
      <c r="G2022" s="614"/>
      <c r="H2022" s="818" t="s">
        <v>14066</v>
      </c>
      <c r="I2022" s="818"/>
      <c r="J2022" s="541">
        <v>16.03</v>
      </c>
    </row>
    <row r="2023" spans="1:10" ht="0.95" customHeight="1" thickTop="1">
      <c r="A2023" s="540"/>
      <c r="B2023" s="540"/>
      <c r="C2023" s="540"/>
      <c r="D2023" s="540"/>
      <c r="E2023" s="540"/>
      <c r="F2023" s="540"/>
      <c r="G2023" s="540"/>
      <c r="H2023" s="540"/>
      <c r="I2023" s="540"/>
      <c r="J2023" s="540"/>
    </row>
    <row r="2024" spans="1:10" ht="18" customHeight="1">
      <c r="A2024" s="615"/>
      <c r="B2024" s="554" t="s">
        <v>14089</v>
      </c>
      <c r="C2024" s="615" t="s">
        <v>14088</v>
      </c>
      <c r="D2024" s="615" t="s">
        <v>14087</v>
      </c>
      <c r="E2024" s="819" t="s">
        <v>14086</v>
      </c>
      <c r="F2024" s="819"/>
      <c r="G2024" s="555" t="s">
        <v>14085</v>
      </c>
      <c r="H2024" s="554" t="s">
        <v>14084</v>
      </c>
      <c r="I2024" s="554" t="s">
        <v>14083</v>
      </c>
      <c r="J2024" s="554" t="s">
        <v>14082</v>
      </c>
    </row>
    <row r="2025" spans="1:10" ht="60" customHeight="1">
      <c r="A2025" s="616" t="s">
        <v>14081</v>
      </c>
      <c r="B2025" s="553" t="s">
        <v>14336</v>
      </c>
      <c r="C2025" s="616" t="s">
        <v>7</v>
      </c>
      <c r="D2025" s="616" t="s">
        <v>2609</v>
      </c>
      <c r="E2025" s="820" t="s">
        <v>14108</v>
      </c>
      <c r="F2025" s="820"/>
      <c r="G2025" s="552" t="s">
        <v>26</v>
      </c>
      <c r="H2025" s="551">
        <v>1</v>
      </c>
      <c r="I2025" s="550">
        <v>1.02</v>
      </c>
      <c r="J2025" s="550">
        <v>1.02</v>
      </c>
    </row>
    <row r="2026" spans="1:10" ht="48" customHeight="1">
      <c r="A2026" s="613" t="s">
        <v>14073</v>
      </c>
      <c r="B2026" s="545" t="s">
        <v>14333</v>
      </c>
      <c r="C2026" s="613" t="s">
        <v>7</v>
      </c>
      <c r="D2026" s="613" t="s">
        <v>8841</v>
      </c>
      <c r="E2026" s="817" t="s">
        <v>14098</v>
      </c>
      <c r="F2026" s="817"/>
      <c r="G2026" s="544" t="s">
        <v>49</v>
      </c>
      <c r="H2026" s="543">
        <v>2.7999999999999999E-6</v>
      </c>
      <c r="I2026" s="542">
        <v>316587.99</v>
      </c>
      <c r="J2026" s="542">
        <v>0.88</v>
      </c>
    </row>
    <row r="2027" spans="1:10" ht="48" customHeight="1">
      <c r="A2027" s="613" t="s">
        <v>14073</v>
      </c>
      <c r="B2027" s="545" t="s">
        <v>14332</v>
      </c>
      <c r="C2027" s="613" t="s">
        <v>7</v>
      </c>
      <c r="D2027" s="613" t="s">
        <v>8831</v>
      </c>
      <c r="E2027" s="817" t="s">
        <v>14071</v>
      </c>
      <c r="F2027" s="817"/>
      <c r="G2027" s="544" t="s">
        <v>49</v>
      </c>
      <c r="H2027" s="543">
        <v>2.7999999999999999E-6</v>
      </c>
      <c r="I2027" s="542">
        <v>50000</v>
      </c>
      <c r="J2027" s="542">
        <v>0.14000000000000001</v>
      </c>
    </row>
    <row r="2028" spans="1:10" ht="25.5">
      <c r="A2028" s="614"/>
      <c r="B2028" s="614"/>
      <c r="C2028" s="614"/>
      <c r="D2028" s="614"/>
      <c r="E2028" s="614" t="s">
        <v>14070</v>
      </c>
      <c r="F2028" s="541">
        <v>0</v>
      </c>
      <c r="G2028" s="614" t="s">
        <v>14069</v>
      </c>
      <c r="H2028" s="541">
        <v>0</v>
      </c>
      <c r="I2028" s="614" t="s">
        <v>14068</v>
      </c>
      <c r="J2028" s="541">
        <v>0</v>
      </c>
    </row>
    <row r="2029" spans="1:10" ht="15" thickBot="1">
      <c r="A2029" s="614"/>
      <c r="B2029" s="614"/>
      <c r="C2029" s="614"/>
      <c r="D2029" s="614"/>
      <c r="E2029" s="614" t="s">
        <v>14067</v>
      </c>
      <c r="F2029" s="541">
        <v>0.28000000000000003</v>
      </c>
      <c r="G2029" s="614"/>
      <c r="H2029" s="818" t="s">
        <v>14066</v>
      </c>
      <c r="I2029" s="818"/>
      <c r="J2029" s="541">
        <v>1.3</v>
      </c>
    </row>
    <row r="2030" spans="1:10" ht="0.95" customHeight="1" thickTop="1">
      <c r="A2030" s="540"/>
      <c r="B2030" s="540"/>
      <c r="C2030" s="540"/>
      <c r="D2030" s="540"/>
      <c r="E2030" s="540"/>
      <c r="F2030" s="540"/>
      <c r="G2030" s="540"/>
      <c r="H2030" s="540"/>
      <c r="I2030" s="540"/>
      <c r="J2030" s="540"/>
    </row>
    <row r="2031" spans="1:10" ht="18" customHeight="1">
      <c r="A2031" s="615"/>
      <c r="B2031" s="554" t="s">
        <v>14089</v>
      </c>
      <c r="C2031" s="615" t="s">
        <v>14088</v>
      </c>
      <c r="D2031" s="615" t="s">
        <v>14087</v>
      </c>
      <c r="E2031" s="819" t="s">
        <v>14086</v>
      </c>
      <c r="F2031" s="819"/>
      <c r="G2031" s="555" t="s">
        <v>14085</v>
      </c>
      <c r="H2031" s="554" t="s">
        <v>14084</v>
      </c>
      <c r="I2031" s="554" t="s">
        <v>14083</v>
      </c>
      <c r="J2031" s="554" t="s">
        <v>14082</v>
      </c>
    </row>
    <row r="2032" spans="1:10" ht="60" customHeight="1">
      <c r="A2032" s="616" t="s">
        <v>14081</v>
      </c>
      <c r="B2032" s="553" t="s">
        <v>14335</v>
      </c>
      <c r="C2032" s="616" t="s">
        <v>7</v>
      </c>
      <c r="D2032" s="616" t="s">
        <v>2608</v>
      </c>
      <c r="E2032" s="820" t="s">
        <v>14108</v>
      </c>
      <c r="F2032" s="820"/>
      <c r="G2032" s="552" t="s">
        <v>26</v>
      </c>
      <c r="H2032" s="551">
        <v>1</v>
      </c>
      <c r="I2032" s="550">
        <v>2.63</v>
      </c>
      <c r="J2032" s="550">
        <v>2.63</v>
      </c>
    </row>
    <row r="2033" spans="1:10" ht="48" customHeight="1">
      <c r="A2033" s="613" t="s">
        <v>14073</v>
      </c>
      <c r="B2033" s="545" t="s">
        <v>14333</v>
      </c>
      <c r="C2033" s="613" t="s">
        <v>7</v>
      </c>
      <c r="D2033" s="613" t="s">
        <v>8841</v>
      </c>
      <c r="E2033" s="817" t="s">
        <v>14098</v>
      </c>
      <c r="F2033" s="817"/>
      <c r="G2033" s="544" t="s">
        <v>49</v>
      </c>
      <c r="H2033" s="543">
        <v>7.1999999999999997E-6</v>
      </c>
      <c r="I2033" s="542">
        <v>316587.99</v>
      </c>
      <c r="J2033" s="542">
        <v>2.27</v>
      </c>
    </row>
    <row r="2034" spans="1:10" ht="48" customHeight="1">
      <c r="A2034" s="613" t="s">
        <v>14073</v>
      </c>
      <c r="B2034" s="545" t="s">
        <v>14332</v>
      </c>
      <c r="C2034" s="613" t="s">
        <v>7</v>
      </c>
      <c r="D2034" s="613" t="s">
        <v>8831</v>
      </c>
      <c r="E2034" s="817" t="s">
        <v>14071</v>
      </c>
      <c r="F2034" s="817"/>
      <c r="G2034" s="544" t="s">
        <v>49</v>
      </c>
      <c r="H2034" s="543">
        <v>7.1999999999999997E-6</v>
      </c>
      <c r="I2034" s="542">
        <v>50000</v>
      </c>
      <c r="J2034" s="542">
        <v>0.36</v>
      </c>
    </row>
    <row r="2035" spans="1:10" ht="25.5">
      <c r="A2035" s="614"/>
      <c r="B2035" s="614"/>
      <c r="C2035" s="614"/>
      <c r="D2035" s="614"/>
      <c r="E2035" s="614" t="s">
        <v>14070</v>
      </c>
      <c r="F2035" s="541">
        <v>0</v>
      </c>
      <c r="G2035" s="614" t="s">
        <v>14069</v>
      </c>
      <c r="H2035" s="541">
        <v>0</v>
      </c>
      <c r="I2035" s="614" t="s">
        <v>14068</v>
      </c>
      <c r="J2035" s="541">
        <v>0</v>
      </c>
    </row>
    <row r="2036" spans="1:10" ht="15" thickBot="1">
      <c r="A2036" s="614"/>
      <c r="B2036" s="614"/>
      <c r="C2036" s="614"/>
      <c r="D2036" s="614"/>
      <c r="E2036" s="614" t="s">
        <v>14067</v>
      </c>
      <c r="F2036" s="541">
        <v>0.72</v>
      </c>
      <c r="G2036" s="614"/>
      <c r="H2036" s="818" t="s">
        <v>14066</v>
      </c>
      <c r="I2036" s="818"/>
      <c r="J2036" s="541">
        <v>3.35</v>
      </c>
    </row>
    <row r="2037" spans="1:10" ht="0.95" customHeight="1" thickTop="1">
      <c r="A2037" s="540"/>
      <c r="B2037" s="540"/>
      <c r="C2037" s="540"/>
      <c r="D2037" s="540"/>
      <c r="E2037" s="540"/>
      <c r="F2037" s="540"/>
      <c r="G2037" s="540"/>
      <c r="H2037" s="540"/>
      <c r="I2037" s="540"/>
      <c r="J2037" s="540"/>
    </row>
    <row r="2038" spans="1:10" ht="18" customHeight="1">
      <c r="A2038" s="615"/>
      <c r="B2038" s="554" t="s">
        <v>14089</v>
      </c>
      <c r="C2038" s="615" t="s">
        <v>14088</v>
      </c>
      <c r="D2038" s="615" t="s">
        <v>14087</v>
      </c>
      <c r="E2038" s="819" t="s">
        <v>14086</v>
      </c>
      <c r="F2038" s="819"/>
      <c r="G2038" s="555" t="s">
        <v>14085</v>
      </c>
      <c r="H2038" s="554" t="s">
        <v>14084</v>
      </c>
      <c r="I2038" s="554" t="s">
        <v>14083</v>
      </c>
      <c r="J2038" s="554" t="s">
        <v>14082</v>
      </c>
    </row>
    <row r="2039" spans="1:10" ht="60" customHeight="1">
      <c r="A2039" s="616" t="s">
        <v>14081</v>
      </c>
      <c r="B2039" s="553" t="s">
        <v>14334</v>
      </c>
      <c r="C2039" s="616" t="s">
        <v>7</v>
      </c>
      <c r="D2039" s="616" t="s">
        <v>1184</v>
      </c>
      <c r="E2039" s="820" t="s">
        <v>14108</v>
      </c>
      <c r="F2039" s="820"/>
      <c r="G2039" s="552" t="s">
        <v>26</v>
      </c>
      <c r="H2039" s="551">
        <v>1</v>
      </c>
      <c r="I2039" s="550">
        <v>23.56</v>
      </c>
      <c r="J2039" s="550">
        <v>23.56</v>
      </c>
    </row>
    <row r="2040" spans="1:10" ht="48" customHeight="1">
      <c r="A2040" s="613" t="s">
        <v>14073</v>
      </c>
      <c r="B2040" s="545" t="s">
        <v>14333</v>
      </c>
      <c r="C2040" s="613" t="s">
        <v>7</v>
      </c>
      <c r="D2040" s="613" t="s">
        <v>8841</v>
      </c>
      <c r="E2040" s="817" t="s">
        <v>14098</v>
      </c>
      <c r="F2040" s="817"/>
      <c r="G2040" s="544" t="s">
        <v>49</v>
      </c>
      <c r="H2040" s="543">
        <v>6.4300000000000004E-5</v>
      </c>
      <c r="I2040" s="542">
        <v>316587.99</v>
      </c>
      <c r="J2040" s="542">
        <v>20.350000000000001</v>
      </c>
    </row>
    <row r="2041" spans="1:10" ht="48" customHeight="1">
      <c r="A2041" s="613" t="s">
        <v>14073</v>
      </c>
      <c r="B2041" s="545" t="s">
        <v>14332</v>
      </c>
      <c r="C2041" s="613" t="s">
        <v>7</v>
      </c>
      <c r="D2041" s="613" t="s">
        <v>8831</v>
      </c>
      <c r="E2041" s="817" t="s">
        <v>14071</v>
      </c>
      <c r="F2041" s="817"/>
      <c r="G2041" s="544" t="s">
        <v>49</v>
      </c>
      <c r="H2041" s="543">
        <v>6.4300000000000004E-5</v>
      </c>
      <c r="I2041" s="542">
        <v>50000</v>
      </c>
      <c r="J2041" s="542">
        <v>3.21</v>
      </c>
    </row>
    <row r="2042" spans="1:10" ht="25.5">
      <c r="A2042" s="614"/>
      <c r="B2042" s="614"/>
      <c r="C2042" s="614"/>
      <c r="D2042" s="614"/>
      <c r="E2042" s="614" t="s">
        <v>14070</v>
      </c>
      <c r="F2042" s="541">
        <v>0</v>
      </c>
      <c r="G2042" s="614" t="s">
        <v>14069</v>
      </c>
      <c r="H2042" s="541">
        <v>0</v>
      </c>
      <c r="I2042" s="614" t="s">
        <v>14068</v>
      </c>
      <c r="J2042" s="541">
        <v>0</v>
      </c>
    </row>
    <row r="2043" spans="1:10" ht="15" thickBot="1">
      <c r="A2043" s="614"/>
      <c r="B2043" s="614"/>
      <c r="C2043" s="614"/>
      <c r="D2043" s="614"/>
      <c r="E2043" s="614" t="s">
        <v>14067</v>
      </c>
      <c r="F2043" s="541">
        <v>6.52</v>
      </c>
      <c r="G2043" s="614"/>
      <c r="H2043" s="818" t="s">
        <v>14066</v>
      </c>
      <c r="I2043" s="818"/>
      <c r="J2043" s="541">
        <v>30.08</v>
      </c>
    </row>
    <row r="2044" spans="1:10" ht="0.95" customHeight="1" thickTop="1">
      <c r="A2044" s="540"/>
      <c r="B2044" s="540"/>
      <c r="C2044" s="540"/>
      <c r="D2044" s="540"/>
      <c r="E2044" s="540"/>
      <c r="F2044" s="540"/>
      <c r="G2044" s="540"/>
      <c r="H2044" s="540"/>
      <c r="I2044" s="540"/>
      <c r="J2044" s="540"/>
    </row>
    <row r="2045" spans="1:10" ht="18" customHeight="1">
      <c r="A2045" s="615"/>
      <c r="B2045" s="554" t="s">
        <v>14089</v>
      </c>
      <c r="C2045" s="615" t="s">
        <v>14088</v>
      </c>
      <c r="D2045" s="615" t="s">
        <v>14087</v>
      </c>
      <c r="E2045" s="819" t="s">
        <v>14086</v>
      </c>
      <c r="F2045" s="819"/>
      <c r="G2045" s="555" t="s">
        <v>14085</v>
      </c>
      <c r="H2045" s="554" t="s">
        <v>14084</v>
      </c>
      <c r="I2045" s="554" t="s">
        <v>14083</v>
      </c>
      <c r="J2045" s="554" t="s">
        <v>14082</v>
      </c>
    </row>
    <row r="2046" spans="1:10" ht="60" customHeight="1">
      <c r="A2046" s="616" t="s">
        <v>14081</v>
      </c>
      <c r="B2046" s="553" t="s">
        <v>14331</v>
      </c>
      <c r="C2046" s="616" t="s">
        <v>7</v>
      </c>
      <c r="D2046" s="616" t="s">
        <v>1265</v>
      </c>
      <c r="E2046" s="820" t="s">
        <v>14108</v>
      </c>
      <c r="F2046" s="820"/>
      <c r="G2046" s="552" t="s">
        <v>26</v>
      </c>
      <c r="H2046" s="551">
        <v>1</v>
      </c>
      <c r="I2046" s="550">
        <v>124.45</v>
      </c>
      <c r="J2046" s="550">
        <v>124.45</v>
      </c>
    </row>
    <row r="2047" spans="1:10" ht="24" customHeight="1">
      <c r="A2047" s="613" t="s">
        <v>14073</v>
      </c>
      <c r="B2047" s="545" t="s">
        <v>14156</v>
      </c>
      <c r="C2047" s="613" t="s">
        <v>7</v>
      </c>
      <c r="D2047" s="613" t="s">
        <v>6686</v>
      </c>
      <c r="E2047" s="817" t="s">
        <v>14071</v>
      </c>
      <c r="F2047" s="817"/>
      <c r="G2047" s="544" t="s">
        <v>82</v>
      </c>
      <c r="H2047" s="543">
        <v>32.159999999999997</v>
      </c>
      <c r="I2047" s="542">
        <v>3.87</v>
      </c>
      <c r="J2047" s="542">
        <v>124.45</v>
      </c>
    </row>
    <row r="2048" spans="1:10" ht="25.5">
      <c r="A2048" s="614"/>
      <c r="B2048" s="614"/>
      <c r="C2048" s="614"/>
      <c r="D2048" s="614"/>
      <c r="E2048" s="614" t="s">
        <v>14070</v>
      </c>
      <c r="F2048" s="541">
        <v>0</v>
      </c>
      <c r="G2048" s="614" t="s">
        <v>14069</v>
      </c>
      <c r="H2048" s="541">
        <v>0</v>
      </c>
      <c r="I2048" s="614" t="s">
        <v>14068</v>
      </c>
      <c r="J2048" s="541">
        <v>0</v>
      </c>
    </row>
    <row r="2049" spans="1:10" ht="15" thickBot="1">
      <c r="A2049" s="614"/>
      <c r="B2049" s="614"/>
      <c r="C2049" s="614"/>
      <c r="D2049" s="614"/>
      <c r="E2049" s="614" t="s">
        <v>14067</v>
      </c>
      <c r="F2049" s="541">
        <v>34.47</v>
      </c>
      <c r="G2049" s="614"/>
      <c r="H2049" s="818" t="s">
        <v>14066</v>
      </c>
      <c r="I2049" s="818"/>
      <c r="J2049" s="541">
        <v>158.91999999999999</v>
      </c>
    </row>
    <row r="2050" spans="1:10" ht="0.95" customHeight="1" thickTop="1">
      <c r="A2050" s="540"/>
      <c r="B2050" s="540"/>
      <c r="C2050" s="540"/>
      <c r="D2050" s="540"/>
      <c r="E2050" s="540"/>
      <c r="F2050" s="540"/>
      <c r="G2050" s="540"/>
      <c r="H2050" s="540"/>
      <c r="I2050" s="540"/>
      <c r="J2050" s="540"/>
    </row>
    <row r="2051" spans="1:10" ht="18" customHeight="1">
      <c r="A2051" s="615"/>
      <c r="B2051" s="554" t="s">
        <v>14089</v>
      </c>
      <c r="C2051" s="615" t="s">
        <v>14088</v>
      </c>
      <c r="D2051" s="615" t="s">
        <v>14087</v>
      </c>
      <c r="E2051" s="819" t="s">
        <v>14086</v>
      </c>
      <c r="F2051" s="819"/>
      <c r="G2051" s="555" t="s">
        <v>14085</v>
      </c>
      <c r="H2051" s="554" t="s">
        <v>14084</v>
      </c>
      <c r="I2051" s="554" t="s">
        <v>14083</v>
      </c>
      <c r="J2051" s="554" t="s">
        <v>14082</v>
      </c>
    </row>
    <row r="2052" spans="1:10" ht="60" customHeight="1">
      <c r="A2052" s="616" t="s">
        <v>14081</v>
      </c>
      <c r="B2052" s="553" t="s">
        <v>14330</v>
      </c>
      <c r="C2052" s="616" t="s">
        <v>7</v>
      </c>
      <c r="D2052" s="616" t="s">
        <v>1189</v>
      </c>
      <c r="E2052" s="820" t="s">
        <v>14108</v>
      </c>
      <c r="F2052" s="820"/>
      <c r="G2052" s="552" t="s">
        <v>68</v>
      </c>
      <c r="H2052" s="551">
        <v>1</v>
      </c>
      <c r="I2052" s="550">
        <v>114.72</v>
      </c>
      <c r="J2052" s="550">
        <v>114.72</v>
      </c>
    </row>
    <row r="2053" spans="1:10" ht="60" customHeight="1">
      <c r="A2053" s="617" t="s">
        <v>14077</v>
      </c>
      <c r="B2053" s="549" t="s">
        <v>14326</v>
      </c>
      <c r="C2053" s="617" t="s">
        <v>7</v>
      </c>
      <c r="D2053" s="617" t="s">
        <v>1166</v>
      </c>
      <c r="E2053" s="821" t="s">
        <v>14108</v>
      </c>
      <c r="F2053" s="821"/>
      <c r="G2053" s="548" t="s">
        <v>26</v>
      </c>
      <c r="H2053" s="547">
        <v>1</v>
      </c>
      <c r="I2053" s="546">
        <v>14.93</v>
      </c>
      <c r="J2053" s="546">
        <v>14.93</v>
      </c>
    </row>
    <row r="2054" spans="1:10" ht="60" customHeight="1">
      <c r="A2054" s="617" t="s">
        <v>14077</v>
      </c>
      <c r="B2054" s="549" t="s">
        <v>14323</v>
      </c>
      <c r="C2054" s="617" t="s">
        <v>7</v>
      </c>
      <c r="D2054" s="617" t="s">
        <v>1258</v>
      </c>
      <c r="E2054" s="821" t="s">
        <v>14108</v>
      </c>
      <c r="F2054" s="821"/>
      <c r="G2054" s="548" t="s">
        <v>26</v>
      </c>
      <c r="H2054" s="547">
        <v>1</v>
      </c>
      <c r="I2054" s="546">
        <v>75.34</v>
      </c>
      <c r="J2054" s="546">
        <v>75.34</v>
      </c>
    </row>
    <row r="2055" spans="1:10" ht="60" customHeight="1">
      <c r="A2055" s="617" t="s">
        <v>14077</v>
      </c>
      <c r="B2055" s="549" t="s">
        <v>14329</v>
      </c>
      <c r="C2055" s="617" t="s">
        <v>7</v>
      </c>
      <c r="D2055" s="617" t="s">
        <v>1812</v>
      </c>
      <c r="E2055" s="821" t="s">
        <v>14108</v>
      </c>
      <c r="F2055" s="821"/>
      <c r="G2055" s="548" t="s">
        <v>26</v>
      </c>
      <c r="H2055" s="547">
        <v>1</v>
      </c>
      <c r="I2055" s="546">
        <v>7.96</v>
      </c>
      <c r="J2055" s="546">
        <v>7.96</v>
      </c>
    </row>
    <row r="2056" spans="1:10" ht="60" customHeight="1">
      <c r="A2056" s="617" t="s">
        <v>14077</v>
      </c>
      <c r="B2056" s="549" t="s">
        <v>14327</v>
      </c>
      <c r="C2056" s="617" t="s">
        <v>7</v>
      </c>
      <c r="D2056" s="617" t="s">
        <v>1813</v>
      </c>
      <c r="E2056" s="821" t="s">
        <v>14108</v>
      </c>
      <c r="F2056" s="821"/>
      <c r="G2056" s="548" t="s">
        <v>26</v>
      </c>
      <c r="H2056" s="547">
        <v>1</v>
      </c>
      <c r="I2056" s="546">
        <v>1.66</v>
      </c>
      <c r="J2056" s="546">
        <v>1.66</v>
      </c>
    </row>
    <row r="2057" spans="1:10" ht="60" customHeight="1">
      <c r="A2057" s="617" t="s">
        <v>14077</v>
      </c>
      <c r="B2057" s="549" t="s">
        <v>14328</v>
      </c>
      <c r="C2057" s="617" t="s">
        <v>7</v>
      </c>
      <c r="D2057" s="617" t="s">
        <v>1814</v>
      </c>
      <c r="E2057" s="821" t="s">
        <v>14108</v>
      </c>
      <c r="F2057" s="821"/>
      <c r="G2057" s="548" t="s">
        <v>26</v>
      </c>
      <c r="H2057" s="547">
        <v>1</v>
      </c>
      <c r="I2057" s="546">
        <v>0.64</v>
      </c>
      <c r="J2057" s="546">
        <v>0.64</v>
      </c>
    </row>
    <row r="2058" spans="1:10" ht="24" customHeight="1">
      <c r="A2058" s="617" t="s">
        <v>14077</v>
      </c>
      <c r="B2058" s="549" t="s">
        <v>14242</v>
      </c>
      <c r="C2058" s="617" t="s">
        <v>7</v>
      </c>
      <c r="D2058" s="617" t="s">
        <v>290</v>
      </c>
      <c r="E2058" s="821" t="s">
        <v>14075</v>
      </c>
      <c r="F2058" s="821"/>
      <c r="G2058" s="548" t="s">
        <v>26</v>
      </c>
      <c r="H2058" s="547">
        <v>1</v>
      </c>
      <c r="I2058" s="546">
        <v>14.19</v>
      </c>
      <c r="J2058" s="546">
        <v>14.19</v>
      </c>
    </row>
    <row r="2059" spans="1:10" ht="25.5">
      <c r="A2059" s="614"/>
      <c r="B2059" s="614"/>
      <c r="C2059" s="614"/>
      <c r="D2059" s="614"/>
      <c r="E2059" s="614" t="s">
        <v>14070</v>
      </c>
      <c r="F2059" s="541">
        <v>5.5362381999999997</v>
      </c>
      <c r="G2059" s="614" t="s">
        <v>14069</v>
      </c>
      <c r="H2059" s="541">
        <v>4.6500000000000004</v>
      </c>
      <c r="I2059" s="614" t="s">
        <v>14068</v>
      </c>
      <c r="J2059" s="541">
        <v>10.19</v>
      </c>
    </row>
    <row r="2060" spans="1:10" ht="15" thickBot="1">
      <c r="A2060" s="614"/>
      <c r="B2060" s="614"/>
      <c r="C2060" s="614"/>
      <c r="D2060" s="614"/>
      <c r="E2060" s="614" t="s">
        <v>14067</v>
      </c>
      <c r="F2060" s="541">
        <v>31.77</v>
      </c>
      <c r="G2060" s="614"/>
      <c r="H2060" s="818" t="s">
        <v>14066</v>
      </c>
      <c r="I2060" s="818"/>
      <c r="J2060" s="541">
        <v>146.49</v>
      </c>
    </row>
    <row r="2061" spans="1:10" ht="0.95" customHeight="1" thickTop="1">
      <c r="A2061" s="540"/>
      <c r="B2061" s="540"/>
      <c r="C2061" s="540"/>
      <c r="D2061" s="540"/>
      <c r="E2061" s="540"/>
      <c r="F2061" s="540"/>
      <c r="G2061" s="540"/>
      <c r="H2061" s="540"/>
      <c r="I2061" s="540"/>
      <c r="J2061" s="540"/>
    </row>
    <row r="2062" spans="1:10" ht="18" customHeight="1">
      <c r="A2062" s="615"/>
      <c r="B2062" s="554" t="s">
        <v>14089</v>
      </c>
      <c r="C2062" s="615" t="s">
        <v>14088</v>
      </c>
      <c r="D2062" s="615" t="s">
        <v>14087</v>
      </c>
      <c r="E2062" s="819" t="s">
        <v>14086</v>
      </c>
      <c r="F2062" s="819"/>
      <c r="G2062" s="555" t="s">
        <v>14085</v>
      </c>
      <c r="H2062" s="554" t="s">
        <v>14084</v>
      </c>
      <c r="I2062" s="554" t="s">
        <v>14083</v>
      </c>
      <c r="J2062" s="554" t="s">
        <v>14082</v>
      </c>
    </row>
    <row r="2063" spans="1:10" ht="60" customHeight="1">
      <c r="A2063" s="616" t="s">
        <v>14081</v>
      </c>
      <c r="B2063" s="553" t="s">
        <v>14329</v>
      </c>
      <c r="C2063" s="616" t="s">
        <v>7</v>
      </c>
      <c r="D2063" s="616" t="s">
        <v>1812</v>
      </c>
      <c r="E2063" s="820" t="s">
        <v>14108</v>
      </c>
      <c r="F2063" s="820"/>
      <c r="G2063" s="552" t="s">
        <v>26</v>
      </c>
      <c r="H2063" s="551">
        <v>1</v>
      </c>
      <c r="I2063" s="550">
        <v>7.96</v>
      </c>
      <c r="J2063" s="550">
        <v>7.96</v>
      </c>
    </row>
    <row r="2064" spans="1:10" ht="48" customHeight="1">
      <c r="A2064" s="613" t="s">
        <v>14073</v>
      </c>
      <c r="B2064" s="545" t="s">
        <v>14325</v>
      </c>
      <c r="C2064" s="613" t="s">
        <v>7</v>
      </c>
      <c r="D2064" s="613" t="s">
        <v>8855</v>
      </c>
      <c r="E2064" s="817" t="s">
        <v>14098</v>
      </c>
      <c r="F2064" s="817"/>
      <c r="G2064" s="544" t="s">
        <v>49</v>
      </c>
      <c r="H2064" s="543">
        <v>3.43E-5</v>
      </c>
      <c r="I2064" s="542">
        <v>214505.14</v>
      </c>
      <c r="J2064" s="542">
        <v>7.35</v>
      </c>
    </row>
    <row r="2065" spans="1:10" ht="48" customHeight="1">
      <c r="A2065" s="613" t="s">
        <v>14073</v>
      </c>
      <c r="B2065" s="545" t="s">
        <v>14324</v>
      </c>
      <c r="C2065" s="613" t="s">
        <v>7</v>
      </c>
      <c r="D2065" s="613" t="s">
        <v>8826</v>
      </c>
      <c r="E2065" s="817" t="s">
        <v>14071</v>
      </c>
      <c r="F2065" s="817"/>
      <c r="G2065" s="544" t="s">
        <v>49</v>
      </c>
      <c r="H2065" s="543">
        <v>3.43E-5</v>
      </c>
      <c r="I2065" s="542">
        <v>17850.46</v>
      </c>
      <c r="J2065" s="542">
        <v>0.61</v>
      </c>
    </row>
    <row r="2066" spans="1:10" ht="25.5">
      <c r="A2066" s="614"/>
      <c r="B2066" s="614"/>
      <c r="C2066" s="614"/>
      <c r="D2066" s="614"/>
      <c r="E2066" s="614" t="s">
        <v>14070</v>
      </c>
      <c r="F2066" s="541">
        <v>0</v>
      </c>
      <c r="G2066" s="614" t="s">
        <v>14069</v>
      </c>
      <c r="H2066" s="541">
        <v>0</v>
      </c>
      <c r="I2066" s="614" t="s">
        <v>14068</v>
      </c>
      <c r="J2066" s="541">
        <v>0</v>
      </c>
    </row>
    <row r="2067" spans="1:10" ht="15" thickBot="1">
      <c r="A2067" s="614"/>
      <c r="B2067" s="614"/>
      <c r="C2067" s="614"/>
      <c r="D2067" s="614"/>
      <c r="E2067" s="614" t="s">
        <v>14067</v>
      </c>
      <c r="F2067" s="541">
        <v>2.2000000000000002</v>
      </c>
      <c r="G2067" s="614"/>
      <c r="H2067" s="818" t="s">
        <v>14066</v>
      </c>
      <c r="I2067" s="818"/>
      <c r="J2067" s="541">
        <v>10.16</v>
      </c>
    </row>
    <row r="2068" spans="1:10" ht="0.95" customHeight="1" thickTop="1">
      <c r="A2068" s="540"/>
      <c r="B2068" s="540"/>
      <c r="C2068" s="540"/>
      <c r="D2068" s="540"/>
      <c r="E2068" s="540"/>
      <c r="F2068" s="540"/>
      <c r="G2068" s="540"/>
      <c r="H2068" s="540"/>
      <c r="I2068" s="540"/>
      <c r="J2068" s="540"/>
    </row>
    <row r="2069" spans="1:10" ht="18" customHeight="1">
      <c r="A2069" s="615"/>
      <c r="B2069" s="554" t="s">
        <v>14089</v>
      </c>
      <c r="C2069" s="615" t="s">
        <v>14088</v>
      </c>
      <c r="D2069" s="615" t="s">
        <v>14087</v>
      </c>
      <c r="E2069" s="819" t="s">
        <v>14086</v>
      </c>
      <c r="F2069" s="819"/>
      <c r="G2069" s="555" t="s">
        <v>14085</v>
      </c>
      <c r="H2069" s="554" t="s">
        <v>14084</v>
      </c>
      <c r="I2069" s="554" t="s">
        <v>14083</v>
      </c>
      <c r="J2069" s="554" t="s">
        <v>14082</v>
      </c>
    </row>
    <row r="2070" spans="1:10" ht="60" customHeight="1">
      <c r="A2070" s="616" t="s">
        <v>14081</v>
      </c>
      <c r="B2070" s="553" t="s">
        <v>14328</v>
      </c>
      <c r="C2070" s="616" t="s">
        <v>7</v>
      </c>
      <c r="D2070" s="616" t="s">
        <v>1814</v>
      </c>
      <c r="E2070" s="820" t="s">
        <v>14108</v>
      </c>
      <c r="F2070" s="820"/>
      <c r="G2070" s="552" t="s">
        <v>26</v>
      </c>
      <c r="H2070" s="551">
        <v>1</v>
      </c>
      <c r="I2070" s="550">
        <v>0.64</v>
      </c>
      <c r="J2070" s="550">
        <v>0.64</v>
      </c>
    </row>
    <row r="2071" spans="1:10" ht="48" customHeight="1">
      <c r="A2071" s="613" t="s">
        <v>14073</v>
      </c>
      <c r="B2071" s="545" t="s">
        <v>14325</v>
      </c>
      <c r="C2071" s="613" t="s">
        <v>7</v>
      </c>
      <c r="D2071" s="613" t="s">
        <v>8855</v>
      </c>
      <c r="E2071" s="817" t="s">
        <v>14098</v>
      </c>
      <c r="F2071" s="817"/>
      <c r="G2071" s="544" t="s">
        <v>49</v>
      </c>
      <c r="H2071" s="543">
        <v>2.7999999999999999E-6</v>
      </c>
      <c r="I2071" s="542">
        <v>214505.14</v>
      </c>
      <c r="J2071" s="542">
        <v>0.6</v>
      </c>
    </row>
    <row r="2072" spans="1:10" ht="48" customHeight="1">
      <c r="A2072" s="613" t="s">
        <v>14073</v>
      </c>
      <c r="B2072" s="545" t="s">
        <v>14324</v>
      </c>
      <c r="C2072" s="613" t="s">
        <v>7</v>
      </c>
      <c r="D2072" s="613" t="s">
        <v>8826</v>
      </c>
      <c r="E2072" s="817" t="s">
        <v>14071</v>
      </c>
      <c r="F2072" s="817"/>
      <c r="G2072" s="544" t="s">
        <v>49</v>
      </c>
      <c r="H2072" s="543">
        <v>2.7999999999999999E-6</v>
      </c>
      <c r="I2072" s="542">
        <v>17850.46</v>
      </c>
      <c r="J2072" s="542">
        <v>0.04</v>
      </c>
    </row>
    <row r="2073" spans="1:10" ht="25.5">
      <c r="A2073" s="614"/>
      <c r="B2073" s="614"/>
      <c r="C2073" s="614"/>
      <c r="D2073" s="614"/>
      <c r="E2073" s="614" t="s">
        <v>14070</v>
      </c>
      <c r="F2073" s="541">
        <v>0</v>
      </c>
      <c r="G2073" s="614" t="s">
        <v>14069</v>
      </c>
      <c r="H2073" s="541">
        <v>0</v>
      </c>
      <c r="I2073" s="614" t="s">
        <v>14068</v>
      </c>
      <c r="J2073" s="541">
        <v>0</v>
      </c>
    </row>
    <row r="2074" spans="1:10" ht="15" thickBot="1">
      <c r="A2074" s="614"/>
      <c r="B2074" s="614"/>
      <c r="C2074" s="614"/>
      <c r="D2074" s="614"/>
      <c r="E2074" s="614" t="s">
        <v>14067</v>
      </c>
      <c r="F2074" s="541">
        <v>0.17</v>
      </c>
      <c r="G2074" s="614"/>
      <c r="H2074" s="818" t="s">
        <v>14066</v>
      </c>
      <c r="I2074" s="818"/>
      <c r="J2074" s="541">
        <v>0.81</v>
      </c>
    </row>
    <row r="2075" spans="1:10" ht="0.95" customHeight="1" thickTop="1">
      <c r="A2075" s="540"/>
      <c r="B2075" s="540"/>
      <c r="C2075" s="540"/>
      <c r="D2075" s="540"/>
      <c r="E2075" s="540"/>
      <c r="F2075" s="540"/>
      <c r="G2075" s="540"/>
      <c r="H2075" s="540"/>
      <c r="I2075" s="540"/>
      <c r="J2075" s="540"/>
    </row>
    <row r="2076" spans="1:10" ht="18" customHeight="1">
      <c r="A2076" s="615"/>
      <c r="B2076" s="554" t="s">
        <v>14089</v>
      </c>
      <c r="C2076" s="615" t="s">
        <v>14088</v>
      </c>
      <c r="D2076" s="615" t="s">
        <v>14087</v>
      </c>
      <c r="E2076" s="819" t="s">
        <v>14086</v>
      </c>
      <c r="F2076" s="819"/>
      <c r="G2076" s="555" t="s">
        <v>14085</v>
      </c>
      <c r="H2076" s="554" t="s">
        <v>14084</v>
      </c>
      <c r="I2076" s="554" t="s">
        <v>14083</v>
      </c>
      <c r="J2076" s="554" t="s">
        <v>14082</v>
      </c>
    </row>
    <row r="2077" spans="1:10" ht="60" customHeight="1">
      <c r="A2077" s="616" t="s">
        <v>14081</v>
      </c>
      <c r="B2077" s="553" t="s">
        <v>14327</v>
      </c>
      <c r="C2077" s="616" t="s">
        <v>7</v>
      </c>
      <c r="D2077" s="616" t="s">
        <v>1813</v>
      </c>
      <c r="E2077" s="820" t="s">
        <v>14108</v>
      </c>
      <c r="F2077" s="820"/>
      <c r="G2077" s="552" t="s">
        <v>26</v>
      </c>
      <c r="H2077" s="551">
        <v>1</v>
      </c>
      <c r="I2077" s="550">
        <v>1.66</v>
      </c>
      <c r="J2077" s="550">
        <v>1.66</v>
      </c>
    </row>
    <row r="2078" spans="1:10" ht="48" customHeight="1">
      <c r="A2078" s="613" t="s">
        <v>14073</v>
      </c>
      <c r="B2078" s="545" t="s">
        <v>14325</v>
      </c>
      <c r="C2078" s="613" t="s">
        <v>7</v>
      </c>
      <c r="D2078" s="613" t="s">
        <v>8855</v>
      </c>
      <c r="E2078" s="817" t="s">
        <v>14098</v>
      </c>
      <c r="F2078" s="817"/>
      <c r="G2078" s="544" t="s">
        <v>49</v>
      </c>
      <c r="H2078" s="543">
        <v>7.1999999999999997E-6</v>
      </c>
      <c r="I2078" s="542">
        <v>214505.14</v>
      </c>
      <c r="J2078" s="542">
        <v>1.54</v>
      </c>
    </row>
    <row r="2079" spans="1:10" ht="48" customHeight="1">
      <c r="A2079" s="613" t="s">
        <v>14073</v>
      </c>
      <c r="B2079" s="545" t="s">
        <v>14324</v>
      </c>
      <c r="C2079" s="613" t="s">
        <v>7</v>
      </c>
      <c r="D2079" s="613" t="s">
        <v>8826</v>
      </c>
      <c r="E2079" s="817" t="s">
        <v>14071</v>
      </c>
      <c r="F2079" s="817"/>
      <c r="G2079" s="544" t="s">
        <v>49</v>
      </c>
      <c r="H2079" s="543">
        <v>7.1999999999999997E-6</v>
      </c>
      <c r="I2079" s="542">
        <v>17850.46</v>
      </c>
      <c r="J2079" s="542">
        <v>0.12</v>
      </c>
    </row>
    <row r="2080" spans="1:10" ht="25.5">
      <c r="A2080" s="614"/>
      <c r="B2080" s="614"/>
      <c r="C2080" s="614"/>
      <c r="D2080" s="614"/>
      <c r="E2080" s="614" t="s">
        <v>14070</v>
      </c>
      <c r="F2080" s="541">
        <v>0</v>
      </c>
      <c r="G2080" s="614" t="s">
        <v>14069</v>
      </c>
      <c r="H2080" s="541">
        <v>0</v>
      </c>
      <c r="I2080" s="614" t="s">
        <v>14068</v>
      </c>
      <c r="J2080" s="541">
        <v>0</v>
      </c>
    </row>
    <row r="2081" spans="1:10" ht="15" thickBot="1">
      <c r="A2081" s="614"/>
      <c r="B2081" s="614"/>
      <c r="C2081" s="614"/>
      <c r="D2081" s="614"/>
      <c r="E2081" s="614" t="s">
        <v>14067</v>
      </c>
      <c r="F2081" s="541">
        <v>0.45</v>
      </c>
      <c r="G2081" s="614"/>
      <c r="H2081" s="818" t="s">
        <v>14066</v>
      </c>
      <c r="I2081" s="818"/>
      <c r="J2081" s="541">
        <v>2.11</v>
      </c>
    </row>
    <row r="2082" spans="1:10" ht="0.95" customHeight="1" thickTop="1">
      <c r="A2082" s="540"/>
      <c r="B2082" s="540"/>
      <c r="C2082" s="540"/>
      <c r="D2082" s="540"/>
      <c r="E2082" s="540"/>
      <c r="F2082" s="540"/>
      <c r="G2082" s="540"/>
      <c r="H2082" s="540"/>
      <c r="I2082" s="540"/>
      <c r="J2082" s="540"/>
    </row>
    <row r="2083" spans="1:10" ht="18" customHeight="1">
      <c r="A2083" s="615"/>
      <c r="B2083" s="554" t="s">
        <v>14089</v>
      </c>
      <c r="C2083" s="615" t="s">
        <v>14088</v>
      </c>
      <c r="D2083" s="615" t="s">
        <v>14087</v>
      </c>
      <c r="E2083" s="819" t="s">
        <v>14086</v>
      </c>
      <c r="F2083" s="819"/>
      <c r="G2083" s="555" t="s">
        <v>14085</v>
      </c>
      <c r="H2083" s="554" t="s">
        <v>14084</v>
      </c>
      <c r="I2083" s="554" t="s">
        <v>14083</v>
      </c>
      <c r="J2083" s="554" t="s">
        <v>14082</v>
      </c>
    </row>
    <row r="2084" spans="1:10" ht="60" customHeight="1">
      <c r="A2084" s="616" t="s">
        <v>14081</v>
      </c>
      <c r="B2084" s="553" t="s">
        <v>14326</v>
      </c>
      <c r="C2084" s="616" t="s">
        <v>7</v>
      </c>
      <c r="D2084" s="616" t="s">
        <v>1166</v>
      </c>
      <c r="E2084" s="820" t="s">
        <v>14108</v>
      </c>
      <c r="F2084" s="820"/>
      <c r="G2084" s="552" t="s">
        <v>26</v>
      </c>
      <c r="H2084" s="551">
        <v>1</v>
      </c>
      <c r="I2084" s="550">
        <v>14.93</v>
      </c>
      <c r="J2084" s="550">
        <v>14.93</v>
      </c>
    </row>
    <row r="2085" spans="1:10" ht="48" customHeight="1">
      <c r="A2085" s="613" t="s">
        <v>14073</v>
      </c>
      <c r="B2085" s="545" t="s">
        <v>14325</v>
      </c>
      <c r="C2085" s="613" t="s">
        <v>7</v>
      </c>
      <c r="D2085" s="613" t="s">
        <v>8855</v>
      </c>
      <c r="E2085" s="817" t="s">
        <v>14098</v>
      </c>
      <c r="F2085" s="817"/>
      <c r="G2085" s="544" t="s">
        <v>49</v>
      </c>
      <c r="H2085" s="543">
        <v>6.4300000000000004E-5</v>
      </c>
      <c r="I2085" s="542">
        <v>214505.14</v>
      </c>
      <c r="J2085" s="542">
        <v>13.79</v>
      </c>
    </row>
    <row r="2086" spans="1:10" ht="48" customHeight="1">
      <c r="A2086" s="613" t="s">
        <v>14073</v>
      </c>
      <c r="B2086" s="545" t="s">
        <v>14324</v>
      </c>
      <c r="C2086" s="613" t="s">
        <v>7</v>
      </c>
      <c r="D2086" s="613" t="s">
        <v>8826</v>
      </c>
      <c r="E2086" s="817" t="s">
        <v>14071</v>
      </c>
      <c r="F2086" s="817"/>
      <c r="G2086" s="544" t="s">
        <v>49</v>
      </c>
      <c r="H2086" s="543">
        <v>6.4300000000000004E-5</v>
      </c>
      <c r="I2086" s="542">
        <v>17850.46</v>
      </c>
      <c r="J2086" s="542">
        <v>1.1399999999999999</v>
      </c>
    </row>
    <row r="2087" spans="1:10" ht="25.5">
      <c r="A2087" s="614"/>
      <c r="B2087" s="614"/>
      <c r="C2087" s="614"/>
      <c r="D2087" s="614"/>
      <c r="E2087" s="614" t="s">
        <v>14070</v>
      </c>
      <c r="F2087" s="541">
        <v>0</v>
      </c>
      <c r="G2087" s="614" t="s">
        <v>14069</v>
      </c>
      <c r="H2087" s="541">
        <v>0</v>
      </c>
      <c r="I2087" s="614" t="s">
        <v>14068</v>
      </c>
      <c r="J2087" s="541">
        <v>0</v>
      </c>
    </row>
    <row r="2088" spans="1:10" ht="15" thickBot="1">
      <c r="A2088" s="614"/>
      <c r="B2088" s="614"/>
      <c r="C2088" s="614"/>
      <c r="D2088" s="614"/>
      <c r="E2088" s="614" t="s">
        <v>14067</v>
      </c>
      <c r="F2088" s="541">
        <v>4.13</v>
      </c>
      <c r="G2088" s="614"/>
      <c r="H2088" s="818" t="s">
        <v>14066</v>
      </c>
      <c r="I2088" s="818"/>
      <c r="J2088" s="541">
        <v>19.059999999999999</v>
      </c>
    </row>
    <row r="2089" spans="1:10" ht="0.95" customHeight="1" thickTop="1">
      <c r="A2089" s="540"/>
      <c r="B2089" s="540"/>
      <c r="C2089" s="540"/>
      <c r="D2089" s="540"/>
      <c r="E2089" s="540"/>
      <c r="F2089" s="540"/>
      <c r="G2089" s="540"/>
      <c r="H2089" s="540"/>
      <c r="I2089" s="540"/>
      <c r="J2089" s="540"/>
    </row>
    <row r="2090" spans="1:10" ht="18" customHeight="1">
      <c r="A2090" s="615"/>
      <c r="B2090" s="554" t="s">
        <v>14089</v>
      </c>
      <c r="C2090" s="615" t="s">
        <v>14088</v>
      </c>
      <c r="D2090" s="615" t="s">
        <v>14087</v>
      </c>
      <c r="E2090" s="819" t="s">
        <v>14086</v>
      </c>
      <c r="F2090" s="819"/>
      <c r="G2090" s="555" t="s">
        <v>14085</v>
      </c>
      <c r="H2090" s="554" t="s">
        <v>14084</v>
      </c>
      <c r="I2090" s="554" t="s">
        <v>14083</v>
      </c>
      <c r="J2090" s="554" t="s">
        <v>14082</v>
      </c>
    </row>
    <row r="2091" spans="1:10" ht="60" customHeight="1">
      <c r="A2091" s="616" t="s">
        <v>14081</v>
      </c>
      <c r="B2091" s="553" t="s">
        <v>14323</v>
      </c>
      <c r="C2091" s="616" t="s">
        <v>7</v>
      </c>
      <c r="D2091" s="616" t="s">
        <v>1258</v>
      </c>
      <c r="E2091" s="820" t="s">
        <v>14108</v>
      </c>
      <c r="F2091" s="820"/>
      <c r="G2091" s="552" t="s">
        <v>26</v>
      </c>
      <c r="H2091" s="551">
        <v>1</v>
      </c>
      <c r="I2091" s="550">
        <v>75.34</v>
      </c>
      <c r="J2091" s="550">
        <v>75.34</v>
      </c>
    </row>
    <row r="2092" spans="1:10" ht="24" customHeight="1">
      <c r="A2092" s="613" t="s">
        <v>14073</v>
      </c>
      <c r="B2092" s="545" t="s">
        <v>14156</v>
      </c>
      <c r="C2092" s="613" t="s">
        <v>7</v>
      </c>
      <c r="D2092" s="613" t="s">
        <v>6686</v>
      </c>
      <c r="E2092" s="817" t="s">
        <v>14071</v>
      </c>
      <c r="F2092" s="817"/>
      <c r="G2092" s="544" t="s">
        <v>82</v>
      </c>
      <c r="H2092" s="543">
        <v>19.47</v>
      </c>
      <c r="I2092" s="542">
        <v>3.87</v>
      </c>
      <c r="J2092" s="542">
        <v>75.34</v>
      </c>
    </row>
    <row r="2093" spans="1:10" ht="25.5">
      <c r="A2093" s="614"/>
      <c r="B2093" s="614"/>
      <c r="C2093" s="614"/>
      <c r="D2093" s="614"/>
      <c r="E2093" s="614" t="s">
        <v>14070</v>
      </c>
      <c r="F2093" s="541">
        <v>0</v>
      </c>
      <c r="G2093" s="614" t="s">
        <v>14069</v>
      </c>
      <c r="H2093" s="541">
        <v>0</v>
      </c>
      <c r="I2093" s="614" t="s">
        <v>14068</v>
      </c>
      <c r="J2093" s="541">
        <v>0</v>
      </c>
    </row>
    <row r="2094" spans="1:10" ht="15" thickBot="1">
      <c r="A2094" s="614"/>
      <c r="B2094" s="614"/>
      <c r="C2094" s="614"/>
      <c r="D2094" s="614"/>
      <c r="E2094" s="614" t="s">
        <v>14067</v>
      </c>
      <c r="F2094" s="541">
        <v>20.86</v>
      </c>
      <c r="G2094" s="614"/>
      <c r="H2094" s="818" t="s">
        <v>14066</v>
      </c>
      <c r="I2094" s="818"/>
      <c r="J2094" s="541">
        <v>96.2</v>
      </c>
    </row>
    <row r="2095" spans="1:10" ht="0.95" customHeight="1" thickTop="1">
      <c r="A2095" s="540"/>
      <c r="B2095" s="540"/>
      <c r="C2095" s="540"/>
      <c r="D2095" s="540"/>
      <c r="E2095" s="540"/>
      <c r="F2095" s="540"/>
      <c r="G2095" s="540"/>
      <c r="H2095" s="540"/>
      <c r="I2095" s="540"/>
      <c r="J2095" s="540"/>
    </row>
    <row r="2096" spans="1:10" ht="18" customHeight="1">
      <c r="A2096" s="615"/>
      <c r="B2096" s="554" t="s">
        <v>14089</v>
      </c>
      <c r="C2096" s="615" t="s">
        <v>14088</v>
      </c>
      <c r="D2096" s="615" t="s">
        <v>14087</v>
      </c>
      <c r="E2096" s="819" t="s">
        <v>14086</v>
      </c>
      <c r="F2096" s="819"/>
      <c r="G2096" s="555" t="s">
        <v>14085</v>
      </c>
      <c r="H2096" s="554" t="s">
        <v>14084</v>
      </c>
      <c r="I2096" s="554" t="s">
        <v>14083</v>
      </c>
      <c r="J2096" s="554" t="s">
        <v>14082</v>
      </c>
    </row>
    <row r="2097" spans="1:10" ht="24" customHeight="1">
      <c r="A2097" s="616" t="s">
        <v>14081</v>
      </c>
      <c r="B2097" s="553" t="s">
        <v>14204</v>
      </c>
      <c r="C2097" s="616" t="s">
        <v>7</v>
      </c>
      <c r="D2097" s="616" t="s">
        <v>77</v>
      </c>
      <c r="E2097" s="820" t="s">
        <v>14075</v>
      </c>
      <c r="F2097" s="820"/>
      <c r="G2097" s="552" t="s">
        <v>26</v>
      </c>
      <c r="H2097" s="551">
        <v>1</v>
      </c>
      <c r="I2097" s="550">
        <v>18.84</v>
      </c>
      <c r="J2097" s="550">
        <v>18.84</v>
      </c>
    </row>
    <row r="2098" spans="1:10" ht="24" customHeight="1">
      <c r="A2098" s="617" t="s">
        <v>14077</v>
      </c>
      <c r="B2098" s="549" t="s">
        <v>14287</v>
      </c>
      <c r="C2098" s="617" t="s">
        <v>7</v>
      </c>
      <c r="D2098" s="617" t="s">
        <v>3827</v>
      </c>
      <c r="E2098" s="821" t="s">
        <v>14075</v>
      </c>
      <c r="F2098" s="821"/>
      <c r="G2098" s="548" t="s">
        <v>26</v>
      </c>
      <c r="H2098" s="547">
        <v>1</v>
      </c>
      <c r="I2098" s="546">
        <v>0.14000000000000001</v>
      </c>
      <c r="J2098" s="546">
        <v>0.14000000000000001</v>
      </c>
    </row>
    <row r="2099" spans="1:10" ht="24" customHeight="1">
      <c r="A2099" s="613" t="s">
        <v>14073</v>
      </c>
      <c r="B2099" s="545" t="s">
        <v>14103</v>
      </c>
      <c r="C2099" s="613" t="s">
        <v>7</v>
      </c>
      <c r="D2099" s="613" t="s">
        <v>11501</v>
      </c>
      <c r="E2099" s="817" t="s">
        <v>14100</v>
      </c>
      <c r="F2099" s="817"/>
      <c r="G2099" s="544" t="s">
        <v>26</v>
      </c>
      <c r="H2099" s="543">
        <v>1</v>
      </c>
      <c r="I2099" s="542">
        <v>2.2000000000000002</v>
      </c>
      <c r="J2099" s="542">
        <v>2.2000000000000002</v>
      </c>
    </row>
    <row r="2100" spans="1:10" ht="24" customHeight="1">
      <c r="A2100" s="613" t="s">
        <v>14073</v>
      </c>
      <c r="B2100" s="545" t="s">
        <v>14286</v>
      </c>
      <c r="C2100" s="613" t="s">
        <v>7</v>
      </c>
      <c r="D2100" s="613" t="s">
        <v>5860</v>
      </c>
      <c r="E2100" s="817" t="s">
        <v>14092</v>
      </c>
      <c r="F2100" s="817"/>
      <c r="G2100" s="544" t="s">
        <v>26</v>
      </c>
      <c r="H2100" s="543">
        <v>1</v>
      </c>
      <c r="I2100" s="542">
        <v>13.95</v>
      </c>
      <c r="J2100" s="542">
        <v>13.95</v>
      </c>
    </row>
    <row r="2101" spans="1:10" ht="24" customHeight="1">
      <c r="A2101" s="613" t="s">
        <v>14073</v>
      </c>
      <c r="B2101" s="545" t="s">
        <v>14130</v>
      </c>
      <c r="C2101" s="613" t="s">
        <v>7</v>
      </c>
      <c r="D2101" s="613" t="s">
        <v>11560</v>
      </c>
      <c r="E2101" s="817" t="s">
        <v>14098</v>
      </c>
      <c r="F2101" s="817"/>
      <c r="G2101" s="544" t="s">
        <v>26</v>
      </c>
      <c r="H2101" s="543">
        <v>1</v>
      </c>
      <c r="I2101" s="542">
        <v>1.08</v>
      </c>
      <c r="J2101" s="542">
        <v>1.08</v>
      </c>
    </row>
    <row r="2102" spans="1:10" ht="24" customHeight="1">
      <c r="A2102" s="613" t="s">
        <v>14073</v>
      </c>
      <c r="B2102" s="545" t="s">
        <v>14101</v>
      </c>
      <c r="C2102" s="613" t="s">
        <v>7</v>
      </c>
      <c r="D2102" s="613" t="s">
        <v>11582</v>
      </c>
      <c r="E2102" s="817" t="s">
        <v>14100</v>
      </c>
      <c r="F2102" s="817"/>
      <c r="G2102" s="544" t="s">
        <v>26</v>
      </c>
      <c r="H2102" s="543">
        <v>1</v>
      </c>
      <c r="I2102" s="542">
        <v>0.35</v>
      </c>
      <c r="J2102" s="542">
        <v>0.35</v>
      </c>
    </row>
    <row r="2103" spans="1:10" ht="24" customHeight="1">
      <c r="A2103" s="613" t="s">
        <v>14073</v>
      </c>
      <c r="B2103" s="545" t="s">
        <v>14129</v>
      </c>
      <c r="C2103" s="613" t="s">
        <v>7</v>
      </c>
      <c r="D2103" s="613" t="s">
        <v>11586</v>
      </c>
      <c r="E2103" s="817" t="s">
        <v>14098</v>
      </c>
      <c r="F2103" s="817"/>
      <c r="G2103" s="544" t="s">
        <v>26</v>
      </c>
      <c r="H2103" s="543">
        <v>1</v>
      </c>
      <c r="I2103" s="542">
        <v>0.34</v>
      </c>
      <c r="J2103" s="542">
        <v>0.34</v>
      </c>
    </row>
    <row r="2104" spans="1:10" ht="24" customHeight="1">
      <c r="A2104" s="613" t="s">
        <v>14073</v>
      </c>
      <c r="B2104" s="545" t="s">
        <v>14097</v>
      </c>
      <c r="C2104" s="613" t="s">
        <v>7</v>
      </c>
      <c r="D2104" s="613" t="s">
        <v>11676</v>
      </c>
      <c r="E2104" s="817" t="s">
        <v>14096</v>
      </c>
      <c r="F2104" s="817"/>
      <c r="G2104" s="544" t="s">
        <v>26</v>
      </c>
      <c r="H2104" s="543">
        <v>1</v>
      </c>
      <c r="I2104" s="542">
        <v>7.0000000000000007E-2</v>
      </c>
      <c r="J2104" s="542">
        <v>7.0000000000000007E-2</v>
      </c>
    </row>
    <row r="2105" spans="1:10" ht="24" customHeight="1">
      <c r="A2105" s="613" t="s">
        <v>14073</v>
      </c>
      <c r="B2105" s="545" t="s">
        <v>14095</v>
      </c>
      <c r="C2105" s="613" t="s">
        <v>7</v>
      </c>
      <c r="D2105" s="613" t="s">
        <v>11736</v>
      </c>
      <c r="E2105" s="817" t="s">
        <v>14094</v>
      </c>
      <c r="F2105" s="817"/>
      <c r="G2105" s="544" t="s">
        <v>26</v>
      </c>
      <c r="H2105" s="543">
        <v>1</v>
      </c>
      <c r="I2105" s="542">
        <v>0.71</v>
      </c>
      <c r="J2105" s="542">
        <v>0.71</v>
      </c>
    </row>
    <row r="2106" spans="1:10" ht="25.5">
      <c r="A2106" s="614"/>
      <c r="B2106" s="614"/>
      <c r="C2106" s="614"/>
      <c r="D2106" s="614"/>
      <c r="E2106" s="614" t="s">
        <v>14070</v>
      </c>
      <c r="F2106" s="541">
        <v>7.6551125000000004</v>
      </c>
      <c r="G2106" s="614" t="s">
        <v>14069</v>
      </c>
      <c r="H2106" s="541">
        <v>6.43</v>
      </c>
      <c r="I2106" s="614" t="s">
        <v>14068</v>
      </c>
      <c r="J2106" s="541">
        <v>14.09</v>
      </c>
    </row>
    <row r="2107" spans="1:10" ht="15" thickBot="1">
      <c r="A2107" s="614"/>
      <c r="B2107" s="614"/>
      <c r="C2107" s="614"/>
      <c r="D2107" s="614"/>
      <c r="E2107" s="614" t="s">
        <v>14067</v>
      </c>
      <c r="F2107" s="541">
        <v>5.21</v>
      </c>
      <c r="G2107" s="614"/>
      <c r="H2107" s="818" t="s">
        <v>14066</v>
      </c>
      <c r="I2107" s="818"/>
      <c r="J2107" s="541">
        <v>24.05</v>
      </c>
    </row>
    <row r="2108" spans="1:10" ht="0.95" customHeight="1" thickTop="1">
      <c r="A2108" s="540"/>
      <c r="B2108" s="540"/>
      <c r="C2108" s="540"/>
      <c r="D2108" s="540"/>
      <c r="E2108" s="540"/>
      <c r="F2108" s="540"/>
      <c r="G2108" s="540"/>
      <c r="H2108" s="540"/>
      <c r="I2108" s="540"/>
      <c r="J2108" s="540"/>
    </row>
    <row r="2109" spans="1:10" ht="18" customHeight="1">
      <c r="A2109" s="615"/>
      <c r="B2109" s="554" t="s">
        <v>14089</v>
      </c>
      <c r="C2109" s="615" t="s">
        <v>14088</v>
      </c>
      <c r="D2109" s="615" t="s">
        <v>14087</v>
      </c>
      <c r="E2109" s="819" t="s">
        <v>14086</v>
      </c>
      <c r="F2109" s="819"/>
      <c r="G2109" s="555" t="s">
        <v>14085</v>
      </c>
      <c r="H2109" s="554" t="s">
        <v>14084</v>
      </c>
      <c r="I2109" s="554" t="s">
        <v>14083</v>
      </c>
      <c r="J2109" s="554" t="s">
        <v>14082</v>
      </c>
    </row>
    <row r="2110" spans="1:10" ht="24" customHeight="1">
      <c r="A2110" s="616" t="s">
        <v>14081</v>
      </c>
      <c r="B2110" s="553" t="s">
        <v>14273</v>
      </c>
      <c r="C2110" s="616" t="s">
        <v>7</v>
      </c>
      <c r="D2110" s="616" t="s">
        <v>70</v>
      </c>
      <c r="E2110" s="820" t="s">
        <v>14075</v>
      </c>
      <c r="F2110" s="820"/>
      <c r="G2110" s="552" t="s">
        <v>26</v>
      </c>
      <c r="H2110" s="551">
        <v>1</v>
      </c>
      <c r="I2110" s="550">
        <v>17.64</v>
      </c>
      <c r="J2110" s="550">
        <v>17.64</v>
      </c>
    </row>
    <row r="2111" spans="1:10" ht="24" customHeight="1">
      <c r="A2111" s="617" t="s">
        <v>14077</v>
      </c>
      <c r="B2111" s="549" t="s">
        <v>14285</v>
      </c>
      <c r="C2111" s="617" t="s">
        <v>7</v>
      </c>
      <c r="D2111" s="617" t="s">
        <v>3828</v>
      </c>
      <c r="E2111" s="821" t="s">
        <v>14075</v>
      </c>
      <c r="F2111" s="821"/>
      <c r="G2111" s="548" t="s">
        <v>26</v>
      </c>
      <c r="H2111" s="547">
        <v>1</v>
      </c>
      <c r="I2111" s="546">
        <v>0.1</v>
      </c>
      <c r="J2111" s="546">
        <v>0.1</v>
      </c>
    </row>
    <row r="2112" spans="1:10" ht="24" customHeight="1">
      <c r="A2112" s="613" t="s">
        <v>14073</v>
      </c>
      <c r="B2112" s="545" t="s">
        <v>14103</v>
      </c>
      <c r="C2112" s="613" t="s">
        <v>7</v>
      </c>
      <c r="D2112" s="613" t="s">
        <v>11501</v>
      </c>
      <c r="E2112" s="817" t="s">
        <v>14100</v>
      </c>
      <c r="F2112" s="817"/>
      <c r="G2112" s="544" t="s">
        <v>26</v>
      </c>
      <c r="H2112" s="543">
        <v>1</v>
      </c>
      <c r="I2112" s="542">
        <v>2.2000000000000002</v>
      </c>
      <c r="J2112" s="542">
        <v>2.2000000000000002</v>
      </c>
    </row>
    <row r="2113" spans="1:10" ht="24" customHeight="1">
      <c r="A2113" s="613" t="s">
        <v>14073</v>
      </c>
      <c r="B2113" s="545" t="s">
        <v>14284</v>
      </c>
      <c r="C2113" s="613" t="s">
        <v>7</v>
      </c>
      <c r="D2113" s="613" t="s">
        <v>5859</v>
      </c>
      <c r="E2113" s="817" t="s">
        <v>14092</v>
      </c>
      <c r="F2113" s="817"/>
      <c r="G2113" s="544" t="s">
        <v>26</v>
      </c>
      <c r="H2113" s="543">
        <v>1</v>
      </c>
      <c r="I2113" s="542">
        <v>12.79</v>
      </c>
      <c r="J2113" s="542">
        <v>12.79</v>
      </c>
    </row>
    <row r="2114" spans="1:10" ht="24" customHeight="1">
      <c r="A2114" s="613" t="s">
        <v>14073</v>
      </c>
      <c r="B2114" s="545" t="s">
        <v>14130</v>
      </c>
      <c r="C2114" s="613" t="s">
        <v>7</v>
      </c>
      <c r="D2114" s="613" t="s">
        <v>11560</v>
      </c>
      <c r="E2114" s="817" t="s">
        <v>14098</v>
      </c>
      <c r="F2114" s="817"/>
      <c r="G2114" s="544" t="s">
        <v>26</v>
      </c>
      <c r="H2114" s="543">
        <v>1</v>
      </c>
      <c r="I2114" s="542">
        <v>1.08</v>
      </c>
      <c r="J2114" s="542">
        <v>1.08</v>
      </c>
    </row>
    <row r="2115" spans="1:10" ht="24" customHeight="1">
      <c r="A2115" s="613" t="s">
        <v>14073</v>
      </c>
      <c r="B2115" s="545" t="s">
        <v>14101</v>
      </c>
      <c r="C2115" s="613" t="s">
        <v>7</v>
      </c>
      <c r="D2115" s="613" t="s">
        <v>11582</v>
      </c>
      <c r="E2115" s="817" t="s">
        <v>14100</v>
      </c>
      <c r="F2115" s="817"/>
      <c r="G2115" s="544" t="s">
        <v>26</v>
      </c>
      <c r="H2115" s="543">
        <v>1</v>
      </c>
      <c r="I2115" s="542">
        <v>0.35</v>
      </c>
      <c r="J2115" s="542">
        <v>0.35</v>
      </c>
    </row>
    <row r="2116" spans="1:10" ht="24" customHeight="1">
      <c r="A2116" s="613" t="s">
        <v>14073</v>
      </c>
      <c r="B2116" s="545" t="s">
        <v>14129</v>
      </c>
      <c r="C2116" s="613" t="s">
        <v>7</v>
      </c>
      <c r="D2116" s="613" t="s">
        <v>11586</v>
      </c>
      <c r="E2116" s="817" t="s">
        <v>14098</v>
      </c>
      <c r="F2116" s="817"/>
      <c r="G2116" s="544" t="s">
        <v>26</v>
      </c>
      <c r="H2116" s="543">
        <v>1</v>
      </c>
      <c r="I2116" s="542">
        <v>0.34</v>
      </c>
      <c r="J2116" s="542">
        <v>0.34</v>
      </c>
    </row>
    <row r="2117" spans="1:10" ht="24" customHeight="1">
      <c r="A2117" s="613" t="s">
        <v>14073</v>
      </c>
      <c r="B2117" s="545" t="s">
        <v>14097</v>
      </c>
      <c r="C2117" s="613" t="s">
        <v>7</v>
      </c>
      <c r="D2117" s="613" t="s">
        <v>11676</v>
      </c>
      <c r="E2117" s="817" t="s">
        <v>14096</v>
      </c>
      <c r="F2117" s="817"/>
      <c r="G2117" s="544" t="s">
        <v>26</v>
      </c>
      <c r="H2117" s="543">
        <v>1</v>
      </c>
      <c r="I2117" s="542">
        <v>7.0000000000000007E-2</v>
      </c>
      <c r="J2117" s="542">
        <v>7.0000000000000007E-2</v>
      </c>
    </row>
    <row r="2118" spans="1:10" ht="24" customHeight="1">
      <c r="A2118" s="613" t="s">
        <v>14073</v>
      </c>
      <c r="B2118" s="545" t="s">
        <v>14095</v>
      </c>
      <c r="C2118" s="613" t="s">
        <v>7</v>
      </c>
      <c r="D2118" s="613" t="s">
        <v>11736</v>
      </c>
      <c r="E2118" s="817" t="s">
        <v>14094</v>
      </c>
      <c r="F2118" s="817"/>
      <c r="G2118" s="544" t="s">
        <v>26</v>
      </c>
      <c r="H2118" s="543">
        <v>1</v>
      </c>
      <c r="I2118" s="542">
        <v>0.71</v>
      </c>
      <c r="J2118" s="542">
        <v>0.71</v>
      </c>
    </row>
    <row r="2119" spans="1:10" ht="25.5">
      <c r="A2119" s="614"/>
      <c r="B2119" s="614"/>
      <c r="C2119" s="614"/>
      <c r="D2119" s="614"/>
      <c r="E2119" s="614" t="s">
        <v>14070</v>
      </c>
      <c r="F2119" s="541">
        <v>7.0031511000000002</v>
      </c>
      <c r="G2119" s="614" t="s">
        <v>14069</v>
      </c>
      <c r="H2119" s="541">
        <v>5.89</v>
      </c>
      <c r="I2119" s="614" t="s">
        <v>14068</v>
      </c>
      <c r="J2119" s="541">
        <v>12.89</v>
      </c>
    </row>
    <row r="2120" spans="1:10" ht="15" thickBot="1">
      <c r="A2120" s="614"/>
      <c r="B2120" s="614"/>
      <c r="C2120" s="614"/>
      <c r="D2120" s="614"/>
      <c r="E2120" s="614" t="s">
        <v>14067</v>
      </c>
      <c r="F2120" s="541">
        <v>4.88</v>
      </c>
      <c r="G2120" s="614"/>
      <c r="H2120" s="818" t="s">
        <v>14066</v>
      </c>
      <c r="I2120" s="818"/>
      <c r="J2120" s="541">
        <v>22.52</v>
      </c>
    </row>
    <row r="2121" spans="1:10" ht="0.95" customHeight="1" thickTop="1">
      <c r="A2121" s="540"/>
      <c r="B2121" s="540"/>
      <c r="C2121" s="540"/>
      <c r="D2121" s="540"/>
      <c r="E2121" s="540"/>
      <c r="F2121" s="540"/>
      <c r="G2121" s="540"/>
      <c r="H2121" s="540"/>
      <c r="I2121" s="540"/>
      <c r="J2121" s="540"/>
    </row>
    <row r="2122" spans="1:10" ht="18" customHeight="1">
      <c r="A2122" s="615"/>
      <c r="B2122" s="554" t="s">
        <v>14089</v>
      </c>
      <c r="C2122" s="615" t="s">
        <v>14088</v>
      </c>
      <c r="D2122" s="615" t="s">
        <v>14087</v>
      </c>
      <c r="E2122" s="819" t="s">
        <v>14086</v>
      </c>
      <c r="F2122" s="819"/>
      <c r="G2122" s="555" t="s">
        <v>14085</v>
      </c>
      <c r="H2122" s="554" t="s">
        <v>14084</v>
      </c>
      <c r="I2122" s="554" t="s">
        <v>14083</v>
      </c>
      <c r="J2122" s="554" t="s">
        <v>14082</v>
      </c>
    </row>
    <row r="2123" spans="1:10" ht="36" customHeight="1">
      <c r="A2123" s="616" t="s">
        <v>14081</v>
      </c>
      <c r="B2123" s="553" t="s">
        <v>14181</v>
      </c>
      <c r="C2123" s="616" t="s">
        <v>7</v>
      </c>
      <c r="D2123" s="616" t="s">
        <v>2629</v>
      </c>
      <c r="E2123" s="820" t="s">
        <v>14108</v>
      </c>
      <c r="F2123" s="820"/>
      <c r="G2123" s="552" t="s">
        <v>85</v>
      </c>
      <c r="H2123" s="551">
        <v>1</v>
      </c>
      <c r="I2123" s="550">
        <v>14.2</v>
      </c>
      <c r="J2123" s="550">
        <v>14.2</v>
      </c>
    </row>
    <row r="2124" spans="1:10" ht="36" customHeight="1">
      <c r="A2124" s="617" t="s">
        <v>14077</v>
      </c>
      <c r="B2124" s="549" t="s">
        <v>14322</v>
      </c>
      <c r="C2124" s="617" t="s">
        <v>7</v>
      </c>
      <c r="D2124" s="617" t="s">
        <v>2624</v>
      </c>
      <c r="E2124" s="821" t="s">
        <v>14108</v>
      </c>
      <c r="F2124" s="821"/>
      <c r="G2124" s="548" t="s">
        <v>26</v>
      </c>
      <c r="H2124" s="547">
        <v>1</v>
      </c>
      <c r="I2124" s="546">
        <v>0.63</v>
      </c>
      <c r="J2124" s="546">
        <v>0.63</v>
      </c>
    </row>
    <row r="2125" spans="1:10" ht="36" customHeight="1">
      <c r="A2125" s="617" t="s">
        <v>14077</v>
      </c>
      <c r="B2125" s="549" t="s">
        <v>14321</v>
      </c>
      <c r="C2125" s="617" t="s">
        <v>7</v>
      </c>
      <c r="D2125" s="617" t="s">
        <v>2625</v>
      </c>
      <c r="E2125" s="821" t="s">
        <v>14108</v>
      </c>
      <c r="F2125" s="821"/>
      <c r="G2125" s="548" t="s">
        <v>26</v>
      </c>
      <c r="H2125" s="547">
        <v>1</v>
      </c>
      <c r="I2125" s="546">
        <v>0.08</v>
      </c>
      <c r="J2125" s="546">
        <v>0.08</v>
      </c>
    </row>
    <row r="2126" spans="1:10" ht="24" customHeight="1">
      <c r="A2126" s="617" t="s">
        <v>14077</v>
      </c>
      <c r="B2126" s="549" t="s">
        <v>14153</v>
      </c>
      <c r="C2126" s="617" t="s">
        <v>7</v>
      </c>
      <c r="D2126" s="617" t="s">
        <v>302</v>
      </c>
      <c r="E2126" s="821" t="s">
        <v>14075</v>
      </c>
      <c r="F2126" s="821"/>
      <c r="G2126" s="548" t="s">
        <v>26</v>
      </c>
      <c r="H2126" s="547">
        <v>1</v>
      </c>
      <c r="I2126" s="546">
        <v>13.49</v>
      </c>
      <c r="J2126" s="546">
        <v>13.49</v>
      </c>
    </row>
    <row r="2127" spans="1:10" ht="25.5">
      <c r="A2127" s="614"/>
      <c r="B2127" s="614"/>
      <c r="C2127" s="614"/>
      <c r="D2127" s="614"/>
      <c r="E2127" s="614" t="s">
        <v>14070</v>
      </c>
      <c r="F2127" s="541">
        <v>5.1559274000000004</v>
      </c>
      <c r="G2127" s="614" t="s">
        <v>14069</v>
      </c>
      <c r="H2127" s="541">
        <v>4.33</v>
      </c>
      <c r="I2127" s="614" t="s">
        <v>14068</v>
      </c>
      <c r="J2127" s="541">
        <v>9.49</v>
      </c>
    </row>
    <row r="2128" spans="1:10" ht="15" thickBot="1">
      <c r="A2128" s="614"/>
      <c r="B2128" s="614"/>
      <c r="C2128" s="614"/>
      <c r="D2128" s="614"/>
      <c r="E2128" s="614" t="s">
        <v>14067</v>
      </c>
      <c r="F2128" s="541">
        <v>3.93</v>
      </c>
      <c r="G2128" s="614"/>
      <c r="H2128" s="818" t="s">
        <v>14066</v>
      </c>
      <c r="I2128" s="818"/>
      <c r="J2128" s="541">
        <v>18.13</v>
      </c>
    </row>
    <row r="2129" spans="1:10" ht="0.95" customHeight="1" thickTop="1">
      <c r="A2129" s="540"/>
      <c r="B2129" s="540"/>
      <c r="C2129" s="540"/>
      <c r="D2129" s="540"/>
      <c r="E2129" s="540"/>
      <c r="F2129" s="540"/>
      <c r="G2129" s="540"/>
      <c r="H2129" s="540"/>
      <c r="I2129" s="540"/>
      <c r="J2129" s="540"/>
    </row>
    <row r="2130" spans="1:10" ht="18" customHeight="1">
      <c r="A2130" s="615"/>
      <c r="B2130" s="554" t="s">
        <v>14089</v>
      </c>
      <c r="C2130" s="615" t="s">
        <v>14088</v>
      </c>
      <c r="D2130" s="615" t="s">
        <v>14087</v>
      </c>
      <c r="E2130" s="819" t="s">
        <v>14086</v>
      </c>
      <c r="F2130" s="819"/>
      <c r="G2130" s="555" t="s">
        <v>14085</v>
      </c>
      <c r="H2130" s="554" t="s">
        <v>14084</v>
      </c>
      <c r="I2130" s="554" t="s">
        <v>14083</v>
      </c>
      <c r="J2130" s="554" t="s">
        <v>14082</v>
      </c>
    </row>
    <row r="2131" spans="1:10" ht="36" customHeight="1">
      <c r="A2131" s="616" t="s">
        <v>14081</v>
      </c>
      <c r="B2131" s="553" t="s">
        <v>14182</v>
      </c>
      <c r="C2131" s="616" t="s">
        <v>7</v>
      </c>
      <c r="D2131" s="616" t="s">
        <v>2628</v>
      </c>
      <c r="E2131" s="820" t="s">
        <v>14108</v>
      </c>
      <c r="F2131" s="820"/>
      <c r="G2131" s="552" t="s">
        <v>68</v>
      </c>
      <c r="H2131" s="551">
        <v>1</v>
      </c>
      <c r="I2131" s="550">
        <v>19.8</v>
      </c>
      <c r="J2131" s="550">
        <v>19.8</v>
      </c>
    </row>
    <row r="2132" spans="1:10" ht="36" customHeight="1">
      <c r="A2132" s="617" t="s">
        <v>14077</v>
      </c>
      <c r="B2132" s="549" t="s">
        <v>14322</v>
      </c>
      <c r="C2132" s="617" t="s">
        <v>7</v>
      </c>
      <c r="D2132" s="617" t="s">
        <v>2624</v>
      </c>
      <c r="E2132" s="821" t="s">
        <v>14108</v>
      </c>
      <c r="F2132" s="821"/>
      <c r="G2132" s="548" t="s">
        <v>26</v>
      </c>
      <c r="H2132" s="547">
        <v>1</v>
      </c>
      <c r="I2132" s="546">
        <v>0.63</v>
      </c>
      <c r="J2132" s="546">
        <v>0.63</v>
      </c>
    </row>
    <row r="2133" spans="1:10" ht="36" customHeight="1">
      <c r="A2133" s="617" t="s">
        <v>14077</v>
      </c>
      <c r="B2133" s="549" t="s">
        <v>14321</v>
      </c>
      <c r="C2133" s="617" t="s">
        <v>7</v>
      </c>
      <c r="D2133" s="617" t="s">
        <v>2625</v>
      </c>
      <c r="E2133" s="821" t="s">
        <v>14108</v>
      </c>
      <c r="F2133" s="821"/>
      <c r="G2133" s="548" t="s">
        <v>26</v>
      </c>
      <c r="H2133" s="547">
        <v>1</v>
      </c>
      <c r="I2133" s="546">
        <v>0.08</v>
      </c>
      <c r="J2133" s="546">
        <v>0.08</v>
      </c>
    </row>
    <row r="2134" spans="1:10" ht="36" customHeight="1">
      <c r="A2134" s="617" t="s">
        <v>14077</v>
      </c>
      <c r="B2134" s="549" t="s">
        <v>14320</v>
      </c>
      <c r="C2134" s="617" t="s">
        <v>7</v>
      </c>
      <c r="D2134" s="617" t="s">
        <v>2626</v>
      </c>
      <c r="E2134" s="821" t="s">
        <v>14108</v>
      </c>
      <c r="F2134" s="821"/>
      <c r="G2134" s="548" t="s">
        <v>26</v>
      </c>
      <c r="H2134" s="547">
        <v>1</v>
      </c>
      <c r="I2134" s="546">
        <v>0.79</v>
      </c>
      <c r="J2134" s="546">
        <v>0.79</v>
      </c>
    </row>
    <row r="2135" spans="1:10" ht="36" customHeight="1">
      <c r="A2135" s="617" t="s">
        <v>14077</v>
      </c>
      <c r="B2135" s="549" t="s">
        <v>14318</v>
      </c>
      <c r="C2135" s="617" t="s">
        <v>7</v>
      </c>
      <c r="D2135" s="617" t="s">
        <v>2627</v>
      </c>
      <c r="E2135" s="821" t="s">
        <v>14108</v>
      </c>
      <c r="F2135" s="821"/>
      <c r="G2135" s="548" t="s">
        <v>26</v>
      </c>
      <c r="H2135" s="547">
        <v>1</v>
      </c>
      <c r="I2135" s="546">
        <v>4.8099999999999996</v>
      </c>
      <c r="J2135" s="546">
        <v>4.8099999999999996</v>
      </c>
    </row>
    <row r="2136" spans="1:10" ht="24" customHeight="1">
      <c r="A2136" s="617" t="s">
        <v>14077</v>
      </c>
      <c r="B2136" s="549" t="s">
        <v>14153</v>
      </c>
      <c r="C2136" s="617" t="s">
        <v>7</v>
      </c>
      <c r="D2136" s="617" t="s">
        <v>302</v>
      </c>
      <c r="E2136" s="821" t="s">
        <v>14075</v>
      </c>
      <c r="F2136" s="821"/>
      <c r="G2136" s="548" t="s">
        <v>26</v>
      </c>
      <c r="H2136" s="547">
        <v>1</v>
      </c>
      <c r="I2136" s="546">
        <v>13.49</v>
      </c>
      <c r="J2136" s="546">
        <v>13.49</v>
      </c>
    </row>
    <row r="2137" spans="1:10" ht="25.5">
      <c r="A2137" s="614"/>
      <c r="B2137" s="614"/>
      <c r="C2137" s="614"/>
      <c r="D2137" s="614"/>
      <c r="E2137" s="614" t="s">
        <v>14070</v>
      </c>
      <c r="F2137" s="541">
        <v>5.1559274000000004</v>
      </c>
      <c r="G2137" s="614" t="s">
        <v>14069</v>
      </c>
      <c r="H2137" s="541">
        <v>4.33</v>
      </c>
      <c r="I2137" s="614" t="s">
        <v>14068</v>
      </c>
      <c r="J2137" s="541">
        <v>9.49</v>
      </c>
    </row>
    <row r="2138" spans="1:10" ht="15" thickBot="1">
      <c r="A2138" s="614"/>
      <c r="B2138" s="614"/>
      <c r="C2138" s="614"/>
      <c r="D2138" s="614"/>
      <c r="E2138" s="614" t="s">
        <v>14067</v>
      </c>
      <c r="F2138" s="541">
        <v>5.48</v>
      </c>
      <c r="G2138" s="614"/>
      <c r="H2138" s="818" t="s">
        <v>14066</v>
      </c>
      <c r="I2138" s="818"/>
      <c r="J2138" s="541">
        <v>25.28</v>
      </c>
    </row>
    <row r="2139" spans="1:10" ht="0.95" customHeight="1" thickTop="1">
      <c r="A2139" s="540"/>
      <c r="B2139" s="540"/>
      <c r="C2139" s="540"/>
      <c r="D2139" s="540"/>
      <c r="E2139" s="540"/>
      <c r="F2139" s="540"/>
      <c r="G2139" s="540"/>
      <c r="H2139" s="540"/>
      <c r="I2139" s="540"/>
      <c r="J2139" s="540"/>
    </row>
    <row r="2140" spans="1:10" ht="18" customHeight="1">
      <c r="A2140" s="615"/>
      <c r="B2140" s="554" t="s">
        <v>14089</v>
      </c>
      <c r="C2140" s="615" t="s">
        <v>14088</v>
      </c>
      <c r="D2140" s="615" t="s">
        <v>14087</v>
      </c>
      <c r="E2140" s="819" t="s">
        <v>14086</v>
      </c>
      <c r="F2140" s="819"/>
      <c r="G2140" s="555" t="s">
        <v>14085</v>
      </c>
      <c r="H2140" s="554" t="s">
        <v>14084</v>
      </c>
      <c r="I2140" s="554" t="s">
        <v>14083</v>
      </c>
      <c r="J2140" s="554" t="s">
        <v>14082</v>
      </c>
    </row>
    <row r="2141" spans="1:10" ht="36" customHeight="1">
      <c r="A2141" s="616" t="s">
        <v>14081</v>
      </c>
      <c r="B2141" s="553" t="s">
        <v>14322</v>
      </c>
      <c r="C2141" s="616" t="s">
        <v>7</v>
      </c>
      <c r="D2141" s="616" t="s">
        <v>2624</v>
      </c>
      <c r="E2141" s="820" t="s">
        <v>14108</v>
      </c>
      <c r="F2141" s="820"/>
      <c r="G2141" s="552" t="s">
        <v>26</v>
      </c>
      <c r="H2141" s="551">
        <v>1</v>
      </c>
      <c r="I2141" s="550">
        <v>0.63</v>
      </c>
      <c r="J2141" s="550">
        <v>0.63</v>
      </c>
    </row>
    <row r="2142" spans="1:10" ht="24" customHeight="1">
      <c r="A2142" s="613" t="s">
        <v>14073</v>
      </c>
      <c r="B2142" s="545" t="s">
        <v>14319</v>
      </c>
      <c r="C2142" s="613" t="s">
        <v>7</v>
      </c>
      <c r="D2142" s="613" t="s">
        <v>8018</v>
      </c>
      <c r="E2142" s="817" t="s">
        <v>14098</v>
      </c>
      <c r="F2142" s="817"/>
      <c r="G2142" s="544" t="s">
        <v>49</v>
      </c>
      <c r="H2142" s="543">
        <v>5.3300000000000001E-5</v>
      </c>
      <c r="I2142" s="542">
        <v>11957.6</v>
      </c>
      <c r="J2142" s="542">
        <v>0.63</v>
      </c>
    </row>
    <row r="2143" spans="1:10" ht="25.5">
      <c r="A2143" s="614"/>
      <c r="B2143" s="614"/>
      <c r="C2143" s="614"/>
      <c r="D2143" s="614"/>
      <c r="E2143" s="614" t="s">
        <v>14070</v>
      </c>
      <c r="F2143" s="541">
        <v>0</v>
      </c>
      <c r="G2143" s="614" t="s">
        <v>14069</v>
      </c>
      <c r="H2143" s="541">
        <v>0</v>
      </c>
      <c r="I2143" s="614" t="s">
        <v>14068</v>
      </c>
      <c r="J2143" s="541">
        <v>0</v>
      </c>
    </row>
    <row r="2144" spans="1:10" ht="15" thickBot="1">
      <c r="A2144" s="614"/>
      <c r="B2144" s="614"/>
      <c r="C2144" s="614"/>
      <c r="D2144" s="614"/>
      <c r="E2144" s="614" t="s">
        <v>14067</v>
      </c>
      <c r="F2144" s="541">
        <v>0.17</v>
      </c>
      <c r="G2144" s="614"/>
      <c r="H2144" s="818" t="s">
        <v>14066</v>
      </c>
      <c r="I2144" s="818"/>
      <c r="J2144" s="541">
        <v>0.8</v>
      </c>
    </row>
    <row r="2145" spans="1:10" ht="0.95" customHeight="1" thickTop="1">
      <c r="A2145" s="540"/>
      <c r="B2145" s="540"/>
      <c r="C2145" s="540"/>
      <c r="D2145" s="540"/>
      <c r="E2145" s="540"/>
      <c r="F2145" s="540"/>
      <c r="G2145" s="540"/>
      <c r="H2145" s="540"/>
      <c r="I2145" s="540"/>
      <c r="J2145" s="540"/>
    </row>
    <row r="2146" spans="1:10" ht="18" customHeight="1">
      <c r="A2146" s="615"/>
      <c r="B2146" s="554" t="s">
        <v>14089</v>
      </c>
      <c r="C2146" s="615" t="s">
        <v>14088</v>
      </c>
      <c r="D2146" s="615" t="s">
        <v>14087</v>
      </c>
      <c r="E2146" s="819" t="s">
        <v>14086</v>
      </c>
      <c r="F2146" s="819"/>
      <c r="G2146" s="555" t="s">
        <v>14085</v>
      </c>
      <c r="H2146" s="554" t="s">
        <v>14084</v>
      </c>
      <c r="I2146" s="554" t="s">
        <v>14083</v>
      </c>
      <c r="J2146" s="554" t="s">
        <v>14082</v>
      </c>
    </row>
    <row r="2147" spans="1:10" ht="36" customHeight="1">
      <c r="A2147" s="616" t="s">
        <v>14081</v>
      </c>
      <c r="B2147" s="553" t="s">
        <v>14321</v>
      </c>
      <c r="C2147" s="616" t="s">
        <v>7</v>
      </c>
      <c r="D2147" s="616" t="s">
        <v>2625</v>
      </c>
      <c r="E2147" s="820" t="s">
        <v>14108</v>
      </c>
      <c r="F2147" s="820"/>
      <c r="G2147" s="552" t="s">
        <v>26</v>
      </c>
      <c r="H2147" s="551">
        <v>1</v>
      </c>
      <c r="I2147" s="550">
        <v>0.08</v>
      </c>
      <c r="J2147" s="550">
        <v>0.08</v>
      </c>
    </row>
    <row r="2148" spans="1:10" ht="24" customHeight="1">
      <c r="A2148" s="613" t="s">
        <v>14073</v>
      </c>
      <c r="B2148" s="545" t="s">
        <v>14319</v>
      </c>
      <c r="C2148" s="613" t="s">
        <v>7</v>
      </c>
      <c r="D2148" s="613" t="s">
        <v>8018</v>
      </c>
      <c r="E2148" s="817" t="s">
        <v>14098</v>
      </c>
      <c r="F2148" s="817"/>
      <c r="G2148" s="544" t="s">
        <v>49</v>
      </c>
      <c r="H2148" s="543">
        <v>7.4000000000000003E-6</v>
      </c>
      <c r="I2148" s="542">
        <v>11957.6</v>
      </c>
      <c r="J2148" s="542">
        <v>0.08</v>
      </c>
    </row>
    <row r="2149" spans="1:10" ht="25.5">
      <c r="A2149" s="614"/>
      <c r="B2149" s="614"/>
      <c r="C2149" s="614"/>
      <c r="D2149" s="614"/>
      <c r="E2149" s="614" t="s">
        <v>14070</v>
      </c>
      <c r="F2149" s="541">
        <v>0</v>
      </c>
      <c r="G2149" s="614" t="s">
        <v>14069</v>
      </c>
      <c r="H2149" s="541">
        <v>0</v>
      </c>
      <c r="I2149" s="614" t="s">
        <v>14068</v>
      </c>
      <c r="J2149" s="541">
        <v>0</v>
      </c>
    </row>
    <row r="2150" spans="1:10" ht="15" thickBot="1">
      <c r="A2150" s="614"/>
      <c r="B2150" s="614"/>
      <c r="C2150" s="614"/>
      <c r="D2150" s="614"/>
      <c r="E2150" s="614" t="s">
        <v>14067</v>
      </c>
      <c r="F2150" s="541">
        <v>0.02</v>
      </c>
      <c r="G2150" s="614"/>
      <c r="H2150" s="818" t="s">
        <v>14066</v>
      </c>
      <c r="I2150" s="818"/>
      <c r="J2150" s="541">
        <v>0.1</v>
      </c>
    </row>
    <row r="2151" spans="1:10" ht="0.95" customHeight="1" thickTop="1">
      <c r="A2151" s="540"/>
      <c r="B2151" s="540"/>
      <c r="C2151" s="540"/>
      <c r="D2151" s="540"/>
      <c r="E2151" s="540"/>
      <c r="F2151" s="540"/>
      <c r="G2151" s="540"/>
      <c r="H2151" s="540"/>
      <c r="I2151" s="540"/>
      <c r="J2151" s="540"/>
    </row>
    <row r="2152" spans="1:10" ht="18" customHeight="1">
      <c r="A2152" s="615"/>
      <c r="B2152" s="554" t="s">
        <v>14089</v>
      </c>
      <c r="C2152" s="615" t="s">
        <v>14088</v>
      </c>
      <c r="D2152" s="615" t="s">
        <v>14087</v>
      </c>
      <c r="E2152" s="819" t="s">
        <v>14086</v>
      </c>
      <c r="F2152" s="819"/>
      <c r="G2152" s="555" t="s">
        <v>14085</v>
      </c>
      <c r="H2152" s="554" t="s">
        <v>14084</v>
      </c>
      <c r="I2152" s="554" t="s">
        <v>14083</v>
      </c>
      <c r="J2152" s="554" t="s">
        <v>14082</v>
      </c>
    </row>
    <row r="2153" spans="1:10" ht="36" customHeight="1">
      <c r="A2153" s="616" t="s">
        <v>14081</v>
      </c>
      <c r="B2153" s="553" t="s">
        <v>14320</v>
      </c>
      <c r="C2153" s="616" t="s">
        <v>7</v>
      </c>
      <c r="D2153" s="616" t="s">
        <v>2626</v>
      </c>
      <c r="E2153" s="820" t="s">
        <v>14108</v>
      </c>
      <c r="F2153" s="820"/>
      <c r="G2153" s="552" t="s">
        <v>26</v>
      </c>
      <c r="H2153" s="551">
        <v>1</v>
      </c>
      <c r="I2153" s="550">
        <v>0.79</v>
      </c>
      <c r="J2153" s="550">
        <v>0.79</v>
      </c>
    </row>
    <row r="2154" spans="1:10" ht="24" customHeight="1">
      <c r="A2154" s="613" t="s">
        <v>14073</v>
      </c>
      <c r="B2154" s="545" t="s">
        <v>14319</v>
      </c>
      <c r="C2154" s="613" t="s">
        <v>7</v>
      </c>
      <c r="D2154" s="613" t="s">
        <v>8018</v>
      </c>
      <c r="E2154" s="817" t="s">
        <v>14098</v>
      </c>
      <c r="F2154" s="817"/>
      <c r="G2154" s="544" t="s">
        <v>49</v>
      </c>
      <c r="H2154" s="543">
        <v>6.6699999999999995E-5</v>
      </c>
      <c r="I2154" s="542">
        <v>11957.6</v>
      </c>
      <c r="J2154" s="542">
        <v>0.79</v>
      </c>
    </row>
    <row r="2155" spans="1:10" ht="25.5">
      <c r="A2155" s="614"/>
      <c r="B2155" s="614"/>
      <c r="C2155" s="614"/>
      <c r="D2155" s="614"/>
      <c r="E2155" s="614" t="s">
        <v>14070</v>
      </c>
      <c r="F2155" s="541">
        <v>0</v>
      </c>
      <c r="G2155" s="614" t="s">
        <v>14069</v>
      </c>
      <c r="H2155" s="541">
        <v>0</v>
      </c>
      <c r="I2155" s="614" t="s">
        <v>14068</v>
      </c>
      <c r="J2155" s="541">
        <v>0</v>
      </c>
    </row>
    <row r="2156" spans="1:10" ht="15" thickBot="1">
      <c r="A2156" s="614"/>
      <c r="B2156" s="614"/>
      <c r="C2156" s="614"/>
      <c r="D2156" s="614"/>
      <c r="E2156" s="614" t="s">
        <v>14067</v>
      </c>
      <c r="F2156" s="541">
        <v>0.21</v>
      </c>
      <c r="G2156" s="614"/>
      <c r="H2156" s="818" t="s">
        <v>14066</v>
      </c>
      <c r="I2156" s="818"/>
      <c r="J2156" s="541">
        <v>1</v>
      </c>
    </row>
    <row r="2157" spans="1:10" ht="0.95" customHeight="1" thickTop="1">
      <c r="A2157" s="540"/>
      <c r="B2157" s="540"/>
      <c r="C2157" s="540"/>
      <c r="D2157" s="540"/>
      <c r="E2157" s="540"/>
      <c r="F2157" s="540"/>
      <c r="G2157" s="540"/>
      <c r="H2157" s="540"/>
      <c r="I2157" s="540"/>
      <c r="J2157" s="540"/>
    </row>
    <row r="2158" spans="1:10" ht="18" customHeight="1">
      <c r="A2158" s="615"/>
      <c r="B2158" s="554" t="s">
        <v>14089</v>
      </c>
      <c r="C2158" s="615" t="s">
        <v>14088</v>
      </c>
      <c r="D2158" s="615" t="s">
        <v>14087</v>
      </c>
      <c r="E2158" s="819" t="s">
        <v>14086</v>
      </c>
      <c r="F2158" s="819"/>
      <c r="G2158" s="555" t="s">
        <v>14085</v>
      </c>
      <c r="H2158" s="554" t="s">
        <v>14084</v>
      </c>
      <c r="I2158" s="554" t="s">
        <v>14083</v>
      </c>
      <c r="J2158" s="554" t="s">
        <v>14082</v>
      </c>
    </row>
    <row r="2159" spans="1:10" ht="36" customHeight="1">
      <c r="A2159" s="616" t="s">
        <v>14081</v>
      </c>
      <c r="B2159" s="553" t="s">
        <v>14318</v>
      </c>
      <c r="C2159" s="616" t="s">
        <v>7</v>
      </c>
      <c r="D2159" s="616" t="s">
        <v>2627</v>
      </c>
      <c r="E2159" s="820" t="s">
        <v>14108</v>
      </c>
      <c r="F2159" s="820"/>
      <c r="G2159" s="552" t="s">
        <v>26</v>
      </c>
      <c r="H2159" s="551">
        <v>1</v>
      </c>
      <c r="I2159" s="550">
        <v>4.8099999999999996</v>
      </c>
      <c r="J2159" s="550">
        <v>4.8099999999999996</v>
      </c>
    </row>
    <row r="2160" spans="1:10" ht="24" customHeight="1">
      <c r="A2160" s="613" t="s">
        <v>14073</v>
      </c>
      <c r="B2160" s="545" t="s">
        <v>14185</v>
      </c>
      <c r="C2160" s="613" t="s">
        <v>7</v>
      </c>
      <c r="D2160" s="613" t="s">
        <v>6687</v>
      </c>
      <c r="E2160" s="817" t="s">
        <v>14071</v>
      </c>
      <c r="F2160" s="817"/>
      <c r="G2160" s="544" t="s">
        <v>82</v>
      </c>
      <c r="H2160" s="543">
        <v>1.03</v>
      </c>
      <c r="I2160" s="542">
        <v>4.67</v>
      </c>
      <c r="J2160" s="542">
        <v>4.8099999999999996</v>
      </c>
    </row>
    <row r="2161" spans="1:10" ht="25.5">
      <c r="A2161" s="614"/>
      <c r="B2161" s="614"/>
      <c r="C2161" s="614"/>
      <c r="D2161" s="614"/>
      <c r="E2161" s="614" t="s">
        <v>14070</v>
      </c>
      <c r="F2161" s="541">
        <v>0</v>
      </c>
      <c r="G2161" s="614" t="s">
        <v>14069</v>
      </c>
      <c r="H2161" s="541">
        <v>0</v>
      </c>
      <c r="I2161" s="614" t="s">
        <v>14068</v>
      </c>
      <c r="J2161" s="541">
        <v>0</v>
      </c>
    </row>
    <row r="2162" spans="1:10" ht="15" thickBot="1">
      <c r="A2162" s="614"/>
      <c r="B2162" s="614"/>
      <c r="C2162" s="614"/>
      <c r="D2162" s="614"/>
      <c r="E2162" s="614" t="s">
        <v>14067</v>
      </c>
      <c r="F2162" s="541">
        <v>1.33</v>
      </c>
      <c r="G2162" s="614"/>
      <c r="H2162" s="818" t="s">
        <v>14066</v>
      </c>
      <c r="I2162" s="818"/>
      <c r="J2162" s="541">
        <v>6.14</v>
      </c>
    </row>
    <row r="2163" spans="1:10" ht="0.95" customHeight="1" thickTop="1">
      <c r="A2163" s="540"/>
      <c r="B2163" s="540"/>
      <c r="C2163" s="540"/>
      <c r="D2163" s="540"/>
      <c r="E2163" s="540"/>
      <c r="F2163" s="540"/>
      <c r="G2163" s="540"/>
      <c r="H2163" s="540"/>
      <c r="I2163" s="540"/>
      <c r="J2163" s="540"/>
    </row>
    <row r="2164" spans="1:10" ht="18" customHeight="1">
      <c r="A2164" s="615"/>
      <c r="B2164" s="554" t="s">
        <v>14089</v>
      </c>
      <c r="C2164" s="615" t="s">
        <v>14088</v>
      </c>
      <c r="D2164" s="615" t="s">
        <v>14087</v>
      </c>
      <c r="E2164" s="819" t="s">
        <v>14086</v>
      </c>
      <c r="F2164" s="819"/>
      <c r="G2164" s="555" t="s">
        <v>14085</v>
      </c>
      <c r="H2164" s="554" t="s">
        <v>14084</v>
      </c>
      <c r="I2164" s="554" t="s">
        <v>14083</v>
      </c>
      <c r="J2164" s="554" t="s">
        <v>14082</v>
      </c>
    </row>
    <row r="2165" spans="1:10" ht="36" customHeight="1">
      <c r="A2165" s="616" t="s">
        <v>14081</v>
      </c>
      <c r="B2165" s="553" t="s">
        <v>14317</v>
      </c>
      <c r="C2165" s="616" t="s">
        <v>7</v>
      </c>
      <c r="D2165" s="616" t="s">
        <v>750</v>
      </c>
      <c r="E2165" s="820" t="s">
        <v>14206</v>
      </c>
      <c r="F2165" s="820"/>
      <c r="G2165" s="552" t="s">
        <v>14118</v>
      </c>
      <c r="H2165" s="551">
        <v>1</v>
      </c>
      <c r="I2165" s="550">
        <v>303.31</v>
      </c>
      <c r="J2165" s="550">
        <v>303.31</v>
      </c>
    </row>
    <row r="2166" spans="1:10" ht="48" customHeight="1">
      <c r="A2166" s="617" t="s">
        <v>14077</v>
      </c>
      <c r="B2166" s="549" t="s">
        <v>14315</v>
      </c>
      <c r="C2166" s="617" t="s">
        <v>7</v>
      </c>
      <c r="D2166" s="617" t="s">
        <v>1789</v>
      </c>
      <c r="E2166" s="821" t="s">
        <v>14108</v>
      </c>
      <c r="F2166" s="821"/>
      <c r="G2166" s="548" t="s">
        <v>68</v>
      </c>
      <c r="H2166" s="547">
        <v>0.66</v>
      </c>
      <c r="I2166" s="546">
        <v>4.2</v>
      </c>
      <c r="J2166" s="546">
        <v>2.77</v>
      </c>
    </row>
    <row r="2167" spans="1:10" ht="48" customHeight="1">
      <c r="A2167" s="617" t="s">
        <v>14077</v>
      </c>
      <c r="B2167" s="549" t="s">
        <v>14314</v>
      </c>
      <c r="C2167" s="617" t="s">
        <v>7</v>
      </c>
      <c r="D2167" s="617" t="s">
        <v>1790</v>
      </c>
      <c r="E2167" s="821" t="s">
        <v>14108</v>
      </c>
      <c r="F2167" s="821"/>
      <c r="G2167" s="548" t="s">
        <v>85</v>
      </c>
      <c r="H2167" s="547">
        <v>0.62</v>
      </c>
      <c r="I2167" s="546">
        <v>1.18</v>
      </c>
      <c r="J2167" s="546">
        <v>0.73</v>
      </c>
    </row>
    <row r="2168" spans="1:10" ht="24" customHeight="1">
      <c r="A2168" s="617" t="s">
        <v>14077</v>
      </c>
      <c r="B2168" s="549" t="s">
        <v>14076</v>
      </c>
      <c r="C2168" s="617" t="s">
        <v>7</v>
      </c>
      <c r="D2168" s="617" t="s">
        <v>29</v>
      </c>
      <c r="E2168" s="821" t="s">
        <v>14075</v>
      </c>
      <c r="F2168" s="821"/>
      <c r="G2168" s="548" t="s">
        <v>26</v>
      </c>
      <c r="H2168" s="547">
        <v>2.0299999999999998</v>
      </c>
      <c r="I2168" s="546">
        <v>14.37</v>
      </c>
      <c r="J2168" s="546">
        <v>29.17</v>
      </c>
    </row>
    <row r="2169" spans="1:10" ht="24" customHeight="1">
      <c r="A2169" s="617" t="s">
        <v>14077</v>
      </c>
      <c r="B2169" s="549" t="s">
        <v>14233</v>
      </c>
      <c r="C2169" s="617" t="s">
        <v>7</v>
      </c>
      <c r="D2169" s="617" t="s">
        <v>1661</v>
      </c>
      <c r="E2169" s="821" t="s">
        <v>14075</v>
      </c>
      <c r="F2169" s="821"/>
      <c r="G2169" s="548" t="s">
        <v>26</v>
      </c>
      <c r="H2169" s="547">
        <v>1.28</v>
      </c>
      <c r="I2169" s="546">
        <v>12.88</v>
      </c>
      <c r="J2169" s="546">
        <v>16.48</v>
      </c>
    </row>
    <row r="2170" spans="1:10" ht="24" customHeight="1">
      <c r="A2170" s="613" t="s">
        <v>14073</v>
      </c>
      <c r="B2170" s="545" t="s">
        <v>14256</v>
      </c>
      <c r="C2170" s="613" t="s">
        <v>7</v>
      </c>
      <c r="D2170" s="613" t="s">
        <v>5513</v>
      </c>
      <c r="E2170" s="817" t="s">
        <v>14071</v>
      </c>
      <c r="F2170" s="817"/>
      <c r="G2170" s="544" t="s">
        <v>14118</v>
      </c>
      <c r="H2170" s="543">
        <v>0.76100000000000001</v>
      </c>
      <c r="I2170" s="542">
        <v>62.5</v>
      </c>
      <c r="J2170" s="542">
        <v>47.56</v>
      </c>
    </row>
    <row r="2171" spans="1:10" ht="24" customHeight="1">
      <c r="A2171" s="613" t="s">
        <v>14073</v>
      </c>
      <c r="B2171" s="545" t="s">
        <v>14313</v>
      </c>
      <c r="C2171" s="613" t="s">
        <v>7</v>
      </c>
      <c r="D2171" s="613" t="s">
        <v>5893</v>
      </c>
      <c r="E2171" s="817" t="s">
        <v>14071</v>
      </c>
      <c r="F2171" s="817"/>
      <c r="G2171" s="544" t="s">
        <v>21</v>
      </c>
      <c r="H2171" s="543">
        <v>325.16000000000003</v>
      </c>
      <c r="I2171" s="542">
        <v>0.49</v>
      </c>
      <c r="J2171" s="542">
        <v>159.32</v>
      </c>
    </row>
    <row r="2172" spans="1:10" ht="24" customHeight="1">
      <c r="A2172" s="613" t="s">
        <v>14073</v>
      </c>
      <c r="B2172" s="545" t="s">
        <v>14312</v>
      </c>
      <c r="C2172" s="613" t="s">
        <v>7</v>
      </c>
      <c r="D2172" s="613" t="s">
        <v>6782</v>
      </c>
      <c r="E2172" s="817" t="s">
        <v>14071</v>
      </c>
      <c r="F2172" s="817"/>
      <c r="G2172" s="544" t="s">
        <v>14118</v>
      </c>
      <c r="H2172" s="543">
        <v>0.59099999999999997</v>
      </c>
      <c r="I2172" s="542">
        <v>80</v>
      </c>
      <c r="J2172" s="542">
        <v>47.28</v>
      </c>
    </row>
    <row r="2173" spans="1:10" ht="25.5">
      <c r="A2173" s="614"/>
      <c r="B2173" s="614"/>
      <c r="C2173" s="614"/>
      <c r="D2173" s="614"/>
      <c r="E2173" s="614" t="s">
        <v>14070</v>
      </c>
      <c r="F2173" s="541">
        <v>16.7988699</v>
      </c>
      <c r="G2173" s="614" t="s">
        <v>14069</v>
      </c>
      <c r="H2173" s="541">
        <v>14.12</v>
      </c>
      <c r="I2173" s="614" t="s">
        <v>14068</v>
      </c>
      <c r="J2173" s="541">
        <v>30.92</v>
      </c>
    </row>
    <row r="2174" spans="1:10" ht="15" thickBot="1">
      <c r="A2174" s="614"/>
      <c r="B2174" s="614"/>
      <c r="C2174" s="614"/>
      <c r="D2174" s="614"/>
      <c r="E2174" s="614" t="s">
        <v>14067</v>
      </c>
      <c r="F2174" s="541">
        <v>84.01</v>
      </c>
      <c r="G2174" s="614"/>
      <c r="H2174" s="818" t="s">
        <v>14066</v>
      </c>
      <c r="I2174" s="818"/>
      <c r="J2174" s="541">
        <v>387.32</v>
      </c>
    </row>
    <row r="2175" spans="1:10" ht="0.95" customHeight="1" thickTop="1">
      <c r="A2175" s="540"/>
      <c r="B2175" s="540"/>
      <c r="C2175" s="540"/>
      <c r="D2175" s="540"/>
      <c r="E2175" s="540"/>
      <c r="F2175" s="540"/>
      <c r="G2175" s="540"/>
      <c r="H2175" s="540"/>
      <c r="I2175" s="540"/>
      <c r="J2175" s="540"/>
    </row>
    <row r="2176" spans="1:10" ht="18" customHeight="1">
      <c r="A2176" s="615"/>
      <c r="B2176" s="554" t="s">
        <v>14089</v>
      </c>
      <c r="C2176" s="615" t="s">
        <v>14088</v>
      </c>
      <c r="D2176" s="615" t="s">
        <v>14087</v>
      </c>
      <c r="E2176" s="819" t="s">
        <v>14086</v>
      </c>
      <c r="F2176" s="819"/>
      <c r="G2176" s="555" t="s">
        <v>14085</v>
      </c>
      <c r="H2176" s="554" t="s">
        <v>14084</v>
      </c>
      <c r="I2176" s="554" t="s">
        <v>14083</v>
      </c>
      <c r="J2176" s="554" t="s">
        <v>14082</v>
      </c>
    </row>
    <row r="2177" spans="1:10" ht="36" customHeight="1">
      <c r="A2177" s="616" t="s">
        <v>14081</v>
      </c>
      <c r="B2177" s="553" t="s">
        <v>14957</v>
      </c>
      <c r="C2177" s="616" t="s">
        <v>7</v>
      </c>
      <c r="D2177" s="616" t="s">
        <v>3729</v>
      </c>
      <c r="E2177" s="820" t="s">
        <v>14206</v>
      </c>
      <c r="F2177" s="820"/>
      <c r="G2177" s="552" t="s">
        <v>14118</v>
      </c>
      <c r="H2177" s="551">
        <v>1</v>
      </c>
      <c r="I2177" s="550">
        <v>319.95</v>
      </c>
      <c r="J2177" s="550">
        <v>319.95</v>
      </c>
    </row>
    <row r="2178" spans="1:10" ht="48" customHeight="1">
      <c r="A2178" s="617" t="s">
        <v>14077</v>
      </c>
      <c r="B2178" s="549" t="s">
        <v>14315</v>
      </c>
      <c r="C2178" s="617" t="s">
        <v>7</v>
      </c>
      <c r="D2178" s="617" t="s">
        <v>1789</v>
      </c>
      <c r="E2178" s="821" t="s">
        <v>14108</v>
      </c>
      <c r="F2178" s="821"/>
      <c r="G2178" s="548" t="s">
        <v>68</v>
      </c>
      <c r="H2178" s="547">
        <v>0.64</v>
      </c>
      <c r="I2178" s="546">
        <v>4.2</v>
      </c>
      <c r="J2178" s="546">
        <v>2.68</v>
      </c>
    </row>
    <row r="2179" spans="1:10" ht="48" customHeight="1">
      <c r="A2179" s="617" t="s">
        <v>14077</v>
      </c>
      <c r="B2179" s="549" t="s">
        <v>14314</v>
      </c>
      <c r="C2179" s="617" t="s">
        <v>7</v>
      </c>
      <c r="D2179" s="617" t="s">
        <v>1790</v>
      </c>
      <c r="E2179" s="821" t="s">
        <v>14108</v>
      </c>
      <c r="F2179" s="821"/>
      <c r="G2179" s="548" t="s">
        <v>85</v>
      </c>
      <c r="H2179" s="547">
        <v>0.61</v>
      </c>
      <c r="I2179" s="546">
        <v>1.18</v>
      </c>
      <c r="J2179" s="546">
        <v>0.71</v>
      </c>
    </row>
    <row r="2180" spans="1:10" ht="24" customHeight="1">
      <c r="A2180" s="617" t="s">
        <v>14077</v>
      </c>
      <c r="B2180" s="549" t="s">
        <v>14076</v>
      </c>
      <c r="C2180" s="617" t="s">
        <v>7</v>
      </c>
      <c r="D2180" s="617" t="s">
        <v>29</v>
      </c>
      <c r="E2180" s="821" t="s">
        <v>14075</v>
      </c>
      <c r="F2180" s="821"/>
      <c r="G2180" s="548" t="s">
        <v>26</v>
      </c>
      <c r="H2180" s="547">
        <v>1.98</v>
      </c>
      <c r="I2180" s="546">
        <v>14.37</v>
      </c>
      <c r="J2180" s="546">
        <v>28.45</v>
      </c>
    </row>
    <row r="2181" spans="1:10" ht="24" customHeight="1">
      <c r="A2181" s="617" t="s">
        <v>14077</v>
      </c>
      <c r="B2181" s="549" t="s">
        <v>14233</v>
      </c>
      <c r="C2181" s="617" t="s">
        <v>7</v>
      </c>
      <c r="D2181" s="617" t="s">
        <v>1661</v>
      </c>
      <c r="E2181" s="821" t="s">
        <v>14075</v>
      </c>
      <c r="F2181" s="821"/>
      <c r="G2181" s="548" t="s">
        <v>26</v>
      </c>
      <c r="H2181" s="547">
        <v>1.25</v>
      </c>
      <c r="I2181" s="546">
        <v>12.88</v>
      </c>
      <c r="J2181" s="546">
        <v>16.100000000000001</v>
      </c>
    </row>
    <row r="2182" spans="1:10" ht="24" customHeight="1">
      <c r="A2182" s="613" t="s">
        <v>14073</v>
      </c>
      <c r="B2182" s="545" t="s">
        <v>14256</v>
      </c>
      <c r="C2182" s="613" t="s">
        <v>7</v>
      </c>
      <c r="D2182" s="613" t="s">
        <v>5513</v>
      </c>
      <c r="E2182" s="817" t="s">
        <v>14071</v>
      </c>
      <c r="F2182" s="817"/>
      <c r="G2182" s="544" t="s">
        <v>14118</v>
      </c>
      <c r="H2182" s="543">
        <v>0.72699999999999998</v>
      </c>
      <c r="I2182" s="542">
        <v>62.5</v>
      </c>
      <c r="J2182" s="542">
        <v>45.43</v>
      </c>
    </row>
    <row r="2183" spans="1:10" ht="24" customHeight="1">
      <c r="A2183" s="613" t="s">
        <v>14073</v>
      </c>
      <c r="B2183" s="545" t="s">
        <v>14313</v>
      </c>
      <c r="C2183" s="613" t="s">
        <v>7</v>
      </c>
      <c r="D2183" s="613" t="s">
        <v>5893</v>
      </c>
      <c r="E2183" s="817" t="s">
        <v>14071</v>
      </c>
      <c r="F2183" s="817"/>
      <c r="G2183" s="544" t="s">
        <v>21</v>
      </c>
      <c r="H2183" s="543">
        <v>364.94</v>
      </c>
      <c r="I2183" s="542">
        <v>0.49</v>
      </c>
      <c r="J2183" s="542">
        <v>178.82</v>
      </c>
    </row>
    <row r="2184" spans="1:10" ht="24" customHeight="1">
      <c r="A2184" s="613" t="s">
        <v>14073</v>
      </c>
      <c r="B2184" s="545" t="s">
        <v>14312</v>
      </c>
      <c r="C2184" s="613" t="s">
        <v>7</v>
      </c>
      <c r="D2184" s="613" t="s">
        <v>6782</v>
      </c>
      <c r="E2184" s="817" t="s">
        <v>14071</v>
      </c>
      <c r="F2184" s="817"/>
      <c r="G2184" s="544" t="s">
        <v>14118</v>
      </c>
      <c r="H2184" s="543">
        <v>0.59699999999999998</v>
      </c>
      <c r="I2184" s="542">
        <v>80</v>
      </c>
      <c r="J2184" s="542">
        <v>47.76</v>
      </c>
    </row>
    <row r="2185" spans="1:10" ht="25.5">
      <c r="A2185" s="614"/>
      <c r="B2185" s="614"/>
      <c r="C2185" s="614"/>
      <c r="D2185" s="614"/>
      <c r="E2185" s="614" t="s">
        <v>14070</v>
      </c>
      <c r="F2185" s="541">
        <v>16.396827099999999</v>
      </c>
      <c r="G2185" s="614" t="s">
        <v>14069</v>
      </c>
      <c r="H2185" s="541">
        <v>13.78</v>
      </c>
      <c r="I2185" s="614" t="s">
        <v>14068</v>
      </c>
      <c r="J2185" s="541">
        <v>30.18</v>
      </c>
    </row>
    <row r="2186" spans="1:10" ht="15" thickBot="1">
      <c r="A2186" s="614"/>
      <c r="B2186" s="614"/>
      <c r="C2186" s="614"/>
      <c r="D2186" s="614"/>
      <c r="E2186" s="614" t="s">
        <v>14067</v>
      </c>
      <c r="F2186" s="541">
        <v>88.62</v>
      </c>
      <c r="G2186" s="614"/>
      <c r="H2186" s="818" t="s">
        <v>14066</v>
      </c>
      <c r="I2186" s="818"/>
      <c r="J2186" s="541">
        <v>408.57</v>
      </c>
    </row>
    <row r="2187" spans="1:10" ht="0.95" customHeight="1" thickTop="1">
      <c r="A2187" s="540"/>
      <c r="B2187" s="540"/>
      <c r="C2187" s="540"/>
      <c r="D2187" s="540"/>
      <c r="E2187" s="540"/>
      <c r="F2187" s="540"/>
      <c r="G2187" s="540"/>
      <c r="H2187" s="540"/>
      <c r="I2187" s="540"/>
      <c r="J2187" s="540"/>
    </row>
    <row r="2188" spans="1:10" ht="18" customHeight="1">
      <c r="A2188" s="615"/>
      <c r="B2188" s="554" t="s">
        <v>14089</v>
      </c>
      <c r="C2188" s="615" t="s">
        <v>14088</v>
      </c>
      <c r="D2188" s="615" t="s">
        <v>14087</v>
      </c>
      <c r="E2188" s="819" t="s">
        <v>14086</v>
      </c>
      <c r="F2188" s="819"/>
      <c r="G2188" s="555" t="s">
        <v>14085</v>
      </c>
      <c r="H2188" s="554" t="s">
        <v>14084</v>
      </c>
      <c r="I2188" s="554" t="s">
        <v>14083</v>
      </c>
      <c r="J2188" s="554" t="s">
        <v>14082</v>
      </c>
    </row>
    <row r="2189" spans="1:10" ht="36" customHeight="1">
      <c r="A2189" s="616" t="s">
        <v>14081</v>
      </c>
      <c r="B2189" s="553" t="s">
        <v>14207</v>
      </c>
      <c r="C2189" s="616" t="s">
        <v>7</v>
      </c>
      <c r="D2189" s="616" t="s">
        <v>3730</v>
      </c>
      <c r="E2189" s="820" t="s">
        <v>14206</v>
      </c>
      <c r="F2189" s="820"/>
      <c r="G2189" s="552" t="s">
        <v>14118</v>
      </c>
      <c r="H2189" s="551">
        <v>1</v>
      </c>
      <c r="I2189" s="550">
        <v>331.1</v>
      </c>
      <c r="J2189" s="550">
        <v>331.1</v>
      </c>
    </row>
    <row r="2190" spans="1:10" ht="48" customHeight="1">
      <c r="A2190" s="617" t="s">
        <v>14077</v>
      </c>
      <c r="B2190" s="549" t="s">
        <v>14315</v>
      </c>
      <c r="C2190" s="617" t="s">
        <v>7</v>
      </c>
      <c r="D2190" s="617" t="s">
        <v>1789</v>
      </c>
      <c r="E2190" s="821" t="s">
        <v>14108</v>
      </c>
      <c r="F2190" s="821"/>
      <c r="G2190" s="548" t="s">
        <v>68</v>
      </c>
      <c r="H2190" s="547">
        <v>0.64</v>
      </c>
      <c r="I2190" s="546">
        <v>4.2</v>
      </c>
      <c r="J2190" s="546">
        <v>2.68</v>
      </c>
    </row>
    <row r="2191" spans="1:10" ht="48" customHeight="1">
      <c r="A2191" s="617" t="s">
        <v>14077</v>
      </c>
      <c r="B2191" s="549" t="s">
        <v>14314</v>
      </c>
      <c r="C2191" s="617" t="s">
        <v>7</v>
      </c>
      <c r="D2191" s="617" t="s">
        <v>1790</v>
      </c>
      <c r="E2191" s="821" t="s">
        <v>14108</v>
      </c>
      <c r="F2191" s="821"/>
      <c r="G2191" s="548" t="s">
        <v>85</v>
      </c>
      <c r="H2191" s="547">
        <v>0.61</v>
      </c>
      <c r="I2191" s="546">
        <v>1.18</v>
      </c>
      <c r="J2191" s="546">
        <v>0.71</v>
      </c>
    </row>
    <row r="2192" spans="1:10" ht="24" customHeight="1">
      <c r="A2192" s="617" t="s">
        <v>14077</v>
      </c>
      <c r="B2192" s="549" t="s">
        <v>14076</v>
      </c>
      <c r="C2192" s="617" t="s">
        <v>7</v>
      </c>
      <c r="D2192" s="617" t="s">
        <v>29</v>
      </c>
      <c r="E2192" s="821" t="s">
        <v>14075</v>
      </c>
      <c r="F2192" s="821"/>
      <c r="G2192" s="548" t="s">
        <v>26</v>
      </c>
      <c r="H2192" s="547">
        <v>1.96</v>
      </c>
      <c r="I2192" s="546">
        <v>14.37</v>
      </c>
      <c r="J2192" s="546">
        <v>28.16</v>
      </c>
    </row>
    <row r="2193" spans="1:10" ht="24" customHeight="1">
      <c r="A2193" s="617" t="s">
        <v>14077</v>
      </c>
      <c r="B2193" s="549" t="s">
        <v>14233</v>
      </c>
      <c r="C2193" s="617" t="s">
        <v>7</v>
      </c>
      <c r="D2193" s="617" t="s">
        <v>1661</v>
      </c>
      <c r="E2193" s="821" t="s">
        <v>14075</v>
      </c>
      <c r="F2193" s="821"/>
      <c r="G2193" s="548" t="s">
        <v>26</v>
      </c>
      <c r="H2193" s="547">
        <v>1.24</v>
      </c>
      <c r="I2193" s="546">
        <v>12.88</v>
      </c>
      <c r="J2193" s="546">
        <v>15.97</v>
      </c>
    </row>
    <row r="2194" spans="1:10" ht="24" customHeight="1">
      <c r="A2194" s="613" t="s">
        <v>14073</v>
      </c>
      <c r="B2194" s="545" t="s">
        <v>14256</v>
      </c>
      <c r="C2194" s="613" t="s">
        <v>7</v>
      </c>
      <c r="D2194" s="613" t="s">
        <v>5513</v>
      </c>
      <c r="E2194" s="817" t="s">
        <v>14071</v>
      </c>
      <c r="F2194" s="817"/>
      <c r="G2194" s="544" t="s">
        <v>14118</v>
      </c>
      <c r="H2194" s="543">
        <v>0.71199999999999997</v>
      </c>
      <c r="I2194" s="542">
        <v>62.5</v>
      </c>
      <c r="J2194" s="542">
        <v>44.5</v>
      </c>
    </row>
    <row r="2195" spans="1:10" ht="24" customHeight="1">
      <c r="A2195" s="613" t="s">
        <v>14073</v>
      </c>
      <c r="B2195" s="545" t="s">
        <v>14313</v>
      </c>
      <c r="C2195" s="613" t="s">
        <v>7</v>
      </c>
      <c r="D2195" s="613" t="s">
        <v>5893</v>
      </c>
      <c r="E2195" s="817" t="s">
        <v>14071</v>
      </c>
      <c r="F2195" s="817"/>
      <c r="G2195" s="544" t="s">
        <v>21</v>
      </c>
      <c r="H2195" s="543">
        <v>391.17</v>
      </c>
      <c r="I2195" s="542">
        <v>0.49</v>
      </c>
      <c r="J2195" s="542">
        <v>191.67</v>
      </c>
    </row>
    <row r="2196" spans="1:10" ht="24" customHeight="1">
      <c r="A2196" s="613" t="s">
        <v>14073</v>
      </c>
      <c r="B2196" s="545" t="s">
        <v>14312</v>
      </c>
      <c r="C2196" s="613" t="s">
        <v>7</v>
      </c>
      <c r="D2196" s="613" t="s">
        <v>6782</v>
      </c>
      <c r="E2196" s="817" t="s">
        <v>14071</v>
      </c>
      <c r="F2196" s="817"/>
      <c r="G2196" s="544" t="s">
        <v>14118</v>
      </c>
      <c r="H2196" s="543">
        <v>0.5927</v>
      </c>
      <c r="I2196" s="542">
        <v>80</v>
      </c>
      <c r="J2196" s="542">
        <v>47.41</v>
      </c>
    </row>
    <row r="2197" spans="1:10" ht="25.5">
      <c r="A2197" s="614"/>
      <c r="B2197" s="614"/>
      <c r="C2197" s="614"/>
      <c r="D2197" s="614"/>
      <c r="E2197" s="614" t="s">
        <v>14070</v>
      </c>
      <c r="F2197" s="541">
        <v>16.244702799999999</v>
      </c>
      <c r="G2197" s="614" t="s">
        <v>14069</v>
      </c>
      <c r="H2197" s="541">
        <v>13.66</v>
      </c>
      <c r="I2197" s="614" t="s">
        <v>14068</v>
      </c>
      <c r="J2197" s="541">
        <v>29.9</v>
      </c>
    </row>
    <row r="2198" spans="1:10" ht="15" thickBot="1">
      <c r="A2198" s="614"/>
      <c r="B2198" s="614"/>
      <c r="C2198" s="614"/>
      <c r="D2198" s="614"/>
      <c r="E2198" s="614" t="s">
        <v>14067</v>
      </c>
      <c r="F2198" s="541">
        <v>91.71</v>
      </c>
      <c r="G2198" s="614"/>
      <c r="H2198" s="818" t="s">
        <v>14066</v>
      </c>
      <c r="I2198" s="818"/>
      <c r="J2198" s="541">
        <v>422.81</v>
      </c>
    </row>
    <row r="2199" spans="1:10" ht="0.95" customHeight="1" thickTop="1">
      <c r="A2199" s="540"/>
      <c r="B2199" s="540"/>
      <c r="C2199" s="540"/>
      <c r="D2199" s="540"/>
      <c r="E2199" s="540"/>
      <c r="F2199" s="540"/>
      <c r="G2199" s="540"/>
      <c r="H2199" s="540"/>
      <c r="I2199" s="540"/>
      <c r="J2199" s="540"/>
    </row>
    <row r="2200" spans="1:10" ht="18" customHeight="1">
      <c r="A2200" s="615"/>
      <c r="B2200" s="554" t="s">
        <v>14089</v>
      </c>
      <c r="C2200" s="615" t="s">
        <v>14088</v>
      </c>
      <c r="D2200" s="615" t="s">
        <v>14087</v>
      </c>
      <c r="E2200" s="819" t="s">
        <v>14086</v>
      </c>
      <c r="F2200" s="819"/>
      <c r="G2200" s="555" t="s">
        <v>14085</v>
      </c>
      <c r="H2200" s="554" t="s">
        <v>14084</v>
      </c>
      <c r="I2200" s="554" t="s">
        <v>14083</v>
      </c>
      <c r="J2200" s="554" t="s">
        <v>14082</v>
      </c>
    </row>
    <row r="2201" spans="1:10" ht="36" customHeight="1">
      <c r="A2201" s="616" t="s">
        <v>14081</v>
      </c>
      <c r="B2201" s="553" t="s">
        <v>14316</v>
      </c>
      <c r="C2201" s="616" t="s">
        <v>7</v>
      </c>
      <c r="D2201" s="616" t="s">
        <v>3727</v>
      </c>
      <c r="E2201" s="820" t="s">
        <v>14206</v>
      </c>
      <c r="F2201" s="820"/>
      <c r="G2201" s="552" t="s">
        <v>14118</v>
      </c>
      <c r="H2201" s="551">
        <v>1</v>
      </c>
      <c r="I2201" s="550">
        <v>254.25</v>
      </c>
      <c r="J2201" s="550">
        <v>254.25</v>
      </c>
    </row>
    <row r="2202" spans="1:10" ht="48" customHeight="1">
      <c r="A2202" s="617" t="s">
        <v>14077</v>
      </c>
      <c r="B2202" s="549" t="s">
        <v>14315</v>
      </c>
      <c r="C2202" s="617" t="s">
        <v>7</v>
      </c>
      <c r="D2202" s="617" t="s">
        <v>1789</v>
      </c>
      <c r="E2202" s="821" t="s">
        <v>14108</v>
      </c>
      <c r="F2202" s="821"/>
      <c r="G2202" s="548" t="s">
        <v>68</v>
      </c>
      <c r="H2202" s="547">
        <v>0.69</v>
      </c>
      <c r="I2202" s="546">
        <v>4.2</v>
      </c>
      <c r="J2202" s="546">
        <v>2.89</v>
      </c>
    </row>
    <row r="2203" spans="1:10" ht="48" customHeight="1">
      <c r="A2203" s="617" t="s">
        <v>14077</v>
      </c>
      <c r="B2203" s="549" t="s">
        <v>14314</v>
      </c>
      <c r="C2203" s="617" t="s">
        <v>7</v>
      </c>
      <c r="D2203" s="617" t="s">
        <v>1790</v>
      </c>
      <c r="E2203" s="821" t="s">
        <v>14108</v>
      </c>
      <c r="F2203" s="821"/>
      <c r="G2203" s="548" t="s">
        <v>85</v>
      </c>
      <c r="H2203" s="547">
        <v>0.65</v>
      </c>
      <c r="I2203" s="546">
        <v>1.18</v>
      </c>
      <c r="J2203" s="546">
        <v>0.76</v>
      </c>
    </row>
    <row r="2204" spans="1:10" ht="24" customHeight="1">
      <c r="A2204" s="617" t="s">
        <v>14077</v>
      </c>
      <c r="B2204" s="549" t="s">
        <v>14076</v>
      </c>
      <c r="C2204" s="617" t="s">
        <v>7</v>
      </c>
      <c r="D2204" s="617" t="s">
        <v>29</v>
      </c>
      <c r="E2204" s="821" t="s">
        <v>14075</v>
      </c>
      <c r="F2204" s="821"/>
      <c r="G2204" s="548" t="s">
        <v>26</v>
      </c>
      <c r="H2204" s="547">
        <v>2.11</v>
      </c>
      <c r="I2204" s="546">
        <v>14.37</v>
      </c>
      <c r="J2204" s="546">
        <v>30.32</v>
      </c>
    </row>
    <row r="2205" spans="1:10" ht="24" customHeight="1">
      <c r="A2205" s="617" t="s">
        <v>14077</v>
      </c>
      <c r="B2205" s="549" t="s">
        <v>14233</v>
      </c>
      <c r="C2205" s="617" t="s">
        <v>7</v>
      </c>
      <c r="D2205" s="617" t="s">
        <v>1661</v>
      </c>
      <c r="E2205" s="821" t="s">
        <v>14075</v>
      </c>
      <c r="F2205" s="821"/>
      <c r="G2205" s="548" t="s">
        <v>26</v>
      </c>
      <c r="H2205" s="547">
        <v>1.33</v>
      </c>
      <c r="I2205" s="546">
        <v>12.88</v>
      </c>
      <c r="J2205" s="546">
        <v>17.13</v>
      </c>
    </row>
    <row r="2206" spans="1:10" ht="24" customHeight="1">
      <c r="A2206" s="613" t="s">
        <v>14073</v>
      </c>
      <c r="B2206" s="545" t="s">
        <v>14256</v>
      </c>
      <c r="C2206" s="613" t="s">
        <v>7</v>
      </c>
      <c r="D2206" s="613" t="s">
        <v>5513</v>
      </c>
      <c r="E2206" s="817" t="s">
        <v>14071</v>
      </c>
      <c r="F2206" s="817"/>
      <c r="G2206" s="544" t="s">
        <v>14118</v>
      </c>
      <c r="H2206" s="543">
        <v>0.83199999999999996</v>
      </c>
      <c r="I2206" s="542">
        <v>62.5</v>
      </c>
      <c r="J2206" s="542">
        <v>52</v>
      </c>
    </row>
    <row r="2207" spans="1:10" ht="24" customHeight="1">
      <c r="A2207" s="613" t="s">
        <v>14073</v>
      </c>
      <c r="B2207" s="545" t="s">
        <v>14313</v>
      </c>
      <c r="C2207" s="613" t="s">
        <v>7</v>
      </c>
      <c r="D2207" s="613" t="s">
        <v>5893</v>
      </c>
      <c r="E2207" s="817" t="s">
        <v>14071</v>
      </c>
      <c r="F2207" s="817"/>
      <c r="G2207" s="544" t="s">
        <v>21</v>
      </c>
      <c r="H2207" s="543">
        <v>213.45</v>
      </c>
      <c r="I2207" s="542">
        <v>0.49</v>
      </c>
      <c r="J2207" s="542">
        <v>104.59</v>
      </c>
    </row>
    <row r="2208" spans="1:10" ht="24" customHeight="1">
      <c r="A2208" s="613" t="s">
        <v>14073</v>
      </c>
      <c r="B2208" s="545" t="s">
        <v>14312</v>
      </c>
      <c r="C2208" s="613" t="s">
        <v>7</v>
      </c>
      <c r="D2208" s="613" t="s">
        <v>6782</v>
      </c>
      <c r="E2208" s="817" t="s">
        <v>14071</v>
      </c>
      <c r="F2208" s="817"/>
      <c r="G2208" s="544" t="s">
        <v>14118</v>
      </c>
      <c r="H2208" s="543">
        <v>0.58199999999999996</v>
      </c>
      <c r="I2208" s="542">
        <v>80</v>
      </c>
      <c r="J2208" s="542">
        <v>46.56</v>
      </c>
    </row>
    <row r="2209" spans="1:10" ht="25.5">
      <c r="A2209" s="614"/>
      <c r="B2209" s="614"/>
      <c r="C2209" s="614"/>
      <c r="D2209" s="614"/>
      <c r="E2209" s="614" t="s">
        <v>14070</v>
      </c>
      <c r="F2209" s="541">
        <v>17.467130300000001</v>
      </c>
      <c r="G2209" s="614" t="s">
        <v>14069</v>
      </c>
      <c r="H2209" s="541">
        <v>14.68</v>
      </c>
      <c r="I2209" s="614" t="s">
        <v>14068</v>
      </c>
      <c r="J2209" s="541">
        <v>32.15</v>
      </c>
    </row>
    <row r="2210" spans="1:10" ht="15" thickBot="1">
      <c r="A2210" s="614"/>
      <c r="B2210" s="614"/>
      <c r="C2210" s="614"/>
      <c r="D2210" s="614"/>
      <c r="E2210" s="614" t="s">
        <v>14067</v>
      </c>
      <c r="F2210" s="541">
        <v>70.42</v>
      </c>
      <c r="G2210" s="614"/>
      <c r="H2210" s="818" t="s">
        <v>14066</v>
      </c>
      <c r="I2210" s="818"/>
      <c r="J2210" s="541">
        <v>324.67</v>
      </c>
    </row>
    <row r="2211" spans="1:10" ht="0.95" customHeight="1" thickTop="1">
      <c r="A2211" s="540"/>
      <c r="B2211" s="540"/>
      <c r="C2211" s="540"/>
      <c r="D2211" s="540"/>
      <c r="E2211" s="540"/>
      <c r="F2211" s="540"/>
      <c r="G2211" s="540"/>
      <c r="H2211" s="540"/>
      <c r="I2211" s="540"/>
      <c r="J2211" s="540"/>
    </row>
    <row r="2212" spans="1:10" ht="18" customHeight="1">
      <c r="A2212" s="615"/>
      <c r="B2212" s="554" t="s">
        <v>14089</v>
      </c>
      <c r="C2212" s="615" t="s">
        <v>14088</v>
      </c>
      <c r="D2212" s="615" t="s">
        <v>14087</v>
      </c>
      <c r="E2212" s="819" t="s">
        <v>14086</v>
      </c>
      <c r="F2212" s="819"/>
      <c r="G2212" s="555" t="s">
        <v>14085</v>
      </c>
      <c r="H2212" s="554" t="s">
        <v>14084</v>
      </c>
      <c r="I2212" s="554" t="s">
        <v>14083</v>
      </c>
      <c r="J2212" s="554" t="s">
        <v>14082</v>
      </c>
    </row>
    <row r="2213" spans="1:10" ht="36" customHeight="1">
      <c r="A2213" s="616" t="s">
        <v>14081</v>
      </c>
      <c r="B2213" s="553" t="s">
        <v>14311</v>
      </c>
      <c r="C2213" s="616" t="s">
        <v>7</v>
      </c>
      <c r="D2213" s="616" t="s">
        <v>3160</v>
      </c>
      <c r="E2213" s="820" t="s">
        <v>14206</v>
      </c>
      <c r="F2213" s="820"/>
      <c r="G2213" s="552" t="s">
        <v>21</v>
      </c>
      <c r="H2213" s="551">
        <v>1</v>
      </c>
      <c r="I2213" s="550">
        <v>6.39</v>
      </c>
      <c r="J2213" s="550">
        <v>6.39</v>
      </c>
    </row>
    <row r="2214" spans="1:10" ht="24" customHeight="1">
      <c r="A2214" s="617" t="s">
        <v>14077</v>
      </c>
      <c r="B2214" s="549" t="s">
        <v>14307</v>
      </c>
      <c r="C2214" s="617" t="s">
        <v>7</v>
      </c>
      <c r="D2214" s="617" t="s">
        <v>261</v>
      </c>
      <c r="E2214" s="821" t="s">
        <v>14075</v>
      </c>
      <c r="F2214" s="821"/>
      <c r="G2214" s="548" t="s">
        <v>26</v>
      </c>
      <c r="H2214" s="547">
        <v>3.2000000000000002E-3</v>
      </c>
      <c r="I2214" s="546">
        <v>13.76</v>
      </c>
      <c r="J2214" s="546">
        <v>0.04</v>
      </c>
    </row>
    <row r="2215" spans="1:10" ht="24" customHeight="1">
      <c r="A2215" s="617" t="s">
        <v>14077</v>
      </c>
      <c r="B2215" s="549" t="s">
        <v>14306</v>
      </c>
      <c r="C2215" s="617" t="s">
        <v>7</v>
      </c>
      <c r="D2215" s="617" t="s">
        <v>266</v>
      </c>
      <c r="E2215" s="821" t="s">
        <v>14075</v>
      </c>
      <c r="F2215" s="821"/>
      <c r="G2215" s="548" t="s">
        <v>26</v>
      </c>
      <c r="H2215" s="547">
        <v>2.24E-2</v>
      </c>
      <c r="I2215" s="546">
        <v>17.68</v>
      </c>
      <c r="J2215" s="546">
        <v>0.39</v>
      </c>
    </row>
    <row r="2216" spans="1:10" ht="24" customHeight="1">
      <c r="A2216" s="613" t="s">
        <v>14073</v>
      </c>
      <c r="B2216" s="545" t="s">
        <v>14310</v>
      </c>
      <c r="C2216" s="613" t="s">
        <v>7</v>
      </c>
      <c r="D2216" s="613" t="s">
        <v>5398</v>
      </c>
      <c r="E2216" s="817" t="s">
        <v>14071</v>
      </c>
      <c r="F2216" s="817"/>
      <c r="G2216" s="544" t="s">
        <v>21</v>
      </c>
      <c r="H2216" s="543">
        <v>1.1100000000000001</v>
      </c>
      <c r="I2216" s="542">
        <v>5.37</v>
      </c>
      <c r="J2216" s="542">
        <v>5.96</v>
      </c>
    </row>
    <row r="2217" spans="1:10" ht="25.5">
      <c r="A2217" s="614"/>
      <c r="B2217" s="614"/>
      <c r="C2217" s="614"/>
      <c r="D2217" s="614"/>
      <c r="E2217" s="614" t="s">
        <v>14070</v>
      </c>
      <c r="F2217" s="541">
        <v>0.1629903</v>
      </c>
      <c r="G2217" s="614" t="s">
        <v>14069</v>
      </c>
      <c r="H2217" s="541">
        <v>0.14000000000000001</v>
      </c>
      <c r="I2217" s="614" t="s">
        <v>14068</v>
      </c>
      <c r="J2217" s="541">
        <v>0.3</v>
      </c>
    </row>
    <row r="2218" spans="1:10" ht="15" thickBot="1">
      <c r="A2218" s="614"/>
      <c r="B2218" s="614"/>
      <c r="C2218" s="614"/>
      <c r="D2218" s="614"/>
      <c r="E2218" s="614" t="s">
        <v>14067</v>
      </c>
      <c r="F2218" s="541">
        <v>1.77</v>
      </c>
      <c r="G2218" s="614"/>
      <c r="H2218" s="818" t="s">
        <v>14066</v>
      </c>
      <c r="I2218" s="818"/>
      <c r="J2218" s="541">
        <v>8.16</v>
      </c>
    </row>
    <row r="2219" spans="1:10" ht="0.95" customHeight="1" thickTop="1">
      <c r="A2219" s="540"/>
      <c r="B2219" s="540"/>
      <c r="C2219" s="540"/>
      <c r="D2219" s="540"/>
      <c r="E2219" s="540"/>
      <c r="F2219" s="540"/>
      <c r="G2219" s="540"/>
      <c r="H2219" s="540"/>
      <c r="I2219" s="540"/>
      <c r="J2219" s="540"/>
    </row>
    <row r="2220" spans="1:10" ht="18" customHeight="1">
      <c r="A2220" s="615"/>
      <c r="B2220" s="554" t="s">
        <v>14089</v>
      </c>
      <c r="C2220" s="615" t="s">
        <v>14088</v>
      </c>
      <c r="D2220" s="615" t="s">
        <v>14087</v>
      </c>
      <c r="E2220" s="819" t="s">
        <v>14086</v>
      </c>
      <c r="F2220" s="819"/>
      <c r="G2220" s="555" t="s">
        <v>14085</v>
      </c>
      <c r="H2220" s="554" t="s">
        <v>14084</v>
      </c>
      <c r="I2220" s="554" t="s">
        <v>14083</v>
      </c>
      <c r="J2220" s="554" t="s">
        <v>14082</v>
      </c>
    </row>
    <row r="2221" spans="1:10" ht="24" customHeight="1">
      <c r="A2221" s="616" t="s">
        <v>14081</v>
      </c>
      <c r="B2221" s="553" t="s">
        <v>14309</v>
      </c>
      <c r="C2221" s="616" t="s">
        <v>7</v>
      </c>
      <c r="D2221" s="616" t="s">
        <v>3166</v>
      </c>
      <c r="E2221" s="820" t="s">
        <v>14206</v>
      </c>
      <c r="F2221" s="820"/>
      <c r="G2221" s="552" t="s">
        <v>21</v>
      </c>
      <c r="H2221" s="551">
        <v>1</v>
      </c>
      <c r="I2221" s="550">
        <v>6.94</v>
      </c>
      <c r="J2221" s="550">
        <v>6.94</v>
      </c>
    </row>
    <row r="2222" spans="1:10" ht="24" customHeight="1">
      <c r="A2222" s="617" t="s">
        <v>14077</v>
      </c>
      <c r="B2222" s="549" t="s">
        <v>14307</v>
      </c>
      <c r="C2222" s="617" t="s">
        <v>7</v>
      </c>
      <c r="D2222" s="617" t="s">
        <v>261</v>
      </c>
      <c r="E2222" s="821" t="s">
        <v>14075</v>
      </c>
      <c r="F2222" s="821"/>
      <c r="G2222" s="548" t="s">
        <v>26</v>
      </c>
      <c r="H2222" s="547">
        <v>1.3100000000000001E-2</v>
      </c>
      <c r="I2222" s="546">
        <v>13.76</v>
      </c>
      <c r="J2222" s="546">
        <v>0.18</v>
      </c>
    </row>
    <row r="2223" spans="1:10" ht="24" customHeight="1">
      <c r="A2223" s="617" t="s">
        <v>14077</v>
      </c>
      <c r="B2223" s="549" t="s">
        <v>14306</v>
      </c>
      <c r="C2223" s="617" t="s">
        <v>7</v>
      </c>
      <c r="D2223" s="617" t="s">
        <v>266</v>
      </c>
      <c r="E2223" s="821" t="s">
        <v>14075</v>
      </c>
      <c r="F2223" s="821"/>
      <c r="G2223" s="548" t="s">
        <v>26</v>
      </c>
      <c r="H2223" s="547">
        <v>9.3299999999999994E-2</v>
      </c>
      <c r="I2223" s="546">
        <v>17.68</v>
      </c>
      <c r="J2223" s="546">
        <v>1.64</v>
      </c>
    </row>
    <row r="2224" spans="1:10" ht="24" customHeight="1">
      <c r="A2224" s="613" t="s">
        <v>14073</v>
      </c>
      <c r="B2224" s="545" t="s">
        <v>14305</v>
      </c>
      <c r="C2224" s="613" t="s">
        <v>7</v>
      </c>
      <c r="D2224" s="613" t="s">
        <v>12065</v>
      </c>
      <c r="E2224" s="817" t="s">
        <v>14071</v>
      </c>
      <c r="F2224" s="817"/>
      <c r="G2224" s="544" t="s">
        <v>21</v>
      </c>
      <c r="H2224" s="543">
        <v>1.07</v>
      </c>
      <c r="I2224" s="542">
        <v>4.79</v>
      </c>
      <c r="J2224" s="542">
        <v>5.12</v>
      </c>
    </row>
    <row r="2225" spans="1:10" ht="25.5">
      <c r="A2225" s="614"/>
      <c r="B2225" s="614"/>
      <c r="C2225" s="614"/>
      <c r="D2225" s="614"/>
      <c r="E2225" s="614" t="s">
        <v>14070</v>
      </c>
      <c r="F2225" s="541">
        <v>0.71172440000000003</v>
      </c>
      <c r="G2225" s="614" t="s">
        <v>14069</v>
      </c>
      <c r="H2225" s="541">
        <v>0.6</v>
      </c>
      <c r="I2225" s="614" t="s">
        <v>14068</v>
      </c>
      <c r="J2225" s="541">
        <v>1.31</v>
      </c>
    </row>
    <row r="2226" spans="1:10" ht="15" thickBot="1">
      <c r="A2226" s="614"/>
      <c r="B2226" s="614"/>
      <c r="C2226" s="614"/>
      <c r="D2226" s="614"/>
      <c r="E2226" s="614" t="s">
        <v>14067</v>
      </c>
      <c r="F2226" s="541">
        <v>1.92</v>
      </c>
      <c r="G2226" s="614"/>
      <c r="H2226" s="818" t="s">
        <v>14066</v>
      </c>
      <c r="I2226" s="818"/>
      <c r="J2226" s="541">
        <v>8.86</v>
      </c>
    </row>
    <row r="2227" spans="1:10" ht="0.95" customHeight="1" thickTop="1">
      <c r="A2227" s="540"/>
      <c r="B2227" s="540"/>
      <c r="C2227" s="540"/>
      <c r="D2227" s="540"/>
      <c r="E2227" s="540"/>
      <c r="F2227" s="540"/>
      <c r="G2227" s="540"/>
      <c r="H2227" s="540"/>
      <c r="I2227" s="540"/>
      <c r="J2227" s="540"/>
    </row>
    <row r="2228" spans="1:10" ht="18" customHeight="1">
      <c r="A2228" s="615"/>
      <c r="B2228" s="554" t="s">
        <v>14089</v>
      </c>
      <c r="C2228" s="615" t="s">
        <v>14088</v>
      </c>
      <c r="D2228" s="615" t="s">
        <v>14087</v>
      </c>
      <c r="E2228" s="819" t="s">
        <v>14086</v>
      </c>
      <c r="F2228" s="819"/>
      <c r="G2228" s="555" t="s">
        <v>14085</v>
      </c>
      <c r="H2228" s="554" t="s">
        <v>14084</v>
      </c>
      <c r="I2228" s="554" t="s">
        <v>14083</v>
      </c>
      <c r="J2228" s="554" t="s">
        <v>14082</v>
      </c>
    </row>
    <row r="2229" spans="1:10" ht="36" customHeight="1">
      <c r="A2229" s="616" t="s">
        <v>14081</v>
      </c>
      <c r="B2229" s="553" t="s">
        <v>14308</v>
      </c>
      <c r="C2229" s="616" t="s">
        <v>7</v>
      </c>
      <c r="D2229" s="616" t="s">
        <v>3158</v>
      </c>
      <c r="E2229" s="820" t="s">
        <v>14206</v>
      </c>
      <c r="F2229" s="820"/>
      <c r="G2229" s="552" t="s">
        <v>21</v>
      </c>
      <c r="H2229" s="551">
        <v>1</v>
      </c>
      <c r="I2229" s="550">
        <v>6.61</v>
      </c>
      <c r="J2229" s="550">
        <v>6.61</v>
      </c>
    </row>
    <row r="2230" spans="1:10" ht="24" customHeight="1">
      <c r="A2230" s="617" t="s">
        <v>14077</v>
      </c>
      <c r="B2230" s="549" t="s">
        <v>14307</v>
      </c>
      <c r="C2230" s="617" t="s">
        <v>7</v>
      </c>
      <c r="D2230" s="617" t="s">
        <v>261</v>
      </c>
      <c r="E2230" s="821" t="s">
        <v>14075</v>
      </c>
      <c r="F2230" s="821"/>
      <c r="G2230" s="548" t="s">
        <v>26</v>
      </c>
      <c r="H2230" s="547">
        <v>1.0800000000000001E-2</v>
      </c>
      <c r="I2230" s="546">
        <v>13.76</v>
      </c>
      <c r="J2230" s="546">
        <v>0.14000000000000001</v>
      </c>
    </row>
    <row r="2231" spans="1:10" ht="24" customHeight="1">
      <c r="A2231" s="617" t="s">
        <v>14077</v>
      </c>
      <c r="B2231" s="549" t="s">
        <v>14306</v>
      </c>
      <c r="C2231" s="617" t="s">
        <v>7</v>
      </c>
      <c r="D2231" s="617" t="s">
        <v>266</v>
      </c>
      <c r="E2231" s="821" t="s">
        <v>14075</v>
      </c>
      <c r="F2231" s="821"/>
      <c r="G2231" s="548" t="s">
        <v>26</v>
      </c>
      <c r="H2231" s="547">
        <v>7.6899999999999996E-2</v>
      </c>
      <c r="I2231" s="546">
        <v>17.68</v>
      </c>
      <c r="J2231" s="546">
        <v>1.35</v>
      </c>
    </row>
    <row r="2232" spans="1:10" ht="24" customHeight="1">
      <c r="A2232" s="613" t="s">
        <v>14073</v>
      </c>
      <c r="B2232" s="545" t="s">
        <v>14305</v>
      </c>
      <c r="C2232" s="613" t="s">
        <v>7</v>
      </c>
      <c r="D2232" s="613" t="s">
        <v>12065</v>
      </c>
      <c r="E2232" s="817" t="s">
        <v>14071</v>
      </c>
      <c r="F2232" s="817"/>
      <c r="G2232" s="544" t="s">
        <v>21</v>
      </c>
      <c r="H2232" s="543">
        <v>1.07</v>
      </c>
      <c r="I2232" s="542">
        <v>4.79</v>
      </c>
      <c r="J2232" s="542">
        <v>5.12</v>
      </c>
    </row>
    <row r="2233" spans="1:10" ht="25.5">
      <c r="A2233" s="614"/>
      <c r="B2233" s="614"/>
      <c r="C2233" s="614"/>
      <c r="D2233" s="614"/>
      <c r="E2233" s="614" t="s">
        <v>14070</v>
      </c>
      <c r="F2233" s="541">
        <v>0.58676519999999999</v>
      </c>
      <c r="G2233" s="614" t="s">
        <v>14069</v>
      </c>
      <c r="H2233" s="541">
        <v>0.49</v>
      </c>
      <c r="I2233" s="614" t="s">
        <v>14068</v>
      </c>
      <c r="J2233" s="541">
        <v>1.08</v>
      </c>
    </row>
    <row r="2234" spans="1:10" ht="15" thickBot="1">
      <c r="A2234" s="614"/>
      <c r="B2234" s="614"/>
      <c r="C2234" s="614"/>
      <c r="D2234" s="614"/>
      <c r="E2234" s="614" t="s">
        <v>14067</v>
      </c>
      <c r="F2234" s="541">
        <v>1.83</v>
      </c>
      <c r="G2234" s="614"/>
      <c r="H2234" s="818" t="s">
        <v>14066</v>
      </c>
      <c r="I2234" s="818"/>
      <c r="J2234" s="541">
        <v>8.44</v>
      </c>
    </row>
    <row r="2235" spans="1:10" ht="0.95" customHeight="1" thickTop="1">
      <c r="A2235" s="540"/>
      <c r="B2235" s="540"/>
      <c r="C2235" s="540"/>
      <c r="D2235" s="540"/>
      <c r="E2235" s="540"/>
      <c r="F2235" s="540"/>
      <c r="G2235" s="540"/>
      <c r="H2235" s="540"/>
      <c r="I2235" s="540"/>
      <c r="J2235" s="540"/>
    </row>
    <row r="2236" spans="1:10" ht="18" customHeight="1">
      <c r="A2236" s="615"/>
      <c r="B2236" s="554" t="s">
        <v>14089</v>
      </c>
      <c r="C2236" s="615" t="s">
        <v>14088</v>
      </c>
      <c r="D2236" s="615" t="s">
        <v>14087</v>
      </c>
      <c r="E2236" s="819" t="s">
        <v>14086</v>
      </c>
      <c r="F2236" s="819"/>
      <c r="G2236" s="555" t="s">
        <v>14085</v>
      </c>
      <c r="H2236" s="554" t="s">
        <v>14084</v>
      </c>
      <c r="I2236" s="554" t="s">
        <v>14083</v>
      </c>
      <c r="J2236" s="554" t="s">
        <v>14082</v>
      </c>
    </row>
    <row r="2237" spans="1:10" ht="36" customHeight="1">
      <c r="A2237" s="616" t="s">
        <v>14081</v>
      </c>
      <c r="B2237" s="553" t="s">
        <v>14304</v>
      </c>
      <c r="C2237" s="616" t="s">
        <v>7</v>
      </c>
      <c r="D2237" s="616" t="s">
        <v>13851</v>
      </c>
      <c r="E2237" s="820" t="s">
        <v>14079</v>
      </c>
      <c r="F2237" s="820"/>
      <c r="G2237" s="552" t="s">
        <v>49</v>
      </c>
      <c r="H2237" s="551">
        <v>1</v>
      </c>
      <c r="I2237" s="550">
        <v>150.53</v>
      </c>
      <c r="J2237" s="550">
        <v>150.53</v>
      </c>
    </row>
    <row r="2238" spans="1:10" ht="24" customHeight="1">
      <c r="A2238" s="617" t="s">
        <v>14077</v>
      </c>
      <c r="B2238" s="549" t="s">
        <v>14255</v>
      </c>
      <c r="C2238" s="617" t="s">
        <v>7</v>
      </c>
      <c r="D2238" s="617" t="s">
        <v>284</v>
      </c>
      <c r="E2238" s="821" t="s">
        <v>14075</v>
      </c>
      <c r="F2238" s="821"/>
      <c r="G2238" s="548" t="s">
        <v>26</v>
      </c>
      <c r="H2238" s="547">
        <v>0.47739999999999999</v>
      </c>
      <c r="I2238" s="546">
        <v>17.98</v>
      </c>
      <c r="J2238" s="546">
        <v>8.58</v>
      </c>
    </row>
    <row r="2239" spans="1:10" ht="24" customHeight="1">
      <c r="A2239" s="617" t="s">
        <v>14077</v>
      </c>
      <c r="B2239" s="549" t="s">
        <v>14076</v>
      </c>
      <c r="C2239" s="617" t="s">
        <v>7</v>
      </c>
      <c r="D2239" s="617" t="s">
        <v>29</v>
      </c>
      <c r="E2239" s="821" t="s">
        <v>14075</v>
      </c>
      <c r="F2239" s="821"/>
      <c r="G2239" s="548" t="s">
        <v>26</v>
      </c>
      <c r="H2239" s="547">
        <v>0.15040000000000001</v>
      </c>
      <c r="I2239" s="546">
        <v>14.37</v>
      </c>
      <c r="J2239" s="546">
        <v>2.16</v>
      </c>
    </row>
    <row r="2240" spans="1:10" ht="24" customHeight="1">
      <c r="A2240" s="613" t="s">
        <v>14073</v>
      </c>
      <c r="B2240" s="545" t="s">
        <v>14303</v>
      </c>
      <c r="C2240" s="613" t="s">
        <v>7</v>
      </c>
      <c r="D2240" s="613" t="s">
        <v>5981</v>
      </c>
      <c r="E2240" s="817" t="s">
        <v>14071</v>
      </c>
      <c r="F2240" s="817"/>
      <c r="G2240" s="544" t="s">
        <v>49</v>
      </c>
      <c r="H2240" s="543">
        <v>1</v>
      </c>
      <c r="I2240" s="542">
        <v>129.62</v>
      </c>
      <c r="J2240" s="542">
        <v>129.62</v>
      </c>
    </row>
    <row r="2241" spans="1:10" ht="24" customHeight="1">
      <c r="A2241" s="613" t="s">
        <v>14073</v>
      </c>
      <c r="B2241" s="545" t="s">
        <v>14302</v>
      </c>
      <c r="C2241" s="613" t="s">
        <v>7</v>
      </c>
      <c r="D2241" s="613" t="s">
        <v>6824</v>
      </c>
      <c r="E2241" s="817" t="s">
        <v>14071</v>
      </c>
      <c r="F2241" s="817"/>
      <c r="G2241" s="544" t="s">
        <v>21</v>
      </c>
      <c r="H2241" s="543">
        <v>0.2974</v>
      </c>
      <c r="I2241" s="542">
        <v>34.22</v>
      </c>
      <c r="J2241" s="542">
        <v>10.17</v>
      </c>
    </row>
    <row r="2242" spans="1:10" ht="25.5">
      <c r="A2242" s="614"/>
      <c r="B2242" s="614"/>
      <c r="C2242" s="614"/>
      <c r="D2242" s="614"/>
      <c r="E2242" s="614" t="s">
        <v>14070</v>
      </c>
      <c r="F2242" s="541">
        <v>4.1997175000000002</v>
      </c>
      <c r="G2242" s="614" t="s">
        <v>14069</v>
      </c>
      <c r="H2242" s="541">
        <v>3.53</v>
      </c>
      <c r="I2242" s="614" t="s">
        <v>14068</v>
      </c>
      <c r="J2242" s="541">
        <v>7.73</v>
      </c>
    </row>
    <row r="2243" spans="1:10" ht="15" thickBot="1">
      <c r="A2243" s="614"/>
      <c r="B2243" s="614"/>
      <c r="C2243" s="614"/>
      <c r="D2243" s="614"/>
      <c r="E2243" s="614" t="s">
        <v>14067</v>
      </c>
      <c r="F2243" s="541">
        <v>41.69</v>
      </c>
      <c r="G2243" s="614"/>
      <c r="H2243" s="818" t="s">
        <v>14066</v>
      </c>
      <c r="I2243" s="818"/>
      <c r="J2243" s="541">
        <v>192.22</v>
      </c>
    </row>
    <row r="2244" spans="1:10" ht="0.95" customHeight="1" thickTop="1">
      <c r="A2244" s="540"/>
      <c r="B2244" s="540"/>
      <c r="C2244" s="540"/>
      <c r="D2244" s="540"/>
      <c r="E2244" s="540"/>
      <c r="F2244" s="540"/>
      <c r="G2244" s="540"/>
      <c r="H2244" s="540"/>
      <c r="I2244" s="540"/>
      <c r="J2244" s="540"/>
    </row>
    <row r="2245" spans="1:10" ht="18" customHeight="1">
      <c r="A2245" s="615"/>
      <c r="B2245" s="554" t="s">
        <v>14089</v>
      </c>
      <c r="C2245" s="615" t="s">
        <v>14088</v>
      </c>
      <c r="D2245" s="615" t="s">
        <v>14087</v>
      </c>
      <c r="E2245" s="819" t="s">
        <v>14086</v>
      </c>
      <c r="F2245" s="819"/>
      <c r="G2245" s="555" t="s">
        <v>14085</v>
      </c>
      <c r="H2245" s="554" t="s">
        <v>14084</v>
      </c>
      <c r="I2245" s="554" t="s">
        <v>14083</v>
      </c>
      <c r="J2245" s="554" t="s">
        <v>14082</v>
      </c>
    </row>
    <row r="2246" spans="1:10" ht="24" customHeight="1">
      <c r="A2246" s="616" t="s">
        <v>14081</v>
      </c>
      <c r="B2246" s="553" t="s">
        <v>14301</v>
      </c>
      <c r="C2246" s="616" t="s">
        <v>7</v>
      </c>
      <c r="D2246" s="616" t="s">
        <v>3807</v>
      </c>
      <c r="E2246" s="820" t="s">
        <v>14075</v>
      </c>
      <c r="F2246" s="820"/>
      <c r="G2246" s="552" t="s">
        <v>26</v>
      </c>
      <c r="H2246" s="551">
        <v>1</v>
      </c>
      <c r="I2246" s="550">
        <v>7.0000000000000007E-2</v>
      </c>
      <c r="J2246" s="550">
        <v>7.0000000000000007E-2</v>
      </c>
    </row>
    <row r="2247" spans="1:10" ht="24" customHeight="1">
      <c r="A2247" s="613" t="s">
        <v>14073</v>
      </c>
      <c r="B2247" s="545" t="s">
        <v>14300</v>
      </c>
      <c r="C2247" s="613" t="s">
        <v>7</v>
      </c>
      <c r="D2247" s="613" t="s">
        <v>6961</v>
      </c>
      <c r="E2247" s="817" t="s">
        <v>14092</v>
      </c>
      <c r="F2247" s="817"/>
      <c r="G2247" s="544" t="s">
        <v>26</v>
      </c>
      <c r="H2247" s="543">
        <v>7.9000000000000008E-3</v>
      </c>
      <c r="I2247" s="542">
        <v>8.9</v>
      </c>
      <c r="J2247" s="542">
        <v>7.0000000000000007E-2</v>
      </c>
    </row>
    <row r="2248" spans="1:10" ht="25.5">
      <c r="A2248" s="614"/>
      <c r="B2248" s="614"/>
      <c r="C2248" s="614"/>
      <c r="D2248" s="614"/>
      <c r="E2248" s="614" t="s">
        <v>14070</v>
      </c>
      <c r="F2248" s="541">
        <v>3.8031099999999998E-2</v>
      </c>
      <c r="G2248" s="614" t="s">
        <v>14069</v>
      </c>
      <c r="H2248" s="541">
        <v>0.03</v>
      </c>
      <c r="I2248" s="614" t="s">
        <v>14068</v>
      </c>
      <c r="J2248" s="541">
        <v>7.0000000000000007E-2</v>
      </c>
    </row>
    <row r="2249" spans="1:10" ht="15" thickBot="1">
      <c r="A2249" s="614"/>
      <c r="B2249" s="614"/>
      <c r="C2249" s="614"/>
      <c r="D2249" s="614"/>
      <c r="E2249" s="614" t="s">
        <v>14067</v>
      </c>
      <c r="F2249" s="541">
        <v>0.01</v>
      </c>
      <c r="G2249" s="614"/>
      <c r="H2249" s="818" t="s">
        <v>14066</v>
      </c>
      <c r="I2249" s="818"/>
      <c r="J2249" s="541">
        <v>0.08</v>
      </c>
    </row>
    <row r="2250" spans="1:10" ht="0.95" customHeight="1" thickTop="1">
      <c r="A2250" s="540"/>
      <c r="B2250" s="540"/>
      <c r="C2250" s="540"/>
      <c r="D2250" s="540"/>
      <c r="E2250" s="540"/>
      <c r="F2250" s="540"/>
      <c r="G2250" s="540"/>
      <c r="H2250" s="540"/>
      <c r="I2250" s="540"/>
      <c r="J2250" s="540"/>
    </row>
    <row r="2251" spans="1:10" ht="18" customHeight="1">
      <c r="A2251" s="615"/>
      <c r="B2251" s="554" t="s">
        <v>14089</v>
      </c>
      <c r="C2251" s="615" t="s">
        <v>14088</v>
      </c>
      <c r="D2251" s="615" t="s">
        <v>14087</v>
      </c>
      <c r="E2251" s="819" t="s">
        <v>14086</v>
      </c>
      <c r="F2251" s="819"/>
      <c r="G2251" s="555" t="s">
        <v>14085</v>
      </c>
      <c r="H2251" s="554" t="s">
        <v>14084</v>
      </c>
      <c r="I2251" s="554" t="s">
        <v>14083</v>
      </c>
      <c r="J2251" s="554" t="s">
        <v>14082</v>
      </c>
    </row>
    <row r="2252" spans="1:10" ht="24" customHeight="1">
      <c r="A2252" s="616" t="s">
        <v>14081</v>
      </c>
      <c r="B2252" s="553" t="s">
        <v>14299</v>
      </c>
      <c r="C2252" s="616" t="s">
        <v>7</v>
      </c>
      <c r="D2252" s="616" t="s">
        <v>3808</v>
      </c>
      <c r="E2252" s="820" t="s">
        <v>14075</v>
      </c>
      <c r="F2252" s="820"/>
      <c r="G2252" s="552" t="s">
        <v>26</v>
      </c>
      <c r="H2252" s="551">
        <v>1</v>
      </c>
      <c r="I2252" s="550">
        <v>0.1</v>
      </c>
      <c r="J2252" s="550">
        <v>0.1</v>
      </c>
    </row>
    <row r="2253" spans="1:10" ht="24" customHeight="1">
      <c r="A2253" s="613" t="s">
        <v>14073</v>
      </c>
      <c r="B2253" s="545" t="s">
        <v>14298</v>
      </c>
      <c r="C2253" s="613" t="s">
        <v>7</v>
      </c>
      <c r="D2253" s="613" t="s">
        <v>10144</v>
      </c>
      <c r="E2253" s="817" t="s">
        <v>14092</v>
      </c>
      <c r="F2253" s="817"/>
      <c r="G2253" s="544" t="s">
        <v>26</v>
      </c>
      <c r="H2253" s="543">
        <v>1.0200000000000001E-2</v>
      </c>
      <c r="I2253" s="542">
        <v>10.06</v>
      </c>
      <c r="J2253" s="542">
        <v>0.1</v>
      </c>
    </row>
    <row r="2254" spans="1:10" ht="25.5">
      <c r="A2254" s="614"/>
      <c r="B2254" s="614"/>
      <c r="C2254" s="614"/>
      <c r="D2254" s="614"/>
      <c r="E2254" s="614" t="s">
        <v>14070</v>
      </c>
      <c r="F2254" s="541">
        <v>5.4330099999999999E-2</v>
      </c>
      <c r="G2254" s="614" t="s">
        <v>14069</v>
      </c>
      <c r="H2254" s="541">
        <v>0.05</v>
      </c>
      <c r="I2254" s="614" t="s">
        <v>14068</v>
      </c>
      <c r="J2254" s="541">
        <v>0.1</v>
      </c>
    </row>
    <row r="2255" spans="1:10" ht="15" thickBot="1">
      <c r="A2255" s="614"/>
      <c r="B2255" s="614"/>
      <c r="C2255" s="614"/>
      <c r="D2255" s="614"/>
      <c r="E2255" s="614" t="s">
        <v>14067</v>
      </c>
      <c r="F2255" s="541">
        <v>0.02</v>
      </c>
      <c r="G2255" s="614"/>
      <c r="H2255" s="818" t="s">
        <v>14066</v>
      </c>
      <c r="I2255" s="818"/>
      <c r="J2255" s="541">
        <v>0.12</v>
      </c>
    </row>
    <row r="2256" spans="1:10" ht="0.95" customHeight="1" thickTop="1">
      <c r="A2256" s="540"/>
      <c r="B2256" s="540"/>
      <c r="C2256" s="540"/>
      <c r="D2256" s="540"/>
      <c r="E2256" s="540"/>
      <c r="F2256" s="540"/>
      <c r="G2256" s="540"/>
      <c r="H2256" s="540"/>
      <c r="I2256" s="540"/>
      <c r="J2256" s="540"/>
    </row>
    <row r="2257" spans="1:10" ht="18" customHeight="1">
      <c r="A2257" s="615"/>
      <c r="B2257" s="554" t="s">
        <v>14089</v>
      </c>
      <c r="C2257" s="615" t="s">
        <v>14088</v>
      </c>
      <c r="D2257" s="615" t="s">
        <v>14087</v>
      </c>
      <c r="E2257" s="819" t="s">
        <v>14086</v>
      </c>
      <c r="F2257" s="819"/>
      <c r="G2257" s="555" t="s">
        <v>14085</v>
      </c>
      <c r="H2257" s="554" t="s">
        <v>14084</v>
      </c>
      <c r="I2257" s="554" t="s">
        <v>14083</v>
      </c>
      <c r="J2257" s="554" t="s">
        <v>14082</v>
      </c>
    </row>
    <row r="2258" spans="1:10" ht="24" customHeight="1">
      <c r="A2258" s="616" t="s">
        <v>14081</v>
      </c>
      <c r="B2258" s="553" t="s">
        <v>14297</v>
      </c>
      <c r="C2258" s="616" t="s">
        <v>7</v>
      </c>
      <c r="D2258" s="616" t="s">
        <v>3812</v>
      </c>
      <c r="E2258" s="820" t="s">
        <v>14075</v>
      </c>
      <c r="F2258" s="820"/>
      <c r="G2258" s="552" t="s">
        <v>26</v>
      </c>
      <c r="H2258" s="551">
        <v>1</v>
      </c>
      <c r="I2258" s="550">
        <v>0.09</v>
      </c>
      <c r="J2258" s="550">
        <v>0.09</v>
      </c>
    </row>
    <row r="2259" spans="1:10" ht="24" customHeight="1">
      <c r="A2259" s="613" t="s">
        <v>14073</v>
      </c>
      <c r="B2259" s="545" t="s">
        <v>14296</v>
      </c>
      <c r="C2259" s="613" t="s">
        <v>7</v>
      </c>
      <c r="D2259" s="613" t="s">
        <v>5471</v>
      </c>
      <c r="E2259" s="817" t="s">
        <v>14092</v>
      </c>
      <c r="F2259" s="817"/>
      <c r="G2259" s="544" t="s">
        <v>26</v>
      </c>
      <c r="H2259" s="543">
        <v>7.9000000000000008E-3</v>
      </c>
      <c r="I2259" s="542">
        <v>12.33</v>
      </c>
      <c r="J2259" s="542">
        <v>0.09</v>
      </c>
    </row>
    <row r="2260" spans="1:10" ht="25.5">
      <c r="A2260" s="614"/>
      <c r="B2260" s="614"/>
      <c r="C2260" s="614"/>
      <c r="D2260" s="614"/>
      <c r="E2260" s="614" t="s">
        <v>14070</v>
      </c>
      <c r="F2260" s="541">
        <v>4.8897099999999999E-2</v>
      </c>
      <c r="G2260" s="614" t="s">
        <v>14069</v>
      </c>
      <c r="H2260" s="541">
        <v>0.04</v>
      </c>
      <c r="I2260" s="614" t="s">
        <v>14068</v>
      </c>
      <c r="J2260" s="541">
        <v>0.09</v>
      </c>
    </row>
    <row r="2261" spans="1:10" ht="15" thickBot="1">
      <c r="A2261" s="614"/>
      <c r="B2261" s="614"/>
      <c r="C2261" s="614"/>
      <c r="D2261" s="614"/>
      <c r="E2261" s="614" t="s">
        <v>14067</v>
      </c>
      <c r="F2261" s="541">
        <v>0.02</v>
      </c>
      <c r="G2261" s="614"/>
      <c r="H2261" s="818" t="s">
        <v>14066</v>
      </c>
      <c r="I2261" s="818"/>
      <c r="J2261" s="541">
        <v>0.11</v>
      </c>
    </row>
    <row r="2262" spans="1:10" ht="0.95" customHeight="1" thickTop="1">
      <c r="A2262" s="540"/>
      <c r="B2262" s="540"/>
      <c r="C2262" s="540"/>
      <c r="D2262" s="540"/>
      <c r="E2262" s="540"/>
      <c r="F2262" s="540"/>
      <c r="G2262" s="540"/>
      <c r="H2262" s="540"/>
      <c r="I2262" s="540"/>
      <c r="J2262" s="540"/>
    </row>
    <row r="2263" spans="1:10" ht="18" customHeight="1">
      <c r="A2263" s="615"/>
      <c r="B2263" s="554" t="s">
        <v>14089</v>
      </c>
      <c r="C2263" s="615" t="s">
        <v>14088</v>
      </c>
      <c r="D2263" s="615" t="s">
        <v>14087</v>
      </c>
      <c r="E2263" s="819" t="s">
        <v>14086</v>
      </c>
      <c r="F2263" s="819"/>
      <c r="G2263" s="555" t="s">
        <v>14085</v>
      </c>
      <c r="H2263" s="554" t="s">
        <v>14084</v>
      </c>
      <c r="I2263" s="554" t="s">
        <v>14083</v>
      </c>
      <c r="J2263" s="554" t="s">
        <v>14082</v>
      </c>
    </row>
    <row r="2264" spans="1:10" ht="24" customHeight="1">
      <c r="A2264" s="616" t="s">
        <v>14081</v>
      </c>
      <c r="B2264" s="553" t="s">
        <v>14295</v>
      </c>
      <c r="C2264" s="616" t="s">
        <v>7</v>
      </c>
      <c r="D2264" s="616" t="s">
        <v>855</v>
      </c>
      <c r="E2264" s="820" t="s">
        <v>14075</v>
      </c>
      <c r="F2264" s="820"/>
      <c r="G2264" s="552" t="s">
        <v>26</v>
      </c>
      <c r="H2264" s="551">
        <v>1</v>
      </c>
      <c r="I2264" s="550">
        <v>0.1</v>
      </c>
      <c r="J2264" s="550">
        <v>0.1</v>
      </c>
    </row>
    <row r="2265" spans="1:10" ht="24" customHeight="1">
      <c r="A2265" s="613" t="s">
        <v>14073</v>
      </c>
      <c r="B2265" s="545" t="s">
        <v>14294</v>
      </c>
      <c r="C2265" s="613" t="s">
        <v>7</v>
      </c>
      <c r="D2265" s="613" t="s">
        <v>5517</v>
      </c>
      <c r="E2265" s="817" t="s">
        <v>14092</v>
      </c>
      <c r="F2265" s="817"/>
      <c r="G2265" s="544" t="s">
        <v>26</v>
      </c>
      <c r="H2265" s="543">
        <v>7.9000000000000008E-3</v>
      </c>
      <c r="I2265" s="542">
        <v>12.79</v>
      </c>
      <c r="J2265" s="542">
        <v>0.1</v>
      </c>
    </row>
    <row r="2266" spans="1:10" ht="25.5">
      <c r="A2266" s="614"/>
      <c r="B2266" s="614"/>
      <c r="C2266" s="614"/>
      <c r="D2266" s="614"/>
      <c r="E2266" s="614" t="s">
        <v>14070</v>
      </c>
      <c r="F2266" s="541">
        <v>5.4330099999999999E-2</v>
      </c>
      <c r="G2266" s="614" t="s">
        <v>14069</v>
      </c>
      <c r="H2266" s="541">
        <v>0.05</v>
      </c>
      <c r="I2266" s="614" t="s">
        <v>14068</v>
      </c>
      <c r="J2266" s="541">
        <v>0.1</v>
      </c>
    </row>
    <row r="2267" spans="1:10" ht="15" thickBot="1">
      <c r="A2267" s="614"/>
      <c r="B2267" s="614"/>
      <c r="C2267" s="614"/>
      <c r="D2267" s="614"/>
      <c r="E2267" s="614" t="s">
        <v>14067</v>
      </c>
      <c r="F2267" s="541">
        <v>0.02</v>
      </c>
      <c r="G2267" s="614"/>
      <c r="H2267" s="818" t="s">
        <v>14066</v>
      </c>
      <c r="I2267" s="818"/>
      <c r="J2267" s="541">
        <v>0.12</v>
      </c>
    </row>
    <row r="2268" spans="1:10" ht="0.95" customHeight="1" thickTop="1">
      <c r="A2268" s="540"/>
      <c r="B2268" s="540"/>
      <c r="C2268" s="540"/>
      <c r="D2268" s="540"/>
      <c r="E2268" s="540"/>
      <c r="F2268" s="540"/>
      <c r="G2268" s="540"/>
      <c r="H2268" s="540"/>
      <c r="I2268" s="540"/>
      <c r="J2268" s="540"/>
    </row>
    <row r="2269" spans="1:10" ht="18" customHeight="1">
      <c r="A2269" s="615"/>
      <c r="B2269" s="554" t="s">
        <v>14089</v>
      </c>
      <c r="C2269" s="615" t="s">
        <v>14088</v>
      </c>
      <c r="D2269" s="615" t="s">
        <v>14087</v>
      </c>
      <c r="E2269" s="819" t="s">
        <v>14086</v>
      </c>
      <c r="F2269" s="819"/>
      <c r="G2269" s="555" t="s">
        <v>14085</v>
      </c>
      <c r="H2269" s="554" t="s">
        <v>14084</v>
      </c>
      <c r="I2269" s="554" t="s">
        <v>14083</v>
      </c>
      <c r="J2269" s="554" t="s">
        <v>14082</v>
      </c>
    </row>
    <row r="2270" spans="1:10" ht="24" customHeight="1">
      <c r="A2270" s="616" t="s">
        <v>14081</v>
      </c>
      <c r="B2270" s="553" t="s">
        <v>14293</v>
      </c>
      <c r="C2270" s="616" t="s">
        <v>7</v>
      </c>
      <c r="D2270" s="616" t="s">
        <v>3814</v>
      </c>
      <c r="E2270" s="820" t="s">
        <v>14075</v>
      </c>
      <c r="F2270" s="820"/>
      <c r="G2270" s="552" t="s">
        <v>26</v>
      </c>
      <c r="H2270" s="551">
        <v>1</v>
      </c>
      <c r="I2270" s="550">
        <v>0.23</v>
      </c>
      <c r="J2270" s="550">
        <v>0.23</v>
      </c>
    </row>
    <row r="2271" spans="1:10" ht="24" customHeight="1">
      <c r="A2271" s="613" t="s">
        <v>14073</v>
      </c>
      <c r="B2271" s="545" t="s">
        <v>14292</v>
      </c>
      <c r="C2271" s="613" t="s">
        <v>7</v>
      </c>
      <c r="D2271" s="613" t="s">
        <v>5474</v>
      </c>
      <c r="E2271" s="817" t="s">
        <v>14092</v>
      </c>
      <c r="F2271" s="817"/>
      <c r="G2271" s="544" t="s">
        <v>26</v>
      </c>
      <c r="H2271" s="543">
        <v>2.5700000000000001E-2</v>
      </c>
      <c r="I2271" s="542">
        <v>9.2899999999999991</v>
      </c>
      <c r="J2271" s="542">
        <v>0.23</v>
      </c>
    </row>
    <row r="2272" spans="1:10" ht="25.5">
      <c r="A2272" s="614"/>
      <c r="B2272" s="614"/>
      <c r="C2272" s="614"/>
      <c r="D2272" s="614"/>
      <c r="E2272" s="614" t="s">
        <v>14070</v>
      </c>
      <c r="F2272" s="541">
        <v>0.1249593</v>
      </c>
      <c r="G2272" s="614" t="s">
        <v>14069</v>
      </c>
      <c r="H2272" s="541">
        <v>0.11</v>
      </c>
      <c r="I2272" s="614" t="s">
        <v>14068</v>
      </c>
      <c r="J2272" s="541">
        <v>0.23</v>
      </c>
    </row>
    <row r="2273" spans="1:10" ht="15" thickBot="1">
      <c r="A2273" s="614"/>
      <c r="B2273" s="614"/>
      <c r="C2273" s="614"/>
      <c r="D2273" s="614"/>
      <c r="E2273" s="614" t="s">
        <v>14067</v>
      </c>
      <c r="F2273" s="541">
        <v>0.06</v>
      </c>
      <c r="G2273" s="614"/>
      <c r="H2273" s="818" t="s">
        <v>14066</v>
      </c>
      <c r="I2273" s="818"/>
      <c r="J2273" s="541">
        <v>0.28999999999999998</v>
      </c>
    </row>
    <row r="2274" spans="1:10" ht="0.95" customHeight="1" thickTop="1">
      <c r="A2274" s="540"/>
      <c r="B2274" s="540"/>
      <c r="C2274" s="540"/>
      <c r="D2274" s="540"/>
      <c r="E2274" s="540"/>
      <c r="F2274" s="540"/>
      <c r="G2274" s="540"/>
      <c r="H2274" s="540"/>
      <c r="I2274" s="540"/>
      <c r="J2274" s="540"/>
    </row>
    <row r="2275" spans="1:10" ht="18" customHeight="1">
      <c r="A2275" s="615"/>
      <c r="B2275" s="554" t="s">
        <v>14089</v>
      </c>
      <c r="C2275" s="615" t="s">
        <v>14088</v>
      </c>
      <c r="D2275" s="615" t="s">
        <v>14087</v>
      </c>
      <c r="E2275" s="819" t="s">
        <v>14086</v>
      </c>
      <c r="F2275" s="819"/>
      <c r="G2275" s="555" t="s">
        <v>14085</v>
      </c>
      <c r="H2275" s="554" t="s">
        <v>14084</v>
      </c>
      <c r="I2275" s="554" t="s">
        <v>14083</v>
      </c>
      <c r="J2275" s="554" t="s">
        <v>14082</v>
      </c>
    </row>
    <row r="2276" spans="1:10" ht="36" customHeight="1">
      <c r="A2276" s="616" t="s">
        <v>14081</v>
      </c>
      <c r="B2276" s="553" t="s">
        <v>14291</v>
      </c>
      <c r="C2276" s="616" t="s">
        <v>7</v>
      </c>
      <c r="D2276" s="616" t="s">
        <v>3815</v>
      </c>
      <c r="E2276" s="820" t="s">
        <v>14075</v>
      </c>
      <c r="F2276" s="820"/>
      <c r="G2276" s="552" t="s">
        <v>26</v>
      </c>
      <c r="H2276" s="551">
        <v>1</v>
      </c>
      <c r="I2276" s="550">
        <v>0.11</v>
      </c>
      <c r="J2276" s="550">
        <v>0.11</v>
      </c>
    </row>
    <row r="2277" spans="1:10" ht="24" customHeight="1">
      <c r="A2277" s="613" t="s">
        <v>14073</v>
      </c>
      <c r="B2277" s="545" t="s">
        <v>14290</v>
      </c>
      <c r="C2277" s="613" t="s">
        <v>7</v>
      </c>
      <c r="D2277" s="613" t="s">
        <v>5473</v>
      </c>
      <c r="E2277" s="817" t="s">
        <v>14092</v>
      </c>
      <c r="F2277" s="817"/>
      <c r="G2277" s="544" t="s">
        <v>26</v>
      </c>
      <c r="H2277" s="543">
        <v>1.24E-2</v>
      </c>
      <c r="I2277" s="542">
        <v>9.36</v>
      </c>
      <c r="J2277" s="542">
        <v>0.11</v>
      </c>
    </row>
    <row r="2278" spans="1:10" ht="25.5">
      <c r="A2278" s="614"/>
      <c r="B2278" s="614"/>
      <c r="C2278" s="614"/>
      <c r="D2278" s="614"/>
      <c r="E2278" s="614" t="s">
        <v>14070</v>
      </c>
      <c r="F2278" s="541">
        <v>5.97631E-2</v>
      </c>
      <c r="G2278" s="614" t="s">
        <v>14069</v>
      </c>
      <c r="H2278" s="541">
        <v>0.05</v>
      </c>
      <c r="I2278" s="614" t="s">
        <v>14068</v>
      </c>
      <c r="J2278" s="541">
        <v>0.11</v>
      </c>
    </row>
    <row r="2279" spans="1:10" ht="15" thickBot="1">
      <c r="A2279" s="614"/>
      <c r="B2279" s="614"/>
      <c r="C2279" s="614"/>
      <c r="D2279" s="614"/>
      <c r="E2279" s="614" t="s">
        <v>14067</v>
      </c>
      <c r="F2279" s="541">
        <v>0.03</v>
      </c>
      <c r="G2279" s="614"/>
      <c r="H2279" s="818" t="s">
        <v>14066</v>
      </c>
      <c r="I2279" s="818"/>
      <c r="J2279" s="541">
        <v>0.14000000000000001</v>
      </c>
    </row>
    <row r="2280" spans="1:10" ht="0.95" customHeight="1" thickTop="1">
      <c r="A2280" s="540"/>
      <c r="B2280" s="540"/>
      <c r="C2280" s="540"/>
      <c r="D2280" s="540"/>
      <c r="E2280" s="540"/>
      <c r="F2280" s="540"/>
      <c r="G2280" s="540"/>
      <c r="H2280" s="540"/>
      <c r="I2280" s="540"/>
      <c r="J2280" s="540"/>
    </row>
    <row r="2281" spans="1:10" ht="18" customHeight="1">
      <c r="A2281" s="615"/>
      <c r="B2281" s="554" t="s">
        <v>14089</v>
      </c>
      <c r="C2281" s="615" t="s">
        <v>14088</v>
      </c>
      <c r="D2281" s="615" t="s">
        <v>14087</v>
      </c>
      <c r="E2281" s="819" t="s">
        <v>14086</v>
      </c>
      <c r="F2281" s="819"/>
      <c r="G2281" s="555" t="s">
        <v>14085</v>
      </c>
      <c r="H2281" s="554" t="s">
        <v>14084</v>
      </c>
      <c r="I2281" s="554" t="s">
        <v>14083</v>
      </c>
      <c r="J2281" s="554" t="s">
        <v>14082</v>
      </c>
    </row>
    <row r="2282" spans="1:10" ht="24" customHeight="1">
      <c r="A2282" s="616" t="s">
        <v>14081</v>
      </c>
      <c r="B2282" s="553" t="s">
        <v>14289</v>
      </c>
      <c r="C2282" s="616" t="s">
        <v>7</v>
      </c>
      <c r="D2282" s="616" t="s">
        <v>3822</v>
      </c>
      <c r="E2282" s="820" t="s">
        <v>14075</v>
      </c>
      <c r="F2282" s="820"/>
      <c r="G2282" s="552" t="s">
        <v>26</v>
      </c>
      <c r="H2282" s="551">
        <v>1</v>
      </c>
      <c r="I2282" s="550">
        <v>0.13</v>
      </c>
      <c r="J2282" s="550">
        <v>0.13</v>
      </c>
    </row>
    <row r="2283" spans="1:10" ht="24" customHeight="1">
      <c r="A2283" s="613" t="s">
        <v>14073</v>
      </c>
      <c r="B2283" s="545" t="s">
        <v>14288</v>
      </c>
      <c r="C2283" s="613" t="s">
        <v>7</v>
      </c>
      <c r="D2283" s="613" t="s">
        <v>14026</v>
      </c>
      <c r="E2283" s="817" t="s">
        <v>14092</v>
      </c>
      <c r="F2283" s="817"/>
      <c r="G2283" s="544" t="s">
        <v>26</v>
      </c>
      <c r="H2283" s="543">
        <v>1.0200000000000001E-2</v>
      </c>
      <c r="I2283" s="542">
        <v>12.79</v>
      </c>
      <c r="J2283" s="542">
        <v>0.13</v>
      </c>
    </row>
    <row r="2284" spans="1:10" ht="25.5">
      <c r="A2284" s="614"/>
      <c r="B2284" s="614"/>
      <c r="C2284" s="614"/>
      <c r="D2284" s="614"/>
      <c r="E2284" s="614" t="s">
        <v>14070</v>
      </c>
      <c r="F2284" s="541">
        <v>7.06291E-2</v>
      </c>
      <c r="G2284" s="614" t="s">
        <v>14069</v>
      </c>
      <c r="H2284" s="541">
        <v>0.06</v>
      </c>
      <c r="I2284" s="614" t="s">
        <v>14068</v>
      </c>
      <c r="J2284" s="541">
        <v>0.13</v>
      </c>
    </row>
    <row r="2285" spans="1:10" ht="15" thickBot="1">
      <c r="A2285" s="614"/>
      <c r="B2285" s="614"/>
      <c r="C2285" s="614"/>
      <c r="D2285" s="614"/>
      <c r="E2285" s="614" t="s">
        <v>14067</v>
      </c>
      <c r="F2285" s="541">
        <v>0.03</v>
      </c>
      <c r="G2285" s="614"/>
      <c r="H2285" s="818" t="s">
        <v>14066</v>
      </c>
      <c r="I2285" s="818"/>
      <c r="J2285" s="541">
        <v>0.16</v>
      </c>
    </row>
    <row r="2286" spans="1:10" ht="0.95" customHeight="1" thickTop="1">
      <c r="A2286" s="540"/>
      <c r="B2286" s="540"/>
      <c r="C2286" s="540"/>
      <c r="D2286" s="540"/>
      <c r="E2286" s="540"/>
      <c r="F2286" s="540"/>
      <c r="G2286" s="540"/>
      <c r="H2286" s="540"/>
      <c r="I2286" s="540"/>
      <c r="J2286" s="540"/>
    </row>
    <row r="2287" spans="1:10" ht="18" customHeight="1">
      <c r="A2287" s="615"/>
      <c r="B2287" s="554" t="s">
        <v>14089</v>
      </c>
      <c r="C2287" s="615" t="s">
        <v>14088</v>
      </c>
      <c r="D2287" s="615" t="s">
        <v>14087</v>
      </c>
      <c r="E2287" s="819" t="s">
        <v>14086</v>
      </c>
      <c r="F2287" s="819"/>
      <c r="G2287" s="555" t="s">
        <v>14085</v>
      </c>
      <c r="H2287" s="554" t="s">
        <v>14084</v>
      </c>
      <c r="I2287" s="554" t="s">
        <v>14083</v>
      </c>
      <c r="J2287" s="554" t="s">
        <v>14082</v>
      </c>
    </row>
    <row r="2288" spans="1:10" ht="24" customHeight="1">
      <c r="A2288" s="616" t="s">
        <v>14081</v>
      </c>
      <c r="B2288" s="553" t="s">
        <v>14287</v>
      </c>
      <c r="C2288" s="616" t="s">
        <v>7</v>
      </c>
      <c r="D2288" s="616" t="s">
        <v>3827</v>
      </c>
      <c r="E2288" s="820" t="s">
        <v>14075</v>
      </c>
      <c r="F2288" s="820"/>
      <c r="G2288" s="552" t="s">
        <v>26</v>
      </c>
      <c r="H2288" s="551">
        <v>1</v>
      </c>
      <c r="I2288" s="550">
        <v>0.14000000000000001</v>
      </c>
      <c r="J2288" s="550">
        <v>0.14000000000000001</v>
      </c>
    </row>
    <row r="2289" spans="1:10" ht="24" customHeight="1">
      <c r="A2289" s="613" t="s">
        <v>14073</v>
      </c>
      <c r="B2289" s="545" t="s">
        <v>14286</v>
      </c>
      <c r="C2289" s="613" t="s">
        <v>7</v>
      </c>
      <c r="D2289" s="613" t="s">
        <v>5860</v>
      </c>
      <c r="E2289" s="817" t="s">
        <v>14092</v>
      </c>
      <c r="F2289" s="817"/>
      <c r="G2289" s="544" t="s">
        <v>26</v>
      </c>
      <c r="H2289" s="543">
        <v>1.0200000000000001E-2</v>
      </c>
      <c r="I2289" s="542">
        <v>13.95</v>
      </c>
      <c r="J2289" s="542">
        <v>0.14000000000000001</v>
      </c>
    </row>
    <row r="2290" spans="1:10" ht="25.5">
      <c r="A2290" s="614"/>
      <c r="B2290" s="614"/>
      <c r="C2290" s="614"/>
      <c r="D2290" s="614"/>
      <c r="E2290" s="614" t="s">
        <v>14070</v>
      </c>
      <c r="F2290" s="541">
        <v>7.6062199999999996E-2</v>
      </c>
      <c r="G2290" s="614" t="s">
        <v>14069</v>
      </c>
      <c r="H2290" s="541">
        <v>0.06</v>
      </c>
      <c r="I2290" s="614" t="s">
        <v>14068</v>
      </c>
      <c r="J2290" s="541">
        <v>0.14000000000000001</v>
      </c>
    </row>
    <row r="2291" spans="1:10" ht="15" thickBot="1">
      <c r="A2291" s="614"/>
      <c r="B2291" s="614"/>
      <c r="C2291" s="614"/>
      <c r="D2291" s="614"/>
      <c r="E2291" s="614" t="s">
        <v>14067</v>
      </c>
      <c r="F2291" s="541">
        <v>0.03</v>
      </c>
      <c r="G2291" s="614"/>
      <c r="H2291" s="818" t="s">
        <v>14066</v>
      </c>
      <c r="I2291" s="818"/>
      <c r="J2291" s="541">
        <v>0.17</v>
      </c>
    </row>
    <row r="2292" spans="1:10" ht="0.95" customHeight="1" thickTop="1">
      <c r="A2292" s="540"/>
      <c r="B2292" s="540"/>
      <c r="C2292" s="540"/>
      <c r="D2292" s="540"/>
      <c r="E2292" s="540"/>
      <c r="F2292" s="540"/>
      <c r="G2292" s="540"/>
      <c r="H2292" s="540"/>
      <c r="I2292" s="540"/>
      <c r="J2292" s="540"/>
    </row>
    <row r="2293" spans="1:10" ht="18" customHeight="1">
      <c r="A2293" s="615"/>
      <c r="B2293" s="554" t="s">
        <v>14089</v>
      </c>
      <c r="C2293" s="615" t="s">
        <v>14088</v>
      </c>
      <c r="D2293" s="615" t="s">
        <v>14087</v>
      </c>
      <c r="E2293" s="819" t="s">
        <v>14086</v>
      </c>
      <c r="F2293" s="819"/>
      <c r="G2293" s="555" t="s">
        <v>14085</v>
      </c>
      <c r="H2293" s="554" t="s">
        <v>14084</v>
      </c>
      <c r="I2293" s="554" t="s">
        <v>14083</v>
      </c>
      <c r="J2293" s="554" t="s">
        <v>14082</v>
      </c>
    </row>
    <row r="2294" spans="1:10" ht="24" customHeight="1">
      <c r="A2294" s="616" t="s">
        <v>14081</v>
      </c>
      <c r="B2294" s="553" t="s">
        <v>14285</v>
      </c>
      <c r="C2294" s="616" t="s">
        <v>7</v>
      </c>
      <c r="D2294" s="616" t="s">
        <v>3828</v>
      </c>
      <c r="E2294" s="820" t="s">
        <v>14075</v>
      </c>
      <c r="F2294" s="820"/>
      <c r="G2294" s="552" t="s">
        <v>26</v>
      </c>
      <c r="H2294" s="551">
        <v>1</v>
      </c>
      <c r="I2294" s="550">
        <v>0.1</v>
      </c>
      <c r="J2294" s="550">
        <v>0.1</v>
      </c>
    </row>
    <row r="2295" spans="1:10" ht="24" customHeight="1">
      <c r="A2295" s="613" t="s">
        <v>14073</v>
      </c>
      <c r="B2295" s="545" t="s">
        <v>14284</v>
      </c>
      <c r="C2295" s="613" t="s">
        <v>7</v>
      </c>
      <c r="D2295" s="613" t="s">
        <v>5859</v>
      </c>
      <c r="E2295" s="817" t="s">
        <v>14092</v>
      </c>
      <c r="F2295" s="817"/>
      <c r="G2295" s="544" t="s">
        <v>26</v>
      </c>
      <c r="H2295" s="543">
        <v>7.9000000000000008E-3</v>
      </c>
      <c r="I2295" s="542">
        <v>12.79</v>
      </c>
      <c r="J2295" s="542">
        <v>0.1</v>
      </c>
    </row>
    <row r="2296" spans="1:10" ht="25.5">
      <c r="A2296" s="614"/>
      <c r="B2296" s="614"/>
      <c r="C2296" s="614"/>
      <c r="D2296" s="614"/>
      <c r="E2296" s="614" t="s">
        <v>14070</v>
      </c>
      <c r="F2296" s="541">
        <v>5.4330099999999999E-2</v>
      </c>
      <c r="G2296" s="614" t="s">
        <v>14069</v>
      </c>
      <c r="H2296" s="541">
        <v>0.05</v>
      </c>
      <c r="I2296" s="614" t="s">
        <v>14068</v>
      </c>
      <c r="J2296" s="541">
        <v>0.1</v>
      </c>
    </row>
    <row r="2297" spans="1:10" ht="15" thickBot="1">
      <c r="A2297" s="614"/>
      <c r="B2297" s="614"/>
      <c r="C2297" s="614"/>
      <c r="D2297" s="614"/>
      <c r="E2297" s="614" t="s">
        <v>14067</v>
      </c>
      <c r="F2297" s="541">
        <v>0.02</v>
      </c>
      <c r="G2297" s="614"/>
      <c r="H2297" s="818" t="s">
        <v>14066</v>
      </c>
      <c r="I2297" s="818"/>
      <c r="J2297" s="541">
        <v>0.12</v>
      </c>
    </row>
    <row r="2298" spans="1:10" ht="0.95" customHeight="1" thickTop="1">
      <c r="A2298" s="540"/>
      <c r="B2298" s="540"/>
      <c r="C2298" s="540"/>
      <c r="D2298" s="540"/>
      <c r="E2298" s="540"/>
      <c r="F2298" s="540"/>
      <c r="G2298" s="540"/>
      <c r="H2298" s="540"/>
      <c r="I2298" s="540"/>
      <c r="J2298" s="540"/>
    </row>
    <row r="2299" spans="1:10" ht="18" customHeight="1">
      <c r="A2299" s="615"/>
      <c r="B2299" s="554" t="s">
        <v>14089</v>
      </c>
      <c r="C2299" s="615" t="s">
        <v>14088</v>
      </c>
      <c r="D2299" s="615" t="s">
        <v>14087</v>
      </c>
      <c r="E2299" s="819" t="s">
        <v>14086</v>
      </c>
      <c r="F2299" s="819"/>
      <c r="G2299" s="555" t="s">
        <v>14085</v>
      </c>
      <c r="H2299" s="554" t="s">
        <v>14084</v>
      </c>
      <c r="I2299" s="554" t="s">
        <v>14083</v>
      </c>
      <c r="J2299" s="554" t="s">
        <v>14082</v>
      </c>
    </row>
    <row r="2300" spans="1:10" ht="24" customHeight="1">
      <c r="A2300" s="616" t="s">
        <v>14081</v>
      </c>
      <c r="B2300" s="553" t="s">
        <v>14283</v>
      </c>
      <c r="C2300" s="616" t="s">
        <v>7</v>
      </c>
      <c r="D2300" s="616" t="s">
        <v>3830</v>
      </c>
      <c r="E2300" s="820" t="s">
        <v>14075</v>
      </c>
      <c r="F2300" s="820"/>
      <c r="G2300" s="552" t="s">
        <v>26</v>
      </c>
      <c r="H2300" s="551">
        <v>1</v>
      </c>
      <c r="I2300" s="550">
        <v>0.34</v>
      </c>
      <c r="J2300" s="550">
        <v>0.34</v>
      </c>
    </row>
    <row r="2301" spans="1:10" ht="24" customHeight="1">
      <c r="A2301" s="613" t="s">
        <v>14073</v>
      </c>
      <c r="B2301" s="545" t="s">
        <v>14282</v>
      </c>
      <c r="C2301" s="613" t="s">
        <v>7</v>
      </c>
      <c r="D2301" s="613" t="s">
        <v>6139</v>
      </c>
      <c r="E2301" s="817" t="s">
        <v>14092</v>
      </c>
      <c r="F2301" s="817"/>
      <c r="G2301" s="544" t="s">
        <v>26</v>
      </c>
      <c r="H2301" s="543">
        <v>2.5700000000000001E-2</v>
      </c>
      <c r="I2301" s="542">
        <v>13.23</v>
      </c>
      <c r="J2301" s="542">
        <v>0.34</v>
      </c>
    </row>
    <row r="2302" spans="1:10" ht="25.5">
      <c r="A2302" s="614"/>
      <c r="B2302" s="614"/>
      <c r="C2302" s="614"/>
      <c r="D2302" s="614"/>
      <c r="E2302" s="614" t="s">
        <v>14070</v>
      </c>
      <c r="F2302" s="541">
        <v>0.18472240000000001</v>
      </c>
      <c r="G2302" s="614" t="s">
        <v>14069</v>
      </c>
      <c r="H2302" s="541">
        <v>0.16</v>
      </c>
      <c r="I2302" s="614" t="s">
        <v>14068</v>
      </c>
      <c r="J2302" s="541">
        <v>0.34</v>
      </c>
    </row>
    <row r="2303" spans="1:10" ht="15" thickBot="1">
      <c r="A2303" s="614"/>
      <c r="B2303" s="614"/>
      <c r="C2303" s="614"/>
      <c r="D2303" s="614"/>
      <c r="E2303" s="614" t="s">
        <v>14067</v>
      </c>
      <c r="F2303" s="541">
        <v>0.09</v>
      </c>
      <c r="G2303" s="614"/>
      <c r="H2303" s="818" t="s">
        <v>14066</v>
      </c>
      <c r="I2303" s="818"/>
      <c r="J2303" s="541">
        <v>0.43</v>
      </c>
    </row>
    <row r="2304" spans="1:10" ht="0.95" customHeight="1" thickTop="1">
      <c r="A2304" s="540"/>
      <c r="B2304" s="540"/>
      <c r="C2304" s="540"/>
      <c r="D2304" s="540"/>
      <c r="E2304" s="540"/>
      <c r="F2304" s="540"/>
      <c r="G2304" s="540"/>
      <c r="H2304" s="540"/>
      <c r="I2304" s="540"/>
      <c r="J2304" s="540"/>
    </row>
    <row r="2305" spans="1:10" ht="18" customHeight="1">
      <c r="A2305" s="615"/>
      <c r="B2305" s="554" t="s">
        <v>14089</v>
      </c>
      <c r="C2305" s="615" t="s">
        <v>14088</v>
      </c>
      <c r="D2305" s="615" t="s">
        <v>14087</v>
      </c>
      <c r="E2305" s="819" t="s">
        <v>14086</v>
      </c>
      <c r="F2305" s="819"/>
      <c r="G2305" s="555" t="s">
        <v>14085</v>
      </c>
      <c r="H2305" s="554" t="s">
        <v>14084</v>
      </c>
      <c r="I2305" s="554" t="s">
        <v>14083</v>
      </c>
      <c r="J2305" s="554" t="s">
        <v>14082</v>
      </c>
    </row>
    <row r="2306" spans="1:10" ht="24" customHeight="1">
      <c r="A2306" s="616" t="s">
        <v>14081</v>
      </c>
      <c r="B2306" s="553" t="s">
        <v>14279</v>
      </c>
      <c r="C2306" s="616" t="s">
        <v>7</v>
      </c>
      <c r="D2306" s="616" t="s">
        <v>3833</v>
      </c>
      <c r="E2306" s="820" t="s">
        <v>14075</v>
      </c>
      <c r="F2306" s="820"/>
      <c r="G2306" s="552" t="s">
        <v>26</v>
      </c>
      <c r="H2306" s="551">
        <v>1</v>
      </c>
      <c r="I2306" s="550">
        <v>0.16</v>
      </c>
      <c r="J2306" s="550">
        <v>0.16</v>
      </c>
    </row>
    <row r="2307" spans="1:10" ht="24" customHeight="1">
      <c r="A2307" s="613" t="s">
        <v>14073</v>
      </c>
      <c r="B2307" s="545" t="s">
        <v>14278</v>
      </c>
      <c r="C2307" s="613" t="s">
        <v>7</v>
      </c>
      <c r="D2307" s="613" t="s">
        <v>6260</v>
      </c>
      <c r="E2307" s="817" t="s">
        <v>14092</v>
      </c>
      <c r="F2307" s="817"/>
      <c r="G2307" s="544" t="s">
        <v>26</v>
      </c>
      <c r="H2307" s="543">
        <v>1.24E-2</v>
      </c>
      <c r="I2307" s="542">
        <v>13.23</v>
      </c>
      <c r="J2307" s="542">
        <v>0.16</v>
      </c>
    </row>
    <row r="2308" spans="1:10" ht="25.5">
      <c r="A2308" s="614"/>
      <c r="B2308" s="614"/>
      <c r="C2308" s="614"/>
      <c r="D2308" s="614"/>
      <c r="E2308" s="614" t="s">
        <v>14070</v>
      </c>
      <c r="F2308" s="541">
        <v>8.6928199999999997E-2</v>
      </c>
      <c r="G2308" s="614" t="s">
        <v>14069</v>
      </c>
      <c r="H2308" s="541">
        <v>7.0000000000000007E-2</v>
      </c>
      <c r="I2308" s="614" t="s">
        <v>14068</v>
      </c>
      <c r="J2308" s="541">
        <v>0.16</v>
      </c>
    </row>
    <row r="2309" spans="1:10" ht="15" thickBot="1">
      <c r="A2309" s="614"/>
      <c r="B2309" s="614"/>
      <c r="C2309" s="614"/>
      <c r="D2309" s="614"/>
      <c r="E2309" s="614" t="s">
        <v>14067</v>
      </c>
      <c r="F2309" s="541">
        <v>0.04</v>
      </c>
      <c r="G2309" s="614"/>
      <c r="H2309" s="818" t="s">
        <v>14066</v>
      </c>
      <c r="I2309" s="818"/>
      <c r="J2309" s="541">
        <v>0.2</v>
      </c>
    </row>
    <row r="2310" spans="1:10" ht="0.95" customHeight="1" thickTop="1">
      <c r="A2310" s="540"/>
      <c r="B2310" s="540"/>
      <c r="C2310" s="540"/>
      <c r="D2310" s="540"/>
      <c r="E2310" s="540"/>
      <c r="F2310" s="540"/>
      <c r="G2310" s="540"/>
      <c r="H2310" s="540"/>
      <c r="I2310" s="540"/>
      <c r="J2310" s="540"/>
    </row>
    <row r="2311" spans="1:10" ht="18" customHeight="1">
      <c r="A2311" s="615"/>
      <c r="B2311" s="554" t="s">
        <v>14089</v>
      </c>
      <c r="C2311" s="615" t="s">
        <v>14088</v>
      </c>
      <c r="D2311" s="615" t="s">
        <v>14087</v>
      </c>
      <c r="E2311" s="819" t="s">
        <v>14086</v>
      </c>
      <c r="F2311" s="819"/>
      <c r="G2311" s="555" t="s">
        <v>14085</v>
      </c>
      <c r="H2311" s="554" t="s">
        <v>14084</v>
      </c>
      <c r="I2311" s="554" t="s">
        <v>14083</v>
      </c>
      <c r="J2311" s="554" t="s">
        <v>14082</v>
      </c>
    </row>
    <row r="2312" spans="1:10" ht="24" customHeight="1">
      <c r="A2312" s="616" t="s">
        <v>14081</v>
      </c>
      <c r="B2312" s="553" t="s">
        <v>14889</v>
      </c>
      <c r="C2312" s="616" t="s">
        <v>7</v>
      </c>
      <c r="D2312" s="616" t="s">
        <v>3892</v>
      </c>
      <c r="E2312" s="820" t="s">
        <v>14075</v>
      </c>
      <c r="F2312" s="820"/>
      <c r="G2312" s="552" t="s">
        <v>26</v>
      </c>
      <c r="H2312" s="551">
        <v>1</v>
      </c>
      <c r="I2312" s="550">
        <v>0.78</v>
      </c>
      <c r="J2312" s="550">
        <v>0.78</v>
      </c>
    </row>
    <row r="2313" spans="1:10" ht="24" customHeight="1">
      <c r="A2313" s="613" t="s">
        <v>14073</v>
      </c>
      <c r="B2313" s="545" t="s">
        <v>14888</v>
      </c>
      <c r="C2313" s="613" t="s">
        <v>7</v>
      </c>
      <c r="D2313" s="613" t="s">
        <v>6263</v>
      </c>
      <c r="E2313" s="817" t="s">
        <v>14092</v>
      </c>
      <c r="F2313" s="817"/>
      <c r="G2313" s="544" t="s">
        <v>26</v>
      </c>
      <c r="H2313" s="543">
        <v>1.0200000000000001E-2</v>
      </c>
      <c r="I2313" s="542">
        <v>77.39</v>
      </c>
      <c r="J2313" s="542">
        <v>0.78</v>
      </c>
    </row>
    <row r="2314" spans="1:10" ht="25.5">
      <c r="A2314" s="614"/>
      <c r="B2314" s="614"/>
      <c r="C2314" s="614"/>
      <c r="D2314" s="614"/>
      <c r="E2314" s="614" t="s">
        <v>14070</v>
      </c>
      <c r="F2314" s="541">
        <v>0.42377490000000001</v>
      </c>
      <c r="G2314" s="614" t="s">
        <v>14069</v>
      </c>
      <c r="H2314" s="541">
        <v>0.36</v>
      </c>
      <c r="I2314" s="614" t="s">
        <v>14068</v>
      </c>
      <c r="J2314" s="541">
        <v>0.78</v>
      </c>
    </row>
    <row r="2315" spans="1:10" ht="15" thickBot="1">
      <c r="A2315" s="614"/>
      <c r="B2315" s="614"/>
      <c r="C2315" s="614"/>
      <c r="D2315" s="614"/>
      <c r="E2315" s="614" t="s">
        <v>14067</v>
      </c>
      <c r="F2315" s="541">
        <v>0.21</v>
      </c>
      <c r="G2315" s="614"/>
      <c r="H2315" s="818" t="s">
        <v>14066</v>
      </c>
      <c r="I2315" s="818"/>
      <c r="J2315" s="541">
        <v>0.99</v>
      </c>
    </row>
    <row r="2316" spans="1:10" ht="0.95" customHeight="1" thickTop="1">
      <c r="A2316" s="540"/>
      <c r="B2316" s="540"/>
      <c r="C2316" s="540"/>
      <c r="D2316" s="540"/>
      <c r="E2316" s="540"/>
      <c r="F2316" s="540"/>
      <c r="G2316" s="540"/>
      <c r="H2316" s="540"/>
      <c r="I2316" s="540"/>
      <c r="J2316" s="540"/>
    </row>
    <row r="2317" spans="1:10" ht="18" customHeight="1">
      <c r="A2317" s="615"/>
      <c r="B2317" s="554" t="s">
        <v>14089</v>
      </c>
      <c r="C2317" s="615" t="s">
        <v>14088</v>
      </c>
      <c r="D2317" s="615" t="s">
        <v>14087</v>
      </c>
      <c r="E2317" s="819" t="s">
        <v>14086</v>
      </c>
      <c r="F2317" s="819"/>
      <c r="G2317" s="555" t="s">
        <v>14085</v>
      </c>
      <c r="H2317" s="554" t="s">
        <v>14084</v>
      </c>
      <c r="I2317" s="554" t="s">
        <v>14083</v>
      </c>
      <c r="J2317" s="554" t="s">
        <v>14082</v>
      </c>
    </row>
    <row r="2318" spans="1:10" ht="24" customHeight="1">
      <c r="A2318" s="616" t="s">
        <v>14081</v>
      </c>
      <c r="B2318" s="553" t="s">
        <v>14259</v>
      </c>
      <c r="C2318" s="616" t="s">
        <v>7</v>
      </c>
      <c r="D2318" s="616" t="s">
        <v>3835</v>
      </c>
      <c r="E2318" s="820" t="s">
        <v>14075</v>
      </c>
      <c r="F2318" s="820"/>
      <c r="G2318" s="552" t="s">
        <v>26</v>
      </c>
      <c r="H2318" s="551">
        <v>1</v>
      </c>
      <c r="I2318" s="550">
        <v>0.19</v>
      </c>
      <c r="J2318" s="550">
        <v>0.19</v>
      </c>
    </row>
    <row r="2319" spans="1:10" ht="24" customHeight="1">
      <c r="A2319" s="613" t="s">
        <v>14073</v>
      </c>
      <c r="B2319" s="545" t="s">
        <v>14258</v>
      </c>
      <c r="C2319" s="613" t="s">
        <v>7</v>
      </c>
      <c r="D2319" s="613" t="s">
        <v>7962</v>
      </c>
      <c r="E2319" s="817" t="s">
        <v>14092</v>
      </c>
      <c r="F2319" s="817"/>
      <c r="G2319" s="544" t="s">
        <v>26</v>
      </c>
      <c r="H2319" s="543">
        <v>1.46E-2</v>
      </c>
      <c r="I2319" s="542">
        <v>13.54</v>
      </c>
      <c r="J2319" s="542">
        <v>0.19</v>
      </c>
    </row>
    <row r="2320" spans="1:10" ht="25.5">
      <c r="A2320" s="614"/>
      <c r="B2320" s="614"/>
      <c r="C2320" s="614"/>
      <c r="D2320" s="614"/>
      <c r="E2320" s="614" t="s">
        <v>14070</v>
      </c>
      <c r="F2320" s="541">
        <v>0.10322720000000001</v>
      </c>
      <c r="G2320" s="614" t="s">
        <v>14069</v>
      </c>
      <c r="H2320" s="541">
        <v>0.09</v>
      </c>
      <c r="I2320" s="614" t="s">
        <v>14068</v>
      </c>
      <c r="J2320" s="541">
        <v>0.19</v>
      </c>
    </row>
    <row r="2321" spans="1:10" ht="15" thickBot="1">
      <c r="A2321" s="614"/>
      <c r="B2321" s="614"/>
      <c r="C2321" s="614"/>
      <c r="D2321" s="614"/>
      <c r="E2321" s="614" t="s">
        <v>14067</v>
      </c>
      <c r="F2321" s="541">
        <v>0.05</v>
      </c>
      <c r="G2321" s="614"/>
      <c r="H2321" s="818" t="s">
        <v>14066</v>
      </c>
      <c r="I2321" s="818"/>
      <c r="J2321" s="541">
        <v>0.24</v>
      </c>
    </row>
    <row r="2322" spans="1:10" ht="0.95" customHeight="1" thickTop="1">
      <c r="A2322" s="540"/>
      <c r="B2322" s="540"/>
      <c r="C2322" s="540"/>
      <c r="D2322" s="540"/>
      <c r="E2322" s="540"/>
      <c r="F2322" s="540"/>
      <c r="G2322" s="540"/>
      <c r="H2322" s="540"/>
      <c r="I2322" s="540"/>
      <c r="J2322" s="540"/>
    </row>
    <row r="2323" spans="1:10" ht="18" customHeight="1">
      <c r="A2323" s="615"/>
      <c r="B2323" s="554" t="s">
        <v>14089</v>
      </c>
      <c r="C2323" s="615" t="s">
        <v>14088</v>
      </c>
      <c r="D2323" s="615" t="s">
        <v>14087</v>
      </c>
      <c r="E2323" s="819" t="s">
        <v>14086</v>
      </c>
      <c r="F2323" s="819"/>
      <c r="G2323" s="555" t="s">
        <v>14085</v>
      </c>
      <c r="H2323" s="554" t="s">
        <v>14084</v>
      </c>
      <c r="I2323" s="554" t="s">
        <v>14083</v>
      </c>
      <c r="J2323" s="554" t="s">
        <v>14082</v>
      </c>
    </row>
    <row r="2324" spans="1:10" ht="24" customHeight="1">
      <c r="A2324" s="616" t="s">
        <v>14081</v>
      </c>
      <c r="B2324" s="553" t="s">
        <v>14958</v>
      </c>
      <c r="C2324" s="616" t="s">
        <v>7</v>
      </c>
      <c r="D2324" s="616" t="s">
        <v>3880</v>
      </c>
      <c r="E2324" s="820" t="s">
        <v>14075</v>
      </c>
      <c r="F2324" s="820"/>
      <c r="G2324" s="552" t="s">
        <v>26</v>
      </c>
      <c r="H2324" s="551">
        <v>1</v>
      </c>
      <c r="I2324" s="550">
        <v>0.04</v>
      </c>
      <c r="J2324" s="550">
        <v>0.04</v>
      </c>
    </row>
    <row r="2325" spans="1:10" ht="24" customHeight="1">
      <c r="A2325" s="613" t="s">
        <v>14073</v>
      </c>
      <c r="B2325" s="545" t="s">
        <v>14959</v>
      </c>
      <c r="C2325" s="613" t="s">
        <v>7</v>
      </c>
      <c r="D2325" s="613" t="s">
        <v>8327</v>
      </c>
      <c r="E2325" s="817" t="s">
        <v>14092</v>
      </c>
      <c r="F2325" s="817"/>
      <c r="G2325" s="544" t="s">
        <v>26</v>
      </c>
      <c r="H2325" s="543">
        <v>3.5000000000000001E-3</v>
      </c>
      <c r="I2325" s="542">
        <v>12.36</v>
      </c>
      <c r="J2325" s="542">
        <v>0.04</v>
      </c>
    </row>
    <row r="2326" spans="1:10" ht="25.5">
      <c r="A2326" s="614"/>
      <c r="B2326" s="614"/>
      <c r="C2326" s="614"/>
      <c r="D2326" s="614"/>
      <c r="E2326" s="614" t="s">
        <v>14070</v>
      </c>
      <c r="F2326" s="541">
        <v>2.1732000000000001E-2</v>
      </c>
      <c r="G2326" s="614" t="s">
        <v>14069</v>
      </c>
      <c r="H2326" s="541">
        <v>0.02</v>
      </c>
      <c r="I2326" s="614" t="s">
        <v>14068</v>
      </c>
      <c r="J2326" s="541">
        <v>0.04</v>
      </c>
    </row>
    <row r="2327" spans="1:10" ht="15" thickBot="1">
      <c r="A2327" s="614"/>
      <c r="B2327" s="614"/>
      <c r="C2327" s="614"/>
      <c r="D2327" s="614"/>
      <c r="E2327" s="614" t="s">
        <v>14067</v>
      </c>
      <c r="F2327" s="541">
        <v>0.01</v>
      </c>
      <c r="G2327" s="614"/>
      <c r="H2327" s="818" t="s">
        <v>14066</v>
      </c>
      <c r="I2327" s="818"/>
      <c r="J2327" s="541">
        <v>0.05</v>
      </c>
    </row>
    <row r="2328" spans="1:10" ht="0.95" customHeight="1" thickTop="1">
      <c r="A2328" s="540"/>
      <c r="B2328" s="540"/>
      <c r="C2328" s="540"/>
      <c r="D2328" s="540"/>
      <c r="E2328" s="540"/>
      <c r="F2328" s="540"/>
      <c r="G2328" s="540"/>
      <c r="H2328" s="540"/>
      <c r="I2328" s="540"/>
      <c r="J2328" s="540"/>
    </row>
    <row r="2329" spans="1:10" ht="18" customHeight="1">
      <c r="A2329" s="615"/>
      <c r="B2329" s="554" t="s">
        <v>14089</v>
      </c>
      <c r="C2329" s="615" t="s">
        <v>14088</v>
      </c>
      <c r="D2329" s="615" t="s">
        <v>14087</v>
      </c>
      <c r="E2329" s="819" t="s">
        <v>14086</v>
      </c>
      <c r="F2329" s="819"/>
      <c r="G2329" s="555" t="s">
        <v>14085</v>
      </c>
      <c r="H2329" s="554" t="s">
        <v>14084</v>
      </c>
      <c r="I2329" s="554" t="s">
        <v>14083</v>
      </c>
      <c r="J2329" s="554" t="s">
        <v>14082</v>
      </c>
    </row>
    <row r="2330" spans="1:10" ht="24" customHeight="1">
      <c r="A2330" s="616" t="s">
        <v>14081</v>
      </c>
      <c r="B2330" s="553" t="s">
        <v>14254</v>
      </c>
      <c r="C2330" s="616" t="s">
        <v>7</v>
      </c>
      <c r="D2330" s="616" t="s">
        <v>3838</v>
      </c>
      <c r="E2330" s="820" t="s">
        <v>14075</v>
      </c>
      <c r="F2330" s="820"/>
      <c r="G2330" s="552" t="s">
        <v>26</v>
      </c>
      <c r="H2330" s="551">
        <v>1</v>
      </c>
      <c r="I2330" s="550">
        <v>0.13</v>
      </c>
      <c r="J2330" s="550">
        <v>0.13</v>
      </c>
    </row>
    <row r="2331" spans="1:10" ht="24" customHeight="1">
      <c r="A2331" s="613" t="s">
        <v>14073</v>
      </c>
      <c r="B2331" s="545" t="s">
        <v>14253</v>
      </c>
      <c r="C2331" s="613" t="s">
        <v>7</v>
      </c>
      <c r="D2331" s="613" t="s">
        <v>6798</v>
      </c>
      <c r="E2331" s="817" t="s">
        <v>14092</v>
      </c>
      <c r="F2331" s="817"/>
      <c r="G2331" s="544" t="s">
        <v>26</v>
      </c>
      <c r="H2331" s="543">
        <v>1.0200000000000001E-2</v>
      </c>
      <c r="I2331" s="542">
        <v>13.06</v>
      </c>
      <c r="J2331" s="542">
        <v>0.13</v>
      </c>
    </row>
    <row r="2332" spans="1:10" ht="25.5">
      <c r="A2332" s="614"/>
      <c r="B2332" s="614"/>
      <c r="C2332" s="614"/>
      <c r="D2332" s="614"/>
      <c r="E2332" s="614" t="s">
        <v>14070</v>
      </c>
      <c r="F2332" s="541">
        <v>7.06291E-2</v>
      </c>
      <c r="G2332" s="614" t="s">
        <v>14069</v>
      </c>
      <c r="H2332" s="541">
        <v>0.06</v>
      </c>
      <c r="I2332" s="614" t="s">
        <v>14068</v>
      </c>
      <c r="J2332" s="541">
        <v>0.13</v>
      </c>
    </row>
    <row r="2333" spans="1:10" ht="15" thickBot="1">
      <c r="A2333" s="614"/>
      <c r="B2333" s="614"/>
      <c r="C2333" s="614"/>
      <c r="D2333" s="614"/>
      <c r="E2333" s="614" t="s">
        <v>14067</v>
      </c>
      <c r="F2333" s="541">
        <v>0.03</v>
      </c>
      <c r="G2333" s="614"/>
      <c r="H2333" s="818" t="s">
        <v>14066</v>
      </c>
      <c r="I2333" s="818"/>
      <c r="J2333" s="541">
        <v>0.16</v>
      </c>
    </row>
    <row r="2334" spans="1:10" ht="0.95" customHeight="1" thickTop="1">
      <c r="A2334" s="540"/>
      <c r="B2334" s="540"/>
      <c r="C2334" s="540"/>
      <c r="D2334" s="540"/>
      <c r="E2334" s="540"/>
      <c r="F2334" s="540"/>
      <c r="G2334" s="540"/>
      <c r="H2334" s="540"/>
      <c r="I2334" s="540"/>
      <c r="J2334" s="540"/>
    </row>
    <row r="2335" spans="1:10" ht="18" customHeight="1">
      <c r="A2335" s="615"/>
      <c r="B2335" s="554" t="s">
        <v>14089</v>
      </c>
      <c r="C2335" s="615" t="s">
        <v>14088</v>
      </c>
      <c r="D2335" s="615" t="s">
        <v>14087</v>
      </c>
      <c r="E2335" s="819" t="s">
        <v>14086</v>
      </c>
      <c r="F2335" s="819"/>
      <c r="G2335" s="555" t="s">
        <v>14085</v>
      </c>
      <c r="H2335" s="554" t="s">
        <v>14084</v>
      </c>
      <c r="I2335" s="554" t="s">
        <v>14083</v>
      </c>
      <c r="J2335" s="554" t="s">
        <v>14082</v>
      </c>
    </row>
    <row r="2336" spans="1:10" ht="24" customHeight="1">
      <c r="A2336" s="616" t="s">
        <v>14081</v>
      </c>
      <c r="B2336" s="553" t="s">
        <v>14244</v>
      </c>
      <c r="C2336" s="616" t="s">
        <v>7</v>
      </c>
      <c r="D2336" s="616" t="s">
        <v>3843</v>
      </c>
      <c r="E2336" s="820" t="s">
        <v>14075</v>
      </c>
      <c r="F2336" s="820"/>
      <c r="G2336" s="552" t="s">
        <v>26</v>
      </c>
      <c r="H2336" s="551">
        <v>1</v>
      </c>
      <c r="I2336" s="550">
        <v>0.03</v>
      </c>
      <c r="J2336" s="550">
        <v>0.03</v>
      </c>
    </row>
    <row r="2337" spans="1:10" ht="24" customHeight="1">
      <c r="A2337" s="613" t="s">
        <v>14073</v>
      </c>
      <c r="B2337" s="545" t="s">
        <v>14243</v>
      </c>
      <c r="C2337" s="613" t="s">
        <v>7</v>
      </c>
      <c r="D2337" s="613" t="s">
        <v>10158</v>
      </c>
      <c r="E2337" s="817" t="s">
        <v>14092</v>
      </c>
      <c r="F2337" s="817"/>
      <c r="G2337" s="544" t="s">
        <v>26</v>
      </c>
      <c r="H2337" s="543">
        <v>3.5000000000000001E-3</v>
      </c>
      <c r="I2337" s="542">
        <v>9.58</v>
      </c>
      <c r="J2337" s="542">
        <v>0.03</v>
      </c>
    </row>
    <row r="2338" spans="1:10" ht="25.5">
      <c r="A2338" s="614"/>
      <c r="B2338" s="614"/>
      <c r="C2338" s="614"/>
      <c r="D2338" s="614"/>
      <c r="E2338" s="614" t="s">
        <v>14070</v>
      </c>
      <c r="F2338" s="541">
        <v>1.6299000000000001E-2</v>
      </c>
      <c r="G2338" s="614" t="s">
        <v>14069</v>
      </c>
      <c r="H2338" s="541">
        <v>0.01</v>
      </c>
      <c r="I2338" s="614" t="s">
        <v>14068</v>
      </c>
      <c r="J2338" s="541">
        <v>0.03</v>
      </c>
    </row>
    <row r="2339" spans="1:10" ht="15" thickBot="1">
      <c r="A2339" s="614"/>
      <c r="B2339" s="614"/>
      <c r="C2339" s="614"/>
      <c r="D2339" s="614"/>
      <c r="E2339" s="614" t="s">
        <v>14067</v>
      </c>
      <c r="F2339" s="541">
        <v>0</v>
      </c>
      <c r="G2339" s="614"/>
      <c r="H2339" s="818" t="s">
        <v>14066</v>
      </c>
      <c r="I2339" s="818"/>
      <c r="J2339" s="541">
        <v>0.03</v>
      </c>
    </row>
    <row r="2340" spans="1:10" ht="0.95" customHeight="1" thickTop="1">
      <c r="A2340" s="540"/>
      <c r="B2340" s="540"/>
      <c r="C2340" s="540"/>
      <c r="D2340" s="540"/>
      <c r="E2340" s="540"/>
      <c r="F2340" s="540"/>
      <c r="G2340" s="540"/>
      <c r="H2340" s="540"/>
      <c r="I2340" s="540"/>
      <c r="J2340" s="540"/>
    </row>
    <row r="2341" spans="1:10" ht="18" customHeight="1">
      <c r="A2341" s="615"/>
      <c r="B2341" s="554" t="s">
        <v>14089</v>
      </c>
      <c r="C2341" s="615" t="s">
        <v>14088</v>
      </c>
      <c r="D2341" s="615" t="s">
        <v>14087</v>
      </c>
      <c r="E2341" s="819" t="s">
        <v>14086</v>
      </c>
      <c r="F2341" s="819"/>
      <c r="G2341" s="555" t="s">
        <v>14085</v>
      </c>
      <c r="H2341" s="554" t="s">
        <v>14084</v>
      </c>
      <c r="I2341" s="554" t="s">
        <v>14083</v>
      </c>
      <c r="J2341" s="554" t="s">
        <v>14082</v>
      </c>
    </row>
    <row r="2342" spans="1:10" ht="24" customHeight="1">
      <c r="A2342" s="616" t="s">
        <v>14081</v>
      </c>
      <c r="B2342" s="553" t="s">
        <v>14241</v>
      </c>
      <c r="C2342" s="616" t="s">
        <v>7</v>
      </c>
      <c r="D2342" s="616" t="s">
        <v>3844</v>
      </c>
      <c r="E2342" s="820" t="s">
        <v>14075</v>
      </c>
      <c r="F2342" s="820"/>
      <c r="G2342" s="552" t="s">
        <v>26</v>
      </c>
      <c r="H2342" s="551">
        <v>1</v>
      </c>
      <c r="I2342" s="550">
        <v>0.03</v>
      </c>
      <c r="J2342" s="550">
        <v>0.03</v>
      </c>
    </row>
    <row r="2343" spans="1:10" ht="24" customHeight="1">
      <c r="A2343" s="613" t="s">
        <v>14073</v>
      </c>
      <c r="B2343" s="545" t="s">
        <v>14240</v>
      </c>
      <c r="C2343" s="613" t="s">
        <v>7</v>
      </c>
      <c r="D2343" s="613" t="s">
        <v>6640</v>
      </c>
      <c r="E2343" s="817" t="s">
        <v>14092</v>
      </c>
      <c r="F2343" s="817"/>
      <c r="G2343" s="544" t="s">
        <v>26</v>
      </c>
      <c r="H2343" s="543">
        <v>3.5000000000000001E-3</v>
      </c>
      <c r="I2343" s="542">
        <v>10.16</v>
      </c>
      <c r="J2343" s="542">
        <v>0.03</v>
      </c>
    </row>
    <row r="2344" spans="1:10" ht="25.5">
      <c r="A2344" s="614"/>
      <c r="B2344" s="614"/>
      <c r="C2344" s="614"/>
      <c r="D2344" s="614"/>
      <c r="E2344" s="614" t="s">
        <v>14070</v>
      </c>
      <c r="F2344" s="541">
        <v>1.6299000000000001E-2</v>
      </c>
      <c r="G2344" s="614" t="s">
        <v>14069</v>
      </c>
      <c r="H2344" s="541">
        <v>0.01</v>
      </c>
      <c r="I2344" s="614" t="s">
        <v>14068</v>
      </c>
      <c r="J2344" s="541">
        <v>0.03</v>
      </c>
    </row>
    <row r="2345" spans="1:10" ht="15" thickBot="1">
      <c r="A2345" s="614"/>
      <c r="B2345" s="614"/>
      <c r="C2345" s="614"/>
      <c r="D2345" s="614"/>
      <c r="E2345" s="614" t="s">
        <v>14067</v>
      </c>
      <c r="F2345" s="541">
        <v>0</v>
      </c>
      <c r="G2345" s="614"/>
      <c r="H2345" s="818" t="s">
        <v>14066</v>
      </c>
      <c r="I2345" s="818"/>
      <c r="J2345" s="541">
        <v>0.03</v>
      </c>
    </row>
    <row r="2346" spans="1:10" ht="0.95" customHeight="1" thickTop="1">
      <c r="A2346" s="540"/>
      <c r="B2346" s="540"/>
      <c r="C2346" s="540"/>
      <c r="D2346" s="540"/>
      <c r="E2346" s="540"/>
      <c r="F2346" s="540"/>
      <c r="G2346" s="540"/>
      <c r="H2346" s="540"/>
      <c r="I2346" s="540"/>
      <c r="J2346" s="540"/>
    </row>
    <row r="2347" spans="1:10" ht="18" customHeight="1">
      <c r="A2347" s="615"/>
      <c r="B2347" s="554" t="s">
        <v>14089</v>
      </c>
      <c r="C2347" s="615" t="s">
        <v>14088</v>
      </c>
      <c r="D2347" s="615" t="s">
        <v>14087</v>
      </c>
      <c r="E2347" s="819" t="s">
        <v>14086</v>
      </c>
      <c r="F2347" s="819"/>
      <c r="G2347" s="555" t="s">
        <v>14085</v>
      </c>
      <c r="H2347" s="554" t="s">
        <v>14084</v>
      </c>
      <c r="I2347" s="554" t="s">
        <v>14083</v>
      </c>
      <c r="J2347" s="554" t="s">
        <v>14082</v>
      </c>
    </row>
    <row r="2348" spans="1:10" ht="36" customHeight="1">
      <c r="A2348" s="616" t="s">
        <v>14081</v>
      </c>
      <c r="B2348" s="553" t="s">
        <v>14232</v>
      </c>
      <c r="C2348" s="616" t="s">
        <v>7</v>
      </c>
      <c r="D2348" s="616" t="s">
        <v>3879</v>
      </c>
      <c r="E2348" s="820" t="s">
        <v>14075</v>
      </c>
      <c r="F2348" s="820"/>
      <c r="G2348" s="552" t="s">
        <v>26</v>
      </c>
      <c r="H2348" s="551">
        <v>1</v>
      </c>
      <c r="I2348" s="550">
        <v>0.05</v>
      </c>
      <c r="J2348" s="550">
        <v>0.05</v>
      </c>
    </row>
    <row r="2349" spans="1:10" ht="24" customHeight="1">
      <c r="A2349" s="613" t="s">
        <v>14073</v>
      </c>
      <c r="B2349" s="545" t="s">
        <v>14231</v>
      </c>
      <c r="C2349" s="613" t="s">
        <v>7</v>
      </c>
      <c r="D2349" s="613" t="s">
        <v>14045</v>
      </c>
      <c r="E2349" s="817" t="s">
        <v>14092</v>
      </c>
      <c r="F2349" s="817"/>
      <c r="G2349" s="544" t="s">
        <v>26</v>
      </c>
      <c r="H2349" s="543">
        <v>5.7000000000000002E-3</v>
      </c>
      <c r="I2349" s="542">
        <v>8.83</v>
      </c>
      <c r="J2349" s="542">
        <v>0.05</v>
      </c>
    </row>
    <row r="2350" spans="1:10" ht="25.5">
      <c r="A2350" s="614"/>
      <c r="B2350" s="614"/>
      <c r="C2350" s="614"/>
      <c r="D2350" s="614"/>
      <c r="E2350" s="614" t="s">
        <v>14070</v>
      </c>
      <c r="F2350" s="541">
        <v>2.7165100000000001E-2</v>
      </c>
      <c r="G2350" s="614" t="s">
        <v>14069</v>
      </c>
      <c r="H2350" s="541">
        <v>0.02</v>
      </c>
      <c r="I2350" s="614" t="s">
        <v>14068</v>
      </c>
      <c r="J2350" s="541">
        <v>0.05</v>
      </c>
    </row>
    <row r="2351" spans="1:10" ht="15" thickBot="1">
      <c r="A2351" s="614"/>
      <c r="B2351" s="614"/>
      <c r="C2351" s="614"/>
      <c r="D2351" s="614"/>
      <c r="E2351" s="614" t="s">
        <v>14067</v>
      </c>
      <c r="F2351" s="541">
        <v>0.01</v>
      </c>
      <c r="G2351" s="614"/>
      <c r="H2351" s="818" t="s">
        <v>14066</v>
      </c>
      <c r="I2351" s="818"/>
      <c r="J2351" s="541">
        <v>0.06</v>
      </c>
    </row>
    <row r="2352" spans="1:10" ht="0.95" customHeight="1" thickTop="1">
      <c r="A2352" s="540"/>
      <c r="B2352" s="540"/>
      <c r="C2352" s="540"/>
      <c r="D2352" s="540"/>
      <c r="E2352" s="540"/>
      <c r="F2352" s="540"/>
      <c r="G2352" s="540"/>
      <c r="H2352" s="540"/>
      <c r="I2352" s="540"/>
      <c r="J2352" s="540"/>
    </row>
    <row r="2353" spans="1:10" ht="18" customHeight="1">
      <c r="A2353" s="615"/>
      <c r="B2353" s="554" t="s">
        <v>14089</v>
      </c>
      <c r="C2353" s="615" t="s">
        <v>14088</v>
      </c>
      <c r="D2353" s="615" t="s">
        <v>14087</v>
      </c>
      <c r="E2353" s="819" t="s">
        <v>14086</v>
      </c>
      <c r="F2353" s="819"/>
      <c r="G2353" s="555" t="s">
        <v>14085</v>
      </c>
      <c r="H2353" s="554" t="s">
        <v>14084</v>
      </c>
      <c r="I2353" s="554" t="s">
        <v>14083</v>
      </c>
      <c r="J2353" s="554" t="s">
        <v>14082</v>
      </c>
    </row>
    <row r="2354" spans="1:10" ht="24" customHeight="1">
      <c r="A2354" s="616" t="s">
        <v>14081</v>
      </c>
      <c r="B2354" s="553" t="s">
        <v>14229</v>
      </c>
      <c r="C2354" s="616" t="s">
        <v>7</v>
      </c>
      <c r="D2354" s="616" t="s">
        <v>3852</v>
      </c>
      <c r="E2354" s="820" t="s">
        <v>14075</v>
      </c>
      <c r="F2354" s="820"/>
      <c r="G2354" s="552" t="s">
        <v>26</v>
      </c>
      <c r="H2354" s="551">
        <v>1</v>
      </c>
      <c r="I2354" s="550">
        <v>0.06</v>
      </c>
      <c r="J2354" s="550">
        <v>0.06</v>
      </c>
    </row>
    <row r="2355" spans="1:10" ht="24" customHeight="1">
      <c r="A2355" s="613" t="s">
        <v>14073</v>
      </c>
      <c r="B2355" s="545" t="s">
        <v>14228</v>
      </c>
      <c r="C2355" s="613" t="s">
        <v>7</v>
      </c>
      <c r="D2355" s="613" t="s">
        <v>8323</v>
      </c>
      <c r="E2355" s="817" t="s">
        <v>14092</v>
      </c>
      <c r="F2355" s="817"/>
      <c r="G2355" s="544" t="s">
        <v>26</v>
      </c>
      <c r="H2355" s="543">
        <v>5.7000000000000002E-3</v>
      </c>
      <c r="I2355" s="542">
        <v>11.28</v>
      </c>
      <c r="J2355" s="542">
        <v>0.06</v>
      </c>
    </row>
    <row r="2356" spans="1:10" ht="25.5">
      <c r="A2356" s="614"/>
      <c r="B2356" s="614"/>
      <c r="C2356" s="614"/>
      <c r="D2356" s="614"/>
      <c r="E2356" s="614" t="s">
        <v>14070</v>
      </c>
      <c r="F2356" s="541">
        <v>3.2598099999999998E-2</v>
      </c>
      <c r="G2356" s="614" t="s">
        <v>14069</v>
      </c>
      <c r="H2356" s="541">
        <v>0.03</v>
      </c>
      <c r="I2356" s="614" t="s">
        <v>14068</v>
      </c>
      <c r="J2356" s="541">
        <v>0.06</v>
      </c>
    </row>
    <row r="2357" spans="1:10" ht="15" thickBot="1">
      <c r="A2357" s="614"/>
      <c r="B2357" s="614"/>
      <c r="C2357" s="614"/>
      <c r="D2357" s="614"/>
      <c r="E2357" s="614" t="s">
        <v>14067</v>
      </c>
      <c r="F2357" s="541">
        <v>0.01</v>
      </c>
      <c r="G2357" s="614"/>
      <c r="H2357" s="818" t="s">
        <v>14066</v>
      </c>
      <c r="I2357" s="818"/>
      <c r="J2357" s="541">
        <v>7.0000000000000007E-2</v>
      </c>
    </row>
    <row r="2358" spans="1:10" ht="0.95" customHeight="1" thickTop="1">
      <c r="A2358" s="540"/>
      <c r="B2358" s="540"/>
      <c r="C2358" s="540"/>
      <c r="D2358" s="540"/>
      <c r="E2358" s="540"/>
      <c r="F2358" s="540"/>
      <c r="G2358" s="540"/>
      <c r="H2358" s="540"/>
      <c r="I2358" s="540"/>
      <c r="J2358" s="540"/>
    </row>
    <row r="2359" spans="1:10" ht="18" customHeight="1">
      <c r="A2359" s="615"/>
      <c r="B2359" s="554" t="s">
        <v>14089</v>
      </c>
      <c r="C2359" s="615" t="s">
        <v>14088</v>
      </c>
      <c r="D2359" s="615" t="s">
        <v>14087</v>
      </c>
      <c r="E2359" s="819" t="s">
        <v>14086</v>
      </c>
      <c r="F2359" s="819"/>
      <c r="G2359" s="555" t="s">
        <v>14085</v>
      </c>
      <c r="H2359" s="554" t="s">
        <v>14084</v>
      </c>
      <c r="I2359" s="554" t="s">
        <v>14083</v>
      </c>
      <c r="J2359" s="554" t="s">
        <v>14082</v>
      </c>
    </row>
    <row r="2360" spans="1:10" ht="24" customHeight="1">
      <c r="A2360" s="616" t="s">
        <v>14081</v>
      </c>
      <c r="B2360" s="553" t="s">
        <v>14227</v>
      </c>
      <c r="C2360" s="616" t="s">
        <v>7</v>
      </c>
      <c r="D2360" s="616" t="s">
        <v>3853</v>
      </c>
      <c r="E2360" s="820" t="s">
        <v>14075</v>
      </c>
      <c r="F2360" s="820"/>
      <c r="G2360" s="552" t="s">
        <v>26</v>
      </c>
      <c r="H2360" s="551">
        <v>1</v>
      </c>
      <c r="I2360" s="550">
        <v>0.09</v>
      </c>
      <c r="J2360" s="550">
        <v>0.09</v>
      </c>
    </row>
    <row r="2361" spans="1:10" ht="24" customHeight="1">
      <c r="A2361" s="613" t="s">
        <v>14073</v>
      </c>
      <c r="B2361" s="545" t="s">
        <v>14226</v>
      </c>
      <c r="C2361" s="613" t="s">
        <v>7</v>
      </c>
      <c r="D2361" s="613" t="s">
        <v>6694</v>
      </c>
      <c r="E2361" s="817" t="s">
        <v>14092</v>
      </c>
      <c r="F2361" s="817"/>
      <c r="G2361" s="544" t="s">
        <v>26</v>
      </c>
      <c r="H2361" s="543">
        <v>7.9000000000000008E-3</v>
      </c>
      <c r="I2361" s="542">
        <v>12.36</v>
      </c>
      <c r="J2361" s="542">
        <v>0.09</v>
      </c>
    </row>
    <row r="2362" spans="1:10" ht="25.5">
      <c r="A2362" s="614"/>
      <c r="B2362" s="614"/>
      <c r="C2362" s="614"/>
      <c r="D2362" s="614"/>
      <c r="E2362" s="614" t="s">
        <v>14070</v>
      </c>
      <c r="F2362" s="541">
        <v>4.8897099999999999E-2</v>
      </c>
      <c r="G2362" s="614" t="s">
        <v>14069</v>
      </c>
      <c r="H2362" s="541">
        <v>0.04</v>
      </c>
      <c r="I2362" s="614" t="s">
        <v>14068</v>
      </c>
      <c r="J2362" s="541">
        <v>0.09</v>
      </c>
    </row>
    <row r="2363" spans="1:10" ht="15" thickBot="1">
      <c r="A2363" s="614"/>
      <c r="B2363" s="614"/>
      <c r="C2363" s="614"/>
      <c r="D2363" s="614"/>
      <c r="E2363" s="614" t="s">
        <v>14067</v>
      </c>
      <c r="F2363" s="541">
        <v>0.02</v>
      </c>
      <c r="G2363" s="614"/>
      <c r="H2363" s="818" t="s">
        <v>14066</v>
      </c>
      <c r="I2363" s="818"/>
      <c r="J2363" s="541">
        <v>0.11</v>
      </c>
    </row>
    <row r="2364" spans="1:10" ht="0.95" customHeight="1" thickTop="1">
      <c r="A2364" s="540"/>
      <c r="B2364" s="540"/>
      <c r="C2364" s="540"/>
      <c r="D2364" s="540"/>
      <c r="E2364" s="540"/>
      <c r="F2364" s="540"/>
      <c r="G2364" s="540"/>
      <c r="H2364" s="540"/>
      <c r="I2364" s="540"/>
      <c r="J2364" s="540"/>
    </row>
    <row r="2365" spans="1:10" ht="18" customHeight="1">
      <c r="A2365" s="615"/>
      <c r="B2365" s="554" t="s">
        <v>14089</v>
      </c>
      <c r="C2365" s="615" t="s">
        <v>14088</v>
      </c>
      <c r="D2365" s="615" t="s">
        <v>14087</v>
      </c>
      <c r="E2365" s="819" t="s">
        <v>14086</v>
      </c>
      <c r="F2365" s="819"/>
      <c r="G2365" s="555" t="s">
        <v>14085</v>
      </c>
      <c r="H2365" s="554" t="s">
        <v>14084</v>
      </c>
      <c r="I2365" s="554" t="s">
        <v>14083</v>
      </c>
      <c r="J2365" s="554" t="s">
        <v>14082</v>
      </c>
    </row>
    <row r="2366" spans="1:10" ht="24" customHeight="1">
      <c r="A2366" s="616" t="s">
        <v>14081</v>
      </c>
      <c r="B2366" s="553" t="s">
        <v>14224</v>
      </c>
      <c r="C2366" s="616" t="s">
        <v>7</v>
      </c>
      <c r="D2366" s="616" t="s">
        <v>3854</v>
      </c>
      <c r="E2366" s="820" t="s">
        <v>14075</v>
      </c>
      <c r="F2366" s="820"/>
      <c r="G2366" s="552" t="s">
        <v>26</v>
      </c>
      <c r="H2366" s="551">
        <v>1</v>
      </c>
      <c r="I2366" s="550">
        <v>0.1</v>
      </c>
      <c r="J2366" s="550">
        <v>0.1</v>
      </c>
    </row>
    <row r="2367" spans="1:10" ht="24" customHeight="1">
      <c r="A2367" s="613" t="s">
        <v>14073</v>
      </c>
      <c r="B2367" s="545" t="s">
        <v>14223</v>
      </c>
      <c r="C2367" s="613" t="s">
        <v>7</v>
      </c>
      <c r="D2367" s="613" t="s">
        <v>14046</v>
      </c>
      <c r="E2367" s="817" t="s">
        <v>14092</v>
      </c>
      <c r="F2367" s="817"/>
      <c r="G2367" s="544" t="s">
        <v>26</v>
      </c>
      <c r="H2367" s="543">
        <v>1.1299999999999999E-2</v>
      </c>
      <c r="I2367" s="542">
        <v>8.89</v>
      </c>
      <c r="J2367" s="542">
        <v>0.1</v>
      </c>
    </row>
    <row r="2368" spans="1:10" ht="25.5">
      <c r="A2368" s="614"/>
      <c r="B2368" s="614"/>
      <c r="C2368" s="614"/>
      <c r="D2368" s="614"/>
      <c r="E2368" s="614" t="s">
        <v>14070</v>
      </c>
      <c r="F2368" s="541">
        <v>5.4330099999999999E-2</v>
      </c>
      <c r="G2368" s="614" t="s">
        <v>14069</v>
      </c>
      <c r="H2368" s="541">
        <v>0.05</v>
      </c>
      <c r="I2368" s="614" t="s">
        <v>14068</v>
      </c>
      <c r="J2368" s="541">
        <v>0.1</v>
      </c>
    </row>
    <row r="2369" spans="1:10" ht="15" thickBot="1">
      <c r="A2369" s="614"/>
      <c r="B2369" s="614"/>
      <c r="C2369" s="614"/>
      <c r="D2369" s="614"/>
      <c r="E2369" s="614" t="s">
        <v>14067</v>
      </c>
      <c r="F2369" s="541">
        <v>0.02</v>
      </c>
      <c r="G2369" s="614"/>
      <c r="H2369" s="818" t="s">
        <v>14066</v>
      </c>
      <c r="I2369" s="818"/>
      <c r="J2369" s="541">
        <v>0.12</v>
      </c>
    </row>
    <row r="2370" spans="1:10" ht="0.95" customHeight="1" thickTop="1">
      <c r="A2370" s="540"/>
      <c r="B2370" s="540"/>
      <c r="C2370" s="540"/>
      <c r="D2370" s="540"/>
      <c r="E2370" s="540"/>
      <c r="F2370" s="540"/>
      <c r="G2370" s="540"/>
      <c r="H2370" s="540"/>
      <c r="I2370" s="540"/>
      <c r="J2370" s="540"/>
    </row>
    <row r="2371" spans="1:10" ht="18" customHeight="1">
      <c r="A2371" s="615"/>
      <c r="B2371" s="554" t="s">
        <v>14089</v>
      </c>
      <c r="C2371" s="615" t="s">
        <v>14088</v>
      </c>
      <c r="D2371" s="615" t="s">
        <v>14087</v>
      </c>
      <c r="E2371" s="819" t="s">
        <v>14086</v>
      </c>
      <c r="F2371" s="819"/>
      <c r="G2371" s="555" t="s">
        <v>14085</v>
      </c>
      <c r="H2371" s="554" t="s">
        <v>14084</v>
      </c>
      <c r="I2371" s="554" t="s">
        <v>14083</v>
      </c>
      <c r="J2371" s="554" t="s">
        <v>14082</v>
      </c>
    </row>
    <row r="2372" spans="1:10" ht="24" customHeight="1">
      <c r="A2372" s="616" t="s">
        <v>14081</v>
      </c>
      <c r="B2372" s="553" t="s">
        <v>14221</v>
      </c>
      <c r="C2372" s="616" t="s">
        <v>7</v>
      </c>
      <c r="D2372" s="616" t="s">
        <v>3859</v>
      </c>
      <c r="E2372" s="820" t="s">
        <v>14075</v>
      </c>
      <c r="F2372" s="820"/>
      <c r="G2372" s="552" t="s">
        <v>26</v>
      </c>
      <c r="H2372" s="551">
        <v>1</v>
      </c>
      <c r="I2372" s="550">
        <v>0.08</v>
      </c>
      <c r="J2372" s="550">
        <v>0.08</v>
      </c>
    </row>
    <row r="2373" spans="1:10" ht="24" customHeight="1">
      <c r="A2373" s="613" t="s">
        <v>14073</v>
      </c>
      <c r="B2373" s="545" t="s">
        <v>14220</v>
      </c>
      <c r="C2373" s="613" t="s">
        <v>7</v>
      </c>
      <c r="D2373" s="613" t="s">
        <v>6697</v>
      </c>
      <c r="E2373" s="817" t="s">
        <v>14092</v>
      </c>
      <c r="F2373" s="817"/>
      <c r="G2373" s="544" t="s">
        <v>26</v>
      </c>
      <c r="H2373" s="543">
        <v>5.7000000000000002E-3</v>
      </c>
      <c r="I2373" s="542">
        <v>14.08</v>
      </c>
      <c r="J2373" s="542">
        <v>0.08</v>
      </c>
    </row>
    <row r="2374" spans="1:10" ht="25.5">
      <c r="A2374" s="614"/>
      <c r="B2374" s="614"/>
      <c r="C2374" s="614"/>
      <c r="D2374" s="614"/>
      <c r="E2374" s="614" t="s">
        <v>14070</v>
      </c>
      <c r="F2374" s="541">
        <v>4.3464099999999999E-2</v>
      </c>
      <c r="G2374" s="614" t="s">
        <v>14069</v>
      </c>
      <c r="H2374" s="541">
        <v>0.04</v>
      </c>
      <c r="I2374" s="614" t="s">
        <v>14068</v>
      </c>
      <c r="J2374" s="541">
        <v>0.08</v>
      </c>
    </row>
    <row r="2375" spans="1:10" ht="15" thickBot="1">
      <c r="A2375" s="614"/>
      <c r="B2375" s="614"/>
      <c r="C2375" s="614"/>
      <c r="D2375" s="614"/>
      <c r="E2375" s="614" t="s">
        <v>14067</v>
      </c>
      <c r="F2375" s="541">
        <v>0.02</v>
      </c>
      <c r="G2375" s="614"/>
      <c r="H2375" s="818" t="s">
        <v>14066</v>
      </c>
      <c r="I2375" s="818"/>
      <c r="J2375" s="541">
        <v>0.1</v>
      </c>
    </row>
    <row r="2376" spans="1:10" ht="0.95" customHeight="1" thickTop="1">
      <c r="A2376" s="540"/>
      <c r="B2376" s="540"/>
      <c r="C2376" s="540"/>
      <c r="D2376" s="540"/>
      <c r="E2376" s="540"/>
      <c r="F2376" s="540"/>
      <c r="G2376" s="540"/>
      <c r="H2376" s="540"/>
      <c r="I2376" s="540"/>
      <c r="J2376" s="540"/>
    </row>
    <row r="2377" spans="1:10" ht="18" customHeight="1">
      <c r="A2377" s="615"/>
      <c r="B2377" s="554" t="s">
        <v>14089</v>
      </c>
      <c r="C2377" s="615" t="s">
        <v>14088</v>
      </c>
      <c r="D2377" s="615" t="s">
        <v>14087</v>
      </c>
      <c r="E2377" s="819" t="s">
        <v>14086</v>
      </c>
      <c r="F2377" s="819"/>
      <c r="G2377" s="555" t="s">
        <v>14085</v>
      </c>
      <c r="H2377" s="554" t="s">
        <v>14084</v>
      </c>
      <c r="I2377" s="554" t="s">
        <v>14083</v>
      </c>
      <c r="J2377" s="554" t="s">
        <v>14082</v>
      </c>
    </row>
    <row r="2378" spans="1:10" ht="24" customHeight="1">
      <c r="A2378" s="616" t="s">
        <v>14081</v>
      </c>
      <c r="B2378" s="553" t="s">
        <v>14219</v>
      </c>
      <c r="C2378" s="616" t="s">
        <v>7</v>
      </c>
      <c r="D2378" s="616" t="s">
        <v>3856</v>
      </c>
      <c r="E2378" s="820" t="s">
        <v>14075</v>
      </c>
      <c r="F2378" s="820"/>
      <c r="G2378" s="552" t="s">
        <v>26</v>
      </c>
      <c r="H2378" s="551">
        <v>1</v>
      </c>
      <c r="I2378" s="550">
        <v>7.0000000000000007E-2</v>
      </c>
      <c r="J2378" s="550">
        <v>7.0000000000000007E-2</v>
      </c>
    </row>
    <row r="2379" spans="1:10" ht="24" customHeight="1">
      <c r="A2379" s="613" t="s">
        <v>14073</v>
      </c>
      <c r="B2379" s="545" t="s">
        <v>14218</v>
      </c>
      <c r="C2379" s="613" t="s">
        <v>7</v>
      </c>
      <c r="D2379" s="613" t="s">
        <v>10165</v>
      </c>
      <c r="E2379" s="817" t="s">
        <v>14092</v>
      </c>
      <c r="F2379" s="817"/>
      <c r="G2379" s="544" t="s">
        <v>26</v>
      </c>
      <c r="H2379" s="543">
        <v>7.9000000000000008E-3</v>
      </c>
      <c r="I2379" s="542">
        <v>9.42</v>
      </c>
      <c r="J2379" s="542">
        <v>7.0000000000000007E-2</v>
      </c>
    </row>
    <row r="2380" spans="1:10" ht="25.5">
      <c r="A2380" s="614"/>
      <c r="B2380" s="614"/>
      <c r="C2380" s="614"/>
      <c r="D2380" s="614"/>
      <c r="E2380" s="614" t="s">
        <v>14070</v>
      </c>
      <c r="F2380" s="541">
        <v>3.8031099999999998E-2</v>
      </c>
      <c r="G2380" s="614" t="s">
        <v>14069</v>
      </c>
      <c r="H2380" s="541">
        <v>0.03</v>
      </c>
      <c r="I2380" s="614" t="s">
        <v>14068</v>
      </c>
      <c r="J2380" s="541">
        <v>7.0000000000000007E-2</v>
      </c>
    </row>
    <row r="2381" spans="1:10" ht="15" thickBot="1">
      <c r="A2381" s="614"/>
      <c r="B2381" s="614"/>
      <c r="C2381" s="614"/>
      <c r="D2381" s="614"/>
      <c r="E2381" s="614" t="s">
        <v>14067</v>
      </c>
      <c r="F2381" s="541">
        <v>0.01</v>
      </c>
      <c r="G2381" s="614"/>
      <c r="H2381" s="818" t="s">
        <v>14066</v>
      </c>
      <c r="I2381" s="818"/>
      <c r="J2381" s="541">
        <v>0.08</v>
      </c>
    </row>
    <row r="2382" spans="1:10" ht="0.95" customHeight="1" thickTop="1">
      <c r="A2382" s="540"/>
      <c r="B2382" s="540"/>
      <c r="C2382" s="540"/>
      <c r="D2382" s="540"/>
      <c r="E2382" s="540"/>
      <c r="F2382" s="540"/>
      <c r="G2382" s="540"/>
      <c r="H2382" s="540"/>
      <c r="I2382" s="540"/>
      <c r="J2382" s="540"/>
    </row>
    <row r="2383" spans="1:10" ht="18" customHeight="1">
      <c r="A2383" s="615"/>
      <c r="B2383" s="554" t="s">
        <v>14089</v>
      </c>
      <c r="C2383" s="615" t="s">
        <v>14088</v>
      </c>
      <c r="D2383" s="615" t="s">
        <v>14087</v>
      </c>
      <c r="E2383" s="819" t="s">
        <v>14086</v>
      </c>
      <c r="F2383" s="819"/>
      <c r="G2383" s="555" t="s">
        <v>14085</v>
      </c>
      <c r="H2383" s="554" t="s">
        <v>14084</v>
      </c>
      <c r="I2383" s="554" t="s">
        <v>14083</v>
      </c>
      <c r="J2383" s="554" t="s">
        <v>14082</v>
      </c>
    </row>
    <row r="2384" spans="1:10" ht="24" customHeight="1">
      <c r="A2384" s="616" t="s">
        <v>14081</v>
      </c>
      <c r="B2384" s="553" t="s">
        <v>14217</v>
      </c>
      <c r="C2384" s="616" t="s">
        <v>7</v>
      </c>
      <c r="D2384" s="616" t="s">
        <v>3860</v>
      </c>
      <c r="E2384" s="820" t="s">
        <v>14075</v>
      </c>
      <c r="F2384" s="820"/>
      <c r="G2384" s="552" t="s">
        <v>26</v>
      </c>
      <c r="H2384" s="551">
        <v>1</v>
      </c>
      <c r="I2384" s="550">
        <v>0.05</v>
      </c>
      <c r="J2384" s="550">
        <v>0.05</v>
      </c>
    </row>
    <row r="2385" spans="1:10" ht="24" customHeight="1">
      <c r="A2385" s="613" t="s">
        <v>14073</v>
      </c>
      <c r="B2385" s="545" t="s">
        <v>14216</v>
      </c>
      <c r="C2385" s="613" t="s">
        <v>7</v>
      </c>
      <c r="D2385" s="613" t="s">
        <v>6700</v>
      </c>
      <c r="E2385" s="817" t="s">
        <v>14092</v>
      </c>
      <c r="F2385" s="817"/>
      <c r="G2385" s="544" t="s">
        <v>26</v>
      </c>
      <c r="H2385" s="543">
        <v>5.7000000000000002E-3</v>
      </c>
      <c r="I2385" s="542">
        <v>10.27</v>
      </c>
      <c r="J2385" s="542">
        <v>0.05</v>
      </c>
    </row>
    <row r="2386" spans="1:10" ht="25.5">
      <c r="A2386" s="614"/>
      <c r="B2386" s="614"/>
      <c r="C2386" s="614"/>
      <c r="D2386" s="614"/>
      <c r="E2386" s="614" t="s">
        <v>14070</v>
      </c>
      <c r="F2386" s="541">
        <v>2.7165100000000001E-2</v>
      </c>
      <c r="G2386" s="614" t="s">
        <v>14069</v>
      </c>
      <c r="H2386" s="541">
        <v>0.02</v>
      </c>
      <c r="I2386" s="614" t="s">
        <v>14068</v>
      </c>
      <c r="J2386" s="541">
        <v>0.05</v>
      </c>
    </row>
    <row r="2387" spans="1:10" ht="15" thickBot="1">
      <c r="A2387" s="614"/>
      <c r="B2387" s="614"/>
      <c r="C2387" s="614"/>
      <c r="D2387" s="614"/>
      <c r="E2387" s="614" t="s">
        <v>14067</v>
      </c>
      <c r="F2387" s="541">
        <v>0.01</v>
      </c>
      <c r="G2387" s="614"/>
      <c r="H2387" s="818" t="s">
        <v>14066</v>
      </c>
      <c r="I2387" s="818"/>
      <c r="J2387" s="541">
        <v>0.06</v>
      </c>
    </row>
    <row r="2388" spans="1:10" ht="0.95" customHeight="1" thickTop="1">
      <c r="A2388" s="540"/>
      <c r="B2388" s="540"/>
      <c r="C2388" s="540"/>
      <c r="D2388" s="540"/>
      <c r="E2388" s="540"/>
      <c r="F2388" s="540"/>
      <c r="G2388" s="540"/>
      <c r="H2388" s="540"/>
      <c r="I2388" s="540"/>
      <c r="J2388" s="540"/>
    </row>
    <row r="2389" spans="1:10" ht="18" customHeight="1">
      <c r="A2389" s="615"/>
      <c r="B2389" s="554" t="s">
        <v>14089</v>
      </c>
      <c r="C2389" s="615" t="s">
        <v>14088</v>
      </c>
      <c r="D2389" s="615" t="s">
        <v>14087</v>
      </c>
      <c r="E2389" s="819" t="s">
        <v>14086</v>
      </c>
      <c r="F2389" s="819"/>
      <c r="G2389" s="555" t="s">
        <v>14085</v>
      </c>
      <c r="H2389" s="554" t="s">
        <v>14084</v>
      </c>
      <c r="I2389" s="554" t="s">
        <v>14083</v>
      </c>
      <c r="J2389" s="554" t="s">
        <v>14082</v>
      </c>
    </row>
    <row r="2390" spans="1:10" ht="24" customHeight="1">
      <c r="A2390" s="616" t="s">
        <v>14081</v>
      </c>
      <c r="B2390" s="553" t="s">
        <v>14215</v>
      </c>
      <c r="C2390" s="616" t="s">
        <v>7</v>
      </c>
      <c r="D2390" s="616" t="s">
        <v>3862</v>
      </c>
      <c r="E2390" s="820" t="s">
        <v>14075</v>
      </c>
      <c r="F2390" s="820"/>
      <c r="G2390" s="552" t="s">
        <v>26</v>
      </c>
      <c r="H2390" s="551">
        <v>1</v>
      </c>
      <c r="I2390" s="550">
        <v>0.05</v>
      </c>
      <c r="J2390" s="550">
        <v>0.05</v>
      </c>
    </row>
    <row r="2391" spans="1:10" ht="24" customHeight="1">
      <c r="A2391" s="613" t="s">
        <v>14073</v>
      </c>
      <c r="B2391" s="545" t="s">
        <v>14212</v>
      </c>
      <c r="C2391" s="613" t="s">
        <v>7</v>
      </c>
      <c r="D2391" s="613" t="s">
        <v>6696</v>
      </c>
      <c r="E2391" s="817" t="s">
        <v>14092</v>
      </c>
      <c r="F2391" s="817"/>
      <c r="G2391" s="544" t="s">
        <v>26</v>
      </c>
      <c r="H2391" s="543">
        <v>5.7000000000000002E-3</v>
      </c>
      <c r="I2391" s="542">
        <v>9.42</v>
      </c>
      <c r="J2391" s="542">
        <v>0.05</v>
      </c>
    </row>
    <row r="2392" spans="1:10" ht="25.5">
      <c r="A2392" s="614"/>
      <c r="B2392" s="614"/>
      <c r="C2392" s="614"/>
      <c r="D2392" s="614"/>
      <c r="E2392" s="614" t="s">
        <v>14070</v>
      </c>
      <c r="F2392" s="541">
        <v>2.7165100000000001E-2</v>
      </c>
      <c r="G2392" s="614" t="s">
        <v>14069</v>
      </c>
      <c r="H2392" s="541">
        <v>0.02</v>
      </c>
      <c r="I2392" s="614" t="s">
        <v>14068</v>
      </c>
      <c r="J2392" s="541">
        <v>0.05</v>
      </c>
    </row>
    <row r="2393" spans="1:10" ht="15" thickBot="1">
      <c r="A2393" s="614"/>
      <c r="B2393" s="614"/>
      <c r="C2393" s="614"/>
      <c r="D2393" s="614"/>
      <c r="E2393" s="614" t="s">
        <v>14067</v>
      </c>
      <c r="F2393" s="541">
        <v>0.01</v>
      </c>
      <c r="G2393" s="614"/>
      <c r="H2393" s="818" t="s">
        <v>14066</v>
      </c>
      <c r="I2393" s="818"/>
      <c r="J2393" s="541">
        <v>0.06</v>
      </c>
    </row>
    <row r="2394" spans="1:10" ht="0.95" customHeight="1" thickTop="1">
      <c r="A2394" s="540"/>
      <c r="B2394" s="540"/>
      <c r="C2394" s="540"/>
      <c r="D2394" s="540"/>
      <c r="E2394" s="540"/>
      <c r="F2394" s="540"/>
      <c r="G2394" s="540"/>
      <c r="H2394" s="540"/>
      <c r="I2394" s="540"/>
      <c r="J2394" s="540"/>
    </row>
    <row r="2395" spans="1:10" ht="18" customHeight="1">
      <c r="A2395" s="615"/>
      <c r="B2395" s="554" t="s">
        <v>14089</v>
      </c>
      <c r="C2395" s="615" t="s">
        <v>14088</v>
      </c>
      <c r="D2395" s="615" t="s">
        <v>14087</v>
      </c>
      <c r="E2395" s="819" t="s">
        <v>14086</v>
      </c>
      <c r="F2395" s="819"/>
      <c r="G2395" s="555" t="s">
        <v>14085</v>
      </c>
      <c r="H2395" s="554" t="s">
        <v>14084</v>
      </c>
      <c r="I2395" s="554" t="s">
        <v>14083</v>
      </c>
      <c r="J2395" s="554" t="s">
        <v>14082</v>
      </c>
    </row>
    <row r="2396" spans="1:10" ht="24" customHeight="1">
      <c r="A2396" s="616" t="s">
        <v>14081</v>
      </c>
      <c r="B2396" s="553" t="s">
        <v>14211</v>
      </c>
      <c r="C2396" s="616" t="s">
        <v>7</v>
      </c>
      <c r="D2396" s="616" t="s">
        <v>857</v>
      </c>
      <c r="E2396" s="820" t="s">
        <v>14075</v>
      </c>
      <c r="F2396" s="820"/>
      <c r="G2396" s="552" t="s">
        <v>26</v>
      </c>
      <c r="H2396" s="551">
        <v>1</v>
      </c>
      <c r="I2396" s="550">
        <v>0.18</v>
      </c>
      <c r="J2396" s="550">
        <v>0.18</v>
      </c>
    </row>
    <row r="2397" spans="1:10" ht="24" customHeight="1">
      <c r="A2397" s="613" t="s">
        <v>14073</v>
      </c>
      <c r="B2397" s="545" t="s">
        <v>14210</v>
      </c>
      <c r="C2397" s="613" t="s">
        <v>7</v>
      </c>
      <c r="D2397" s="613" t="s">
        <v>6795</v>
      </c>
      <c r="E2397" s="817" t="s">
        <v>14092</v>
      </c>
      <c r="F2397" s="817"/>
      <c r="G2397" s="544" t="s">
        <v>26</v>
      </c>
      <c r="H2397" s="543">
        <v>1.46E-2</v>
      </c>
      <c r="I2397" s="542">
        <v>12.79</v>
      </c>
      <c r="J2397" s="542">
        <v>0.18</v>
      </c>
    </row>
    <row r="2398" spans="1:10" ht="25.5">
      <c r="A2398" s="614"/>
      <c r="B2398" s="614"/>
      <c r="C2398" s="614"/>
      <c r="D2398" s="614"/>
      <c r="E2398" s="614" t="s">
        <v>14070</v>
      </c>
      <c r="F2398" s="541">
        <v>9.7794199999999998E-2</v>
      </c>
      <c r="G2398" s="614" t="s">
        <v>14069</v>
      </c>
      <c r="H2398" s="541">
        <v>0.08</v>
      </c>
      <c r="I2398" s="614" t="s">
        <v>14068</v>
      </c>
      <c r="J2398" s="541">
        <v>0.18</v>
      </c>
    </row>
    <row r="2399" spans="1:10" ht="15" thickBot="1">
      <c r="A2399" s="614"/>
      <c r="B2399" s="614"/>
      <c r="C2399" s="614"/>
      <c r="D2399" s="614"/>
      <c r="E2399" s="614" t="s">
        <v>14067</v>
      </c>
      <c r="F2399" s="541">
        <v>0.04</v>
      </c>
      <c r="G2399" s="614"/>
      <c r="H2399" s="818" t="s">
        <v>14066</v>
      </c>
      <c r="I2399" s="818"/>
      <c r="J2399" s="541">
        <v>0.22</v>
      </c>
    </row>
    <row r="2400" spans="1:10" ht="0.95" customHeight="1" thickTop="1">
      <c r="A2400" s="540"/>
      <c r="B2400" s="540"/>
      <c r="C2400" s="540"/>
      <c r="D2400" s="540"/>
      <c r="E2400" s="540"/>
      <c r="F2400" s="540"/>
      <c r="G2400" s="540"/>
      <c r="H2400" s="540"/>
      <c r="I2400" s="540"/>
      <c r="J2400" s="540"/>
    </row>
    <row r="2401" spans="1:10" ht="18" customHeight="1">
      <c r="A2401" s="615"/>
      <c r="B2401" s="554" t="s">
        <v>14089</v>
      </c>
      <c r="C2401" s="615" t="s">
        <v>14088</v>
      </c>
      <c r="D2401" s="615" t="s">
        <v>14087</v>
      </c>
      <c r="E2401" s="819" t="s">
        <v>14086</v>
      </c>
      <c r="F2401" s="819"/>
      <c r="G2401" s="555" t="s">
        <v>14085</v>
      </c>
      <c r="H2401" s="554" t="s">
        <v>14084</v>
      </c>
      <c r="I2401" s="554" t="s">
        <v>14083</v>
      </c>
      <c r="J2401" s="554" t="s">
        <v>14082</v>
      </c>
    </row>
    <row r="2402" spans="1:10" ht="24" customHeight="1">
      <c r="A2402" s="616" t="s">
        <v>14081</v>
      </c>
      <c r="B2402" s="553" t="s">
        <v>14198</v>
      </c>
      <c r="C2402" s="616" t="s">
        <v>7</v>
      </c>
      <c r="D2402" s="616" t="s">
        <v>858</v>
      </c>
      <c r="E2402" s="820" t="s">
        <v>14075</v>
      </c>
      <c r="F2402" s="820"/>
      <c r="G2402" s="552" t="s">
        <v>26</v>
      </c>
      <c r="H2402" s="551">
        <v>1</v>
      </c>
      <c r="I2402" s="550">
        <v>0.13</v>
      </c>
      <c r="J2402" s="550">
        <v>0.13</v>
      </c>
    </row>
    <row r="2403" spans="1:10" ht="24" customHeight="1">
      <c r="A2403" s="613" t="s">
        <v>14073</v>
      </c>
      <c r="B2403" s="545" t="s">
        <v>14197</v>
      </c>
      <c r="C2403" s="613" t="s">
        <v>7</v>
      </c>
      <c r="D2403" s="613" t="s">
        <v>6805</v>
      </c>
      <c r="E2403" s="817" t="s">
        <v>14092</v>
      </c>
      <c r="F2403" s="817"/>
      <c r="G2403" s="544" t="s">
        <v>26</v>
      </c>
      <c r="H2403" s="543">
        <v>1.0200000000000001E-2</v>
      </c>
      <c r="I2403" s="542">
        <v>12.79</v>
      </c>
      <c r="J2403" s="542">
        <v>0.13</v>
      </c>
    </row>
    <row r="2404" spans="1:10" ht="25.5">
      <c r="A2404" s="614"/>
      <c r="B2404" s="614"/>
      <c r="C2404" s="614"/>
      <c r="D2404" s="614"/>
      <c r="E2404" s="614" t="s">
        <v>14070</v>
      </c>
      <c r="F2404" s="541">
        <v>7.06291E-2</v>
      </c>
      <c r="G2404" s="614" t="s">
        <v>14069</v>
      </c>
      <c r="H2404" s="541">
        <v>0.06</v>
      </c>
      <c r="I2404" s="614" t="s">
        <v>14068</v>
      </c>
      <c r="J2404" s="541">
        <v>0.13</v>
      </c>
    </row>
    <row r="2405" spans="1:10" ht="15" thickBot="1">
      <c r="A2405" s="614"/>
      <c r="B2405" s="614"/>
      <c r="C2405" s="614"/>
      <c r="D2405" s="614"/>
      <c r="E2405" s="614" t="s">
        <v>14067</v>
      </c>
      <c r="F2405" s="541">
        <v>0.03</v>
      </c>
      <c r="G2405" s="614"/>
      <c r="H2405" s="818" t="s">
        <v>14066</v>
      </c>
      <c r="I2405" s="818"/>
      <c r="J2405" s="541">
        <v>0.16</v>
      </c>
    </row>
    <row r="2406" spans="1:10" ht="0.95" customHeight="1" thickTop="1">
      <c r="A2406" s="540"/>
      <c r="B2406" s="540"/>
      <c r="C2406" s="540"/>
      <c r="D2406" s="540"/>
      <c r="E2406" s="540"/>
      <c r="F2406" s="540"/>
      <c r="G2406" s="540"/>
      <c r="H2406" s="540"/>
      <c r="I2406" s="540"/>
      <c r="J2406" s="540"/>
    </row>
    <row r="2407" spans="1:10" ht="18" customHeight="1">
      <c r="A2407" s="615"/>
      <c r="B2407" s="554" t="s">
        <v>14089</v>
      </c>
      <c r="C2407" s="615" t="s">
        <v>14088</v>
      </c>
      <c r="D2407" s="615" t="s">
        <v>14087</v>
      </c>
      <c r="E2407" s="819" t="s">
        <v>14086</v>
      </c>
      <c r="F2407" s="819"/>
      <c r="G2407" s="555" t="s">
        <v>14085</v>
      </c>
      <c r="H2407" s="554" t="s">
        <v>14084</v>
      </c>
      <c r="I2407" s="554" t="s">
        <v>14083</v>
      </c>
      <c r="J2407" s="554" t="s">
        <v>14082</v>
      </c>
    </row>
    <row r="2408" spans="1:10" ht="24" customHeight="1">
      <c r="A2408" s="616" t="s">
        <v>14081</v>
      </c>
      <c r="B2408" s="553" t="s">
        <v>14195</v>
      </c>
      <c r="C2408" s="616" t="s">
        <v>7</v>
      </c>
      <c r="D2408" s="616" t="s">
        <v>3868</v>
      </c>
      <c r="E2408" s="820" t="s">
        <v>14075</v>
      </c>
      <c r="F2408" s="820"/>
      <c r="G2408" s="552" t="s">
        <v>26</v>
      </c>
      <c r="H2408" s="551">
        <v>1</v>
      </c>
      <c r="I2408" s="550">
        <v>0.14000000000000001</v>
      </c>
      <c r="J2408" s="550">
        <v>0.14000000000000001</v>
      </c>
    </row>
    <row r="2409" spans="1:10" ht="24" customHeight="1">
      <c r="A2409" s="613" t="s">
        <v>14073</v>
      </c>
      <c r="B2409" s="545" t="s">
        <v>14192</v>
      </c>
      <c r="C2409" s="613" t="s">
        <v>7</v>
      </c>
      <c r="D2409" s="613" t="s">
        <v>6806</v>
      </c>
      <c r="E2409" s="817" t="s">
        <v>14092</v>
      </c>
      <c r="F2409" s="817"/>
      <c r="G2409" s="544" t="s">
        <v>26</v>
      </c>
      <c r="H2409" s="543">
        <v>1.0200000000000001E-2</v>
      </c>
      <c r="I2409" s="542">
        <v>13.74</v>
      </c>
      <c r="J2409" s="542">
        <v>0.14000000000000001</v>
      </c>
    </row>
    <row r="2410" spans="1:10" ht="25.5">
      <c r="A2410" s="614"/>
      <c r="B2410" s="614"/>
      <c r="C2410" s="614"/>
      <c r="D2410" s="614"/>
      <c r="E2410" s="614" t="s">
        <v>14070</v>
      </c>
      <c r="F2410" s="541">
        <v>7.6062199999999996E-2</v>
      </c>
      <c r="G2410" s="614" t="s">
        <v>14069</v>
      </c>
      <c r="H2410" s="541">
        <v>0.06</v>
      </c>
      <c r="I2410" s="614" t="s">
        <v>14068</v>
      </c>
      <c r="J2410" s="541">
        <v>0.14000000000000001</v>
      </c>
    </row>
    <row r="2411" spans="1:10" ht="15" thickBot="1">
      <c r="A2411" s="614"/>
      <c r="B2411" s="614"/>
      <c r="C2411" s="614"/>
      <c r="D2411" s="614"/>
      <c r="E2411" s="614" t="s">
        <v>14067</v>
      </c>
      <c r="F2411" s="541">
        <v>0.03</v>
      </c>
      <c r="G2411" s="614"/>
      <c r="H2411" s="818" t="s">
        <v>14066</v>
      </c>
      <c r="I2411" s="818"/>
      <c r="J2411" s="541">
        <v>0.17</v>
      </c>
    </row>
    <row r="2412" spans="1:10" ht="0.95" customHeight="1" thickTop="1">
      <c r="A2412" s="540"/>
      <c r="B2412" s="540"/>
      <c r="C2412" s="540"/>
      <c r="D2412" s="540"/>
      <c r="E2412" s="540"/>
      <c r="F2412" s="540"/>
      <c r="G2412" s="540"/>
      <c r="H2412" s="540"/>
      <c r="I2412" s="540"/>
      <c r="J2412" s="540"/>
    </row>
    <row r="2413" spans="1:10" ht="18" customHeight="1">
      <c r="A2413" s="615"/>
      <c r="B2413" s="554" t="s">
        <v>14089</v>
      </c>
      <c r="C2413" s="615" t="s">
        <v>14088</v>
      </c>
      <c r="D2413" s="615" t="s">
        <v>14087</v>
      </c>
      <c r="E2413" s="819" t="s">
        <v>14086</v>
      </c>
      <c r="F2413" s="819"/>
      <c r="G2413" s="555" t="s">
        <v>14085</v>
      </c>
      <c r="H2413" s="554" t="s">
        <v>14084</v>
      </c>
      <c r="I2413" s="554" t="s">
        <v>14083</v>
      </c>
      <c r="J2413" s="554" t="s">
        <v>14082</v>
      </c>
    </row>
    <row r="2414" spans="1:10" ht="24" customHeight="1">
      <c r="A2414" s="616" t="s">
        <v>14081</v>
      </c>
      <c r="B2414" s="553" t="s">
        <v>14147</v>
      </c>
      <c r="C2414" s="616" t="s">
        <v>7</v>
      </c>
      <c r="D2414" s="616" t="s">
        <v>860</v>
      </c>
      <c r="E2414" s="820" t="s">
        <v>14075</v>
      </c>
      <c r="F2414" s="820"/>
      <c r="G2414" s="552" t="s">
        <v>26</v>
      </c>
      <c r="H2414" s="551">
        <v>1</v>
      </c>
      <c r="I2414" s="550">
        <v>0.13</v>
      </c>
      <c r="J2414" s="550">
        <v>0.13</v>
      </c>
    </row>
    <row r="2415" spans="1:10" ht="24" customHeight="1">
      <c r="A2415" s="613" t="s">
        <v>14073</v>
      </c>
      <c r="B2415" s="545" t="s">
        <v>14144</v>
      </c>
      <c r="C2415" s="613" t="s">
        <v>7</v>
      </c>
      <c r="D2415" s="613" t="s">
        <v>10168</v>
      </c>
      <c r="E2415" s="817" t="s">
        <v>14092</v>
      </c>
      <c r="F2415" s="817"/>
      <c r="G2415" s="544" t="s">
        <v>26</v>
      </c>
      <c r="H2415" s="543">
        <v>1.46E-2</v>
      </c>
      <c r="I2415" s="542">
        <v>9.51</v>
      </c>
      <c r="J2415" s="542">
        <v>0.13</v>
      </c>
    </row>
    <row r="2416" spans="1:10" ht="25.5">
      <c r="A2416" s="614"/>
      <c r="B2416" s="614"/>
      <c r="C2416" s="614"/>
      <c r="D2416" s="614"/>
      <c r="E2416" s="614" t="s">
        <v>14070</v>
      </c>
      <c r="F2416" s="541">
        <v>7.06291E-2</v>
      </c>
      <c r="G2416" s="614" t="s">
        <v>14069</v>
      </c>
      <c r="H2416" s="541">
        <v>0.06</v>
      </c>
      <c r="I2416" s="614" t="s">
        <v>14068</v>
      </c>
      <c r="J2416" s="541">
        <v>0.13</v>
      </c>
    </row>
    <row r="2417" spans="1:10" ht="15" thickBot="1">
      <c r="A2417" s="614"/>
      <c r="B2417" s="614"/>
      <c r="C2417" s="614"/>
      <c r="D2417" s="614"/>
      <c r="E2417" s="614" t="s">
        <v>14067</v>
      </c>
      <c r="F2417" s="541">
        <v>0.03</v>
      </c>
      <c r="G2417" s="614"/>
      <c r="H2417" s="818" t="s">
        <v>14066</v>
      </c>
      <c r="I2417" s="818"/>
      <c r="J2417" s="541">
        <v>0.16</v>
      </c>
    </row>
    <row r="2418" spans="1:10" ht="0.95" customHeight="1" thickTop="1">
      <c r="A2418" s="540"/>
      <c r="B2418" s="540"/>
      <c r="C2418" s="540"/>
      <c r="D2418" s="540"/>
      <c r="E2418" s="540"/>
      <c r="F2418" s="540"/>
      <c r="G2418" s="540"/>
      <c r="H2418" s="540"/>
      <c r="I2418" s="540"/>
      <c r="J2418" s="540"/>
    </row>
    <row r="2419" spans="1:10" ht="18" customHeight="1">
      <c r="A2419" s="615"/>
      <c r="B2419" s="554" t="s">
        <v>14089</v>
      </c>
      <c r="C2419" s="615" t="s">
        <v>14088</v>
      </c>
      <c r="D2419" s="615" t="s">
        <v>14087</v>
      </c>
      <c r="E2419" s="819" t="s">
        <v>14086</v>
      </c>
      <c r="F2419" s="819"/>
      <c r="G2419" s="555" t="s">
        <v>14085</v>
      </c>
      <c r="H2419" s="554" t="s">
        <v>14084</v>
      </c>
      <c r="I2419" s="554" t="s">
        <v>14083</v>
      </c>
      <c r="J2419" s="554" t="s">
        <v>14082</v>
      </c>
    </row>
    <row r="2420" spans="1:10" ht="24" customHeight="1">
      <c r="A2420" s="616" t="s">
        <v>14081</v>
      </c>
      <c r="B2420" s="553" t="s">
        <v>14131</v>
      </c>
      <c r="C2420" s="616" t="s">
        <v>7</v>
      </c>
      <c r="D2420" s="616" t="s">
        <v>3875</v>
      </c>
      <c r="E2420" s="820" t="s">
        <v>14075</v>
      </c>
      <c r="F2420" s="820"/>
      <c r="G2420" s="552" t="s">
        <v>26</v>
      </c>
      <c r="H2420" s="551">
        <v>1</v>
      </c>
      <c r="I2420" s="550">
        <v>0.11</v>
      </c>
      <c r="J2420" s="550">
        <v>0.11</v>
      </c>
    </row>
    <row r="2421" spans="1:10" ht="24" customHeight="1">
      <c r="A2421" s="613" t="s">
        <v>14073</v>
      </c>
      <c r="B2421" s="545" t="s">
        <v>14128</v>
      </c>
      <c r="C2421" s="613" t="s">
        <v>7</v>
      </c>
      <c r="D2421" s="613" t="s">
        <v>10174</v>
      </c>
      <c r="E2421" s="817" t="s">
        <v>14092</v>
      </c>
      <c r="F2421" s="817"/>
      <c r="G2421" s="544" t="s">
        <v>26</v>
      </c>
      <c r="H2421" s="543">
        <v>7.9000000000000008E-3</v>
      </c>
      <c r="I2421" s="542">
        <v>13.95</v>
      </c>
      <c r="J2421" s="542">
        <v>0.11</v>
      </c>
    </row>
    <row r="2422" spans="1:10" ht="25.5">
      <c r="A2422" s="614"/>
      <c r="B2422" s="614"/>
      <c r="C2422" s="614"/>
      <c r="D2422" s="614"/>
      <c r="E2422" s="614" t="s">
        <v>14070</v>
      </c>
      <c r="F2422" s="541">
        <v>5.97631E-2</v>
      </c>
      <c r="G2422" s="614" t="s">
        <v>14069</v>
      </c>
      <c r="H2422" s="541">
        <v>0.05</v>
      </c>
      <c r="I2422" s="614" t="s">
        <v>14068</v>
      </c>
      <c r="J2422" s="541">
        <v>0.11</v>
      </c>
    </row>
    <row r="2423" spans="1:10" ht="15" thickBot="1">
      <c r="A2423" s="614"/>
      <c r="B2423" s="614"/>
      <c r="C2423" s="614"/>
      <c r="D2423" s="614"/>
      <c r="E2423" s="614" t="s">
        <v>14067</v>
      </c>
      <c r="F2423" s="541">
        <v>0.03</v>
      </c>
      <c r="G2423" s="614"/>
      <c r="H2423" s="818" t="s">
        <v>14066</v>
      </c>
      <c r="I2423" s="818"/>
      <c r="J2423" s="541">
        <v>0.14000000000000001</v>
      </c>
    </row>
    <row r="2424" spans="1:10" ht="0.95" customHeight="1" thickTop="1">
      <c r="A2424" s="540"/>
      <c r="B2424" s="540"/>
      <c r="C2424" s="540"/>
      <c r="D2424" s="540"/>
      <c r="E2424" s="540"/>
      <c r="F2424" s="540"/>
      <c r="G2424" s="540"/>
      <c r="H2424" s="540"/>
      <c r="I2424" s="540"/>
      <c r="J2424" s="540"/>
    </row>
    <row r="2425" spans="1:10" ht="18" customHeight="1">
      <c r="A2425" s="615"/>
      <c r="B2425" s="554" t="s">
        <v>14089</v>
      </c>
      <c r="C2425" s="615" t="s">
        <v>14088</v>
      </c>
      <c r="D2425" s="615" t="s">
        <v>14087</v>
      </c>
      <c r="E2425" s="819" t="s">
        <v>14086</v>
      </c>
      <c r="F2425" s="819"/>
      <c r="G2425" s="555" t="s">
        <v>14085</v>
      </c>
      <c r="H2425" s="554" t="s">
        <v>14084</v>
      </c>
      <c r="I2425" s="554" t="s">
        <v>14083</v>
      </c>
      <c r="J2425" s="554" t="s">
        <v>14082</v>
      </c>
    </row>
    <row r="2426" spans="1:10" ht="24" customHeight="1">
      <c r="A2426" s="616" t="s">
        <v>14081</v>
      </c>
      <c r="B2426" s="553" t="s">
        <v>14104</v>
      </c>
      <c r="C2426" s="616" t="s">
        <v>7</v>
      </c>
      <c r="D2426" s="616" t="s">
        <v>3877</v>
      </c>
      <c r="E2426" s="820" t="s">
        <v>14075</v>
      </c>
      <c r="F2426" s="820"/>
      <c r="G2426" s="552" t="s">
        <v>26</v>
      </c>
      <c r="H2426" s="551">
        <v>1</v>
      </c>
      <c r="I2426" s="550">
        <v>0.12</v>
      </c>
      <c r="J2426" s="550">
        <v>0.12</v>
      </c>
    </row>
    <row r="2427" spans="1:10" ht="24" customHeight="1">
      <c r="A2427" s="613" t="s">
        <v>14073</v>
      </c>
      <c r="B2427" s="545" t="s">
        <v>14093</v>
      </c>
      <c r="C2427" s="613" t="s">
        <v>7</v>
      </c>
      <c r="D2427" s="613" t="s">
        <v>7340</v>
      </c>
      <c r="E2427" s="817" t="s">
        <v>14092</v>
      </c>
      <c r="F2427" s="817"/>
      <c r="G2427" s="544" t="s">
        <v>26</v>
      </c>
      <c r="H2427" s="543">
        <v>1.0200000000000001E-2</v>
      </c>
      <c r="I2427" s="542">
        <v>12.23</v>
      </c>
      <c r="J2427" s="542">
        <v>0.12</v>
      </c>
    </row>
    <row r="2428" spans="1:10" ht="25.5">
      <c r="A2428" s="614"/>
      <c r="B2428" s="614"/>
      <c r="C2428" s="614"/>
      <c r="D2428" s="614"/>
      <c r="E2428" s="614" t="s">
        <v>14070</v>
      </c>
      <c r="F2428" s="541">
        <v>6.5196100000000007E-2</v>
      </c>
      <c r="G2428" s="614" t="s">
        <v>14069</v>
      </c>
      <c r="H2428" s="541">
        <v>0.05</v>
      </c>
      <c r="I2428" s="614" t="s">
        <v>14068</v>
      </c>
      <c r="J2428" s="541">
        <v>0.12</v>
      </c>
    </row>
    <row r="2429" spans="1:10" ht="15" thickBot="1">
      <c r="A2429" s="614"/>
      <c r="B2429" s="614"/>
      <c r="C2429" s="614"/>
      <c r="D2429" s="614"/>
      <c r="E2429" s="614" t="s">
        <v>14067</v>
      </c>
      <c r="F2429" s="541">
        <v>0.03</v>
      </c>
      <c r="G2429" s="614"/>
      <c r="H2429" s="818" t="s">
        <v>14066</v>
      </c>
      <c r="I2429" s="818"/>
      <c r="J2429" s="541">
        <v>0.15</v>
      </c>
    </row>
    <row r="2430" spans="1:10" ht="0.95" customHeight="1" thickTop="1">
      <c r="A2430" s="540"/>
      <c r="B2430" s="540"/>
      <c r="C2430" s="540"/>
      <c r="D2430" s="540"/>
      <c r="E2430" s="540"/>
      <c r="F2430" s="540"/>
      <c r="G2430" s="540"/>
      <c r="H2430" s="540"/>
      <c r="I2430" s="540"/>
      <c r="J2430" s="540"/>
    </row>
    <row r="2431" spans="1:10" ht="18" customHeight="1">
      <c r="A2431" s="615"/>
      <c r="B2431" s="554" t="s">
        <v>14089</v>
      </c>
      <c r="C2431" s="615" t="s">
        <v>14088</v>
      </c>
      <c r="D2431" s="615" t="s">
        <v>14087</v>
      </c>
      <c r="E2431" s="819" t="s">
        <v>14086</v>
      </c>
      <c r="F2431" s="819"/>
      <c r="G2431" s="555" t="s">
        <v>14085</v>
      </c>
      <c r="H2431" s="554" t="s">
        <v>14084</v>
      </c>
      <c r="I2431" s="554" t="s">
        <v>14083</v>
      </c>
      <c r="J2431" s="554" t="s">
        <v>14082</v>
      </c>
    </row>
    <row r="2432" spans="1:10" ht="24" customHeight="1">
      <c r="A2432" s="616" t="s">
        <v>14081</v>
      </c>
      <c r="B2432" s="553" t="s">
        <v>14124</v>
      </c>
      <c r="C2432" s="616" t="s">
        <v>7</v>
      </c>
      <c r="D2432" s="616" t="s">
        <v>76</v>
      </c>
      <c r="E2432" s="820" t="s">
        <v>14075</v>
      </c>
      <c r="F2432" s="820"/>
      <c r="G2432" s="552" t="s">
        <v>26</v>
      </c>
      <c r="H2432" s="551">
        <v>1</v>
      </c>
      <c r="I2432" s="550">
        <v>18.38</v>
      </c>
      <c r="J2432" s="550">
        <v>18.38</v>
      </c>
    </row>
    <row r="2433" spans="1:10" ht="24" customHeight="1">
      <c r="A2433" s="617" t="s">
        <v>14077</v>
      </c>
      <c r="B2433" s="549" t="s">
        <v>14283</v>
      </c>
      <c r="C2433" s="617" t="s">
        <v>7</v>
      </c>
      <c r="D2433" s="617" t="s">
        <v>3830</v>
      </c>
      <c r="E2433" s="821" t="s">
        <v>14075</v>
      </c>
      <c r="F2433" s="821"/>
      <c r="G2433" s="548" t="s">
        <v>26</v>
      </c>
      <c r="H2433" s="547">
        <v>1</v>
      </c>
      <c r="I2433" s="546">
        <v>0.34</v>
      </c>
      <c r="J2433" s="546">
        <v>0.34</v>
      </c>
    </row>
    <row r="2434" spans="1:10" ht="24" customHeight="1">
      <c r="A2434" s="613" t="s">
        <v>14073</v>
      </c>
      <c r="B2434" s="545" t="s">
        <v>14103</v>
      </c>
      <c r="C2434" s="613" t="s">
        <v>7</v>
      </c>
      <c r="D2434" s="613" t="s">
        <v>11501</v>
      </c>
      <c r="E2434" s="817" t="s">
        <v>14100</v>
      </c>
      <c r="F2434" s="817"/>
      <c r="G2434" s="544" t="s">
        <v>26</v>
      </c>
      <c r="H2434" s="543">
        <v>1</v>
      </c>
      <c r="I2434" s="542">
        <v>2.2000000000000002</v>
      </c>
      <c r="J2434" s="542">
        <v>2.2000000000000002</v>
      </c>
    </row>
    <row r="2435" spans="1:10" ht="24" customHeight="1">
      <c r="A2435" s="613" t="s">
        <v>14073</v>
      </c>
      <c r="B2435" s="545" t="s">
        <v>14282</v>
      </c>
      <c r="C2435" s="613" t="s">
        <v>7</v>
      </c>
      <c r="D2435" s="613" t="s">
        <v>6139</v>
      </c>
      <c r="E2435" s="817" t="s">
        <v>14092</v>
      </c>
      <c r="F2435" s="817"/>
      <c r="G2435" s="544" t="s">
        <v>26</v>
      </c>
      <c r="H2435" s="543">
        <v>1</v>
      </c>
      <c r="I2435" s="542">
        <v>13.23</v>
      </c>
      <c r="J2435" s="542">
        <v>13.23</v>
      </c>
    </row>
    <row r="2436" spans="1:10" ht="24" customHeight="1">
      <c r="A2436" s="613" t="s">
        <v>14073</v>
      </c>
      <c r="B2436" s="545" t="s">
        <v>14281</v>
      </c>
      <c r="C2436" s="613" t="s">
        <v>7</v>
      </c>
      <c r="D2436" s="613" t="s">
        <v>11562</v>
      </c>
      <c r="E2436" s="817" t="s">
        <v>14098</v>
      </c>
      <c r="F2436" s="817"/>
      <c r="G2436" s="544" t="s">
        <v>26</v>
      </c>
      <c r="H2436" s="543">
        <v>1</v>
      </c>
      <c r="I2436" s="542">
        <v>0.93</v>
      </c>
      <c r="J2436" s="542">
        <v>0.93</v>
      </c>
    </row>
    <row r="2437" spans="1:10" ht="24" customHeight="1">
      <c r="A2437" s="613" t="s">
        <v>14073</v>
      </c>
      <c r="B2437" s="545" t="s">
        <v>14101</v>
      </c>
      <c r="C2437" s="613" t="s">
        <v>7</v>
      </c>
      <c r="D2437" s="613" t="s">
        <v>11582</v>
      </c>
      <c r="E2437" s="817" t="s">
        <v>14100</v>
      </c>
      <c r="F2437" s="817"/>
      <c r="G2437" s="544" t="s">
        <v>26</v>
      </c>
      <c r="H2437" s="543">
        <v>1</v>
      </c>
      <c r="I2437" s="542">
        <v>0.35</v>
      </c>
      <c r="J2437" s="542">
        <v>0.35</v>
      </c>
    </row>
    <row r="2438" spans="1:10" ht="24" customHeight="1">
      <c r="A2438" s="613" t="s">
        <v>14073</v>
      </c>
      <c r="B2438" s="545" t="s">
        <v>14280</v>
      </c>
      <c r="C2438" s="613" t="s">
        <v>7</v>
      </c>
      <c r="D2438" s="613" t="s">
        <v>11588</v>
      </c>
      <c r="E2438" s="817" t="s">
        <v>14098</v>
      </c>
      <c r="F2438" s="817"/>
      <c r="G2438" s="544" t="s">
        <v>26</v>
      </c>
      <c r="H2438" s="543">
        <v>1</v>
      </c>
      <c r="I2438" s="542">
        <v>0.55000000000000004</v>
      </c>
      <c r="J2438" s="542">
        <v>0.55000000000000004</v>
      </c>
    </row>
    <row r="2439" spans="1:10" ht="24" customHeight="1">
      <c r="A2439" s="613" t="s">
        <v>14073</v>
      </c>
      <c r="B2439" s="545" t="s">
        <v>14097</v>
      </c>
      <c r="C2439" s="613" t="s">
        <v>7</v>
      </c>
      <c r="D2439" s="613" t="s">
        <v>11676</v>
      </c>
      <c r="E2439" s="817" t="s">
        <v>14096</v>
      </c>
      <c r="F2439" s="817"/>
      <c r="G2439" s="544" t="s">
        <v>26</v>
      </c>
      <c r="H2439" s="543">
        <v>1</v>
      </c>
      <c r="I2439" s="542">
        <v>7.0000000000000007E-2</v>
      </c>
      <c r="J2439" s="542">
        <v>7.0000000000000007E-2</v>
      </c>
    </row>
    <row r="2440" spans="1:10" ht="24" customHeight="1">
      <c r="A2440" s="613" t="s">
        <v>14073</v>
      </c>
      <c r="B2440" s="545" t="s">
        <v>14095</v>
      </c>
      <c r="C2440" s="613" t="s">
        <v>7</v>
      </c>
      <c r="D2440" s="613" t="s">
        <v>11736</v>
      </c>
      <c r="E2440" s="817" t="s">
        <v>14094</v>
      </c>
      <c r="F2440" s="817"/>
      <c r="G2440" s="544" t="s">
        <v>26</v>
      </c>
      <c r="H2440" s="543">
        <v>1</v>
      </c>
      <c r="I2440" s="542">
        <v>0.71</v>
      </c>
      <c r="J2440" s="542">
        <v>0.71</v>
      </c>
    </row>
    <row r="2441" spans="1:10" ht="25.5">
      <c r="A2441" s="614"/>
      <c r="B2441" s="614"/>
      <c r="C2441" s="614"/>
      <c r="D2441" s="614"/>
      <c r="E2441" s="614" t="s">
        <v>14070</v>
      </c>
      <c r="F2441" s="541">
        <v>7.3725959000000003</v>
      </c>
      <c r="G2441" s="614" t="s">
        <v>14069</v>
      </c>
      <c r="H2441" s="541">
        <v>6.2</v>
      </c>
      <c r="I2441" s="614" t="s">
        <v>14068</v>
      </c>
      <c r="J2441" s="541">
        <v>13.57</v>
      </c>
    </row>
    <row r="2442" spans="1:10" ht="15" thickBot="1">
      <c r="A2442" s="614"/>
      <c r="B2442" s="614"/>
      <c r="C2442" s="614"/>
      <c r="D2442" s="614"/>
      <c r="E2442" s="614" t="s">
        <v>14067</v>
      </c>
      <c r="F2442" s="541">
        <v>5.09</v>
      </c>
      <c r="G2442" s="614"/>
      <c r="H2442" s="818" t="s">
        <v>14066</v>
      </c>
      <c r="I2442" s="818"/>
      <c r="J2442" s="541">
        <v>23.47</v>
      </c>
    </row>
    <row r="2443" spans="1:10" ht="0.95" customHeight="1" thickTop="1">
      <c r="A2443" s="540"/>
      <c r="B2443" s="540"/>
      <c r="C2443" s="540"/>
      <c r="D2443" s="540"/>
      <c r="E2443" s="540"/>
      <c r="F2443" s="540"/>
      <c r="G2443" s="540"/>
      <c r="H2443" s="540"/>
      <c r="I2443" s="540"/>
      <c r="J2443" s="540"/>
    </row>
    <row r="2444" spans="1:10" ht="18" customHeight="1">
      <c r="A2444" s="615"/>
      <c r="B2444" s="554" t="s">
        <v>14089</v>
      </c>
      <c r="C2444" s="615" t="s">
        <v>14088</v>
      </c>
      <c r="D2444" s="615" t="s">
        <v>14087</v>
      </c>
      <c r="E2444" s="819" t="s">
        <v>14086</v>
      </c>
      <c r="F2444" s="819"/>
      <c r="G2444" s="555" t="s">
        <v>14085</v>
      </c>
      <c r="H2444" s="554" t="s">
        <v>14084</v>
      </c>
      <c r="I2444" s="554" t="s">
        <v>14083</v>
      </c>
      <c r="J2444" s="554" t="s">
        <v>14082</v>
      </c>
    </row>
    <row r="2445" spans="1:10" ht="24" customHeight="1">
      <c r="A2445" s="616" t="s">
        <v>14081</v>
      </c>
      <c r="B2445" s="553" t="s">
        <v>14078</v>
      </c>
      <c r="C2445" s="616" t="s">
        <v>7</v>
      </c>
      <c r="D2445" s="616" t="s">
        <v>74</v>
      </c>
      <c r="E2445" s="820" t="s">
        <v>14075</v>
      </c>
      <c r="F2445" s="820"/>
      <c r="G2445" s="552" t="s">
        <v>26</v>
      </c>
      <c r="H2445" s="551">
        <v>1</v>
      </c>
      <c r="I2445" s="550">
        <v>17.79</v>
      </c>
      <c r="J2445" s="550">
        <v>17.79</v>
      </c>
    </row>
    <row r="2446" spans="1:10" ht="24" customHeight="1">
      <c r="A2446" s="617" t="s">
        <v>14077</v>
      </c>
      <c r="B2446" s="549" t="s">
        <v>14279</v>
      </c>
      <c r="C2446" s="617" t="s">
        <v>7</v>
      </c>
      <c r="D2446" s="617" t="s">
        <v>3833</v>
      </c>
      <c r="E2446" s="821" t="s">
        <v>14075</v>
      </c>
      <c r="F2446" s="821"/>
      <c r="G2446" s="548" t="s">
        <v>26</v>
      </c>
      <c r="H2446" s="547">
        <v>1</v>
      </c>
      <c r="I2446" s="546">
        <v>0.16</v>
      </c>
      <c r="J2446" s="546">
        <v>0.16</v>
      </c>
    </row>
    <row r="2447" spans="1:10" ht="24" customHeight="1">
      <c r="A2447" s="613" t="s">
        <v>14073</v>
      </c>
      <c r="B2447" s="545" t="s">
        <v>14103</v>
      </c>
      <c r="C2447" s="613" t="s">
        <v>7</v>
      </c>
      <c r="D2447" s="613" t="s">
        <v>11501</v>
      </c>
      <c r="E2447" s="817" t="s">
        <v>14100</v>
      </c>
      <c r="F2447" s="817"/>
      <c r="G2447" s="544" t="s">
        <v>26</v>
      </c>
      <c r="H2447" s="543">
        <v>1</v>
      </c>
      <c r="I2447" s="542">
        <v>2.2000000000000002</v>
      </c>
      <c r="J2447" s="542">
        <v>2.2000000000000002</v>
      </c>
    </row>
    <row r="2448" spans="1:10" ht="24" customHeight="1">
      <c r="A2448" s="613" t="s">
        <v>14073</v>
      </c>
      <c r="B2448" s="545" t="s">
        <v>14278</v>
      </c>
      <c r="C2448" s="613" t="s">
        <v>7</v>
      </c>
      <c r="D2448" s="613" t="s">
        <v>6260</v>
      </c>
      <c r="E2448" s="817" t="s">
        <v>14092</v>
      </c>
      <c r="F2448" s="817"/>
      <c r="G2448" s="544" t="s">
        <v>26</v>
      </c>
      <c r="H2448" s="543">
        <v>1</v>
      </c>
      <c r="I2448" s="542">
        <v>13.23</v>
      </c>
      <c r="J2448" s="542">
        <v>13.23</v>
      </c>
    </row>
    <row r="2449" spans="1:10" ht="24" customHeight="1">
      <c r="A2449" s="613" t="s">
        <v>14073</v>
      </c>
      <c r="B2449" s="545" t="s">
        <v>14277</v>
      </c>
      <c r="C2449" s="613" t="s">
        <v>7</v>
      </c>
      <c r="D2449" s="613" t="s">
        <v>11564</v>
      </c>
      <c r="E2449" s="817" t="s">
        <v>14098</v>
      </c>
      <c r="F2449" s="817"/>
      <c r="G2449" s="544" t="s">
        <v>26</v>
      </c>
      <c r="H2449" s="543">
        <v>1</v>
      </c>
      <c r="I2449" s="542">
        <v>0.83</v>
      </c>
      <c r="J2449" s="542">
        <v>0.83</v>
      </c>
    </row>
    <row r="2450" spans="1:10" ht="24" customHeight="1">
      <c r="A2450" s="613" t="s">
        <v>14073</v>
      </c>
      <c r="B2450" s="545" t="s">
        <v>14101</v>
      </c>
      <c r="C2450" s="613" t="s">
        <v>7</v>
      </c>
      <c r="D2450" s="613" t="s">
        <v>11582</v>
      </c>
      <c r="E2450" s="817" t="s">
        <v>14100</v>
      </c>
      <c r="F2450" s="817"/>
      <c r="G2450" s="544" t="s">
        <v>26</v>
      </c>
      <c r="H2450" s="543">
        <v>1</v>
      </c>
      <c r="I2450" s="542">
        <v>0.35</v>
      </c>
      <c r="J2450" s="542">
        <v>0.35</v>
      </c>
    </row>
    <row r="2451" spans="1:10" ht="24" customHeight="1">
      <c r="A2451" s="613" t="s">
        <v>14073</v>
      </c>
      <c r="B2451" s="545" t="s">
        <v>14276</v>
      </c>
      <c r="C2451" s="613" t="s">
        <v>7</v>
      </c>
      <c r="D2451" s="613" t="s">
        <v>11590</v>
      </c>
      <c r="E2451" s="817" t="s">
        <v>14098</v>
      </c>
      <c r="F2451" s="817"/>
      <c r="G2451" s="544" t="s">
        <v>26</v>
      </c>
      <c r="H2451" s="543">
        <v>1</v>
      </c>
      <c r="I2451" s="542">
        <v>0.24</v>
      </c>
      <c r="J2451" s="542">
        <v>0.24</v>
      </c>
    </row>
    <row r="2452" spans="1:10" ht="24" customHeight="1">
      <c r="A2452" s="613" t="s">
        <v>14073</v>
      </c>
      <c r="B2452" s="545" t="s">
        <v>14097</v>
      </c>
      <c r="C2452" s="613" t="s">
        <v>7</v>
      </c>
      <c r="D2452" s="613" t="s">
        <v>11676</v>
      </c>
      <c r="E2452" s="817" t="s">
        <v>14096</v>
      </c>
      <c r="F2452" s="817"/>
      <c r="G2452" s="544" t="s">
        <v>26</v>
      </c>
      <c r="H2452" s="543">
        <v>1</v>
      </c>
      <c r="I2452" s="542">
        <v>7.0000000000000007E-2</v>
      </c>
      <c r="J2452" s="542">
        <v>7.0000000000000007E-2</v>
      </c>
    </row>
    <row r="2453" spans="1:10" ht="24" customHeight="1">
      <c r="A2453" s="613" t="s">
        <v>14073</v>
      </c>
      <c r="B2453" s="545" t="s">
        <v>14095</v>
      </c>
      <c r="C2453" s="613" t="s">
        <v>7</v>
      </c>
      <c r="D2453" s="613" t="s">
        <v>11736</v>
      </c>
      <c r="E2453" s="817" t="s">
        <v>14094</v>
      </c>
      <c r="F2453" s="817"/>
      <c r="G2453" s="544" t="s">
        <v>26</v>
      </c>
      <c r="H2453" s="543">
        <v>1</v>
      </c>
      <c r="I2453" s="542">
        <v>0.71</v>
      </c>
      <c r="J2453" s="542">
        <v>0.71</v>
      </c>
    </row>
    <row r="2454" spans="1:10" ht="25.5">
      <c r="A2454" s="614"/>
      <c r="B2454" s="614"/>
      <c r="C2454" s="614"/>
      <c r="D2454" s="614"/>
      <c r="E2454" s="614" t="s">
        <v>14070</v>
      </c>
      <c r="F2454" s="541">
        <v>7.2748017000000003</v>
      </c>
      <c r="G2454" s="614" t="s">
        <v>14069</v>
      </c>
      <c r="H2454" s="541">
        <v>6.12</v>
      </c>
      <c r="I2454" s="614" t="s">
        <v>14068</v>
      </c>
      <c r="J2454" s="541">
        <v>13.39</v>
      </c>
    </row>
    <row r="2455" spans="1:10" ht="15" thickBot="1">
      <c r="A2455" s="614"/>
      <c r="B2455" s="614"/>
      <c r="C2455" s="614"/>
      <c r="D2455" s="614"/>
      <c r="E2455" s="614" t="s">
        <v>14067</v>
      </c>
      <c r="F2455" s="541">
        <v>4.92</v>
      </c>
      <c r="G2455" s="614"/>
      <c r="H2455" s="818" t="s">
        <v>14066</v>
      </c>
      <c r="I2455" s="818"/>
      <c r="J2455" s="541">
        <v>22.71</v>
      </c>
    </row>
    <row r="2456" spans="1:10" ht="0.95" customHeight="1" thickTop="1">
      <c r="A2456" s="540"/>
      <c r="B2456" s="540"/>
      <c r="C2456" s="540"/>
      <c r="D2456" s="540"/>
      <c r="E2456" s="540"/>
      <c r="F2456" s="540"/>
      <c r="G2456" s="540"/>
      <c r="H2456" s="540"/>
      <c r="I2456" s="540"/>
      <c r="J2456" s="540"/>
    </row>
    <row r="2457" spans="1:10" ht="18" customHeight="1">
      <c r="A2457" s="615"/>
      <c r="B2457" s="554" t="s">
        <v>14089</v>
      </c>
      <c r="C2457" s="615" t="s">
        <v>14088</v>
      </c>
      <c r="D2457" s="615" t="s">
        <v>14087</v>
      </c>
      <c r="E2457" s="819" t="s">
        <v>14086</v>
      </c>
      <c r="F2457" s="819"/>
      <c r="G2457" s="555" t="s">
        <v>14085</v>
      </c>
      <c r="H2457" s="554" t="s">
        <v>14084</v>
      </c>
      <c r="I2457" s="554" t="s">
        <v>14083</v>
      </c>
      <c r="J2457" s="554" t="s">
        <v>14082</v>
      </c>
    </row>
    <row r="2458" spans="1:10" ht="60" customHeight="1">
      <c r="A2458" s="616" t="s">
        <v>14081</v>
      </c>
      <c r="B2458" s="553" t="s">
        <v>14275</v>
      </c>
      <c r="C2458" s="616" t="s">
        <v>7</v>
      </c>
      <c r="D2458" s="616" t="s">
        <v>2332</v>
      </c>
      <c r="E2458" s="820" t="s">
        <v>14119</v>
      </c>
      <c r="F2458" s="820"/>
      <c r="G2458" s="552" t="s">
        <v>14118</v>
      </c>
      <c r="H2458" s="551">
        <v>1</v>
      </c>
      <c r="I2458" s="550">
        <v>9.16</v>
      </c>
      <c r="J2458" s="550">
        <v>9.16</v>
      </c>
    </row>
    <row r="2459" spans="1:10" ht="60" customHeight="1">
      <c r="A2459" s="617" t="s">
        <v>14077</v>
      </c>
      <c r="B2459" s="549" t="s">
        <v>14171</v>
      </c>
      <c r="C2459" s="617" t="s">
        <v>7</v>
      </c>
      <c r="D2459" s="617" t="s">
        <v>1156</v>
      </c>
      <c r="E2459" s="821" t="s">
        <v>14108</v>
      </c>
      <c r="F2459" s="821"/>
      <c r="G2459" s="548" t="s">
        <v>68</v>
      </c>
      <c r="H2459" s="547">
        <v>5.9400000000000001E-2</v>
      </c>
      <c r="I2459" s="546">
        <v>83.85</v>
      </c>
      <c r="J2459" s="546">
        <v>4.9800000000000004</v>
      </c>
    </row>
    <row r="2460" spans="1:10" ht="60" customHeight="1">
      <c r="A2460" s="617" t="s">
        <v>14077</v>
      </c>
      <c r="B2460" s="549" t="s">
        <v>14172</v>
      </c>
      <c r="C2460" s="617" t="s">
        <v>7</v>
      </c>
      <c r="D2460" s="617" t="s">
        <v>1157</v>
      </c>
      <c r="E2460" s="821" t="s">
        <v>14108</v>
      </c>
      <c r="F2460" s="821"/>
      <c r="G2460" s="548" t="s">
        <v>85</v>
      </c>
      <c r="H2460" s="547">
        <v>7.1800000000000003E-2</v>
      </c>
      <c r="I2460" s="546">
        <v>32.1</v>
      </c>
      <c r="J2460" s="546">
        <v>2.2999999999999998</v>
      </c>
    </row>
    <row r="2461" spans="1:10" ht="24" customHeight="1">
      <c r="A2461" s="617" t="s">
        <v>14077</v>
      </c>
      <c r="B2461" s="549" t="s">
        <v>14076</v>
      </c>
      <c r="C2461" s="617" t="s">
        <v>7</v>
      </c>
      <c r="D2461" s="617" t="s">
        <v>29</v>
      </c>
      <c r="E2461" s="821" t="s">
        <v>14075</v>
      </c>
      <c r="F2461" s="821"/>
      <c r="G2461" s="548" t="s">
        <v>26</v>
      </c>
      <c r="H2461" s="547">
        <v>0.1313</v>
      </c>
      <c r="I2461" s="546">
        <v>14.37</v>
      </c>
      <c r="J2461" s="546">
        <v>1.88</v>
      </c>
    </row>
    <row r="2462" spans="1:10" ht="25.5">
      <c r="A2462" s="614"/>
      <c r="B2462" s="614"/>
      <c r="C2462" s="614"/>
      <c r="D2462" s="614"/>
      <c r="E2462" s="614" t="s">
        <v>14070</v>
      </c>
      <c r="F2462" s="541">
        <v>1.5647072</v>
      </c>
      <c r="G2462" s="614" t="s">
        <v>14069</v>
      </c>
      <c r="H2462" s="541">
        <v>1.32</v>
      </c>
      <c r="I2462" s="614" t="s">
        <v>14068</v>
      </c>
      <c r="J2462" s="541">
        <v>2.88</v>
      </c>
    </row>
    <row r="2463" spans="1:10" ht="15" thickBot="1">
      <c r="A2463" s="614"/>
      <c r="B2463" s="614"/>
      <c r="C2463" s="614"/>
      <c r="D2463" s="614"/>
      <c r="E2463" s="614" t="s">
        <v>14067</v>
      </c>
      <c r="F2463" s="541">
        <v>2.5299999999999998</v>
      </c>
      <c r="G2463" s="614"/>
      <c r="H2463" s="818" t="s">
        <v>14066</v>
      </c>
      <c r="I2463" s="818"/>
      <c r="J2463" s="541">
        <v>11.69</v>
      </c>
    </row>
    <row r="2464" spans="1:10" ht="0.95" customHeight="1" thickTop="1">
      <c r="A2464" s="540"/>
      <c r="B2464" s="540"/>
      <c r="C2464" s="540"/>
      <c r="D2464" s="540"/>
      <c r="E2464" s="540"/>
      <c r="F2464" s="540"/>
      <c r="G2464" s="540"/>
      <c r="H2464" s="540"/>
      <c r="I2464" s="540"/>
      <c r="J2464" s="540"/>
    </row>
    <row r="2465" spans="1:10" ht="18" customHeight="1">
      <c r="A2465" s="615"/>
      <c r="B2465" s="554" t="s">
        <v>14089</v>
      </c>
      <c r="C2465" s="615" t="s">
        <v>14088</v>
      </c>
      <c r="D2465" s="615" t="s">
        <v>14087</v>
      </c>
      <c r="E2465" s="819" t="s">
        <v>14086</v>
      </c>
      <c r="F2465" s="819"/>
      <c r="G2465" s="555" t="s">
        <v>14085</v>
      </c>
      <c r="H2465" s="554" t="s">
        <v>14084</v>
      </c>
      <c r="I2465" s="554" t="s">
        <v>14083</v>
      </c>
      <c r="J2465" s="554" t="s">
        <v>14082</v>
      </c>
    </row>
    <row r="2466" spans="1:10" ht="24" customHeight="1">
      <c r="A2466" s="616" t="s">
        <v>14081</v>
      </c>
      <c r="B2466" s="553" t="s">
        <v>14274</v>
      </c>
      <c r="C2466" s="616" t="s">
        <v>7</v>
      </c>
      <c r="D2466" s="616" t="s">
        <v>2829</v>
      </c>
      <c r="E2466" s="820" t="s">
        <v>14206</v>
      </c>
      <c r="F2466" s="820"/>
      <c r="G2466" s="552" t="s">
        <v>14183</v>
      </c>
      <c r="H2466" s="551">
        <v>1</v>
      </c>
      <c r="I2466" s="550">
        <v>65.989999999999995</v>
      </c>
      <c r="J2466" s="550">
        <v>65.989999999999995</v>
      </c>
    </row>
    <row r="2467" spans="1:10" ht="36" customHeight="1">
      <c r="A2467" s="617" t="s">
        <v>14077</v>
      </c>
      <c r="B2467" s="549" t="s">
        <v>14154</v>
      </c>
      <c r="C2467" s="617" t="s">
        <v>7</v>
      </c>
      <c r="D2467" s="617" t="s">
        <v>2648</v>
      </c>
      <c r="E2467" s="821" t="s">
        <v>14108</v>
      </c>
      <c r="F2467" s="821"/>
      <c r="G2467" s="548" t="s">
        <v>68</v>
      </c>
      <c r="H2467" s="547">
        <v>6.3E-2</v>
      </c>
      <c r="I2467" s="546">
        <v>16.21</v>
      </c>
      <c r="J2467" s="546">
        <v>1.02</v>
      </c>
    </row>
    <row r="2468" spans="1:10" ht="36" customHeight="1">
      <c r="A2468" s="617" t="s">
        <v>14077</v>
      </c>
      <c r="B2468" s="549" t="s">
        <v>14155</v>
      </c>
      <c r="C2468" s="617" t="s">
        <v>7</v>
      </c>
      <c r="D2468" s="617" t="s">
        <v>2649</v>
      </c>
      <c r="E2468" s="821" t="s">
        <v>14108</v>
      </c>
      <c r="F2468" s="821"/>
      <c r="G2468" s="548" t="s">
        <v>85</v>
      </c>
      <c r="H2468" s="547">
        <v>7.1999999999999995E-2</v>
      </c>
      <c r="I2468" s="546">
        <v>13.59</v>
      </c>
      <c r="J2468" s="546">
        <v>0.97</v>
      </c>
    </row>
    <row r="2469" spans="1:10" ht="24" customHeight="1">
      <c r="A2469" s="617" t="s">
        <v>14077</v>
      </c>
      <c r="B2469" s="549" t="s">
        <v>14205</v>
      </c>
      <c r="C2469" s="617" t="s">
        <v>7</v>
      </c>
      <c r="D2469" s="617" t="s">
        <v>69</v>
      </c>
      <c r="E2469" s="821" t="s">
        <v>14075</v>
      </c>
      <c r="F2469" s="821"/>
      <c r="G2469" s="548" t="s">
        <v>26</v>
      </c>
      <c r="H2469" s="547">
        <v>0.13500000000000001</v>
      </c>
      <c r="I2469" s="546">
        <v>14.91</v>
      </c>
      <c r="J2469" s="546">
        <v>2.0099999999999998</v>
      </c>
    </row>
    <row r="2470" spans="1:10" ht="24" customHeight="1">
      <c r="A2470" s="617" t="s">
        <v>14077</v>
      </c>
      <c r="B2470" s="549" t="s">
        <v>14273</v>
      </c>
      <c r="C2470" s="617" t="s">
        <v>7</v>
      </c>
      <c r="D2470" s="617" t="s">
        <v>70</v>
      </c>
      <c r="E2470" s="821" t="s">
        <v>14075</v>
      </c>
      <c r="F2470" s="821"/>
      <c r="G2470" s="548" t="s">
        <v>26</v>
      </c>
      <c r="H2470" s="547">
        <v>0.67500000000000004</v>
      </c>
      <c r="I2470" s="546">
        <v>17.64</v>
      </c>
      <c r="J2470" s="546">
        <v>11.9</v>
      </c>
    </row>
    <row r="2471" spans="1:10" ht="24" customHeight="1">
      <c r="A2471" s="613" t="s">
        <v>14073</v>
      </c>
      <c r="B2471" s="545" t="s">
        <v>14272</v>
      </c>
      <c r="C2471" s="613" t="s">
        <v>7</v>
      </c>
      <c r="D2471" s="613" t="s">
        <v>6895</v>
      </c>
      <c r="E2471" s="817" t="s">
        <v>14071</v>
      </c>
      <c r="F2471" s="817"/>
      <c r="G2471" s="544" t="s">
        <v>21</v>
      </c>
      <c r="H2471" s="543">
        <v>5.8999999999999997E-2</v>
      </c>
      <c r="I2471" s="542">
        <v>11.18</v>
      </c>
      <c r="J2471" s="542">
        <v>0.65</v>
      </c>
    </row>
    <row r="2472" spans="1:10" ht="24" customHeight="1">
      <c r="A2472" s="613" t="s">
        <v>14073</v>
      </c>
      <c r="B2472" s="545" t="s">
        <v>14200</v>
      </c>
      <c r="C2472" s="613" t="s">
        <v>7</v>
      </c>
      <c r="D2472" s="613" t="s">
        <v>11674</v>
      </c>
      <c r="E2472" s="817" t="s">
        <v>14071</v>
      </c>
      <c r="F2472" s="817"/>
      <c r="G2472" s="544" t="s">
        <v>18</v>
      </c>
      <c r="H2472" s="543">
        <v>7.165</v>
      </c>
      <c r="I2472" s="542">
        <v>2</v>
      </c>
      <c r="J2472" s="542">
        <v>14.33</v>
      </c>
    </row>
    <row r="2473" spans="1:10" ht="24" customHeight="1">
      <c r="A2473" s="613" t="s">
        <v>14073</v>
      </c>
      <c r="B2473" s="545" t="s">
        <v>14271</v>
      </c>
      <c r="C2473" s="613" t="s">
        <v>7</v>
      </c>
      <c r="D2473" s="613" t="s">
        <v>11693</v>
      </c>
      <c r="E2473" s="817" t="s">
        <v>14071</v>
      </c>
      <c r="F2473" s="817"/>
      <c r="G2473" s="544" t="s">
        <v>18</v>
      </c>
      <c r="H2473" s="543">
        <v>4.0090000000000003</v>
      </c>
      <c r="I2473" s="542">
        <v>8.76</v>
      </c>
      <c r="J2473" s="542">
        <v>35.11</v>
      </c>
    </row>
    <row r="2474" spans="1:10" ht="25.5">
      <c r="A2474" s="614"/>
      <c r="B2474" s="614"/>
      <c r="C2474" s="614"/>
      <c r="D2474" s="614"/>
      <c r="E2474" s="614" t="s">
        <v>14070</v>
      </c>
      <c r="F2474" s="541">
        <v>6.1610344000000001</v>
      </c>
      <c r="G2474" s="614" t="s">
        <v>14069</v>
      </c>
      <c r="H2474" s="541">
        <v>5.18</v>
      </c>
      <c r="I2474" s="614" t="s">
        <v>14068</v>
      </c>
      <c r="J2474" s="541">
        <v>11.34</v>
      </c>
    </row>
    <row r="2475" spans="1:10" ht="15" thickBot="1">
      <c r="A2475" s="614"/>
      <c r="B2475" s="614"/>
      <c r="C2475" s="614"/>
      <c r="D2475" s="614"/>
      <c r="E2475" s="614" t="s">
        <v>14067</v>
      </c>
      <c r="F2475" s="541">
        <v>18.27</v>
      </c>
      <c r="G2475" s="614"/>
      <c r="H2475" s="818" t="s">
        <v>14066</v>
      </c>
      <c r="I2475" s="818"/>
      <c r="J2475" s="541">
        <v>84.26</v>
      </c>
    </row>
    <row r="2476" spans="1:10" ht="0.95" customHeight="1" thickTop="1">
      <c r="A2476" s="540"/>
      <c r="B2476" s="540"/>
      <c r="C2476" s="540"/>
      <c r="D2476" s="540"/>
      <c r="E2476" s="540"/>
      <c r="F2476" s="540"/>
      <c r="G2476" s="540"/>
      <c r="H2476" s="540"/>
      <c r="I2476" s="540"/>
      <c r="J2476" s="540"/>
    </row>
    <row r="2477" spans="1:10" ht="18" customHeight="1">
      <c r="A2477" s="615"/>
      <c r="B2477" s="554" t="s">
        <v>14089</v>
      </c>
      <c r="C2477" s="615" t="s">
        <v>14088</v>
      </c>
      <c r="D2477" s="615" t="s">
        <v>14087</v>
      </c>
      <c r="E2477" s="819" t="s">
        <v>14086</v>
      </c>
      <c r="F2477" s="819"/>
      <c r="G2477" s="555" t="s">
        <v>14085</v>
      </c>
      <c r="H2477" s="554" t="s">
        <v>14084</v>
      </c>
      <c r="I2477" s="554" t="s">
        <v>14083</v>
      </c>
      <c r="J2477" s="554" t="s">
        <v>14082</v>
      </c>
    </row>
    <row r="2478" spans="1:10" ht="60" customHeight="1">
      <c r="A2478" s="616" t="s">
        <v>14081</v>
      </c>
      <c r="B2478" s="553" t="s">
        <v>14270</v>
      </c>
      <c r="C2478" s="616" t="s">
        <v>7</v>
      </c>
      <c r="D2478" s="616" t="s">
        <v>2556</v>
      </c>
      <c r="E2478" s="820" t="s">
        <v>14079</v>
      </c>
      <c r="F2478" s="820"/>
      <c r="G2478" s="552" t="s">
        <v>18</v>
      </c>
      <c r="H2478" s="551">
        <v>1</v>
      </c>
      <c r="I2478" s="550">
        <v>2.2000000000000002</v>
      </c>
      <c r="J2478" s="550">
        <v>2.2000000000000002</v>
      </c>
    </row>
    <row r="2479" spans="1:10" ht="24" customHeight="1">
      <c r="A2479" s="617" t="s">
        <v>14077</v>
      </c>
      <c r="B2479" s="549" t="s">
        <v>14269</v>
      </c>
      <c r="C2479" s="617" t="s">
        <v>7</v>
      </c>
      <c r="D2479" s="617" t="s">
        <v>1657</v>
      </c>
      <c r="E2479" s="821" t="s">
        <v>14075</v>
      </c>
      <c r="F2479" s="821"/>
      <c r="G2479" s="548" t="s">
        <v>26</v>
      </c>
      <c r="H2479" s="547">
        <v>0.01</v>
      </c>
      <c r="I2479" s="546">
        <v>13.87</v>
      </c>
      <c r="J2479" s="546">
        <v>0.13</v>
      </c>
    </row>
    <row r="2480" spans="1:10" ht="24" customHeight="1">
      <c r="A2480" s="617" t="s">
        <v>14077</v>
      </c>
      <c r="B2480" s="549" t="s">
        <v>14078</v>
      </c>
      <c r="C2480" s="617" t="s">
        <v>7</v>
      </c>
      <c r="D2480" s="617" t="s">
        <v>74</v>
      </c>
      <c r="E2480" s="821" t="s">
        <v>14075</v>
      </c>
      <c r="F2480" s="821"/>
      <c r="G2480" s="548" t="s">
        <v>26</v>
      </c>
      <c r="H2480" s="547">
        <v>6.9000000000000006E-2</v>
      </c>
      <c r="I2480" s="546">
        <v>17.79</v>
      </c>
      <c r="J2480" s="546">
        <v>1.22</v>
      </c>
    </row>
    <row r="2481" spans="1:10" ht="24" customHeight="1">
      <c r="A2481" s="613" t="s">
        <v>14073</v>
      </c>
      <c r="B2481" s="545" t="s">
        <v>14268</v>
      </c>
      <c r="C2481" s="613" t="s">
        <v>7</v>
      </c>
      <c r="D2481" s="613" t="s">
        <v>5520</v>
      </c>
      <c r="E2481" s="817" t="s">
        <v>14071</v>
      </c>
      <c r="F2481" s="817"/>
      <c r="G2481" s="544" t="s">
        <v>49</v>
      </c>
      <c r="H2481" s="543">
        <v>0.65</v>
      </c>
      <c r="I2481" s="542">
        <v>1.31</v>
      </c>
      <c r="J2481" s="542">
        <v>0.85</v>
      </c>
    </row>
    <row r="2482" spans="1:10" ht="25.5">
      <c r="A2482" s="614"/>
      <c r="B2482" s="614"/>
      <c r="C2482" s="614"/>
      <c r="D2482" s="614"/>
      <c r="E2482" s="614" t="s">
        <v>14070</v>
      </c>
      <c r="F2482" s="541">
        <v>0.5487341</v>
      </c>
      <c r="G2482" s="614" t="s">
        <v>14069</v>
      </c>
      <c r="H2482" s="541">
        <v>0.46</v>
      </c>
      <c r="I2482" s="614" t="s">
        <v>14068</v>
      </c>
      <c r="J2482" s="541">
        <v>1.01</v>
      </c>
    </row>
    <row r="2483" spans="1:10" ht="15" thickBot="1">
      <c r="A2483" s="614"/>
      <c r="B2483" s="614"/>
      <c r="C2483" s="614"/>
      <c r="D2483" s="614"/>
      <c r="E2483" s="614" t="s">
        <v>14067</v>
      </c>
      <c r="F2483" s="541">
        <v>0.6</v>
      </c>
      <c r="G2483" s="614"/>
      <c r="H2483" s="818" t="s">
        <v>14066</v>
      </c>
      <c r="I2483" s="818"/>
      <c r="J2483" s="541">
        <v>2.8</v>
      </c>
    </row>
    <row r="2484" spans="1:10" ht="0.95" customHeight="1" thickTop="1">
      <c r="A2484" s="540"/>
      <c r="B2484" s="540"/>
      <c r="C2484" s="540"/>
      <c r="D2484" s="540"/>
      <c r="E2484" s="540"/>
      <c r="F2484" s="540"/>
      <c r="G2484" s="540"/>
      <c r="H2484" s="540"/>
      <c r="I2484" s="540"/>
      <c r="J2484" s="540"/>
    </row>
    <row r="2485" spans="1:10" ht="18" customHeight="1">
      <c r="A2485" s="615"/>
      <c r="B2485" s="554" t="s">
        <v>14089</v>
      </c>
      <c r="C2485" s="615" t="s">
        <v>14088</v>
      </c>
      <c r="D2485" s="615" t="s">
        <v>14087</v>
      </c>
      <c r="E2485" s="819" t="s">
        <v>14086</v>
      </c>
      <c r="F2485" s="819"/>
      <c r="G2485" s="555" t="s">
        <v>14085</v>
      </c>
      <c r="H2485" s="554" t="s">
        <v>14084</v>
      </c>
      <c r="I2485" s="554" t="s">
        <v>14083</v>
      </c>
      <c r="J2485" s="554" t="s">
        <v>14082</v>
      </c>
    </row>
    <row r="2486" spans="1:10" ht="36" customHeight="1">
      <c r="A2486" s="616" t="s">
        <v>14081</v>
      </c>
      <c r="B2486" s="553" t="s">
        <v>14267</v>
      </c>
      <c r="C2486" s="616" t="s">
        <v>7</v>
      </c>
      <c r="D2486" s="616" t="s">
        <v>3380</v>
      </c>
      <c r="E2486" s="820" t="s">
        <v>14108</v>
      </c>
      <c r="F2486" s="820"/>
      <c r="G2486" s="552" t="s">
        <v>85</v>
      </c>
      <c r="H2486" s="551">
        <v>1</v>
      </c>
      <c r="I2486" s="550">
        <v>13.28</v>
      </c>
      <c r="J2486" s="550">
        <v>13.28</v>
      </c>
    </row>
    <row r="2487" spans="1:10" ht="36" customHeight="1">
      <c r="A2487" s="617" t="s">
        <v>14077</v>
      </c>
      <c r="B2487" s="549" t="s">
        <v>14265</v>
      </c>
      <c r="C2487" s="617" t="s">
        <v>7</v>
      </c>
      <c r="D2487" s="617" t="s">
        <v>3375</v>
      </c>
      <c r="E2487" s="821" t="s">
        <v>14108</v>
      </c>
      <c r="F2487" s="821"/>
      <c r="G2487" s="548" t="s">
        <v>26</v>
      </c>
      <c r="H2487" s="547">
        <v>1</v>
      </c>
      <c r="I2487" s="546">
        <v>0.26</v>
      </c>
      <c r="J2487" s="546">
        <v>0.26</v>
      </c>
    </row>
    <row r="2488" spans="1:10" ht="36" customHeight="1">
      <c r="A2488" s="617" t="s">
        <v>14077</v>
      </c>
      <c r="B2488" s="549" t="s">
        <v>14264</v>
      </c>
      <c r="C2488" s="617" t="s">
        <v>7</v>
      </c>
      <c r="D2488" s="617" t="s">
        <v>3376</v>
      </c>
      <c r="E2488" s="821" t="s">
        <v>14108</v>
      </c>
      <c r="F2488" s="821"/>
      <c r="G2488" s="548" t="s">
        <v>26</v>
      </c>
      <c r="H2488" s="547">
        <v>1</v>
      </c>
      <c r="I2488" s="546">
        <v>0.03</v>
      </c>
      <c r="J2488" s="546">
        <v>0.03</v>
      </c>
    </row>
    <row r="2489" spans="1:10" ht="24" customHeight="1">
      <c r="A2489" s="617" t="s">
        <v>14077</v>
      </c>
      <c r="B2489" s="549" t="s">
        <v>14225</v>
      </c>
      <c r="C2489" s="617" t="s">
        <v>7</v>
      </c>
      <c r="D2489" s="617" t="s">
        <v>300</v>
      </c>
      <c r="E2489" s="821" t="s">
        <v>14075</v>
      </c>
      <c r="F2489" s="821"/>
      <c r="G2489" s="548" t="s">
        <v>26</v>
      </c>
      <c r="H2489" s="547">
        <v>1</v>
      </c>
      <c r="I2489" s="546">
        <v>12.99</v>
      </c>
      <c r="J2489" s="546">
        <v>12.99</v>
      </c>
    </row>
    <row r="2490" spans="1:10" ht="25.5">
      <c r="A2490" s="614"/>
      <c r="B2490" s="614"/>
      <c r="C2490" s="614"/>
      <c r="D2490" s="614"/>
      <c r="E2490" s="614" t="s">
        <v>14070</v>
      </c>
      <c r="F2490" s="541">
        <v>4.8842768999999997</v>
      </c>
      <c r="G2490" s="614" t="s">
        <v>14069</v>
      </c>
      <c r="H2490" s="541">
        <v>4.1100000000000003</v>
      </c>
      <c r="I2490" s="614" t="s">
        <v>14068</v>
      </c>
      <c r="J2490" s="541">
        <v>8.99</v>
      </c>
    </row>
    <row r="2491" spans="1:10" ht="15" thickBot="1">
      <c r="A2491" s="614"/>
      <c r="B2491" s="614"/>
      <c r="C2491" s="614"/>
      <c r="D2491" s="614"/>
      <c r="E2491" s="614" t="s">
        <v>14067</v>
      </c>
      <c r="F2491" s="541">
        <v>3.67</v>
      </c>
      <c r="G2491" s="614"/>
      <c r="H2491" s="818" t="s">
        <v>14066</v>
      </c>
      <c r="I2491" s="818"/>
      <c r="J2491" s="541">
        <v>16.95</v>
      </c>
    </row>
    <row r="2492" spans="1:10" ht="0.95" customHeight="1" thickTop="1">
      <c r="A2492" s="540"/>
      <c r="B2492" s="540"/>
      <c r="C2492" s="540"/>
      <c r="D2492" s="540"/>
      <c r="E2492" s="540"/>
      <c r="F2492" s="540"/>
      <c r="G2492" s="540"/>
      <c r="H2492" s="540"/>
      <c r="I2492" s="540"/>
      <c r="J2492" s="540"/>
    </row>
    <row r="2493" spans="1:10" ht="18" customHeight="1">
      <c r="A2493" s="615"/>
      <c r="B2493" s="554" t="s">
        <v>14089</v>
      </c>
      <c r="C2493" s="615" t="s">
        <v>14088</v>
      </c>
      <c r="D2493" s="615" t="s">
        <v>14087</v>
      </c>
      <c r="E2493" s="819" t="s">
        <v>14086</v>
      </c>
      <c r="F2493" s="819"/>
      <c r="G2493" s="555" t="s">
        <v>14085</v>
      </c>
      <c r="H2493" s="554" t="s">
        <v>14084</v>
      </c>
      <c r="I2493" s="554" t="s">
        <v>14083</v>
      </c>
      <c r="J2493" s="554" t="s">
        <v>14082</v>
      </c>
    </row>
    <row r="2494" spans="1:10" ht="36" customHeight="1">
      <c r="A2494" s="616" t="s">
        <v>14081</v>
      </c>
      <c r="B2494" s="553" t="s">
        <v>14266</v>
      </c>
      <c r="C2494" s="616" t="s">
        <v>7</v>
      </c>
      <c r="D2494" s="616" t="s">
        <v>3379</v>
      </c>
      <c r="E2494" s="820" t="s">
        <v>14108</v>
      </c>
      <c r="F2494" s="820"/>
      <c r="G2494" s="552" t="s">
        <v>68</v>
      </c>
      <c r="H2494" s="551">
        <v>1</v>
      </c>
      <c r="I2494" s="550">
        <v>14.16</v>
      </c>
      <c r="J2494" s="550">
        <v>14.16</v>
      </c>
    </row>
    <row r="2495" spans="1:10" ht="36" customHeight="1">
      <c r="A2495" s="617" t="s">
        <v>14077</v>
      </c>
      <c r="B2495" s="549" t="s">
        <v>14265</v>
      </c>
      <c r="C2495" s="617" t="s">
        <v>7</v>
      </c>
      <c r="D2495" s="617" t="s">
        <v>3375</v>
      </c>
      <c r="E2495" s="821" t="s">
        <v>14108</v>
      </c>
      <c r="F2495" s="821"/>
      <c r="G2495" s="548" t="s">
        <v>26</v>
      </c>
      <c r="H2495" s="547">
        <v>1</v>
      </c>
      <c r="I2495" s="546">
        <v>0.26</v>
      </c>
      <c r="J2495" s="546">
        <v>0.26</v>
      </c>
    </row>
    <row r="2496" spans="1:10" ht="36" customHeight="1">
      <c r="A2496" s="617" t="s">
        <v>14077</v>
      </c>
      <c r="B2496" s="549" t="s">
        <v>14264</v>
      </c>
      <c r="C2496" s="617" t="s">
        <v>7</v>
      </c>
      <c r="D2496" s="617" t="s">
        <v>3376</v>
      </c>
      <c r="E2496" s="821" t="s">
        <v>14108</v>
      </c>
      <c r="F2496" s="821"/>
      <c r="G2496" s="548" t="s">
        <v>26</v>
      </c>
      <c r="H2496" s="547">
        <v>1</v>
      </c>
      <c r="I2496" s="546">
        <v>0.03</v>
      </c>
      <c r="J2496" s="546">
        <v>0.03</v>
      </c>
    </row>
    <row r="2497" spans="1:10" ht="36" customHeight="1">
      <c r="A2497" s="617" t="s">
        <v>14077</v>
      </c>
      <c r="B2497" s="549" t="s">
        <v>14263</v>
      </c>
      <c r="C2497" s="617" t="s">
        <v>7</v>
      </c>
      <c r="D2497" s="617" t="s">
        <v>3377</v>
      </c>
      <c r="E2497" s="821" t="s">
        <v>14108</v>
      </c>
      <c r="F2497" s="821"/>
      <c r="G2497" s="548" t="s">
        <v>26</v>
      </c>
      <c r="H2497" s="547">
        <v>1</v>
      </c>
      <c r="I2497" s="546">
        <v>0.25</v>
      </c>
      <c r="J2497" s="546">
        <v>0.25</v>
      </c>
    </row>
    <row r="2498" spans="1:10" ht="36" customHeight="1">
      <c r="A2498" s="617" t="s">
        <v>14077</v>
      </c>
      <c r="B2498" s="549" t="s">
        <v>14261</v>
      </c>
      <c r="C2498" s="617" t="s">
        <v>7</v>
      </c>
      <c r="D2498" s="617" t="s">
        <v>3378</v>
      </c>
      <c r="E2498" s="821" t="s">
        <v>14108</v>
      </c>
      <c r="F2498" s="821"/>
      <c r="G2498" s="548" t="s">
        <v>26</v>
      </c>
      <c r="H2498" s="547">
        <v>1</v>
      </c>
      <c r="I2498" s="546">
        <v>0.63</v>
      </c>
      <c r="J2498" s="546">
        <v>0.63</v>
      </c>
    </row>
    <row r="2499" spans="1:10" ht="24" customHeight="1">
      <c r="A2499" s="617" t="s">
        <v>14077</v>
      </c>
      <c r="B2499" s="549" t="s">
        <v>14225</v>
      </c>
      <c r="C2499" s="617" t="s">
        <v>7</v>
      </c>
      <c r="D2499" s="617" t="s">
        <v>300</v>
      </c>
      <c r="E2499" s="821" t="s">
        <v>14075</v>
      </c>
      <c r="F2499" s="821"/>
      <c r="G2499" s="548" t="s">
        <v>26</v>
      </c>
      <c r="H2499" s="547">
        <v>1</v>
      </c>
      <c r="I2499" s="546">
        <v>12.99</v>
      </c>
      <c r="J2499" s="546">
        <v>12.99</v>
      </c>
    </row>
    <row r="2500" spans="1:10" ht="25.5">
      <c r="A2500" s="614"/>
      <c r="B2500" s="614"/>
      <c r="C2500" s="614"/>
      <c r="D2500" s="614"/>
      <c r="E2500" s="614" t="s">
        <v>14070</v>
      </c>
      <c r="F2500" s="541">
        <v>4.8842768999999997</v>
      </c>
      <c r="G2500" s="614" t="s">
        <v>14069</v>
      </c>
      <c r="H2500" s="541">
        <v>4.1100000000000003</v>
      </c>
      <c r="I2500" s="614" t="s">
        <v>14068</v>
      </c>
      <c r="J2500" s="541">
        <v>8.99</v>
      </c>
    </row>
    <row r="2501" spans="1:10" ht="15" thickBot="1">
      <c r="A2501" s="614"/>
      <c r="B2501" s="614"/>
      <c r="C2501" s="614"/>
      <c r="D2501" s="614"/>
      <c r="E2501" s="614" t="s">
        <v>14067</v>
      </c>
      <c r="F2501" s="541">
        <v>3.92</v>
      </c>
      <c r="G2501" s="614"/>
      <c r="H2501" s="818" t="s">
        <v>14066</v>
      </c>
      <c r="I2501" s="818"/>
      <c r="J2501" s="541">
        <v>18.079999999999998</v>
      </c>
    </row>
    <row r="2502" spans="1:10" ht="0.95" customHeight="1" thickTop="1">
      <c r="A2502" s="540"/>
      <c r="B2502" s="540"/>
      <c r="C2502" s="540"/>
      <c r="D2502" s="540"/>
      <c r="E2502" s="540"/>
      <c r="F2502" s="540"/>
      <c r="G2502" s="540"/>
      <c r="H2502" s="540"/>
      <c r="I2502" s="540"/>
      <c r="J2502" s="540"/>
    </row>
    <row r="2503" spans="1:10" ht="18" customHeight="1">
      <c r="A2503" s="615"/>
      <c r="B2503" s="554" t="s">
        <v>14089</v>
      </c>
      <c r="C2503" s="615" t="s">
        <v>14088</v>
      </c>
      <c r="D2503" s="615" t="s">
        <v>14087</v>
      </c>
      <c r="E2503" s="819" t="s">
        <v>14086</v>
      </c>
      <c r="F2503" s="819"/>
      <c r="G2503" s="555" t="s">
        <v>14085</v>
      </c>
      <c r="H2503" s="554" t="s">
        <v>14084</v>
      </c>
      <c r="I2503" s="554" t="s">
        <v>14083</v>
      </c>
      <c r="J2503" s="554" t="s">
        <v>14082</v>
      </c>
    </row>
    <row r="2504" spans="1:10" ht="36" customHeight="1">
      <c r="A2504" s="616" t="s">
        <v>14081</v>
      </c>
      <c r="B2504" s="553" t="s">
        <v>14265</v>
      </c>
      <c r="C2504" s="616" t="s">
        <v>7</v>
      </c>
      <c r="D2504" s="616" t="s">
        <v>3375</v>
      </c>
      <c r="E2504" s="820" t="s">
        <v>14108</v>
      </c>
      <c r="F2504" s="820"/>
      <c r="G2504" s="552" t="s">
        <v>26</v>
      </c>
      <c r="H2504" s="551">
        <v>1</v>
      </c>
      <c r="I2504" s="550">
        <v>0.26</v>
      </c>
      <c r="J2504" s="550">
        <v>0.26</v>
      </c>
    </row>
    <row r="2505" spans="1:10" ht="24" customHeight="1">
      <c r="A2505" s="613" t="s">
        <v>14073</v>
      </c>
      <c r="B2505" s="545" t="s">
        <v>14262</v>
      </c>
      <c r="C2505" s="613" t="s">
        <v>7</v>
      </c>
      <c r="D2505" s="613" t="s">
        <v>8635</v>
      </c>
      <c r="E2505" s="817" t="s">
        <v>14098</v>
      </c>
      <c r="F2505" s="817"/>
      <c r="G2505" s="544" t="s">
        <v>49</v>
      </c>
      <c r="H2505" s="543">
        <v>6.3999999999999997E-5</v>
      </c>
      <c r="I2505" s="542">
        <v>4171.3999999999996</v>
      </c>
      <c r="J2505" s="542">
        <v>0.26</v>
      </c>
    </row>
    <row r="2506" spans="1:10" ht="25.5">
      <c r="A2506" s="614"/>
      <c r="B2506" s="614"/>
      <c r="C2506" s="614"/>
      <c r="D2506" s="614"/>
      <c r="E2506" s="614" t="s">
        <v>14070</v>
      </c>
      <c r="F2506" s="541">
        <v>0</v>
      </c>
      <c r="G2506" s="614" t="s">
        <v>14069</v>
      </c>
      <c r="H2506" s="541">
        <v>0</v>
      </c>
      <c r="I2506" s="614" t="s">
        <v>14068</v>
      </c>
      <c r="J2506" s="541">
        <v>0</v>
      </c>
    </row>
    <row r="2507" spans="1:10" ht="15" thickBot="1">
      <c r="A2507" s="614"/>
      <c r="B2507" s="614"/>
      <c r="C2507" s="614"/>
      <c r="D2507" s="614"/>
      <c r="E2507" s="614" t="s">
        <v>14067</v>
      </c>
      <c r="F2507" s="541">
        <v>7.0000000000000007E-2</v>
      </c>
      <c r="G2507" s="614"/>
      <c r="H2507" s="818" t="s">
        <v>14066</v>
      </c>
      <c r="I2507" s="818"/>
      <c r="J2507" s="541">
        <v>0.33</v>
      </c>
    </row>
    <row r="2508" spans="1:10" ht="0.95" customHeight="1" thickTop="1">
      <c r="A2508" s="540"/>
      <c r="B2508" s="540"/>
      <c r="C2508" s="540"/>
      <c r="D2508" s="540"/>
      <c r="E2508" s="540"/>
      <c r="F2508" s="540"/>
      <c r="G2508" s="540"/>
      <c r="H2508" s="540"/>
      <c r="I2508" s="540"/>
      <c r="J2508" s="540"/>
    </row>
    <row r="2509" spans="1:10" ht="18" customHeight="1">
      <c r="A2509" s="615"/>
      <c r="B2509" s="554" t="s">
        <v>14089</v>
      </c>
      <c r="C2509" s="615" t="s">
        <v>14088</v>
      </c>
      <c r="D2509" s="615" t="s">
        <v>14087</v>
      </c>
      <c r="E2509" s="819" t="s">
        <v>14086</v>
      </c>
      <c r="F2509" s="819"/>
      <c r="G2509" s="555" t="s">
        <v>14085</v>
      </c>
      <c r="H2509" s="554" t="s">
        <v>14084</v>
      </c>
      <c r="I2509" s="554" t="s">
        <v>14083</v>
      </c>
      <c r="J2509" s="554" t="s">
        <v>14082</v>
      </c>
    </row>
    <row r="2510" spans="1:10" ht="36" customHeight="1">
      <c r="A2510" s="616" t="s">
        <v>14081</v>
      </c>
      <c r="B2510" s="553" t="s">
        <v>14264</v>
      </c>
      <c r="C2510" s="616" t="s">
        <v>7</v>
      </c>
      <c r="D2510" s="616" t="s">
        <v>3376</v>
      </c>
      <c r="E2510" s="820" t="s">
        <v>14108</v>
      </c>
      <c r="F2510" s="820"/>
      <c r="G2510" s="552" t="s">
        <v>26</v>
      </c>
      <c r="H2510" s="551">
        <v>1</v>
      </c>
      <c r="I2510" s="550">
        <v>0.03</v>
      </c>
      <c r="J2510" s="550">
        <v>0.03</v>
      </c>
    </row>
    <row r="2511" spans="1:10" ht="24" customHeight="1">
      <c r="A2511" s="613" t="s">
        <v>14073</v>
      </c>
      <c r="B2511" s="545" t="s">
        <v>14262</v>
      </c>
      <c r="C2511" s="613" t="s">
        <v>7</v>
      </c>
      <c r="D2511" s="613" t="s">
        <v>8635</v>
      </c>
      <c r="E2511" s="817" t="s">
        <v>14098</v>
      </c>
      <c r="F2511" s="817"/>
      <c r="G2511" s="544" t="s">
        <v>49</v>
      </c>
      <c r="H2511" s="543">
        <v>7.6000000000000001E-6</v>
      </c>
      <c r="I2511" s="542">
        <v>4171.3999999999996</v>
      </c>
      <c r="J2511" s="542">
        <v>0.03</v>
      </c>
    </row>
    <row r="2512" spans="1:10" ht="25.5">
      <c r="A2512" s="614"/>
      <c r="B2512" s="614"/>
      <c r="C2512" s="614"/>
      <c r="D2512" s="614"/>
      <c r="E2512" s="614" t="s">
        <v>14070</v>
      </c>
      <c r="F2512" s="541">
        <v>0</v>
      </c>
      <c r="G2512" s="614" t="s">
        <v>14069</v>
      </c>
      <c r="H2512" s="541">
        <v>0</v>
      </c>
      <c r="I2512" s="614" t="s">
        <v>14068</v>
      </c>
      <c r="J2512" s="541">
        <v>0</v>
      </c>
    </row>
    <row r="2513" spans="1:10" ht="15" thickBot="1">
      <c r="A2513" s="614"/>
      <c r="B2513" s="614"/>
      <c r="C2513" s="614"/>
      <c r="D2513" s="614"/>
      <c r="E2513" s="614" t="s">
        <v>14067</v>
      </c>
      <c r="F2513" s="541">
        <v>0</v>
      </c>
      <c r="G2513" s="614"/>
      <c r="H2513" s="818" t="s">
        <v>14066</v>
      </c>
      <c r="I2513" s="818"/>
      <c r="J2513" s="541">
        <v>0.03</v>
      </c>
    </row>
    <row r="2514" spans="1:10" ht="0.95" customHeight="1" thickTop="1">
      <c r="A2514" s="540"/>
      <c r="B2514" s="540"/>
      <c r="C2514" s="540"/>
      <c r="D2514" s="540"/>
      <c r="E2514" s="540"/>
      <c r="F2514" s="540"/>
      <c r="G2514" s="540"/>
      <c r="H2514" s="540"/>
      <c r="I2514" s="540"/>
      <c r="J2514" s="540"/>
    </row>
    <row r="2515" spans="1:10" ht="18" customHeight="1">
      <c r="A2515" s="615"/>
      <c r="B2515" s="554" t="s">
        <v>14089</v>
      </c>
      <c r="C2515" s="615" t="s">
        <v>14088</v>
      </c>
      <c r="D2515" s="615" t="s">
        <v>14087</v>
      </c>
      <c r="E2515" s="819" t="s">
        <v>14086</v>
      </c>
      <c r="F2515" s="819"/>
      <c r="G2515" s="555" t="s">
        <v>14085</v>
      </c>
      <c r="H2515" s="554" t="s">
        <v>14084</v>
      </c>
      <c r="I2515" s="554" t="s">
        <v>14083</v>
      </c>
      <c r="J2515" s="554" t="s">
        <v>14082</v>
      </c>
    </row>
    <row r="2516" spans="1:10" ht="36" customHeight="1">
      <c r="A2516" s="616" t="s">
        <v>14081</v>
      </c>
      <c r="B2516" s="553" t="s">
        <v>14263</v>
      </c>
      <c r="C2516" s="616" t="s">
        <v>7</v>
      </c>
      <c r="D2516" s="616" t="s">
        <v>3377</v>
      </c>
      <c r="E2516" s="820" t="s">
        <v>14108</v>
      </c>
      <c r="F2516" s="820"/>
      <c r="G2516" s="552" t="s">
        <v>26</v>
      </c>
      <c r="H2516" s="551">
        <v>1</v>
      </c>
      <c r="I2516" s="550">
        <v>0.25</v>
      </c>
      <c r="J2516" s="550">
        <v>0.25</v>
      </c>
    </row>
    <row r="2517" spans="1:10" ht="24" customHeight="1">
      <c r="A2517" s="613" t="s">
        <v>14073</v>
      </c>
      <c r="B2517" s="545" t="s">
        <v>14262</v>
      </c>
      <c r="C2517" s="613" t="s">
        <v>7</v>
      </c>
      <c r="D2517" s="613" t="s">
        <v>8635</v>
      </c>
      <c r="E2517" s="817" t="s">
        <v>14098</v>
      </c>
      <c r="F2517" s="817"/>
      <c r="G2517" s="544" t="s">
        <v>49</v>
      </c>
      <c r="H2517" s="543">
        <v>6.0000000000000002E-5</v>
      </c>
      <c r="I2517" s="542">
        <v>4171.3999999999996</v>
      </c>
      <c r="J2517" s="542">
        <v>0.25</v>
      </c>
    </row>
    <row r="2518" spans="1:10" ht="25.5">
      <c r="A2518" s="614"/>
      <c r="B2518" s="614"/>
      <c r="C2518" s="614"/>
      <c r="D2518" s="614"/>
      <c r="E2518" s="614" t="s">
        <v>14070</v>
      </c>
      <c r="F2518" s="541">
        <v>0</v>
      </c>
      <c r="G2518" s="614" t="s">
        <v>14069</v>
      </c>
      <c r="H2518" s="541">
        <v>0</v>
      </c>
      <c r="I2518" s="614" t="s">
        <v>14068</v>
      </c>
      <c r="J2518" s="541">
        <v>0</v>
      </c>
    </row>
    <row r="2519" spans="1:10" ht="15" thickBot="1">
      <c r="A2519" s="614"/>
      <c r="B2519" s="614"/>
      <c r="C2519" s="614"/>
      <c r="D2519" s="614"/>
      <c r="E2519" s="614" t="s">
        <v>14067</v>
      </c>
      <c r="F2519" s="541">
        <v>0.06</v>
      </c>
      <c r="G2519" s="614"/>
      <c r="H2519" s="818" t="s">
        <v>14066</v>
      </c>
      <c r="I2519" s="818"/>
      <c r="J2519" s="541">
        <v>0.31</v>
      </c>
    </row>
    <row r="2520" spans="1:10" ht="0.95" customHeight="1" thickTop="1">
      <c r="A2520" s="540"/>
      <c r="B2520" s="540"/>
      <c r="C2520" s="540"/>
      <c r="D2520" s="540"/>
      <c r="E2520" s="540"/>
      <c r="F2520" s="540"/>
      <c r="G2520" s="540"/>
      <c r="H2520" s="540"/>
      <c r="I2520" s="540"/>
      <c r="J2520" s="540"/>
    </row>
    <row r="2521" spans="1:10" ht="18" customHeight="1">
      <c r="A2521" s="615"/>
      <c r="B2521" s="554" t="s">
        <v>14089</v>
      </c>
      <c r="C2521" s="615" t="s">
        <v>14088</v>
      </c>
      <c r="D2521" s="615" t="s">
        <v>14087</v>
      </c>
      <c r="E2521" s="819" t="s">
        <v>14086</v>
      </c>
      <c r="F2521" s="819"/>
      <c r="G2521" s="555" t="s">
        <v>14085</v>
      </c>
      <c r="H2521" s="554" t="s">
        <v>14084</v>
      </c>
      <c r="I2521" s="554" t="s">
        <v>14083</v>
      </c>
      <c r="J2521" s="554" t="s">
        <v>14082</v>
      </c>
    </row>
    <row r="2522" spans="1:10" ht="36" customHeight="1">
      <c r="A2522" s="616" t="s">
        <v>14081</v>
      </c>
      <c r="B2522" s="553" t="s">
        <v>14261</v>
      </c>
      <c r="C2522" s="616" t="s">
        <v>7</v>
      </c>
      <c r="D2522" s="616" t="s">
        <v>3378</v>
      </c>
      <c r="E2522" s="820" t="s">
        <v>14108</v>
      </c>
      <c r="F2522" s="820"/>
      <c r="G2522" s="552" t="s">
        <v>26</v>
      </c>
      <c r="H2522" s="551">
        <v>1</v>
      </c>
      <c r="I2522" s="550">
        <v>0.63</v>
      </c>
      <c r="J2522" s="550">
        <v>0.63</v>
      </c>
    </row>
    <row r="2523" spans="1:10" ht="24" customHeight="1">
      <c r="A2523" s="613" t="s">
        <v>14073</v>
      </c>
      <c r="B2523" s="545" t="s">
        <v>14107</v>
      </c>
      <c r="C2523" s="613" t="s">
        <v>7</v>
      </c>
      <c r="D2523" s="613" t="s">
        <v>6262</v>
      </c>
      <c r="E2523" s="817" t="s">
        <v>14071</v>
      </c>
      <c r="F2523" s="817"/>
      <c r="G2523" s="544" t="s">
        <v>14106</v>
      </c>
      <c r="H2523" s="543">
        <v>0.78</v>
      </c>
      <c r="I2523" s="542">
        <v>0.81</v>
      </c>
      <c r="J2523" s="542">
        <v>0.63</v>
      </c>
    </row>
    <row r="2524" spans="1:10" ht="25.5">
      <c r="A2524" s="614"/>
      <c r="B2524" s="614"/>
      <c r="C2524" s="614"/>
      <c r="D2524" s="614"/>
      <c r="E2524" s="614" t="s">
        <v>14070</v>
      </c>
      <c r="F2524" s="541">
        <v>0</v>
      </c>
      <c r="G2524" s="614" t="s">
        <v>14069</v>
      </c>
      <c r="H2524" s="541">
        <v>0</v>
      </c>
      <c r="I2524" s="614" t="s">
        <v>14068</v>
      </c>
      <c r="J2524" s="541">
        <v>0</v>
      </c>
    </row>
    <row r="2525" spans="1:10" ht="15" thickBot="1">
      <c r="A2525" s="614"/>
      <c r="B2525" s="614"/>
      <c r="C2525" s="614"/>
      <c r="D2525" s="614"/>
      <c r="E2525" s="614" t="s">
        <v>14067</v>
      </c>
      <c r="F2525" s="541">
        <v>0.17</v>
      </c>
      <c r="G2525" s="614"/>
      <c r="H2525" s="818" t="s">
        <v>14066</v>
      </c>
      <c r="I2525" s="818"/>
      <c r="J2525" s="541">
        <v>0.8</v>
      </c>
    </row>
    <row r="2526" spans="1:10" ht="0.95" customHeight="1" thickTop="1">
      <c r="A2526" s="540"/>
      <c r="B2526" s="540"/>
      <c r="C2526" s="540"/>
      <c r="D2526" s="540"/>
      <c r="E2526" s="540"/>
      <c r="F2526" s="540"/>
      <c r="G2526" s="540"/>
      <c r="H2526" s="540"/>
      <c r="I2526" s="540"/>
      <c r="J2526" s="540"/>
    </row>
    <row r="2527" spans="1:10" ht="18" customHeight="1">
      <c r="A2527" s="615"/>
      <c r="B2527" s="554" t="s">
        <v>14089</v>
      </c>
      <c r="C2527" s="615" t="s">
        <v>14088</v>
      </c>
      <c r="D2527" s="615" t="s">
        <v>14087</v>
      </c>
      <c r="E2527" s="819" t="s">
        <v>14086</v>
      </c>
      <c r="F2527" s="819"/>
      <c r="G2527" s="555" t="s">
        <v>14085</v>
      </c>
      <c r="H2527" s="554" t="s">
        <v>14084</v>
      </c>
      <c r="I2527" s="554" t="s">
        <v>14083</v>
      </c>
      <c r="J2527" s="554" t="s">
        <v>14082</v>
      </c>
    </row>
    <row r="2528" spans="1:10" ht="24" customHeight="1">
      <c r="A2528" s="616" t="s">
        <v>14081</v>
      </c>
      <c r="B2528" s="553" t="s">
        <v>14260</v>
      </c>
      <c r="C2528" s="616" t="s">
        <v>7</v>
      </c>
      <c r="D2528" s="616" t="s">
        <v>281</v>
      </c>
      <c r="E2528" s="820" t="s">
        <v>14075</v>
      </c>
      <c r="F2528" s="820"/>
      <c r="G2528" s="552" t="s">
        <v>26</v>
      </c>
      <c r="H2528" s="551">
        <v>1</v>
      </c>
      <c r="I2528" s="550">
        <v>18.52</v>
      </c>
      <c r="J2528" s="550">
        <v>18.52</v>
      </c>
    </row>
    <row r="2529" spans="1:10" ht="24" customHeight="1">
      <c r="A2529" s="617" t="s">
        <v>14077</v>
      </c>
      <c r="B2529" s="549" t="s">
        <v>14259</v>
      </c>
      <c r="C2529" s="617" t="s">
        <v>7</v>
      </c>
      <c r="D2529" s="617" t="s">
        <v>3835</v>
      </c>
      <c r="E2529" s="821" t="s">
        <v>14075</v>
      </c>
      <c r="F2529" s="821"/>
      <c r="G2529" s="548" t="s">
        <v>26</v>
      </c>
      <c r="H2529" s="547">
        <v>1</v>
      </c>
      <c r="I2529" s="546">
        <v>0.19</v>
      </c>
      <c r="J2529" s="546">
        <v>0.19</v>
      </c>
    </row>
    <row r="2530" spans="1:10" ht="24" customHeight="1">
      <c r="A2530" s="613" t="s">
        <v>14073</v>
      </c>
      <c r="B2530" s="545" t="s">
        <v>14103</v>
      </c>
      <c r="C2530" s="613" t="s">
        <v>7</v>
      </c>
      <c r="D2530" s="613" t="s">
        <v>11501</v>
      </c>
      <c r="E2530" s="817" t="s">
        <v>14100</v>
      </c>
      <c r="F2530" s="817"/>
      <c r="G2530" s="544" t="s">
        <v>26</v>
      </c>
      <c r="H2530" s="543">
        <v>1</v>
      </c>
      <c r="I2530" s="542">
        <v>2.2000000000000002</v>
      </c>
      <c r="J2530" s="542">
        <v>2.2000000000000002</v>
      </c>
    </row>
    <row r="2531" spans="1:10" ht="24" customHeight="1">
      <c r="A2531" s="613" t="s">
        <v>14073</v>
      </c>
      <c r="B2531" s="545" t="s">
        <v>14102</v>
      </c>
      <c r="C2531" s="613" t="s">
        <v>7</v>
      </c>
      <c r="D2531" s="613" t="s">
        <v>11571</v>
      </c>
      <c r="E2531" s="817" t="s">
        <v>14098</v>
      </c>
      <c r="F2531" s="817"/>
      <c r="G2531" s="544" t="s">
        <v>26</v>
      </c>
      <c r="H2531" s="543">
        <v>1</v>
      </c>
      <c r="I2531" s="542">
        <v>0.96</v>
      </c>
      <c r="J2531" s="542">
        <v>0.96</v>
      </c>
    </row>
    <row r="2532" spans="1:10" ht="24" customHeight="1">
      <c r="A2532" s="613" t="s">
        <v>14073</v>
      </c>
      <c r="B2532" s="545" t="s">
        <v>14101</v>
      </c>
      <c r="C2532" s="613" t="s">
        <v>7</v>
      </c>
      <c r="D2532" s="613" t="s">
        <v>11582</v>
      </c>
      <c r="E2532" s="817" t="s">
        <v>14100</v>
      </c>
      <c r="F2532" s="817"/>
      <c r="G2532" s="544" t="s">
        <v>26</v>
      </c>
      <c r="H2532" s="543">
        <v>1</v>
      </c>
      <c r="I2532" s="542">
        <v>0.35</v>
      </c>
      <c r="J2532" s="542">
        <v>0.35</v>
      </c>
    </row>
    <row r="2533" spans="1:10" ht="24" customHeight="1">
      <c r="A2533" s="613" t="s">
        <v>14073</v>
      </c>
      <c r="B2533" s="545" t="s">
        <v>14099</v>
      </c>
      <c r="C2533" s="613" t="s">
        <v>7</v>
      </c>
      <c r="D2533" s="613" t="s">
        <v>11597</v>
      </c>
      <c r="E2533" s="817" t="s">
        <v>14098</v>
      </c>
      <c r="F2533" s="817"/>
      <c r="G2533" s="544" t="s">
        <v>26</v>
      </c>
      <c r="H2533" s="543">
        <v>1</v>
      </c>
      <c r="I2533" s="542">
        <v>0.5</v>
      </c>
      <c r="J2533" s="542">
        <v>0.5</v>
      </c>
    </row>
    <row r="2534" spans="1:10" ht="24" customHeight="1">
      <c r="A2534" s="613" t="s">
        <v>14073</v>
      </c>
      <c r="B2534" s="545" t="s">
        <v>14258</v>
      </c>
      <c r="C2534" s="613" t="s">
        <v>7</v>
      </c>
      <c r="D2534" s="613" t="s">
        <v>7962</v>
      </c>
      <c r="E2534" s="817" t="s">
        <v>14092</v>
      </c>
      <c r="F2534" s="817"/>
      <c r="G2534" s="544" t="s">
        <v>26</v>
      </c>
      <c r="H2534" s="543">
        <v>1</v>
      </c>
      <c r="I2534" s="542">
        <v>13.54</v>
      </c>
      <c r="J2534" s="542">
        <v>13.54</v>
      </c>
    </row>
    <row r="2535" spans="1:10" ht="24" customHeight="1">
      <c r="A2535" s="613" t="s">
        <v>14073</v>
      </c>
      <c r="B2535" s="545" t="s">
        <v>14097</v>
      </c>
      <c r="C2535" s="613" t="s">
        <v>7</v>
      </c>
      <c r="D2535" s="613" t="s">
        <v>11676</v>
      </c>
      <c r="E2535" s="817" t="s">
        <v>14096</v>
      </c>
      <c r="F2535" s="817"/>
      <c r="G2535" s="544" t="s">
        <v>26</v>
      </c>
      <c r="H2535" s="543">
        <v>1</v>
      </c>
      <c r="I2535" s="542">
        <v>7.0000000000000007E-2</v>
      </c>
      <c r="J2535" s="542">
        <v>7.0000000000000007E-2</v>
      </c>
    </row>
    <row r="2536" spans="1:10" ht="24" customHeight="1">
      <c r="A2536" s="613" t="s">
        <v>14073</v>
      </c>
      <c r="B2536" s="545" t="s">
        <v>14095</v>
      </c>
      <c r="C2536" s="613" t="s">
        <v>7</v>
      </c>
      <c r="D2536" s="613" t="s">
        <v>11736</v>
      </c>
      <c r="E2536" s="817" t="s">
        <v>14094</v>
      </c>
      <c r="F2536" s="817"/>
      <c r="G2536" s="544" t="s">
        <v>26</v>
      </c>
      <c r="H2536" s="543">
        <v>1</v>
      </c>
      <c r="I2536" s="542">
        <v>0.71</v>
      </c>
      <c r="J2536" s="542">
        <v>0.71</v>
      </c>
    </row>
    <row r="2537" spans="1:10" ht="25.5">
      <c r="A2537" s="614"/>
      <c r="B2537" s="614"/>
      <c r="C2537" s="614"/>
      <c r="D2537" s="614"/>
      <c r="E2537" s="614" t="s">
        <v>14070</v>
      </c>
      <c r="F2537" s="541">
        <v>7.4595241000000003</v>
      </c>
      <c r="G2537" s="614" t="s">
        <v>14069</v>
      </c>
      <c r="H2537" s="541">
        <v>6.27</v>
      </c>
      <c r="I2537" s="614" t="s">
        <v>14068</v>
      </c>
      <c r="J2537" s="541">
        <v>13.73</v>
      </c>
    </row>
    <row r="2538" spans="1:10" ht="15" thickBot="1">
      <c r="A2538" s="614"/>
      <c r="B2538" s="614"/>
      <c r="C2538" s="614"/>
      <c r="D2538" s="614"/>
      <c r="E2538" s="614" t="s">
        <v>14067</v>
      </c>
      <c r="F2538" s="541">
        <v>5.13</v>
      </c>
      <c r="G2538" s="614"/>
      <c r="H2538" s="818" t="s">
        <v>14066</v>
      </c>
      <c r="I2538" s="818"/>
      <c r="J2538" s="541">
        <v>23.65</v>
      </c>
    </row>
    <row r="2539" spans="1:10" ht="0.95" customHeight="1" thickTop="1">
      <c r="A2539" s="540"/>
      <c r="B2539" s="540"/>
      <c r="C2539" s="540"/>
      <c r="D2539" s="540"/>
      <c r="E2539" s="540"/>
      <c r="F2539" s="540"/>
      <c r="G2539" s="540"/>
      <c r="H2539" s="540"/>
      <c r="I2539" s="540"/>
      <c r="J2539" s="540"/>
    </row>
    <row r="2540" spans="1:10" ht="18" customHeight="1">
      <c r="A2540" s="615"/>
      <c r="B2540" s="554" t="s">
        <v>14089</v>
      </c>
      <c r="C2540" s="615" t="s">
        <v>14088</v>
      </c>
      <c r="D2540" s="615" t="s">
        <v>14087</v>
      </c>
      <c r="E2540" s="819" t="s">
        <v>14086</v>
      </c>
      <c r="F2540" s="819"/>
      <c r="G2540" s="555" t="s">
        <v>14085</v>
      </c>
      <c r="H2540" s="554" t="s">
        <v>14084</v>
      </c>
      <c r="I2540" s="554" t="s">
        <v>14083</v>
      </c>
      <c r="J2540" s="554" t="s">
        <v>14082</v>
      </c>
    </row>
    <row r="2541" spans="1:10" ht="24" customHeight="1">
      <c r="A2541" s="616" t="s">
        <v>14081</v>
      </c>
      <c r="B2541" s="553" t="s">
        <v>14933</v>
      </c>
      <c r="C2541" s="616" t="s">
        <v>7</v>
      </c>
      <c r="D2541" s="616" t="s">
        <v>335</v>
      </c>
      <c r="E2541" s="820" t="s">
        <v>14075</v>
      </c>
      <c r="F2541" s="820"/>
      <c r="G2541" s="552" t="s">
        <v>26</v>
      </c>
      <c r="H2541" s="551">
        <v>1</v>
      </c>
      <c r="I2541" s="550">
        <v>17.190000000000001</v>
      </c>
      <c r="J2541" s="550">
        <v>17.190000000000001</v>
      </c>
    </row>
    <row r="2542" spans="1:10" ht="24" customHeight="1">
      <c r="A2542" s="617" t="s">
        <v>14077</v>
      </c>
      <c r="B2542" s="549" t="s">
        <v>14958</v>
      </c>
      <c r="C2542" s="617" t="s">
        <v>7</v>
      </c>
      <c r="D2542" s="617" t="s">
        <v>3880</v>
      </c>
      <c r="E2542" s="821" t="s">
        <v>14075</v>
      </c>
      <c r="F2542" s="821"/>
      <c r="G2542" s="548" t="s">
        <v>26</v>
      </c>
      <c r="H2542" s="547">
        <v>1</v>
      </c>
      <c r="I2542" s="546">
        <v>0.04</v>
      </c>
      <c r="J2542" s="546">
        <v>0.04</v>
      </c>
    </row>
    <row r="2543" spans="1:10" ht="24" customHeight="1">
      <c r="A2543" s="613" t="s">
        <v>14073</v>
      </c>
      <c r="B2543" s="545" t="s">
        <v>14103</v>
      </c>
      <c r="C2543" s="613" t="s">
        <v>7</v>
      </c>
      <c r="D2543" s="613" t="s">
        <v>11501</v>
      </c>
      <c r="E2543" s="817" t="s">
        <v>14100</v>
      </c>
      <c r="F2543" s="817"/>
      <c r="G2543" s="544" t="s">
        <v>26</v>
      </c>
      <c r="H2543" s="543">
        <v>1</v>
      </c>
      <c r="I2543" s="542">
        <v>2.2000000000000002</v>
      </c>
      <c r="J2543" s="542">
        <v>2.2000000000000002</v>
      </c>
    </row>
    <row r="2544" spans="1:10" ht="24" customHeight="1">
      <c r="A2544" s="613" t="s">
        <v>14073</v>
      </c>
      <c r="B2544" s="545" t="s">
        <v>14102</v>
      </c>
      <c r="C2544" s="613" t="s">
        <v>7</v>
      </c>
      <c r="D2544" s="613" t="s">
        <v>11571</v>
      </c>
      <c r="E2544" s="817" t="s">
        <v>14098</v>
      </c>
      <c r="F2544" s="817"/>
      <c r="G2544" s="544" t="s">
        <v>26</v>
      </c>
      <c r="H2544" s="543">
        <v>1</v>
      </c>
      <c r="I2544" s="542">
        <v>0.96</v>
      </c>
      <c r="J2544" s="542">
        <v>0.96</v>
      </c>
    </row>
    <row r="2545" spans="1:10" ht="24" customHeight="1">
      <c r="A2545" s="613" t="s">
        <v>14073</v>
      </c>
      <c r="B2545" s="545" t="s">
        <v>14101</v>
      </c>
      <c r="C2545" s="613" t="s">
        <v>7</v>
      </c>
      <c r="D2545" s="613" t="s">
        <v>11582</v>
      </c>
      <c r="E2545" s="817" t="s">
        <v>14100</v>
      </c>
      <c r="F2545" s="817"/>
      <c r="G2545" s="544" t="s">
        <v>26</v>
      </c>
      <c r="H2545" s="543">
        <v>1</v>
      </c>
      <c r="I2545" s="542">
        <v>0.35</v>
      </c>
      <c r="J2545" s="542">
        <v>0.35</v>
      </c>
    </row>
    <row r="2546" spans="1:10" ht="24" customHeight="1">
      <c r="A2546" s="613" t="s">
        <v>14073</v>
      </c>
      <c r="B2546" s="545" t="s">
        <v>14099</v>
      </c>
      <c r="C2546" s="613" t="s">
        <v>7</v>
      </c>
      <c r="D2546" s="613" t="s">
        <v>11597</v>
      </c>
      <c r="E2546" s="817" t="s">
        <v>14098</v>
      </c>
      <c r="F2546" s="817"/>
      <c r="G2546" s="544" t="s">
        <v>26</v>
      </c>
      <c r="H2546" s="543">
        <v>1</v>
      </c>
      <c r="I2546" s="542">
        <v>0.5</v>
      </c>
      <c r="J2546" s="542">
        <v>0.5</v>
      </c>
    </row>
    <row r="2547" spans="1:10" ht="24" customHeight="1">
      <c r="A2547" s="613" t="s">
        <v>14073</v>
      </c>
      <c r="B2547" s="545" t="s">
        <v>14959</v>
      </c>
      <c r="C2547" s="613" t="s">
        <v>7</v>
      </c>
      <c r="D2547" s="613" t="s">
        <v>8327</v>
      </c>
      <c r="E2547" s="817" t="s">
        <v>14092</v>
      </c>
      <c r="F2547" s="817"/>
      <c r="G2547" s="544" t="s">
        <v>26</v>
      </c>
      <c r="H2547" s="543">
        <v>1</v>
      </c>
      <c r="I2547" s="542">
        <v>12.36</v>
      </c>
      <c r="J2547" s="542">
        <v>12.36</v>
      </c>
    </row>
    <row r="2548" spans="1:10" ht="24" customHeight="1">
      <c r="A2548" s="613" t="s">
        <v>14073</v>
      </c>
      <c r="B2548" s="545" t="s">
        <v>14097</v>
      </c>
      <c r="C2548" s="613" t="s">
        <v>7</v>
      </c>
      <c r="D2548" s="613" t="s">
        <v>11676</v>
      </c>
      <c r="E2548" s="817" t="s">
        <v>14096</v>
      </c>
      <c r="F2548" s="817"/>
      <c r="G2548" s="544" t="s">
        <v>26</v>
      </c>
      <c r="H2548" s="543">
        <v>1</v>
      </c>
      <c r="I2548" s="542">
        <v>7.0000000000000007E-2</v>
      </c>
      <c r="J2548" s="542">
        <v>7.0000000000000007E-2</v>
      </c>
    </row>
    <row r="2549" spans="1:10" ht="24" customHeight="1">
      <c r="A2549" s="613" t="s">
        <v>14073</v>
      </c>
      <c r="B2549" s="545" t="s">
        <v>14095</v>
      </c>
      <c r="C2549" s="613" t="s">
        <v>7</v>
      </c>
      <c r="D2549" s="613" t="s">
        <v>11736</v>
      </c>
      <c r="E2549" s="817" t="s">
        <v>14094</v>
      </c>
      <c r="F2549" s="817"/>
      <c r="G2549" s="544" t="s">
        <v>26</v>
      </c>
      <c r="H2549" s="543">
        <v>1</v>
      </c>
      <c r="I2549" s="542">
        <v>0.71</v>
      </c>
      <c r="J2549" s="542">
        <v>0.71</v>
      </c>
    </row>
    <row r="2550" spans="1:10" ht="25.5">
      <c r="A2550" s="614"/>
      <c r="B2550" s="614"/>
      <c r="C2550" s="614"/>
      <c r="D2550" s="614"/>
      <c r="E2550" s="614" t="s">
        <v>14070</v>
      </c>
      <c r="F2550" s="541">
        <v>6.7369336000000004</v>
      </c>
      <c r="G2550" s="614" t="s">
        <v>14069</v>
      </c>
      <c r="H2550" s="541">
        <v>5.66</v>
      </c>
      <c r="I2550" s="614" t="s">
        <v>14068</v>
      </c>
      <c r="J2550" s="541">
        <v>12.4</v>
      </c>
    </row>
    <row r="2551" spans="1:10" ht="15" thickBot="1">
      <c r="A2551" s="614"/>
      <c r="B2551" s="614"/>
      <c r="C2551" s="614"/>
      <c r="D2551" s="614"/>
      <c r="E2551" s="614" t="s">
        <v>14067</v>
      </c>
      <c r="F2551" s="541">
        <v>4.76</v>
      </c>
      <c r="G2551" s="614"/>
      <c r="H2551" s="818" t="s">
        <v>14066</v>
      </c>
      <c r="I2551" s="818"/>
      <c r="J2551" s="541">
        <v>21.95</v>
      </c>
    </row>
    <row r="2552" spans="1:10" ht="0.95" customHeight="1" thickTop="1">
      <c r="A2552" s="540"/>
      <c r="B2552" s="540"/>
      <c r="C2552" s="540"/>
      <c r="D2552" s="540"/>
      <c r="E2552" s="540"/>
      <c r="F2552" s="540"/>
      <c r="G2552" s="540"/>
      <c r="H2552" s="540"/>
      <c r="I2552" s="540"/>
      <c r="J2552" s="540"/>
    </row>
    <row r="2553" spans="1:10" ht="18" customHeight="1">
      <c r="A2553" s="615"/>
      <c r="B2553" s="554" t="s">
        <v>14089</v>
      </c>
      <c r="C2553" s="615" t="s">
        <v>14088</v>
      </c>
      <c r="D2553" s="615" t="s">
        <v>14087</v>
      </c>
      <c r="E2553" s="819" t="s">
        <v>14086</v>
      </c>
      <c r="F2553" s="819"/>
      <c r="G2553" s="555" t="s">
        <v>14085</v>
      </c>
      <c r="H2553" s="554" t="s">
        <v>14084</v>
      </c>
      <c r="I2553" s="554" t="s">
        <v>14083</v>
      </c>
      <c r="J2553" s="554" t="s">
        <v>14082</v>
      </c>
    </row>
    <row r="2554" spans="1:10" ht="48" customHeight="1">
      <c r="A2554" s="616" t="s">
        <v>14081</v>
      </c>
      <c r="B2554" s="553" t="s">
        <v>14946</v>
      </c>
      <c r="C2554" s="616" t="s">
        <v>7</v>
      </c>
      <c r="D2554" s="616" t="s">
        <v>3512</v>
      </c>
      <c r="E2554" s="820" t="s">
        <v>14119</v>
      </c>
      <c r="F2554" s="820"/>
      <c r="G2554" s="552" t="s">
        <v>14118</v>
      </c>
      <c r="H2554" s="551">
        <v>1</v>
      </c>
      <c r="I2554" s="550">
        <v>156.18</v>
      </c>
      <c r="J2554" s="550">
        <v>156.18</v>
      </c>
    </row>
    <row r="2555" spans="1:10" ht="60" customHeight="1">
      <c r="A2555" s="617" t="s">
        <v>14077</v>
      </c>
      <c r="B2555" s="549" t="s">
        <v>14171</v>
      </c>
      <c r="C2555" s="617" t="s">
        <v>7</v>
      </c>
      <c r="D2555" s="617" t="s">
        <v>1156</v>
      </c>
      <c r="E2555" s="821" t="s">
        <v>14108</v>
      </c>
      <c r="F2555" s="821"/>
      <c r="G2555" s="548" t="s">
        <v>68</v>
      </c>
      <c r="H2555" s="547">
        <v>8.1000000000000003E-2</v>
      </c>
      <c r="I2555" s="546">
        <v>83.85</v>
      </c>
      <c r="J2555" s="546">
        <v>6.79</v>
      </c>
    </row>
    <row r="2556" spans="1:10" ht="36" customHeight="1">
      <c r="A2556" s="617" t="s">
        <v>14077</v>
      </c>
      <c r="B2556" s="549" t="s">
        <v>14182</v>
      </c>
      <c r="C2556" s="617" t="s">
        <v>7</v>
      </c>
      <c r="D2556" s="617" t="s">
        <v>2628</v>
      </c>
      <c r="E2556" s="821" t="s">
        <v>14108</v>
      </c>
      <c r="F2556" s="821"/>
      <c r="G2556" s="548" t="s">
        <v>68</v>
      </c>
      <c r="H2556" s="547">
        <v>3.2000000000000001E-2</v>
      </c>
      <c r="I2556" s="546">
        <v>19.8</v>
      </c>
      <c r="J2556" s="546">
        <v>0.63</v>
      </c>
    </row>
    <row r="2557" spans="1:10" ht="60" customHeight="1">
      <c r="A2557" s="617" t="s">
        <v>14077</v>
      </c>
      <c r="B2557" s="549" t="s">
        <v>14172</v>
      </c>
      <c r="C2557" s="617" t="s">
        <v>7</v>
      </c>
      <c r="D2557" s="617" t="s">
        <v>1157</v>
      </c>
      <c r="E2557" s="821" t="s">
        <v>14108</v>
      </c>
      <c r="F2557" s="821"/>
      <c r="G2557" s="548" t="s">
        <v>85</v>
      </c>
      <c r="H2557" s="547">
        <v>0.40600000000000003</v>
      </c>
      <c r="I2557" s="546">
        <v>32.1</v>
      </c>
      <c r="J2557" s="546">
        <v>13.03</v>
      </c>
    </row>
    <row r="2558" spans="1:10" ht="36" customHeight="1">
      <c r="A2558" s="617" t="s">
        <v>14077</v>
      </c>
      <c r="B2558" s="549" t="s">
        <v>14181</v>
      </c>
      <c r="C2558" s="617" t="s">
        <v>7</v>
      </c>
      <c r="D2558" s="617" t="s">
        <v>2629</v>
      </c>
      <c r="E2558" s="821" t="s">
        <v>14108</v>
      </c>
      <c r="F2558" s="821"/>
      <c r="G2558" s="548" t="s">
        <v>85</v>
      </c>
      <c r="H2558" s="547">
        <v>0.03</v>
      </c>
      <c r="I2558" s="546">
        <v>14.2</v>
      </c>
      <c r="J2558" s="546">
        <v>0.42</v>
      </c>
    </row>
    <row r="2559" spans="1:10" ht="24" customHeight="1">
      <c r="A2559" s="617" t="s">
        <v>14077</v>
      </c>
      <c r="B2559" s="549" t="s">
        <v>14180</v>
      </c>
      <c r="C2559" s="617" t="s">
        <v>7</v>
      </c>
      <c r="D2559" s="617" t="s">
        <v>71</v>
      </c>
      <c r="E2559" s="821" t="s">
        <v>14075</v>
      </c>
      <c r="F2559" s="821"/>
      <c r="G2559" s="548" t="s">
        <v>26</v>
      </c>
      <c r="H2559" s="547">
        <v>0.58399999999999996</v>
      </c>
      <c r="I2559" s="546">
        <v>17.760000000000002</v>
      </c>
      <c r="J2559" s="546">
        <v>10.37</v>
      </c>
    </row>
    <row r="2560" spans="1:10" ht="24" customHeight="1">
      <c r="A2560" s="617" t="s">
        <v>14077</v>
      </c>
      <c r="B2560" s="549" t="s">
        <v>14076</v>
      </c>
      <c r="C2560" s="617" t="s">
        <v>7</v>
      </c>
      <c r="D2560" s="617" t="s">
        <v>29</v>
      </c>
      <c r="E2560" s="821" t="s">
        <v>14075</v>
      </c>
      <c r="F2560" s="821"/>
      <c r="G2560" s="548" t="s">
        <v>26</v>
      </c>
      <c r="H2560" s="547">
        <v>0.876</v>
      </c>
      <c r="I2560" s="546">
        <v>14.37</v>
      </c>
      <c r="J2560" s="546">
        <v>12.58</v>
      </c>
    </row>
    <row r="2561" spans="1:10" ht="24" customHeight="1">
      <c r="A2561" s="613" t="s">
        <v>14073</v>
      </c>
      <c r="B2561" s="545" t="s">
        <v>14960</v>
      </c>
      <c r="C2561" s="613" t="s">
        <v>7</v>
      </c>
      <c r="D2561" s="613" t="s">
        <v>6781</v>
      </c>
      <c r="E2561" s="817" t="s">
        <v>14071</v>
      </c>
      <c r="F2561" s="817"/>
      <c r="G2561" s="544" t="s">
        <v>14118</v>
      </c>
      <c r="H2561" s="543">
        <v>1.1000000000000001</v>
      </c>
      <c r="I2561" s="542">
        <v>102.15</v>
      </c>
      <c r="J2561" s="542">
        <v>112.36</v>
      </c>
    </row>
    <row r="2562" spans="1:10" ht="25.5">
      <c r="A2562" s="614"/>
      <c r="B2562" s="614"/>
      <c r="C2562" s="614"/>
      <c r="D2562" s="614"/>
      <c r="E2562" s="614" t="s">
        <v>14070</v>
      </c>
      <c r="F2562" s="541">
        <v>12.3003368</v>
      </c>
      <c r="G2562" s="614" t="s">
        <v>14069</v>
      </c>
      <c r="H2562" s="541">
        <v>10.34</v>
      </c>
      <c r="I2562" s="614" t="s">
        <v>14068</v>
      </c>
      <c r="J2562" s="541">
        <v>22.64</v>
      </c>
    </row>
    <row r="2563" spans="1:10" ht="15" thickBot="1">
      <c r="A2563" s="614"/>
      <c r="B2563" s="614"/>
      <c r="C2563" s="614"/>
      <c r="D2563" s="614"/>
      <c r="E2563" s="614" t="s">
        <v>14067</v>
      </c>
      <c r="F2563" s="541">
        <v>43.26</v>
      </c>
      <c r="G2563" s="614"/>
      <c r="H2563" s="818" t="s">
        <v>14066</v>
      </c>
      <c r="I2563" s="818"/>
      <c r="J2563" s="541">
        <v>199.44</v>
      </c>
    </row>
    <row r="2564" spans="1:10" ht="0.95" customHeight="1" thickTop="1">
      <c r="A2564" s="540"/>
      <c r="B2564" s="540"/>
      <c r="C2564" s="540"/>
      <c r="D2564" s="540"/>
      <c r="E2564" s="540"/>
      <c r="F2564" s="540"/>
      <c r="G2564" s="540"/>
      <c r="H2564" s="540"/>
      <c r="I2564" s="540"/>
      <c r="J2564" s="540"/>
    </row>
    <row r="2565" spans="1:10" ht="18" customHeight="1">
      <c r="A2565" s="615"/>
      <c r="B2565" s="554" t="s">
        <v>14089</v>
      </c>
      <c r="C2565" s="615" t="s">
        <v>14088</v>
      </c>
      <c r="D2565" s="615" t="s">
        <v>14087</v>
      </c>
      <c r="E2565" s="819" t="s">
        <v>14086</v>
      </c>
      <c r="F2565" s="819"/>
      <c r="G2565" s="555" t="s">
        <v>14085</v>
      </c>
      <c r="H2565" s="554" t="s">
        <v>14084</v>
      </c>
      <c r="I2565" s="554" t="s">
        <v>14083</v>
      </c>
      <c r="J2565" s="554" t="s">
        <v>14082</v>
      </c>
    </row>
    <row r="2566" spans="1:10" ht="48" customHeight="1">
      <c r="A2566" s="616" t="s">
        <v>14081</v>
      </c>
      <c r="B2566" s="553" t="s">
        <v>14257</v>
      </c>
      <c r="C2566" s="616" t="s">
        <v>7</v>
      </c>
      <c r="D2566" s="616" t="s">
        <v>3499</v>
      </c>
      <c r="E2566" s="820" t="s">
        <v>14119</v>
      </c>
      <c r="F2566" s="820"/>
      <c r="G2566" s="552" t="s">
        <v>14118</v>
      </c>
      <c r="H2566" s="551">
        <v>1</v>
      </c>
      <c r="I2566" s="550">
        <v>152.18</v>
      </c>
      <c r="J2566" s="550">
        <v>152.18</v>
      </c>
    </row>
    <row r="2567" spans="1:10" ht="36" customHeight="1">
      <c r="A2567" s="617" t="s">
        <v>14077</v>
      </c>
      <c r="B2567" s="549" t="s">
        <v>14182</v>
      </c>
      <c r="C2567" s="617" t="s">
        <v>7</v>
      </c>
      <c r="D2567" s="617" t="s">
        <v>2628</v>
      </c>
      <c r="E2567" s="821" t="s">
        <v>14108</v>
      </c>
      <c r="F2567" s="821"/>
      <c r="G2567" s="548" t="s">
        <v>68</v>
      </c>
      <c r="H2567" s="547">
        <v>6.9000000000000006E-2</v>
      </c>
      <c r="I2567" s="546">
        <v>19.8</v>
      </c>
      <c r="J2567" s="546">
        <v>1.36</v>
      </c>
    </row>
    <row r="2568" spans="1:10" ht="36" customHeight="1">
      <c r="A2568" s="617" t="s">
        <v>14077</v>
      </c>
      <c r="B2568" s="549" t="s">
        <v>14181</v>
      </c>
      <c r="C2568" s="617" t="s">
        <v>7</v>
      </c>
      <c r="D2568" s="617" t="s">
        <v>2629</v>
      </c>
      <c r="E2568" s="821" t="s">
        <v>14108</v>
      </c>
      <c r="F2568" s="821"/>
      <c r="G2568" s="548" t="s">
        <v>85</v>
      </c>
      <c r="H2568" s="547">
        <v>6.4000000000000001E-2</v>
      </c>
      <c r="I2568" s="546">
        <v>14.2</v>
      </c>
      <c r="J2568" s="546">
        <v>0.9</v>
      </c>
    </row>
    <row r="2569" spans="1:10" ht="24" customHeight="1">
      <c r="A2569" s="617" t="s">
        <v>14077</v>
      </c>
      <c r="B2569" s="549" t="s">
        <v>14180</v>
      </c>
      <c r="C2569" s="617" t="s">
        <v>7</v>
      </c>
      <c r="D2569" s="617" t="s">
        <v>71</v>
      </c>
      <c r="E2569" s="821" t="s">
        <v>14075</v>
      </c>
      <c r="F2569" s="821"/>
      <c r="G2569" s="548" t="s">
        <v>26</v>
      </c>
      <c r="H2569" s="547">
        <v>2.0649999999999999</v>
      </c>
      <c r="I2569" s="546">
        <v>17.760000000000002</v>
      </c>
      <c r="J2569" s="546">
        <v>36.67</v>
      </c>
    </row>
    <row r="2570" spans="1:10" ht="24" customHeight="1">
      <c r="A2570" s="617" t="s">
        <v>14077</v>
      </c>
      <c r="B2570" s="549" t="s">
        <v>14076</v>
      </c>
      <c r="C2570" s="617" t="s">
        <v>7</v>
      </c>
      <c r="D2570" s="617" t="s">
        <v>29</v>
      </c>
      <c r="E2570" s="821" t="s">
        <v>14075</v>
      </c>
      <c r="F2570" s="821"/>
      <c r="G2570" s="548" t="s">
        <v>26</v>
      </c>
      <c r="H2570" s="547">
        <v>3.097</v>
      </c>
      <c r="I2570" s="546">
        <v>14.37</v>
      </c>
      <c r="J2570" s="546">
        <v>44.5</v>
      </c>
    </row>
    <row r="2571" spans="1:10" ht="24" customHeight="1">
      <c r="A2571" s="613" t="s">
        <v>14073</v>
      </c>
      <c r="B2571" s="545" t="s">
        <v>14256</v>
      </c>
      <c r="C2571" s="613" t="s">
        <v>7</v>
      </c>
      <c r="D2571" s="613" t="s">
        <v>5513</v>
      </c>
      <c r="E2571" s="817" t="s">
        <v>14071</v>
      </c>
      <c r="F2571" s="817"/>
      <c r="G2571" s="544" t="s">
        <v>14118</v>
      </c>
      <c r="H2571" s="543">
        <v>1.1000000000000001</v>
      </c>
      <c r="I2571" s="542">
        <v>62.5</v>
      </c>
      <c r="J2571" s="542">
        <v>68.75</v>
      </c>
    </row>
    <row r="2572" spans="1:10" ht="25.5">
      <c r="A2572" s="614"/>
      <c r="B2572" s="614"/>
      <c r="C2572" s="614"/>
      <c r="D2572" s="614"/>
      <c r="E2572" s="614" t="s">
        <v>14070</v>
      </c>
      <c r="F2572" s="541">
        <v>31.446267500000001</v>
      </c>
      <c r="G2572" s="614" t="s">
        <v>14069</v>
      </c>
      <c r="H2572" s="541">
        <v>26.43</v>
      </c>
      <c r="I2572" s="614" t="s">
        <v>14068</v>
      </c>
      <c r="J2572" s="541">
        <v>57.88</v>
      </c>
    </row>
    <row r="2573" spans="1:10" ht="15" thickBot="1">
      <c r="A2573" s="614"/>
      <c r="B2573" s="614"/>
      <c r="C2573" s="614"/>
      <c r="D2573" s="614"/>
      <c r="E2573" s="614" t="s">
        <v>14067</v>
      </c>
      <c r="F2573" s="541">
        <v>42.15</v>
      </c>
      <c r="G2573" s="614"/>
      <c r="H2573" s="818" t="s">
        <v>14066</v>
      </c>
      <c r="I2573" s="818"/>
      <c r="J2573" s="541">
        <v>194.33</v>
      </c>
    </row>
    <row r="2574" spans="1:10" ht="0.95" customHeight="1" thickTop="1">
      <c r="A2574" s="540"/>
      <c r="B2574" s="540"/>
      <c r="C2574" s="540"/>
      <c r="D2574" s="540"/>
      <c r="E2574" s="540"/>
      <c r="F2574" s="540"/>
      <c r="G2574" s="540"/>
      <c r="H2574" s="540"/>
      <c r="I2574" s="540"/>
      <c r="J2574" s="540"/>
    </row>
    <row r="2575" spans="1:10" ht="18" customHeight="1">
      <c r="A2575" s="615"/>
      <c r="B2575" s="554" t="s">
        <v>14089</v>
      </c>
      <c r="C2575" s="615" t="s">
        <v>14088</v>
      </c>
      <c r="D2575" s="615" t="s">
        <v>14087</v>
      </c>
      <c r="E2575" s="819" t="s">
        <v>14086</v>
      </c>
      <c r="F2575" s="819"/>
      <c r="G2575" s="555" t="s">
        <v>14085</v>
      </c>
      <c r="H2575" s="554" t="s">
        <v>14084</v>
      </c>
      <c r="I2575" s="554" t="s">
        <v>14083</v>
      </c>
      <c r="J2575" s="554" t="s">
        <v>14082</v>
      </c>
    </row>
    <row r="2576" spans="1:10" ht="48" customHeight="1">
      <c r="A2576" s="616" t="s">
        <v>14081</v>
      </c>
      <c r="B2576" s="553" t="s">
        <v>14949</v>
      </c>
      <c r="C2576" s="616" t="s">
        <v>7</v>
      </c>
      <c r="D2576" s="616" t="s">
        <v>3500</v>
      </c>
      <c r="E2576" s="820" t="s">
        <v>14119</v>
      </c>
      <c r="F2576" s="820"/>
      <c r="G2576" s="552" t="s">
        <v>14118</v>
      </c>
      <c r="H2576" s="551">
        <v>1</v>
      </c>
      <c r="I2576" s="550">
        <v>214.7</v>
      </c>
      <c r="J2576" s="550">
        <v>214.7</v>
      </c>
    </row>
    <row r="2577" spans="1:10" ht="36" customHeight="1">
      <c r="A2577" s="617" t="s">
        <v>14077</v>
      </c>
      <c r="B2577" s="549" t="s">
        <v>14182</v>
      </c>
      <c r="C2577" s="617" t="s">
        <v>7</v>
      </c>
      <c r="D2577" s="617" t="s">
        <v>2628</v>
      </c>
      <c r="E2577" s="821" t="s">
        <v>14108</v>
      </c>
      <c r="F2577" s="821"/>
      <c r="G2577" s="548" t="s">
        <v>68</v>
      </c>
      <c r="H2577" s="547">
        <v>6.9000000000000006E-2</v>
      </c>
      <c r="I2577" s="546">
        <v>19.8</v>
      </c>
      <c r="J2577" s="546">
        <v>1.36</v>
      </c>
    </row>
    <row r="2578" spans="1:10" ht="36" customHeight="1">
      <c r="A2578" s="617" t="s">
        <v>14077</v>
      </c>
      <c r="B2578" s="549" t="s">
        <v>14181</v>
      </c>
      <c r="C2578" s="617" t="s">
        <v>7</v>
      </c>
      <c r="D2578" s="617" t="s">
        <v>2629</v>
      </c>
      <c r="E2578" s="821" t="s">
        <v>14108</v>
      </c>
      <c r="F2578" s="821"/>
      <c r="G2578" s="548" t="s">
        <v>85</v>
      </c>
      <c r="H2578" s="547">
        <v>6.4000000000000001E-2</v>
      </c>
      <c r="I2578" s="546">
        <v>14.2</v>
      </c>
      <c r="J2578" s="546">
        <v>0.9</v>
      </c>
    </row>
    <row r="2579" spans="1:10" ht="24" customHeight="1">
      <c r="A2579" s="617" t="s">
        <v>14077</v>
      </c>
      <c r="B2579" s="549" t="s">
        <v>14180</v>
      </c>
      <c r="C2579" s="617" t="s">
        <v>7</v>
      </c>
      <c r="D2579" s="617" t="s">
        <v>71</v>
      </c>
      <c r="E2579" s="821" t="s">
        <v>14075</v>
      </c>
      <c r="F2579" s="821"/>
      <c r="G2579" s="548" t="s">
        <v>26</v>
      </c>
      <c r="H2579" s="547">
        <v>2.5459999999999998</v>
      </c>
      <c r="I2579" s="546">
        <v>17.760000000000002</v>
      </c>
      <c r="J2579" s="546">
        <v>45.21</v>
      </c>
    </row>
    <row r="2580" spans="1:10" ht="24" customHeight="1">
      <c r="A2580" s="617" t="s">
        <v>14077</v>
      </c>
      <c r="B2580" s="549" t="s">
        <v>14076</v>
      </c>
      <c r="C2580" s="617" t="s">
        <v>7</v>
      </c>
      <c r="D2580" s="617" t="s">
        <v>29</v>
      </c>
      <c r="E2580" s="821" t="s">
        <v>14075</v>
      </c>
      <c r="F2580" s="821"/>
      <c r="G2580" s="548" t="s">
        <v>26</v>
      </c>
      <c r="H2580" s="547">
        <v>3.819</v>
      </c>
      <c r="I2580" s="546">
        <v>14.37</v>
      </c>
      <c r="J2580" s="546">
        <v>54.87</v>
      </c>
    </row>
    <row r="2581" spans="1:10" ht="24" customHeight="1">
      <c r="A2581" s="613" t="s">
        <v>14073</v>
      </c>
      <c r="B2581" s="545" t="s">
        <v>14960</v>
      </c>
      <c r="C2581" s="613" t="s">
        <v>7</v>
      </c>
      <c r="D2581" s="613" t="s">
        <v>6781</v>
      </c>
      <c r="E2581" s="817" t="s">
        <v>14071</v>
      </c>
      <c r="F2581" s="817"/>
      <c r="G2581" s="544" t="s">
        <v>14118</v>
      </c>
      <c r="H2581" s="543">
        <v>1.1000000000000001</v>
      </c>
      <c r="I2581" s="542">
        <v>102.15</v>
      </c>
      <c r="J2581" s="542">
        <v>112.36</v>
      </c>
    </row>
    <row r="2582" spans="1:10" ht="25.5">
      <c r="A2582" s="614"/>
      <c r="B2582" s="614"/>
      <c r="C2582" s="614"/>
      <c r="D2582" s="614"/>
      <c r="E2582" s="614" t="s">
        <v>14070</v>
      </c>
      <c r="F2582" s="541">
        <v>38.617842000000003</v>
      </c>
      <c r="G2582" s="614" t="s">
        <v>14069</v>
      </c>
      <c r="H2582" s="541">
        <v>32.46</v>
      </c>
      <c r="I2582" s="614" t="s">
        <v>14068</v>
      </c>
      <c r="J2582" s="541">
        <v>71.08</v>
      </c>
    </row>
    <row r="2583" spans="1:10" ht="15" thickBot="1">
      <c r="A2583" s="614"/>
      <c r="B2583" s="614"/>
      <c r="C2583" s="614"/>
      <c r="D2583" s="614"/>
      <c r="E2583" s="614" t="s">
        <v>14067</v>
      </c>
      <c r="F2583" s="541">
        <v>59.47</v>
      </c>
      <c r="G2583" s="614"/>
      <c r="H2583" s="818" t="s">
        <v>14066</v>
      </c>
      <c r="I2583" s="818"/>
      <c r="J2583" s="541">
        <v>274.17</v>
      </c>
    </row>
    <row r="2584" spans="1:10" ht="0.95" customHeight="1" thickTop="1">
      <c r="A2584" s="540"/>
      <c r="B2584" s="540"/>
      <c r="C2584" s="540"/>
      <c r="D2584" s="540"/>
      <c r="E2584" s="540"/>
      <c r="F2584" s="540"/>
      <c r="G2584" s="540"/>
      <c r="H2584" s="540"/>
      <c r="I2584" s="540"/>
      <c r="J2584" s="540"/>
    </row>
    <row r="2585" spans="1:10" ht="18" customHeight="1">
      <c r="A2585" s="615"/>
      <c r="B2585" s="554" t="s">
        <v>14089</v>
      </c>
      <c r="C2585" s="615" t="s">
        <v>14088</v>
      </c>
      <c r="D2585" s="615" t="s">
        <v>14087</v>
      </c>
      <c r="E2585" s="819" t="s">
        <v>14086</v>
      </c>
      <c r="F2585" s="819"/>
      <c r="G2585" s="555" t="s">
        <v>14085</v>
      </c>
      <c r="H2585" s="554" t="s">
        <v>14084</v>
      </c>
      <c r="I2585" s="554" t="s">
        <v>14083</v>
      </c>
      <c r="J2585" s="554" t="s">
        <v>14082</v>
      </c>
    </row>
    <row r="2586" spans="1:10" ht="48" customHeight="1">
      <c r="A2586" s="616" t="s">
        <v>14081</v>
      </c>
      <c r="B2586" s="553" t="s">
        <v>14936</v>
      </c>
      <c r="C2586" s="616" t="s">
        <v>7</v>
      </c>
      <c r="D2586" s="616" t="s">
        <v>10226</v>
      </c>
      <c r="E2586" s="820" t="s">
        <v>14108</v>
      </c>
      <c r="F2586" s="820"/>
      <c r="G2586" s="552" t="s">
        <v>68</v>
      </c>
      <c r="H2586" s="551">
        <v>1</v>
      </c>
      <c r="I2586" s="550">
        <v>1.66</v>
      </c>
      <c r="J2586" s="550">
        <v>1.66</v>
      </c>
    </row>
    <row r="2587" spans="1:10" ht="48" customHeight="1">
      <c r="A2587" s="617" t="s">
        <v>14077</v>
      </c>
      <c r="B2587" s="549" t="s">
        <v>14961</v>
      </c>
      <c r="C2587" s="617" t="s">
        <v>7</v>
      </c>
      <c r="D2587" s="617" t="s">
        <v>10234</v>
      </c>
      <c r="E2587" s="821" t="s">
        <v>14108</v>
      </c>
      <c r="F2587" s="821"/>
      <c r="G2587" s="548" t="s">
        <v>26</v>
      </c>
      <c r="H2587" s="547">
        <v>1</v>
      </c>
      <c r="I2587" s="546">
        <v>0.28000000000000003</v>
      </c>
      <c r="J2587" s="546">
        <v>0.28000000000000003</v>
      </c>
    </row>
    <row r="2588" spans="1:10" ht="48" customHeight="1">
      <c r="A2588" s="617" t="s">
        <v>14077</v>
      </c>
      <c r="B2588" s="549" t="s">
        <v>14962</v>
      </c>
      <c r="C2588" s="617" t="s">
        <v>7</v>
      </c>
      <c r="D2588" s="617" t="s">
        <v>10235</v>
      </c>
      <c r="E2588" s="821" t="s">
        <v>14108</v>
      </c>
      <c r="F2588" s="821"/>
      <c r="G2588" s="548" t="s">
        <v>26</v>
      </c>
      <c r="H2588" s="547">
        <v>1</v>
      </c>
      <c r="I2588" s="546">
        <v>0.03</v>
      </c>
      <c r="J2588" s="546">
        <v>0.03</v>
      </c>
    </row>
    <row r="2589" spans="1:10" ht="48" customHeight="1">
      <c r="A2589" s="617" t="s">
        <v>14077</v>
      </c>
      <c r="B2589" s="549" t="s">
        <v>14963</v>
      </c>
      <c r="C2589" s="617" t="s">
        <v>7</v>
      </c>
      <c r="D2589" s="617" t="s">
        <v>10236</v>
      </c>
      <c r="E2589" s="821" t="s">
        <v>14108</v>
      </c>
      <c r="F2589" s="821"/>
      <c r="G2589" s="548" t="s">
        <v>26</v>
      </c>
      <c r="H2589" s="547">
        <v>1</v>
      </c>
      <c r="I2589" s="546">
        <v>0.39</v>
      </c>
      <c r="J2589" s="546">
        <v>0.39</v>
      </c>
    </row>
    <row r="2590" spans="1:10" ht="48" customHeight="1">
      <c r="A2590" s="617" t="s">
        <v>14077</v>
      </c>
      <c r="B2590" s="549" t="s">
        <v>14964</v>
      </c>
      <c r="C2590" s="617" t="s">
        <v>7</v>
      </c>
      <c r="D2590" s="617" t="s">
        <v>10237</v>
      </c>
      <c r="E2590" s="821" t="s">
        <v>14108</v>
      </c>
      <c r="F2590" s="821"/>
      <c r="G2590" s="548" t="s">
        <v>26</v>
      </c>
      <c r="H2590" s="547">
        <v>1</v>
      </c>
      <c r="I2590" s="546">
        <v>0.96</v>
      </c>
      <c r="J2590" s="546">
        <v>0.96</v>
      </c>
    </row>
    <row r="2591" spans="1:10" ht="25.5">
      <c r="A2591" s="614"/>
      <c r="B2591" s="614"/>
      <c r="C2591" s="614"/>
      <c r="D2591" s="614"/>
      <c r="E2591" s="614" t="s">
        <v>14070</v>
      </c>
      <c r="F2591" s="541">
        <v>0</v>
      </c>
      <c r="G2591" s="614" t="s">
        <v>14069</v>
      </c>
      <c r="H2591" s="541">
        <v>0</v>
      </c>
      <c r="I2591" s="614" t="s">
        <v>14068</v>
      </c>
      <c r="J2591" s="541">
        <v>0</v>
      </c>
    </row>
    <row r="2592" spans="1:10" ht="15" thickBot="1">
      <c r="A2592" s="614"/>
      <c r="B2592" s="614"/>
      <c r="C2592" s="614"/>
      <c r="D2592" s="614"/>
      <c r="E2592" s="614" t="s">
        <v>14067</v>
      </c>
      <c r="F2592" s="541">
        <v>0.45</v>
      </c>
      <c r="G2592" s="614"/>
      <c r="H2592" s="818" t="s">
        <v>14066</v>
      </c>
      <c r="I2592" s="818"/>
      <c r="J2592" s="541">
        <v>2.11</v>
      </c>
    </row>
    <row r="2593" spans="1:10" ht="0.95" customHeight="1" thickTop="1">
      <c r="A2593" s="540"/>
      <c r="B2593" s="540"/>
      <c r="C2593" s="540"/>
      <c r="D2593" s="540"/>
      <c r="E2593" s="540"/>
      <c r="F2593" s="540"/>
      <c r="G2593" s="540"/>
      <c r="H2593" s="540"/>
      <c r="I2593" s="540"/>
      <c r="J2593" s="540"/>
    </row>
    <row r="2594" spans="1:10" ht="18" customHeight="1">
      <c r="A2594" s="615"/>
      <c r="B2594" s="554" t="s">
        <v>14089</v>
      </c>
      <c r="C2594" s="615" t="s">
        <v>14088</v>
      </c>
      <c r="D2594" s="615" t="s">
        <v>14087</v>
      </c>
      <c r="E2594" s="819" t="s">
        <v>14086</v>
      </c>
      <c r="F2594" s="819"/>
      <c r="G2594" s="555" t="s">
        <v>14085</v>
      </c>
      <c r="H2594" s="554" t="s">
        <v>14084</v>
      </c>
      <c r="I2594" s="554" t="s">
        <v>14083</v>
      </c>
      <c r="J2594" s="554" t="s">
        <v>14082</v>
      </c>
    </row>
    <row r="2595" spans="1:10" ht="48" customHeight="1">
      <c r="A2595" s="616" t="s">
        <v>14081</v>
      </c>
      <c r="B2595" s="553" t="s">
        <v>14961</v>
      </c>
      <c r="C2595" s="616" t="s">
        <v>7</v>
      </c>
      <c r="D2595" s="616" t="s">
        <v>10234</v>
      </c>
      <c r="E2595" s="820" t="s">
        <v>14108</v>
      </c>
      <c r="F2595" s="820"/>
      <c r="G2595" s="552" t="s">
        <v>26</v>
      </c>
      <c r="H2595" s="551">
        <v>1</v>
      </c>
      <c r="I2595" s="550">
        <v>0.28000000000000003</v>
      </c>
      <c r="J2595" s="550">
        <v>0.28000000000000003</v>
      </c>
    </row>
    <row r="2596" spans="1:10" ht="36" customHeight="1">
      <c r="A2596" s="613" t="s">
        <v>14073</v>
      </c>
      <c r="B2596" s="545" t="s">
        <v>14965</v>
      </c>
      <c r="C2596" s="613" t="s">
        <v>7</v>
      </c>
      <c r="D2596" s="613" t="s">
        <v>5636</v>
      </c>
      <c r="E2596" s="817" t="s">
        <v>14098</v>
      </c>
      <c r="F2596" s="817"/>
      <c r="G2596" s="544" t="s">
        <v>49</v>
      </c>
      <c r="H2596" s="543">
        <v>6.3999999999999997E-5</v>
      </c>
      <c r="I2596" s="542">
        <v>4400</v>
      </c>
      <c r="J2596" s="542">
        <v>0.28000000000000003</v>
      </c>
    </row>
    <row r="2597" spans="1:10" ht="25.5">
      <c r="A2597" s="614"/>
      <c r="B2597" s="614"/>
      <c r="C2597" s="614"/>
      <c r="D2597" s="614"/>
      <c r="E2597" s="614" t="s">
        <v>14070</v>
      </c>
      <c r="F2597" s="541">
        <v>0</v>
      </c>
      <c r="G2597" s="614" t="s">
        <v>14069</v>
      </c>
      <c r="H2597" s="541">
        <v>0</v>
      </c>
      <c r="I2597" s="614" t="s">
        <v>14068</v>
      </c>
      <c r="J2597" s="541">
        <v>0</v>
      </c>
    </row>
    <row r="2598" spans="1:10" ht="15" thickBot="1">
      <c r="A2598" s="614"/>
      <c r="B2598" s="614"/>
      <c r="C2598" s="614"/>
      <c r="D2598" s="614"/>
      <c r="E2598" s="614" t="s">
        <v>14067</v>
      </c>
      <c r="F2598" s="541">
        <v>7.0000000000000007E-2</v>
      </c>
      <c r="G2598" s="614"/>
      <c r="H2598" s="818" t="s">
        <v>14066</v>
      </c>
      <c r="I2598" s="818"/>
      <c r="J2598" s="541">
        <v>0.35</v>
      </c>
    </row>
    <row r="2599" spans="1:10" ht="0.95" customHeight="1" thickTop="1">
      <c r="A2599" s="540"/>
      <c r="B2599" s="540"/>
      <c r="C2599" s="540"/>
      <c r="D2599" s="540"/>
      <c r="E2599" s="540"/>
      <c r="F2599" s="540"/>
      <c r="G2599" s="540"/>
      <c r="H2599" s="540"/>
      <c r="I2599" s="540"/>
      <c r="J2599" s="540"/>
    </row>
    <row r="2600" spans="1:10" ht="18" customHeight="1">
      <c r="A2600" s="615"/>
      <c r="B2600" s="554" t="s">
        <v>14089</v>
      </c>
      <c r="C2600" s="615" t="s">
        <v>14088</v>
      </c>
      <c r="D2600" s="615" t="s">
        <v>14087</v>
      </c>
      <c r="E2600" s="819" t="s">
        <v>14086</v>
      </c>
      <c r="F2600" s="819"/>
      <c r="G2600" s="555" t="s">
        <v>14085</v>
      </c>
      <c r="H2600" s="554" t="s">
        <v>14084</v>
      </c>
      <c r="I2600" s="554" t="s">
        <v>14083</v>
      </c>
      <c r="J2600" s="554" t="s">
        <v>14082</v>
      </c>
    </row>
    <row r="2601" spans="1:10" ht="48" customHeight="1">
      <c r="A2601" s="616" t="s">
        <v>14081</v>
      </c>
      <c r="B2601" s="553" t="s">
        <v>14962</v>
      </c>
      <c r="C2601" s="616" t="s">
        <v>7</v>
      </c>
      <c r="D2601" s="616" t="s">
        <v>10235</v>
      </c>
      <c r="E2601" s="820" t="s">
        <v>14108</v>
      </c>
      <c r="F2601" s="820"/>
      <c r="G2601" s="552" t="s">
        <v>26</v>
      </c>
      <c r="H2601" s="551">
        <v>1</v>
      </c>
      <c r="I2601" s="550">
        <v>0.03</v>
      </c>
      <c r="J2601" s="550">
        <v>0.03</v>
      </c>
    </row>
    <row r="2602" spans="1:10" ht="36" customHeight="1">
      <c r="A2602" s="613" t="s">
        <v>14073</v>
      </c>
      <c r="B2602" s="545" t="s">
        <v>14965</v>
      </c>
      <c r="C2602" s="613" t="s">
        <v>7</v>
      </c>
      <c r="D2602" s="613" t="s">
        <v>5636</v>
      </c>
      <c r="E2602" s="817" t="s">
        <v>14098</v>
      </c>
      <c r="F2602" s="817"/>
      <c r="G2602" s="544" t="s">
        <v>49</v>
      </c>
      <c r="H2602" s="543">
        <v>7.6000000000000001E-6</v>
      </c>
      <c r="I2602" s="542">
        <v>4400</v>
      </c>
      <c r="J2602" s="542">
        <v>0.03</v>
      </c>
    </row>
    <row r="2603" spans="1:10" ht="25.5">
      <c r="A2603" s="614"/>
      <c r="B2603" s="614"/>
      <c r="C2603" s="614"/>
      <c r="D2603" s="614"/>
      <c r="E2603" s="614" t="s">
        <v>14070</v>
      </c>
      <c r="F2603" s="541">
        <v>0</v>
      </c>
      <c r="G2603" s="614" t="s">
        <v>14069</v>
      </c>
      <c r="H2603" s="541">
        <v>0</v>
      </c>
      <c r="I2603" s="614" t="s">
        <v>14068</v>
      </c>
      <c r="J2603" s="541">
        <v>0</v>
      </c>
    </row>
    <row r="2604" spans="1:10" ht="15" thickBot="1">
      <c r="A2604" s="614"/>
      <c r="B2604" s="614"/>
      <c r="C2604" s="614"/>
      <c r="D2604" s="614"/>
      <c r="E2604" s="614" t="s">
        <v>14067</v>
      </c>
      <c r="F2604" s="541">
        <v>0</v>
      </c>
      <c r="G2604" s="614"/>
      <c r="H2604" s="818" t="s">
        <v>14066</v>
      </c>
      <c r="I2604" s="818"/>
      <c r="J2604" s="541">
        <v>0.03</v>
      </c>
    </row>
    <row r="2605" spans="1:10" ht="0.95" customHeight="1" thickTop="1">
      <c r="A2605" s="540"/>
      <c r="B2605" s="540"/>
      <c r="C2605" s="540"/>
      <c r="D2605" s="540"/>
      <c r="E2605" s="540"/>
      <c r="F2605" s="540"/>
      <c r="G2605" s="540"/>
      <c r="H2605" s="540"/>
      <c r="I2605" s="540"/>
      <c r="J2605" s="540"/>
    </row>
    <row r="2606" spans="1:10" ht="18" customHeight="1">
      <c r="A2606" s="615"/>
      <c r="B2606" s="554" t="s">
        <v>14089</v>
      </c>
      <c r="C2606" s="615" t="s">
        <v>14088</v>
      </c>
      <c r="D2606" s="615" t="s">
        <v>14087</v>
      </c>
      <c r="E2606" s="819" t="s">
        <v>14086</v>
      </c>
      <c r="F2606" s="819"/>
      <c r="G2606" s="555" t="s">
        <v>14085</v>
      </c>
      <c r="H2606" s="554" t="s">
        <v>14084</v>
      </c>
      <c r="I2606" s="554" t="s">
        <v>14083</v>
      </c>
      <c r="J2606" s="554" t="s">
        <v>14082</v>
      </c>
    </row>
    <row r="2607" spans="1:10" ht="48" customHeight="1">
      <c r="A2607" s="616" t="s">
        <v>14081</v>
      </c>
      <c r="B2607" s="553" t="s">
        <v>14963</v>
      </c>
      <c r="C2607" s="616" t="s">
        <v>7</v>
      </c>
      <c r="D2607" s="616" t="s">
        <v>10236</v>
      </c>
      <c r="E2607" s="820" t="s">
        <v>14108</v>
      </c>
      <c r="F2607" s="820"/>
      <c r="G2607" s="552" t="s">
        <v>26</v>
      </c>
      <c r="H2607" s="551">
        <v>1</v>
      </c>
      <c r="I2607" s="550">
        <v>0.39</v>
      </c>
      <c r="J2607" s="550">
        <v>0.39</v>
      </c>
    </row>
    <row r="2608" spans="1:10" ht="36" customHeight="1">
      <c r="A2608" s="613" t="s">
        <v>14073</v>
      </c>
      <c r="B2608" s="545" t="s">
        <v>14965</v>
      </c>
      <c r="C2608" s="613" t="s">
        <v>7</v>
      </c>
      <c r="D2608" s="613" t="s">
        <v>5636</v>
      </c>
      <c r="E2608" s="817" t="s">
        <v>14098</v>
      </c>
      <c r="F2608" s="817"/>
      <c r="G2608" s="544" t="s">
        <v>49</v>
      </c>
      <c r="H2608" s="543">
        <v>9.0000000000000006E-5</v>
      </c>
      <c r="I2608" s="542">
        <v>4400</v>
      </c>
      <c r="J2608" s="542">
        <v>0.39</v>
      </c>
    </row>
    <row r="2609" spans="1:10" ht="25.5">
      <c r="A2609" s="614"/>
      <c r="B2609" s="614"/>
      <c r="C2609" s="614"/>
      <c r="D2609" s="614"/>
      <c r="E2609" s="614" t="s">
        <v>14070</v>
      </c>
      <c r="F2609" s="541">
        <v>0</v>
      </c>
      <c r="G2609" s="614" t="s">
        <v>14069</v>
      </c>
      <c r="H2609" s="541">
        <v>0</v>
      </c>
      <c r="I2609" s="614" t="s">
        <v>14068</v>
      </c>
      <c r="J2609" s="541">
        <v>0</v>
      </c>
    </row>
    <row r="2610" spans="1:10" ht="15" thickBot="1">
      <c r="A2610" s="614"/>
      <c r="B2610" s="614"/>
      <c r="C2610" s="614"/>
      <c r="D2610" s="614"/>
      <c r="E2610" s="614" t="s">
        <v>14067</v>
      </c>
      <c r="F2610" s="541">
        <v>0.1</v>
      </c>
      <c r="G2610" s="614"/>
      <c r="H2610" s="818" t="s">
        <v>14066</v>
      </c>
      <c r="I2610" s="818"/>
      <c r="J2610" s="541">
        <v>0.49</v>
      </c>
    </row>
    <row r="2611" spans="1:10" ht="0.95" customHeight="1" thickTop="1">
      <c r="A2611" s="540"/>
      <c r="B2611" s="540"/>
      <c r="C2611" s="540"/>
      <c r="D2611" s="540"/>
      <c r="E2611" s="540"/>
      <c r="F2611" s="540"/>
      <c r="G2611" s="540"/>
      <c r="H2611" s="540"/>
      <c r="I2611" s="540"/>
      <c r="J2611" s="540"/>
    </row>
    <row r="2612" spans="1:10" ht="18" customHeight="1">
      <c r="A2612" s="615"/>
      <c r="B2612" s="554" t="s">
        <v>14089</v>
      </c>
      <c r="C2612" s="615" t="s">
        <v>14088</v>
      </c>
      <c r="D2612" s="615" t="s">
        <v>14087</v>
      </c>
      <c r="E2612" s="819" t="s">
        <v>14086</v>
      </c>
      <c r="F2612" s="819"/>
      <c r="G2612" s="555" t="s">
        <v>14085</v>
      </c>
      <c r="H2612" s="554" t="s">
        <v>14084</v>
      </c>
      <c r="I2612" s="554" t="s">
        <v>14083</v>
      </c>
      <c r="J2612" s="554" t="s">
        <v>14082</v>
      </c>
    </row>
    <row r="2613" spans="1:10" ht="48" customHeight="1">
      <c r="A2613" s="616" t="s">
        <v>14081</v>
      </c>
      <c r="B2613" s="553" t="s">
        <v>14964</v>
      </c>
      <c r="C2613" s="616" t="s">
        <v>7</v>
      </c>
      <c r="D2613" s="616" t="s">
        <v>10237</v>
      </c>
      <c r="E2613" s="820" t="s">
        <v>14108</v>
      </c>
      <c r="F2613" s="820"/>
      <c r="G2613" s="552" t="s">
        <v>26</v>
      </c>
      <c r="H2613" s="551">
        <v>1</v>
      </c>
      <c r="I2613" s="550">
        <v>0.96</v>
      </c>
      <c r="J2613" s="550">
        <v>0.96</v>
      </c>
    </row>
    <row r="2614" spans="1:10" ht="24" customHeight="1">
      <c r="A2614" s="613" t="s">
        <v>14073</v>
      </c>
      <c r="B2614" s="545" t="s">
        <v>14107</v>
      </c>
      <c r="C2614" s="613" t="s">
        <v>7</v>
      </c>
      <c r="D2614" s="613" t="s">
        <v>6262</v>
      </c>
      <c r="E2614" s="817" t="s">
        <v>14071</v>
      </c>
      <c r="F2614" s="817"/>
      <c r="G2614" s="544" t="s">
        <v>14106</v>
      </c>
      <c r="H2614" s="543">
        <v>1.19</v>
      </c>
      <c r="I2614" s="542">
        <v>0.81</v>
      </c>
      <c r="J2614" s="542">
        <v>0.96</v>
      </c>
    </row>
    <row r="2615" spans="1:10" ht="25.5">
      <c r="A2615" s="614"/>
      <c r="B2615" s="614"/>
      <c r="C2615" s="614"/>
      <c r="D2615" s="614"/>
      <c r="E2615" s="614" t="s">
        <v>14070</v>
      </c>
      <c r="F2615" s="541">
        <v>0</v>
      </c>
      <c r="G2615" s="614" t="s">
        <v>14069</v>
      </c>
      <c r="H2615" s="541">
        <v>0</v>
      </c>
      <c r="I2615" s="614" t="s">
        <v>14068</v>
      </c>
      <c r="J2615" s="541">
        <v>0</v>
      </c>
    </row>
    <row r="2616" spans="1:10" ht="15" thickBot="1">
      <c r="A2616" s="614"/>
      <c r="B2616" s="614"/>
      <c r="C2616" s="614"/>
      <c r="D2616" s="614"/>
      <c r="E2616" s="614" t="s">
        <v>14067</v>
      </c>
      <c r="F2616" s="541">
        <v>0.26</v>
      </c>
      <c r="G2616" s="614"/>
      <c r="H2616" s="818" t="s">
        <v>14066</v>
      </c>
      <c r="I2616" s="818"/>
      <c r="J2616" s="541">
        <v>1.22</v>
      </c>
    </row>
    <row r="2617" spans="1:10" ht="0.95" customHeight="1" thickTop="1">
      <c r="A2617" s="540"/>
      <c r="B2617" s="540"/>
      <c r="C2617" s="540"/>
      <c r="D2617" s="540"/>
      <c r="E2617" s="540"/>
      <c r="F2617" s="540"/>
      <c r="G2617" s="540"/>
      <c r="H2617" s="540"/>
      <c r="I2617" s="540"/>
      <c r="J2617" s="540"/>
    </row>
    <row r="2618" spans="1:10" ht="18" customHeight="1">
      <c r="A2618" s="615"/>
      <c r="B2618" s="554" t="s">
        <v>14089</v>
      </c>
      <c r="C2618" s="615" t="s">
        <v>14088</v>
      </c>
      <c r="D2618" s="615" t="s">
        <v>14087</v>
      </c>
      <c r="E2618" s="819" t="s">
        <v>14086</v>
      </c>
      <c r="F2618" s="819"/>
      <c r="G2618" s="555" t="s">
        <v>14085</v>
      </c>
      <c r="H2618" s="554" t="s">
        <v>14084</v>
      </c>
      <c r="I2618" s="554" t="s">
        <v>14083</v>
      </c>
      <c r="J2618" s="554" t="s">
        <v>14082</v>
      </c>
    </row>
    <row r="2619" spans="1:10" ht="24" customHeight="1">
      <c r="A2619" s="616" t="s">
        <v>14081</v>
      </c>
      <c r="B2619" s="553" t="s">
        <v>14255</v>
      </c>
      <c r="C2619" s="616" t="s">
        <v>7</v>
      </c>
      <c r="D2619" s="616" t="s">
        <v>284</v>
      </c>
      <c r="E2619" s="820" t="s">
        <v>14075</v>
      </c>
      <c r="F2619" s="820"/>
      <c r="G2619" s="552" t="s">
        <v>26</v>
      </c>
      <c r="H2619" s="551">
        <v>1</v>
      </c>
      <c r="I2619" s="550">
        <v>17.98</v>
      </c>
      <c r="J2619" s="550">
        <v>17.98</v>
      </c>
    </row>
    <row r="2620" spans="1:10" ht="24" customHeight="1">
      <c r="A2620" s="617" t="s">
        <v>14077</v>
      </c>
      <c r="B2620" s="549" t="s">
        <v>14254</v>
      </c>
      <c r="C2620" s="617" t="s">
        <v>7</v>
      </c>
      <c r="D2620" s="617" t="s">
        <v>3838</v>
      </c>
      <c r="E2620" s="821" t="s">
        <v>14075</v>
      </c>
      <c r="F2620" s="821"/>
      <c r="G2620" s="548" t="s">
        <v>26</v>
      </c>
      <c r="H2620" s="547">
        <v>1</v>
      </c>
      <c r="I2620" s="546">
        <v>0.13</v>
      </c>
      <c r="J2620" s="546">
        <v>0.13</v>
      </c>
    </row>
    <row r="2621" spans="1:10" ht="24" customHeight="1">
      <c r="A2621" s="613" t="s">
        <v>14073</v>
      </c>
      <c r="B2621" s="545" t="s">
        <v>14103</v>
      </c>
      <c r="C2621" s="613" t="s">
        <v>7</v>
      </c>
      <c r="D2621" s="613" t="s">
        <v>11501</v>
      </c>
      <c r="E2621" s="817" t="s">
        <v>14100</v>
      </c>
      <c r="F2621" s="817"/>
      <c r="G2621" s="544" t="s">
        <v>26</v>
      </c>
      <c r="H2621" s="543">
        <v>1</v>
      </c>
      <c r="I2621" s="542">
        <v>2.2000000000000002</v>
      </c>
      <c r="J2621" s="542">
        <v>2.2000000000000002</v>
      </c>
    </row>
    <row r="2622" spans="1:10" ht="24" customHeight="1">
      <c r="A2622" s="613" t="s">
        <v>14073</v>
      </c>
      <c r="B2622" s="545" t="s">
        <v>14102</v>
      </c>
      <c r="C2622" s="613" t="s">
        <v>7</v>
      </c>
      <c r="D2622" s="613" t="s">
        <v>11571</v>
      </c>
      <c r="E2622" s="817" t="s">
        <v>14098</v>
      </c>
      <c r="F2622" s="817"/>
      <c r="G2622" s="544" t="s">
        <v>26</v>
      </c>
      <c r="H2622" s="543">
        <v>1</v>
      </c>
      <c r="I2622" s="542">
        <v>0.96</v>
      </c>
      <c r="J2622" s="542">
        <v>0.96</v>
      </c>
    </row>
    <row r="2623" spans="1:10" ht="24" customHeight="1">
      <c r="A2623" s="613" t="s">
        <v>14073</v>
      </c>
      <c r="B2623" s="545" t="s">
        <v>14101</v>
      </c>
      <c r="C2623" s="613" t="s">
        <v>7</v>
      </c>
      <c r="D2623" s="613" t="s">
        <v>11582</v>
      </c>
      <c r="E2623" s="817" t="s">
        <v>14100</v>
      </c>
      <c r="F2623" s="817"/>
      <c r="G2623" s="544" t="s">
        <v>26</v>
      </c>
      <c r="H2623" s="543">
        <v>1</v>
      </c>
      <c r="I2623" s="542">
        <v>0.35</v>
      </c>
      <c r="J2623" s="542">
        <v>0.35</v>
      </c>
    </row>
    <row r="2624" spans="1:10" ht="24" customHeight="1">
      <c r="A2624" s="613" t="s">
        <v>14073</v>
      </c>
      <c r="B2624" s="545" t="s">
        <v>14099</v>
      </c>
      <c r="C2624" s="613" t="s">
        <v>7</v>
      </c>
      <c r="D2624" s="613" t="s">
        <v>11597</v>
      </c>
      <c r="E2624" s="817" t="s">
        <v>14098</v>
      </c>
      <c r="F2624" s="817"/>
      <c r="G2624" s="544" t="s">
        <v>26</v>
      </c>
      <c r="H2624" s="543">
        <v>1</v>
      </c>
      <c r="I2624" s="542">
        <v>0.5</v>
      </c>
      <c r="J2624" s="542">
        <v>0.5</v>
      </c>
    </row>
    <row r="2625" spans="1:10" ht="24" customHeight="1">
      <c r="A2625" s="613" t="s">
        <v>14073</v>
      </c>
      <c r="B2625" s="545" t="s">
        <v>14253</v>
      </c>
      <c r="C2625" s="613" t="s">
        <v>7</v>
      </c>
      <c r="D2625" s="613" t="s">
        <v>6798</v>
      </c>
      <c r="E2625" s="817" t="s">
        <v>14092</v>
      </c>
      <c r="F2625" s="817"/>
      <c r="G2625" s="544" t="s">
        <v>26</v>
      </c>
      <c r="H2625" s="543">
        <v>1</v>
      </c>
      <c r="I2625" s="542">
        <v>13.06</v>
      </c>
      <c r="J2625" s="542">
        <v>13.06</v>
      </c>
    </row>
    <row r="2626" spans="1:10" ht="24" customHeight="1">
      <c r="A2626" s="613" t="s">
        <v>14073</v>
      </c>
      <c r="B2626" s="545" t="s">
        <v>14097</v>
      </c>
      <c r="C2626" s="613" t="s">
        <v>7</v>
      </c>
      <c r="D2626" s="613" t="s">
        <v>11676</v>
      </c>
      <c r="E2626" s="817" t="s">
        <v>14096</v>
      </c>
      <c r="F2626" s="817"/>
      <c r="G2626" s="544" t="s">
        <v>26</v>
      </c>
      <c r="H2626" s="543">
        <v>1</v>
      </c>
      <c r="I2626" s="542">
        <v>7.0000000000000007E-2</v>
      </c>
      <c r="J2626" s="542">
        <v>7.0000000000000007E-2</v>
      </c>
    </row>
    <row r="2627" spans="1:10" ht="24" customHeight="1">
      <c r="A2627" s="613" t="s">
        <v>14073</v>
      </c>
      <c r="B2627" s="545" t="s">
        <v>14095</v>
      </c>
      <c r="C2627" s="613" t="s">
        <v>7</v>
      </c>
      <c r="D2627" s="613" t="s">
        <v>11736</v>
      </c>
      <c r="E2627" s="817" t="s">
        <v>14094</v>
      </c>
      <c r="F2627" s="817"/>
      <c r="G2627" s="544" t="s">
        <v>26</v>
      </c>
      <c r="H2627" s="543">
        <v>1</v>
      </c>
      <c r="I2627" s="542">
        <v>0.71</v>
      </c>
      <c r="J2627" s="542">
        <v>0.71</v>
      </c>
    </row>
    <row r="2628" spans="1:10" ht="25.5">
      <c r="A2628" s="614"/>
      <c r="B2628" s="614"/>
      <c r="C2628" s="614"/>
      <c r="D2628" s="614"/>
      <c r="E2628" s="614" t="s">
        <v>14070</v>
      </c>
      <c r="F2628" s="541">
        <v>7.1661415000000002</v>
      </c>
      <c r="G2628" s="614" t="s">
        <v>14069</v>
      </c>
      <c r="H2628" s="541">
        <v>6.02</v>
      </c>
      <c r="I2628" s="614" t="s">
        <v>14068</v>
      </c>
      <c r="J2628" s="541">
        <v>13.19</v>
      </c>
    </row>
    <row r="2629" spans="1:10" ht="15" thickBot="1">
      <c r="A2629" s="614"/>
      <c r="B2629" s="614"/>
      <c r="C2629" s="614"/>
      <c r="D2629" s="614"/>
      <c r="E2629" s="614" t="s">
        <v>14067</v>
      </c>
      <c r="F2629" s="541">
        <v>4.9800000000000004</v>
      </c>
      <c r="G2629" s="614"/>
      <c r="H2629" s="818" t="s">
        <v>14066</v>
      </c>
      <c r="I2629" s="818"/>
      <c r="J2629" s="541">
        <v>22.96</v>
      </c>
    </row>
    <row r="2630" spans="1:10" ht="0.95" customHeight="1" thickTop="1">
      <c r="A2630" s="540"/>
      <c r="B2630" s="540"/>
      <c r="C2630" s="540"/>
      <c r="D2630" s="540"/>
      <c r="E2630" s="540"/>
      <c r="F2630" s="540"/>
      <c r="G2630" s="540"/>
      <c r="H2630" s="540"/>
      <c r="I2630" s="540"/>
      <c r="J2630" s="540"/>
    </row>
    <row r="2631" spans="1:10" ht="18" customHeight="1">
      <c r="A2631" s="615"/>
      <c r="B2631" s="554" t="s">
        <v>14089</v>
      </c>
      <c r="C2631" s="615" t="s">
        <v>14088</v>
      </c>
      <c r="D2631" s="615" t="s">
        <v>14087</v>
      </c>
      <c r="E2631" s="819" t="s">
        <v>14086</v>
      </c>
      <c r="F2631" s="819"/>
      <c r="G2631" s="555" t="s">
        <v>14085</v>
      </c>
      <c r="H2631" s="554" t="s">
        <v>14084</v>
      </c>
      <c r="I2631" s="554" t="s">
        <v>14083</v>
      </c>
      <c r="J2631" s="554" t="s">
        <v>14082</v>
      </c>
    </row>
    <row r="2632" spans="1:10" ht="36" customHeight="1">
      <c r="A2632" s="616" t="s">
        <v>14081</v>
      </c>
      <c r="B2632" s="553" t="s">
        <v>14252</v>
      </c>
      <c r="C2632" s="616" t="s">
        <v>7</v>
      </c>
      <c r="D2632" s="616" t="s">
        <v>108</v>
      </c>
      <c r="E2632" s="820" t="s">
        <v>14108</v>
      </c>
      <c r="F2632" s="820"/>
      <c r="G2632" s="552" t="s">
        <v>85</v>
      </c>
      <c r="H2632" s="551">
        <v>1</v>
      </c>
      <c r="I2632" s="550">
        <v>43.55</v>
      </c>
      <c r="J2632" s="550">
        <v>43.55</v>
      </c>
    </row>
    <row r="2633" spans="1:10" ht="36" customHeight="1">
      <c r="A2633" s="617" t="s">
        <v>14077</v>
      </c>
      <c r="B2633" s="549" t="s">
        <v>14250</v>
      </c>
      <c r="C2633" s="617" t="s">
        <v>7</v>
      </c>
      <c r="D2633" s="617" t="s">
        <v>367</v>
      </c>
      <c r="E2633" s="821" t="s">
        <v>14108</v>
      </c>
      <c r="F2633" s="821"/>
      <c r="G2633" s="548" t="s">
        <v>26</v>
      </c>
      <c r="H2633" s="547">
        <v>1</v>
      </c>
      <c r="I2633" s="546">
        <v>21.52</v>
      </c>
      <c r="J2633" s="546">
        <v>21.52</v>
      </c>
    </row>
    <row r="2634" spans="1:10" ht="36" customHeight="1">
      <c r="A2634" s="617" t="s">
        <v>14077</v>
      </c>
      <c r="B2634" s="549" t="s">
        <v>14249</v>
      </c>
      <c r="C2634" s="617" t="s">
        <v>7</v>
      </c>
      <c r="D2634" s="617" t="s">
        <v>368</v>
      </c>
      <c r="E2634" s="821" t="s">
        <v>14108</v>
      </c>
      <c r="F2634" s="821"/>
      <c r="G2634" s="548" t="s">
        <v>26</v>
      </c>
      <c r="H2634" s="547">
        <v>1</v>
      </c>
      <c r="I2634" s="546">
        <v>3.87</v>
      </c>
      <c r="J2634" s="546">
        <v>3.87</v>
      </c>
    </row>
    <row r="2635" spans="1:10" ht="24" customHeight="1">
      <c r="A2635" s="617" t="s">
        <v>14077</v>
      </c>
      <c r="B2635" s="549" t="s">
        <v>14222</v>
      </c>
      <c r="C2635" s="617" t="s">
        <v>7</v>
      </c>
      <c r="D2635" s="617" t="s">
        <v>305</v>
      </c>
      <c r="E2635" s="821" t="s">
        <v>14075</v>
      </c>
      <c r="F2635" s="821"/>
      <c r="G2635" s="548" t="s">
        <v>26</v>
      </c>
      <c r="H2635" s="547">
        <v>1</v>
      </c>
      <c r="I2635" s="546">
        <v>18.16</v>
      </c>
      <c r="J2635" s="546">
        <v>18.16</v>
      </c>
    </row>
    <row r="2636" spans="1:10" ht="25.5">
      <c r="A2636" s="614"/>
      <c r="B2636" s="614"/>
      <c r="C2636" s="614"/>
      <c r="D2636" s="614"/>
      <c r="E2636" s="614" t="s">
        <v>14070</v>
      </c>
      <c r="F2636" s="541">
        <v>7.6931434999999997</v>
      </c>
      <c r="G2636" s="614" t="s">
        <v>14069</v>
      </c>
      <c r="H2636" s="541">
        <v>6.47</v>
      </c>
      <c r="I2636" s="614" t="s">
        <v>14068</v>
      </c>
      <c r="J2636" s="541">
        <v>14.16</v>
      </c>
    </row>
    <row r="2637" spans="1:10" ht="15" thickBot="1">
      <c r="A2637" s="614"/>
      <c r="B2637" s="614"/>
      <c r="C2637" s="614"/>
      <c r="D2637" s="614"/>
      <c r="E2637" s="614" t="s">
        <v>14067</v>
      </c>
      <c r="F2637" s="541">
        <v>12.06</v>
      </c>
      <c r="G2637" s="614"/>
      <c r="H2637" s="818" t="s">
        <v>14066</v>
      </c>
      <c r="I2637" s="818"/>
      <c r="J2637" s="541">
        <v>55.61</v>
      </c>
    </row>
    <row r="2638" spans="1:10" ht="0.95" customHeight="1" thickTop="1">
      <c r="A2638" s="540"/>
      <c r="B2638" s="540"/>
      <c r="C2638" s="540"/>
      <c r="D2638" s="540"/>
      <c r="E2638" s="540"/>
      <c r="F2638" s="540"/>
      <c r="G2638" s="540"/>
      <c r="H2638" s="540"/>
      <c r="I2638" s="540"/>
      <c r="J2638" s="540"/>
    </row>
    <row r="2639" spans="1:10" ht="18" customHeight="1">
      <c r="A2639" s="615"/>
      <c r="B2639" s="554" t="s">
        <v>14089</v>
      </c>
      <c r="C2639" s="615" t="s">
        <v>14088</v>
      </c>
      <c r="D2639" s="615" t="s">
        <v>14087</v>
      </c>
      <c r="E2639" s="819" t="s">
        <v>14086</v>
      </c>
      <c r="F2639" s="819"/>
      <c r="G2639" s="555" t="s">
        <v>14085</v>
      </c>
      <c r="H2639" s="554" t="s">
        <v>14084</v>
      </c>
      <c r="I2639" s="554" t="s">
        <v>14083</v>
      </c>
      <c r="J2639" s="554" t="s">
        <v>14082</v>
      </c>
    </row>
    <row r="2640" spans="1:10" ht="36" customHeight="1">
      <c r="A2640" s="616" t="s">
        <v>14081</v>
      </c>
      <c r="B2640" s="553" t="s">
        <v>14251</v>
      </c>
      <c r="C2640" s="616" t="s">
        <v>7</v>
      </c>
      <c r="D2640" s="616" t="s">
        <v>107</v>
      </c>
      <c r="E2640" s="820" t="s">
        <v>14108</v>
      </c>
      <c r="F2640" s="820"/>
      <c r="G2640" s="552" t="s">
        <v>68</v>
      </c>
      <c r="H2640" s="551">
        <v>1</v>
      </c>
      <c r="I2640" s="550">
        <v>132.28</v>
      </c>
      <c r="J2640" s="550">
        <v>132.28</v>
      </c>
    </row>
    <row r="2641" spans="1:10" ht="36" customHeight="1">
      <c r="A2641" s="617" t="s">
        <v>14077</v>
      </c>
      <c r="B2641" s="549" t="s">
        <v>14248</v>
      </c>
      <c r="C2641" s="617" t="s">
        <v>7</v>
      </c>
      <c r="D2641" s="617" t="s">
        <v>94</v>
      </c>
      <c r="E2641" s="821" t="s">
        <v>14108</v>
      </c>
      <c r="F2641" s="821"/>
      <c r="G2641" s="548" t="s">
        <v>26</v>
      </c>
      <c r="H2641" s="547">
        <v>1</v>
      </c>
      <c r="I2641" s="546">
        <v>34.590000000000003</v>
      </c>
      <c r="J2641" s="546">
        <v>34.590000000000003</v>
      </c>
    </row>
    <row r="2642" spans="1:10" ht="36" customHeight="1">
      <c r="A2642" s="617" t="s">
        <v>14077</v>
      </c>
      <c r="B2642" s="549" t="s">
        <v>14246</v>
      </c>
      <c r="C2642" s="617" t="s">
        <v>7</v>
      </c>
      <c r="D2642" s="617" t="s">
        <v>1268</v>
      </c>
      <c r="E2642" s="821" t="s">
        <v>14108</v>
      </c>
      <c r="F2642" s="821"/>
      <c r="G2642" s="548" t="s">
        <v>26</v>
      </c>
      <c r="H2642" s="547">
        <v>1</v>
      </c>
      <c r="I2642" s="546">
        <v>54.14</v>
      </c>
      <c r="J2642" s="546">
        <v>54.14</v>
      </c>
    </row>
    <row r="2643" spans="1:10" ht="36" customHeight="1">
      <c r="A2643" s="617" t="s">
        <v>14077</v>
      </c>
      <c r="B2643" s="549" t="s">
        <v>14250</v>
      </c>
      <c r="C2643" s="617" t="s">
        <v>7</v>
      </c>
      <c r="D2643" s="617" t="s">
        <v>367</v>
      </c>
      <c r="E2643" s="821" t="s">
        <v>14108</v>
      </c>
      <c r="F2643" s="821"/>
      <c r="G2643" s="548" t="s">
        <v>26</v>
      </c>
      <c r="H2643" s="547">
        <v>1</v>
      </c>
      <c r="I2643" s="546">
        <v>21.52</v>
      </c>
      <c r="J2643" s="546">
        <v>21.52</v>
      </c>
    </row>
    <row r="2644" spans="1:10" ht="36" customHeight="1">
      <c r="A2644" s="617" t="s">
        <v>14077</v>
      </c>
      <c r="B2644" s="549" t="s">
        <v>14249</v>
      </c>
      <c r="C2644" s="617" t="s">
        <v>7</v>
      </c>
      <c r="D2644" s="617" t="s">
        <v>368</v>
      </c>
      <c r="E2644" s="821" t="s">
        <v>14108</v>
      </c>
      <c r="F2644" s="821"/>
      <c r="G2644" s="548" t="s">
        <v>26</v>
      </c>
      <c r="H2644" s="547">
        <v>1</v>
      </c>
      <c r="I2644" s="546">
        <v>3.87</v>
      </c>
      <c r="J2644" s="546">
        <v>3.87</v>
      </c>
    </row>
    <row r="2645" spans="1:10" ht="24" customHeight="1">
      <c r="A2645" s="617" t="s">
        <v>14077</v>
      </c>
      <c r="B2645" s="549" t="s">
        <v>14222</v>
      </c>
      <c r="C2645" s="617" t="s">
        <v>7</v>
      </c>
      <c r="D2645" s="617" t="s">
        <v>305</v>
      </c>
      <c r="E2645" s="821" t="s">
        <v>14075</v>
      </c>
      <c r="F2645" s="821"/>
      <c r="G2645" s="548" t="s">
        <v>26</v>
      </c>
      <c r="H2645" s="547">
        <v>1</v>
      </c>
      <c r="I2645" s="546">
        <v>18.16</v>
      </c>
      <c r="J2645" s="546">
        <v>18.16</v>
      </c>
    </row>
    <row r="2646" spans="1:10" ht="25.5">
      <c r="A2646" s="614"/>
      <c r="B2646" s="614"/>
      <c r="C2646" s="614"/>
      <c r="D2646" s="614"/>
      <c r="E2646" s="614" t="s">
        <v>14070</v>
      </c>
      <c r="F2646" s="541">
        <v>7.6931434999999997</v>
      </c>
      <c r="G2646" s="614" t="s">
        <v>14069</v>
      </c>
      <c r="H2646" s="541">
        <v>6.47</v>
      </c>
      <c r="I2646" s="614" t="s">
        <v>14068</v>
      </c>
      <c r="J2646" s="541">
        <v>14.16</v>
      </c>
    </row>
    <row r="2647" spans="1:10" ht="15" thickBot="1">
      <c r="A2647" s="614"/>
      <c r="B2647" s="614"/>
      <c r="C2647" s="614"/>
      <c r="D2647" s="614"/>
      <c r="E2647" s="614" t="s">
        <v>14067</v>
      </c>
      <c r="F2647" s="541">
        <v>36.64</v>
      </c>
      <c r="G2647" s="614"/>
      <c r="H2647" s="818" t="s">
        <v>14066</v>
      </c>
      <c r="I2647" s="818"/>
      <c r="J2647" s="541">
        <v>168.92</v>
      </c>
    </row>
    <row r="2648" spans="1:10" ht="0.95" customHeight="1" thickTop="1">
      <c r="A2648" s="540"/>
      <c r="B2648" s="540"/>
      <c r="C2648" s="540"/>
      <c r="D2648" s="540"/>
      <c r="E2648" s="540"/>
      <c r="F2648" s="540"/>
      <c r="G2648" s="540"/>
      <c r="H2648" s="540"/>
      <c r="I2648" s="540"/>
      <c r="J2648" s="540"/>
    </row>
    <row r="2649" spans="1:10" ht="18" customHeight="1">
      <c r="A2649" s="615"/>
      <c r="B2649" s="554" t="s">
        <v>14089</v>
      </c>
      <c r="C2649" s="615" t="s">
        <v>14088</v>
      </c>
      <c r="D2649" s="615" t="s">
        <v>14087</v>
      </c>
      <c r="E2649" s="819" t="s">
        <v>14086</v>
      </c>
      <c r="F2649" s="819"/>
      <c r="G2649" s="555" t="s">
        <v>14085</v>
      </c>
      <c r="H2649" s="554" t="s">
        <v>14084</v>
      </c>
      <c r="I2649" s="554" t="s">
        <v>14083</v>
      </c>
      <c r="J2649" s="554" t="s">
        <v>14082</v>
      </c>
    </row>
    <row r="2650" spans="1:10" ht="36" customHeight="1">
      <c r="A2650" s="616" t="s">
        <v>14081</v>
      </c>
      <c r="B2650" s="553" t="s">
        <v>14250</v>
      </c>
      <c r="C2650" s="616" t="s">
        <v>7</v>
      </c>
      <c r="D2650" s="616" t="s">
        <v>367</v>
      </c>
      <c r="E2650" s="820" t="s">
        <v>14108</v>
      </c>
      <c r="F2650" s="820"/>
      <c r="G2650" s="552" t="s">
        <v>26</v>
      </c>
      <c r="H2650" s="551">
        <v>1</v>
      </c>
      <c r="I2650" s="550">
        <v>21.52</v>
      </c>
      <c r="J2650" s="550">
        <v>21.52</v>
      </c>
    </row>
    <row r="2651" spans="1:10" ht="36" customHeight="1">
      <c r="A2651" s="613" t="s">
        <v>14073</v>
      </c>
      <c r="B2651" s="545" t="s">
        <v>14247</v>
      </c>
      <c r="C2651" s="613" t="s">
        <v>7</v>
      </c>
      <c r="D2651" s="613" t="s">
        <v>6639</v>
      </c>
      <c r="E2651" s="817" t="s">
        <v>14098</v>
      </c>
      <c r="F2651" s="817"/>
      <c r="G2651" s="544" t="s">
        <v>49</v>
      </c>
      <c r="H2651" s="543">
        <v>4.0000000000000003E-5</v>
      </c>
      <c r="I2651" s="542">
        <v>538000</v>
      </c>
      <c r="J2651" s="542">
        <v>21.52</v>
      </c>
    </row>
    <row r="2652" spans="1:10" ht="25.5">
      <c r="A2652" s="614"/>
      <c r="B2652" s="614"/>
      <c r="C2652" s="614"/>
      <c r="D2652" s="614"/>
      <c r="E2652" s="614" t="s">
        <v>14070</v>
      </c>
      <c r="F2652" s="541">
        <v>0</v>
      </c>
      <c r="G2652" s="614" t="s">
        <v>14069</v>
      </c>
      <c r="H2652" s="541">
        <v>0</v>
      </c>
      <c r="I2652" s="614" t="s">
        <v>14068</v>
      </c>
      <c r="J2652" s="541">
        <v>0</v>
      </c>
    </row>
    <row r="2653" spans="1:10" ht="15" thickBot="1">
      <c r="A2653" s="614"/>
      <c r="B2653" s="614"/>
      <c r="C2653" s="614"/>
      <c r="D2653" s="614"/>
      <c r="E2653" s="614" t="s">
        <v>14067</v>
      </c>
      <c r="F2653" s="541">
        <v>5.96</v>
      </c>
      <c r="G2653" s="614"/>
      <c r="H2653" s="818" t="s">
        <v>14066</v>
      </c>
      <c r="I2653" s="818"/>
      <c r="J2653" s="541">
        <v>27.48</v>
      </c>
    </row>
    <row r="2654" spans="1:10" ht="0.95" customHeight="1" thickTop="1">
      <c r="A2654" s="540"/>
      <c r="B2654" s="540"/>
      <c r="C2654" s="540"/>
      <c r="D2654" s="540"/>
      <c r="E2654" s="540"/>
      <c r="F2654" s="540"/>
      <c r="G2654" s="540"/>
      <c r="H2654" s="540"/>
      <c r="I2654" s="540"/>
      <c r="J2654" s="540"/>
    </row>
    <row r="2655" spans="1:10" ht="18" customHeight="1">
      <c r="A2655" s="615"/>
      <c r="B2655" s="554" t="s">
        <v>14089</v>
      </c>
      <c r="C2655" s="615" t="s">
        <v>14088</v>
      </c>
      <c r="D2655" s="615" t="s">
        <v>14087</v>
      </c>
      <c r="E2655" s="819" t="s">
        <v>14086</v>
      </c>
      <c r="F2655" s="819"/>
      <c r="G2655" s="555" t="s">
        <v>14085</v>
      </c>
      <c r="H2655" s="554" t="s">
        <v>14084</v>
      </c>
      <c r="I2655" s="554" t="s">
        <v>14083</v>
      </c>
      <c r="J2655" s="554" t="s">
        <v>14082</v>
      </c>
    </row>
    <row r="2656" spans="1:10" ht="36" customHeight="1">
      <c r="A2656" s="616" t="s">
        <v>14081</v>
      </c>
      <c r="B2656" s="553" t="s">
        <v>14249</v>
      </c>
      <c r="C2656" s="616" t="s">
        <v>7</v>
      </c>
      <c r="D2656" s="616" t="s">
        <v>368</v>
      </c>
      <c r="E2656" s="820" t="s">
        <v>14108</v>
      </c>
      <c r="F2656" s="820"/>
      <c r="G2656" s="552" t="s">
        <v>26</v>
      </c>
      <c r="H2656" s="551">
        <v>1</v>
      </c>
      <c r="I2656" s="550">
        <v>3.87</v>
      </c>
      <c r="J2656" s="550">
        <v>3.87</v>
      </c>
    </row>
    <row r="2657" spans="1:10" ht="36" customHeight="1">
      <c r="A2657" s="613" t="s">
        <v>14073</v>
      </c>
      <c r="B2657" s="545" t="s">
        <v>14247</v>
      </c>
      <c r="C2657" s="613" t="s">
        <v>7</v>
      </c>
      <c r="D2657" s="613" t="s">
        <v>6639</v>
      </c>
      <c r="E2657" s="817" t="s">
        <v>14098</v>
      </c>
      <c r="F2657" s="817"/>
      <c r="G2657" s="544" t="s">
        <v>49</v>
      </c>
      <c r="H2657" s="543">
        <v>7.1999999999999997E-6</v>
      </c>
      <c r="I2657" s="542">
        <v>538000</v>
      </c>
      <c r="J2657" s="542">
        <v>3.87</v>
      </c>
    </row>
    <row r="2658" spans="1:10" ht="25.5">
      <c r="A2658" s="614"/>
      <c r="B2658" s="614"/>
      <c r="C2658" s="614"/>
      <c r="D2658" s="614"/>
      <c r="E2658" s="614" t="s">
        <v>14070</v>
      </c>
      <c r="F2658" s="541">
        <v>0</v>
      </c>
      <c r="G2658" s="614" t="s">
        <v>14069</v>
      </c>
      <c r="H2658" s="541">
        <v>0</v>
      </c>
      <c r="I2658" s="614" t="s">
        <v>14068</v>
      </c>
      <c r="J2658" s="541">
        <v>0</v>
      </c>
    </row>
    <row r="2659" spans="1:10" ht="15" thickBot="1">
      <c r="A2659" s="614"/>
      <c r="B2659" s="614"/>
      <c r="C2659" s="614"/>
      <c r="D2659" s="614"/>
      <c r="E2659" s="614" t="s">
        <v>14067</v>
      </c>
      <c r="F2659" s="541">
        <v>1.07</v>
      </c>
      <c r="G2659" s="614"/>
      <c r="H2659" s="818" t="s">
        <v>14066</v>
      </c>
      <c r="I2659" s="818"/>
      <c r="J2659" s="541">
        <v>4.9400000000000004</v>
      </c>
    </row>
    <row r="2660" spans="1:10" ht="0.95" customHeight="1" thickTop="1">
      <c r="A2660" s="540"/>
      <c r="B2660" s="540"/>
      <c r="C2660" s="540"/>
      <c r="D2660" s="540"/>
      <c r="E2660" s="540"/>
      <c r="F2660" s="540"/>
      <c r="G2660" s="540"/>
      <c r="H2660" s="540"/>
      <c r="I2660" s="540"/>
      <c r="J2660" s="540"/>
    </row>
    <row r="2661" spans="1:10" ht="18" customHeight="1">
      <c r="A2661" s="615"/>
      <c r="B2661" s="554" t="s">
        <v>14089</v>
      </c>
      <c r="C2661" s="615" t="s">
        <v>14088</v>
      </c>
      <c r="D2661" s="615" t="s">
        <v>14087</v>
      </c>
      <c r="E2661" s="819" t="s">
        <v>14086</v>
      </c>
      <c r="F2661" s="819"/>
      <c r="G2661" s="555" t="s">
        <v>14085</v>
      </c>
      <c r="H2661" s="554" t="s">
        <v>14084</v>
      </c>
      <c r="I2661" s="554" t="s">
        <v>14083</v>
      </c>
      <c r="J2661" s="554" t="s">
        <v>14082</v>
      </c>
    </row>
    <row r="2662" spans="1:10" ht="36" customHeight="1">
      <c r="A2662" s="616" t="s">
        <v>14081</v>
      </c>
      <c r="B2662" s="553" t="s">
        <v>14248</v>
      </c>
      <c r="C2662" s="616" t="s">
        <v>7</v>
      </c>
      <c r="D2662" s="616" t="s">
        <v>94</v>
      </c>
      <c r="E2662" s="820" t="s">
        <v>14108</v>
      </c>
      <c r="F2662" s="820"/>
      <c r="G2662" s="552" t="s">
        <v>26</v>
      </c>
      <c r="H2662" s="551">
        <v>1</v>
      </c>
      <c r="I2662" s="550">
        <v>34.590000000000003</v>
      </c>
      <c r="J2662" s="550">
        <v>34.590000000000003</v>
      </c>
    </row>
    <row r="2663" spans="1:10" ht="36" customHeight="1">
      <c r="A2663" s="613" t="s">
        <v>14073</v>
      </c>
      <c r="B2663" s="545" t="s">
        <v>14247</v>
      </c>
      <c r="C2663" s="613" t="s">
        <v>7</v>
      </c>
      <c r="D2663" s="613" t="s">
        <v>6639</v>
      </c>
      <c r="E2663" s="817" t="s">
        <v>14098</v>
      </c>
      <c r="F2663" s="817"/>
      <c r="G2663" s="544" t="s">
        <v>49</v>
      </c>
      <c r="H2663" s="543">
        <v>6.4300000000000004E-5</v>
      </c>
      <c r="I2663" s="542">
        <v>538000</v>
      </c>
      <c r="J2663" s="542">
        <v>34.590000000000003</v>
      </c>
    </row>
    <row r="2664" spans="1:10" ht="25.5">
      <c r="A2664" s="614"/>
      <c r="B2664" s="614"/>
      <c r="C2664" s="614"/>
      <c r="D2664" s="614"/>
      <c r="E2664" s="614" t="s">
        <v>14070</v>
      </c>
      <c r="F2664" s="541">
        <v>0</v>
      </c>
      <c r="G2664" s="614" t="s">
        <v>14069</v>
      </c>
      <c r="H2664" s="541">
        <v>0</v>
      </c>
      <c r="I2664" s="614" t="s">
        <v>14068</v>
      </c>
      <c r="J2664" s="541">
        <v>0</v>
      </c>
    </row>
    <row r="2665" spans="1:10" ht="15" thickBot="1">
      <c r="A2665" s="614"/>
      <c r="B2665" s="614"/>
      <c r="C2665" s="614"/>
      <c r="D2665" s="614"/>
      <c r="E2665" s="614" t="s">
        <v>14067</v>
      </c>
      <c r="F2665" s="541">
        <v>9.58</v>
      </c>
      <c r="G2665" s="614"/>
      <c r="H2665" s="818" t="s">
        <v>14066</v>
      </c>
      <c r="I2665" s="818"/>
      <c r="J2665" s="541">
        <v>44.17</v>
      </c>
    </row>
    <row r="2666" spans="1:10" ht="0.95" customHeight="1" thickTop="1">
      <c r="A2666" s="540"/>
      <c r="B2666" s="540"/>
      <c r="C2666" s="540"/>
      <c r="D2666" s="540"/>
      <c r="E2666" s="540"/>
      <c r="F2666" s="540"/>
      <c r="G2666" s="540"/>
      <c r="H2666" s="540"/>
      <c r="I2666" s="540"/>
      <c r="J2666" s="540"/>
    </row>
    <row r="2667" spans="1:10" ht="18" customHeight="1">
      <c r="A2667" s="615"/>
      <c r="B2667" s="554" t="s">
        <v>14089</v>
      </c>
      <c r="C2667" s="615" t="s">
        <v>14088</v>
      </c>
      <c r="D2667" s="615" t="s">
        <v>14087</v>
      </c>
      <c r="E2667" s="819" t="s">
        <v>14086</v>
      </c>
      <c r="F2667" s="819"/>
      <c r="G2667" s="555" t="s">
        <v>14085</v>
      </c>
      <c r="H2667" s="554" t="s">
        <v>14084</v>
      </c>
      <c r="I2667" s="554" t="s">
        <v>14083</v>
      </c>
      <c r="J2667" s="554" t="s">
        <v>14082</v>
      </c>
    </row>
    <row r="2668" spans="1:10" ht="36" customHeight="1">
      <c r="A2668" s="616" t="s">
        <v>14081</v>
      </c>
      <c r="B2668" s="553" t="s">
        <v>14246</v>
      </c>
      <c r="C2668" s="616" t="s">
        <v>7</v>
      </c>
      <c r="D2668" s="616" t="s">
        <v>1268</v>
      </c>
      <c r="E2668" s="820" t="s">
        <v>14108</v>
      </c>
      <c r="F2668" s="820"/>
      <c r="G2668" s="552" t="s">
        <v>26</v>
      </c>
      <c r="H2668" s="551">
        <v>1</v>
      </c>
      <c r="I2668" s="550">
        <v>54.14</v>
      </c>
      <c r="J2668" s="550">
        <v>54.14</v>
      </c>
    </row>
    <row r="2669" spans="1:10" ht="24" customHeight="1">
      <c r="A2669" s="613" t="s">
        <v>14073</v>
      </c>
      <c r="B2669" s="545" t="s">
        <v>14156</v>
      </c>
      <c r="C2669" s="613" t="s">
        <v>7</v>
      </c>
      <c r="D2669" s="613" t="s">
        <v>6686</v>
      </c>
      <c r="E2669" s="817" t="s">
        <v>14071</v>
      </c>
      <c r="F2669" s="817"/>
      <c r="G2669" s="544" t="s">
        <v>82</v>
      </c>
      <c r="H2669" s="543">
        <v>13.99</v>
      </c>
      <c r="I2669" s="542">
        <v>3.87</v>
      </c>
      <c r="J2669" s="542">
        <v>54.14</v>
      </c>
    </row>
    <row r="2670" spans="1:10" ht="25.5">
      <c r="A2670" s="614"/>
      <c r="B2670" s="614"/>
      <c r="C2670" s="614"/>
      <c r="D2670" s="614"/>
      <c r="E2670" s="614" t="s">
        <v>14070</v>
      </c>
      <c r="F2670" s="541">
        <v>0</v>
      </c>
      <c r="G2670" s="614" t="s">
        <v>14069</v>
      </c>
      <c r="H2670" s="541">
        <v>0</v>
      </c>
      <c r="I2670" s="614" t="s">
        <v>14068</v>
      </c>
      <c r="J2670" s="541">
        <v>0</v>
      </c>
    </row>
    <row r="2671" spans="1:10" ht="15" thickBot="1">
      <c r="A2671" s="614"/>
      <c r="B2671" s="614"/>
      <c r="C2671" s="614"/>
      <c r="D2671" s="614"/>
      <c r="E2671" s="614" t="s">
        <v>14067</v>
      </c>
      <c r="F2671" s="541">
        <v>14.99</v>
      </c>
      <c r="G2671" s="614"/>
      <c r="H2671" s="818" t="s">
        <v>14066</v>
      </c>
      <c r="I2671" s="818"/>
      <c r="J2671" s="541">
        <v>69.13</v>
      </c>
    </row>
    <row r="2672" spans="1:10" ht="0.95" customHeight="1" thickTop="1">
      <c r="A2672" s="540"/>
      <c r="B2672" s="540"/>
      <c r="C2672" s="540"/>
      <c r="D2672" s="540"/>
      <c r="E2672" s="540"/>
      <c r="F2672" s="540"/>
      <c r="G2672" s="540"/>
      <c r="H2672" s="540"/>
      <c r="I2672" s="540"/>
      <c r="J2672" s="540"/>
    </row>
    <row r="2673" spans="1:10" ht="18" customHeight="1">
      <c r="A2673" s="615"/>
      <c r="B2673" s="554" t="s">
        <v>14089</v>
      </c>
      <c r="C2673" s="615" t="s">
        <v>14088</v>
      </c>
      <c r="D2673" s="615" t="s">
        <v>14087</v>
      </c>
      <c r="E2673" s="819" t="s">
        <v>14086</v>
      </c>
      <c r="F2673" s="819"/>
      <c r="G2673" s="555" t="s">
        <v>14085</v>
      </c>
      <c r="H2673" s="554" t="s">
        <v>14084</v>
      </c>
      <c r="I2673" s="554" t="s">
        <v>14083</v>
      </c>
      <c r="J2673" s="554" t="s">
        <v>14082</v>
      </c>
    </row>
    <row r="2674" spans="1:10" ht="24" customHeight="1">
      <c r="A2674" s="616" t="s">
        <v>14081</v>
      </c>
      <c r="B2674" s="553" t="s">
        <v>14245</v>
      </c>
      <c r="C2674" s="616" t="s">
        <v>7</v>
      </c>
      <c r="D2674" s="616" t="s">
        <v>289</v>
      </c>
      <c r="E2674" s="820" t="s">
        <v>14075</v>
      </c>
      <c r="F2674" s="820"/>
      <c r="G2674" s="552" t="s">
        <v>26</v>
      </c>
      <c r="H2674" s="551">
        <v>1</v>
      </c>
      <c r="I2674" s="550">
        <v>13.61</v>
      </c>
      <c r="J2674" s="550">
        <v>13.61</v>
      </c>
    </row>
    <row r="2675" spans="1:10" ht="24" customHeight="1">
      <c r="A2675" s="617" t="s">
        <v>14077</v>
      </c>
      <c r="B2675" s="549" t="s">
        <v>14244</v>
      </c>
      <c r="C2675" s="617" t="s">
        <v>7</v>
      </c>
      <c r="D2675" s="617" t="s">
        <v>3843</v>
      </c>
      <c r="E2675" s="821" t="s">
        <v>14075</v>
      </c>
      <c r="F2675" s="821"/>
      <c r="G2675" s="548" t="s">
        <v>26</v>
      </c>
      <c r="H2675" s="547">
        <v>1</v>
      </c>
      <c r="I2675" s="546">
        <v>0.03</v>
      </c>
      <c r="J2675" s="546">
        <v>0.03</v>
      </c>
    </row>
    <row r="2676" spans="1:10" ht="24" customHeight="1">
      <c r="A2676" s="613" t="s">
        <v>14073</v>
      </c>
      <c r="B2676" s="545" t="s">
        <v>14103</v>
      </c>
      <c r="C2676" s="613" t="s">
        <v>7</v>
      </c>
      <c r="D2676" s="613" t="s">
        <v>11501</v>
      </c>
      <c r="E2676" s="817" t="s">
        <v>14100</v>
      </c>
      <c r="F2676" s="817"/>
      <c r="G2676" s="544" t="s">
        <v>26</v>
      </c>
      <c r="H2676" s="543">
        <v>1</v>
      </c>
      <c r="I2676" s="542">
        <v>2.2000000000000002</v>
      </c>
      <c r="J2676" s="542">
        <v>2.2000000000000002</v>
      </c>
    </row>
    <row r="2677" spans="1:10" ht="24" customHeight="1">
      <c r="A2677" s="613" t="s">
        <v>14073</v>
      </c>
      <c r="B2677" s="545" t="s">
        <v>14214</v>
      </c>
      <c r="C2677" s="613" t="s">
        <v>7</v>
      </c>
      <c r="D2677" s="613" t="s">
        <v>11569</v>
      </c>
      <c r="E2677" s="817" t="s">
        <v>14098</v>
      </c>
      <c r="F2677" s="817"/>
      <c r="G2677" s="544" t="s">
        <v>26</v>
      </c>
      <c r="H2677" s="543">
        <v>1</v>
      </c>
      <c r="I2677" s="542">
        <v>0.66</v>
      </c>
      <c r="J2677" s="542">
        <v>0.66</v>
      </c>
    </row>
    <row r="2678" spans="1:10" ht="24" customHeight="1">
      <c r="A2678" s="613" t="s">
        <v>14073</v>
      </c>
      <c r="B2678" s="545" t="s">
        <v>14101</v>
      </c>
      <c r="C2678" s="613" t="s">
        <v>7</v>
      </c>
      <c r="D2678" s="613" t="s">
        <v>11582</v>
      </c>
      <c r="E2678" s="817" t="s">
        <v>14100</v>
      </c>
      <c r="F2678" s="817"/>
      <c r="G2678" s="544" t="s">
        <v>26</v>
      </c>
      <c r="H2678" s="543">
        <v>1</v>
      </c>
      <c r="I2678" s="542">
        <v>0.35</v>
      </c>
      <c r="J2678" s="542">
        <v>0.35</v>
      </c>
    </row>
    <row r="2679" spans="1:10" ht="24" customHeight="1">
      <c r="A2679" s="613" t="s">
        <v>14073</v>
      </c>
      <c r="B2679" s="545" t="s">
        <v>14213</v>
      </c>
      <c r="C2679" s="613" t="s">
        <v>7</v>
      </c>
      <c r="D2679" s="613" t="s">
        <v>11595</v>
      </c>
      <c r="E2679" s="817" t="s">
        <v>14098</v>
      </c>
      <c r="F2679" s="817"/>
      <c r="G2679" s="544" t="s">
        <v>26</v>
      </c>
      <c r="H2679" s="543">
        <v>1</v>
      </c>
      <c r="I2679" s="542">
        <v>0.01</v>
      </c>
      <c r="J2679" s="542">
        <v>0.01</v>
      </c>
    </row>
    <row r="2680" spans="1:10" ht="24" customHeight="1">
      <c r="A2680" s="613" t="s">
        <v>14073</v>
      </c>
      <c r="B2680" s="545" t="s">
        <v>14243</v>
      </c>
      <c r="C2680" s="613" t="s">
        <v>7</v>
      </c>
      <c r="D2680" s="613" t="s">
        <v>10158</v>
      </c>
      <c r="E2680" s="817" t="s">
        <v>14092</v>
      </c>
      <c r="F2680" s="817"/>
      <c r="G2680" s="544" t="s">
        <v>26</v>
      </c>
      <c r="H2680" s="543">
        <v>1</v>
      </c>
      <c r="I2680" s="542">
        <v>9.58</v>
      </c>
      <c r="J2680" s="542">
        <v>9.58</v>
      </c>
    </row>
    <row r="2681" spans="1:10" ht="24" customHeight="1">
      <c r="A2681" s="613" t="s">
        <v>14073</v>
      </c>
      <c r="B2681" s="545" t="s">
        <v>14097</v>
      </c>
      <c r="C2681" s="613" t="s">
        <v>7</v>
      </c>
      <c r="D2681" s="613" t="s">
        <v>11676</v>
      </c>
      <c r="E2681" s="817" t="s">
        <v>14096</v>
      </c>
      <c r="F2681" s="817"/>
      <c r="G2681" s="544" t="s">
        <v>26</v>
      </c>
      <c r="H2681" s="543">
        <v>1</v>
      </c>
      <c r="I2681" s="542">
        <v>7.0000000000000007E-2</v>
      </c>
      <c r="J2681" s="542">
        <v>7.0000000000000007E-2</v>
      </c>
    </row>
    <row r="2682" spans="1:10" ht="24" customHeight="1">
      <c r="A2682" s="613" t="s">
        <v>14073</v>
      </c>
      <c r="B2682" s="545" t="s">
        <v>14095</v>
      </c>
      <c r="C2682" s="613" t="s">
        <v>7</v>
      </c>
      <c r="D2682" s="613" t="s">
        <v>11736</v>
      </c>
      <c r="E2682" s="817" t="s">
        <v>14094</v>
      </c>
      <c r="F2682" s="817"/>
      <c r="G2682" s="544" t="s">
        <v>26</v>
      </c>
      <c r="H2682" s="543">
        <v>1</v>
      </c>
      <c r="I2682" s="542">
        <v>0.71</v>
      </c>
      <c r="J2682" s="542">
        <v>0.71</v>
      </c>
    </row>
    <row r="2683" spans="1:10" ht="25.5">
      <c r="A2683" s="614"/>
      <c r="B2683" s="614"/>
      <c r="C2683" s="614"/>
      <c r="D2683" s="614"/>
      <c r="E2683" s="614" t="s">
        <v>14070</v>
      </c>
      <c r="F2683" s="541">
        <v>5.2211235</v>
      </c>
      <c r="G2683" s="614" t="s">
        <v>14069</v>
      </c>
      <c r="H2683" s="541">
        <v>4.3899999999999997</v>
      </c>
      <c r="I2683" s="614" t="s">
        <v>14068</v>
      </c>
      <c r="J2683" s="541">
        <v>9.61</v>
      </c>
    </row>
    <row r="2684" spans="1:10" ht="15" thickBot="1">
      <c r="A2684" s="614"/>
      <c r="B2684" s="614"/>
      <c r="C2684" s="614"/>
      <c r="D2684" s="614"/>
      <c r="E2684" s="614" t="s">
        <v>14067</v>
      </c>
      <c r="F2684" s="541">
        <v>3.76</v>
      </c>
      <c r="G2684" s="614"/>
      <c r="H2684" s="818" t="s">
        <v>14066</v>
      </c>
      <c r="I2684" s="818"/>
      <c r="J2684" s="541">
        <v>17.37</v>
      </c>
    </row>
    <row r="2685" spans="1:10" ht="0.95" customHeight="1" thickTop="1">
      <c r="A2685" s="540"/>
      <c r="B2685" s="540"/>
      <c r="C2685" s="540"/>
      <c r="D2685" s="540"/>
      <c r="E2685" s="540"/>
      <c r="F2685" s="540"/>
      <c r="G2685" s="540"/>
      <c r="H2685" s="540"/>
      <c r="I2685" s="540"/>
      <c r="J2685" s="540"/>
    </row>
    <row r="2686" spans="1:10" ht="18" customHeight="1">
      <c r="A2686" s="615"/>
      <c r="B2686" s="554" t="s">
        <v>14089</v>
      </c>
      <c r="C2686" s="615" t="s">
        <v>14088</v>
      </c>
      <c r="D2686" s="615" t="s">
        <v>14087</v>
      </c>
      <c r="E2686" s="819" t="s">
        <v>14086</v>
      </c>
      <c r="F2686" s="819"/>
      <c r="G2686" s="555" t="s">
        <v>14085</v>
      </c>
      <c r="H2686" s="554" t="s">
        <v>14084</v>
      </c>
      <c r="I2686" s="554" t="s">
        <v>14083</v>
      </c>
      <c r="J2686" s="554" t="s">
        <v>14082</v>
      </c>
    </row>
    <row r="2687" spans="1:10" ht="24" customHeight="1">
      <c r="A2687" s="616" t="s">
        <v>14081</v>
      </c>
      <c r="B2687" s="553" t="s">
        <v>14242</v>
      </c>
      <c r="C2687" s="616" t="s">
        <v>7</v>
      </c>
      <c r="D2687" s="616" t="s">
        <v>290</v>
      </c>
      <c r="E2687" s="820" t="s">
        <v>14075</v>
      </c>
      <c r="F2687" s="820"/>
      <c r="G2687" s="552" t="s">
        <v>26</v>
      </c>
      <c r="H2687" s="551">
        <v>1</v>
      </c>
      <c r="I2687" s="550">
        <v>14.19</v>
      </c>
      <c r="J2687" s="550">
        <v>14.19</v>
      </c>
    </row>
    <row r="2688" spans="1:10" ht="24" customHeight="1">
      <c r="A2688" s="617" t="s">
        <v>14077</v>
      </c>
      <c r="B2688" s="549" t="s">
        <v>14241</v>
      </c>
      <c r="C2688" s="617" t="s">
        <v>7</v>
      </c>
      <c r="D2688" s="617" t="s">
        <v>3844</v>
      </c>
      <c r="E2688" s="821" t="s">
        <v>14075</v>
      </c>
      <c r="F2688" s="821"/>
      <c r="G2688" s="548" t="s">
        <v>26</v>
      </c>
      <c r="H2688" s="547">
        <v>1</v>
      </c>
      <c r="I2688" s="546">
        <v>0.03</v>
      </c>
      <c r="J2688" s="546">
        <v>0.03</v>
      </c>
    </row>
    <row r="2689" spans="1:10" ht="24" customHeight="1">
      <c r="A2689" s="613" t="s">
        <v>14073</v>
      </c>
      <c r="B2689" s="545" t="s">
        <v>14103</v>
      </c>
      <c r="C2689" s="613" t="s">
        <v>7</v>
      </c>
      <c r="D2689" s="613" t="s">
        <v>11501</v>
      </c>
      <c r="E2689" s="817" t="s">
        <v>14100</v>
      </c>
      <c r="F2689" s="817"/>
      <c r="G2689" s="544" t="s">
        <v>26</v>
      </c>
      <c r="H2689" s="543">
        <v>1</v>
      </c>
      <c r="I2689" s="542">
        <v>2.2000000000000002</v>
      </c>
      <c r="J2689" s="542">
        <v>2.2000000000000002</v>
      </c>
    </row>
    <row r="2690" spans="1:10" ht="24" customHeight="1">
      <c r="A2690" s="613" t="s">
        <v>14073</v>
      </c>
      <c r="B2690" s="545" t="s">
        <v>14214</v>
      </c>
      <c r="C2690" s="613" t="s">
        <v>7</v>
      </c>
      <c r="D2690" s="613" t="s">
        <v>11569</v>
      </c>
      <c r="E2690" s="817" t="s">
        <v>14098</v>
      </c>
      <c r="F2690" s="817"/>
      <c r="G2690" s="544" t="s">
        <v>26</v>
      </c>
      <c r="H2690" s="543">
        <v>1</v>
      </c>
      <c r="I2690" s="542">
        <v>0.66</v>
      </c>
      <c r="J2690" s="542">
        <v>0.66</v>
      </c>
    </row>
    <row r="2691" spans="1:10" ht="24" customHeight="1">
      <c r="A2691" s="613" t="s">
        <v>14073</v>
      </c>
      <c r="B2691" s="545" t="s">
        <v>14101</v>
      </c>
      <c r="C2691" s="613" t="s">
        <v>7</v>
      </c>
      <c r="D2691" s="613" t="s">
        <v>11582</v>
      </c>
      <c r="E2691" s="817" t="s">
        <v>14100</v>
      </c>
      <c r="F2691" s="817"/>
      <c r="G2691" s="544" t="s">
        <v>26</v>
      </c>
      <c r="H2691" s="543">
        <v>1</v>
      </c>
      <c r="I2691" s="542">
        <v>0.35</v>
      </c>
      <c r="J2691" s="542">
        <v>0.35</v>
      </c>
    </row>
    <row r="2692" spans="1:10" ht="24" customHeight="1">
      <c r="A2692" s="613" t="s">
        <v>14073</v>
      </c>
      <c r="B2692" s="545" t="s">
        <v>14213</v>
      </c>
      <c r="C2692" s="613" t="s">
        <v>7</v>
      </c>
      <c r="D2692" s="613" t="s">
        <v>11595</v>
      </c>
      <c r="E2692" s="817" t="s">
        <v>14098</v>
      </c>
      <c r="F2692" s="817"/>
      <c r="G2692" s="544" t="s">
        <v>26</v>
      </c>
      <c r="H2692" s="543">
        <v>1</v>
      </c>
      <c r="I2692" s="542">
        <v>0.01</v>
      </c>
      <c r="J2692" s="542">
        <v>0.01</v>
      </c>
    </row>
    <row r="2693" spans="1:10" ht="24" customHeight="1">
      <c r="A2693" s="613" t="s">
        <v>14073</v>
      </c>
      <c r="B2693" s="545" t="s">
        <v>14240</v>
      </c>
      <c r="C2693" s="613" t="s">
        <v>7</v>
      </c>
      <c r="D2693" s="613" t="s">
        <v>6640</v>
      </c>
      <c r="E2693" s="817" t="s">
        <v>14092</v>
      </c>
      <c r="F2693" s="817"/>
      <c r="G2693" s="544" t="s">
        <v>26</v>
      </c>
      <c r="H2693" s="543">
        <v>1</v>
      </c>
      <c r="I2693" s="542">
        <v>10.16</v>
      </c>
      <c r="J2693" s="542">
        <v>10.16</v>
      </c>
    </row>
    <row r="2694" spans="1:10" ht="24" customHeight="1">
      <c r="A2694" s="613" t="s">
        <v>14073</v>
      </c>
      <c r="B2694" s="545" t="s">
        <v>14097</v>
      </c>
      <c r="C2694" s="613" t="s">
        <v>7</v>
      </c>
      <c r="D2694" s="613" t="s">
        <v>11676</v>
      </c>
      <c r="E2694" s="817" t="s">
        <v>14096</v>
      </c>
      <c r="F2694" s="817"/>
      <c r="G2694" s="544" t="s">
        <v>26</v>
      </c>
      <c r="H2694" s="543">
        <v>1</v>
      </c>
      <c r="I2694" s="542">
        <v>7.0000000000000007E-2</v>
      </c>
      <c r="J2694" s="542">
        <v>7.0000000000000007E-2</v>
      </c>
    </row>
    <row r="2695" spans="1:10" ht="24" customHeight="1">
      <c r="A2695" s="613" t="s">
        <v>14073</v>
      </c>
      <c r="B2695" s="545" t="s">
        <v>14095</v>
      </c>
      <c r="C2695" s="613" t="s">
        <v>7</v>
      </c>
      <c r="D2695" s="613" t="s">
        <v>11736</v>
      </c>
      <c r="E2695" s="817" t="s">
        <v>14094</v>
      </c>
      <c r="F2695" s="817"/>
      <c r="G2695" s="544" t="s">
        <v>26</v>
      </c>
      <c r="H2695" s="543">
        <v>1</v>
      </c>
      <c r="I2695" s="542">
        <v>0.71</v>
      </c>
      <c r="J2695" s="542">
        <v>0.71</v>
      </c>
    </row>
    <row r="2696" spans="1:10" ht="25.5">
      <c r="A2696" s="614"/>
      <c r="B2696" s="614"/>
      <c r="C2696" s="614"/>
      <c r="D2696" s="614"/>
      <c r="E2696" s="614" t="s">
        <v>14070</v>
      </c>
      <c r="F2696" s="541">
        <v>5.5362381999999997</v>
      </c>
      <c r="G2696" s="614" t="s">
        <v>14069</v>
      </c>
      <c r="H2696" s="541">
        <v>4.6500000000000004</v>
      </c>
      <c r="I2696" s="614" t="s">
        <v>14068</v>
      </c>
      <c r="J2696" s="541">
        <v>10.19</v>
      </c>
    </row>
    <row r="2697" spans="1:10" ht="15" thickBot="1">
      <c r="A2697" s="614"/>
      <c r="B2697" s="614"/>
      <c r="C2697" s="614"/>
      <c r="D2697" s="614"/>
      <c r="E2697" s="614" t="s">
        <v>14067</v>
      </c>
      <c r="F2697" s="541">
        <v>3.93</v>
      </c>
      <c r="G2697" s="614"/>
      <c r="H2697" s="818" t="s">
        <v>14066</v>
      </c>
      <c r="I2697" s="818"/>
      <c r="J2697" s="541">
        <v>18.12</v>
      </c>
    </row>
    <row r="2698" spans="1:10" ht="0.95" customHeight="1" thickTop="1">
      <c r="A2698" s="540"/>
      <c r="B2698" s="540"/>
      <c r="C2698" s="540"/>
      <c r="D2698" s="540"/>
      <c r="E2698" s="540"/>
      <c r="F2698" s="540"/>
      <c r="G2698" s="540"/>
      <c r="H2698" s="540"/>
      <c r="I2698" s="540"/>
      <c r="J2698" s="540"/>
    </row>
    <row r="2699" spans="1:10" ht="18" customHeight="1">
      <c r="A2699" s="615"/>
      <c r="B2699" s="554" t="s">
        <v>14089</v>
      </c>
      <c r="C2699" s="615" t="s">
        <v>14088</v>
      </c>
      <c r="D2699" s="615" t="s">
        <v>14087</v>
      </c>
      <c r="E2699" s="819" t="s">
        <v>14086</v>
      </c>
      <c r="F2699" s="819"/>
      <c r="G2699" s="555" t="s">
        <v>14085</v>
      </c>
      <c r="H2699" s="554" t="s">
        <v>14084</v>
      </c>
      <c r="I2699" s="554" t="s">
        <v>14083</v>
      </c>
      <c r="J2699" s="554" t="s">
        <v>14082</v>
      </c>
    </row>
    <row r="2700" spans="1:10" ht="36" customHeight="1">
      <c r="A2700" s="616" t="s">
        <v>14081</v>
      </c>
      <c r="B2700" s="553" t="s">
        <v>14239</v>
      </c>
      <c r="C2700" s="616" t="s">
        <v>7</v>
      </c>
      <c r="D2700" s="616" t="s">
        <v>3756</v>
      </c>
      <c r="E2700" s="820" t="s">
        <v>14108</v>
      </c>
      <c r="F2700" s="820"/>
      <c r="G2700" s="552" t="s">
        <v>68</v>
      </c>
      <c r="H2700" s="551">
        <v>1</v>
      </c>
      <c r="I2700" s="550">
        <v>98</v>
      </c>
      <c r="J2700" s="550">
        <v>98</v>
      </c>
    </row>
    <row r="2701" spans="1:10" ht="36" customHeight="1">
      <c r="A2701" s="617" t="s">
        <v>14077</v>
      </c>
      <c r="B2701" s="549" t="s">
        <v>14238</v>
      </c>
      <c r="C2701" s="617" t="s">
        <v>7</v>
      </c>
      <c r="D2701" s="617" t="s">
        <v>3752</v>
      </c>
      <c r="E2701" s="821" t="s">
        <v>14108</v>
      </c>
      <c r="F2701" s="821"/>
      <c r="G2701" s="548" t="s">
        <v>26</v>
      </c>
      <c r="H2701" s="547">
        <v>1</v>
      </c>
      <c r="I2701" s="546">
        <v>20.23</v>
      </c>
      <c r="J2701" s="546">
        <v>20.23</v>
      </c>
    </row>
    <row r="2702" spans="1:10" ht="24" customHeight="1">
      <c r="A2702" s="617" t="s">
        <v>14077</v>
      </c>
      <c r="B2702" s="549" t="s">
        <v>14237</v>
      </c>
      <c r="C2702" s="617" t="s">
        <v>7</v>
      </c>
      <c r="D2702" s="617" t="s">
        <v>3753</v>
      </c>
      <c r="E2702" s="821" t="s">
        <v>14108</v>
      </c>
      <c r="F2702" s="821"/>
      <c r="G2702" s="548" t="s">
        <v>26</v>
      </c>
      <c r="H2702" s="547">
        <v>1</v>
      </c>
      <c r="I2702" s="546">
        <v>3.64</v>
      </c>
      <c r="J2702" s="546">
        <v>3.64</v>
      </c>
    </row>
    <row r="2703" spans="1:10" ht="36" customHeight="1">
      <c r="A2703" s="617" t="s">
        <v>14077</v>
      </c>
      <c r="B2703" s="549" t="s">
        <v>14236</v>
      </c>
      <c r="C2703" s="617" t="s">
        <v>7</v>
      </c>
      <c r="D2703" s="617" t="s">
        <v>3754</v>
      </c>
      <c r="E2703" s="821" t="s">
        <v>14108</v>
      </c>
      <c r="F2703" s="821"/>
      <c r="G2703" s="548" t="s">
        <v>26</v>
      </c>
      <c r="H2703" s="547">
        <v>1</v>
      </c>
      <c r="I2703" s="546">
        <v>37.94</v>
      </c>
      <c r="J2703" s="546">
        <v>37.94</v>
      </c>
    </row>
    <row r="2704" spans="1:10" ht="36" customHeight="1">
      <c r="A2704" s="617" t="s">
        <v>14077</v>
      </c>
      <c r="B2704" s="549" t="s">
        <v>14234</v>
      </c>
      <c r="C2704" s="617" t="s">
        <v>7</v>
      </c>
      <c r="D2704" s="617" t="s">
        <v>3755</v>
      </c>
      <c r="E2704" s="821" t="s">
        <v>14108</v>
      </c>
      <c r="F2704" s="821"/>
      <c r="G2704" s="548" t="s">
        <v>26</v>
      </c>
      <c r="H2704" s="547">
        <v>1</v>
      </c>
      <c r="I2704" s="546">
        <v>20.85</v>
      </c>
      <c r="J2704" s="546">
        <v>20.85</v>
      </c>
    </row>
    <row r="2705" spans="1:10" ht="24" customHeight="1">
      <c r="A2705" s="617" t="s">
        <v>14077</v>
      </c>
      <c r="B2705" s="549" t="s">
        <v>14230</v>
      </c>
      <c r="C2705" s="617" t="s">
        <v>7</v>
      </c>
      <c r="D2705" s="617" t="s">
        <v>298</v>
      </c>
      <c r="E2705" s="821" t="s">
        <v>14075</v>
      </c>
      <c r="F2705" s="821"/>
      <c r="G2705" s="548" t="s">
        <v>26</v>
      </c>
      <c r="H2705" s="547">
        <v>1</v>
      </c>
      <c r="I2705" s="546">
        <v>15.34</v>
      </c>
      <c r="J2705" s="546">
        <v>15.34</v>
      </c>
    </row>
    <row r="2706" spans="1:10" ht="25.5">
      <c r="A2706" s="614"/>
      <c r="B2706" s="614"/>
      <c r="C2706" s="614"/>
      <c r="D2706" s="614"/>
      <c r="E2706" s="614" t="s">
        <v>14070</v>
      </c>
      <c r="F2706" s="541">
        <v>6.1610344000000001</v>
      </c>
      <c r="G2706" s="614" t="s">
        <v>14069</v>
      </c>
      <c r="H2706" s="541">
        <v>5.18</v>
      </c>
      <c r="I2706" s="614" t="s">
        <v>14068</v>
      </c>
      <c r="J2706" s="541">
        <v>11.34</v>
      </c>
    </row>
    <row r="2707" spans="1:10" ht="15" thickBot="1">
      <c r="A2707" s="614"/>
      <c r="B2707" s="614"/>
      <c r="C2707" s="614"/>
      <c r="D2707" s="614"/>
      <c r="E2707" s="614" t="s">
        <v>14067</v>
      </c>
      <c r="F2707" s="541">
        <v>27.14</v>
      </c>
      <c r="G2707" s="614"/>
      <c r="H2707" s="818" t="s">
        <v>14066</v>
      </c>
      <c r="I2707" s="818"/>
      <c r="J2707" s="541">
        <v>125.14</v>
      </c>
    </row>
    <row r="2708" spans="1:10" ht="0.95" customHeight="1" thickTop="1">
      <c r="A2708" s="540"/>
      <c r="B2708" s="540"/>
      <c r="C2708" s="540"/>
      <c r="D2708" s="540"/>
      <c r="E2708" s="540"/>
      <c r="F2708" s="540"/>
      <c r="G2708" s="540"/>
      <c r="H2708" s="540"/>
      <c r="I2708" s="540"/>
      <c r="J2708" s="540"/>
    </row>
    <row r="2709" spans="1:10" ht="18" customHeight="1">
      <c r="A2709" s="615"/>
      <c r="B2709" s="554" t="s">
        <v>14089</v>
      </c>
      <c r="C2709" s="615" t="s">
        <v>14088</v>
      </c>
      <c r="D2709" s="615" t="s">
        <v>14087</v>
      </c>
      <c r="E2709" s="819" t="s">
        <v>14086</v>
      </c>
      <c r="F2709" s="819"/>
      <c r="G2709" s="555" t="s">
        <v>14085</v>
      </c>
      <c r="H2709" s="554" t="s">
        <v>14084</v>
      </c>
      <c r="I2709" s="554" t="s">
        <v>14083</v>
      </c>
      <c r="J2709" s="554" t="s">
        <v>14082</v>
      </c>
    </row>
    <row r="2710" spans="1:10" ht="36" customHeight="1">
      <c r="A2710" s="616" t="s">
        <v>14081</v>
      </c>
      <c r="B2710" s="553" t="s">
        <v>14238</v>
      </c>
      <c r="C2710" s="616" t="s">
        <v>7</v>
      </c>
      <c r="D2710" s="616" t="s">
        <v>3752</v>
      </c>
      <c r="E2710" s="820" t="s">
        <v>14108</v>
      </c>
      <c r="F2710" s="820"/>
      <c r="G2710" s="552" t="s">
        <v>26</v>
      </c>
      <c r="H2710" s="551">
        <v>1</v>
      </c>
      <c r="I2710" s="550">
        <v>20.23</v>
      </c>
      <c r="J2710" s="550">
        <v>20.23</v>
      </c>
    </row>
    <row r="2711" spans="1:10" ht="24" customHeight="1">
      <c r="A2711" s="613" t="s">
        <v>14073</v>
      </c>
      <c r="B2711" s="545" t="s">
        <v>14235</v>
      </c>
      <c r="C2711" s="613" t="s">
        <v>7</v>
      </c>
      <c r="D2711" s="613" t="s">
        <v>9915</v>
      </c>
      <c r="E2711" s="817" t="s">
        <v>14098</v>
      </c>
      <c r="F2711" s="817"/>
      <c r="G2711" s="544" t="s">
        <v>49</v>
      </c>
      <c r="H2711" s="543">
        <v>4.0000000000000003E-5</v>
      </c>
      <c r="I2711" s="542">
        <v>505925.24</v>
      </c>
      <c r="J2711" s="542">
        <v>20.23</v>
      </c>
    </row>
    <row r="2712" spans="1:10" ht="25.5">
      <c r="A2712" s="614"/>
      <c r="B2712" s="614"/>
      <c r="C2712" s="614"/>
      <c r="D2712" s="614"/>
      <c r="E2712" s="614" t="s">
        <v>14070</v>
      </c>
      <c r="F2712" s="541">
        <v>0</v>
      </c>
      <c r="G2712" s="614" t="s">
        <v>14069</v>
      </c>
      <c r="H2712" s="541">
        <v>0</v>
      </c>
      <c r="I2712" s="614" t="s">
        <v>14068</v>
      </c>
      <c r="J2712" s="541">
        <v>0</v>
      </c>
    </row>
    <row r="2713" spans="1:10" ht="15" thickBot="1">
      <c r="A2713" s="614"/>
      <c r="B2713" s="614"/>
      <c r="C2713" s="614"/>
      <c r="D2713" s="614"/>
      <c r="E2713" s="614" t="s">
        <v>14067</v>
      </c>
      <c r="F2713" s="541">
        <v>5.6</v>
      </c>
      <c r="G2713" s="614"/>
      <c r="H2713" s="818" t="s">
        <v>14066</v>
      </c>
      <c r="I2713" s="818"/>
      <c r="J2713" s="541">
        <v>25.83</v>
      </c>
    </row>
    <row r="2714" spans="1:10" ht="0.95" customHeight="1" thickTop="1">
      <c r="A2714" s="540"/>
      <c r="B2714" s="540"/>
      <c r="C2714" s="540"/>
      <c r="D2714" s="540"/>
      <c r="E2714" s="540"/>
      <c r="F2714" s="540"/>
      <c r="G2714" s="540"/>
      <c r="H2714" s="540"/>
      <c r="I2714" s="540"/>
      <c r="J2714" s="540"/>
    </row>
    <row r="2715" spans="1:10" ht="18" customHeight="1">
      <c r="A2715" s="615"/>
      <c r="B2715" s="554" t="s">
        <v>14089</v>
      </c>
      <c r="C2715" s="615" t="s">
        <v>14088</v>
      </c>
      <c r="D2715" s="615" t="s">
        <v>14087</v>
      </c>
      <c r="E2715" s="819" t="s">
        <v>14086</v>
      </c>
      <c r="F2715" s="819"/>
      <c r="G2715" s="555" t="s">
        <v>14085</v>
      </c>
      <c r="H2715" s="554" t="s">
        <v>14084</v>
      </c>
      <c r="I2715" s="554" t="s">
        <v>14083</v>
      </c>
      <c r="J2715" s="554" t="s">
        <v>14082</v>
      </c>
    </row>
    <row r="2716" spans="1:10" ht="24" customHeight="1">
      <c r="A2716" s="616" t="s">
        <v>14081</v>
      </c>
      <c r="B2716" s="553" t="s">
        <v>14237</v>
      </c>
      <c r="C2716" s="616" t="s">
        <v>7</v>
      </c>
      <c r="D2716" s="616" t="s">
        <v>3753</v>
      </c>
      <c r="E2716" s="820" t="s">
        <v>14108</v>
      </c>
      <c r="F2716" s="820"/>
      <c r="G2716" s="552" t="s">
        <v>26</v>
      </c>
      <c r="H2716" s="551">
        <v>1</v>
      </c>
      <c r="I2716" s="550">
        <v>3.64</v>
      </c>
      <c r="J2716" s="550">
        <v>3.64</v>
      </c>
    </row>
    <row r="2717" spans="1:10" ht="24" customHeight="1">
      <c r="A2717" s="613" t="s">
        <v>14073</v>
      </c>
      <c r="B2717" s="545" t="s">
        <v>14235</v>
      </c>
      <c r="C2717" s="613" t="s">
        <v>7</v>
      </c>
      <c r="D2717" s="613" t="s">
        <v>9915</v>
      </c>
      <c r="E2717" s="817" t="s">
        <v>14098</v>
      </c>
      <c r="F2717" s="817"/>
      <c r="G2717" s="544" t="s">
        <v>49</v>
      </c>
      <c r="H2717" s="543">
        <v>7.1999999999999997E-6</v>
      </c>
      <c r="I2717" s="542">
        <v>505925.24</v>
      </c>
      <c r="J2717" s="542">
        <v>3.64</v>
      </c>
    </row>
    <row r="2718" spans="1:10" ht="25.5">
      <c r="A2718" s="614"/>
      <c r="B2718" s="614"/>
      <c r="C2718" s="614"/>
      <c r="D2718" s="614"/>
      <c r="E2718" s="614" t="s">
        <v>14070</v>
      </c>
      <c r="F2718" s="541">
        <v>0</v>
      </c>
      <c r="G2718" s="614" t="s">
        <v>14069</v>
      </c>
      <c r="H2718" s="541">
        <v>0</v>
      </c>
      <c r="I2718" s="614" t="s">
        <v>14068</v>
      </c>
      <c r="J2718" s="541">
        <v>0</v>
      </c>
    </row>
    <row r="2719" spans="1:10" ht="15" thickBot="1">
      <c r="A2719" s="614"/>
      <c r="B2719" s="614"/>
      <c r="C2719" s="614"/>
      <c r="D2719" s="614"/>
      <c r="E2719" s="614" t="s">
        <v>14067</v>
      </c>
      <c r="F2719" s="541">
        <v>1</v>
      </c>
      <c r="G2719" s="614"/>
      <c r="H2719" s="818" t="s">
        <v>14066</v>
      </c>
      <c r="I2719" s="818"/>
      <c r="J2719" s="541">
        <v>4.6399999999999997</v>
      </c>
    </row>
    <row r="2720" spans="1:10" ht="0.95" customHeight="1" thickTop="1">
      <c r="A2720" s="540"/>
      <c r="B2720" s="540"/>
      <c r="C2720" s="540"/>
      <c r="D2720" s="540"/>
      <c r="E2720" s="540"/>
      <c r="F2720" s="540"/>
      <c r="G2720" s="540"/>
      <c r="H2720" s="540"/>
      <c r="I2720" s="540"/>
      <c r="J2720" s="540"/>
    </row>
    <row r="2721" spans="1:10" ht="18" customHeight="1">
      <c r="A2721" s="615"/>
      <c r="B2721" s="554" t="s">
        <v>14089</v>
      </c>
      <c r="C2721" s="615" t="s">
        <v>14088</v>
      </c>
      <c r="D2721" s="615" t="s">
        <v>14087</v>
      </c>
      <c r="E2721" s="819" t="s">
        <v>14086</v>
      </c>
      <c r="F2721" s="819"/>
      <c r="G2721" s="555" t="s">
        <v>14085</v>
      </c>
      <c r="H2721" s="554" t="s">
        <v>14084</v>
      </c>
      <c r="I2721" s="554" t="s">
        <v>14083</v>
      </c>
      <c r="J2721" s="554" t="s">
        <v>14082</v>
      </c>
    </row>
    <row r="2722" spans="1:10" ht="36" customHeight="1">
      <c r="A2722" s="616" t="s">
        <v>14081</v>
      </c>
      <c r="B2722" s="553" t="s">
        <v>14236</v>
      </c>
      <c r="C2722" s="616" t="s">
        <v>7</v>
      </c>
      <c r="D2722" s="616" t="s">
        <v>3754</v>
      </c>
      <c r="E2722" s="820" t="s">
        <v>14108</v>
      </c>
      <c r="F2722" s="820"/>
      <c r="G2722" s="552" t="s">
        <v>26</v>
      </c>
      <c r="H2722" s="551">
        <v>1</v>
      </c>
      <c r="I2722" s="550">
        <v>37.94</v>
      </c>
      <c r="J2722" s="550">
        <v>37.94</v>
      </c>
    </row>
    <row r="2723" spans="1:10" ht="24" customHeight="1">
      <c r="A2723" s="613" t="s">
        <v>14073</v>
      </c>
      <c r="B2723" s="545" t="s">
        <v>14235</v>
      </c>
      <c r="C2723" s="613" t="s">
        <v>7</v>
      </c>
      <c r="D2723" s="613" t="s">
        <v>9915</v>
      </c>
      <c r="E2723" s="817" t="s">
        <v>14098</v>
      </c>
      <c r="F2723" s="817"/>
      <c r="G2723" s="544" t="s">
        <v>49</v>
      </c>
      <c r="H2723" s="543">
        <v>7.4999999999999993E-5</v>
      </c>
      <c r="I2723" s="542">
        <v>505925.24</v>
      </c>
      <c r="J2723" s="542">
        <v>37.94</v>
      </c>
    </row>
    <row r="2724" spans="1:10" ht="25.5">
      <c r="A2724" s="614"/>
      <c r="B2724" s="614"/>
      <c r="C2724" s="614"/>
      <c r="D2724" s="614"/>
      <c r="E2724" s="614" t="s">
        <v>14070</v>
      </c>
      <c r="F2724" s="541">
        <v>0</v>
      </c>
      <c r="G2724" s="614" t="s">
        <v>14069</v>
      </c>
      <c r="H2724" s="541">
        <v>0</v>
      </c>
      <c r="I2724" s="614" t="s">
        <v>14068</v>
      </c>
      <c r="J2724" s="541">
        <v>0</v>
      </c>
    </row>
    <row r="2725" spans="1:10" ht="15" thickBot="1">
      <c r="A2725" s="614"/>
      <c r="B2725" s="614"/>
      <c r="C2725" s="614"/>
      <c r="D2725" s="614"/>
      <c r="E2725" s="614" t="s">
        <v>14067</v>
      </c>
      <c r="F2725" s="541">
        <v>10.5</v>
      </c>
      <c r="G2725" s="614"/>
      <c r="H2725" s="818" t="s">
        <v>14066</v>
      </c>
      <c r="I2725" s="818"/>
      <c r="J2725" s="541">
        <v>48.44</v>
      </c>
    </row>
    <row r="2726" spans="1:10" ht="0.95" customHeight="1" thickTop="1">
      <c r="A2726" s="540"/>
      <c r="B2726" s="540"/>
      <c r="C2726" s="540"/>
      <c r="D2726" s="540"/>
      <c r="E2726" s="540"/>
      <c r="F2726" s="540"/>
      <c r="G2726" s="540"/>
      <c r="H2726" s="540"/>
      <c r="I2726" s="540"/>
      <c r="J2726" s="540"/>
    </row>
    <row r="2727" spans="1:10" ht="18" customHeight="1">
      <c r="A2727" s="615"/>
      <c r="B2727" s="554" t="s">
        <v>14089</v>
      </c>
      <c r="C2727" s="615" t="s">
        <v>14088</v>
      </c>
      <c r="D2727" s="615" t="s">
        <v>14087</v>
      </c>
      <c r="E2727" s="819" t="s">
        <v>14086</v>
      </c>
      <c r="F2727" s="819"/>
      <c r="G2727" s="555" t="s">
        <v>14085</v>
      </c>
      <c r="H2727" s="554" t="s">
        <v>14084</v>
      </c>
      <c r="I2727" s="554" t="s">
        <v>14083</v>
      </c>
      <c r="J2727" s="554" t="s">
        <v>14082</v>
      </c>
    </row>
    <row r="2728" spans="1:10" ht="36" customHeight="1">
      <c r="A2728" s="616" t="s">
        <v>14081</v>
      </c>
      <c r="B2728" s="553" t="s">
        <v>14234</v>
      </c>
      <c r="C2728" s="616" t="s">
        <v>7</v>
      </c>
      <c r="D2728" s="616" t="s">
        <v>3755</v>
      </c>
      <c r="E2728" s="820" t="s">
        <v>14108</v>
      </c>
      <c r="F2728" s="820"/>
      <c r="G2728" s="552" t="s">
        <v>26</v>
      </c>
      <c r="H2728" s="551">
        <v>1</v>
      </c>
      <c r="I2728" s="550">
        <v>20.85</v>
      </c>
      <c r="J2728" s="550">
        <v>20.85</v>
      </c>
    </row>
    <row r="2729" spans="1:10" ht="24" customHeight="1">
      <c r="A2729" s="613" t="s">
        <v>14073</v>
      </c>
      <c r="B2729" s="545" t="s">
        <v>14156</v>
      </c>
      <c r="C2729" s="613" t="s">
        <v>7</v>
      </c>
      <c r="D2729" s="613" t="s">
        <v>6686</v>
      </c>
      <c r="E2729" s="817" t="s">
        <v>14071</v>
      </c>
      <c r="F2729" s="817"/>
      <c r="G2729" s="544" t="s">
        <v>82</v>
      </c>
      <c r="H2729" s="543">
        <v>5.39</v>
      </c>
      <c r="I2729" s="542">
        <v>3.87</v>
      </c>
      <c r="J2729" s="542">
        <v>20.85</v>
      </c>
    </row>
    <row r="2730" spans="1:10" ht="25.5">
      <c r="A2730" s="614"/>
      <c r="B2730" s="614"/>
      <c r="C2730" s="614"/>
      <c r="D2730" s="614"/>
      <c r="E2730" s="614" t="s">
        <v>14070</v>
      </c>
      <c r="F2730" s="541">
        <v>0</v>
      </c>
      <c r="G2730" s="614" t="s">
        <v>14069</v>
      </c>
      <c r="H2730" s="541">
        <v>0</v>
      </c>
      <c r="I2730" s="614" t="s">
        <v>14068</v>
      </c>
      <c r="J2730" s="541">
        <v>0</v>
      </c>
    </row>
    <row r="2731" spans="1:10" ht="15" thickBot="1">
      <c r="A2731" s="614"/>
      <c r="B2731" s="614"/>
      <c r="C2731" s="614"/>
      <c r="D2731" s="614"/>
      <c r="E2731" s="614" t="s">
        <v>14067</v>
      </c>
      <c r="F2731" s="541">
        <v>5.77</v>
      </c>
      <c r="G2731" s="614"/>
      <c r="H2731" s="818" t="s">
        <v>14066</v>
      </c>
      <c r="I2731" s="818"/>
      <c r="J2731" s="541">
        <v>26.62</v>
      </c>
    </row>
    <row r="2732" spans="1:10" ht="0.95" customHeight="1" thickTop="1">
      <c r="A2732" s="540"/>
      <c r="B2732" s="540"/>
      <c r="C2732" s="540"/>
      <c r="D2732" s="540"/>
      <c r="E2732" s="540"/>
      <c r="F2732" s="540"/>
      <c r="G2732" s="540"/>
      <c r="H2732" s="540"/>
      <c r="I2732" s="540"/>
      <c r="J2732" s="540"/>
    </row>
    <row r="2733" spans="1:10" ht="18" customHeight="1">
      <c r="A2733" s="615"/>
      <c r="B2733" s="554" t="s">
        <v>14089</v>
      </c>
      <c r="C2733" s="615" t="s">
        <v>14088</v>
      </c>
      <c r="D2733" s="615" t="s">
        <v>14087</v>
      </c>
      <c r="E2733" s="819" t="s">
        <v>14086</v>
      </c>
      <c r="F2733" s="819"/>
      <c r="G2733" s="555" t="s">
        <v>14085</v>
      </c>
      <c r="H2733" s="554" t="s">
        <v>14084</v>
      </c>
      <c r="I2733" s="554" t="s">
        <v>14083</v>
      </c>
      <c r="J2733" s="554" t="s">
        <v>14082</v>
      </c>
    </row>
    <row r="2734" spans="1:10" ht="24" customHeight="1">
      <c r="A2734" s="616" t="s">
        <v>14081</v>
      </c>
      <c r="B2734" s="553" t="s">
        <v>14233</v>
      </c>
      <c r="C2734" s="616" t="s">
        <v>7</v>
      </c>
      <c r="D2734" s="616" t="s">
        <v>1661</v>
      </c>
      <c r="E2734" s="820" t="s">
        <v>14075</v>
      </c>
      <c r="F2734" s="820"/>
      <c r="G2734" s="552" t="s">
        <v>26</v>
      </c>
      <c r="H2734" s="551">
        <v>1</v>
      </c>
      <c r="I2734" s="550">
        <v>12.88</v>
      </c>
      <c r="J2734" s="550">
        <v>12.88</v>
      </c>
    </row>
    <row r="2735" spans="1:10" ht="36" customHeight="1">
      <c r="A2735" s="617" t="s">
        <v>14077</v>
      </c>
      <c r="B2735" s="549" t="s">
        <v>14232</v>
      </c>
      <c r="C2735" s="617" t="s">
        <v>7</v>
      </c>
      <c r="D2735" s="617" t="s">
        <v>3879</v>
      </c>
      <c r="E2735" s="821" t="s">
        <v>14075</v>
      </c>
      <c r="F2735" s="821"/>
      <c r="G2735" s="548" t="s">
        <v>26</v>
      </c>
      <c r="H2735" s="547">
        <v>1</v>
      </c>
      <c r="I2735" s="546">
        <v>0.05</v>
      </c>
      <c r="J2735" s="546">
        <v>0.05</v>
      </c>
    </row>
    <row r="2736" spans="1:10" ht="24" customHeight="1">
      <c r="A2736" s="613" t="s">
        <v>14073</v>
      </c>
      <c r="B2736" s="545" t="s">
        <v>14103</v>
      </c>
      <c r="C2736" s="613" t="s">
        <v>7</v>
      </c>
      <c r="D2736" s="613" t="s">
        <v>11501</v>
      </c>
      <c r="E2736" s="817" t="s">
        <v>14100</v>
      </c>
      <c r="F2736" s="817"/>
      <c r="G2736" s="544" t="s">
        <v>26</v>
      </c>
      <c r="H2736" s="543">
        <v>1</v>
      </c>
      <c r="I2736" s="542">
        <v>2.2000000000000002</v>
      </c>
      <c r="J2736" s="542">
        <v>2.2000000000000002</v>
      </c>
    </row>
    <row r="2737" spans="1:10" ht="24" customHeight="1">
      <c r="A2737" s="613" t="s">
        <v>14073</v>
      </c>
      <c r="B2737" s="545" t="s">
        <v>14214</v>
      </c>
      <c r="C2737" s="613" t="s">
        <v>7</v>
      </c>
      <c r="D2737" s="613" t="s">
        <v>11569</v>
      </c>
      <c r="E2737" s="817" t="s">
        <v>14098</v>
      </c>
      <c r="F2737" s="817"/>
      <c r="G2737" s="544" t="s">
        <v>26</v>
      </c>
      <c r="H2737" s="543">
        <v>1</v>
      </c>
      <c r="I2737" s="542">
        <v>0.66</v>
      </c>
      <c r="J2737" s="542">
        <v>0.66</v>
      </c>
    </row>
    <row r="2738" spans="1:10" ht="24" customHeight="1">
      <c r="A2738" s="613" t="s">
        <v>14073</v>
      </c>
      <c r="B2738" s="545" t="s">
        <v>14101</v>
      </c>
      <c r="C2738" s="613" t="s">
        <v>7</v>
      </c>
      <c r="D2738" s="613" t="s">
        <v>11582</v>
      </c>
      <c r="E2738" s="817" t="s">
        <v>14100</v>
      </c>
      <c r="F2738" s="817"/>
      <c r="G2738" s="544" t="s">
        <v>26</v>
      </c>
      <c r="H2738" s="543">
        <v>1</v>
      </c>
      <c r="I2738" s="542">
        <v>0.35</v>
      </c>
      <c r="J2738" s="542">
        <v>0.35</v>
      </c>
    </row>
    <row r="2739" spans="1:10" ht="24" customHeight="1">
      <c r="A2739" s="613" t="s">
        <v>14073</v>
      </c>
      <c r="B2739" s="545" t="s">
        <v>14213</v>
      </c>
      <c r="C2739" s="613" t="s">
        <v>7</v>
      </c>
      <c r="D2739" s="613" t="s">
        <v>11595</v>
      </c>
      <c r="E2739" s="817" t="s">
        <v>14098</v>
      </c>
      <c r="F2739" s="817"/>
      <c r="G2739" s="544" t="s">
        <v>26</v>
      </c>
      <c r="H2739" s="543">
        <v>1</v>
      </c>
      <c r="I2739" s="542">
        <v>0.01</v>
      </c>
      <c r="J2739" s="542">
        <v>0.01</v>
      </c>
    </row>
    <row r="2740" spans="1:10" ht="24" customHeight="1">
      <c r="A2740" s="613" t="s">
        <v>14073</v>
      </c>
      <c r="B2740" s="545" t="s">
        <v>14231</v>
      </c>
      <c r="C2740" s="613" t="s">
        <v>7</v>
      </c>
      <c r="D2740" s="613" t="s">
        <v>14045</v>
      </c>
      <c r="E2740" s="817" t="s">
        <v>14092</v>
      </c>
      <c r="F2740" s="817"/>
      <c r="G2740" s="544" t="s">
        <v>26</v>
      </c>
      <c r="H2740" s="543">
        <v>1</v>
      </c>
      <c r="I2740" s="542">
        <v>8.83</v>
      </c>
      <c r="J2740" s="542">
        <v>8.83</v>
      </c>
    </row>
    <row r="2741" spans="1:10" ht="24" customHeight="1">
      <c r="A2741" s="613" t="s">
        <v>14073</v>
      </c>
      <c r="B2741" s="545" t="s">
        <v>14097</v>
      </c>
      <c r="C2741" s="613" t="s">
        <v>7</v>
      </c>
      <c r="D2741" s="613" t="s">
        <v>11676</v>
      </c>
      <c r="E2741" s="817" t="s">
        <v>14096</v>
      </c>
      <c r="F2741" s="817"/>
      <c r="G2741" s="544" t="s">
        <v>26</v>
      </c>
      <c r="H2741" s="543">
        <v>1</v>
      </c>
      <c r="I2741" s="542">
        <v>7.0000000000000007E-2</v>
      </c>
      <c r="J2741" s="542">
        <v>7.0000000000000007E-2</v>
      </c>
    </row>
    <row r="2742" spans="1:10" ht="24" customHeight="1">
      <c r="A2742" s="613" t="s">
        <v>14073</v>
      </c>
      <c r="B2742" s="545" t="s">
        <v>14095</v>
      </c>
      <c r="C2742" s="613" t="s">
        <v>7</v>
      </c>
      <c r="D2742" s="613" t="s">
        <v>11736</v>
      </c>
      <c r="E2742" s="817" t="s">
        <v>14094</v>
      </c>
      <c r="F2742" s="817"/>
      <c r="G2742" s="544" t="s">
        <v>26</v>
      </c>
      <c r="H2742" s="543">
        <v>1</v>
      </c>
      <c r="I2742" s="542">
        <v>0.71</v>
      </c>
      <c r="J2742" s="542">
        <v>0.71</v>
      </c>
    </row>
    <row r="2743" spans="1:10" ht="25.5">
      <c r="A2743" s="614"/>
      <c r="B2743" s="614"/>
      <c r="C2743" s="614"/>
      <c r="D2743" s="614"/>
      <c r="E2743" s="614" t="s">
        <v>14070</v>
      </c>
      <c r="F2743" s="541">
        <v>4.8245136999999998</v>
      </c>
      <c r="G2743" s="614" t="s">
        <v>14069</v>
      </c>
      <c r="H2743" s="541">
        <v>4.0599999999999996</v>
      </c>
      <c r="I2743" s="614" t="s">
        <v>14068</v>
      </c>
      <c r="J2743" s="541">
        <v>8.8800000000000008</v>
      </c>
    </row>
    <row r="2744" spans="1:10" ht="15" thickBot="1">
      <c r="A2744" s="614"/>
      <c r="B2744" s="614"/>
      <c r="C2744" s="614"/>
      <c r="D2744" s="614"/>
      <c r="E2744" s="614" t="s">
        <v>14067</v>
      </c>
      <c r="F2744" s="541">
        <v>3.56</v>
      </c>
      <c r="G2744" s="614"/>
      <c r="H2744" s="818" t="s">
        <v>14066</v>
      </c>
      <c r="I2744" s="818"/>
      <c r="J2744" s="541">
        <v>16.440000000000001</v>
      </c>
    </row>
    <row r="2745" spans="1:10" ht="0.95" customHeight="1" thickTop="1">
      <c r="A2745" s="540"/>
      <c r="B2745" s="540"/>
      <c r="C2745" s="540"/>
      <c r="D2745" s="540"/>
      <c r="E2745" s="540"/>
      <c r="F2745" s="540"/>
      <c r="G2745" s="540"/>
      <c r="H2745" s="540"/>
      <c r="I2745" s="540"/>
      <c r="J2745" s="540"/>
    </row>
    <row r="2746" spans="1:10" ht="18" customHeight="1">
      <c r="A2746" s="615"/>
      <c r="B2746" s="554" t="s">
        <v>14089</v>
      </c>
      <c r="C2746" s="615" t="s">
        <v>14088</v>
      </c>
      <c r="D2746" s="615" t="s">
        <v>14087</v>
      </c>
      <c r="E2746" s="819" t="s">
        <v>14086</v>
      </c>
      <c r="F2746" s="819"/>
      <c r="G2746" s="555" t="s">
        <v>14085</v>
      </c>
      <c r="H2746" s="554" t="s">
        <v>14084</v>
      </c>
      <c r="I2746" s="554" t="s">
        <v>14083</v>
      </c>
      <c r="J2746" s="554" t="s">
        <v>14082</v>
      </c>
    </row>
    <row r="2747" spans="1:10" ht="24" customHeight="1">
      <c r="A2747" s="616" t="s">
        <v>14081</v>
      </c>
      <c r="B2747" s="553" t="s">
        <v>14230</v>
      </c>
      <c r="C2747" s="616" t="s">
        <v>7</v>
      </c>
      <c r="D2747" s="616" t="s">
        <v>298</v>
      </c>
      <c r="E2747" s="820" t="s">
        <v>14075</v>
      </c>
      <c r="F2747" s="820"/>
      <c r="G2747" s="552" t="s">
        <v>26</v>
      </c>
      <c r="H2747" s="551">
        <v>1</v>
      </c>
      <c r="I2747" s="550">
        <v>15.34</v>
      </c>
      <c r="J2747" s="550">
        <v>15.34</v>
      </c>
    </row>
    <row r="2748" spans="1:10" ht="24" customHeight="1">
      <c r="A2748" s="617" t="s">
        <v>14077</v>
      </c>
      <c r="B2748" s="549" t="s">
        <v>14229</v>
      </c>
      <c r="C2748" s="617" t="s">
        <v>7</v>
      </c>
      <c r="D2748" s="617" t="s">
        <v>3852</v>
      </c>
      <c r="E2748" s="821" t="s">
        <v>14075</v>
      </c>
      <c r="F2748" s="821"/>
      <c r="G2748" s="548" t="s">
        <v>26</v>
      </c>
      <c r="H2748" s="547">
        <v>1</v>
      </c>
      <c r="I2748" s="546">
        <v>0.06</v>
      </c>
      <c r="J2748" s="546">
        <v>0.06</v>
      </c>
    </row>
    <row r="2749" spans="1:10" ht="24" customHeight="1">
      <c r="A2749" s="613" t="s">
        <v>14073</v>
      </c>
      <c r="B2749" s="545" t="s">
        <v>14103</v>
      </c>
      <c r="C2749" s="613" t="s">
        <v>7</v>
      </c>
      <c r="D2749" s="613" t="s">
        <v>11501</v>
      </c>
      <c r="E2749" s="817" t="s">
        <v>14100</v>
      </c>
      <c r="F2749" s="817"/>
      <c r="G2749" s="544" t="s">
        <v>26</v>
      </c>
      <c r="H2749" s="543">
        <v>1</v>
      </c>
      <c r="I2749" s="542">
        <v>2.2000000000000002</v>
      </c>
      <c r="J2749" s="542">
        <v>2.2000000000000002</v>
      </c>
    </row>
    <row r="2750" spans="1:10" ht="24" customHeight="1">
      <c r="A2750" s="613" t="s">
        <v>14073</v>
      </c>
      <c r="B2750" s="545" t="s">
        <v>14214</v>
      </c>
      <c r="C2750" s="613" t="s">
        <v>7</v>
      </c>
      <c r="D2750" s="613" t="s">
        <v>11569</v>
      </c>
      <c r="E2750" s="817" t="s">
        <v>14098</v>
      </c>
      <c r="F2750" s="817"/>
      <c r="G2750" s="544" t="s">
        <v>26</v>
      </c>
      <c r="H2750" s="543">
        <v>1</v>
      </c>
      <c r="I2750" s="542">
        <v>0.66</v>
      </c>
      <c r="J2750" s="542">
        <v>0.66</v>
      </c>
    </row>
    <row r="2751" spans="1:10" ht="24" customHeight="1">
      <c r="A2751" s="613" t="s">
        <v>14073</v>
      </c>
      <c r="B2751" s="545" t="s">
        <v>14101</v>
      </c>
      <c r="C2751" s="613" t="s">
        <v>7</v>
      </c>
      <c r="D2751" s="613" t="s">
        <v>11582</v>
      </c>
      <c r="E2751" s="817" t="s">
        <v>14100</v>
      </c>
      <c r="F2751" s="817"/>
      <c r="G2751" s="544" t="s">
        <v>26</v>
      </c>
      <c r="H2751" s="543">
        <v>1</v>
      </c>
      <c r="I2751" s="542">
        <v>0.35</v>
      </c>
      <c r="J2751" s="542">
        <v>0.35</v>
      </c>
    </row>
    <row r="2752" spans="1:10" ht="24" customHeight="1">
      <c r="A2752" s="613" t="s">
        <v>14073</v>
      </c>
      <c r="B2752" s="545" t="s">
        <v>14213</v>
      </c>
      <c r="C2752" s="613" t="s">
        <v>7</v>
      </c>
      <c r="D2752" s="613" t="s">
        <v>11595</v>
      </c>
      <c r="E2752" s="817" t="s">
        <v>14098</v>
      </c>
      <c r="F2752" s="817"/>
      <c r="G2752" s="544" t="s">
        <v>26</v>
      </c>
      <c r="H2752" s="543">
        <v>1</v>
      </c>
      <c r="I2752" s="542">
        <v>0.01</v>
      </c>
      <c r="J2752" s="542">
        <v>0.01</v>
      </c>
    </row>
    <row r="2753" spans="1:10" ht="24" customHeight="1">
      <c r="A2753" s="613" t="s">
        <v>14073</v>
      </c>
      <c r="B2753" s="545" t="s">
        <v>14228</v>
      </c>
      <c r="C2753" s="613" t="s">
        <v>7</v>
      </c>
      <c r="D2753" s="613" t="s">
        <v>8323</v>
      </c>
      <c r="E2753" s="817" t="s">
        <v>14092</v>
      </c>
      <c r="F2753" s="817"/>
      <c r="G2753" s="544" t="s">
        <v>26</v>
      </c>
      <c r="H2753" s="543">
        <v>1</v>
      </c>
      <c r="I2753" s="542">
        <v>11.28</v>
      </c>
      <c r="J2753" s="542">
        <v>11.28</v>
      </c>
    </row>
    <row r="2754" spans="1:10" ht="24" customHeight="1">
      <c r="A2754" s="613" t="s">
        <v>14073</v>
      </c>
      <c r="B2754" s="545" t="s">
        <v>14097</v>
      </c>
      <c r="C2754" s="613" t="s">
        <v>7</v>
      </c>
      <c r="D2754" s="613" t="s">
        <v>11676</v>
      </c>
      <c r="E2754" s="817" t="s">
        <v>14096</v>
      </c>
      <c r="F2754" s="817"/>
      <c r="G2754" s="544" t="s">
        <v>26</v>
      </c>
      <c r="H2754" s="543">
        <v>1</v>
      </c>
      <c r="I2754" s="542">
        <v>7.0000000000000007E-2</v>
      </c>
      <c r="J2754" s="542">
        <v>7.0000000000000007E-2</v>
      </c>
    </row>
    <row r="2755" spans="1:10" ht="24" customHeight="1">
      <c r="A2755" s="613" t="s">
        <v>14073</v>
      </c>
      <c r="B2755" s="545" t="s">
        <v>14095</v>
      </c>
      <c r="C2755" s="613" t="s">
        <v>7</v>
      </c>
      <c r="D2755" s="613" t="s">
        <v>11736</v>
      </c>
      <c r="E2755" s="817" t="s">
        <v>14094</v>
      </c>
      <c r="F2755" s="817"/>
      <c r="G2755" s="544" t="s">
        <v>26</v>
      </c>
      <c r="H2755" s="543">
        <v>1</v>
      </c>
      <c r="I2755" s="542">
        <v>0.71</v>
      </c>
      <c r="J2755" s="542">
        <v>0.71</v>
      </c>
    </row>
    <row r="2756" spans="1:10" ht="25.5">
      <c r="A2756" s="614"/>
      <c r="B2756" s="614"/>
      <c r="C2756" s="614"/>
      <c r="D2756" s="614"/>
      <c r="E2756" s="614" t="s">
        <v>14070</v>
      </c>
      <c r="F2756" s="541">
        <v>6.1610344000000001</v>
      </c>
      <c r="G2756" s="614" t="s">
        <v>14069</v>
      </c>
      <c r="H2756" s="541">
        <v>5.18</v>
      </c>
      <c r="I2756" s="614" t="s">
        <v>14068</v>
      </c>
      <c r="J2756" s="541">
        <v>11.34</v>
      </c>
    </row>
    <row r="2757" spans="1:10" ht="15" thickBot="1">
      <c r="A2757" s="614"/>
      <c r="B2757" s="614"/>
      <c r="C2757" s="614"/>
      <c r="D2757" s="614"/>
      <c r="E2757" s="614" t="s">
        <v>14067</v>
      </c>
      <c r="F2757" s="541">
        <v>4.24</v>
      </c>
      <c r="G2757" s="614"/>
      <c r="H2757" s="818" t="s">
        <v>14066</v>
      </c>
      <c r="I2757" s="818"/>
      <c r="J2757" s="541">
        <v>19.579999999999998</v>
      </c>
    </row>
    <row r="2758" spans="1:10" ht="0.95" customHeight="1" thickTop="1">
      <c r="A2758" s="540"/>
      <c r="B2758" s="540"/>
      <c r="C2758" s="540"/>
      <c r="D2758" s="540"/>
      <c r="E2758" s="540"/>
      <c r="F2758" s="540"/>
      <c r="G2758" s="540"/>
      <c r="H2758" s="540"/>
      <c r="I2758" s="540"/>
      <c r="J2758" s="540"/>
    </row>
    <row r="2759" spans="1:10" ht="18" customHeight="1">
      <c r="A2759" s="615"/>
      <c r="B2759" s="554" t="s">
        <v>14089</v>
      </c>
      <c r="C2759" s="615" t="s">
        <v>14088</v>
      </c>
      <c r="D2759" s="615" t="s">
        <v>14087</v>
      </c>
      <c r="E2759" s="819" t="s">
        <v>14086</v>
      </c>
      <c r="F2759" s="819"/>
      <c r="G2759" s="555" t="s">
        <v>14085</v>
      </c>
      <c r="H2759" s="554" t="s">
        <v>14084</v>
      </c>
      <c r="I2759" s="554" t="s">
        <v>14083</v>
      </c>
      <c r="J2759" s="554" t="s">
        <v>14082</v>
      </c>
    </row>
    <row r="2760" spans="1:10" ht="24" customHeight="1">
      <c r="A2760" s="616" t="s">
        <v>14081</v>
      </c>
      <c r="B2760" s="553" t="s">
        <v>14170</v>
      </c>
      <c r="C2760" s="616" t="s">
        <v>7</v>
      </c>
      <c r="D2760" s="616" t="s">
        <v>299</v>
      </c>
      <c r="E2760" s="820" t="s">
        <v>14075</v>
      </c>
      <c r="F2760" s="820"/>
      <c r="G2760" s="552" t="s">
        <v>26</v>
      </c>
      <c r="H2760" s="551">
        <v>1</v>
      </c>
      <c r="I2760" s="550">
        <v>16.45</v>
      </c>
      <c r="J2760" s="550">
        <v>16.45</v>
      </c>
    </row>
    <row r="2761" spans="1:10" ht="24" customHeight="1">
      <c r="A2761" s="617" t="s">
        <v>14077</v>
      </c>
      <c r="B2761" s="549" t="s">
        <v>14227</v>
      </c>
      <c r="C2761" s="617" t="s">
        <v>7</v>
      </c>
      <c r="D2761" s="617" t="s">
        <v>3853</v>
      </c>
      <c r="E2761" s="821" t="s">
        <v>14075</v>
      </c>
      <c r="F2761" s="821"/>
      <c r="G2761" s="548" t="s">
        <v>26</v>
      </c>
      <c r="H2761" s="547">
        <v>1</v>
      </c>
      <c r="I2761" s="546">
        <v>0.09</v>
      </c>
      <c r="J2761" s="546">
        <v>0.09</v>
      </c>
    </row>
    <row r="2762" spans="1:10" ht="24" customHeight="1">
      <c r="A2762" s="613" t="s">
        <v>14073</v>
      </c>
      <c r="B2762" s="545" t="s">
        <v>14103</v>
      </c>
      <c r="C2762" s="613" t="s">
        <v>7</v>
      </c>
      <c r="D2762" s="613" t="s">
        <v>11501</v>
      </c>
      <c r="E2762" s="817" t="s">
        <v>14100</v>
      </c>
      <c r="F2762" s="817"/>
      <c r="G2762" s="544" t="s">
        <v>26</v>
      </c>
      <c r="H2762" s="543">
        <v>1</v>
      </c>
      <c r="I2762" s="542">
        <v>2.2000000000000002</v>
      </c>
      <c r="J2762" s="542">
        <v>2.2000000000000002</v>
      </c>
    </row>
    <row r="2763" spans="1:10" ht="24" customHeight="1">
      <c r="A2763" s="613" t="s">
        <v>14073</v>
      </c>
      <c r="B2763" s="545" t="s">
        <v>14214</v>
      </c>
      <c r="C2763" s="613" t="s">
        <v>7</v>
      </c>
      <c r="D2763" s="613" t="s">
        <v>11569</v>
      </c>
      <c r="E2763" s="817" t="s">
        <v>14098</v>
      </c>
      <c r="F2763" s="817"/>
      <c r="G2763" s="544" t="s">
        <v>26</v>
      </c>
      <c r="H2763" s="543">
        <v>1</v>
      </c>
      <c r="I2763" s="542">
        <v>0.66</v>
      </c>
      <c r="J2763" s="542">
        <v>0.66</v>
      </c>
    </row>
    <row r="2764" spans="1:10" ht="24" customHeight="1">
      <c r="A2764" s="613" t="s">
        <v>14073</v>
      </c>
      <c r="B2764" s="545" t="s">
        <v>14101</v>
      </c>
      <c r="C2764" s="613" t="s">
        <v>7</v>
      </c>
      <c r="D2764" s="613" t="s">
        <v>11582</v>
      </c>
      <c r="E2764" s="817" t="s">
        <v>14100</v>
      </c>
      <c r="F2764" s="817"/>
      <c r="G2764" s="544" t="s">
        <v>26</v>
      </c>
      <c r="H2764" s="543">
        <v>1</v>
      </c>
      <c r="I2764" s="542">
        <v>0.35</v>
      </c>
      <c r="J2764" s="542">
        <v>0.35</v>
      </c>
    </row>
    <row r="2765" spans="1:10" ht="24" customHeight="1">
      <c r="A2765" s="613" t="s">
        <v>14073</v>
      </c>
      <c r="B2765" s="545" t="s">
        <v>14213</v>
      </c>
      <c r="C2765" s="613" t="s">
        <v>7</v>
      </c>
      <c r="D2765" s="613" t="s">
        <v>11595</v>
      </c>
      <c r="E2765" s="817" t="s">
        <v>14098</v>
      </c>
      <c r="F2765" s="817"/>
      <c r="G2765" s="544" t="s">
        <v>26</v>
      </c>
      <c r="H2765" s="543">
        <v>1</v>
      </c>
      <c r="I2765" s="542">
        <v>0.01</v>
      </c>
      <c r="J2765" s="542">
        <v>0.01</v>
      </c>
    </row>
    <row r="2766" spans="1:10" ht="24" customHeight="1">
      <c r="A2766" s="613" t="s">
        <v>14073</v>
      </c>
      <c r="B2766" s="545" t="s">
        <v>14226</v>
      </c>
      <c r="C2766" s="613" t="s">
        <v>7</v>
      </c>
      <c r="D2766" s="613" t="s">
        <v>6694</v>
      </c>
      <c r="E2766" s="817" t="s">
        <v>14092</v>
      </c>
      <c r="F2766" s="817"/>
      <c r="G2766" s="544" t="s">
        <v>26</v>
      </c>
      <c r="H2766" s="543">
        <v>1</v>
      </c>
      <c r="I2766" s="542">
        <v>12.36</v>
      </c>
      <c r="J2766" s="542">
        <v>12.36</v>
      </c>
    </row>
    <row r="2767" spans="1:10" ht="24" customHeight="1">
      <c r="A2767" s="613" t="s">
        <v>14073</v>
      </c>
      <c r="B2767" s="545" t="s">
        <v>14097</v>
      </c>
      <c r="C2767" s="613" t="s">
        <v>7</v>
      </c>
      <c r="D2767" s="613" t="s">
        <v>11676</v>
      </c>
      <c r="E2767" s="817" t="s">
        <v>14096</v>
      </c>
      <c r="F2767" s="817"/>
      <c r="G2767" s="544" t="s">
        <v>26</v>
      </c>
      <c r="H2767" s="543">
        <v>1</v>
      </c>
      <c r="I2767" s="542">
        <v>7.0000000000000007E-2</v>
      </c>
      <c r="J2767" s="542">
        <v>7.0000000000000007E-2</v>
      </c>
    </row>
    <row r="2768" spans="1:10" ht="24" customHeight="1">
      <c r="A2768" s="613" t="s">
        <v>14073</v>
      </c>
      <c r="B2768" s="545" t="s">
        <v>14095</v>
      </c>
      <c r="C2768" s="613" t="s">
        <v>7</v>
      </c>
      <c r="D2768" s="613" t="s">
        <v>11736</v>
      </c>
      <c r="E2768" s="817" t="s">
        <v>14094</v>
      </c>
      <c r="F2768" s="817"/>
      <c r="G2768" s="544" t="s">
        <v>26</v>
      </c>
      <c r="H2768" s="543">
        <v>1</v>
      </c>
      <c r="I2768" s="542">
        <v>0.71</v>
      </c>
      <c r="J2768" s="542">
        <v>0.71</v>
      </c>
    </row>
    <row r="2769" spans="1:10" ht="25.5">
      <c r="A2769" s="614"/>
      <c r="B2769" s="614"/>
      <c r="C2769" s="614"/>
      <c r="D2769" s="614"/>
      <c r="E2769" s="614" t="s">
        <v>14070</v>
      </c>
      <c r="F2769" s="541">
        <v>6.7640986999999999</v>
      </c>
      <c r="G2769" s="614" t="s">
        <v>14069</v>
      </c>
      <c r="H2769" s="541">
        <v>5.69</v>
      </c>
      <c r="I2769" s="614" t="s">
        <v>14068</v>
      </c>
      <c r="J2769" s="541">
        <v>12.45</v>
      </c>
    </row>
    <row r="2770" spans="1:10" ht="15" thickBot="1">
      <c r="A2770" s="614"/>
      <c r="B2770" s="614"/>
      <c r="C2770" s="614"/>
      <c r="D2770" s="614"/>
      <c r="E2770" s="614" t="s">
        <v>14067</v>
      </c>
      <c r="F2770" s="541">
        <v>4.55</v>
      </c>
      <c r="G2770" s="614"/>
      <c r="H2770" s="818" t="s">
        <v>14066</v>
      </c>
      <c r="I2770" s="818"/>
      <c r="J2770" s="541">
        <v>21</v>
      </c>
    </row>
    <row r="2771" spans="1:10" ht="0.95" customHeight="1" thickTop="1">
      <c r="A2771" s="540"/>
      <c r="B2771" s="540"/>
      <c r="C2771" s="540"/>
      <c r="D2771" s="540"/>
      <c r="E2771" s="540"/>
      <c r="F2771" s="540"/>
      <c r="G2771" s="540"/>
      <c r="H2771" s="540"/>
      <c r="I2771" s="540"/>
      <c r="J2771" s="540"/>
    </row>
    <row r="2772" spans="1:10" ht="18" customHeight="1">
      <c r="A2772" s="615"/>
      <c r="B2772" s="554" t="s">
        <v>14089</v>
      </c>
      <c r="C2772" s="615" t="s">
        <v>14088</v>
      </c>
      <c r="D2772" s="615" t="s">
        <v>14087</v>
      </c>
      <c r="E2772" s="819" t="s">
        <v>14086</v>
      </c>
      <c r="F2772" s="819"/>
      <c r="G2772" s="555" t="s">
        <v>14085</v>
      </c>
      <c r="H2772" s="554" t="s">
        <v>14084</v>
      </c>
      <c r="I2772" s="554" t="s">
        <v>14083</v>
      </c>
      <c r="J2772" s="554" t="s">
        <v>14082</v>
      </c>
    </row>
    <row r="2773" spans="1:10" ht="24" customHeight="1">
      <c r="A2773" s="616" t="s">
        <v>14081</v>
      </c>
      <c r="B2773" s="553" t="s">
        <v>14225</v>
      </c>
      <c r="C2773" s="616" t="s">
        <v>7</v>
      </c>
      <c r="D2773" s="616" t="s">
        <v>300</v>
      </c>
      <c r="E2773" s="820" t="s">
        <v>14075</v>
      </c>
      <c r="F2773" s="820"/>
      <c r="G2773" s="552" t="s">
        <v>26</v>
      </c>
      <c r="H2773" s="551">
        <v>1</v>
      </c>
      <c r="I2773" s="550">
        <v>12.99</v>
      </c>
      <c r="J2773" s="550">
        <v>12.99</v>
      </c>
    </row>
    <row r="2774" spans="1:10" ht="24" customHeight="1">
      <c r="A2774" s="617" t="s">
        <v>14077</v>
      </c>
      <c r="B2774" s="549" t="s">
        <v>14224</v>
      </c>
      <c r="C2774" s="617" t="s">
        <v>7</v>
      </c>
      <c r="D2774" s="617" t="s">
        <v>3854</v>
      </c>
      <c r="E2774" s="821" t="s">
        <v>14075</v>
      </c>
      <c r="F2774" s="821"/>
      <c r="G2774" s="548" t="s">
        <v>26</v>
      </c>
      <c r="H2774" s="547">
        <v>1</v>
      </c>
      <c r="I2774" s="546">
        <v>0.1</v>
      </c>
      <c r="J2774" s="546">
        <v>0.1</v>
      </c>
    </row>
    <row r="2775" spans="1:10" ht="24" customHeight="1">
      <c r="A2775" s="613" t="s">
        <v>14073</v>
      </c>
      <c r="B2775" s="545" t="s">
        <v>14103</v>
      </c>
      <c r="C2775" s="613" t="s">
        <v>7</v>
      </c>
      <c r="D2775" s="613" t="s">
        <v>11501</v>
      </c>
      <c r="E2775" s="817" t="s">
        <v>14100</v>
      </c>
      <c r="F2775" s="817"/>
      <c r="G2775" s="544" t="s">
        <v>26</v>
      </c>
      <c r="H2775" s="543">
        <v>1</v>
      </c>
      <c r="I2775" s="542">
        <v>2.2000000000000002</v>
      </c>
      <c r="J2775" s="542">
        <v>2.2000000000000002</v>
      </c>
    </row>
    <row r="2776" spans="1:10" ht="24" customHeight="1">
      <c r="A2776" s="613" t="s">
        <v>14073</v>
      </c>
      <c r="B2776" s="545" t="s">
        <v>14214</v>
      </c>
      <c r="C2776" s="613" t="s">
        <v>7</v>
      </c>
      <c r="D2776" s="613" t="s">
        <v>11569</v>
      </c>
      <c r="E2776" s="817" t="s">
        <v>14098</v>
      </c>
      <c r="F2776" s="817"/>
      <c r="G2776" s="544" t="s">
        <v>26</v>
      </c>
      <c r="H2776" s="543">
        <v>1</v>
      </c>
      <c r="I2776" s="542">
        <v>0.66</v>
      </c>
      <c r="J2776" s="542">
        <v>0.66</v>
      </c>
    </row>
    <row r="2777" spans="1:10" ht="24" customHeight="1">
      <c r="A2777" s="613" t="s">
        <v>14073</v>
      </c>
      <c r="B2777" s="545" t="s">
        <v>14101</v>
      </c>
      <c r="C2777" s="613" t="s">
        <v>7</v>
      </c>
      <c r="D2777" s="613" t="s">
        <v>11582</v>
      </c>
      <c r="E2777" s="817" t="s">
        <v>14100</v>
      </c>
      <c r="F2777" s="817"/>
      <c r="G2777" s="544" t="s">
        <v>26</v>
      </c>
      <c r="H2777" s="543">
        <v>1</v>
      </c>
      <c r="I2777" s="542">
        <v>0.35</v>
      </c>
      <c r="J2777" s="542">
        <v>0.35</v>
      </c>
    </row>
    <row r="2778" spans="1:10" ht="24" customHeight="1">
      <c r="A2778" s="613" t="s">
        <v>14073</v>
      </c>
      <c r="B2778" s="545" t="s">
        <v>14213</v>
      </c>
      <c r="C2778" s="613" t="s">
        <v>7</v>
      </c>
      <c r="D2778" s="613" t="s">
        <v>11595</v>
      </c>
      <c r="E2778" s="817" t="s">
        <v>14098</v>
      </c>
      <c r="F2778" s="817"/>
      <c r="G2778" s="544" t="s">
        <v>26</v>
      </c>
      <c r="H2778" s="543">
        <v>1</v>
      </c>
      <c r="I2778" s="542">
        <v>0.01</v>
      </c>
      <c r="J2778" s="542">
        <v>0.01</v>
      </c>
    </row>
    <row r="2779" spans="1:10" ht="24" customHeight="1">
      <c r="A2779" s="613" t="s">
        <v>14073</v>
      </c>
      <c r="B2779" s="545" t="s">
        <v>14223</v>
      </c>
      <c r="C2779" s="613" t="s">
        <v>7</v>
      </c>
      <c r="D2779" s="613" t="s">
        <v>14046</v>
      </c>
      <c r="E2779" s="817" t="s">
        <v>14092</v>
      </c>
      <c r="F2779" s="817"/>
      <c r="G2779" s="544" t="s">
        <v>26</v>
      </c>
      <c r="H2779" s="543">
        <v>1</v>
      </c>
      <c r="I2779" s="542">
        <v>8.89</v>
      </c>
      <c r="J2779" s="542">
        <v>8.89</v>
      </c>
    </row>
    <row r="2780" spans="1:10" ht="24" customHeight="1">
      <c r="A2780" s="613" t="s">
        <v>14073</v>
      </c>
      <c r="B2780" s="545" t="s">
        <v>14097</v>
      </c>
      <c r="C2780" s="613" t="s">
        <v>7</v>
      </c>
      <c r="D2780" s="613" t="s">
        <v>11676</v>
      </c>
      <c r="E2780" s="817" t="s">
        <v>14096</v>
      </c>
      <c r="F2780" s="817"/>
      <c r="G2780" s="544" t="s">
        <v>26</v>
      </c>
      <c r="H2780" s="543">
        <v>1</v>
      </c>
      <c r="I2780" s="542">
        <v>7.0000000000000007E-2</v>
      </c>
      <c r="J2780" s="542">
        <v>7.0000000000000007E-2</v>
      </c>
    </row>
    <row r="2781" spans="1:10" ht="24" customHeight="1">
      <c r="A2781" s="613" t="s">
        <v>14073</v>
      </c>
      <c r="B2781" s="545" t="s">
        <v>14095</v>
      </c>
      <c r="C2781" s="613" t="s">
        <v>7</v>
      </c>
      <c r="D2781" s="613" t="s">
        <v>11736</v>
      </c>
      <c r="E2781" s="817" t="s">
        <v>14094</v>
      </c>
      <c r="F2781" s="817"/>
      <c r="G2781" s="544" t="s">
        <v>26</v>
      </c>
      <c r="H2781" s="543">
        <v>1</v>
      </c>
      <c r="I2781" s="542">
        <v>0.71</v>
      </c>
      <c r="J2781" s="542">
        <v>0.71</v>
      </c>
    </row>
    <row r="2782" spans="1:10" ht="25.5">
      <c r="A2782" s="614"/>
      <c r="B2782" s="614"/>
      <c r="C2782" s="614"/>
      <c r="D2782" s="614"/>
      <c r="E2782" s="614" t="s">
        <v>14070</v>
      </c>
      <c r="F2782" s="541">
        <v>4.8842768999999997</v>
      </c>
      <c r="G2782" s="614" t="s">
        <v>14069</v>
      </c>
      <c r="H2782" s="541">
        <v>4.1100000000000003</v>
      </c>
      <c r="I2782" s="614" t="s">
        <v>14068</v>
      </c>
      <c r="J2782" s="541">
        <v>8.99</v>
      </c>
    </row>
    <row r="2783" spans="1:10" ht="15" thickBot="1">
      <c r="A2783" s="614"/>
      <c r="B2783" s="614"/>
      <c r="C2783" s="614"/>
      <c r="D2783" s="614"/>
      <c r="E2783" s="614" t="s">
        <v>14067</v>
      </c>
      <c r="F2783" s="541">
        <v>3.59</v>
      </c>
      <c r="G2783" s="614"/>
      <c r="H2783" s="818" t="s">
        <v>14066</v>
      </c>
      <c r="I2783" s="818"/>
      <c r="J2783" s="541">
        <v>16.579999999999998</v>
      </c>
    </row>
    <row r="2784" spans="1:10" ht="0.95" customHeight="1" thickTop="1">
      <c r="A2784" s="540"/>
      <c r="B2784" s="540"/>
      <c r="C2784" s="540"/>
      <c r="D2784" s="540"/>
      <c r="E2784" s="540"/>
      <c r="F2784" s="540"/>
      <c r="G2784" s="540"/>
      <c r="H2784" s="540"/>
      <c r="I2784" s="540"/>
      <c r="J2784" s="540"/>
    </row>
    <row r="2785" spans="1:10" ht="18" customHeight="1">
      <c r="A2785" s="615"/>
      <c r="B2785" s="554" t="s">
        <v>14089</v>
      </c>
      <c r="C2785" s="615" t="s">
        <v>14088</v>
      </c>
      <c r="D2785" s="615" t="s">
        <v>14087</v>
      </c>
      <c r="E2785" s="819" t="s">
        <v>14086</v>
      </c>
      <c r="F2785" s="819"/>
      <c r="G2785" s="555" t="s">
        <v>14085</v>
      </c>
      <c r="H2785" s="554" t="s">
        <v>14084</v>
      </c>
      <c r="I2785" s="554" t="s">
        <v>14083</v>
      </c>
      <c r="J2785" s="554" t="s">
        <v>14082</v>
      </c>
    </row>
    <row r="2786" spans="1:10" ht="24" customHeight="1">
      <c r="A2786" s="616" t="s">
        <v>14081</v>
      </c>
      <c r="B2786" s="553" t="s">
        <v>14222</v>
      </c>
      <c r="C2786" s="616" t="s">
        <v>7</v>
      </c>
      <c r="D2786" s="616" t="s">
        <v>305</v>
      </c>
      <c r="E2786" s="820" t="s">
        <v>14075</v>
      </c>
      <c r="F2786" s="820"/>
      <c r="G2786" s="552" t="s">
        <v>26</v>
      </c>
      <c r="H2786" s="551">
        <v>1</v>
      </c>
      <c r="I2786" s="550">
        <v>18.16</v>
      </c>
      <c r="J2786" s="550">
        <v>18.16</v>
      </c>
    </row>
    <row r="2787" spans="1:10" ht="24" customHeight="1">
      <c r="A2787" s="617" t="s">
        <v>14077</v>
      </c>
      <c r="B2787" s="549" t="s">
        <v>14221</v>
      </c>
      <c r="C2787" s="617" t="s">
        <v>7</v>
      </c>
      <c r="D2787" s="617" t="s">
        <v>3859</v>
      </c>
      <c r="E2787" s="821" t="s">
        <v>14075</v>
      </c>
      <c r="F2787" s="821"/>
      <c r="G2787" s="548" t="s">
        <v>26</v>
      </c>
      <c r="H2787" s="547">
        <v>1</v>
      </c>
      <c r="I2787" s="546">
        <v>0.08</v>
      </c>
      <c r="J2787" s="546">
        <v>0.08</v>
      </c>
    </row>
    <row r="2788" spans="1:10" ht="24" customHeight="1">
      <c r="A2788" s="613" t="s">
        <v>14073</v>
      </c>
      <c r="B2788" s="545" t="s">
        <v>14103</v>
      </c>
      <c r="C2788" s="613" t="s">
        <v>7</v>
      </c>
      <c r="D2788" s="613" t="s">
        <v>11501</v>
      </c>
      <c r="E2788" s="817" t="s">
        <v>14100</v>
      </c>
      <c r="F2788" s="817"/>
      <c r="G2788" s="544" t="s">
        <v>26</v>
      </c>
      <c r="H2788" s="543">
        <v>1</v>
      </c>
      <c r="I2788" s="542">
        <v>2.2000000000000002</v>
      </c>
      <c r="J2788" s="542">
        <v>2.2000000000000002</v>
      </c>
    </row>
    <row r="2789" spans="1:10" ht="24" customHeight="1">
      <c r="A2789" s="613" t="s">
        <v>14073</v>
      </c>
      <c r="B2789" s="545" t="s">
        <v>14214</v>
      </c>
      <c r="C2789" s="613" t="s">
        <v>7</v>
      </c>
      <c r="D2789" s="613" t="s">
        <v>11569</v>
      </c>
      <c r="E2789" s="817" t="s">
        <v>14098</v>
      </c>
      <c r="F2789" s="817"/>
      <c r="G2789" s="544" t="s">
        <v>26</v>
      </c>
      <c r="H2789" s="543">
        <v>1</v>
      </c>
      <c r="I2789" s="542">
        <v>0.66</v>
      </c>
      <c r="J2789" s="542">
        <v>0.66</v>
      </c>
    </row>
    <row r="2790" spans="1:10" ht="24" customHeight="1">
      <c r="A2790" s="613" t="s">
        <v>14073</v>
      </c>
      <c r="B2790" s="545" t="s">
        <v>14101</v>
      </c>
      <c r="C2790" s="613" t="s">
        <v>7</v>
      </c>
      <c r="D2790" s="613" t="s">
        <v>11582</v>
      </c>
      <c r="E2790" s="817" t="s">
        <v>14100</v>
      </c>
      <c r="F2790" s="817"/>
      <c r="G2790" s="544" t="s">
        <v>26</v>
      </c>
      <c r="H2790" s="543">
        <v>1</v>
      </c>
      <c r="I2790" s="542">
        <v>0.35</v>
      </c>
      <c r="J2790" s="542">
        <v>0.35</v>
      </c>
    </row>
    <row r="2791" spans="1:10" ht="24" customHeight="1">
      <c r="A2791" s="613" t="s">
        <v>14073</v>
      </c>
      <c r="B2791" s="545" t="s">
        <v>14213</v>
      </c>
      <c r="C2791" s="613" t="s">
        <v>7</v>
      </c>
      <c r="D2791" s="613" t="s">
        <v>11595</v>
      </c>
      <c r="E2791" s="817" t="s">
        <v>14098</v>
      </c>
      <c r="F2791" s="817"/>
      <c r="G2791" s="544" t="s">
        <v>26</v>
      </c>
      <c r="H2791" s="543">
        <v>1</v>
      </c>
      <c r="I2791" s="542">
        <v>0.01</v>
      </c>
      <c r="J2791" s="542">
        <v>0.01</v>
      </c>
    </row>
    <row r="2792" spans="1:10" ht="24" customHeight="1">
      <c r="A2792" s="613" t="s">
        <v>14073</v>
      </c>
      <c r="B2792" s="545" t="s">
        <v>14220</v>
      </c>
      <c r="C2792" s="613" t="s">
        <v>7</v>
      </c>
      <c r="D2792" s="613" t="s">
        <v>6697</v>
      </c>
      <c r="E2792" s="817" t="s">
        <v>14092</v>
      </c>
      <c r="F2792" s="817"/>
      <c r="G2792" s="544" t="s">
        <v>26</v>
      </c>
      <c r="H2792" s="543">
        <v>1</v>
      </c>
      <c r="I2792" s="542">
        <v>14.08</v>
      </c>
      <c r="J2792" s="542">
        <v>14.08</v>
      </c>
    </row>
    <row r="2793" spans="1:10" ht="24" customHeight="1">
      <c r="A2793" s="613" t="s">
        <v>14073</v>
      </c>
      <c r="B2793" s="545" t="s">
        <v>14097</v>
      </c>
      <c r="C2793" s="613" t="s">
        <v>7</v>
      </c>
      <c r="D2793" s="613" t="s">
        <v>11676</v>
      </c>
      <c r="E2793" s="817" t="s">
        <v>14096</v>
      </c>
      <c r="F2793" s="817"/>
      <c r="G2793" s="544" t="s">
        <v>26</v>
      </c>
      <c r="H2793" s="543">
        <v>1</v>
      </c>
      <c r="I2793" s="542">
        <v>7.0000000000000007E-2</v>
      </c>
      <c r="J2793" s="542">
        <v>7.0000000000000007E-2</v>
      </c>
    </row>
    <row r="2794" spans="1:10" ht="24" customHeight="1">
      <c r="A2794" s="613" t="s">
        <v>14073</v>
      </c>
      <c r="B2794" s="545" t="s">
        <v>14095</v>
      </c>
      <c r="C2794" s="613" t="s">
        <v>7</v>
      </c>
      <c r="D2794" s="613" t="s">
        <v>11736</v>
      </c>
      <c r="E2794" s="817" t="s">
        <v>14094</v>
      </c>
      <c r="F2794" s="817"/>
      <c r="G2794" s="544" t="s">
        <v>26</v>
      </c>
      <c r="H2794" s="543">
        <v>1</v>
      </c>
      <c r="I2794" s="542">
        <v>0.71</v>
      </c>
      <c r="J2794" s="542">
        <v>0.71</v>
      </c>
    </row>
    <row r="2795" spans="1:10" ht="25.5">
      <c r="A2795" s="614"/>
      <c r="B2795" s="614"/>
      <c r="C2795" s="614"/>
      <c r="D2795" s="614"/>
      <c r="E2795" s="614" t="s">
        <v>14070</v>
      </c>
      <c r="F2795" s="541">
        <v>7.6931434999999997</v>
      </c>
      <c r="G2795" s="614" t="s">
        <v>14069</v>
      </c>
      <c r="H2795" s="541">
        <v>6.47</v>
      </c>
      <c r="I2795" s="614" t="s">
        <v>14068</v>
      </c>
      <c r="J2795" s="541">
        <v>14.16</v>
      </c>
    </row>
    <row r="2796" spans="1:10" ht="15" thickBot="1">
      <c r="A2796" s="614"/>
      <c r="B2796" s="614"/>
      <c r="C2796" s="614"/>
      <c r="D2796" s="614"/>
      <c r="E2796" s="614" t="s">
        <v>14067</v>
      </c>
      <c r="F2796" s="541">
        <v>5.03</v>
      </c>
      <c r="G2796" s="614"/>
      <c r="H2796" s="818" t="s">
        <v>14066</v>
      </c>
      <c r="I2796" s="818"/>
      <c r="J2796" s="541">
        <v>23.19</v>
      </c>
    </row>
    <row r="2797" spans="1:10" ht="0.95" customHeight="1" thickTop="1">
      <c r="A2797" s="540"/>
      <c r="B2797" s="540"/>
      <c r="C2797" s="540"/>
      <c r="D2797" s="540"/>
      <c r="E2797" s="540"/>
      <c r="F2797" s="540"/>
      <c r="G2797" s="540"/>
      <c r="H2797" s="540"/>
      <c r="I2797" s="540"/>
      <c r="J2797" s="540"/>
    </row>
    <row r="2798" spans="1:10" ht="18" customHeight="1">
      <c r="A2798" s="615"/>
      <c r="B2798" s="554" t="s">
        <v>14089</v>
      </c>
      <c r="C2798" s="615" t="s">
        <v>14088</v>
      </c>
      <c r="D2798" s="615" t="s">
        <v>14087</v>
      </c>
      <c r="E2798" s="819" t="s">
        <v>14086</v>
      </c>
      <c r="F2798" s="819"/>
      <c r="G2798" s="555" t="s">
        <v>14085</v>
      </c>
      <c r="H2798" s="554" t="s">
        <v>14084</v>
      </c>
      <c r="I2798" s="554" t="s">
        <v>14083</v>
      </c>
      <c r="J2798" s="554" t="s">
        <v>14082</v>
      </c>
    </row>
    <row r="2799" spans="1:10" ht="24" customHeight="1">
      <c r="A2799" s="616" t="s">
        <v>14081</v>
      </c>
      <c r="B2799" s="553" t="s">
        <v>14153</v>
      </c>
      <c r="C2799" s="616" t="s">
        <v>7</v>
      </c>
      <c r="D2799" s="616" t="s">
        <v>302</v>
      </c>
      <c r="E2799" s="820" t="s">
        <v>14075</v>
      </c>
      <c r="F2799" s="820"/>
      <c r="G2799" s="552" t="s">
        <v>26</v>
      </c>
      <c r="H2799" s="551">
        <v>1</v>
      </c>
      <c r="I2799" s="550">
        <v>13.49</v>
      </c>
      <c r="J2799" s="550">
        <v>13.49</v>
      </c>
    </row>
    <row r="2800" spans="1:10" ht="24" customHeight="1">
      <c r="A2800" s="617" t="s">
        <v>14077</v>
      </c>
      <c r="B2800" s="549" t="s">
        <v>14219</v>
      </c>
      <c r="C2800" s="617" t="s">
        <v>7</v>
      </c>
      <c r="D2800" s="617" t="s">
        <v>3856</v>
      </c>
      <c r="E2800" s="821" t="s">
        <v>14075</v>
      </c>
      <c r="F2800" s="821"/>
      <c r="G2800" s="548" t="s">
        <v>26</v>
      </c>
      <c r="H2800" s="547">
        <v>1</v>
      </c>
      <c r="I2800" s="546">
        <v>7.0000000000000007E-2</v>
      </c>
      <c r="J2800" s="546">
        <v>7.0000000000000007E-2</v>
      </c>
    </row>
    <row r="2801" spans="1:10" ht="24" customHeight="1">
      <c r="A2801" s="613" t="s">
        <v>14073</v>
      </c>
      <c r="B2801" s="545" t="s">
        <v>14103</v>
      </c>
      <c r="C2801" s="613" t="s">
        <v>7</v>
      </c>
      <c r="D2801" s="613" t="s">
        <v>11501</v>
      </c>
      <c r="E2801" s="817" t="s">
        <v>14100</v>
      </c>
      <c r="F2801" s="817"/>
      <c r="G2801" s="544" t="s">
        <v>26</v>
      </c>
      <c r="H2801" s="543">
        <v>1</v>
      </c>
      <c r="I2801" s="542">
        <v>2.2000000000000002</v>
      </c>
      <c r="J2801" s="542">
        <v>2.2000000000000002</v>
      </c>
    </row>
    <row r="2802" spans="1:10" ht="24" customHeight="1">
      <c r="A2802" s="613" t="s">
        <v>14073</v>
      </c>
      <c r="B2802" s="545" t="s">
        <v>14214</v>
      </c>
      <c r="C2802" s="613" t="s">
        <v>7</v>
      </c>
      <c r="D2802" s="613" t="s">
        <v>11569</v>
      </c>
      <c r="E2802" s="817" t="s">
        <v>14098</v>
      </c>
      <c r="F2802" s="817"/>
      <c r="G2802" s="544" t="s">
        <v>26</v>
      </c>
      <c r="H2802" s="543">
        <v>1</v>
      </c>
      <c r="I2802" s="542">
        <v>0.66</v>
      </c>
      <c r="J2802" s="542">
        <v>0.66</v>
      </c>
    </row>
    <row r="2803" spans="1:10" ht="24" customHeight="1">
      <c r="A2803" s="613" t="s">
        <v>14073</v>
      </c>
      <c r="B2803" s="545" t="s">
        <v>14101</v>
      </c>
      <c r="C2803" s="613" t="s">
        <v>7</v>
      </c>
      <c r="D2803" s="613" t="s">
        <v>11582</v>
      </c>
      <c r="E2803" s="817" t="s">
        <v>14100</v>
      </c>
      <c r="F2803" s="817"/>
      <c r="G2803" s="544" t="s">
        <v>26</v>
      </c>
      <c r="H2803" s="543">
        <v>1</v>
      </c>
      <c r="I2803" s="542">
        <v>0.35</v>
      </c>
      <c r="J2803" s="542">
        <v>0.35</v>
      </c>
    </row>
    <row r="2804" spans="1:10" ht="24" customHeight="1">
      <c r="A2804" s="613" t="s">
        <v>14073</v>
      </c>
      <c r="B2804" s="545" t="s">
        <v>14213</v>
      </c>
      <c r="C2804" s="613" t="s">
        <v>7</v>
      </c>
      <c r="D2804" s="613" t="s">
        <v>11595</v>
      </c>
      <c r="E2804" s="817" t="s">
        <v>14098</v>
      </c>
      <c r="F2804" s="817"/>
      <c r="G2804" s="544" t="s">
        <v>26</v>
      </c>
      <c r="H2804" s="543">
        <v>1</v>
      </c>
      <c r="I2804" s="542">
        <v>0.01</v>
      </c>
      <c r="J2804" s="542">
        <v>0.01</v>
      </c>
    </row>
    <row r="2805" spans="1:10" ht="24" customHeight="1">
      <c r="A2805" s="613" t="s">
        <v>14073</v>
      </c>
      <c r="B2805" s="545" t="s">
        <v>14218</v>
      </c>
      <c r="C2805" s="613" t="s">
        <v>7</v>
      </c>
      <c r="D2805" s="613" t="s">
        <v>10165</v>
      </c>
      <c r="E2805" s="817" t="s">
        <v>14092</v>
      </c>
      <c r="F2805" s="817"/>
      <c r="G2805" s="544" t="s">
        <v>26</v>
      </c>
      <c r="H2805" s="543">
        <v>1</v>
      </c>
      <c r="I2805" s="542">
        <v>9.42</v>
      </c>
      <c r="J2805" s="542">
        <v>9.42</v>
      </c>
    </row>
    <row r="2806" spans="1:10" ht="24" customHeight="1">
      <c r="A2806" s="613" t="s">
        <v>14073</v>
      </c>
      <c r="B2806" s="545" t="s">
        <v>14097</v>
      </c>
      <c r="C2806" s="613" t="s">
        <v>7</v>
      </c>
      <c r="D2806" s="613" t="s">
        <v>11676</v>
      </c>
      <c r="E2806" s="817" t="s">
        <v>14096</v>
      </c>
      <c r="F2806" s="817"/>
      <c r="G2806" s="544" t="s">
        <v>26</v>
      </c>
      <c r="H2806" s="543">
        <v>1</v>
      </c>
      <c r="I2806" s="542">
        <v>7.0000000000000007E-2</v>
      </c>
      <c r="J2806" s="542">
        <v>7.0000000000000007E-2</v>
      </c>
    </row>
    <row r="2807" spans="1:10" ht="24" customHeight="1">
      <c r="A2807" s="613" t="s">
        <v>14073</v>
      </c>
      <c r="B2807" s="545" t="s">
        <v>14095</v>
      </c>
      <c r="C2807" s="613" t="s">
        <v>7</v>
      </c>
      <c r="D2807" s="613" t="s">
        <v>11736</v>
      </c>
      <c r="E2807" s="817" t="s">
        <v>14094</v>
      </c>
      <c r="F2807" s="817"/>
      <c r="G2807" s="544" t="s">
        <v>26</v>
      </c>
      <c r="H2807" s="543">
        <v>1</v>
      </c>
      <c r="I2807" s="542">
        <v>0.71</v>
      </c>
      <c r="J2807" s="542">
        <v>0.71</v>
      </c>
    </row>
    <row r="2808" spans="1:10" ht="25.5">
      <c r="A2808" s="614"/>
      <c r="B2808" s="614"/>
      <c r="C2808" s="614"/>
      <c r="D2808" s="614"/>
      <c r="E2808" s="614" t="s">
        <v>14070</v>
      </c>
      <c r="F2808" s="541">
        <v>5.1559274000000004</v>
      </c>
      <c r="G2808" s="614" t="s">
        <v>14069</v>
      </c>
      <c r="H2808" s="541">
        <v>4.33</v>
      </c>
      <c r="I2808" s="614" t="s">
        <v>14068</v>
      </c>
      <c r="J2808" s="541">
        <v>9.49</v>
      </c>
    </row>
    <row r="2809" spans="1:10" ht="15" thickBot="1">
      <c r="A2809" s="614"/>
      <c r="B2809" s="614"/>
      <c r="C2809" s="614"/>
      <c r="D2809" s="614"/>
      <c r="E2809" s="614" t="s">
        <v>14067</v>
      </c>
      <c r="F2809" s="541">
        <v>3.73</v>
      </c>
      <c r="G2809" s="614"/>
      <c r="H2809" s="818" t="s">
        <v>14066</v>
      </c>
      <c r="I2809" s="818"/>
      <c r="J2809" s="541">
        <v>17.22</v>
      </c>
    </row>
    <row r="2810" spans="1:10" ht="0.95" customHeight="1" thickTop="1">
      <c r="A2810" s="540"/>
      <c r="B2810" s="540"/>
      <c r="C2810" s="540"/>
      <c r="D2810" s="540"/>
      <c r="E2810" s="540"/>
      <c r="F2810" s="540"/>
      <c r="G2810" s="540"/>
      <c r="H2810" s="540"/>
      <c r="I2810" s="540"/>
      <c r="J2810" s="540"/>
    </row>
    <row r="2811" spans="1:10" ht="18" customHeight="1">
      <c r="A2811" s="615"/>
      <c r="B2811" s="554" t="s">
        <v>14089</v>
      </c>
      <c r="C2811" s="615" t="s">
        <v>14088</v>
      </c>
      <c r="D2811" s="615" t="s">
        <v>14087</v>
      </c>
      <c r="E2811" s="819" t="s">
        <v>14086</v>
      </c>
      <c r="F2811" s="819"/>
      <c r="G2811" s="555" t="s">
        <v>14085</v>
      </c>
      <c r="H2811" s="554" t="s">
        <v>14084</v>
      </c>
      <c r="I2811" s="554" t="s">
        <v>14083</v>
      </c>
      <c r="J2811" s="554" t="s">
        <v>14082</v>
      </c>
    </row>
    <row r="2812" spans="1:10" ht="24" customHeight="1">
      <c r="A2812" s="616" t="s">
        <v>14081</v>
      </c>
      <c r="B2812" s="553" t="s">
        <v>14178</v>
      </c>
      <c r="C2812" s="616" t="s">
        <v>7</v>
      </c>
      <c r="D2812" s="616" t="s">
        <v>306</v>
      </c>
      <c r="E2812" s="820" t="s">
        <v>14075</v>
      </c>
      <c r="F2812" s="820"/>
      <c r="G2812" s="552" t="s">
        <v>26</v>
      </c>
      <c r="H2812" s="551">
        <v>1</v>
      </c>
      <c r="I2812" s="550">
        <v>14.32</v>
      </c>
      <c r="J2812" s="550">
        <v>14.32</v>
      </c>
    </row>
    <row r="2813" spans="1:10" ht="24" customHeight="1">
      <c r="A2813" s="617" t="s">
        <v>14077</v>
      </c>
      <c r="B2813" s="549" t="s">
        <v>14217</v>
      </c>
      <c r="C2813" s="617" t="s">
        <v>7</v>
      </c>
      <c r="D2813" s="617" t="s">
        <v>3860</v>
      </c>
      <c r="E2813" s="821" t="s">
        <v>14075</v>
      </c>
      <c r="F2813" s="821"/>
      <c r="G2813" s="548" t="s">
        <v>26</v>
      </c>
      <c r="H2813" s="547">
        <v>1</v>
      </c>
      <c r="I2813" s="546">
        <v>0.05</v>
      </c>
      <c r="J2813" s="546">
        <v>0.05</v>
      </c>
    </row>
    <row r="2814" spans="1:10" ht="24" customHeight="1">
      <c r="A2814" s="613" t="s">
        <v>14073</v>
      </c>
      <c r="B2814" s="545" t="s">
        <v>14103</v>
      </c>
      <c r="C2814" s="613" t="s">
        <v>7</v>
      </c>
      <c r="D2814" s="613" t="s">
        <v>11501</v>
      </c>
      <c r="E2814" s="817" t="s">
        <v>14100</v>
      </c>
      <c r="F2814" s="817"/>
      <c r="G2814" s="544" t="s">
        <v>26</v>
      </c>
      <c r="H2814" s="543">
        <v>1</v>
      </c>
      <c r="I2814" s="542">
        <v>2.2000000000000002</v>
      </c>
      <c r="J2814" s="542">
        <v>2.2000000000000002</v>
      </c>
    </row>
    <row r="2815" spans="1:10" ht="24" customHeight="1">
      <c r="A2815" s="613" t="s">
        <v>14073</v>
      </c>
      <c r="B2815" s="545" t="s">
        <v>14214</v>
      </c>
      <c r="C2815" s="613" t="s">
        <v>7</v>
      </c>
      <c r="D2815" s="613" t="s">
        <v>11569</v>
      </c>
      <c r="E2815" s="817" t="s">
        <v>14098</v>
      </c>
      <c r="F2815" s="817"/>
      <c r="G2815" s="544" t="s">
        <v>26</v>
      </c>
      <c r="H2815" s="543">
        <v>1</v>
      </c>
      <c r="I2815" s="542">
        <v>0.66</v>
      </c>
      <c r="J2815" s="542">
        <v>0.66</v>
      </c>
    </row>
    <row r="2816" spans="1:10" ht="24" customHeight="1">
      <c r="A2816" s="613" t="s">
        <v>14073</v>
      </c>
      <c r="B2816" s="545" t="s">
        <v>14101</v>
      </c>
      <c r="C2816" s="613" t="s">
        <v>7</v>
      </c>
      <c r="D2816" s="613" t="s">
        <v>11582</v>
      </c>
      <c r="E2816" s="817" t="s">
        <v>14100</v>
      </c>
      <c r="F2816" s="817"/>
      <c r="G2816" s="544" t="s">
        <v>26</v>
      </c>
      <c r="H2816" s="543">
        <v>1</v>
      </c>
      <c r="I2816" s="542">
        <v>0.35</v>
      </c>
      <c r="J2816" s="542">
        <v>0.35</v>
      </c>
    </row>
    <row r="2817" spans="1:10" ht="24" customHeight="1">
      <c r="A2817" s="613" t="s">
        <v>14073</v>
      </c>
      <c r="B2817" s="545" t="s">
        <v>14213</v>
      </c>
      <c r="C2817" s="613" t="s">
        <v>7</v>
      </c>
      <c r="D2817" s="613" t="s">
        <v>11595</v>
      </c>
      <c r="E2817" s="817" t="s">
        <v>14098</v>
      </c>
      <c r="F2817" s="817"/>
      <c r="G2817" s="544" t="s">
        <v>26</v>
      </c>
      <c r="H2817" s="543">
        <v>1</v>
      </c>
      <c r="I2817" s="542">
        <v>0.01</v>
      </c>
      <c r="J2817" s="542">
        <v>0.01</v>
      </c>
    </row>
    <row r="2818" spans="1:10" ht="24" customHeight="1">
      <c r="A2818" s="613" t="s">
        <v>14073</v>
      </c>
      <c r="B2818" s="545" t="s">
        <v>14216</v>
      </c>
      <c r="C2818" s="613" t="s">
        <v>7</v>
      </c>
      <c r="D2818" s="613" t="s">
        <v>6700</v>
      </c>
      <c r="E2818" s="817" t="s">
        <v>14092</v>
      </c>
      <c r="F2818" s="817"/>
      <c r="G2818" s="544" t="s">
        <v>26</v>
      </c>
      <c r="H2818" s="543">
        <v>1</v>
      </c>
      <c r="I2818" s="542">
        <v>10.27</v>
      </c>
      <c r="J2818" s="542">
        <v>10.27</v>
      </c>
    </row>
    <row r="2819" spans="1:10" ht="24" customHeight="1">
      <c r="A2819" s="613" t="s">
        <v>14073</v>
      </c>
      <c r="B2819" s="545" t="s">
        <v>14097</v>
      </c>
      <c r="C2819" s="613" t="s">
        <v>7</v>
      </c>
      <c r="D2819" s="613" t="s">
        <v>11676</v>
      </c>
      <c r="E2819" s="817" t="s">
        <v>14096</v>
      </c>
      <c r="F2819" s="817"/>
      <c r="G2819" s="544" t="s">
        <v>26</v>
      </c>
      <c r="H2819" s="543">
        <v>1</v>
      </c>
      <c r="I2819" s="542">
        <v>7.0000000000000007E-2</v>
      </c>
      <c r="J2819" s="542">
        <v>7.0000000000000007E-2</v>
      </c>
    </row>
    <row r="2820" spans="1:10" ht="24" customHeight="1">
      <c r="A2820" s="613" t="s">
        <v>14073</v>
      </c>
      <c r="B2820" s="545" t="s">
        <v>14095</v>
      </c>
      <c r="C2820" s="613" t="s">
        <v>7</v>
      </c>
      <c r="D2820" s="613" t="s">
        <v>11736</v>
      </c>
      <c r="E2820" s="817" t="s">
        <v>14094</v>
      </c>
      <c r="F2820" s="817"/>
      <c r="G2820" s="544" t="s">
        <v>26</v>
      </c>
      <c r="H2820" s="543">
        <v>1</v>
      </c>
      <c r="I2820" s="542">
        <v>0.71</v>
      </c>
      <c r="J2820" s="542">
        <v>0.71</v>
      </c>
    </row>
    <row r="2821" spans="1:10" ht="25.5">
      <c r="A2821" s="614"/>
      <c r="B2821" s="614"/>
      <c r="C2821" s="614"/>
      <c r="D2821" s="614"/>
      <c r="E2821" s="614" t="s">
        <v>14070</v>
      </c>
      <c r="F2821" s="541">
        <v>5.6068673000000002</v>
      </c>
      <c r="G2821" s="614" t="s">
        <v>14069</v>
      </c>
      <c r="H2821" s="541">
        <v>4.71</v>
      </c>
      <c r="I2821" s="614" t="s">
        <v>14068</v>
      </c>
      <c r="J2821" s="541">
        <v>10.32</v>
      </c>
    </row>
    <row r="2822" spans="1:10" ht="15" thickBot="1">
      <c r="A2822" s="614"/>
      <c r="B2822" s="614"/>
      <c r="C2822" s="614"/>
      <c r="D2822" s="614"/>
      <c r="E2822" s="614" t="s">
        <v>14067</v>
      </c>
      <c r="F2822" s="541">
        <v>3.96</v>
      </c>
      <c r="G2822" s="614"/>
      <c r="H2822" s="818" t="s">
        <v>14066</v>
      </c>
      <c r="I2822" s="818"/>
      <c r="J2822" s="541">
        <v>18.28</v>
      </c>
    </row>
    <row r="2823" spans="1:10" ht="0.95" customHeight="1" thickTop="1">
      <c r="A2823" s="540"/>
      <c r="B2823" s="540"/>
      <c r="C2823" s="540"/>
      <c r="D2823" s="540"/>
      <c r="E2823" s="540"/>
      <c r="F2823" s="540"/>
      <c r="G2823" s="540"/>
      <c r="H2823" s="540"/>
      <c r="I2823" s="540"/>
      <c r="J2823" s="540"/>
    </row>
    <row r="2824" spans="1:10" ht="18" customHeight="1">
      <c r="A2824" s="615"/>
      <c r="B2824" s="554" t="s">
        <v>14089</v>
      </c>
      <c r="C2824" s="615" t="s">
        <v>14088</v>
      </c>
      <c r="D2824" s="615" t="s">
        <v>14087</v>
      </c>
      <c r="E2824" s="819" t="s">
        <v>14086</v>
      </c>
      <c r="F2824" s="819"/>
      <c r="G2824" s="555" t="s">
        <v>14085</v>
      </c>
      <c r="H2824" s="554" t="s">
        <v>14084</v>
      </c>
      <c r="I2824" s="554" t="s">
        <v>14083</v>
      </c>
      <c r="J2824" s="554" t="s">
        <v>14082</v>
      </c>
    </row>
    <row r="2825" spans="1:10" ht="24" customHeight="1">
      <c r="A2825" s="616" t="s">
        <v>14081</v>
      </c>
      <c r="B2825" s="553" t="s">
        <v>14162</v>
      </c>
      <c r="C2825" s="616" t="s">
        <v>7</v>
      </c>
      <c r="D2825" s="616" t="s">
        <v>308</v>
      </c>
      <c r="E2825" s="820" t="s">
        <v>14075</v>
      </c>
      <c r="F2825" s="820"/>
      <c r="G2825" s="552" t="s">
        <v>26</v>
      </c>
      <c r="H2825" s="551">
        <v>1</v>
      </c>
      <c r="I2825" s="550">
        <v>13.47</v>
      </c>
      <c r="J2825" s="550">
        <v>13.47</v>
      </c>
    </row>
    <row r="2826" spans="1:10" ht="24" customHeight="1">
      <c r="A2826" s="617" t="s">
        <v>14077</v>
      </c>
      <c r="B2826" s="549" t="s">
        <v>14215</v>
      </c>
      <c r="C2826" s="617" t="s">
        <v>7</v>
      </c>
      <c r="D2826" s="617" t="s">
        <v>3862</v>
      </c>
      <c r="E2826" s="821" t="s">
        <v>14075</v>
      </c>
      <c r="F2826" s="821"/>
      <c r="G2826" s="548" t="s">
        <v>26</v>
      </c>
      <c r="H2826" s="547">
        <v>1</v>
      </c>
      <c r="I2826" s="546">
        <v>0.05</v>
      </c>
      <c r="J2826" s="546">
        <v>0.05</v>
      </c>
    </row>
    <row r="2827" spans="1:10" ht="24" customHeight="1">
      <c r="A2827" s="613" t="s">
        <v>14073</v>
      </c>
      <c r="B2827" s="545" t="s">
        <v>14103</v>
      </c>
      <c r="C2827" s="613" t="s">
        <v>7</v>
      </c>
      <c r="D2827" s="613" t="s">
        <v>11501</v>
      </c>
      <c r="E2827" s="817" t="s">
        <v>14100</v>
      </c>
      <c r="F2827" s="817"/>
      <c r="G2827" s="544" t="s">
        <v>26</v>
      </c>
      <c r="H2827" s="543">
        <v>1</v>
      </c>
      <c r="I2827" s="542">
        <v>2.2000000000000002</v>
      </c>
      <c r="J2827" s="542">
        <v>2.2000000000000002</v>
      </c>
    </row>
    <row r="2828" spans="1:10" ht="24" customHeight="1">
      <c r="A2828" s="613" t="s">
        <v>14073</v>
      </c>
      <c r="B2828" s="545" t="s">
        <v>14214</v>
      </c>
      <c r="C2828" s="613" t="s">
        <v>7</v>
      </c>
      <c r="D2828" s="613" t="s">
        <v>11569</v>
      </c>
      <c r="E2828" s="817" t="s">
        <v>14098</v>
      </c>
      <c r="F2828" s="817"/>
      <c r="G2828" s="544" t="s">
        <v>26</v>
      </c>
      <c r="H2828" s="543">
        <v>1</v>
      </c>
      <c r="I2828" s="542">
        <v>0.66</v>
      </c>
      <c r="J2828" s="542">
        <v>0.66</v>
      </c>
    </row>
    <row r="2829" spans="1:10" ht="24" customHeight="1">
      <c r="A2829" s="613" t="s">
        <v>14073</v>
      </c>
      <c r="B2829" s="545" t="s">
        <v>14101</v>
      </c>
      <c r="C2829" s="613" t="s">
        <v>7</v>
      </c>
      <c r="D2829" s="613" t="s">
        <v>11582</v>
      </c>
      <c r="E2829" s="817" t="s">
        <v>14100</v>
      </c>
      <c r="F2829" s="817"/>
      <c r="G2829" s="544" t="s">
        <v>26</v>
      </c>
      <c r="H2829" s="543">
        <v>1</v>
      </c>
      <c r="I2829" s="542">
        <v>0.35</v>
      </c>
      <c r="J2829" s="542">
        <v>0.35</v>
      </c>
    </row>
    <row r="2830" spans="1:10" ht="24" customHeight="1">
      <c r="A2830" s="613" t="s">
        <v>14073</v>
      </c>
      <c r="B2830" s="545" t="s">
        <v>14213</v>
      </c>
      <c r="C2830" s="613" t="s">
        <v>7</v>
      </c>
      <c r="D2830" s="613" t="s">
        <v>11595</v>
      </c>
      <c r="E2830" s="817" t="s">
        <v>14098</v>
      </c>
      <c r="F2830" s="817"/>
      <c r="G2830" s="544" t="s">
        <v>26</v>
      </c>
      <c r="H2830" s="543">
        <v>1</v>
      </c>
      <c r="I2830" s="542">
        <v>0.01</v>
      </c>
      <c r="J2830" s="542">
        <v>0.01</v>
      </c>
    </row>
    <row r="2831" spans="1:10" ht="24" customHeight="1">
      <c r="A2831" s="613" t="s">
        <v>14073</v>
      </c>
      <c r="B2831" s="545" t="s">
        <v>14212</v>
      </c>
      <c r="C2831" s="613" t="s">
        <v>7</v>
      </c>
      <c r="D2831" s="613" t="s">
        <v>6696</v>
      </c>
      <c r="E2831" s="817" t="s">
        <v>14092</v>
      </c>
      <c r="F2831" s="817"/>
      <c r="G2831" s="544" t="s">
        <v>26</v>
      </c>
      <c r="H2831" s="543">
        <v>1</v>
      </c>
      <c r="I2831" s="542">
        <v>9.42</v>
      </c>
      <c r="J2831" s="542">
        <v>9.42</v>
      </c>
    </row>
    <row r="2832" spans="1:10" ht="24" customHeight="1">
      <c r="A2832" s="613" t="s">
        <v>14073</v>
      </c>
      <c r="B2832" s="545" t="s">
        <v>14097</v>
      </c>
      <c r="C2832" s="613" t="s">
        <v>7</v>
      </c>
      <c r="D2832" s="613" t="s">
        <v>11676</v>
      </c>
      <c r="E2832" s="817" t="s">
        <v>14096</v>
      </c>
      <c r="F2832" s="817"/>
      <c r="G2832" s="544" t="s">
        <v>26</v>
      </c>
      <c r="H2832" s="543">
        <v>1</v>
      </c>
      <c r="I2832" s="542">
        <v>7.0000000000000007E-2</v>
      </c>
      <c r="J2832" s="542">
        <v>7.0000000000000007E-2</v>
      </c>
    </row>
    <row r="2833" spans="1:10" ht="24" customHeight="1">
      <c r="A2833" s="613" t="s">
        <v>14073</v>
      </c>
      <c r="B2833" s="545" t="s">
        <v>14095</v>
      </c>
      <c r="C2833" s="613" t="s">
        <v>7</v>
      </c>
      <c r="D2833" s="613" t="s">
        <v>11736</v>
      </c>
      <c r="E2833" s="817" t="s">
        <v>14094</v>
      </c>
      <c r="F2833" s="817"/>
      <c r="G2833" s="544" t="s">
        <v>26</v>
      </c>
      <c r="H2833" s="543">
        <v>1</v>
      </c>
      <c r="I2833" s="542">
        <v>0.71</v>
      </c>
      <c r="J2833" s="542">
        <v>0.71</v>
      </c>
    </row>
    <row r="2834" spans="1:10" ht="25.5">
      <c r="A2834" s="614"/>
      <c r="B2834" s="614"/>
      <c r="C2834" s="614"/>
      <c r="D2834" s="614"/>
      <c r="E2834" s="614" t="s">
        <v>14070</v>
      </c>
      <c r="F2834" s="541">
        <v>5.1450614000000003</v>
      </c>
      <c r="G2834" s="614" t="s">
        <v>14069</v>
      </c>
      <c r="H2834" s="541">
        <v>4.32</v>
      </c>
      <c r="I2834" s="614" t="s">
        <v>14068</v>
      </c>
      <c r="J2834" s="541">
        <v>9.4700000000000006</v>
      </c>
    </row>
    <row r="2835" spans="1:10" ht="15" thickBot="1">
      <c r="A2835" s="614"/>
      <c r="B2835" s="614"/>
      <c r="C2835" s="614"/>
      <c r="D2835" s="614"/>
      <c r="E2835" s="614" t="s">
        <v>14067</v>
      </c>
      <c r="F2835" s="541">
        <v>3.73</v>
      </c>
      <c r="G2835" s="614"/>
      <c r="H2835" s="818" t="s">
        <v>14066</v>
      </c>
      <c r="I2835" s="818"/>
      <c r="J2835" s="541">
        <v>17.2</v>
      </c>
    </row>
    <row r="2836" spans="1:10" ht="0.95" customHeight="1" thickTop="1">
      <c r="A2836" s="540"/>
      <c r="B2836" s="540"/>
      <c r="C2836" s="540"/>
      <c r="D2836" s="540"/>
      <c r="E2836" s="540"/>
      <c r="F2836" s="540"/>
      <c r="G2836" s="540"/>
      <c r="H2836" s="540"/>
      <c r="I2836" s="540"/>
      <c r="J2836" s="540"/>
    </row>
    <row r="2837" spans="1:10" ht="18" customHeight="1">
      <c r="A2837" s="615"/>
      <c r="B2837" s="554" t="s">
        <v>14089</v>
      </c>
      <c r="C2837" s="615" t="s">
        <v>14088</v>
      </c>
      <c r="D2837" s="615" t="s">
        <v>14087</v>
      </c>
      <c r="E2837" s="819" t="s">
        <v>14086</v>
      </c>
      <c r="F2837" s="819"/>
      <c r="G2837" s="555" t="s">
        <v>14085</v>
      </c>
      <c r="H2837" s="554" t="s">
        <v>14084</v>
      </c>
      <c r="I2837" s="554" t="s">
        <v>14083</v>
      </c>
      <c r="J2837" s="554" t="s">
        <v>14082</v>
      </c>
    </row>
    <row r="2838" spans="1:10" ht="36" customHeight="1">
      <c r="A2838" s="616" t="s">
        <v>14081</v>
      </c>
      <c r="B2838" s="553" t="s">
        <v>14948</v>
      </c>
      <c r="C2838" s="616" t="s">
        <v>7</v>
      </c>
      <c r="D2838" s="616" t="s">
        <v>10618</v>
      </c>
      <c r="E2838" s="820" t="s">
        <v>14206</v>
      </c>
      <c r="F2838" s="820"/>
      <c r="G2838" s="552" t="s">
        <v>14118</v>
      </c>
      <c r="H2838" s="551">
        <v>1</v>
      </c>
      <c r="I2838" s="550">
        <v>1947.66</v>
      </c>
      <c r="J2838" s="550">
        <v>1947.66</v>
      </c>
    </row>
    <row r="2839" spans="1:10" ht="36" customHeight="1">
      <c r="A2839" s="617" t="s">
        <v>14077</v>
      </c>
      <c r="B2839" s="549" t="s">
        <v>14114</v>
      </c>
      <c r="C2839" s="617" t="s">
        <v>7</v>
      </c>
      <c r="D2839" s="617" t="s">
        <v>2374</v>
      </c>
      <c r="E2839" s="821" t="s">
        <v>14108</v>
      </c>
      <c r="F2839" s="821"/>
      <c r="G2839" s="548" t="s">
        <v>68</v>
      </c>
      <c r="H2839" s="547">
        <v>6.6349999999999998</v>
      </c>
      <c r="I2839" s="546">
        <v>1.59</v>
      </c>
      <c r="J2839" s="546">
        <v>10.54</v>
      </c>
    </row>
    <row r="2840" spans="1:10" ht="36" customHeight="1">
      <c r="A2840" s="617" t="s">
        <v>14077</v>
      </c>
      <c r="B2840" s="549" t="s">
        <v>14154</v>
      </c>
      <c r="C2840" s="617" t="s">
        <v>7</v>
      </c>
      <c r="D2840" s="617" t="s">
        <v>2648</v>
      </c>
      <c r="E2840" s="821" t="s">
        <v>14108</v>
      </c>
      <c r="F2840" s="821"/>
      <c r="G2840" s="548" t="s">
        <v>68</v>
      </c>
      <c r="H2840" s="547">
        <v>0.48770000000000002</v>
      </c>
      <c r="I2840" s="546">
        <v>16.21</v>
      </c>
      <c r="J2840" s="546">
        <v>7.9</v>
      </c>
    </row>
    <row r="2841" spans="1:10" ht="36" customHeight="1">
      <c r="A2841" s="617" t="s">
        <v>14077</v>
      </c>
      <c r="B2841" s="549" t="s">
        <v>14115</v>
      </c>
      <c r="C2841" s="617" t="s">
        <v>7</v>
      </c>
      <c r="D2841" s="617" t="s">
        <v>2375</v>
      </c>
      <c r="E2841" s="821" t="s">
        <v>14108</v>
      </c>
      <c r="F2841" s="821"/>
      <c r="G2841" s="548" t="s">
        <v>85</v>
      </c>
      <c r="H2841" s="547">
        <v>18.246200000000002</v>
      </c>
      <c r="I2841" s="546">
        <v>0.34</v>
      </c>
      <c r="J2841" s="546">
        <v>6.2</v>
      </c>
    </row>
    <row r="2842" spans="1:10" ht="36" customHeight="1">
      <c r="A2842" s="617" t="s">
        <v>14077</v>
      </c>
      <c r="B2842" s="549" t="s">
        <v>14155</v>
      </c>
      <c r="C2842" s="617" t="s">
        <v>7</v>
      </c>
      <c r="D2842" s="617" t="s">
        <v>2649</v>
      </c>
      <c r="E2842" s="821" t="s">
        <v>14108</v>
      </c>
      <c r="F2842" s="821"/>
      <c r="G2842" s="548" t="s">
        <v>85</v>
      </c>
      <c r="H2842" s="547">
        <v>0.70430000000000004</v>
      </c>
      <c r="I2842" s="546">
        <v>13.59</v>
      </c>
      <c r="J2842" s="546">
        <v>9.57</v>
      </c>
    </row>
    <row r="2843" spans="1:10" ht="48" customHeight="1">
      <c r="A2843" s="617" t="s">
        <v>14077</v>
      </c>
      <c r="B2843" s="549" t="s">
        <v>14208</v>
      </c>
      <c r="C2843" s="617" t="s">
        <v>7</v>
      </c>
      <c r="D2843" s="617" t="s">
        <v>3150</v>
      </c>
      <c r="E2843" s="821" t="s">
        <v>14206</v>
      </c>
      <c r="F2843" s="821"/>
      <c r="G2843" s="548" t="s">
        <v>21</v>
      </c>
      <c r="H2843" s="547">
        <v>27.898800000000001</v>
      </c>
      <c r="I2843" s="546">
        <v>11.37</v>
      </c>
      <c r="J2843" s="546">
        <v>317.2</v>
      </c>
    </row>
    <row r="2844" spans="1:10" ht="36" customHeight="1">
      <c r="A2844" s="617" t="s">
        <v>14077</v>
      </c>
      <c r="B2844" s="549" t="s">
        <v>14957</v>
      </c>
      <c r="C2844" s="617" t="s">
        <v>7</v>
      </c>
      <c r="D2844" s="617" t="s">
        <v>3729</v>
      </c>
      <c r="E2844" s="821" t="s">
        <v>14206</v>
      </c>
      <c r="F2844" s="821"/>
      <c r="G2844" s="548" t="s">
        <v>14118</v>
      </c>
      <c r="H2844" s="547">
        <v>1.2</v>
      </c>
      <c r="I2844" s="546">
        <v>319.95</v>
      </c>
      <c r="J2844" s="546">
        <v>383.94</v>
      </c>
    </row>
    <row r="2845" spans="1:10" ht="24" customHeight="1">
      <c r="A2845" s="617" t="s">
        <v>14077</v>
      </c>
      <c r="B2845" s="549" t="s">
        <v>14205</v>
      </c>
      <c r="C2845" s="617" t="s">
        <v>7</v>
      </c>
      <c r="D2845" s="617" t="s">
        <v>69</v>
      </c>
      <c r="E2845" s="821" t="s">
        <v>14075</v>
      </c>
      <c r="F2845" s="821"/>
      <c r="G2845" s="548" t="s">
        <v>26</v>
      </c>
      <c r="H2845" s="547">
        <v>1.1919999999999999</v>
      </c>
      <c r="I2845" s="546">
        <v>14.91</v>
      </c>
      <c r="J2845" s="546">
        <v>17.77</v>
      </c>
    </row>
    <row r="2846" spans="1:10" ht="24" customHeight="1">
      <c r="A2846" s="617" t="s">
        <v>14077</v>
      </c>
      <c r="B2846" s="549" t="s">
        <v>14204</v>
      </c>
      <c r="C2846" s="617" t="s">
        <v>7</v>
      </c>
      <c r="D2846" s="617" t="s">
        <v>77</v>
      </c>
      <c r="E2846" s="821" t="s">
        <v>14075</v>
      </c>
      <c r="F2846" s="821"/>
      <c r="G2846" s="548" t="s">
        <v>26</v>
      </c>
      <c r="H2846" s="547">
        <v>5.96</v>
      </c>
      <c r="I2846" s="546">
        <v>18.84</v>
      </c>
      <c r="J2846" s="546">
        <v>112.28</v>
      </c>
    </row>
    <row r="2847" spans="1:10" ht="24" customHeight="1">
      <c r="A2847" s="617" t="s">
        <v>14077</v>
      </c>
      <c r="B2847" s="549" t="s">
        <v>14180</v>
      </c>
      <c r="C2847" s="617" t="s">
        <v>7</v>
      </c>
      <c r="D2847" s="617" t="s">
        <v>71</v>
      </c>
      <c r="E2847" s="821" t="s">
        <v>14075</v>
      </c>
      <c r="F2847" s="821"/>
      <c r="G2847" s="548" t="s">
        <v>26</v>
      </c>
      <c r="H2847" s="547">
        <v>31.5459</v>
      </c>
      <c r="I2847" s="546">
        <v>17.760000000000002</v>
      </c>
      <c r="J2847" s="546">
        <v>560.25</v>
      </c>
    </row>
    <row r="2848" spans="1:10" ht="24" customHeight="1">
      <c r="A2848" s="617" t="s">
        <v>14077</v>
      </c>
      <c r="B2848" s="549" t="s">
        <v>14076</v>
      </c>
      <c r="C2848" s="617" t="s">
        <v>7</v>
      </c>
      <c r="D2848" s="617" t="s">
        <v>29</v>
      </c>
      <c r="E2848" s="821" t="s">
        <v>14075</v>
      </c>
      <c r="F2848" s="821"/>
      <c r="G2848" s="548" t="s">
        <v>26</v>
      </c>
      <c r="H2848" s="547">
        <v>31.5459</v>
      </c>
      <c r="I2848" s="546">
        <v>14.37</v>
      </c>
      <c r="J2848" s="546">
        <v>453.31</v>
      </c>
    </row>
    <row r="2849" spans="1:10" ht="24" customHeight="1">
      <c r="A2849" s="613" t="s">
        <v>14073</v>
      </c>
      <c r="B2849" s="545" t="s">
        <v>14203</v>
      </c>
      <c r="C2849" s="613" t="s">
        <v>7</v>
      </c>
      <c r="D2849" s="613" t="s">
        <v>5887</v>
      </c>
      <c r="E2849" s="817" t="s">
        <v>14071</v>
      </c>
      <c r="F2849" s="817"/>
      <c r="G2849" s="544" t="s">
        <v>14183</v>
      </c>
      <c r="H2849" s="543">
        <v>1.9403999999999999</v>
      </c>
      <c r="I2849" s="542">
        <v>26.62</v>
      </c>
      <c r="J2849" s="542">
        <v>51.65</v>
      </c>
    </row>
    <row r="2850" spans="1:10" ht="24" customHeight="1">
      <c r="A2850" s="613" t="s">
        <v>14073</v>
      </c>
      <c r="B2850" s="545" t="s">
        <v>14202</v>
      </c>
      <c r="C2850" s="613" t="s">
        <v>7</v>
      </c>
      <c r="D2850" s="613" t="s">
        <v>6259</v>
      </c>
      <c r="E2850" s="817" t="s">
        <v>14071</v>
      </c>
      <c r="F2850" s="817"/>
      <c r="G2850" s="544" t="s">
        <v>82</v>
      </c>
      <c r="H2850" s="543">
        <v>8.3299999999999999E-2</v>
      </c>
      <c r="I2850" s="542">
        <v>4.83</v>
      </c>
      <c r="J2850" s="542">
        <v>0.4</v>
      </c>
    </row>
    <row r="2851" spans="1:10" ht="24" customHeight="1">
      <c r="A2851" s="613" t="s">
        <v>14073</v>
      </c>
      <c r="B2851" s="545" t="s">
        <v>14201</v>
      </c>
      <c r="C2851" s="613" t="s">
        <v>7</v>
      </c>
      <c r="D2851" s="613" t="s">
        <v>8195</v>
      </c>
      <c r="E2851" s="817" t="s">
        <v>14071</v>
      </c>
      <c r="F2851" s="817"/>
      <c r="G2851" s="544" t="s">
        <v>21</v>
      </c>
      <c r="H2851" s="543">
        <v>0.4365</v>
      </c>
      <c r="I2851" s="542">
        <v>12.38</v>
      </c>
      <c r="J2851" s="542">
        <v>5.4</v>
      </c>
    </row>
    <row r="2852" spans="1:10" ht="24" customHeight="1">
      <c r="A2852" s="613" t="s">
        <v>14073</v>
      </c>
      <c r="B2852" s="545" t="s">
        <v>14200</v>
      </c>
      <c r="C2852" s="613" t="s">
        <v>7</v>
      </c>
      <c r="D2852" s="613" t="s">
        <v>11674</v>
      </c>
      <c r="E2852" s="817" t="s">
        <v>14071</v>
      </c>
      <c r="F2852" s="817"/>
      <c r="G2852" s="544" t="s">
        <v>18</v>
      </c>
      <c r="H2852" s="543">
        <v>5.6283000000000003</v>
      </c>
      <c r="I2852" s="542">
        <v>2</v>
      </c>
      <c r="J2852" s="542">
        <v>11.25</v>
      </c>
    </row>
    <row r="2853" spans="1:10" ht="25.5">
      <c r="A2853" s="614"/>
      <c r="B2853" s="614"/>
      <c r="C2853" s="614"/>
      <c r="D2853" s="614"/>
      <c r="E2853" s="614" t="s">
        <v>14070</v>
      </c>
      <c r="F2853" s="541">
        <v>526.45333040000003</v>
      </c>
      <c r="G2853" s="614" t="s">
        <v>14069</v>
      </c>
      <c r="H2853" s="541">
        <v>442.54</v>
      </c>
      <c r="I2853" s="614" t="s">
        <v>14068</v>
      </c>
      <c r="J2853" s="541">
        <v>968.99</v>
      </c>
    </row>
    <row r="2854" spans="1:10" ht="15" thickBot="1">
      <c r="A2854" s="614"/>
      <c r="B2854" s="614"/>
      <c r="C2854" s="614"/>
      <c r="D2854" s="614"/>
      <c r="E2854" s="614" t="s">
        <v>14067</v>
      </c>
      <c r="F2854" s="541">
        <v>539.5</v>
      </c>
      <c r="G2854" s="614"/>
      <c r="H2854" s="818" t="s">
        <v>14066</v>
      </c>
      <c r="I2854" s="818"/>
      <c r="J2854" s="541">
        <v>2487.16</v>
      </c>
    </row>
    <row r="2855" spans="1:10" ht="0.95" customHeight="1" thickTop="1">
      <c r="A2855" s="540"/>
      <c r="B2855" s="540"/>
      <c r="C2855" s="540"/>
      <c r="D2855" s="540"/>
      <c r="E2855" s="540"/>
      <c r="F2855" s="540"/>
      <c r="G2855" s="540"/>
      <c r="H2855" s="540"/>
      <c r="I2855" s="540"/>
      <c r="J2855" s="540"/>
    </row>
    <row r="2856" spans="1:10" ht="18" customHeight="1">
      <c r="A2856" s="615"/>
      <c r="B2856" s="554" t="s">
        <v>14089</v>
      </c>
      <c r="C2856" s="615" t="s">
        <v>14088</v>
      </c>
      <c r="D2856" s="615" t="s">
        <v>14087</v>
      </c>
      <c r="E2856" s="819" t="s">
        <v>14086</v>
      </c>
      <c r="F2856" s="819"/>
      <c r="G2856" s="555" t="s">
        <v>14085</v>
      </c>
      <c r="H2856" s="554" t="s">
        <v>14084</v>
      </c>
      <c r="I2856" s="554" t="s">
        <v>14083</v>
      </c>
      <c r="J2856" s="554" t="s">
        <v>14082</v>
      </c>
    </row>
    <row r="2857" spans="1:10" ht="36" customHeight="1">
      <c r="A2857" s="616" t="s">
        <v>14081</v>
      </c>
      <c r="B2857" s="553" t="s">
        <v>14209</v>
      </c>
      <c r="C2857" s="616" t="s">
        <v>7</v>
      </c>
      <c r="D2857" s="616" t="s">
        <v>10619</v>
      </c>
      <c r="E2857" s="820" t="s">
        <v>14206</v>
      </c>
      <c r="F2857" s="820"/>
      <c r="G2857" s="552" t="s">
        <v>14118</v>
      </c>
      <c r="H2857" s="551">
        <v>1</v>
      </c>
      <c r="I2857" s="550">
        <v>1612.13</v>
      </c>
      <c r="J2857" s="550">
        <v>1612.13</v>
      </c>
    </row>
    <row r="2858" spans="1:10" ht="36" customHeight="1">
      <c r="A2858" s="617" t="s">
        <v>14077</v>
      </c>
      <c r="B2858" s="549" t="s">
        <v>14114</v>
      </c>
      <c r="C2858" s="617" t="s">
        <v>7</v>
      </c>
      <c r="D2858" s="617" t="s">
        <v>2374</v>
      </c>
      <c r="E2858" s="821" t="s">
        <v>14108</v>
      </c>
      <c r="F2858" s="821"/>
      <c r="G2858" s="548" t="s">
        <v>68</v>
      </c>
      <c r="H2858" s="547">
        <v>4.7533000000000003</v>
      </c>
      <c r="I2858" s="546">
        <v>1.59</v>
      </c>
      <c r="J2858" s="546">
        <v>7.55</v>
      </c>
    </row>
    <row r="2859" spans="1:10" ht="36" customHeight="1">
      <c r="A2859" s="617" t="s">
        <v>14077</v>
      </c>
      <c r="B2859" s="549" t="s">
        <v>14154</v>
      </c>
      <c r="C2859" s="617" t="s">
        <v>7</v>
      </c>
      <c r="D2859" s="617" t="s">
        <v>2648</v>
      </c>
      <c r="E2859" s="821" t="s">
        <v>14108</v>
      </c>
      <c r="F2859" s="821"/>
      <c r="G2859" s="548" t="s">
        <v>68</v>
      </c>
      <c r="H2859" s="547">
        <v>0.313</v>
      </c>
      <c r="I2859" s="546">
        <v>16.21</v>
      </c>
      <c r="J2859" s="546">
        <v>5.07</v>
      </c>
    </row>
    <row r="2860" spans="1:10" ht="36" customHeight="1">
      <c r="A2860" s="617" t="s">
        <v>14077</v>
      </c>
      <c r="B2860" s="549" t="s">
        <v>14115</v>
      </c>
      <c r="C2860" s="617" t="s">
        <v>7</v>
      </c>
      <c r="D2860" s="617" t="s">
        <v>2375</v>
      </c>
      <c r="E2860" s="821" t="s">
        <v>14108</v>
      </c>
      <c r="F2860" s="821"/>
      <c r="G2860" s="548" t="s">
        <v>85</v>
      </c>
      <c r="H2860" s="547">
        <v>13.0715</v>
      </c>
      <c r="I2860" s="546">
        <v>0.34</v>
      </c>
      <c r="J2860" s="546">
        <v>4.4400000000000004</v>
      </c>
    </row>
    <row r="2861" spans="1:10" ht="36" customHeight="1">
      <c r="A2861" s="617" t="s">
        <v>14077</v>
      </c>
      <c r="B2861" s="549" t="s">
        <v>14155</v>
      </c>
      <c r="C2861" s="617" t="s">
        <v>7</v>
      </c>
      <c r="D2861" s="617" t="s">
        <v>2649</v>
      </c>
      <c r="E2861" s="821" t="s">
        <v>14108</v>
      </c>
      <c r="F2861" s="821"/>
      <c r="G2861" s="548" t="s">
        <v>85</v>
      </c>
      <c r="H2861" s="547">
        <v>0.42259999999999998</v>
      </c>
      <c r="I2861" s="546">
        <v>13.59</v>
      </c>
      <c r="J2861" s="546">
        <v>5.74</v>
      </c>
    </row>
    <row r="2862" spans="1:10" ht="48" customHeight="1">
      <c r="A2862" s="617" t="s">
        <v>14077</v>
      </c>
      <c r="B2862" s="549" t="s">
        <v>14208</v>
      </c>
      <c r="C2862" s="617" t="s">
        <v>7</v>
      </c>
      <c r="D2862" s="617" t="s">
        <v>3150</v>
      </c>
      <c r="E2862" s="821" t="s">
        <v>14206</v>
      </c>
      <c r="F2862" s="821"/>
      <c r="G2862" s="548" t="s">
        <v>21</v>
      </c>
      <c r="H2862" s="547">
        <v>28.936900000000001</v>
      </c>
      <c r="I2862" s="546">
        <v>11.37</v>
      </c>
      <c r="J2862" s="546">
        <v>329.01</v>
      </c>
    </row>
    <row r="2863" spans="1:10" ht="36" customHeight="1">
      <c r="A2863" s="617" t="s">
        <v>14077</v>
      </c>
      <c r="B2863" s="549" t="s">
        <v>14207</v>
      </c>
      <c r="C2863" s="617" t="s">
        <v>7</v>
      </c>
      <c r="D2863" s="617" t="s">
        <v>3730</v>
      </c>
      <c r="E2863" s="821" t="s">
        <v>14206</v>
      </c>
      <c r="F2863" s="821"/>
      <c r="G2863" s="548" t="s">
        <v>14118</v>
      </c>
      <c r="H2863" s="547">
        <v>1.2</v>
      </c>
      <c r="I2863" s="546">
        <v>331.1</v>
      </c>
      <c r="J2863" s="546">
        <v>397.32</v>
      </c>
    </row>
    <row r="2864" spans="1:10" ht="24" customHeight="1">
      <c r="A2864" s="617" t="s">
        <v>14077</v>
      </c>
      <c r="B2864" s="549" t="s">
        <v>14205</v>
      </c>
      <c r="C2864" s="617" t="s">
        <v>7</v>
      </c>
      <c r="D2864" s="617" t="s">
        <v>69</v>
      </c>
      <c r="E2864" s="821" t="s">
        <v>14075</v>
      </c>
      <c r="F2864" s="821"/>
      <c r="G2864" s="548" t="s">
        <v>26</v>
      </c>
      <c r="H2864" s="547">
        <v>0.73560000000000003</v>
      </c>
      <c r="I2864" s="546">
        <v>14.91</v>
      </c>
      <c r="J2864" s="546">
        <v>10.96</v>
      </c>
    </row>
    <row r="2865" spans="1:10" ht="24" customHeight="1">
      <c r="A2865" s="617" t="s">
        <v>14077</v>
      </c>
      <c r="B2865" s="549" t="s">
        <v>14204</v>
      </c>
      <c r="C2865" s="617" t="s">
        <v>7</v>
      </c>
      <c r="D2865" s="617" t="s">
        <v>77</v>
      </c>
      <c r="E2865" s="821" t="s">
        <v>14075</v>
      </c>
      <c r="F2865" s="821"/>
      <c r="G2865" s="548" t="s">
        <v>26</v>
      </c>
      <c r="H2865" s="547">
        <v>3.6779999999999999</v>
      </c>
      <c r="I2865" s="546">
        <v>18.84</v>
      </c>
      <c r="J2865" s="546">
        <v>69.290000000000006</v>
      </c>
    </row>
    <row r="2866" spans="1:10" ht="24" customHeight="1">
      <c r="A2866" s="617" t="s">
        <v>14077</v>
      </c>
      <c r="B2866" s="549" t="s">
        <v>14180</v>
      </c>
      <c r="C2866" s="617" t="s">
        <v>7</v>
      </c>
      <c r="D2866" s="617" t="s">
        <v>71</v>
      </c>
      <c r="E2866" s="821" t="s">
        <v>14075</v>
      </c>
      <c r="F2866" s="821"/>
      <c r="G2866" s="548" t="s">
        <v>26</v>
      </c>
      <c r="H2866" s="547">
        <v>22.888400000000001</v>
      </c>
      <c r="I2866" s="546">
        <v>17.760000000000002</v>
      </c>
      <c r="J2866" s="546">
        <v>406.49</v>
      </c>
    </row>
    <row r="2867" spans="1:10" ht="24" customHeight="1">
      <c r="A2867" s="617" t="s">
        <v>14077</v>
      </c>
      <c r="B2867" s="549" t="s">
        <v>14076</v>
      </c>
      <c r="C2867" s="617" t="s">
        <v>7</v>
      </c>
      <c r="D2867" s="617" t="s">
        <v>29</v>
      </c>
      <c r="E2867" s="821" t="s">
        <v>14075</v>
      </c>
      <c r="F2867" s="821"/>
      <c r="G2867" s="548" t="s">
        <v>26</v>
      </c>
      <c r="H2867" s="547">
        <v>22.888400000000001</v>
      </c>
      <c r="I2867" s="546">
        <v>14.37</v>
      </c>
      <c r="J2867" s="546">
        <v>328.9</v>
      </c>
    </row>
    <row r="2868" spans="1:10" ht="24" customHeight="1">
      <c r="A2868" s="613" t="s">
        <v>14073</v>
      </c>
      <c r="B2868" s="545" t="s">
        <v>14203</v>
      </c>
      <c r="C2868" s="613" t="s">
        <v>7</v>
      </c>
      <c r="D2868" s="613" t="s">
        <v>5887</v>
      </c>
      <c r="E2868" s="817" t="s">
        <v>14071</v>
      </c>
      <c r="F2868" s="817"/>
      <c r="G2868" s="544" t="s">
        <v>14183</v>
      </c>
      <c r="H2868" s="543">
        <v>1.3111999999999999</v>
      </c>
      <c r="I2868" s="542">
        <v>26.62</v>
      </c>
      <c r="J2868" s="542">
        <v>34.9</v>
      </c>
    </row>
    <row r="2869" spans="1:10" ht="24" customHeight="1">
      <c r="A2869" s="613" t="s">
        <v>14073</v>
      </c>
      <c r="B2869" s="545" t="s">
        <v>14202</v>
      </c>
      <c r="C2869" s="613" t="s">
        <v>7</v>
      </c>
      <c r="D2869" s="613" t="s">
        <v>6259</v>
      </c>
      <c r="E2869" s="817" t="s">
        <v>14071</v>
      </c>
      <c r="F2869" s="817"/>
      <c r="G2869" s="544" t="s">
        <v>82</v>
      </c>
      <c r="H2869" s="543">
        <v>5.67E-2</v>
      </c>
      <c r="I2869" s="542">
        <v>4.83</v>
      </c>
      <c r="J2869" s="542">
        <v>0.27</v>
      </c>
    </row>
    <row r="2870" spans="1:10" ht="24" customHeight="1">
      <c r="A2870" s="613" t="s">
        <v>14073</v>
      </c>
      <c r="B2870" s="545" t="s">
        <v>14201</v>
      </c>
      <c r="C2870" s="613" t="s">
        <v>7</v>
      </c>
      <c r="D2870" s="613" t="s">
        <v>8195</v>
      </c>
      <c r="E2870" s="817" t="s">
        <v>14071</v>
      </c>
      <c r="F2870" s="817"/>
      <c r="G2870" s="544" t="s">
        <v>21</v>
      </c>
      <c r="H2870" s="543">
        <v>0.26190000000000002</v>
      </c>
      <c r="I2870" s="542">
        <v>12.38</v>
      </c>
      <c r="J2870" s="542">
        <v>3.24</v>
      </c>
    </row>
    <row r="2871" spans="1:10" ht="24" customHeight="1">
      <c r="A2871" s="613" t="s">
        <v>14073</v>
      </c>
      <c r="B2871" s="545" t="s">
        <v>14200</v>
      </c>
      <c r="C2871" s="613" t="s">
        <v>7</v>
      </c>
      <c r="D2871" s="613" t="s">
        <v>11674</v>
      </c>
      <c r="E2871" s="817" t="s">
        <v>14071</v>
      </c>
      <c r="F2871" s="817"/>
      <c r="G2871" s="544" t="s">
        <v>18</v>
      </c>
      <c r="H2871" s="543">
        <v>4.4770000000000003</v>
      </c>
      <c r="I2871" s="542">
        <v>2</v>
      </c>
      <c r="J2871" s="542">
        <v>8.9499999999999993</v>
      </c>
    </row>
    <row r="2872" spans="1:10" ht="25.5">
      <c r="A2872" s="614"/>
      <c r="B2872" s="614"/>
      <c r="C2872" s="614"/>
      <c r="D2872" s="614"/>
      <c r="E2872" s="614" t="s">
        <v>14070</v>
      </c>
      <c r="F2872" s="541">
        <v>399.85330870000001</v>
      </c>
      <c r="G2872" s="614" t="s">
        <v>14069</v>
      </c>
      <c r="H2872" s="541">
        <v>336.12</v>
      </c>
      <c r="I2872" s="614" t="s">
        <v>14068</v>
      </c>
      <c r="J2872" s="541">
        <v>735.97</v>
      </c>
    </row>
    <row r="2873" spans="1:10" ht="15" thickBot="1">
      <c r="A2873" s="614"/>
      <c r="B2873" s="614"/>
      <c r="C2873" s="614"/>
      <c r="D2873" s="614"/>
      <c r="E2873" s="614" t="s">
        <v>14067</v>
      </c>
      <c r="F2873" s="541">
        <v>446.56</v>
      </c>
      <c r="G2873" s="614"/>
      <c r="H2873" s="818" t="s">
        <v>14066</v>
      </c>
      <c r="I2873" s="818"/>
      <c r="J2873" s="541">
        <v>2058.69</v>
      </c>
    </row>
    <row r="2874" spans="1:10" ht="0.95" customHeight="1" thickTop="1">
      <c r="A2874" s="540"/>
      <c r="B2874" s="540"/>
      <c r="C2874" s="540"/>
      <c r="D2874" s="540"/>
      <c r="E2874" s="540"/>
      <c r="F2874" s="540"/>
      <c r="G2874" s="540"/>
      <c r="H2874" s="540"/>
      <c r="I2874" s="540"/>
      <c r="J2874" s="540"/>
    </row>
    <row r="2875" spans="1:10" ht="18" customHeight="1">
      <c r="A2875" s="615"/>
      <c r="B2875" s="554" t="s">
        <v>14089</v>
      </c>
      <c r="C2875" s="615" t="s">
        <v>14088</v>
      </c>
      <c r="D2875" s="615" t="s">
        <v>14087</v>
      </c>
      <c r="E2875" s="819" t="s">
        <v>14086</v>
      </c>
      <c r="F2875" s="819"/>
      <c r="G2875" s="555" t="s">
        <v>14085</v>
      </c>
      <c r="H2875" s="554" t="s">
        <v>14084</v>
      </c>
      <c r="I2875" s="554" t="s">
        <v>14083</v>
      </c>
      <c r="J2875" s="554" t="s">
        <v>14082</v>
      </c>
    </row>
    <row r="2876" spans="1:10" ht="24" customHeight="1">
      <c r="A2876" s="616" t="s">
        <v>14081</v>
      </c>
      <c r="B2876" s="553" t="s">
        <v>14199</v>
      </c>
      <c r="C2876" s="616" t="s">
        <v>7</v>
      </c>
      <c r="D2876" s="616" t="s">
        <v>312</v>
      </c>
      <c r="E2876" s="820" t="s">
        <v>14075</v>
      </c>
      <c r="F2876" s="820"/>
      <c r="G2876" s="552" t="s">
        <v>26</v>
      </c>
      <c r="H2876" s="551">
        <v>1</v>
      </c>
      <c r="I2876" s="550">
        <v>18.88</v>
      </c>
      <c r="J2876" s="550">
        <v>18.88</v>
      </c>
    </row>
    <row r="2877" spans="1:10" ht="24" customHeight="1">
      <c r="A2877" s="617" t="s">
        <v>14077</v>
      </c>
      <c r="B2877" s="549" t="s">
        <v>14198</v>
      </c>
      <c r="C2877" s="617" t="s">
        <v>7</v>
      </c>
      <c r="D2877" s="617" t="s">
        <v>858</v>
      </c>
      <c r="E2877" s="821" t="s">
        <v>14075</v>
      </c>
      <c r="F2877" s="821"/>
      <c r="G2877" s="548" t="s">
        <v>26</v>
      </c>
      <c r="H2877" s="547">
        <v>1</v>
      </c>
      <c r="I2877" s="546">
        <v>0.13</v>
      </c>
      <c r="J2877" s="546">
        <v>0.13</v>
      </c>
    </row>
    <row r="2878" spans="1:10" ht="24" customHeight="1">
      <c r="A2878" s="613" t="s">
        <v>14073</v>
      </c>
      <c r="B2878" s="545" t="s">
        <v>14103</v>
      </c>
      <c r="C2878" s="613" t="s">
        <v>7</v>
      </c>
      <c r="D2878" s="613" t="s">
        <v>11501</v>
      </c>
      <c r="E2878" s="817" t="s">
        <v>14100</v>
      </c>
      <c r="F2878" s="817"/>
      <c r="G2878" s="544" t="s">
        <v>26</v>
      </c>
      <c r="H2878" s="543">
        <v>1</v>
      </c>
      <c r="I2878" s="542">
        <v>2.2000000000000002</v>
      </c>
      <c r="J2878" s="542">
        <v>2.2000000000000002</v>
      </c>
    </row>
    <row r="2879" spans="1:10" ht="24" customHeight="1">
      <c r="A2879" s="613" t="s">
        <v>14073</v>
      </c>
      <c r="B2879" s="545" t="s">
        <v>14194</v>
      </c>
      <c r="C2879" s="613" t="s">
        <v>7</v>
      </c>
      <c r="D2879" s="613" t="s">
        <v>11573</v>
      </c>
      <c r="E2879" s="817" t="s">
        <v>14098</v>
      </c>
      <c r="F2879" s="817"/>
      <c r="G2879" s="544" t="s">
        <v>26</v>
      </c>
      <c r="H2879" s="543">
        <v>1</v>
      </c>
      <c r="I2879" s="542">
        <v>1.46</v>
      </c>
      <c r="J2879" s="542">
        <v>1.46</v>
      </c>
    </row>
    <row r="2880" spans="1:10" ht="24" customHeight="1">
      <c r="A2880" s="613" t="s">
        <v>14073</v>
      </c>
      <c r="B2880" s="545" t="s">
        <v>14101</v>
      </c>
      <c r="C2880" s="613" t="s">
        <v>7</v>
      </c>
      <c r="D2880" s="613" t="s">
        <v>11582</v>
      </c>
      <c r="E2880" s="817" t="s">
        <v>14100</v>
      </c>
      <c r="F2880" s="817"/>
      <c r="G2880" s="544" t="s">
        <v>26</v>
      </c>
      <c r="H2880" s="543">
        <v>1</v>
      </c>
      <c r="I2880" s="542">
        <v>0.35</v>
      </c>
      <c r="J2880" s="542">
        <v>0.35</v>
      </c>
    </row>
    <row r="2881" spans="1:10" ht="24" customHeight="1">
      <c r="A2881" s="613" t="s">
        <v>14073</v>
      </c>
      <c r="B2881" s="545" t="s">
        <v>14193</v>
      </c>
      <c r="C2881" s="613" t="s">
        <v>7</v>
      </c>
      <c r="D2881" s="613" t="s">
        <v>11599</v>
      </c>
      <c r="E2881" s="817" t="s">
        <v>14098</v>
      </c>
      <c r="F2881" s="817"/>
      <c r="G2881" s="544" t="s">
        <v>26</v>
      </c>
      <c r="H2881" s="543">
        <v>1</v>
      </c>
      <c r="I2881" s="542">
        <v>1.17</v>
      </c>
      <c r="J2881" s="542">
        <v>1.17</v>
      </c>
    </row>
    <row r="2882" spans="1:10" ht="24" customHeight="1">
      <c r="A2882" s="613" t="s">
        <v>14073</v>
      </c>
      <c r="B2882" s="545" t="s">
        <v>14197</v>
      </c>
      <c r="C2882" s="613" t="s">
        <v>7</v>
      </c>
      <c r="D2882" s="613" t="s">
        <v>6805</v>
      </c>
      <c r="E2882" s="817" t="s">
        <v>14092</v>
      </c>
      <c r="F2882" s="817"/>
      <c r="G2882" s="544" t="s">
        <v>26</v>
      </c>
      <c r="H2882" s="543">
        <v>1</v>
      </c>
      <c r="I2882" s="542">
        <v>12.79</v>
      </c>
      <c r="J2882" s="542">
        <v>12.79</v>
      </c>
    </row>
    <row r="2883" spans="1:10" ht="24" customHeight="1">
      <c r="A2883" s="613" t="s">
        <v>14073</v>
      </c>
      <c r="B2883" s="545" t="s">
        <v>14097</v>
      </c>
      <c r="C2883" s="613" t="s">
        <v>7</v>
      </c>
      <c r="D2883" s="613" t="s">
        <v>11676</v>
      </c>
      <c r="E2883" s="817" t="s">
        <v>14096</v>
      </c>
      <c r="F2883" s="817"/>
      <c r="G2883" s="544" t="s">
        <v>26</v>
      </c>
      <c r="H2883" s="543">
        <v>1</v>
      </c>
      <c r="I2883" s="542">
        <v>7.0000000000000007E-2</v>
      </c>
      <c r="J2883" s="542">
        <v>7.0000000000000007E-2</v>
      </c>
    </row>
    <row r="2884" spans="1:10" ht="24" customHeight="1">
      <c r="A2884" s="613" t="s">
        <v>14073</v>
      </c>
      <c r="B2884" s="545" t="s">
        <v>14095</v>
      </c>
      <c r="C2884" s="613" t="s">
        <v>7</v>
      </c>
      <c r="D2884" s="613" t="s">
        <v>11736</v>
      </c>
      <c r="E2884" s="817" t="s">
        <v>14094</v>
      </c>
      <c r="F2884" s="817"/>
      <c r="G2884" s="544" t="s">
        <v>26</v>
      </c>
      <c r="H2884" s="543">
        <v>1</v>
      </c>
      <c r="I2884" s="542">
        <v>0.71</v>
      </c>
      <c r="J2884" s="542">
        <v>0.71</v>
      </c>
    </row>
    <row r="2885" spans="1:10" ht="25.5">
      <c r="A2885" s="614"/>
      <c r="B2885" s="614"/>
      <c r="C2885" s="614"/>
      <c r="D2885" s="614"/>
      <c r="E2885" s="614" t="s">
        <v>14070</v>
      </c>
      <c r="F2885" s="541">
        <v>7.0194501999999996</v>
      </c>
      <c r="G2885" s="614" t="s">
        <v>14069</v>
      </c>
      <c r="H2885" s="541">
        <v>5.9</v>
      </c>
      <c r="I2885" s="614" t="s">
        <v>14068</v>
      </c>
      <c r="J2885" s="541">
        <v>12.92</v>
      </c>
    </row>
    <row r="2886" spans="1:10" ht="15" thickBot="1">
      <c r="A2886" s="614"/>
      <c r="B2886" s="614"/>
      <c r="C2886" s="614"/>
      <c r="D2886" s="614"/>
      <c r="E2886" s="614" t="s">
        <v>14067</v>
      </c>
      <c r="F2886" s="541">
        <v>5.22</v>
      </c>
      <c r="G2886" s="614"/>
      <c r="H2886" s="818" t="s">
        <v>14066</v>
      </c>
      <c r="I2886" s="818"/>
      <c r="J2886" s="541">
        <v>24.1</v>
      </c>
    </row>
    <row r="2887" spans="1:10" ht="0.95" customHeight="1" thickTop="1">
      <c r="A2887" s="540"/>
      <c r="B2887" s="540"/>
      <c r="C2887" s="540"/>
      <c r="D2887" s="540"/>
      <c r="E2887" s="540"/>
      <c r="F2887" s="540"/>
      <c r="G2887" s="540"/>
      <c r="H2887" s="540"/>
      <c r="I2887" s="540"/>
      <c r="J2887" s="540"/>
    </row>
    <row r="2888" spans="1:10" ht="18" customHeight="1">
      <c r="A2888" s="615"/>
      <c r="B2888" s="554" t="s">
        <v>14089</v>
      </c>
      <c r="C2888" s="615" t="s">
        <v>14088</v>
      </c>
      <c r="D2888" s="615" t="s">
        <v>14087</v>
      </c>
      <c r="E2888" s="819" t="s">
        <v>14086</v>
      </c>
      <c r="F2888" s="819"/>
      <c r="G2888" s="555" t="s">
        <v>14085</v>
      </c>
      <c r="H2888" s="554" t="s">
        <v>14084</v>
      </c>
      <c r="I2888" s="554" t="s">
        <v>14083</v>
      </c>
      <c r="J2888" s="554" t="s">
        <v>14082</v>
      </c>
    </row>
    <row r="2889" spans="1:10" ht="24" customHeight="1">
      <c r="A2889" s="616" t="s">
        <v>14081</v>
      </c>
      <c r="B2889" s="553" t="s">
        <v>14196</v>
      </c>
      <c r="C2889" s="616" t="s">
        <v>7</v>
      </c>
      <c r="D2889" s="616" t="s">
        <v>314</v>
      </c>
      <c r="E2889" s="820" t="s">
        <v>14075</v>
      </c>
      <c r="F2889" s="820"/>
      <c r="G2889" s="552" t="s">
        <v>26</v>
      </c>
      <c r="H2889" s="551">
        <v>1</v>
      </c>
      <c r="I2889" s="550">
        <v>19.84</v>
      </c>
      <c r="J2889" s="550">
        <v>19.84</v>
      </c>
    </row>
    <row r="2890" spans="1:10" ht="24" customHeight="1">
      <c r="A2890" s="617" t="s">
        <v>14077</v>
      </c>
      <c r="B2890" s="549" t="s">
        <v>14195</v>
      </c>
      <c r="C2890" s="617" t="s">
        <v>7</v>
      </c>
      <c r="D2890" s="617" t="s">
        <v>3868</v>
      </c>
      <c r="E2890" s="821" t="s">
        <v>14075</v>
      </c>
      <c r="F2890" s="821"/>
      <c r="G2890" s="548" t="s">
        <v>26</v>
      </c>
      <c r="H2890" s="547">
        <v>1</v>
      </c>
      <c r="I2890" s="546">
        <v>0.14000000000000001</v>
      </c>
      <c r="J2890" s="546">
        <v>0.14000000000000001</v>
      </c>
    </row>
    <row r="2891" spans="1:10" ht="24" customHeight="1">
      <c r="A2891" s="613" t="s">
        <v>14073</v>
      </c>
      <c r="B2891" s="545" t="s">
        <v>14103</v>
      </c>
      <c r="C2891" s="613" t="s">
        <v>7</v>
      </c>
      <c r="D2891" s="613" t="s">
        <v>11501</v>
      </c>
      <c r="E2891" s="817" t="s">
        <v>14100</v>
      </c>
      <c r="F2891" s="817"/>
      <c r="G2891" s="544" t="s">
        <v>26</v>
      </c>
      <c r="H2891" s="543">
        <v>1</v>
      </c>
      <c r="I2891" s="542">
        <v>2.2000000000000002</v>
      </c>
      <c r="J2891" s="542">
        <v>2.2000000000000002</v>
      </c>
    </row>
    <row r="2892" spans="1:10" ht="24" customHeight="1">
      <c r="A2892" s="613" t="s">
        <v>14073</v>
      </c>
      <c r="B2892" s="545" t="s">
        <v>14194</v>
      </c>
      <c r="C2892" s="613" t="s">
        <v>7</v>
      </c>
      <c r="D2892" s="613" t="s">
        <v>11573</v>
      </c>
      <c r="E2892" s="817" t="s">
        <v>14098</v>
      </c>
      <c r="F2892" s="817"/>
      <c r="G2892" s="544" t="s">
        <v>26</v>
      </c>
      <c r="H2892" s="543">
        <v>1</v>
      </c>
      <c r="I2892" s="542">
        <v>1.46</v>
      </c>
      <c r="J2892" s="542">
        <v>1.46</v>
      </c>
    </row>
    <row r="2893" spans="1:10" ht="24" customHeight="1">
      <c r="A2893" s="613" t="s">
        <v>14073</v>
      </c>
      <c r="B2893" s="545" t="s">
        <v>14101</v>
      </c>
      <c r="C2893" s="613" t="s">
        <v>7</v>
      </c>
      <c r="D2893" s="613" t="s">
        <v>11582</v>
      </c>
      <c r="E2893" s="817" t="s">
        <v>14100</v>
      </c>
      <c r="F2893" s="817"/>
      <c r="G2893" s="544" t="s">
        <v>26</v>
      </c>
      <c r="H2893" s="543">
        <v>1</v>
      </c>
      <c r="I2893" s="542">
        <v>0.35</v>
      </c>
      <c r="J2893" s="542">
        <v>0.35</v>
      </c>
    </row>
    <row r="2894" spans="1:10" ht="24" customHeight="1">
      <c r="A2894" s="613" t="s">
        <v>14073</v>
      </c>
      <c r="B2894" s="545" t="s">
        <v>14193</v>
      </c>
      <c r="C2894" s="613" t="s">
        <v>7</v>
      </c>
      <c r="D2894" s="613" t="s">
        <v>11599</v>
      </c>
      <c r="E2894" s="817" t="s">
        <v>14098</v>
      </c>
      <c r="F2894" s="817"/>
      <c r="G2894" s="544" t="s">
        <v>26</v>
      </c>
      <c r="H2894" s="543">
        <v>1</v>
      </c>
      <c r="I2894" s="542">
        <v>1.17</v>
      </c>
      <c r="J2894" s="542">
        <v>1.17</v>
      </c>
    </row>
    <row r="2895" spans="1:10" ht="24" customHeight="1">
      <c r="A2895" s="613" t="s">
        <v>14073</v>
      </c>
      <c r="B2895" s="545" t="s">
        <v>14192</v>
      </c>
      <c r="C2895" s="613" t="s">
        <v>7</v>
      </c>
      <c r="D2895" s="613" t="s">
        <v>6806</v>
      </c>
      <c r="E2895" s="817" t="s">
        <v>14092</v>
      </c>
      <c r="F2895" s="817"/>
      <c r="G2895" s="544" t="s">
        <v>26</v>
      </c>
      <c r="H2895" s="543">
        <v>1</v>
      </c>
      <c r="I2895" s="542">
        <v>13.74</v>
      </c>
      <c r="J2895" s="542">
        <v>13.74</v>
      </c>
    </row>
    <row r="2896" spans="1:10" ht="24" customHeight="1">
      <c r="A2896" s="613" t="s">
        <v>14073</v>
      </c>
      <c r="B2896" s="545" t="s">
        <v>14097</v>
      </c>
      <c r="C2896" s="613" t="s">
        <v>7</v>
      </c>
      <c r="D2896" s="613" t="s">
        <v>11676</v>
      </c>
      <c r="E2896" s="817" t="s">
        <v>14096</v>
      </c>
      <c r="F2896" s="817"/>
      <c r="G2896" s="544" t="s">
        <v>26</v>
      </c>
      <c r="H2896" s="543">
        <v>1</v>
      </c>
      <c r="I2896" s="542">
        <v>7.0000000000000007E-2</v>
      </c>
      <c r="J2896" s="542">
        <v>7.0000000000000007E-2</v>
      </c>
    </row>
    <row r="2897" spans="1:10" ht="24" customHeight="1">
      <c r="A2897" s="613" t="s">
        <v>14073</v>
      </c>
      <c r="B2897" s="545" t="s">
        <v>14095</v>
      </c>
      <c r="C2897" s="613" t="s">
        <v>7</v>
      </c>
      <c r="D2897" s="613" t="s">
        <v>11736</v>
      </c>
      <c r="E2897" s="817" t="s">
        <v>14094</v>
      </c>
      <c r="F2897" s="817"/>
      <c r="G2897" s="544" t="s">
        <v>26</v>
      </c>
      <c r="H2897" s="543">
        <v>1</v>
      </c>
      <c r="I2897" s="542">
        <v>0.71</v>
      </c>
      <c r="J2897" s="542">
        <v>0.71</v>
      </c>
    </row>
    <row r="2898" spans="1:10" ht="25.5">
      <c r="A2898" s="614"/>
      <c r="B2898" s="614"/>
      <c r="C2898" s="614"/>
      <c r="D2898" s="614"/>
      <c r="E2898" s="614" t="s">
        <v>14070</v>
      </c>
      <c r="F2898" s="541">
        <v>7.5410192</v>
      </c>
      <c r="G2898" s="614" t="s">
        <v>14069</v>
      </c>
      <c r="H2898" s="541">
        <v>6.34</v>
      </c>
      <c r="I2898" s="614" t="s">
        <v>14068</v>
      </c>
      <c r="J2898" s="541">
        <v>13.88</v>
      </c>
    </row>
    <row r="2899" spans="1:10" ht="15" thickBot="1">
      <c r="A2899" s="614"/>
      <c r="B2899" s="614"/>
      <c r="C2899" s="614"/>
      <c r="D2899" s="614"/>
      <c r="E2899" s="614" t="s">
        <v>14067</v>
      </c>
      <c r="F2899" s="541">
        <v>5.49</v>
      </c>
      <c r="G2899" s="614"/>
      <c r="H2899" s="818" t="s">
        <v>14066</v>
      </c>
      <c r="I2899" s="818"/>
      <c r="J2899" s="541">
        <v>25.33</v>
      </c>
    </row>
    <row r="2900" spans="1:10" ht="0.95" customHeight="1" thickTop="1">
      <c r="A2900" s="540"/>
      <c r="B2900" s="540"/>
      <c r="C2900" s="540"/>
      <c r="D2900" s="540"/>
      <c r="E2900" s="540"/>
      <c r="F2900" s="540"/>
      <c r="G2900" s="540"/>
      <c r="H2900" s="540"/>
      <c r="I2900" s="540"/>
      <c r="J2900" s="540"/>
    </row>
    <row r="2901" spans="1:10" ht="18" customHeight="1">
      <c r="A2901" s="615"/>
      <c r="B2901" s="554" t="s">
        <v>14089</v>
      </c>
      <c r="C2901" s="615" t="s">
        <v>14088</v>
      </c>
      <c r="D2901" s="615" t="s">
        <v>14087</v>
      </c>
      <c r="E2901" s="819" t="s">
        <v>14086</v>
      </c>
      <c r="F2901" s="819"/>
      <c r="G2901" s="555" t="s">
        <v>14085</v>
      </c>
      <c r="H2901" s="554" t="s">
        <v>14084</v>
      </c>
      <c r="I2901" s="554" t="s">
        <v>14083</v>
      </c>
      <c r="J2901" s="554" t="s">
        <v>14082</v>
      </c>
    </row>
    <row r="2902" spans="1:10" ht="36" customHeight="1">
      <c r="A2902" s="616" t="s">
        <v>14081</v>
      </c>
      <c r="B2902" s="553" t="s">
        <v>14191</v>
      </c>
      <c r="C2902" s="616" t="s">
        <v>7</v>
      </c>
      <c r="D2902" s="616" t="s">
        <v>2579</v>
      </c>
      <c r="E2902" s="820" t="s">
        <v>14108</v>
      </c>
      <c r="F2902" s="820"/>
      <c r="G2902" s="552" t="s">
        <v>68</v>
      </c>
      <c r="H2902" s="551">
        <v>1</v>
      </c>
      <c r="I2902" s="550">
        <v>7.65</v>
      </c>
      <c r="J2902" s="550">
        <v>7.65</v>
      </c>
    </row>
    <row r="2903" spans="1:10" ht="36" customHeight="1">
      <c r="A2903" s="617" t="s">
        <v>14077</v>
      </c>
      <c r="B2903" s="549" t="s">
        <v>14190</v>
      </c>
      <c r="C2903" s="617" t="s">
        <v>7</v>
      </c>
      <c r="D2903" s="617" t="s">
        <v>2575</v>
      </c>
      <c r="E2903" s="821" t="s">
        <v>14108</v>
      </c>
      <c r="F2903" s="821"/>
      <c r="G2903" s="548" t="s">
        <v>26</v>
      </c>
      <c r="H2903" s="547">
        <v>1</v>
      </c>
      <c r="I2903" s="546">
        <v>0.43</v>
      </c>
      <c r="J2903" s="546">
        <v>0.43</v>
      </c>
    </row>
    <row r="2904" spans="1:10" ht="36" customHeight="1">
      <c r="A2904" s="617" t="s">
        <v>14077</v>
      </c>
      <c r="B2904" s="549" t="s">
        <v>14189</v>
      </c>
      <c r="C2904" s="617" t="s">
        <v>7</v>
      </c>
      <c r="D2904" s="617" t="s">
        <v>2576</v>
      </c>
      <c r="E2904" s="821" t="s">
        <v>14108</v>
      </c>
      <c r="F2904" s="821"/>
      <c r="G2904" s="548" t="s">
        <v>26</v>
      </c>
      <c r="H2904" s="547">
        <v>1</v>
      </c>
      <c r="I2904" s="546">
        <v>0.05</v>
      </c>
      <c r="J2904" s="546">
        <v>0.05</v>
      </c>
    </row>
    <row r="2905" spans="1:10" ht="36" customHeight="1">
      <c r="A2905" s="617" t="s">
        <v>14077</v>
      </c>
      <c r="B2905" s="549" t="s">
        <v>14188</v>
      </c>
      <c r="C2905" s="617" t="s">
        <v>7</v>
      </c>
      <c r="D2905" s="617" t="s">
        <v>2577</v>
      </c>
      <c r="E2905" s="821" t="s">
        <v>14108</v>
      </c>
      <c r="F2905" s="821"/>
      <c r="G2905" s="548" t="s">
        <v>26</v>
      </c>
      <c r="H2905" s="547">
        <v>1</v>
      </c>
      <c r="I2905" s="546">
        <v>0.54</v>
      </c>
      <c r="J2905" s="546">
        <v>0.54</v>
      </c>
    </row>
    <row r="2906" spans="1:10" ht="36" customHeight="1">
      <c r="A2906" s="617" t="s">
        <v>14077</v>
      </c>
      <c r="B2906" s="549" t="s">
        <v>14186</v>
      </c>
      <c r="C2906" s="617" t="s">
        <v>7</v>
      </c>
      <c r="D2906" s="617" t="s">
        <v>2578</v>
      </c>
      <c r="E2906" s="821" t="s">
        <v>14108</v>
      </c>
      <c r="F2906" s="821"/>
      <c r="G2906" s="548" t="s">
        <v>26</v>
      </c>
      <c r="H2906" s="547">
        <v>1</v>
      </c>
      <c r="I2906" s="546">
        <v>6.63</v>
      </c>
      <c r="J2906" s="546">
        <v>6.63</v>
      </c>
    </row>
    <row r="2907" spans="1:10" ht="25.5">
      <c r="A2907" s="614"/>
      <c r="B2907" s="614"/>
      <c r="C2907" s="614"/>
      <c r="D2907" s="614"/>
      <c r="E2907" s="614" t="s">
        <v>14070</v>
      </c>
      <c r="F2907" s="541">
        <v>0</v>
      </c>
      <c r="G2907" s="614" t="s">
        <v>14069</v>
      </c>
      <c r="H2907" s="541">
        <v>0</v>
      </c>
      <c r="I2907" s="614" t="s">
        <v>14068</v>
      </c>
      <c r="J2907" s="541">
        <v>0</v>
      </c>
    </row>
    <row r="2908" spans="1:10" ht="15" thickBot="1">
      <c r="A2908" s="614"/>
      <c r="B2908" s="614"/>
      <c r="C2908" s="614"/>
      <c r="D2908" s="614"/>
      <c r="E2908" s="614" t="s">
        <v>14067</v>
      </c>
      <c r="F2908" s="541">
        <v>2.11</v>
      </c>
      <c r="G2908" s="614"/>
      <c r="H2908" s="818" t="s">
        <v>14066</v>
      </c>
      <c r="I2908" s="818"/>
      <c r="J2908" s="541">
        <v>9.76</v>
      </c>
    </row>
    <row r="2909" spans="1:10" ht="0.95" customHeight="1" thickTop="1">
      <c r="A2909" s="540"/>
      <c r="B2909" s="540"/>
      <c r="C2909" s="540"/>
      <c r="D2909" s="540"/>
      <c r="E2909" s="540"/>
      <c r="F2909" s="540"/>
      <c r="G2909" s="540"/>
      <c r="H2909" s="540"/>
      <c r="I2909" s="540"/>
      <c r="J2909" s="540"/>
    </row>
    <row r="2910" spans="1:10" ht="18" customHeight="1">
      <c r="A2910" s="615"/>
      <c r="B2910" s="554" t="s">
        <v>14089</v>
      </c>
      <c r="C2910" s="615" t="s">
        <v>14088</v>
      </c>
      <c r="D2910" s="615" t="s">
        <v>14087</v>
      </c>
      <c r="E2910" s="819" t="s">
        <v>14086</v>
      </c>
      <c r="F2910" s="819"/>
      <c r="G2910" s="555" t="s">
        <v>14085</v>
      </c>
      <c r="H2910" s="554" t="s">
        <v>14084</v>
      </c>
      <c r="I2910" s="554" t="s">
        <v>14083</v>
      </c>
      <c r="J2910" s="554" t="s">
        <v>14082</v>
      </c>
    </row>
    <row r="2911" spans="1:10" ht="36" customHeight="1">
      <c r="A2911" s="616" t="s">
        <v>14081</v>
      </c>
      <c r="B2911" s="553" t="s">
        <v>14190</v>
      </c>
      <c r="C2911" s="616" t="s">
        <v>7</v>
      </c>
      <c r="D2911" s="616" t="s">
        <v>2575</v>
      </c>
      <c r="E2911" s="820" t="s">
        <v>14108</v>
      </c>
      <c r="F2911" s="820"/>
      <c r="G2911" s="552" t="s">
        <v>26</v>
      </c>
      <c r="H2911" s="551">
        <v>1</v>
      </c>
      <c r="I2911" s="550">
        <v>0.43</v>
      </c>
      <c r="J2911" s="550">
        <v>0.43</v>
      </c>
    </row>
    <row r="2912" spans="1:10" ht="72" customHeight="1">
      <c r="A2912" s="613" t="s">
        <v>14073</v>
      </c>
      <c r="B2912" s="545" t="s">
        <v>14187</v>
      </c>
      <c r="C2912" s="613" t="s">
        <v>7</v>
      </c>
      <c r="D2912" s="613" t="s">
        <v>11537</v>
      </c>
      <c r="E2912" s="817" t="s">
        <v>14098</v>
      </c>
      <c r="F2912" s="817"/>
      <c r="G2912" s="544" t="s">
        <v>49</v>
      </c>
      <c r="H2912" s="543">
        <v>5.3300000000000001E-5</v>
      </c>
      <c r="I2912" s="542">
        <v>8101.1</v>
      </c>
      <c r="J2912" s="542">
        <v>0.43</v>
      </c>
    </row>
    <row r="2913" spans="1:10" ht="25.5">
      <c r="A2913" s="614"/>
      <c r="B2913" s="614"/>
      <c r="C2913" s="614"/>
      <c r="D2913" s="614"/>
      <c r="E2913" s="614" t="s">
        <v>14070</v>
      </c>
      <c r="F2913" s="541">
        <v>0</v>
      </c>
      <c r="G2913" s="614" t="s">
        <v>14069</v>
      </c>
      <c r="H2913" s="541">
        <v>0</v>
      </c>
      <c r="I2913" s="614" t="s">
        <v>14068</v>
      </c>
      <c r="J2913" s="541">
        <v>0</v>
      </c>
    </row>
    <row r="2914" spans="1:10" ht="15" thickBot="1">
      <c r="A2914" s="614"/>
      <c r="B2914" s="614"/>
      <c r="C2914" s="614"/>
      <c r="D2914" s="614"/>
      <c r="E2914" s="614" t="s">
        <v>14067</v>
      </c>
      <c r="F2914" s="541">
        <v>0.11</v>
      </c>
      <c r="G2914" s="614"/>
      <c r="H2914" s="818" t="s">
        <v>14066</v>
      </c>
      <c r="I2914" s="818"/>
      <c r="J2914" s="541">
        <v>0.54</v>
      </c>
    </row>
    <row r="2915" spans="1:10" ht="0.95" customHeight="1" thickTop="1">
      <c r="A2915" s="540"/>
      <c r="B2915" s="540"/>
      <c r="C2915" s="540"/>
      <c r="D2915" s="540"/>
      <c r="E2915" s="540"/>
      <c r="F2915" s="540"/>
      <c r="G2915" s="540"/>
      <c r="H2915" s="540"/>
      <c r="I2915" s="540"/>
      <c r="J2915" s="540"/>
    </row>
    <row r="2916" spans="1:10" ht="18" customHeight="1">
      <c r="A2916" s="615"/>
      <c r="B2916" s="554" t="s">
        <v>14089</v>
      </c>
      <c r="C2916" s="615" t="s">
        <v>14088</v>
      </c>
      <c r="D2916" s="615" t="s">
        <v>14087</v>
      </c>
      <c r="E2916" s="819" t="s">
        <v>14086</v>
      </c>
      <c r="F2916" s="819"/>
      <c r="G2916" s="555" t="s">
        <v>14085</v>
      </c>
      <c r="H2916" s="554" t="s">
        <v>14084</v>
      </c>
      <c r="I2916" s="554" t="s">
        <v>14083</v>
      </c>
      <c r="J2916" s="554" t="s">
        <v>14082</v>
      </c>
    </row>
    <row r="2917" spans="1:10" ht="36" customHeight="1">
      <c r="A2917" s="616" t="s">
        <v>14081</v>
      </c>
      <c r="B2917" s="553" t="s">
        <v>14189</v>
      </c>
      <c r="C2917" s="616" t="s">
        <v>7</v>
      </c>
      <c r="D2917" s="616" t="s">
        <v>2576</v>
      </c>
      <c r="E2917" s="820" t="s">
        <v>14108</v>
      </c>
      <c r="F2917" s="820"/>
      <c r="G2917" s="552" t="s">
        <v>26</v>
      </c>
      <c r="H2917" s="551">
        <v>1</v>
      </c>
      <c r="I2917" s="550">
        <v>0.05</v>
      </c>
      <c r="J2917" s="550">
        <v>0.05</v>
      </c>
    </row>
    <row r="2918" spans="1:10" ht="72" customHeight="1">
      <c r="A2918" s="613" t="s">
        <v>14073</v>
      </c>
      <c r="B2918" s="545" t="s">
        <v>14187</v>
      </c>
      <c r="C2918" s="613" t="s">
        <v>7</v>
      </c>
      <c r="D2918" s="613" t="s">
        <v>11537</v>
      </c>
      <c r="E2918" s="817" t="s">
        <v>14098</v>
      </c>
      <c r="F2918" s="817"/>
      <c r="G2918" s="544" t="s">
        <v>49</v>
      </c>
      <c r="H2918" s="543">
        <v>7.4000000000000003E-6</v>
      </c>
      <c r="I2918" s="542">
        <v>8101.1</v>
      </c>
      <c r="J2918" s="542">
        <v>0.05</v>
      </c>
    </row>
    <row r="2919" spans="1:10" ht="25.5">
      <c r="A2919" s="614"/>
      <c r="B2919" s="614"/>
      <c r="C2919" s="614"/>
      <c r="D2919" s="614"/>
      <c r="E2919" s="614" t="s">
        <v>14070</v>
      </c>
      <c r="F2919" s="541">
        <v>0</v>
      </c>
      <c r="G2919" s="614" t="s">
        <v>14069</v>
      </c>
      <c r="H2919" s="541">
        <v>0</v>
      </c>
      <c r="I2919" s="614" t="s">
        <v>14068</v>
      </c>
      <c r="J2919" s="541">
        <v>0</v>
      </c>
    </row>
    <row r="2920" spans="1:10" ht="15" thickBot="1">
      <c r="A2920" s="614"/>
      <c r="B2920" s="614"/>
      <c r="C2920" s="614"/>
      <c r="D2920" s="614"/>
      <c r="E2920" s="614" t="s">
        <v>14067</v>
      </c>
      <c r="F2920" s="541">
        <v>0.01</v>
      </c>
      <c r="G2920" s="614"/>
      <c r="H2920" s="818" t="s">
        <v>14066</v>
      </c>
      <c r="I2920" s="818"/>
      <c r="J2920" s="541">
        <v>0.06</v>
      </c>
    </row>
    <row r="2921" spans="1:10" ht="0.95" customHeight="1" thickTop="1">
      <c r="A2921" s="540"/>
      <c r="B2921" s="540"/>
      <c r="C2921" s="540"/>
      <c r="D2921" s="540"/>
      <c r="E2921" s="540"/>
      <c r="F2921" s="540"/>
      <c r="G2921" s="540"/>
      <c r="H2921" s="540"/>
      <c r="I2921" s="540"/>
      <c r="J2921" s="540"/>
    </row>
    <row r="2922" spans="1:10" ht="18" customHeight="1">
      <c r="A2922" s="615"/>
      <c r="B2922" s="554" t="s">
        <v>14089</v>
      </c>
      <c r="C2922" s="615" t="s">
        <v>14088</v>
      </c>
      <c r="D2922" s="615" t="s">
        <v>14087</v>
      </c>
      <c r="E2922" s="819" t="s">
        <v>14086</v>
      </c>
      <c r="F2922" s="819"/>
      <c r="G2922" s="555" t="s">
        <v>14085</v>
      </c>
      <c r="H2922" s="554" t="s">
        <v>14084</v>
      </c>
      <c r="I2922" s="554" t="s">
        <v>14083</v>
      </c>
      <c r="J2922" s="554" t="s">
        <v>14082</v>
      </c>
    </row>
    <row r="2923" spans="1:10" ht="36" customHeight="1">
      <c r="A2923" s="616" t="s">
        <v>14081</v>
      </c>
      <c r="B2923" s="553" t="s">
        <v>14188</v>
      </c>
      <c r="C2923" s="616" t="s">
        <v>7</v>
      </c>
      <c r="D2923" s="616" t="s">
        <v>2577</v>
      </c>
      <c r="E2923" s="820" t="s">
        <v>14108</v>
      </c>
      <c r="F2923" s="820"/>
      <c r="G2923" s="552" t="s">
        <v>26</v>
      </c>
      <c r="H2923" s="551">
        <v>1</v>
      </c>
      <c r="I2923" s="550">
        <v>0.54</v>
      </c>
      <c r="J2923" s="550">
        <v>0.54</v>
      </c>
    </row>
    <row r="2924" spans="1:10" ht="72" customHeight="1">
      <c r="A2924" s="613" t="s">
        <v>14073</v>
      </c>
      <c r="B2924" s="545" t="s">
        <v>14187</v>
      </c>
      <c r="C2924" s="613" t="s">
        <v>7</v>
      </c>
      <c r="D2924" s="613" t="s">
        <v>11537</v>
      </c>
      <c r="E2924" s="817" t="s">
        <v>14098</v>
      </c>
      <c r="F2924" s="817"/>
      <c r="G2924" s="544" t="s">
        <v>49</v>
      </c>
      <c r="H2924" s="543">
        <v>6.6699999999999995E-5</v>
      </c>
      <c r="I2924" s="542">
        <v>8101.1</v>
      </c>
      <c r="J2924" s="542">
        <v>0.54</v>
      </c>
    </row>
    <row r="2925" spans="1:10" ht="25.5">
      <c r="A2925" s="614"/>
      <c r="B2925" s="614"/>
      <c r="C2925" s="614"/>
      <c r="D2925" s="614"/>
      <c r="E2925" s="614" t="s">
        <v>14070</v>
      </c>
      <c r="F2925" s="541">
        <v>0</v>
      </c>
      <c r="G2925" s="614" t="s">
        <v>14069</v>
      </c>
      <c r="H2925" s="541">
        <v>0</v>
      </c>
      <c r="I2925" s="614" t="s">
        <v>14068</v>
      </c>
      <c r="J2925" s="541">
        <v>0</v>
      </c>
    </row>
    <row r="2926" spans="1:10" ht="15" thickBot="1">
      <c r="A2926" s="614"/>
      <c r="B2926" s="614"/>
      <c r="C2926" s="614"/>
      <c r="D2926" s="614"/>
      <c r="E2926" s="614" t="s">
        <v>14067</v>
      </c>
      <c r="F2926" s="541">
        <v>0.14000000000000001</v>
      </c>
      <c r="G2926" s="614"/>
      <c r="H2926" s="818" t="s">
        <v>14066</v>
      </c>
      <c r="I2926" s="818"/>
      <c r="J2926" s="541">
        <v>0.68</v>
      </c>
    </row>
    <row r="2927" spans="1:10" ht="0.95" customHeight="1" thickTop="1">
      <c r="A2927" s="540"/>
      <c r="B2927" s="540"/>
      <c r="C2927" s="540"/>
      <c r="D2927" s="540"/>
      <c r="E2927" s="540"/>
      <c r="F2927" s="540"/>
      <c r="G2927" s="540"/>
      <c r="H2927" s="540"/>
      <c r="I2927" s="540"/>
      <c r="J2927" s="540"/>
    </row>
    <row r="2928" spans="1:10" ht="18" customHeight="1">
      <c r="A2928" s="615"/>
      <c r="B2928" s="554" t="s">
        <v>14089</v>
      </c>
      <c r="C2928" s="615" t="s">
        <v>14088</v>
      </c>
      <c r="D2928" s="615" t="s">
        <v>14087</v>
      </c>
      <c r="E2928" s="819" t="s">
        <v>14086</v>
      </c>
      <c r="F2928" s="819"/>
      <c r="G2928" s="555" t="s">
        <v>14085</v>
      </c>
      <c r="H2928" s="554" t="s">
        <v>14084</v>
      </c>
      <c r="I2928" s="554" t="s">
        <v>14083</v>
      </c>
      <c r="J2928" s="554" t="s">
        <v>14082</v>
      </c>
    </row>
    <row r="2929" spans="1:10" ht="36" customHeight="1">
      <c r="A2929" s="616" t="s">
        <v>14081</v>
      </c>
      <c r="B2929" s="553" t="s">
        <v>14186</v>
      </c>
      <c r="C2929" s="616" t="s">
        <v>7</v>
      </c>
      <c r="D2929" s="616" t="s">
        <v>2578</v>
      </c>
      <c r="E2929" s="820" t="s">
        <v>14108</v>
      </c>
      <c r="F2929" s="820"/>
      <c r="G2929" s="552" t="s">
        <v>26</v>
      </c>
      <c r="H2929" s="551">
        <v>1</v>
      </c>
      <c r="I2929" s="550">
        <v>6.63</v>
      </c>
      <c r="J2929" s="550">
        <v>6.63</v>
      </c>
    </row>
    <row r="2930" spans="1:10" ht="24" customHeight="1">
      <c r="A2930" s="613" t="s">
        <v>14073</v>
      </c>
      <c r="B2930" s="545" t="s">
        <v>14185</v>
      </c>
      <c r="C2930" s="613" t="s">
        <v>7</v>
      </c>
      <c r="D2930" s="613" t="s">
        <v>6687</v>
      </c>
      <c r="E2930" s="817" t="s">
        <v>14071</v>
      </c>
      <c r="F2930" s="817"/>
      <c r="G2930" s="544" t="s">
        <v>82</v>
      </c>
      <c r="H2930" s="543">
        <v>1.42</v>
      </c>
      <c r="I2930" s="542">
        <v>4.67</v>
      </c>
      <c r="J2930" s="542">
        <v>6.63</v>
      </c>
    </row>
    <row r="2931" spans="1:10" ht="25.5">
      <c r="A2931" s="614"/>
      <c r="B2931" s="614"/>
      <c r="C2931" s="614"/>
      <c r="D2931" s="614"/>
      <c r="E2931" s="614" t="s">
        <v>14070</v>
      </c>
      <c r="F2931" s="541">
        <v>0</v>
      </c>
      <c r="G2931" s="614" t="s">
        <v>14069</v>
      </c>
      <c r="H2931" s="541">
        <v>0</v>
      </c>
      <c r="I2931" s="614" t="s">
        <v>14068</v>
      </c>
      <c r="J2931" s="541">
        <v>0</v>
      </c>
    </row>
    <row r="2932" spans="1:10" ht="15" thickBot="1">
      <c r="A2932" s="614"/>
      <c r="B2932" s="614"/>
      <c r="C2932" s="614"/>
      <c r="D2932" s="614"/>
      <c r="E2932" s="614" t="s">
        <v>14067</v>
      </c>
      <c r="F2932" s="541">
        <v>1.83</v>
      </c>
      <c r="G2932" s="614"/>
      <c r="H2932" s="818" t="s">
        <v>14066</v>
      </c>
      <c r="I2932" s="818"/>
      <c r="J2932" s="541">
        <v>8.4600000000000009</v>
      </c>
    </row>
    <row r="2933" spans="1:10" ht="0.95" customHeight="1" thickTop="1">
      <c r="A2933" s="540"/>
      <c r="B2933" s="540"/>
      <c r="C2933" s="540"/>
      <c r="D2933" s="540"/>
      <c r="E2933" s="540"/>
      <c r="F2933" s="540"/>
      <c r="G2933" s="540"/>
      <c r="H2933" s="540"/>
      <c r="I2933" s="540"/>
      <c r="J2933" s="540"/>
    </row>
    <row r="2934" spans="1:10" ht="18" customHeight="1">
      <c r="A2934" s="615"/>
      <c r="B2934" s="554" t="s">
        <v>14089</v>
      </c>
      <c r="C2934" s="615" t="s">
        <v>14088</v>
      </c>
      <c r="D2934" s="615" t="s">
        <v>14087</v>
      </c>
      <c r="E2934" s="819" t="s">
        <v>14086</v>
      </c>
      <c r="F2934" s="819"/>
      <c r="G2934" s="555" t="s">
        <v>14085</v>
      </c>
      <c r="H2934" s="554" t="s">
        <v>14084</v>
      </c>
      <c r="I2934" s="554" t="s">
        <v>14083</v>
      </c>
      <c r="J2934" s="554" t="s">
        <v>14082</v>
      </c>
    </row>
    <row r="2935" spans="1:10" ht="36" customHeight="1">
      <c r="A2935" s="616" t="s">
        <v>14081</v>
      </c>
      <c r="B2935" s="553" t="s">
        <v>14184</v>
      </c>
      <c r="C2935" s="616" t="s">
        <v>7</v>
      </c>
      <c r="D2935" s="616" t="s">
        <v>3495</v>
      </c>
      <c r="E2935" s="820" t="s">
        <v>14119</v>
      </c>
      <c r="F2935" s="820"/>
      <c r="G2935" s="552" t="s">
        <v>14183</v>
      </c>
      <c r="H2935" s="551">
        <v>1</v>
      </c>
      <c r="I2935" s="550">
        <v>4.17</v>
      </c>
      <c r="J2935" s="550">
        <v>4.17</v>
      </c>
    </row>
    <row r="2936" spans="1:10" ht="36" customHeight="1">
      <c r="A2936" s="617" t="s">
        <v>14077</v>
      </c>
      <c r="B2936" s="549" t="s">
        <v>14182</v>
      </c>
      <c r="C2936" s="617" t="s">
        <v>7</v>
      </c>
      <c r="D2936" s="617" t="s">
        <v>2628</v>
      </c>
      <c r="E2936" s="821" t="s">
        <v>14108</v>
      </c>
      <c r="F2936" s="821"/>
      <c r="G2936" s="548" t="s">
        <v>68</v>
      </c>
      <c r="H2936" s="547">
        <v>3.0000000000000001E-3</v>
      </c>
      <c r="I2936" s="546">
        <v>19.8</v>
      </c>
      <c r="J2936" s="546">
        <v>0.05</v>
      </c>
    </row>
    <row r="2937" spans="1:10" ht="36" customHeight="1">
      <c r="A2937" s="617" t="s">
        <v>14077</v>
      </c>
      <c r="B2937" s="549" t="s">
        <v>14181</v>
      </c>
      <c r="C2937" s="617" t="s">
        <v>7</v>
      </c>
      <c r="D2937" s="617" t="s">
        <v>2629</v>
      </c>
      <c r="E2937" s="821" t="s">
        <v>14108</v>
      </c>
      <c r="F2937" s="821"/>
      <c r="G2937" s="548" t="s">
        <v>85</v>
      </c>
      <c r="H2937" s="547">
        <v>3.0000000000000001E-3</v>
      </c>
      <c r="I2937" s="546">
        <v>14.2</v>
      </c>
      <c r="J2937" s="546">
        <v>0.04</v>
      </c>
    </row>
    <row r="2938" spans="1:10" ht="24" customHeight="1">
      <c r="A2938" s="617" t="s">
        <v>14077</v>
      </c>
      <c r="B2938" s="549" t="s">
        <v>14180</v>
      </c>
      <c r="C2938" s="617" t="s">
        <v>7</v>
      </c>
      <c r="D2938" s="617" t="s">
        <v>71</v>
      </c>
      <c r="E2938" s="821" t="s">
        <v>14075</v>
      </c>
      <c r="F2938" s="821"/>
      <c r="G2938" s="548" t="s">
        <v>26</v>
      </c>
      <c r="H2938" s="547">
        <v>0.104</v>
      </c>
      <c r="I2938" s="546">
        <v>17.760000000000002</v>
      </c>
      <c r="J2938" s="546">
        <v>1.84</v>
      </c>
    </row>
    <row r="2939" spans="1:10" ht="24" customHeight="1">
      <c r="A2939" s="617" t="s">
        <v>14077</v>
      </c>
      <c r="B2939" s="549" t="s">
        <v>14076</v>
      </c>
      <c r="C2939" s="617" t="s">
        <v>7</v>
      </c>
      <c r="D2939" s="617" t="s">
        <v>29</v>
      </c>
      <c r="E2939" s="821" t="s">
        <v>14075</v>
      </c>
      <c r="F2939" s="821"/>
      <c r="G2939" s="548" t="s">
        <v>26</v>
      </c>
      <c r="H2939" s="547">
        <v>0.156</v>
      </c>
      <c r="I2939" s="546">
        <v>14.37</v>
      </c>
      <c r="J2939" s="546">
        <v>2.2400000000000002</v>
      </c>
    </row>
    <row r="2940" spans="1:10" ht="25.5">
      <c r="A2940" s="614"/>
      <c r="B2940" s="614"/>
      <c r="C2940" s="614"/>
      <c r="D2940" s="614"/>
      <c r="E2940" s="614" t="s">
        <v>14070</v>
      </c>
      <c r="F2940" s="541">
        <v>1.5647072</v>
      </c>
      <c r="G2940" s="614" t="s">
        <v>14069</v>
      </c>
      <c r="H2940" s="541">
        <v>1.32</v>
      </c>
      <c r="I2940" s="614" t="s">
        <v>14068</v>
      </c>
      <c r="J2940" s="541">
        <v>2.88</v>
      </c>
    </row>
    <row r="2941" spans="1:10" ht="15" thickBot="1">
      <c r="A2941" s="614"/>
      <c r="B2941" s="614"/>
      <c r="C2941" s="614"/>
      <c r="D2941" s="614"/>
      <c r="E2941" s="614" t="s">
        <v>14067</v>
      </c>
      <c r="F2941" s="541">
        <v>1.1499999999999999</v>
      </c>
      <c r="G2941" s="614"/>
      <c r="H2941" s="818" t="s">
        <v>14066</v>
      </c>
      <c r="I2941" s="818"/>
      <c r="J2941" s="541">
        <v>5.32</v>
      </c>
    </row>
    <row r="2942" spans="1:10" ht="0.95" customHeight="1" thickTop="1">
      <c r="A2942" s="540"/>
      <c r="B2942" s="540"/>
      <c r="C2942" s="540"/>
      <c r="D2942" s="540"/>
      <c r="E2942" s="540"/>
      <c r="F2942" s="540"/>
      <c r="G2942" s="540"/>
      <c r="H2942" s="540"/>
      <c r="I2942" s="540"/>
      <c r="J2942" s="540"/>
    </row>
    <row r="2943" spans="1:10" ht="18" customHeight="1">
      <c r="A2943" s="615"/>
      <c r="B2943" s="554" t="s">
        <v>14089</v>
      </c>
      <c r="C2943" s="615" t="s">
        <v>14088</v>
      </c>
      <c r="D2943" s="615" t="s">
        <v>14087</v>
      </c>
      <c r="E2943" s="819" t="s">
        <v>14086</v>
      </c>
      <c r="F2943" s="819"/>
      <c r="G2943" s="555" t="s">
        <v>14085</v>
      </c>
      <c r="H2943" s="554" t="s">
        <v>14084</v>
      </c>
      <c r="I2943" s="554" t="s">
        <v>14083</v>
      </c>
      <c r="J2943" s="554" t="s">
        <v>14082</v>
      </c>
    </row>
    <row r="2944" spans="1:10" ht="36" customHeight="1">
      <c r="A2944" s="616" t="s">
        <v>14081</v>
      </c>
      <c r="B2944" s="553" t="s">
        <v>14179</v>
      </c>
      <c r="C2944" s="616" t="s">
        <v>7</v>
      </c>
      <c r="D2944" s="616" t="s">
        <v>1217</v>
      </c>
      <c r="E2944" s="820" t="s">
        <v>14108</v>
      </c>
      <c r="F2944" s="820"/>
      <c r="G2944" s="552" t="s">
        <v>68</v>
      </c>
      <c r="H2944" s="551">
        <v>1</v>
      </c>
      <c r="I2944" s="550">
        <v>117.47</v>
      </c>
      <c r="J2944" s="550">
        <v>117.47</v>
      </c>
    </row>
    <row r="2945" spans="1:10" ht="36" customHeight="1">
      <c r="A2945" s="617" t="s">
        <v>14077</v>
      </c>
      <c r="B2945" s="549" t="s">
        <v>14175</v>
      </c>
      <c r="C2945" s="617" t="s">
        <v>7</v>
      </c>
      <c r="D2945" s="617" t="s">
        <v>1269</v>
      </c>
      <c r="E2945" s="821" t="s">
        <v>14108</v>
      </c>
      <c r="F2945" s="821"/>
      <c r="G2945" s="548" t="s">
        <v>26</v>
      </c>
      <c r="H2945" s="547">
        <v>1</v>
      </c>
      <c r="I2945" s="546">
        <v>26.94</v>
      </c>
      <c r="J2945" s="546">
        <v>26.94</v>
      </c>
    </row>
    <row r="2946" spans="1:10" ht="48" customHeight="1">
      <c r="A2946" s="617" t="s">
        <v>14077</v>
      </c>
      <c r="B2946" s="549" t="s">
        <v>14173</v>
      </c>
      <c r="C2946" s="617" t="s">
        <v>7</v>
      </c>
      <c r="D2946" s="617" t="s">
        <v>1270</v>
      </c>
      <c r="E2946" s="821" t="s">
        <v>14108</v>
      </c>
      <c r="F2946" s="821"/>
      <c r="G2946" s="548" t="s">
        <v>26</v>
      </c>
      <c r="H2946" s="547">
        <v>1</v>
      </c>
      <c r="I2946" s="546">
        <v>51.74</v>
      </c>
      <c r="J2946" s="546">
        <v>51.74</v>
      </c>
    </row>
    <row r="2947" spans="1:10" ht="36" customHeight="1">
      <c r="A2947" s="617" t="s">
        <v>14077</v>
      </c>
      <c r="B2947" s="549" t="s">
        <v>14177</v>
      </c>
      <c r="C2947" s="617" t="s">
        <v>7</v>
      </c>
      <c r="D2947" s="617" t="s">
        <v>1774</v>
      </c>
      <c r="E2947" s="821" t="s">
        <v>14108</v>
      </c>
      <c r="F2947" s="821"/>
      <c r="G2947" s="548" t="s">
        <v>26</v>
      </c>
      <c r="H2947" s="547">
        <v>1</v>
      </c>
      <c r="I2947" s="546">
        <v>21.55</v>
      </c>
      <c r="J2947" s="546">
        <v>21.55</v>
      </c>
    </row>
    <row r="2948" spans="1:10" ht="36" customHeight="1">
      <c r="A2948" s="617" t="s">
        <v>14077</v>
      </c>
      <c r="B2948" s="549" t="s">
        <v>14176</v>
      </c>
      <c r="C2948" s="617" t="s">
        <v>7</v>
      </c>
      <c r="D2948" s="617" t="s">
        <v>1775</v>
      </c>
      <c r="E2948" s="821" t="s">
        <v>14108</v>
      </c>
      <c r="F2948" s="821"/>
      <c r="G2948" s="548" t="s">
        <v>26</v>
      </c>
      <c r="H2948" s="547">
        <v>1</v>
      </c>
      <c r="I2948" s="546">
        <v>2.92</v>
      </c>
      <c r="J2948" s="546">
        <v>2.92</v>
      </c>
    </row>
    <row r="2949" spans="1:10" ht="24" customHeight="1">
      <c r="A2949" s="617" t="s">
        <v>14077</v>
      </c>
      <c r="B2949" s="549" t="s">
        <v>14178</v>
      </c>
      <c r="C2949" s="617" t="s">
        <v>7</v>
      </c>
      <c r="D2949" s="617" t="s">
        <v>306</v>
      </c>
      <c r="E2949" s="821" t="s">
        <v>14075</v>
      </c>
      <c r="F2949" s="821"/>
      <c r="G2949" s="548" t="s">
        <v>26</v>
      </c>
      <c r="H2949" s="547">
        <v>1</v>
      </c>
      <c r="I2949" s="546">
        <v>14.32</v>
      </c>
      <c r="J2949" s="546">
        <v>14.32</v>
      </c>
    </row>
    <row r="2950" spans="1:10" ht="25.5">
      <c r="A2950" s="614"/>
      <c r="B2950" s="614"/>
      <c r="C2950" s="614"/>
      <c r="D2950" s="614"/>
      <c r="E2950" s="614" t="s">
        <v>14070</v>
      </c>
      <c r="F2950" s="541">
        <v>5.6068673000000002</v>
      </c>
      <c r="G2950" s="614" t="s">
        <v>14069</v>
      </c>
      <c r="H2950" s="541">
        <v>4.71</v>
      </c>
      <c r="I2950" s="614" t="s">
        <v>14068</v>
      </c>
      <c r="J2950" s="541">
        <v>10.32</v>
      </c>
    </row>
    <row r="2951" spans="1:10" ht="15" thickBot="1">
      <c r="A2951" s="614"/>
      <c r="B2951" s="614"/>
      <c r="C2951" s="614"/>
      <c r="D2951" s="614"/>
      <c r="E2951" s="614" t="s">
        <v>14067</v>
      </c>
      <c r="F2951" s="541">
        <v>32.53</v>
      </c>
      <c r="G2951" s="614"/>
      <c r="H2951" s="818" t="s">
        <v>14066</v>
      </c>
      <c r="I2951" s="818"/>
      <c r="J2951" s="541">
        <v>150</v>
      </c>
    </row>
    <row r="2952" spans="1:10" ht="0.95" customHeight="1" thickTop="1">
      <c r="A2952" s="540"/>
      <c r="B2952" s="540"/>
      <c r="C2952" s="540"/>
      <c r="D2952" s="540"/>
      <c r="E2952" s="540"/>
      <c r="F2952" s="540"/>
      <c r="G2952" s="540"/>
      <c r="H2952" s="540"/>
      <c r="I2952" s="540"/>
      <c r="J2952" s="540"/>
    </row>
    <row r="2953" spans="1:10" ht="18" customHeight="1">
      <c r="A2953" s="615"/>
      <c r="B2953" s="554" t="s">
        <v>14089</v>
      </c>
      <c r="C2953" s="615" t="s">
        <v>14088</v>
      </c>
      <c r="D2953" s="615" t="s">
        <v>14087</v>
      </c>
      <c r="E2953" s="819" t="s">
        <v>14086</v>
      </c>
      <c r="F2953" s="819"/>
      <c r="G2953" s="555" t="s">
        <v>14085</v>
      </c>
      <c r="H2953" s="554" t="s">
        <v>14084</v>
      </c>
      <c r="I2953" s="554" t="s">
        <v>14083</v>
      </c>
      <c r="J2953" s="554" t="s">
        <v>14082</v>
      </c>
    </row>
    <row r="2954" spans="1:10" ht="36" customHeight="1">
      <c r="A2954" s="616" t="s">
        <v>14081</v>
      </c>
      <c r="B2954" s="553" t="s">
        <v>14177</v>
      </c>
      <c r="C2954" s="616" t="s">
        <v>7</v>
      </c>
      <c r="D2954" s="616" t="s">
        <v>1774</v>
      </c>
      <c r="E2954" s="820" t="s">
        <v>14108</v>
      </c>
      <c r="F2954" s="820"/>
      <c r="G2954" s="552" t="s">
        <v>26</v>
      </c>
      <c r="H2954" s="551">
        <v>1</v>
      </c>
      <c r="I2954" s="550">
        <v>21.55</v>
      </c>
      <c r="J2954" s="550">
        <v>21.55</v>
      </c>
    </row>
    <row r="2955" spans="1:10" ht="36" customHeight="1">
      <c r="A2955" s="613" t="s">
        <v>14073</v>
      </c>
      <c r="B2955" s="545" t="s">
        <v>14174</v>
      </c>
      <c r="C2955" s="613" t="s">
        <v>7</v>
      </c>
      <c r="D2955" s="613" t="s">
        <v>14050</v>
      </c>
      <c r="E2955" s="817" t="s">
        <v>14098</v>
      </c>
      <c r="F2955" s="817"/>
      <c r="G2955" s="544" t="s">
        <v>49</v>
      </c>
      <c r="H2955" s="543">
        <v>5.5999999999999999E-5</v>
      </c>
      <c r="I2955" s="542">
        <v>384959.4</v>
      </c>
      <c r="J2955" s="542">
        <v>21.55</v>
      </c>
    </row>
    <row r="2956" spans="1:10" ht="25.5">
      <c r="A2956" s="614"/>
      <c r="B2956" s="614"/>
      <c r="C2956" s="614"/>
      <c r="D2956" s="614"/>
      <c r="E2956" s="614" t="s">
        <v>14070</v>
      </c>
      <c r="F2956" s="541">
        <v>0</v>
      </c>
      <c r="G2956" s="614" t="s">
        <v>14069</v>
      </c>
      <c r="H2956" s="541">
        <v>0</v>
      </c>
      <c r="I2956" s="614" t="s">
        <v>14068</v>
      </c>
      <c r="J2956" s="541">
        <v>0</v>
      </c>
    </row>
    <row r="2957" spans="1:10" ht="15" thickBot="1">
      <c r="A2957" s="614"/>
      <c r="B2957" s="614"/>
      <c r="C2957" s="614"/>
      <c r="D2957" s="614"/>
      <c r="E2957" s="614" t="s">
        <v>14067</v>
      </c>
      <c r="F2957" s="541">
        <v>5.96</v>
      </c>
      <c r="G2957" s="614"/>
      <c r="H2957" s="818" t="s">
        <v>14066</v>
      </c>
      <c r="I2957" s="818"/>
      <c r="J2957" s="541">
        <v>27.51</v>
      </c>
    </row>
    <row r="2958" spans="1:10" ht="0.95" customHeight="1" thickTop="1">
      <c r="A2958" s="540"/>
      <c r="B2958" s="540"/>
      <c r="C2958" s="540"/>
      <c r="D2958" s="540"/>
      <c r="E2958" s="540"/>
      <c r="F2958" s="540"/>
      <c r="G2958" s="540"/>
      <c r="H2958" s="540"/>
      <c r="I2958" s="540"/>
      <c r="J2958" s="540"/>
    </row>
    <row r="2959" spans="1:10" ht="18" customHeight="1">
      <c r="A2959" s="615"/>
      <c r="B2959" s="554" t="s">
        <v>14089</v>
      </c>
      <c r="C2959" s="615" t="s">
        <v>14088</v>
      </c>
      <c r="D2959" s="615" t="s">
        <v>14087</v>
      </c>
      <c r="E2959" s="819" t="s">
        <v>14086</v>
      </c>
      <c r="F2959" s="819"/>
      <c r="G2959" s="555" t="s">
        <v>14085</v>
      </c>
      <c r="H2959" s="554" t="s">
        <v>14084</v>
      </c>
      <c r="I2959" s="554" t="s">
        <v>14083</v>
      </c>
      <c r="J2959" s="554" t="s">
        <v>14082</v>
      </c>
    </row>
    <row r="2960" spans="1:10" ht="36" customHeight="1">
      <c r="A2960" s="616" t="s">
        <v>14081</v>
      </c>
      <c r="B2960" s="553" t="s">
        <v>14176</v>
      </c>
      <c r="C2960" s="616" t="s">
        <v>7</v>
      </c>
      <c r="D2960" s="616" t="s">
        <v>1775</v>
      </c>
      <c r="E2960" s="820" t="s">
        <v>14108</v>
      </c>
      <c r="F2960" s="820"/>
      <c r="G2960" s="552" t="s">
        <v>26</v>
      </c>
      <c r="H2960" s="551">
        <v>1</v>
      </c>
      <c r="I2960" s="550">
        <v>2.92</v>
      </c>
      <c r="J2960" s="550">
        <v>2.92</v>
      </c>
    </row>
    <row r="2961" spans="1:10" ht="36" customHeight="1">
      <c r="A2961" s="613" t="s">
        <v>14073</v>
      </c>
      <c r="B2961" s="545" t="s">
        <v>14174</v>
      </c>
      <c r="C2961" s="613" t="s">
        <v>7</v>
      </c>
      <c r="D2961" s="613" t="s">
        <v>14050</v>
      </c>
      <c r="E2961" s="817" t="s">
        <v>14098</v>
      </c>
      <c r="F2961" s="817"/>
      <c r="G2961" s="544" t="s">
        <v>49</v>
      </c>
      <c r="H2961" s="543">
        <v>7.6000000000000001E-6</v>
      </c>
      <c r="I2961" s="542">
        <v>384959.4</v>
      </c>
      <c r="J2961" s="542">
        <v>2.92</v>
      </c>
    </row>
    <row r="2962" spans="1:10" ht="25.5">
      <c r="A2962" s="614"/>
      <c r="B2962" s="614"/>
      <c r="C2962" s="614"/>
      <c r="D2962" s="614"/>
      <c r="E2962" s="614" t="s">
        <v>14070</v>
      </c>
      <c r="F2962" s="541">
        <v>0</v>
      </c>
      <c r="G2962" s="614" t="s">
        <v>14069</v>
      </c>
      <c r="H2962" s="541">
        <v>0</v>
      </c>
      <c r="I2962" s="614" t="s">
        <v>14068</v>
      </c>
      <c r="J2962" s="541">
        <v>0</v>
      </c>
    </row>
    <row r="2963" spans="1:10" ht="15" thickBot="1">
      <c r="A2963" s="614"/>
      <c r="B2963" s="614"/>
      <c r="C2963" s="614"/>
      <c r="D2963" s="614"/>
      <c r="E2963" s="614" t="s">
        <v>14067</v>
      </c>
      <c r="F2963" s="541">
        <v>0.8</v>
      </c>
      <c r="G2963" s="614"/>
      <c r="H2963" s="818" t="s">
        <v>14066</v>
      </c>
      <c r="I2963" s="818"/>
      <c r="J2963" s="541">
        <v>3.72</v>
      </c>
    </row>
    <row r="2964" spans="1:10" ht="0.95" customHeight="1" thickTop="1">
      <c r="A2964" s="540"/>
      <c r="B2964" s="540"/>
      <c r="C2964" s="540"/>
      <c r="D2964" s="540"/>
      <c r="E2964" s="540"/>
      <c r="F2964" s="540"/>
      <c r="G2964" s="540"/>
      <c r="H2964" s="540"/>
      <c r="I2964" s="540"/>
      <c r="J2964" s="540"/>
    </row>
    <row r="2965" spans="1:10" ht="18" customHeight="1">
      <c r="A2965" s="615"/>
      <c r="B2965" s="554" t="s">
        <v>14089</v>
      </c>
      <c r="C2965" s="615" t="s">
        <v>14088</v>
      </c>
      <c r="D2965" s="615" t="s">
        <v>14087</v>
      </c>
      <c r="E2965" s="819" t="s">
        <v>14086</v>
      </c>
      <c r="F2965" s="819"/>
      <c r="G2965" s="555" t="s">
        <v>14085</v>
      </c>
      <c r="H2965" s="554" t="s">
        <v>14084</v>
      </c>
      <c r="I2965" s="554" t="s">
        <v>14083</v>
      </c>
      <c r="J2965" s="554" t="s">
        <v>14082</v>
      </c>
    </row>
    <row r="2966" spans="1:10" ht="36" customHeight="1">
      <c r="A2966" s="616" t="s">
        <v>14081</v>
      </c>
      <c r="B2966" s="553" t="s">
        <v>14175</v>
      </c>
      <c r="C2966" s="616" t="s">
        <v>7</v>
      </c>
      <c r="D2966" s="616" t="s">
        <v>1269</v>
      </c>
      <c r="E2966" s="820" t="s">
        <v>14108</v>
      </c>
      <c r="F2966" s="820"/>
      <c r="G2966" s="552" t="s">
        <v>26</v>
      </c>
      <c r="H2966" s="551">
        <v>1</v>
      </c>
      <c r="I2966" s="550">
        <v>26.94</v>
      </c>
      <c r="J2966" s="550">
        <v>26.94</v>
      </c>
    </row>
    <row r="2967" spans="1:10" ht="36" customHeight="1">
      <c r="A2967" s="613" t="s">
        <v>14073</v>
      </c>
      <c r="B2967" s="545" t="s">
        <v>14174</v>
      </c>
      <c r="C2967" s="613" t="s">
        <v>7</v>
      </c>
      <c r="D2967" s="613" t="s">
        <v>14050</v>
      </c>
      <c r="E2967" s="817" t="s">
        <v>14098</v>
      </c>
      <c r="F2967" s="817"/>
      <c r="G2967" s="544" t="s">
        <v>49</v>
      </c>
      <c r="H2967" s="543">
        <v>6.9999999999999994E-5</v>
      </c>
      <c r="I2967" s="542">
        <v>384959.4</v>
      </c>
      <c r="J2967" s="542">
        <v>26.94</v>
      </c>
    </row>
    <row r="2968" spans="1:10" ht="25.5">
      <c r="A2968" s="614"/>
      <c r="B2968" s="614"/>
      <c r="C2968" s="614"/>
      <c r="D2968" s="614"/>
      <c r="E2968" s="614" t="s">
        <v>14070</v>
      </c>
      <c r="F2968" s="541">
        <v>0</v>
      </c>
      <c r="G2968" s="614" t="s">
        <v>14069</v>
      </c>
      <c r="H2968" s="541">
        <v>0</v>
      </c>
      <c r="I2968" s="614" t="s">
        <v>14068</v>
      </c>
      <c r="J2968" s="541">
        <v>0</v>
      </c>
    </row>
    <row r="2969" spans="1:10" ht="15" thickBot="1">
      <c r="A2969" s="614"/>
      <c r="B2969" s="614"/>
      <c r="C2969" s="614"/>
      <c r="D2969" s="614"/>
      <c r="E2969" s="614" t="s">
        <v>14067</v>
      </c>
      <c r="F2969" s="541">
        <v>7.46</v>
      </c>
      <c r="G2969" s="614"/>
      <c r="H2969" s="818" t="s">
        <v>14066</v>
      </c>
      <c r="I2969" s="818"/>
      <c r="J2969" s="541">
        <v>34.4</v>
      </c>
    </row>
    <row r="2970" spans="1:10" ht="0.95" customHeight="1" thickTop="1">
      <c r="A2970" s="540"/>
      <c r="B2970" s="540"/>
      <c r="C2970" s="540"/>
      <c r="D2970" s="540"/>
      <c r="E2970" s="540"/>
      <c r="F2970" s="540"/>
      <c r="G2970" s="540"/>
      <c r="H2970" s="540"/>
      <c r="I2970" s="540"/>
      <c r="J2970" s="540"/>
    </row>
    <row r="2971" spans="1:10" ht="18" customHeight="1">
      <c r="A2971" s="615"/>
      <c r="B2971" s="554" t="s">
        <v>14089</v>
      </c>
      <c r="C2971" s="615" t="s">
        <v>14088</v>
      </c>
      <c r="D2971" s="615" t="s">
        <v>14087</v>
      </c>
      <c r="E2971" s="819" t="s">
        <v>14086</v>
      </c>
      <c r="F2971" s="819"/>
      <c r="G2971" s="555" t="s">
        <v>14085</v>
      </c>
      <c r="H2971" s="554" t="s">
        <v>14084</v>
      </c>
      <c r="I2971" s="554" t="s">
        <v>14083</v>
      </c>
      <c r="J2971" s="554" t="s">
        <v>14082</v>
      </c>
    </row>
    <row r="2972" spans="1:10" ht="48" customHeight="1">
      <c r="A2972" s="616" t="s">
        <v>14081</v>
      </c>
      <c r="B2972" s="553" t="s">
        <v>14173</v>
      </c>
      <c r="C2972" s="616" t="s">
        <v>7</v>
      </c>
      <c r="D2972" s="616" t="s">
        <v>1270</v>
      </c>
      <c r="E2972" s="820" t="s">
        <v>14108</v>
      </c>
      <c r="F2972" s="820"/>
      <c r="G2972" s="552" t="s">
        <v>26</v>
      </c>
      <c r="H2972" s="551">
        <v>1</v>
      </c>
      <c r="I2972" s="550">
        <v>51.74</v>
      </c>
      <c r="J2972" s="550">
        <v>51.74</v>
      </c>
    </row>
    <row r="2973" spans="1:10" ht="24" customHeight="1">
      <c r="A2973" s="613" t="s">
        <v>14073</v>
      </c>
      <c r="B2973" s="545" t="s">
        <v>14156</v>
      </c>
      <c r="C2973" s="613" t="s">
        <v>7</v>
      </c>
      <c r="D2973" s="613" t="s">
        <v>6686</v>
      </c>
      <c r="E2973" s="817" t="s">
        <v>14071</v>
      </c>
      <c r="F2973" s="817"/>
      <c r="G2973" s="544" t="s">
        <v>82</v>
      </c>
      <c r="H2973" s="543">
        <v>13.37</v>
      </c>
      <c r="I2973" s="542">
        <v>3.87</v>
      </c>
      <c r="J2973" s="542">
        <v>51.74</v>
      </c>
    </row>
    <row r="2974" spans="1:10" ht="25.5">
      <c r="A2974" s="614"/>
      <c r="B2974" s="614"/>
      <c r="C2974" s="614"/>
      <c r="D2974" s="614"/>
      <c r="E2974" s="614" t="s">
        <v>14070</v>
      </c>
      <c r="F2974" s="541">
        <v>0</v>
      </c>
      <c r="G2974" s="614" t="s">
        <v>14069</v>
      </c>
      <c r="H2974" s="541">
        <v>0</v>
      </c>
      <c r="I2974" s="614" t="s">
        <v>14068</v>
      </c>
      <c r="J2974" s="541">
        <v>0</v>
      </c>
    </row>
    <row r="2975" spans="1:10" ht="15" thickBot="1">
      <c r="A2975" s="614"/>
      <c r="B2975" s="614"/>
      <c r="C2975" s="614"/>
      <c r="D2975" s="614"/>
      <c r="E2975" s="614" t="s">
        <v>14067</v>
      </c>
      <c r="F2975" s="541">
        <v>14.33</v>
      </c>
      <c r="G2975" s="614"/>
      <c r="H2975" s="818" t="s">
        <v>14066</v>
      </c>
      <c r="I2975" s="818"/>
      <c r="J2975" s="541">
        <v>66.069999999999993</v>
      </c>
    </row>
    <row r="2976" spans="1:10" ht="0.95" customHeight="1" thickTop="1">
      <c r="A2976" s="540"/>
      <c r="B2976" s="540"/>
      <c r="C2976" s="540"/>
      <c r="D2976" s="540"/>
      <c r="E2976" s="540"/>
      <c r="F2976" s="540"/>
      <c r="G2976" s="540"/>
      <c r="H2976" s="540"/>
      <c r="I2976" s="540"/>
      <c r="J2976" s="540"/>
    </row>
    <row r="2977" spans="1:10" ht="18" customHeight="1">
      <c r="A2977" s="615"/>
      <c r="B2977" s="554" t="s">
        <v>14089</v>
      </c>
      <c r="C2977" s="615" t="s">
        <v>14088</v>
      </c>
      <c r="D2977" s="615" t="s">
        <v>14087</v>
      </c>
      <c r="E2977" s="819" t="s">
        <v>14086</v>
      </c>
      <c r="F2977" s="819"/>
      <c r="G2977" s="555" t="s">
        <v>14085</v>
      </c>
      <c r="H2977" s="554" t="s">
        <v>14084</v>
      </c>
      <c r="I2977" s="554" t="s">
        <v>14083</v>
      </c>
      <c r="J2977" s="554" t="s">
        <v>14082</v>
      </c>
    </row>
    <row r="2978" spans="1:10" ht="60" customHeight="1">
      <c r="A2978" s="616" t="s">
        <v>14081</v>
      </c>
      <c r="B2978" s="553" t="s">
        <v>14172</v>
      </c>
      <c r="C2978" s="616" t="s">
        <v>7</v>
      </c>
      <c r="D2978" s="616" t="s">
        <v>1157</v>
      </c>
      <c r="E2978" s="820" t="s">
        <v>14108</v>
      </c>
      <c r="F2978" s="820"/>
      <c r="G2978" s="552" t="s">
        <v>85</v>
      </c>
      <c r="H2978" s="551">
        <v>1</v>
      </c>
      <c r="I2978" s="550">
        <v>32.1</v>
      </c>
      <c r="J2978" s="550">
        <v>32.1</v>
      </c>
    </row>
    <row r="2979" spans="1:10" ht="60" customHeight="1">
      <c r="A2979" s="617" t="s">
        <v>14077</v>
      </c>
      <c r="B2979" s="549" t="s">
        <v>14169</v>
      </c>
      <c r="C2979" s="617" t="s">
        <v>7</v>
      </c>
      <c r="D2979" s="617" t="s">
        <v>1738</v>
      </c>
      <c r="E2979" s="821" t="s">
        <v>14108</v>
      </c>
      <c r="F2979" s="821"/>
      <c r="G2979" s="548" t="s">
        <v>26</v>
      </c>
      <c r="H2979" s="547">
        <v>1</v>
      </c>
      <c r="I2979" s="546">
        <v>13.78</v>
      </c>
      <c r="J2979" s="546">
        <v>13.78</v>
      </c>
    </row>
    <row r="2980" spans="1:10" ht="60" customHeight="1">
      <c r="A2980" s="617" t="s">
        <v>14077</v>
      </c>
      <c r="B2980" s="549" t="s">
        <v>14168</v>
      </c>
      <c r="C2980" s="617" t="s">
        <v>7</v>
      </c>
      <c r="D2980" s="617" t="s">
        <v>1739</v>
      </c>
      <c r="E2980" s="821" t="s">
        <v>14108</v>
      </c>
      <c r="F2980" s="821"/>
      <c r="G2980" s="548" t="s">
        <v>26</v>
      </c>
      <c r="H2980" s="547">
        <v>1</v>
      </c>
      <c r="I2980" s="546">
        <v>1.87</v>
      </c>
      <c r="J2980" s="546">
        <v>1.87</v>
      </c>
    </row>
    <row r="2981" spans="1:10" ht="24" customHeight="1">
      <c r="A2981" s="617" t="s">
        <v>14077</v>
      </c>
      <c r="B2981" s="549" t="s">
        <v>14170</v>
      </c>
      <c r="C2981" s="617" t="s">
        <v>7</v>
      </c>
      <c r="D2981" s="617" t="s">
        <v>299</v>
      </c>
      <c r="E2981" s="821" t="s">
        <v>14075</v>
      </c>
      <c r="F2981" s="821"/>
      <c r="G2981" s="548" t="s">
        <v>26</v>
      </c>
      <c r="H2981" s="547">
        <v>1</v>
      </c>
      <c r="I2981" s="546">
        <v>16.45</v>
      </c>
      <c r="J2981" s="546">
        <v>16.45</v>
      </c>
    </row>
    <row r="2982" spans="1:10" ht="25.5">
      <c r="A2982" s="614"/>
      <c r="B2982" s="614"/>
      <c r="C2982" s="614"/>
      <c r="D2982" s="614"/>
      <c r="E2982" s="614" t="s">
        <v>14070</v>
      </c>
      <c r="F2982" s="541">
        <v>6.7640986999999999</v>
      </c>
      <c r="G2982" s="614" t="s">
        <v>14069</v>
      </c>
      <c r="H2982" s="541">
        <v>5.69</v>
      </c>
      <c r="I2982" s="614" t="s">
        <v>14068</v>
      </c>
      <c r="J2982" s="541">
        <v>12.45</v>
      </c>
    </row>
    <row r="2983" spans="1:10" ht="15" thickBot="1">
      <c r="A2983" s="614"/>
      <c r="B2983" s="614"/>
      <c r="C2983" s="614"/>
      <c r="D2983" s="614"/>
      <c r="E2983" s="614" t="s">
        <v>14067</v>
      </c>
      <c r="F2983" s="541">
        <v>8.89</v>
      </c>
      <c r="G2983" s="614"/>
      <c r="H2983" s="818" t="s">
        <v>14066</v>
      </c>
      <c r="I2983" s="818"/>
      <c r="J2983" s="541">
        <v>40.99</v>
      </c>
    </row>
    <row r="2984" spans="1:10" ht="0.95" customHeight="1" thickTop="1">
      <c r="A2984" s="540"/>
      <c r="B2984" s="540"/>
      <c r="C2984" s="540"/>
      <c r="D2984" s="540"/>
      <c r="E2984" s="540"/>
      <c r="F2984" s="540"/>
      <c r="G2984" s="540"/>
      <c r="H2984" s="540"/>
      <c r="I2984" s="540"/>
      <c r="J2984" s="540"/>
    </row>
    <row r="2985" spans="1:10" ht="18" customHeight="1">
      <c r="A2985" s="615"/>
      <c r="B2985" s="554" t="s">
        <v>14089</v>
      </c>
      <c r="C2985" s="615" t="s">
        <v>14088</v>
      </c>
      <c r="D2985" s="615" t="s">
        <v>14087</v>
      </c>
      <c r="E2985" s="819" t="s">
        <v>14086</v>
      </c>
      <c r="F2985" s="819"/>
      <c r="G2985" s="555" t="s">
        <v>14085</v>
      </c>
      <c r="H2985" s="554" t="s">
        <v>14084</v>
      </c>
      <c r="I2985" s="554" t="s">
        <v>14083</v>
      </c>
      <c r="J2985" s="554" t="s">
        <v>14082</v>
      </c>
    </row>
    <row r="2986" spans="1:10" ht="60" customHeight="1">
      <c r="A2986" s="616" t="s">
        <v>14081</v>
      </c>
      <c r="B2986" s="553" t="s">
        <v>14171</v>
      </c>
      <c r="C2986" s="616" t="s">
        <v>7</v>
      </c>
      <c r="D2986" s="616" t="s">
        <v>1156</v>
      </c>
      <c r="E2986" s="820" t="s">
        <v>14108</v>
      </c>
      <c r="F2986" s="820"/>
      <c r="G2986" s="552" t="s">
        <v>68</v>
      </c>
      <c r="H2986" s="551">
        <v>1</v>
      </c>
      <c r="I2986" s="550">
        <v>83.85</v>
      </c>
      <c r="J2986" s="550">
        <v>83.85</v>
      </c>
    </row>
    <row r="2987" spans="1:10" ht="60" customHeight="1">
      <c r="A2987" s="617" t="s">
        <v>14077</v>
      </c>
      <c r="B2987" s="549" t="s">
        <v>14167</v>
      </c>
      <c r="C2987" s="617" t="s">
        <v>7</v>
      </c>
      <c r="D2987" s="617" t="s">
        <v>1152</v>
      </c>
      <c r="E2987" s="821" t="s">
        <v>14108</v>
      </c>
      <c r="F2987" s="821"/>
      <c r="G2987" s="548" t="s">
        <v>26</v>
      </c>
      <c r="H2987" s="547">
        <v>1</v>
      </c>
      <c r="I2987" s="546">
        <v>17.23</v>
      </c>
      <c r="J2987" s="546">
        <v>17.23</v>
      </c>
    </row>
    <row r="2988" spans="1:10" ht="60" customHeight="1">
      <c r="A2988" s="617" t="s">
        <v>14077</v>
      </c>
      <c r="B2988" s="549" t="s">
        <v>14165</v>
      </c>
      <c r="C2988" s="617" t="s">
        <v>7</v>
      </c>
      <c r="D2988" s="617" t="s">
        <v>1255</v>
      </c>
      <c r="E2988" s="821" t="s">
        <v>14108</v>
      </c>
      <c r="F2988" s="821"/>
      <c r="G2988" s="548" t="s">
        <v>26</v>
      </c>
      <c r="H2988" s="547">
        <v>1</v>
      </c>
      <c r="I2988" s="546">
        <v>34.520000000000003</v>
      </c>
      <c r="J2988" s="546">
        <v>34.520000000000003</v>
      </c>
    </row>
    <row r="2989" spans="1:10" ht="60" customHeight="1">
      <c r="A2989" s="617" t="s">
        <v>14077</v>
      </c>
      <c r="B2989" s="549" t="s">
        <v>14169</v>
      </c>
      <c r="C2989" s="617" t="s">
        <v>7</v>
      </c>
      <c r="D2989" s="617" t="s">
        <v>1738</v>
      </c>
      <c r="E2989" s="821" t="s">
        <v>14108</v>
      </c>
      <c r="F2989" s="821"/>
      <c r="G2989" s="548" t="s">
        <v>26</v>
      </c>
      <c r="H2989" s="547">
        <v>1</v>
      </c>
      <c r="I2989" s="546">
        <v>13.78</v>
      </c>
      <c r="J2989" s="546">
        <v>13.78</v>
      </c>
    </row>
    <row r="2990" spans="1:10" ht="60" customHeight="1">
      <c r="A2990" s="617" t="s">
        <v>14077</v>
      </c>
      <c r="B2990" s="549" t="s">
        <v>14168</v>
      </c>
      <c r="C2990" s="617" t="s">
        <v>7</v>
      </c>
      <c r="D2990" s="617" t="s">
        <v>1739</v>
      </c>
      <c r="E2990" s="821" t="s">
        <v>14108</v>
      </c>
      <c r="F2990" s="821"/>
      <c r="G2990" s="548" t="s">
        <v>26</v>
      </c>
      <c r="H2990" s="547">
        <v>1</v>
      </c>
      <c r="I2990" s="546">
        <v>1.87</v>
      </c>
      <c r="J2990" s="546">
        <v>1.87</v>
      </c>
    </row>
    <row r="2991" spans="1:10" ht="24" customHeight="1">
      <c r="A2991" s="617" t="s">
        <v>14077</v>
      </c>
      <c r="B2991" s="549" t="s">
        <v>14170</v>
      </c>
      <c r="C2991" s="617" t="s">
        <v>7</v>
      </c>
      <c r="D2991" s="617" t="s">
        <v>299</v>
      </c>
      <c r="E2991" s="821" t="s">
        <v>14075</v>
      </c>
      <c r="F2991" s="821"/>
      <c r="G2991" s="548" t="s">
        <v>26</v>
      </c>
      <c r="H2991" s="547">
        <v>1</v>
      </c>
      <c r="I2991" s="546">
        <v>16.45</v>
      </c>
      <c r="J2991" s="546">
        <v>16.45</v>
      </c>
    </row>
    <row r="2992" spans="1:10" ht="25.5">
      <c r="A2992" s="614"/>
      <c r="B2992" s="614"/>
      <c r="C2992" s="614"/>
      <c r="D2992" s="614"/>
      <c r="E2992" s="614" t="s">
        <v>14070</v>
      </c>
      <c r="F2992" s="541">
        <v>6.7640986999999999</v>
      </c>
      <c r="G2992" s="614" t="s">
        <v>14069</v>
      </c>
      <c r="H2992" s="541">
        <v>5.69</v>
      </c>
      <c r="I2992" s="614" t="s">
        <v>14068</v>
      </c>
      <c r="J2992" s="541">
        <v>12.45</v>
      </c>
    </row>
    <row r="2993" spans="1:10" ht="15" thickBot="1">
      <c r="A2993" s="614"/>
      <c r="B2993" s="614"/>
      <c r="C2993" s="614"/>
      <c r="D2993" s="614"/>
      <c r="E2993" s="614" t="s">
        <v>14067</v>
      </c>
      <c r="F2993" s="541">
        <v>23.22</v>
      </c>
      <c r="G2993" s="614"/>
      <c r="H2993" s="818" t="s">
        <v>14066</v>
      </c>
      <c r="I2993" s="818"/>
      <c r="J2993" s="541">
        <v>107.07</v>
      </c>
    </row>
    <row r="2994" spans="1:10" ht="0.95" customHeight="1" thickTop="1">
      <c r="A2994" s="540"/>
      <c r="B2994" s="540"/>
      <c r="C2994" s="540"/>
      <c r="D2994" s="540"/>
      <c r="E2994" s="540"/>
      <c r="F2994" s="540"/>
      <c r="G2994" s="540"/>
      <c r="H2994" s="540"/>
      <c r="I2994" s="540"/>
      <c r="J2994" s="540"/>
    </row>
    <row r="2995" spans="1:10" ht="18" customHeight="1">
      <c r="A2995" s="615"/>
      <c r="B2995" s="554" t="s">
        <v>14089</v>
      </c>
      <c r="C2995" s="615" t="s">
        <v>14088</v>
      </c>
      <c r="D2995" s="615" t="s">
        <v>14087</v>
      </c>
      <c r="E2995" s="819" t="s">
        <v>14086</v>
      </c>
      <c r="F2995" s="819"/>
      <c r="G2995" s="555" t="s">
        <v>14085</v>
      </c>
      <c r="H2995" s="554" t="s">
        <v>14084</v>
      </c>
      <c r="I2995" s="554" t="s">
        <v>14083</v>
      </c>
      <c r="J2995" s="554" t="s">
        <v>14082</v>
      </c>
    </row>
    <row r="2996" spans="1:10" ht="60" customHeight="1">
      <c r="A2996" s="616" t="s">
        <v>14081</v>
      </c>
      <c r="B2996" s="553" t="s">
        <v>14169</v>
      </c>
      <c r="C2996" s="616" t="s">
        <v>7</v>
      </c>
      <c r="D2996" s="616" t="s">
        <v>1738</v>
      </c>
      <c r="E2996" s="820" t="s">
        <v>14108</v>
      </c>
      <c r="F2996" s="820"/>
      <c r="G2996" s="552" t="s">
        <v>26</v>
      </c>
      <c r="H2996" s="551">
        <v>1</v>
      </c>
      <c r="I2996" s="550">
        <v>13.78</v>
      </c>
      <c r="J2996" s="550">
        <v>13.78</v>
      </c>
    </row>
    <row r="2997" spans="1:10" ht="60" customHeight="1">
      <c r="A2997" s="613" t="s">
        <v>14073</v>
      </c>
      <c r="B2997" s="545" t="s">
        <v>14166</v>
      </c>
      <c r="C2997" s="613" t="s">
        <v>7</v>
      </c>
      <c r="D2997" s="613" t="s">
        <v>8667</v>
      </c>
      <c r="E2997" s="817" t="s">
        <v>14098</v>
      </c>
      <c r="F2997" s="817"/>
      <c r="G2997" s="544" t="s">
        <v>49</v>
      </c>
      <c r="H2997" s="543">
        <v>5.5999999999999999E-5</v>
      </c>
      <c r="I2997" s="542">
        <v>246189</v>
      </c>
      <c r="J2997" s="542">
        <v>13.78</v>
      </c>
    </row>
    <row r="2998" spans="1:10" ht="25.5">
      <c r="A2998" s="614"/>
      <c r="B2998" s="614"/>
      <c r="C2998" s="614"/>
      <c r="D2998" s="614"/>
      <c r="E2998" s="614" t="s">
        <v>14070</v>
      </c>
      <c r="F2998" s="541">
        <v>0</v>
      </c>
      <c r="G2998" s="614" t="s">
        <v>14069</v>
      </c>
      <c r="H2998" s="541">
        <v>0</v>
      </c>
      <c r="I2998" s="614" t="s">
        <v>14068</v>
      </c>
      <c r="J2998" s="541">
        <v>0</v>
      </c>
    </row>
    <row r="2999" spans="1:10" ht="15" thickBot="1">
      <c r="A2999" s="614"/>
      <c r="B2999" s="614"/>
      <c r="C2999" s="614"/>
      <c r="D2999" s="614"/>
      <c r="E2999" s="614" t="s">
        <v>14067</v>
      </c>
      <c r="F2999" s="541">
        <v>3.81</v>
      </c>
      <c r="G2999" s="614"/>
      <c r="H2999" s="818" t="s">
        <v>14066</v>
      </c>
      <c r="I2999" s="818"/>
      <c r="J2999" s="541">
        <v>17.59</v>
      </c>
    </row>
    <row r="3000" spans="1:10" ht="0.95" customHeight="1" thickTop="1">
      <c r="A3000" s="540"/>
      <c r="B3000" s="540"/>
      <c r="C3000" s="540"/>
      <c r="D3000" s="540"/>
      <c r="E3000" s="540"/>
      <c r="F3000" s="540"/>
      <c r="G3000" s="540"/>
      <c r="H3000" s="540"/>
      <c r="I3000" s="540"/>
      <c r="J3000" s="540"/>
    </row>
    <row r="3001" spans="1:10" ht="18" customHeight="1">
      <c r="A3001" s="615"/>
      <c r="B3001" s="554" t="s">
        <v>14089</v>
      </c>
      <c r="C3001" s="615" t="s">
        <v>14088</v>
      </c>
      <c r="D3001" s="615" t="s">
        <v>14087</v>
      </c>
      <c r="E3001" s="819" t="s">
        <v>14086</v>
      </c>
      <c r="F3001" s="819"/>
      <c r="G3001" s="555" t="s">
        <v>14085</v>
      </c>
      <c r="H3001" s="554" t="s">
        <v>14084</v>
      </c>
      <c r="I3001" s="554" t="s">
        <v>14083</v>
      </c>
      <c r="J3001" s="554" t="s">
        <v>14082</v>
      </c>
    </row>
    <row r="3002" spans="1:10" ht="60" customHeight="1">
      <c r="A3002" s="616" t="s">
        <v>14081</v>
      </c>
      <c r="B3002" s="553" t="s">
        <v>14168</v>
      </c>
      <c r="C3002" s="616" t="s">
        <v>7</v>
      </c>
      <c r="D3002" s="616" t="s">
        <v>1739</v>
      </c>
      <c r="E3002" s="820" t="s">
        <v>14108</v>
      </c>
      <c r="F3002" s="820"/>
      <c r="G3002" s="552" t="s">
        <v>26</v>
      </c>
      <c r="H3002" s="551">
        <v>1</v>
      </c>
      <c r="I3002" s="550">
        <v>1.87</v>
      </c>
      <c r="J3002" s="550">
        <v>1.87</v>
      </c>
    </row>
    <row r="3003" spans="1:10" ht="60" customHeight="1">
      <c r="A3003" s="613" t="s">
        <v>14073</v>
      </c>
      <c r="B3003" s="545" t="s">
        <v>14166</v>
      </c>
      <c r="C3003" s="613" t="s">
        <v>7</v>
      </c>
      <c r="D3003" s="613" t="s">
        <v>8667</v>
      </c>
      <c r="E3003" s="817" t="s">
        <v>14098</v>
      </c>
      <c r="F3003" s="817"/>
      <c r="G3003" s="544" t="s">
        <v>49</v>
      </c>
      <c r="H3003" s="543">
        <v>7.6000000000000001E-6</v>
      </c>
      <c r="I3003" s="542">
        <v>246189</v>
      </c>
      <c r="J3003" s="542">
        <v>1.87</v>
      </c>
    </row>
    <row r="3004" spans="1:10" ht="25.5">
      <c r="A3004" s="614"/>
      <c r="B3004" s="614"/>
      <c r="C3004" s="614"/>
      <c r="D3004" s="614"/>
      <c r="E3004" s="614" t="s">
        <v>14070</v>
      </c>
      <c r="F3004" s="541">
        <v>0</v>
      </c>
      <c r="G3004" s="614" t="s">
        <v>14069</v>
      </c>
      <c r="H3004" s="541">
        <v>0</v>
      </c>
      <c r="I3004" s="614" t="s">
        <v>14068</v>
      </c>
      <c r="J3004" s="541">
        <v>0</v>
      </c>
    </row>
    <row r="3005" spans="1:10" ht="15" thickBot="1">
      <c r="A3005" s="614"/>
      <c r="B3005" s="614"/>
      <c r="C3005" s="614"/>
      <c r="D3005" s="614"/>
      <c r="E3005" s="614" t="s">
        <v>14067</v>
      </c>
      <c r="F3005" s="541">
        <v>0.51</v>
      </c>
      <c r="G3005" s="614"/>
      <c r="H3005" s="818" t="s">
        <v>14066</v>
      </c>
      <c r="I3005" s="818"/>
      <c r="J3005" s="541">
        <v>2.38</v>
      </c>
    </row>
    <row r="3006" spans="1:10" ht="0.95" customHeight="1" thickTop="1">
      <c r="A3006" s="540"/>
      <c r="B3006" s="540"/>
      <c r="C3006" s="540"/>
      <c r="D3006" s="540"/>
      <c r="E3006" s="540"/>
      <c r="F3006" s="540"/>
      <c r="G3006" s="540"/>
      <c r="H3006" s="540"/>
      <c r="I3006" s="540"/>
      <c r="J3006" s="540"/>
    </row>
    <row r="3007" spans="1:10" ht="18" customHeight="1">
      <c r="A3007" s="615"/>
      <c r="B3007" s="554" t="s">
        <v>14089</v>
      </c>
      <c r="C3007" s="615" t="s">
        <v>14088</v>
      </c>
      <c r="D3007" s="615" t="s">
        <v>14087</v>
      </c>
      <c r="E3007" s="819" t="s">
        <v>14086</v>
      </c>
      <c r="F3007" s="819"/>
      <c r="G3007" s="555" t="s">
        <v>14085</v>
      </c>
      <c r="H3007" s="554" t="s">
        <v>14084</v>
      </c>
      <c r="I3007" s="554" t="s">
        <v>14083</v>
      </c>
      <c r="J3007" s="554" t="s">
        <v>14082</v>
      </c>
    </row>
    <row r="3008" spans="1:10" ht="60" customHeight="1">
      <c r="A3008" s="616" t="s">
        <v>14081</v>
      </c>
      <c r="B3008" s="553" t="s">
        <v>14167</v>
      </c>
      <c r="C3008" s="616" t="s">
        <v>7</v>
      </c>
      <c r="D3008" s="616" t="s">
        <v>1152</v>
      </c>
      <c r="E3008" s="820" t="s">
        <v>14108</v>
      </c>
      <c r="F3008" s="820"/>
      <c r="G3008" s="552" t="s">
        <v>26</v>
      </c>
      <c r="H3008" s="551">
        <v>1</v>
      </c>
      <c r="I3008" s="550">
        <v>17.23</v>
      </c>
      <c r="J3008" s="550">
        <v>17.23</v>
      </c>
    </row>
    <row r="3009" spans="1:10" ht="60" customHeight="1">
      <c r="A3009" s="613" t="s">
        <v>14073</v>
      </c>
      <c r="B3009" s="545" t="s">
        <v>14166</v>
      </c>
      <c r="C3009" s="613" t="s">
        <v>7</v>
      </c>
      <c r="D3009" s="613" t="s">
        <v>8667</v>
      </c>
      <c r="E3009" s="817" t="s">
        <v>14098</v>
      </c>
      <c r="F3009" s="817"/>
      <c r="G3009" s="544" t="s">
        <v>49</v>
      </c>
      <c r="H3009" s="543">
        <v>6.9999999999999994E-5</v>
      </c>
      <c r="I3009" s="542">
        <v>246189</v>
      </c>
      <c r="J3009" s="542">
        <v>17.23</v>
      </c>
    </row>
    <row r="3010" spans="1:10" ht="25.5">
      <c r="A3010" s="614"/>
      <c r="B3010" s="614"/>
      <c r="C3010" s="614"/>
      <c r="D3010" s="614"/>
      <c r="E3010" s="614" t="s">
        <v>14070</v>
      </c>
      <c r="F3010" s="541">
        <v>0</v>
      </c>
      <c r="G3010" s="614" t="s">
        <v>14069</v>
      </c>
      <c r="H3010" s="541">
        <v>0</v>
      </c>
      <c r="I3010" s="614" t="s">
        <v>14068</v>
      </c>
      <c r="J3010" s="541">
        <v>0</v>
      </c>
    </row>
    <row r="3011" spans="1:10" ht="15" thickBot="1">
      <c r="A3011" s="614"/>
      <c r="B3011" s="614"/>
      <c r="C3011" s="614"/>
      <c r="D3011" s="614"/>
      <c r="E3011" s="614" t="s">
        <v>14067</v>
      </c>
      <c r="F3011" s="541">
        <v>4.7699999999999996</v>
      </c>
      <c r="G3011" s="614"/>
      <c r="H3011" s="818" t="s">
        <v>14066</v>
      </c>
      <c r="I3011" s="818"/>
      <c r="J3011" s="541">
        <v>22</v>
      </c>
    </row>
    <row r="3012" spans="1:10" ht="0.95" customHeight="1" thickTop="1">
      <c r="A3012" s="540"/>
      <c r="B3012" s="540"/>
      <c r="C3012" s="540"/>
      <c r="D3012" s="540"/>
      <c r="E3012" s="540"/>
      <c r="F3012" s="540"/>
      <c r="G3012" s="540"/>
      <c r="H3012" s="540"/>
      <c r="I3012" s="540"/>
      <c r="J3012" s="540"/>
    </row>
    <row r="3013" spans="1:10" ht="18" customHeight="1">
      <c r="A3013" s="615"/>
      <c r="B3013" s="554" t="s">
        <v>14089</v>
      </c>
      <c r="C3013" s="615" t="s">
        <v>14088</v>
      </c>
      <c r="D3013" s="615" t="s">
        <v>14087</v>
      </c>
      <c r="E3013" s="819" t="s">
        <v>14086</v>
      </c>
      <c r="F3013" s="819"/>
      <c r="G3013" s="555" t="s">
        <v>14085</v>
      </c>
      <c r="H3013" s="554" t="s">
        <v>14084</v>
      </c>
      <c r="I3013" s="554" t="s">
        <v>14083</v>
      </c>
      <c r="J3013" s="554" t="s">
        <v>14082</v>
      </c>
    </row>
    <row r="3014" spans="1:10" ht="60" customHeight="1">
      <c r="A3014" s="616" t="s">
        <v>14081</v>
      </c>
      <c r="B3014" s="553" t="s">
        <v>14165</v>
      </c>
      <c r="C3014" s="616" t="s">
        <v>7</v>
      </c>
      <c r="D3014" s="616" t="s">
        <v>1255</v>
      </c>
      <c r="E3014" s="820" t="s">
        <v>14108</v>
      </c>
      <c r="F3014" s="820"/>
      <c r="G3014" s="552" t="s">
        <v>26</v>
      </c>
      <c r="H3014" s="551">
        <v>1</v>
      </c>
      <c r="I3014" s="550">
        <v>34.520000000000003</v>
      </c>
      <c r="J3014" s="550">
        <v>34.520000000000003</v>
      </c>
    </row>
    <row r="3015" spans="1:10" ht="24" customHeight="1">
      <c r="A3015" s="613" t="s">
        <v>14073</v>
      </c>
      <c r="B3015" s="545" t="s">
        <v>14156</v>
      </c>
      <c r="C3015" s="613" t="s">
        <v>7</v>
      </c>
      <c r="D3015" s="613" t="s">
        <v>6686</v>
      </c>
      <c r="E3015" s="817" t="s">
        <v>14071</v>
      </c>
      <c r="F3015" s="817"/>
      <c r="G3015" s="544" t="s">
        <v>82</v>
      </c>
      <c r="H3015" s="543">
        <v>8.92</v>
      </c>
      <c r="I3015" s="542">
        <v>3.87</v>
      </c>
      <c r="J3015" s="542">
        <v>34.520000000000003</v>
      </c>
    </row>
    <row r="3016" spans="1:10" ht="25.5">
      <c r="A3016" s="614"/>
      <c r="B3016" s="614"/>
      <c r="C3016" s="614"/>
      <c r="D3016" s="614"/>
      <c r="E3016" s="614" t="s">
        <v>14070</v>
      </c>
      <c r="F3016" s="541">
        <v>0</v>
      </c>
      <c r="G3016" s="614" t="s">
        <v>14069</v>
      </c>
      <c r="H3016" s="541">
        <v>0</v>
      </c>
      <c r="I3016" s="614" t="s">
        <v>14068</v>
      </c>
      <c r="J3016" s="541">
        <v>0</v>
      </c>
    </row>
    <row r="3017" spans="1:10" ht="15" thickBot="1">
      <c r="A3017" s="614"/>
      <c r="B3017" s="614"/>
      <c r="C3017" s="614"/>
      <c r="D3017" s="614"/>
      <c r="E3017" s="614" t="s">
        <v>14067</v>
      </c>
      <c r="F3017" s="541">
        <v>9.56</v>
      </c>
      <c r="G3017" s="614"/>
      <c r="H3017" s="818" t="s">
        <v>14066</v>
      </c>
      <c r="I3017" s="818"/>
      <c r="J3017" s="541">
        <v>44.08</v>
      </c>
    </row>
    <row r="3018" spans="1:10" ht="0.95" customHeight="1" thickTop="1">
      <c r="A3018" s="540"/>
      <c r="B3018" s="540"/>
      <c r="C3018" s="540"/>
      <c r="D3018" s="540"/>
      <c r="E3018" s="540"/>
      <c r="F3018" s="540"/>
      <c r="G3018" s="540"/>
      <c r="H3018" s="540"/>
      <c r="I3018" s="540"/>
      <c r="J3018" s="540"/>
    </row>
    <row r="3019" spans="1:10" ht="18" customHeight="1">
      <c r="A3019" s="615"/>
      <c r="B3019" s="554" t="s">
        <v>14089</v>
      </c>
      <c r="C3019" s="615" t="s">
        <v>14088</v>
      </c>
      <c r="D3019" s="615" t="s">
        <v>14087</v>
      </c>
      <c r="E3019" s="819" t="s">
        <v>14086</v>
      </c>
      <c r="F3019" s="819"/>
      <c r="G3019" s="555" t="s">
        <v>14085</v>
      </c>
      <c r="H3019" s="554" t="s">
        <v>14084</v>
      </c>
      <c r="I3019" s="554" t="s">
        <v>14083</v>
      </c>
      <c r="J3019" s="554" t="s">
        <v>14082</v>
      </c>
    </row>
    <row r="3020" spans="1:10" ht="48" customHeight="1">
      <c r="A3020" s="616" t="s">
        <v>14081</v>
      </c>
      <c r="B3020" s="553" t="s">
        <v>14164</v>
      </c>
      <c r="C3020" s="616" t="s">
        <v>7</v>
      </c>
      <c r="D3020" s="616" t="s">
        <v>705</v>
      </c>
      <c r="E3020" s="820" t="s">
        <v>14108</v>
      </c>
      <c r="F3020" s="820"/>
      <c r="G3020" s="552" t="s">
        <v>85</v>
      </c>
      <c r="H3020" s="551">
        <v>1</v>
      </c>
      <c r="I3020" s="550">
        <v>31.29</v>
      </c>
      <c r="J3020" s="550">
        <v>31.29</v>
      </c>
    </row>
    <row r="3021" spans="1:10" ht="48" customHeight="1">
      <c r="A3021" s="617" t="s">
        <v>14077</v>
      </c>
      <c r="B3021" s="549" t="s">
        <v>14161</v>
      </c>
      <c r="C3021" s="617" t="s">
        <v>7</v>
      </c>
      <c r="D3021" s="617" t="s">
        <v>172</v>
      </c>
      <c r="E3021" s="821" t="s">
        <v>14108</v>
      </c>
      <c r="F3021" s="821"/>
      <c r="G3021" s="548" t="s">
        <v>26</v>
      </c>
      <c r="H3021" s="547">
        <v>1</v>
      </c>
      <c r="I3021" s="546">
        <v>15.65</v>
      </c>
      <c r="J3021" s="546">
        <v>15.65</v>
      </c>
    </row>
    <row r="3022" spans="1:10" ht="48" customHeight="1">
      <c r="A3022" s="617" t="s">
        <v>14077</v>
      </c>
      <c r="B3022" s="549" t="s">
        <v>14160</v>
      </c>
      <c r="C3022" s="617" t="s">
        <v>7</v>
      </c>
      <c r="D3022" s="617" t="s">
        <v>174</v>
      </c>
      <c r="E3022" s="821" t="s">
        <v>14108</v>
      </c>
      <c r="F3022" s="821"/>
      <c r="G3022" s="548" t="s">
        <v>26</v>
      </c>
      <c r="H3022" s="547">
        <v>1</v>
      </c>
      <c r="I3022" s="546">
        <v>2.17</v>
      </c>
      <c r="J3022" s="546">
        <v>2.17</v>
      </c>
    </row>
    <row r="3023" spans="1:10" ht="24" customHeight="1">
      <c r="A3023" s="617" t="s">
        <v>14077</v>
      </c>
      <c r="B3023" s="549" t="s">
        <v>14162</v>
      </c>
      <c r="C3023" s="617" t="s">
        <v>7</v>
      </c>
      <c r="D3023" s="617" t="s">
        <v>308</v>
      </c>
      <c r="E3023" s="821" t="s">
        <v>14075</v>
      </c>
      <c r="F3023" s="821"/>
      <c r="G3023" s="548" t="s">
        <v>26</v>
      </c>
      <c r="H3023" s="547">
        <v>1</v>
      </c>
      <c r="I3023" s="546">
        <v>13.47</v>
      </c>
      <c r="J3023" s="546">
        <v>13.47</v>
      </c>
    </row>
    <row r="3024" spans="1:10" ht="25.5">
      <c r="A3024" s="614"/>
      <c r="B3024" s="614"/>
      <c r="C3024" s="614"/>
      <c r="D3024" s="614"/>
      <c r="E3024" s="614" t="s">
        <v>14070</v>
      </c>
      <c r="F3024" s="541">
        <v>5.1450614000000003</v>
      </c>
      <c r="G3024" s="614" t="s">
        <v>14069</v>
      </c>
      <c r="H3024" s="541">
        <v>4.32</v>
      </c>
      <c r="I3024" s="614" t="s">
        <v>14068</v>
      </c>
      <c r="J3024" s="541">
        <v>9.4700000000000006</v>
      </c>
    </row>
    <row r="3025" spans="1:10" ht="15" thickBot="1">
      <c r="A3025" s="614"/>
      <c r="B3025" s="614"/>
      <c r="C3025" s="614"/>
      <c r="D3025" s="614"/>
      <c r="E3025" s="614" t="s">
        <v>14067</v>
      </c>
      <c r="F3025" s="541">
        <v>8.66</v>
      </c>
      <c r="G3025" s="614"/>
      <c r="H3025" s="818" t="s">
        <v>14066</v>
      </c>
      <c r="I3025" s="818"/>
      <c r="J3025" s="541">
        <v>39.950000000000003</v>
      </c>
    </row>
    <row r="3026" spans="1:10" ht="0.95" customHeight="1" thickTop="1">
      <c r="A3026" s="540"/>
      <c r="B3026" s="540"/>
      <c r="C3026" s="540"/>
      <c r="D3026" s="540"/>
      <c r="E3026" s="540"/>
      <c r="F3026" s="540"/>
      <c r="G3026" s="540"/>
      <c r="H3026" s="540"/>
      <c r="I3026" s="540"/>
      <c r="J3026" s="540"/>
    </row>
    <row r="3027" spans="1:10" ht="18" customHeight="1">
      <c r="A3027" s="615"/>
      <c r="B3027" s="554" t="s">
        <v>14089</v>
      </c>
      <c r="C3027" s="615" t="s">
        <v>14088</v>
      </c>
      <c r="D3027" s="615" t="s">
        <v>14087</v>
      </c>
      <c r="E3027" s="819" t="s">
        <v>14086</v>
      </c>
      <c r="F3027" s="819"/>
      <c r="G3027" s="555" t="s">
        <v>14085</v>
      </c>
      <c r="H3027" s="554" t="s">
        <v>14084</v>
      </c>
      <c r="I3027" s="554" t="s">
        <v>14083</v>
      </c>
      <c r="J3027" s="554" t="s">
        <v>14082</v>
      </c>
    </row>
    <row r="3028" spans="1:10" ht="48" customHeight="1">
      <c r="A3028" s="616" t="s">
        <v>14081</v>
      </c>
      <c r="B3028" s="553" t="s">
        <v>14163</v>
      </c>
      <c r="C3028" s="616" t="s">
        <v>7</v>
      </c>
      <c r="D3028" s="616" t="s">
        <v>177</v>
      </c>
      <c r="E3028" s="820" t="s">
        <v>14108</v>
      </c>
      <c r="F3028" s="820"/>
      <c r="G3028" s="552" t="s">
        <v>68</v>
      </c>
      <c r="H3028" s="551">
        <v>1</v>
      </c>
      <c r="I3028" s="550">
        <v>114.77</v>
      </c>
      <c r="J3028" s="550">
        <v>114.77</v>
      </c>
    </row>
    <row r="3029" spans="1:10" ht="48" customHeight="1">
      <c r="A3029" s="617" t="s">
        <v>14077</v>
      </c>
      <c r="B3029" s="549" t="s">
        <v>14159</v>
      </c>
      <c r="C3029" s="617" t="s">
        <v>7</v>
      </c>
      <c r="D3029" s="617" t="s">
        <v>84</v>
      </c>
      <c r="E3029" s="821" t="s">
        <v>14108</v>
      </c>
      <c r="F3029" s="821"/>
      <c r="G3029" s="548" t="s">
        <v>26</v>
      </c>
      <c r="H3029" s="547">
        <v>1</v>
      </c>
      <c r="I3029" s="546">
        <v>19.59</v>
      </c>
      <c r="J3029" s="546">
        <v>19.59</v>
      </c>
    </row>
    <row r="3030" spans="1:10" ht="48" customHeight="1">
      <c r="A3030" s="617" t="s">
        <v>14077</v>
      </c>
      <c r="B3030" s="549" t="s">
        <v>14161</v>
      </c>
      <c r="C3030" s="617" t="s">
        <v>7</v>
      </c>
      <c r="D3030" s="617" t="s">
        <v>172</v>
      </c>
      <c r="E3030" s="821" t="s">
        <v>14108</v>
      </c>
      <c r="F3030" s="821"/>
      <c r="G3030" s="548" t="s">
        <v>26</v>
      </c>
      <c r="H3030" s="547">
        <v>1</v>
      </c>
      <c r="I3030" s="546">
        <v>15.65</v>
      </c>
      <c r="J3030" s="546">
        <v>15.65</v>
      </c>
    </row>
    <row r="3031" spans="1:10" ht="48" customHeight="1">
      <c r="A3031" s="617" t="s">
        <v>14077</v>
      </c>
      <c r="B3031" s="549" t="s">
        <v>14160</v>
      </c>
      <c r="C3031" s="617" t="s">
        <v>7</v>
      </c>
      <c r="D3031" s="617" t="s">
        <v>174</v>
      </c>
      <c r="E3031" s="821" t="s">
        <v>14108</v>
      </c>
      <c r="F3031" s="821"/>
      <c r="G3031" s="548" t="s">
        <v>26</v>
      </c>
      <c r="H3031" s="547">
        <v>1</v>
      </c>
      <c r="I3031" s="546">
        <v>2.17</v>
      </c>
      <c r="J3031" s="546">
        <v>2.17</v>
      </c>
    </row>
    <row r="3032" spans="1:10" ht="48" customHeight="1">
      <c r="A3032" s="617" t="s">
        <v>14077</v>
      </c>
      <c r="B3032" s="549" t="s">
        <v>14157</v>
      </c>
      <c r="C3032" s="617" t="s">
        <v>7</v>
      </c>
      <c r="D3032" s="617" t="s">
        <v>175</v>
      </c>
      <c r="E3032" s="821" t="s">
        <v>14108</v>
      </c>
      <c r="F3032" s="821"/>
      <c r="G3032" s="548" t="s">
        <v>26</v>
      </c>
      <c r="H3032" s="547">
        <v>1</v>
      </c>
      <c r="I3032" s="546">
        <v>36.950000000000003</v>
      </c>
      <c r="J3032" s="546">
        <v>36.950000000000003</v>
      </c>
    </row>
    <row r="3033" spans="1:10" ht="24" customHeight="1">
      <c r="A3033" s="617" t="s">
        <v>14077</v>
      </c>
      <c r="B3033" s="549" t="s">
        <v>14162</v>
      </c>
      <c r="C3033" s="617" t="s">
        <v>7</v>
      </c>
      <c r="D3033" s="617" t="s">
        <v>308</v>
      </c>
      <c r="E3033" s="821" t="s">
        <v>14075</v>
      </c>
      <c r="F3033" s="821"/>
      <c r="G3033" s="548" t="s">
        <v>26</v>
      </c>
      <c r="H3033" s="547">
        <v>3</v>
      </c>
      <c r="I3033" s="546">
        <v>13.47</v>
      </c>
      <c r="J3033" s="546">
        <v>40.409999999999997</v>
      </c>
    </row>
    <row r="3034" spans="1:10" ht="25.5">
      <c r="A3034" s="614"/>
      <c r="B3034" s="614"/>
      <c r="C3034" s="614"/>
      <c r="D3034" s="614"/>
      <c r="E3034" s="614" t="s">
        <v>14070</v>
      </c>
      <c r="F3034" s="541">
        <v>15.4351842</v>
      </c>
      <c r="G3034" s="614" t="s">
        <v>14069</v>
      </c>
      <c r="H3034" s="541">
        <v>12.97</v>
      </c>
      <c r="I3034" s="614" t="s">
        <v>14068</v>
      </c>
      <c r="J3034" s="541">
        <v>28.41</v>
      </c>
    </row>
    <row r="3035" spans="1:10" ht="15" thickBot="1">
      <c r="A3035" s="614"/>
      <c r="B3035" s="614"/>
      <c r="C3035" s="614"/>
      <c r="D3035" s="614"/>
      <c r="E3035" s="614" t="s">
        <v>14067</v>
      </c>
      <c r="F3035" s="541">
        <v>31.79</v>
      </c>
      <c r="G3035" s="614"/>
      <c r="H3035" s="818" t="s">
        <v>14066</v>
      </c>
      <c r="I3035" s="818"/>
      <c r="J3035" s="541">
        <v>146.56</v>
      </c>
    </row>
    <row r="3036" spans="1:10" ht="0.95" customHeight="1" thickTop="1">
      <c r="A3036" s="540"/>
      <c r="B3036" s="540"/>
      <c r="C3036" s="540"/>
      <c r="D3036" s="540"/>
      <c r="E3036" s="540"/>
      <c r="F3036" s="540"/>
      <c r="G3036" s="540"/>
      <c r="H3036" s="540"/>
      <c r="I3036" s="540"/>
      <c r="J3036" s="540"/>
    </row>
    <row r="3037" spans="1:10" ht="18" customHeight="1">
      <c r="A3037" s="615"/>
      <c r="B3037" s="554" t="s">
        <v>14089</v>
      </c>
      <c r="C3037" s="615" t="s">
        <v>14088</v>
      </c>
      <c r="D3037" s="615" t="s">
        <v>14087</v>
      </c>
      <c r="E3037" s="819" t="s">
        <v>14086</v>
      </c>
      <c r="F3037" s="819"/>
      <c r="G3037" s="555" t="s">
        <v>14085</v>
      </c>
      <c r="H3037" s="554" t="s">
        <v>14084</v>
      </c>
      <c r="I3037" s="554" t="s">
        <v>14083</v>
      </c>
      <c r="J3037" s="554" t="s">
        <v>14082</v>
      </c>
    </row>
    <row r="3038" spans="1:10" ht="48" customHeight="1">
      <c r="A3038" s="616" t="s">
        <v>14081</v>
      </c>
      <c r="B3038" s="553" t="s">
        <v>14161</v>
      </c>
      <c r="C3038" s="616" t="s">
        <v>7</v>
      </c>
      <c r="D3038" s="616" t="s">
        <v>172</v>
      </c>
      <c r="E3038" s="820" t="s">
        <v>14108</v>
      </c>
      <c r="F3038" s="820"/>
      <c r="G3038" s="552" t="s">
        <v>26</v>
      </c>
      <c r="H3038" s="551">
        <v>1</v>
      </c>
      <c r="I3038" s="550">
        <v>15.65</v>
      </c>
      <c r="J3038" s="550">
        <v>15.65</v>
      </c>
    </row>
    <row r="3039" spans="1:10" ht="36" customHeight="1">
      <c r="A3039" s="613" t="s">
        <v>14073</v>
      </c>
      <c r="B3039" s="545" t="s">
        <v>14158</v>
      </c>
      <c r="C3039" s="613" t="s">
        <v>7</v>
      </c>
      <c r="D3039" s="613" t="s">
        <v>8078</v>
      </c>
      <c r="E3039" s="817" t="s">
        <v>14098</v>
      </c>
      <c r="F3039" s="817"/>
      <c r="G3039" s="544" t="s">
        <v>49</v>
      </c>
      <c r="H3039" s="543">
        <v>5.3300000000000001E-5</v>
      </c>
      <c r="I3039" s="542">
        <v>293777.53000000003</v>
      </c>
      <c r="J3039" s="542">
        <v>15.65</v>
      </c>
    </row>
    <row r="3040" spans="1:10" ht="25.5">
      <c r="A3040" s="614"/>
      <c r="B3040" s="614"/>
      <c r="C3040" s="614"/>
      <c r="D3040" s="614"/>
      <c r="E3040" s="614" t="s">
        <v>14070</v>
      </c>
      <c r="F3040" s="541">
        <v>0</v>
      </c>
      <c r="G3040" s="614" t="s">
        <v>14069</v>
      </c>
      <c r="H3040" s="541">
        <v>0</v>
      </c>
      <c r="I3040" s="614" t="s">
        <v>14068</v>
      </c>
      <c r="J3040" s="541">
        <v>0</v>
      </c>
    </row>
    <row r="3041" spans="1:10" ht="15" thickBot="1">
      <c r="A3041" s="614"/>
      <c r="B3041" s="614"/>
      <c r="C3041" s="614"/>
      <c r="D3041" s="614"/>
      <c r="E3041" s="614" t="s">
        <v>14067</v>
      </c>
      <c r="F3041" s="541">
        <v>4.33</v>
      </c>
      <c r="G3041" s="614"/>
      <c r="H3041" s="818" t="s">
        <v>14066</v>
      </c>
      <c r="I3041" s="818"/>
      <c r="J3041" s="541">
        <v>19.98</v>
      </c>
    </row>
    <row r="3042" spans="1:10" ht="0.95" customHeight="1" thickTop="1">
      <c r="A3042" s="540"/>
      <c r="B3042" s="540"/>
      <c r="C3042" s="540"/>
      <c r="D3042" s="540"/>
      <c r="E3042" s="540"/>
      <c r="F3042" s="540"/>
      <c r="G3042" s="540"/>
      <c r="H3042" s="540"/>
      <c r="I3042" s="540"/>
      <c r="J3042" s="540"/>
    </row>
    <row r="3043" spans="1:10" ht="18" customHeight="1">
      <c r="A3043" s="615"/>
      <c r="B3043" s="554" t="s">
        <v>14089</v>
      </c>
      <c r="C3043" s="615" t="s">
        <v>14088</v>
      </c>
      <c r="D3043" s="615" t="s">
        <v>14087</v>
      </c>
      <c r="E3043" s="819" t="s">
        <v>14086</v>
      </c>
      <c r="F3043" s="819"/>
      <c r="G3043" s="555" t="s">
        <v>14085</v>
      </c>
      <c r="H3043" s="554" t="s">
        <v>14084</v>
      </c>
      <c r="I3043" s="554" t="s">
        <v>14083</v>
      </c>
      <c r="J3043" s="554" t="s">
        <v>14082</v>
      </c>
    </row>
    <row r="3044" spans="1:10" ht="48" customHeight="1">
      <c r="A3044" s="616" t="s">
        <v>14081</v>
      </c>
      <c r="B3044" s="553" t="s">
        <v>14160</v>
      </c>
      <c r="C3044" s="616" t="s">
        <v>7</v>
      </c>
      <c r="D3044" s="616" t="s">
        <v>174</v>
      </c>
      <c r="E3044" s="820" t="s">
        <v>14108</v>
      </c>
      <c r="F3044" s="820"/>
      <c r="G3044" s="552" t="s">
        <v>26</v>
      </c>
      <c r="H3044" s="551">
        <v>1</v>
      </c>
      <c r="I3044" s="550">
        <v>2.17</v>
      </c>
      <c r="J3044" s="550">
        <v>2.17</v>
      </c>
    </row>
    <row r="3045" spans="1:10" ht="36" customHeight="1">
      <c r="A3045" s="613" t="s">
        <v>14073</v>
      </c>
      <c r="B3045" s="545" t="s">
        <v>14158</v>
      </c>
      <c r="C3045" s="613" t="s">
        <v>7</v>
      </c>
      <c r="D3045" s="613" t="s">
        <v>8078</v>
      </c>
      <c r="E3045" s="817" t="s">
        <v>14098</v>
      </c>
      <c r="F3045" s="817"/>
      <c r="G3045" s="544" t="s">
        <v>49</v>
      </c>
      <c r="H3045" s="543">
        <v>7.4000000000000003E-6</v>
      </c>
      <c r="I3045" s="542">
        <v>293777.53000000003</v>
      </c>
      <c r="J3045" s="542">
        <v>2.17</v>
      </c>
    </row>
    <row r="3046" spans="1:10" ht="25.5">
      <c r="A3046" s="614"/>
      <c r="B3046" s="614"/>
      <c r="C3046" s="614"/>
      <c r="D3046" s="614"/>
      <c r="E3046" s="614" t="s">
        <v>14070</v>
      </c>
      <c r="F3046" s="541">
        <v>0</v>
      </c>
      <c r="G3046" s="614" t="s">
        <v>14069</v>
      </c>
      <c r="H3046" s="541">
        <v>0</v>
      </c>
      <c r="I3046" s="614" t="s">
        <v>14068</v>
      </c>
      <c r="J3046" s="541">
        <v>0</v>
      </c>
    </row>
    <row r="3047" spans="1:10" ht="15" thickBot="1">
      <c r="A3047" s="614"/>
      <c r="B3047" s="614"/>
      <c r="C3047" s="614"/>
      <c r="D3047" s="614"/>
      <c r="E3047" s="614" t="s">
        <v>14067</v>
      </c>
      <c r="F3047" s="541">
        <v>0.6</v>
      </c>
      <c r="G3047" s="614"/>
      <c r="H3047" s="818" t="s">
        <v>14066</v>
      </c>
      <c r="I3047" s="818"/>
      <c r="J3047" s="541">
        <v>2.77</v>
      </c>
    </row>
    <row r="3048" spans="1:10" ht="0.95" customHeight="1" thickTop="1">
      <c r="A3048" s="540"/>
      <c r="B3048" s="540"/>
      <c r="C3048" s="540"/>
      <c r="D3048" s="540"/>
      <c r="E3048" s="540"/>
      <c r="F3048" s="540"/>
      <c r="G3048" s="540"/>
      <c r="H3048" s="540"/>
      <c r="I3048" s="540"/>
      <c r="J3048" s="540"/>
    </row>
    <row r="3049" spans="1:10" ht="18" customHeight="1">
      <c r="A3049" s="615"/>
      <c r="B3049" s="554" t="s">
        <v>14089</v>
      </c>
      <c r="C3049" s="615" t="s">
        <v>14088</v>
      </c>
      <c r="D3049" s="615" t="s">
        <v>14087</v>
      </c>
      <c r="E3049" s="819" t="s">
        <v>14086</v>
      </c>
      <c r="F3049" s="819"/>
      <c r="G3049" s="555" t="s">
        <v>14085</v>
      </c>
      <c r="H3049" s="554" t="s">
        <v>14084</v>
      </c>
      <c r="I3049" s="554" t="s">
        <v>14083</v>
      </c>
      <c r="J3049" s="554" t="s">
        <v>14082</v>
      </c>
    </row>
    <row r="3050" spans="1:10" ht="48" customHeight="1">
      <c r="A3050" s="616" t="s">
        <v>14081</v>
      </c>
      <c r="B3050" s="553" t="s">
        <v>14159</v>
      </c>
      <c r="C3050" s="616" t="s">
        <v>7</v>
      </c>
      <c r="D3050" s="616" t="s">
        <v>84</v>
      </c>
      <c r="E3050" s="820" t="s">
        <v>14108</v>
      </c>
      <c r="F3050" s="820"/>
      <c r="G3050" s="552" t="s">
        <v>26</v>
      </c>
      <c r="H3050" s="551">
        <v>1</v>
      </c>
      <c r="I3050" s="550">
        <v>19.59</v>
      </c>
      <c r="J3050" s="550">
        <v>19.59</v>
      </c>
    </row>
    <row r="3051" spans="1:10" ht="36" customHeight="1">
      <c r="A3051" s="613" t="s">
        <v>14073</v>
      </c>
      <c r="B3051" s="545" t="s">
        <v>14158</v>
      </c>
      <c r="C3051" s="613" t="s">
        <v>7</v>
      </c>
      <c r="D3051" s="613" t="s">
        <v>8078</v>
      </c>
      <c r="E3051" s="817" t="s">
        <v>14098</v>
      </c>
      <c r="F3051" s="817"/>
      <c r="G3051" s="544" t="s">
        <v>49</v>
      </c>
      <c r="H3051" s="543">
        <v>6.6699999999999995E-5</v>
      </c>
      <c r="I3051" s="542">
        <v>293777.53000000003</v>
      </c>
      <c r="J3051" s="542">
        <v>19.59</v>
      </c>
    </row>
    <row r="3052" spans="1:10" ht="25.5">
      <c r="A3052" s="614"/>
      <c r="B3052" s="614"/>
      <c r="C3052" s="614"/>
      <c r="D3052" s="614"/>
      <c r="E3052" s="614" t="s">
        <v>14070</v>
      </c>
      <c r="F3052" s="541">
        <v>0</v>
      </c>
      <c r="G3052" s="614" t="s">
        <v>14069</v>
      </c>
      <c r="H3052" s="541">
        <v>0</v>
      </c>
      <c r="I3052" s="614" t="s">
        <v>14068</v>
      </c>
      <c r="J3052" s="541">
        <v>0</v>
      </c>
    </row>
    <row r="3053" spans="1:10" ht="15" thickBot="1">
      <c r="A3053" s="614"/>
      <c r="B3053" s="614"/>
      <c r="C3053" s="614"/>
      <c r="D3053" s="614"/>
      <c r="E3053" s="614" t="s">
        <v>14067</v>
      </c>
      <c r="F3053" s="541">
        <v>5.42</v>
      </c>
      <c r="G3053" s="614"/>
      <c r="H3053" s="818" t="s">
        <v>14066</v>
      </c>
      <c r="I3053" s="818"/>
      <c r="J3053" s="541">
        <v>25.01</v>
      </c>
    </row>
    <row r="3054" spans="1:10" ht="0.95" customHeight="1" thickTop="1">
      <c r="A3054" s="540"/>
      <c r="B3054" s="540"/>
      <c r="C3054" s="540"/>
      <c r="D3054" s="540"/>
      <c r="E3054" s="540"/>
      <c r="F3054" s="540"/>
      <c r="G3054" s="540"/>
      <c r="H3054" s="540"/>
      <c r="I3054" s="540"/>
      <c r="J3054" s="540"/>
    </row>
    <row r="3055" spans="1:10" ht="18" customHeight="1">
      <c r="A3055" s="615"/>
      <c r="B3055" s="554" t="s">
        <v>14089</v>
      </c>
      <c r="C3055" s="615" t="s">
        <v>14088</v>
      </c>
      <c r="D3055" s="615" t="s">
        <v>14087</v>
      </c>
      <c r="E3055" s="819" t="s">
        <v>14086</v>
      </c>
      <c r="F3055" s="819"/>
      <c r="G3055" s="555" t="s">
        <v>14085</v>
      </c>
      <c r="H3055" s="554" t="s">
        <v>14084</v>
      </c>
      <c r="I3055" s="554" t="s">
        <v>14083</v>
      </c>
      <c r="J3055" s="554" t="s">
        <v>14082</v>
      </c>
    </row>
    <row r="3056" spans="1:10" ht="48" customHeight="1">
      <c r="A3056" s="616" t="s">
        <v>14081</v>
      </c>
      <c r="B3056" s="553" t="s">
        <v>14157</v>
      </c>
      <c r="C3056" s="616" t="s">
        <v>7</v>
      </c>
      <c r="D3056" s="616" t="s">
        <v>175</v>
      </c>
      <c r="E3056" s="820" t="s">
        <v>14108</v>
      </c>
      <c r="F3056" s="820"/>
      <c r="G3056" s="552" t="s">
        <v>26</v>
      </c>
      <c r="H3056" s="551">
        <v>1</v>
      </c>
      <c r="I3056" s="550">
        <v>36.950000000000003</v>
      </c>
      <c r="J3056" s="550">
        <v>36.950000000000003</v>
      </c>
    </row>
    <row r="3057" spans="1:10" ht="24" customHeight="1">
      <c r="A3057" s="613" t="s">
        <v>14073</v>
      </c>
      <c r="B3057" s="545" t="s">
        <v>14156</v>
      </c>
      <c r="C3057" s="613" t="s">
        <v>7</v>
      </c>
      <c r="D3057" s="613" t="s">
        <v>6686</v>
      </c>
      <c r="E3057" s="817" t="s">
        <v>14071</v>
      </c>
      <c r="F3057" s="817"/>
      <c r="G3057" s="544" t="s">
        <v>82</v>
      </c>
      <c r="H3057" s="543">
        <v>9.5500000000000007</v>
      </c>
      <c r="I3057" s="542">
        <v>3.87</v>
      </c>
      <c r="J3057" s="542">
        <v>36.950000000000003</v>
      </c>
    </row>
    <row r="3058" spans="1:10" ht="25.5">
      <c r="A3058" s="614"/>
      <c r="B3058" s="614"/>
      <c r="C3058" s="614"/>
      <c r="D3058" s="614"/>
      <c r="E3058" s="614" t="s">
        <v>14070</v>
      </c>
      <c r="F3058" s="541">
        <v>0</v>
      </c>
      <c r="G3058" s="614" t="s">
        <v>14069</v>
      </c>
      <c r="H3058" s="541">
        <v>0</v>
      </c>
      <c r="I3058" s="614" t="s">
        <v>14068</v>
      </c>
      <c r="J3058" s="541">
        <v>0</v>
      </c>
    </row>
    <row r="3059" spans="1:10" ht="15" thickBot="1">
      <c r="A3059" s="614"/>
      <c r="B3059" s="614"/>
      <c r="C3059" s="614"/>
      <c r="D3059" s="614"/>
      <c r="E3059" s="614" t="s">
        <v>14067</v>
      </c>
      <c r="F3059" s="541">
        <v>10.23</v>
      </c>
      <c r="G3059" s="614"/>
      <c r="H3059" s="818" t="s">
        <v>14066</v>
      </c>
      <c r="I3059" s="818"/>
      <c r="J3059" s="541">
        <v>47.18</v>
      </c>
    </row>
    <row r="3060" spans="1:10" ht="0.95" customHeight="1" thickTop="1">
      <c r="A3060" s="540"/>
      <c r="B3060" s="540"/>
      <c r="C3060" s="540"/>
      <c r="D3060" s="540"/>
      <c r="E3060" s="540"/>
      <c r="F3060" s="540"/>
      <c r="G3060" s="540"/>
      <c r="H3060" s="540"/>
      <c r="I3060" s="540"/>
      <c r="J3060" s="540"/>
    </row>
    <row r="3061" spans="1:10" ht="18" customHeight="1">
      <c r="A3061" s="615"/>
      <c r="B3061" s="554" t="s">
        <v>14089</v>
      </c>
      <c r="C3061" s="615" t="s">
        <v>14088</v>
      </c>
      <c r="D3061" s="615" t="s">
        <v>14087</v>
      </c>
      <c r="E3061" s="819" t="s">
        <v>14086</v>
      </c>
      <c r="F3061" s="819"/>
      <c r="G3061" s="555" t="s">
        <v>14085</v>
      </c>
      <c r="H3061" s="554" t="s">
        <v>14084</v>
      </c>
      <c r="I3061" s="554" t="s">
        <v>14083</v>
      </c>
      <c r="J3061" s="554" t="s">
        <v>14082</v>
      </c>
    </row>
    <row r="3062" spans="1:10" ht="36" customHeight="1">
      <c r="A3062" s="616" t="s">
        <v>14081</v>
      </c>
      <c r="B3062" s="553" t="s">
        <v>14155</v>
      </c>
      <c r="C3062" s="616" t="s">
        <v>7</v>
      </c>
      <c r="D3062" s="616" t="s">
        <v>2649</v>
      </c>
      <c r="E3062" s="820" t="s">
        <v>14108</v>
      </c>
      <c r="F3062" s="820"/>
      <c r="G3062" s="552" t="s">
        <v>85</v>
      </c>
      <c r="H3062" s="551">
        <v>1</v>
      </c>
      <c r="I3062" s="550">
        <v>13.59</v>
      </c>
      <c r="J3062" s="550">
        <v>13.59</v>
      </c>
    </row>
    <row r="3063" spans="1:10" ht="36" customHeight="1">
      <c r="A3063" s="617" t="s">
        <v>14077</v>
      </c>
      <c r="B3063" s="549" t="s">
        <v>14152</v>
      </c>
      <c r="C3063" s="617" t="s">
        <v>7</v>
      </c>
      <c r="D3063" s="617" t="s">
        <v>2644</v>
      </c>
      <c r="E3063" s="821" t="s">
        <v>14108</v>
      </c>
      <c r="F3063" s="821"/>
      <c r="G3063" s="548" t="s">
        <v>26</v>
      </c>
      <c r="H3063" s="547">
        <v>1</v>
      </c>
      <c r="I3063" s="546">
        <v>0.09</v>
      </c>
      <c r="J3063" s="546">
        <v>0.09</v>
      </c>
    </row>
    <row r="3064" spans="1:10" ht="36" customHeight="1">
      <c r="A3064" s="617" t="s">
        <v>14077</v>
      </c>
      <c r="B3064" s="549" t="s">
        <v>14151</v>
      </c>
      <c r="C3064" s="617" t="s">
        <v>7</v>
      </c>
      <c r="D3064" s="617" t="s">
        <v>2645</v>
      </c>
      <c r="E3064" s="821" t="s">
        <v>14108</v>
      </c>
      <c r="F3064" s="821"/>
      <c r="G3064" s="548" t="s">
        <v>26</v>
      </c>
      <c r="H3064" s="547">
        <v>1</v>
      </c>
      <c r="I3064" s="546">
        <v>0.01</v>
      </c>
      <c r="J3064" s="546">
        <v>0.01</v>
      </c>
    </row>
    <row r="3065" spans="1:10" ht="24" customHeight="1">
      <c r="A3065" s="617" t="s">
        <v>14077</v>
      </c>
      <c r="B3065" s="549" t="s">
        <v>14153</v>
      </c>
      <c r="C3065" s="617" t="s">
        <v>7</v>
      </c>
      <c r="D3065" s="617" t="s">
        <v>302</v>
      </c>
      <c r="E3065" s="821" t="s">
        <v>14075</v>
      </c>
      <c r="F3065" s="821"/>
      <c r="G3065" s="548" t="s">
        <v>26</v>
      </c>
      <c r="H3065" s="547">
        <v>1</v>
      </c>
      <c r="I3065" s="546">
        <v>13.49</v>
      </c>
      <c r="J3065" s="546">
        <v>13.49</v>
      </c>
    </row>
    <row r="3066" spans="1:10" ht="25.5">
      <c r="A3066" s="614"/>
      <c r="B3066" s="614"/>
      <c r="C3066" s="614"/>
      <c r="D3066" s="614"/>
      <c r="E3066" s="614" t="s">
        <v>14070</v>
      </c>
      <c r="F3066" s="541">
        <v>5.1559274000000004</v>
      </c>
      <c r="G3066" s="614" t="s">
        <v>14069</v>
      </c>
      <c r="H3066" s="541">
        <v>4.33</v>
      </c>
      <c r="I3066" s="614" t="s">
        <v>14068</v>
      </c>
      <c r="J3066" s="541">
        <v>9.49</v>
      </c>
    </row>
    <row r="3067" spans="1:10" ht="15" thickBot="1">
      <c r="A3067" s="614"/>
      <c r="B3067" s="614"/>
      <c r="C3067" s="614"/>
      <c r="D3067" s="614"/>
      <c r="E3067" s="614" t="s">
        <v>14067</v>
      </c>
      <c r="F3067" s="541">
        <v>3.76</v>
      </c>
      <c r="G3067" s="614"/>
      <c r="H3067" s="818" t="s">
        <v>14066</v>
      </c>
      <c r="I3067" s="818"/>
      <c r="J3067" s="541">
        <v>17.350000000000001</v>
      </c>
    </row>
    <row r="3068" spans="1:10" ht="0.95" customHeight="1" thickTop="1">
      <c r="A3068" s="540"/>
      <c r="B3068" s="540"/>
      <c r="C3068" s="540"/>
      <c r="D3068" s="540"/>
      <c r="E3068" s="540"/>
      <c r="F3068" s="540"/>
      <c r="G3068" s="540"/>
      <c r="H3068" s="540"/>
      <c r="I3068" s="540"/>
      <c r="J3068" s="540"/>
    </row>
    <row r="3069" spans="1:10" ht="18" customHeight="1">
      <c r="A3069" s="615"/>
      <c r="B3069" s="554" t="s">
        <v>14089</v>
      </c>
      <c r="C3069" s="615" t="s">
        <v>14088</v>
      </c>
      <c r="D3069" s="615" t="s">
        <v>14087</v>
      </c>
      <c r="E3069" s="819" t="s">
        <v>14086</v>
      </c>
      <c r="F3069" s="819"/>
      <c r="G3069" s="555" t="s">
        <v>14085</v>
      </c>
      <c r="H3069" s="554" t="s">
        <v>14084</v>
      </c>
      <c r="I3069" s="554" t="s">
        <v>14083</v>
      </c>
      <c r="J3069" s="554" t="s">
        <v>14082</v>
      </c>
    </row>
    <row r="3070" spans="1:10" ht="36" customHeight="1">
      <c r="A3070" s="616" t="s">
        <v>14081</v>
      </c>
      <c r="B3070" s="553" t="s">
        <v>14154</v>
      </c>
      <c r="C3070" s="616" t="s">
        <v>7</v>
      </c>
      <c r="D3070" s="616" t="s">
        <v>2648</v>
      </c>
      <c r="E3070" s="820" t="s">
        <v>14108</v>
      </c>
      <c r="F3070" s="820"/>
      <c r="G3070" s="552" t="s">
        <v>68</v>
      </c>
      <c r="H3070" s="551">
        <v>1</v>
      </c>
      <c r="I3070" s="550">
        <v>16.21</v>
      </c>
      <c r="J3070" s="550">
        <v>16.21</v>
      </c>
    </row>
    <row r="3071" spans="1:10" ht="36" customHeight="1">
      <c r="A3071" s="617" t="s">
        <v>14077</v>
      </c>
      <c r="B3071" s="549" t="s">
        <v>14152</v>
      </c>
      <c r="C3071" s="617" t="s">
        <v>7</v>
      </c>
      <c r="D3071" s="617" t="s">
        <v>2644</v>
      </c>
      <c r="E3071" s="821" t="s">
        <v>14108</v>
      </c>
      <c r="F3071" s="821"/>
      <c r="G3071" s="548" t="s">
        <v>26</v>
      </c>
      <c r="H3071" s="547">
        <v>1</v>
      </c>
      <c r="I3071" s="546">
        <v>0.09</v>
      </c>
      <c r="J3071" s="546">
        <v>0.09</v>
      </c>
    </row>
    <row r="3072" spans="1:10" ht="36" customHeight="1">
      <c r="A3072" s="617" t="s">
        <v>14077</v>
      </c>
      <c r="B3072" s="549" t="s">
        <v>14151</v>
      </c>
      <c r="C3072" s="617" t="s">
        <v>7</v>
      </c>
      <c r="D3072" s="617" t="s">
        <v>2645</v>
      </c>
      <c r="E3072" s="821" t="s">
        <v>14108</v>
      </c>
      <c r="F3072" s="821"/>
      <c r="G3072" s="548" t="s">
        <v>26</v>
      </c>
      <c r="H3072" s="547">
        <v>1</v>
      </c>
      <c r="I3072" s="546">
        <v>0.01</v>
      </c>
      <c r="J3072" s="546">
        <v>0.01</v>
      </c>
    </row>
    <row r="3073" spans="1:10" ht="36" customHeight="1">
      <c r="A3073" s="617" t="s">
        <v>14077</v>
      </c>
      <c r="B3073" s="549" t="s">
        <v>14150</v>
      </c>
      <c r="C3073" s="617" t="s">
        <v>7</v>
      </c>
      <c r="D3073" s="617" t="s">
        <v>2646</v>
      </c>
      <c r="E3073" s="821" t="s">
        <v>14108</v>
      </c>
      <c r="F3073" s="821"/>
      <c r="G3073" s="548" t="s">
        <v>26</v>
      </c>
      <c r="H3073" s="547">
        <v>1</v>
      </c>
      <c r="I3073" s="546">
        <v>0.06</v>
      </c>
      <c r="J3073" s="546">
        <v>0.06</v>
      </c>
    </row>
    <row r="3074" spans="1:10" ht="36" customHeight="1">
      <c r="A3074" s="617" t="s">
        <v>14077</v>
      </c>
      <c r="B3074" s="549" t="s">
        <v>14148</v>
      </c>
      <c r="C3074" s="617" t="s">
        <v>7</v>
      </c>
      <c r="D3074" s="617" t="s">
        <v>2647</v>
      </c>
      <c r="E3074" s="821" t="s">
        <v>14108</v>
      </c>
      <c r="F3074" s="821"/>
      <c r="G3074" s="548" t="s">
        <v>26</v>
      </c>
      <c r="H3074" s="547">
        <v>1</v>
      </c>
      <c r="I3074" s="546">
        <v>2.56</v>
      </c>
      <c r="J3074" s="546">
        <v>2.56</v>
      </c>
    </row>
    <row r="3075" spans="1:10" ht="24" customHeight="1">
      <c r="A3075" s="617" t="s">
        <v>14077</v>
      </c>
      <c r="B3075" s="549" t="s">
        <v>14153</v>
      </c>
      <c r="C3075" s="617" t="s">
        <v>7</v>
      </c>
      <c r="D3075" s="617" t="s">
        <v>302</v>
      </c>
      <c r="E3075" s="821" t="s">
        <v>14075</v>
      </c>
      <c r="F3075" s="821"/>
      <c r="G3075" s="548" t="s">
        <v>26</v>
      </c>
      <c r="H3075" s="547">
        <v>1</v>
      </c>
      <c r="I3075" s="546">
        <v>13.49</v>
      </c>
      <c r="J3075" s="546">
        <v>13.49</v>
      </c>
    </row>
    <row r="3076" spans="1:10" ht="25.5">
      <c r="A3076" s="614"/>
      <c r="B3076" s="614"/>
      <c r="C3076" s="614"/>
      <c r="D3076" s="614"/>
      <c r="E3076" s="614" t="s">
        <v>14070</v>
      </c>
      <c r="F3076" s="541">
        <v>5.1559274000000004</v>
      </c>
      <c r="G3076" s="614" t="s">
        <v>14069</v>
      </c>
      <c r="H3076" s="541">
        <v>4.33</v>
      </c>
      <c r="I3076" s="614" t="s">
        <v>14068</v>
      </c>
      <c r="J3076" s="541">
        <v>9.49</v>
      </c>
    </row>
    <row r="3077" spans="1:10" ht="15" thickBot="1">
      <c r="A3077" s="614"/>
      <c r="B3077" s="614"/>
      <c r="C3077" s="614"/>
      <c r="D3077" s="614"/>
      <c r="E3077" s="614" t="s">
        <v>14067</v>
      </c>
      <c r="F3077" s="541">
        <v>4.49</v>
      </c>
      <c r="G3077" s="614"/>
      <c r="H3077" s="818" t="s">
        <v>14066</v>
      </c>
      <c r="I3077" s="818"/>
      <c r="J3077" s="541">
        <v>20.7</v>
      </c>
    </row>
    <row r="3078" spans="1:10" ht="0.95" customHeight="1" thickTop="1">
      <c r="A3078" s="540"/>
      <c r="B3078" s="540"/>
      <c r="C3078" s="540"/>
      <c r="D3078" s="540"/>
      <c r="E3078" s="540"/>
      <c r="F3078" s="540"/>
      <c r="G3078" s="540"/>
      <c r="H3078" s="540"/>
      <c r="I3078" s="540"/>
      <c r="J3078" s="540"/>
    </row>
    <row r="3079" spans="1:10" ht="18" customHeight="1">
      <c r="A3079" s="615"/>
      <c r="B3079" s="554" t="s">
        <v>14089</v>
      </c>
      <c r="C3079" s="615" t="s">
        <v>14088</v>
      </c>
      <c r="D3079" s="615" t="s">
        <v>14087</v>
      </c>
      <c r="E3079" s="819" t="s">
        <v>14086</v>
      </c>
      <c r="F3079" s="819"/>
      <c r="G3079" s="555" t="s">
        <v>14085</v>
      </c>
      <c r="H3079" s="554" t="s">
        <v>14084</v>
      </c>
      <c r="I3079" s="554" t="s">
        <v>14083</v>
      </c>
      <c r="J3079" s="554" t="s">
        <v>14082</v>
      </c>
    </row>
    <row r="3080" spans="1:10" ht="36" customHeight="1">
      <c r="A3080" s="616" t="s">
        <v>14081</v>
      </c>
      <c r="B3080" s="553" t="s">
        <v>14152</v>
      </c>
      <c r="C3080" s="616" t="s">
        <v>7</v>
      </c>
      <c r="D3080" s="616" t="s">
        <v>2644</v>
      </c>
      <c r="E3080" s="820" t="s">
        <v>14108</v>
      </c>
      <c r="F3080" s="820"/>
      <c r="G3080" s="552" t="s">
        <v>26</v>
      </c>
      <c r="H3080" s="551">
        <v>1</v>
      </c>
      <c r="I3080" s="550">
        <v>0.09</v>
      </c>
      <c r="J3080" s="550">
        <v>0.09</v>
      </c>
    </row>
    <row r="3081" spans="1:10" ht="36" customHeight="1">
      <c r="A3081" s="613" t="s">
        <v>14073</v>
      </c>
      <c r="B3081" s="545" t="s">
        <v>14149</v>
      </c>
      <c r="C3081" s="613" t="s">
        <v>7</v>
      </c>
      <c r="D3081" s="613" t="s">
        <v>8090</v>
      </c>
      <c r="E3081" s="817" t="s">
        <v>14071</v>
      </c>
      <c r="F3081" s="817"/>
      <c r="G3081" s="544" t="s">
        <v>49</v>
      </c>
      <c r="H3081" s="543">
        <v>7.2000000000000002E-5</v>
      </c>
      <c r="I3081" s="542">
        <v>1328.67</v>
      </c>
      <c r="J3081" s="542">
        <v>0.09</v>
      </c>
    </row>
    <row r="3082" spans="1:10" ht="25.5">
      <c r="A3082" s="614"/>
      <c r="B3082" s="614"/>
      <c r="C3082" s="614"/>
      <c r="D3082" s="614"/>
      <c r="E3082" s="614" t="s">
        <v>14070</v>
      </c>
      <c r="F3082" s="541">
        <v>0</v>
      </c>
      <c r="G3082" s="614" t="s">
        <v>14069</v>
      </c>
      <c r="H3082" s="541">
        <v>0</v>
      </c>
      <c r="I3082" s="614" t="s">
        <v>14068</v>
      </c>
      <c r="J3082" s="541">
        <v>0</v>
      </c>
    </row>
    <row r="3083" spans="1:10" ht="15" thickBot="1">
      <c r="A3083" s="614"/>
      <c r="B3083" s="614"/>
      <c r="C3083" s="614"/>
      <c r="D3083" s="614"/>
      <c r="E3083" s="614" t="s">
        <v>14067</v>
      </c>
      <c r="F3083" s="541">
        <v>0.02</v>
      </c>
      <c r="G3083" s="614"/>
      <c r="H3083" s="818" t="s">
        <v>14066</v>
      </c>
      <c r="I3083" s="818"/>
      <c r="J3083" s="541">
        <v>0.11</v>
      </c>
    </row>
    <row r="3084" spans="1:10" ht="0.95" customHeight="1" thickTop="1">
      <c r="A3084" s="540"/>
      <c r="B3084" s="540"/>
      <c r="C3084" s="540"/>
      <c r="D3084" s="540"/>
      <c r="E3084" s="540"/>
      <c r="F3084" s="540"/>
      <c r="G3084" s="540"/>
      <c r="H3084" s="540"/>
      <c r="I3084" s="540"/>
      <c r="J3084" s="540"/>
    </row>
    <row r="3085" spans="1:10" ht="18" customHeight="1">
      <c r="A3085" s="615"/>
      <c r="B3085" s="554" t="s">
        <v>14089</v>
      </c>
      <c r="C3085" s="615" t="s">
        <v>14088</v>
      </c>
      <c r="D3085" s="615" t="s">
        <v>14087</v>
      </c>
      <c r="E3085" s="819" t="s">
        <v>14086</v>
      </c>
      <c r="F3085" s="819"/>
      <c r="G3085" s="555" t="s">
        <v>14085</v>
      </c>
      <c r="H3085" s="554" t="s">
        <v>14084</v>
      </c>
      <c r="I3085" s="554" t="s">
        <v>14083</v>
      </c>
      <c r="J3085" s="554" t="s">
        <v>14082</v>
      </c>
    </row>
    <row r="3086" spans="1:10" ht="36" customHeight="1">
      <c r="A3086" s="616" t="s">
        <v>14081</v>
      </c>
      <c r="B3086" s="553" t="s">
        <v>14151</v>
      </c>
      <c r="C3086" s="616" t="s">
        <v>7</v>
      </c>
      <c r="D3086" s="616" t="s">
        <v>2645</v>
      </c>
      <c r="E3086" s="820" t="s">
        <v>14108</v>
      </c>
      <c r="F3086" s="820"/>
      <c r="G3086" s="552" t="s">
        <v>26</v>
      </c>
      <c r="H3086" s="551">
        <v>1</v>
      </c>
      <c r="I3086" s="550">
        <v>0.01</v>
      </c>
      <c r="J3086" s="550">
        <v>0.01</v>
      </c>
    </row>
    <row r="3087" spans="1:10" ht="36" customHeight="1">
      <c r="A3087" s="613" t="s">
        <v>14073</v>
      </c>
      <c r="B3087" s="545" t="s">
        <v>14149</v>
      </c>
      <c r="C3087" s="613" t="s">
        <v>7</v>
      </c>
      <c r="D3087" s="613" t="s">
        <v>8090</v>
      </c>
      <c r="E3087" s="817" t="s">
        <v>14071</v>
      </c>
      <c r="F3087" s="817"/>
      <c r="G3087" s="544" t="s">
        <v>49</v>
      </c>
      <c r="H3087" s="543">
        <v>1.4399999999999999E-5</v>
      </c>
      <c r="I3087" s="542">
        <v>1328.67</v>
      </c>
      <c r="J3087" s="542">
        <v>0.01</v>
      </c>
    </row>
    <row r="3088" spans="1:10" ht="25.5">
      <c r="A3088" s="614"/>
      <c r="B3088" s="614"/>
      <c r="C3088" s="614"/>
      <c r="D3088" s="614"/>
      <c r="E3088" s="614" t="s">
        <v>14070</v>
      </c>
      <c r="F3088" s="541">
        <v>0</v>
      </c>
      <c r="G3088" s="614" t="s">
        <v>14069</v>
      </c>
      <c r="H3088" s="541">
        <v>0</v>
      </c>
      <c r="I3088" s="614" t="s">
        <v>14068</v>
      </c>
      <c r="J3088" s="541">
        <v>0</v>
      </c>
    </row>
    <row r="3089" spans="1:10" ht="15" thickBot="1">
      <c r="A3089" s="614"/>
      <c r="B3089" s="614"/>
      <c r="C3089" s="614"/>
      <c r="D3089" s="614"/>
      <c r="E3089" s="614" t="s">
        <v>14067</v>
      </c>
      <c r="F3089" s="541">
        <v>0</v>
      </c>
      <c r="G3089" s="614"/>
      <c r="H3089" s="818" t="s">
        <v>14066</v>
      </c>
      <c r="I3089" s="818"/>
      <c r="J3089" s="541">
        <v>0.01</v>
      </c>
    </row>
    <row r="3090" spans="1:10" ht="0.95" customHeight="1" thickTop="1">
      <c r="A3090" s="540"/>
      <c r="B3090" s="540"/>
      <c r="C3090" s="540"/>
      <c r="D3090" s="540"/>
      <c r="E3090" s="540"/>
      <c r="F3090" s="540"/>
      <c r="G3090" s="540"/>
      <c r="H3090" s="540"/>
      <c r="I3090" s="540"/>
      <c r="J3090" s="540"/>
    </row>
    <row r="3091" spans="1:10" ht="18" customHeight="1">
      <c r="A3091" s="615"/>
      <c r="B3091" s="554" t="s">
        <v>14089</v>
      </c>
      <c r="C3091" s="615" t="s">
        <v>14088</v>
      </c>
      <c r="D3091" s="615" t="s">
        <v>14087</v>
      </c>
      <c r="E3091" s="819" t="s">
        <v>14086</v>
      </c>
      <c r="F3091" s="819"/>
      <c r="G3091" s="555" t="s">
        <v>14085</v>
      </c>
      <c r="H3091" s="554" t="s">
        <v>14084</v>
      </c>
      <c r="I3091" s="554" t="s">
        <v>14083</v>
      </c>
      <c r="J3091" s="554" t="s">
        <v>14082</v>
      </c>
    </row>
    <row r="3092" spans="1:10" ht="36" customHeight="1">
      <c r="A3092" s="616" t="s">
        <v>14081</v>
      </c>
      <c r="B3092" s="553" t="s">
        <v>14150</v>
      </c>
      <c r="C3092" s="616" t="s">
        <v>7</v>
      </c>
      <c r="D3092" s="616" t="s">
        <v>2646</v>
      </c>
      <c r="E3092" s="820" t="s">
        <v>14108</v>
      </c>
      <c r="F3092" s="820"/>
      <c r="G3092" s="552" t="s">
        <v>26</v>
      </c>
      <c r="H3092" s="551">
        <v>1</v>
      </c>
      <c r="I3092" s="550">
        <v>0.06</v>
      </c>
      <c r="J3092" s="550">
        <v>0.06</v>
      </c>
    </row>
    <row r="3093" spans="1:10" ht="36" customHeight="1">
      <c r="A3093" s="613" t="s">
        <v>14073</v>
      </c>
      <c r="B3093" s="545" t="s">
        <v>14149</v>
      </c>
      <c r="C3093" s="613" t="s">
        <v>7</v>
      </c>
      <c r="D3093" s="613" t="s">
        <v>8090</v>
      </c>
      <c r="E3093" s="817" t="s">
        <v>14071</v>
      </c>
      <c r="F3093" s="817"/>
      <c r="G3093" s="544" t="s">
        <v>49</v>
      </c>
      <c r="H3093" s="543">
        <v>5.0000000000000002E-5</v>
      </c>
      <c r="I3093" s="542">
        <v>1328.67</v>
      </c>
      <c r="J3093" s="542">
        <v>0.06</v>
      </c>
    </row>
    <row r="3094" spans="1:10" ht="25.5">
      <c r="A3094" s="614"/>
      <c r="B3094" s="614"/>
      <c r="C3094" s="614"/>
      <c r="D3094" s="614"/>
      <c r="E3094" s="614" t="s">
        <v>14070</v>
      </c>
      <c r="F3094" s="541">
        <v>0</v>
      </c>
      <c r="G3094" s="614" t="s">
        <v>14069</v>
      </c>
      <c r="H3094" s="541">
        <v>0</v>
      </c>
      <c r="I3094" s="614" t="s">
        <v>14068</v>
      </c>
      <c r="J3094" s="541">
        <v>0</v>
      </c>
    </row>
    <row r="3095" spans="1:10" ht="15" thickBot="1">
      <c r="A3095" s="614"/>
      <c r="B3095" s="614"/>
      <c r="C3095" s="614"/>
      <c r="D3095" s="614"/>
      <c r="E3095" s="614" t="s">
        <v>14067</v>
      </c>
      <c r="F3095" s="541">
        <v>0.01</v>
      </c>
      <c r="G3095" s="614"/>
      <c r="H3095" s="818" t="s">
        <v>14066</v>
      </c>
      <c r="I3095" s="818"/>
      <c r="J3095" s="541">
        <v>7.0000000000000007E-2</v>
      </c>
    </row>
    <row r="3096" spans="1:10" ht="0.95" customHeight="1" thickTop="1">
      <c r="A3096" s="540"/>
      <c r="B3096" s="540"/>
      <c r="C3096" s="540"/>
      <c r="D3096" s="540"/>
      <c r="E3096" s="540"/>
      <c r="F3096" s="540"/>
      <c r="G3096" s="540"/>
      <c r="H3096" s="540"/>
      <c r="I3096" s="540"/>
      <c r="J3096" s="540"/>
    </row>
    <row r="3097" spans="1:10" ht="18" customHeight="1">
      <c r="A3097" s="615"/>
      <c r="B3097" s="554" t="s">
        <v>14089</v>
      </c>
      <c r="C3097" s="615" t="s">
        <v>14088</v>
      </c>
      <c r="D3097" s="615" t="s">
        <v>14087</v>
      </c>
      <c r="E3097" s="819" t="s">
        <v>14086</v>
      </c>
      <c r="F3097" s="819"/>
      <c r="G3097" s="555" t="s">
        <v>14085</v>
      </c>
      <c r="H3097" s="554" t="s">
        <v>14084</v>
      </c>
      <c r="I3097" s="554" t="s">
        <v>14083</v>
      </c>
      <c r="J3097" s="554" t="s">
        <v>14082</v>
      </c>
    </row>
    <row r="3098" spans="1:10" ht="36" customHeight="1">
      <c r="A3098" s="616" t="s">
        <v>14081</v>
      </c>
      <c r="B3098" s="553" t="s">
        <v>14148</v>
      </c>
      <c r="C3098" s="616" t="s">
        <v>7</v>
      </c>
      <c r="D3098" s="616" t="s">
        <v>2647</v>
      </c>
      <c r="E3098" s="820" t="s">
        <v>14108</v>
      </c>
      <c r="F3098" s="820"/>
      <c r="G3098" s="552" t="s">
        <v>26</v>
      </c>
      <c r="H3098" s="551">
        <v>1</v>
      </c>
      <c r="I3098" s="550">
        <v>2.56</v>
      </c>
      <c r="J3098" s="550">
        <v>2.56</v>
      </c>
    </row>
    <row r="3099" spans="1:10" ht="24" customHeight="1">
      <c r="A3099" s="613" t="s">
        <v>14073</v>
      </c>
      <c r="B3099" s="545" t="s">
        <v>14107</v>
      </c>
      <c r="C3099" s="613" t="s">
        <v>7</v>
      </c>
      <c r="D3099" s="613" t="s">
        <v>6262</v>
      </c>
      <c r="E3099" s="817" t="s">
        <v>14071</v>
      </c>
      <c r="F3099" s="817"/>
      <c r="G3099" s="544" t="s">
        <v>14106</v>
      </c>
      <c r="H3099" s="543">
        <v>3.17</v>
      </c>
      <c r="I3099" s="542">
        <v>0.81</v>
      </c>
      <c r="J3099" s="542">
        <v>2.56</v>
      </c>
    </row>
    <row r="3100" spans="1:10" ht="25.5">
      <c r="A3100" s="614"/>
      <c r="B3100" s="614"/>
      <c r="C3100" s="614"/>
      <c r="D3100" s="614"/>
      <c r="E3100" s="614" t="s">
        <v>14070</v>
      </c>
      <c r="F3100" s="541">
        <v>0</v>
      </c>
      <c r="G3100" s="614" t="s">
        <v>14069</v>
      </c>
      <c r="H3100" s="541">
        <v>0</v>
      </c>
      <c r="I3100" s="614" t="s">
        <v>14068</v>
      </c>
      <c r="J3100" s="541">
        <v>0</v>
      </c>
    </row>
    <row r="3101" spans="1:10" ht="15" thickBot="1">
      <c r="A3101" s="614"/>
      <c r="B3101" s="614"/>
      <c r="C3101" s="614"/>
      <c r="D3101" s="614"/>
      <c r="E3101" s="614" t="s">
        <v>14067</v>
      </c>
      <c r="F3101" s="541">
        <v>0.7</v>
      </c>
      <c r="G3101" s="614"/>
      <c r="H3101" s="818" t="s">
        <v>14066</v>
      </c>
      <c r="I3101" s="818"/>
      <c r="J3101" s="541">
        <v>3.26</v>
      </c>
    </row>
    <row r="3102" spans="1:10" ht="0.95" customHeight="1" thickTop="1">
      <c r="A3102" s="540"/>
      <c r="B3102" s="540"/>
      <c r="C3102" s="540"/>
      <c r="D3102" s="540"/>
      <c r="E3102" s="540"/>
      <c r="F3102" s="540"/>
      <c r="G3102" s="540"/>
      <c r="H3102" s="540"/>
      <c r="I3102" s="540"/>
      <c r="J3102" s="540"/>
    </row>
    <row r="3103" spans="1:10" ht="18" customHeight="1">
      <c r="A3103" s="615"/>
      <c r="B3103" s="554" t="s">
        <v>14089</v>
      </c>
      <c r="C3103" s="615" t="s">
        <v>14088</v>
      </c>
      <c r="D3103" s="615" t="s">
        <v>14087</v>
      </c>
      <c r="E3103" s="819" t="s">
        <v>14086</v>
      </c>
      <c r="F3103" s="819"/>
      <c r="G3103" s="555" t="s">
        <v>14085</v>
      </c>
      <c r="H3103" s="554" t="s">
        <v>14084</v>
      </c>
      <c r="I3103" s="554" t="s">
        <v>14083</v>
      </c>
      <c r="J3103" s="554" t="s">
        <v>14082</v>
      </c>
    </row>
    <row r="3104" spans="1:10" ht="24" customHeight="1">
      <c r="A3104" s="616" t="s">
        <v>14081</v>
      </c>
      <c r="B3104" s="553" t="s">
        <v>14076</v>
      </c>
      <c r="C3104" s="616" t="s">
        <v>7</v>
      </c>
      <c r="D3104" s="616" t="s">
        <v>29</v>
      </c>
      <c r="E3104" s="820" t="s">
        <v>14075</v>
      </c>
      <c r="F3104" s="820"/>
      <c r="G3104" s="552" t="s">
        <v>26</v>
      </c>
      <c r="H3104" s="551">
        <v>1</v>
      </c>
      <c r="I3104" s="550">
        <v>14.37</v>
      </c>
      <c r="J3104" s="550">
        <v>14.37</v>
      </c>
    </row>
    <row r="3105" spans="1:10" ht="24" customHeight="1">
      <c r="A3105" s="617" t="s">
        <v>14077</v>
      </c>
      <c r="B3105" s="549" t="s">
        <v>14147</v>
      </c>
      <c r="C3105" s="617" t="s">
        <v>7</v>
      </c>
      <c r="D3105" s="617" t="s">
        <v>860</v>
      </c>
      <c r="E3105" s="821" t="s">
        <v>14075</v>
      </c>
      <c r="F3105" s="821"/>
      <c r="G3105" s="548" t="s">
        <v>26</v>
      </c>
      <c r="H3105" s="547">
        <v>1</v>
      </c>
      <c r="I3105" s="546">
        <v>0.13</v>
      </c>
      <c r="J3105" s="546">
        <v>0.13</v>
      </c>
    </row>
    <row r="3106" spans="1:10" ht="24" customHeight="1">
      <c r="A3106" s="613" t="s">
        <v>14073</v>
      </c>
      <c r="B3106" s="545" t="s">
        <v>14103</v>
      </c>
      <c r="C3106" s="613" t="s">
        <v>7</v>
      </c>
      <c r="D3106" s="613" t="s">
        <v>11501</v>
      </c>
      <c r="E3106" s="817" t="s">
        <v>14100</v>
      </c>
      <c r="F3106" s="817"/>
      <c r="G3106" s="544" t="s">
        <v>26</v>
      </c>
      <c r="H3106" s="543">
        <v>1</v>
      </c>
      <c r="I3106" s="542">
        <v>2.2000000000000002</v>
      </c>
      <c r="J3106" s="542">
        <v>2.2000000000000002</v>
      </c>
    </row>
    <row r="3107" spans="1:10" ht="24" customHeight="1">
      <c r="A3107" s="613" t="s">
        <v>14073</v>
      </c>
      <c r="B3107" s="545" t="s">
        <v>14146</v>
      </c>
      <c r="C3107" s="613" t="s">
        <v>7</v>
      </c>
      <c r="D3107" s="613" t="s">
        <v>11575</v>
      </c>
      <c r="E3107" s="817" t="s">
        <v>14098</v>
      </c>
      <c r="F3107" s="817"/>
      <c r="G3107" s="544" t="s">
        <v>26</v>
      </c>
      <c r="H3107" s="543">
        <v>1</v>
      </c>
      <c r="I3107" s="542">
        <v>1.02</v>
      </c>
      <c r="J3107" s="542">
        <v>1.02</v>
      </c>
    </row>
    <row r="3108" spans="1:10" ht="24" customHeight="1">
      <c r="A3108" s="613" t="s">
        <v>14073</v>
      </c>
      <c r="B3108" s="545" t="s">
        <v>14101</v>
      </c>
      <c r="C3108" s="613" t="s">
        <v>7</v>
      </c>
      <c r="D3108" s="613" t="s">
        <v>11582</v>
      </c>
      <c r="E3108" s="817" t="s">
        <v>14100</v>
      </c>
      <c r="F3108" s="817"/>
      <c r="G3108" s="544" t="s">
        <v>26</v>
      </c>
      <c r="H3108" s="543">
        <v>1</v>
      </c>
      <c r="I3108" s="542">
        <v>0.35</v>
      </c>
      <c r="J3108" s="542">
        <v>0.35</v>
      </c>
    </row>
    <row r="3109" spans="1:10" ht="24" customHeight="1">
      <c r="A3109" s="613" t="s">
        <v>14073</v>
      </c>
      <c r="B3109" s="545" t="s">
        <v>14145</v>
      </c>
      <c r="C3109" s="613" t="s">
        <v>7</v>
      </c>
      <c r="D3109" s="613" t="s">
        <v>11601</v>
      </c>
      <c r="E3109" s="817" t="s">
        <v>14098</v>
      </c>
      <c r="F3109" s="817"/>
      <c r="G3109" s="544" t="s">
        <v>26</v>
      </c>
      <c r="H3109" s="543">
        <v>1</v>
      </c>
      <c r="I3109" s="542">
        <v>0.38</v>
      </c>
      <c r="J3109" s="542">
        <v>0.38</v>
      </c>
    </row>
    <row r="3110" spans="1:10" ht="24" customHeight="1">
      <c r="A3110" s="613" t="s">
        <v>14073</v>
      </c>
      <c r="B3110" s="545" t="s">
        <v>14097</v>
      </c>
      <c r="C3110" s="613" t="s">
        <v>7</v>
      </c>
      <c r="D3110" s="613" t="s">
        <v>11676</v>
      </c>
      <c r="E3110" s="817" t="s">
        <v>14096</v>
      </c>
      <c r="F3110" s="817"/>
      <c r="G3110" s="544" t="s">
        <v>26</v>
      </c>
      <c r="H3110" s="543">
        <v>1</v>
      </c>
      <c r="I3110" s="542">
        <v>7.0000000000000007E-2</v>
      </c>
      <c r="J3110" s="542">
        <v>7.0000000000000007E-2</v>
      </c>
    </row>
    <row r="3111" spans="1:10" ht="24" customHeight="1">
      <c r="A3111" s="613" t="s">
        <v>14073</v>
      </c>
      <c r="B3111" s="545" t="s">
        <v>14144</v>
      </c>
      <c r="C3111" s="613" t="s">
        <v>7</v>
      </c>
      <c r="D3111" s="613" t="s">
        <v>10168</v>
      </c>
      <c r="E3111" s="817" t="s">
        <v>14092</v>
      </c>
      <c r="F3111" s="817"/>
      <c r="G3111" s="544" t="s">
        <v>26</v>
      </c>
      <c r="H3111" s="543">
        <v>1</v>
      </c>
      <c r="I3111" s="542">
        <v>9.51</v>
      </c>
      <c r="J3111" s="542">
        <v>9.51</v>
      </c>
    </row>
    <row r="3112" spans="1:10" ht="24" customHeight="1">
      <c r="A3112" s="613" t="s">
        <v>14073</v>
      </c>
      <c r="B3112" s="545" t="s">
        <v>14095</v>
      </c>
      <c r="C3112" s="613" t="s">
        <v>7</v>
      </c>
      <c r="D3112" s="613" t="s">
        <v>11736</v>
      </c>
      <c r="E3112" s="817" t="s">
        <v>14094</v>
      </c>
      <c r="F3112" s="817"/>
      <c r="G3112" s="544" t="s">
        <v>26</v>
      </c>
      <c r="H3112" s="543">
        <v>1</v>
      </c>
      <c r="I3112" s="542">
        <v>0.71</v>
      </c>
      <c r="J3112" s="542">
        <v>0.71</v>
      </c>
    </row>
    <row r="3113" spans="1:10" ht="25.5">
      <c r="A3113" s="614"/>
      <c r="B3113" s="614"/>
      <c r="C3113" s="614"/>
      <c r="D3113" s="614"/>
      <c r="E3113" s="614" t="s">
        <v>14070</v>
      </c>
      <c r="F3113" s="541">
        <v>5.2374226000000004</v>
      </c>
      <c r="G3113" s="614" t="s">
        <v>14069</v>
      </c>
      <c r="H3113" s="541">
        <v>4.4000000000000004</v>
      </c>
      <c r="I3113" s="614" t="s">
        <v>14068</v>
      </c>
      <c r="J3113" s="541">
        <v>9.64</v>
      </c>
    </row>
    <row r="3114" spans="1:10" ht="15" thickBot="1">
      <c r="A3114" s="614"/>
      <c r="B3114" s="614"/>
      <c r="C3114" s="614"/>
      <c r="D3114" s="614"/>
      <c r="E3114" s="614" t="s">
        <v>14067</v>
      </c>
      <c r="F3114" s="541">
        <v>3.98</v>
      </c>
      <c r="G3114" s="614"/>
      <c r="H3114" s="818" t="s">
        <v>14066</v>
      </c>
      <c r="I3114" s="818"/>
      <c r="J3114" s="541">
        <v>18.350000000000001</v>
      </c>
    </row>
    <row r="3115" spans="1:10" ht="0.95" customHeight="1" thickTop="1">
      <c r="A3115" s="540"/>
      <c r="B3115" s="540"/>
      <c r="C3115" s="540"/>
      <c r="D3115" s="540"/>
      <c r="E3115" s="540"/>
      <c r="F3115" s="540"/>
      <c r="G3115" s="540"/>
      <c r="H3115" s="540"/>
      <c r="I3115" s="540"/>
      <c r="J3115" s="540"/>
    </row>
    <row r="3116" spans="1:10" ht="18" customHeight="1">
      <c r="A3116" s="615"/>
      <c r="B3116" s="554" t="s">
        <v>14089</v>
      </c>
      <c r="C3116" s="615" t="s">
        <v>14088</v>
      </c>
      <c r="D3116" s="615" t="s">
        <v>14087</v>
      </c>
      <c r="E3116" s="819" t="s">
        <v>14086</v>
      </c>
      <c r="F3116" s="819"/>
      <c r="G3116" s="555" t="s">
        <v>14085</v>
      </c>
      <c r="H3116" s="554" t="s">
        <v>14084</v>
      </c>
      <c r="I3116" s="554" t="s">
        <v>14083</v>
      </c>
      <c r="J3116" s="554" t="s">
        <v>14082</v>
      </c>
    </row>
    <row r="3117" spans="1:10" ht="24" customHeight="1">
      <c r="A3117" s="616" t="s">
        <v>14081</v>
      </c>
      <c r="B3117" s="553" t="s">
        <v>14143</v>
      </c>
      <c r="C3117" s="616" t="s">
        <v>7</v>
      </c>
      <c r="D3117" s="616" t="s">
        <v>13840</v>
      </c>
      <c r="E3117" s="820" t="s">
        <v>14079</v>
      </c>
      <c r="F3117" s="820"/>
      <c r="G3117" s="552" t="s">
        <v>49</v>
      </c>
      <c r="H3117" s="551">
        <v>1</v>
      </c>
      <c r="I3117" s="550">
        <v>10.02</v>
      </c>
      <c r="J3117" s="550">
        <v>10.02</v>
      </c>
    </row>
    <row r="3118" spans="1:10" ht="24" customHeight="1">
      <c r="A3118" s="617" t="s">
        <v>14077</v>
      </c>
      <c r="B3118" s="549" t="s">
        <v>14078</v>
      </c>
      <c r="C3118" s="617" t="s">
        <v>7</v>
      </c>
      <c r="D3118" s="617" t="s">
        <v>74</v>
      </c>
      <c r="E3118" s="821" t="s">
        <v>14075</v>
      </c>
      <c r="F3118" s="821"/>
      <c r="G3118" s="548" t="s">
        <v>26</v>
      </c>
      <c r="H3118" s="547">
        <v>8.4500000000000006E-2</v>
      </c>
      <c r="I3118" s="546">
        <v>17.79</v>
      </c>
      <c r="J3118" s="546">
        <v>1.5</v>
      </c>
    </row>
    <row r="3119" spans="1:10" ht="24" customHeight="1">
      <c r="A3119" s="617" t="s">
        <v>14077</v>
      </c>
      <c r="B3119" s="549" t="s">
        <v>14076</v>
      </c>
      <c r="C3119" s="617" t="s">
        <v>7</v>
      </c>
      <c r="D3119" s="617" t="s">
        <v>29</v>
      </c>
      <c r="E3119" s="821" t="s">
        <v>14075</v>
      </c>
      <c r="F3119" s="821"/>
      <c r="G3119" s="548" t="s">
        <v>26</v>
      </c>
      <c r="H3119" s="547">
        <v>2.6599999999999999E-2</v>
      </c>
      <c r="I3119" s="546">
        <v>14.37</v>
      </c>
      <c r="J3119" s="546">
        <v>0.38</v>
      </c>
    </row>
    <row r="3120" spans="1:10" ht="24" customHeight="1">
      <c r="A3120" s="613" t="s">
        <v>14073</v>
      </c>
      <c r="B3120" s="545" t="s">
        <v>14074</v>
      </c>
      <c r="C3120" s="613" t="s">
        <v>7</v>
      </c>
      <c r="D3120" s="613" t="s">
        <v>6307</v>
      </c>
      <c r="E3120" s="817" t="s">
        <v>14071</v>
      </c>
      <c r="F3120" s="817"/>
      <c r="G3120" s="544" t="s">
        <v>49</v>
      </c>
      <c r="H3120" s="543">
        <v>3.32E-2</v>
      </c>
      <c r="I3120" s="542">
        <v>4.4800000000000004</v>
      </c>
      <c r="J3120" s="542">
        <v>0.14000000000000001</v>
      </c>
    </row>
    <row r="3121" spans="1:10" ht="24" customHeight="1">
      <c r="A3121" s="613" t="s">
        <v>14073</v>
      </c>
      <c r="B3121" s="545" t="s">
        <v>14142</v>
      </c>
      <c r="C3121" s="613" t="s">
        <v>7</v>
      </c>
      <c r="D3121" s="613" t="s">
        <v>6970</v>
      </c>
      <c r="E3121" s="817" t="s">
        <v>14071</v>
      </c>
      <c r="F3121" s="817"/>
      <c r="G3121" s="544" t="s">
        <v>49</v>
      </c>
      <c r="H3121" s="543">
        <v>1</v>
      </c>
      <c r="I3121" s="542">
        <v>8</v>
      </c>
      <c r="J3121" s="542">
        <v>8</v>
      </c>
    </row>
    <row r="3122" spans="1:10" ht="25.5">
      <c r="A3122" s="614"/>
      <c r="B3122" s="614"/>
      <c r="C3122" s="614"/>
      <c r="D3122" s="614"/>
      <c r="E3122" s="614" t="s">
        <v>14070</v>
      </c>
      <c r="F3122" s="541">
        <v>0.74975550000000002</v>
      </c>
      <c r="G3122" s="614" t="s">
        <v>14069</v>
      </c>
      <c r="H3122" s="541">
        <v>0.63</v>
      </c>
      <c r="I3122" s="614" t="s">
        <v>14068</v>
      </c>
      <c r="J3122" s="541">
        <v>1.38</v>
      </c>
    </row>
    <row r="3123" spans="1:10" ht="15" thickBot="1">
      <c r="A3123" s="614"/>
      <c r="B3123" s="614"/>
      <c r="C3123" s="614"/>
      <c r="D3123" s="614"/>
      <c r="E3123" s="614" t="s">
        <v>14067</v>
      </c>
      <c r="F3123" s="541">
        <v>2.77</v>
      </c>
      <c r="G3123" s="614"/>
      <c r="H3123" s="818" t="s">
        <v>14066</v>
      </c>
      <c r="I3123" s="818"/>
      <c r="J3123" s="541">
        <v>12.79</v>
      </c>
    </row>
    <row r="3124" spans="1:10" ht="0.95" customHeight="1" thickTop="1">
      <c r="A3124" s="540"/>
      <c r="B3124" s="540"/>
      <c r="C3124" s="540"/>
      <c r="D3124" s="540"/>
      <c r="E3124" s="540"/>
      <c r="F3124" s="540"/>
      <c r="G3124" s="540"/>
      <c r="H3124" s="540"/>
      <c r="I3124" s="540"/>
      <c r="J3124" s="540"/>
    </row>
    <row r="3125" spans="1:10" ht="18" customHeight="1">
      <c r="A3125" s="615"/>
      <c r="B3125" s="554" t="s">
        <v>14089</v>
      </c>
      <c r="C3125" s="615" t="s">
        <v>14088</v>
      </c>
      <c r="D3125" s="615" t="s">
        <v>14087</v>
      </c>
      <c r="E3125" s="819" t="s">
        <v>14086</v>
      </c>
      <c r="F3125" s="819"/>
      <c r="G3125" s="555" t="s">
        <v>14085</v>
      </c>
      <c r="H3125" s="554" t="s">
        <v>14084</v>
      </c>
      <c r="I3125" s="554" t="s">
        <v>14083</v>
      </c>
      <c r="J3125" s="554" t="s">
        <v>14082</v>
      </c>
    </row>
    <row r="3126" spans="1:10" ht="24" customHeight="1">
      <c r="A3126" s="616" t="s">
        <v>14081</v>
      </c>
      <c r="B3126" s="553" t="s">
        <v>14141</v>
      </c>
      <c r="C3126" s="616" t="s">
        <v>7</v>
      </c>
      <c r="D3126" s="616" t="s">
        <v>13838</v>
      </c>
      <c r="E3126" s="820" t="s">
        <v>14079</v>
      </c>
      <c r="F3126" s="820"/>
      <c r="G3126" s="552" t="s">
        <v>49</v>
      </c>
      <c r="H3126" s="551">
        <v>1</v>
      </c>
      <c r="I3126" s="550">
        <v>155.61000000000001</v>
      </c>
      <c r="J3126" s="550">
        <v>155.61000000000001</v>
      </c>
    </row>
    <row r="3127" spans="1:10" ht="24" customHeight="1">
      <c r="A3127" s="617" t="s">
        <v>14077</v>
      </c>
      <c r="B3127" s="549" t="s">
        <v>14078</v>
      </c>
      <c r="C3127" s="617" t="s">
        <v>7</v>
      </c>
      <c r="D3127" s="617" t="s">
        <v>74</v>
      </c>
      <c r="E3127" s="821" t="s">
        <v>14075</v>
      </c>
      <c r="F3127" s="821"/>
      <c r="G3127" s="548" t="s">
        <v>26</v>
      </c>
      <c r="H3127" s="547">
        <v>0.27339999999999998</v>
      </c>
      <c r="I3127" s="546">
        <v>17.79</v>
      </c>
      <c r="J3127" s="546">
        <v>4.8600000000000003</v>
      </c>
    </row>
    <row r="3128" spans="1:10" ht="24" customHeight="1">
      <c r="A3128" s="617" t="s">
        <v>14077</v>
      </c>
      <c r="B3128" s="549" t="s">
        <v>14076</v>
      </c>
      <c r="C3128" s="617" t="s">
        <v>7</v>
      </c>
      <c r="D3128" s="617" t="s">
        <v>29</v>
      </c>
      <c r="E3128" s="821" t="s">
        <v>14075</v>
      </c>
      <c r="F3128" s="821"/>
      <c r="G3128" s="548" t="s">
        <v>26</v>
      </c>
      <c r="H3128" s="547">
        <v>8.6199999999999999E-2</v>
      </c>
      <c r="I3128" s="546">
        <v>14.37</v>
      </c>
      <c r="J3128" s="546">
        <v>1.23</v>
      </c>
    </row>
    <row r="3129" spans="1:10" ht="24" customHeight="1">
      <c r="A3129" s="613" t="s">
        <v>14073</v>
      </c>
      <c r="B3129" s="545" t="s">
        <v>14074</v>
      </c>
      <c r="C3129" s="613" t="s">
        <v>7</v>
      </c>
      <c r="D3129" s="613" t="s">
        <v>6307</v>
      </c>
      <c r="E3129" s="817" t="s">
        <v>14071</v>
      </c>
      <c r="F3129" s="817"/>
      <c r="G3129" s="544" t="s">
        <v>49</v>
      </c>
      <c r="H3129" s="543">
        <v>3.32E-2</v>
      </c>
      <c r="I3129" s="542">
        <v>4.4800000000000004</v>
      </c>
      <c r="J3129" s="542">
        <v>0.14000000000000001</v>
      </c>
    </row>
    <row r="3130" spans="1:10" ht="24" customHeight="1">
      <c r="A3130" s="613" t="s">
        <v>14073</v>
      </c>
      <c r="B3130" s="545" t="s">
        <v>14140</v>
      </c>
      <c r="C3130" s="613" t="s">
        <v>7</v>
      </c>
      <c r="D3130" s="613" t="s">
        <v>6963</v>
      </c>
      <c r="E3130" s="817" t="s">
        <v>14071</v>
      </c>
      <c r="F3130" s="817"/>
      <c r="G3130" s="544" t="s">
        <v>49</v>
      </c>
      <c r="H3130" s="543">
        <v>1</v>
      </c>
      <c r="I3130" s="542">
        <v>149.38</v>
      </c>
      <c r="J3130" s="542">
        <v>149.38</v>
      </c>
    </row>
    <row r="3131" spans="1:10" ht="25.5">
      <c r="A3131" s="614"/>
      <c r="B3131" s="614"/>
      <c r="C3131" s="614"/>
      <c r="D3131" s="614"/>
      <c r="E3131" s="614" t="s">
        <v>14070</v>
      </c>
      <c r="F3131" s="541">
        <v>2.4394219000000001</v>
      </c>
      <c r="G3131" s="614" t="s">
        <v>14069</v>
      </c>
      <c r="H3131" s="541">
        <v>2.0499999999999998</v>
      </c>
      <c r="I3131" s="614" t="s">
        <v>14068</v>
      </c>
      <c r="J3131" s="541">
        <v>4.49</v>
      </c>
    </row>
    <row r="3132" spans="1:10" ht="15" thickBot="1">
      <c r="A3132" s="614"/>
      <c r="B3132" s="614"/>
      <c r="C3132" s="614"/>
      <c r="D3132" s="614"/>
      <c r="E3132" s="614" t="s">
        <v>14067</v>
      </c>
      <c r="F3132" s="541">
        <v>43.1</v>
      </c>
      <c r="G3132" s="614"/>
      <c r="H3132" s="818" t="s">
        <v>14066</v>
      </c>
      <c r="I3132" s="818"/>
      <c r="J3132" s="541">
        <v>198.71</v>
      </c>
    </row>
    <row r="3133" spans="1:10" ht="0.95" customHeight="1" thickTop="1">
      <c r="A3133" s="540"/>
      <c r="B3133" s="540"/>
      <c r="C3133" s="540"/>
      <c r="D3133" s="540"/>
      <c r="E3133" s="540"/>
      <c r="F3133" s="540"/>
      <c r="G3133" s="540"/>
      <c r="H3133" s="540"/>
      <c r="I3133" s="540"/>
      <c r="J3133" s="540"/>
    </row>
    <row r="3134" spans="1:10" ht="18" customHeight="1">
      <c r="A3134" s="615"/>
      <c r="B3134" s="554" t="s">
        <v>14089</v>
      </c>
      <c r="C3134" s="615" t="s">
        <v>14088</v>
      </c>
      <c r="D3134" s="615" t="s">
        <v>14087</v>
      </c>
      <c r="E3134" s="819" t="s">
        <v>14086</v>
      </c>
      <c r="F3134" s="819"/>
      <c r="G3134" s="555" t="s">
        <v>14085</v>
      </c>
      <c r="H3134" s="554" t="s">
        <v>14084</v>
      </c>
      <c r="I3134" s="554" t="s">
        <v>14083</v>
      </c>
      <c r="J3134" s="554" t="s">
        <v>14082</v>
      </c>
    </row>
    <row r="3135" spans="1:10" ht="36" customHeight="1">
      <c r="A3135" s="616" t="s">
        <v>14081</v>
      </c>
      <c r="B3135" s="553" t="s">
        <v>14139</v>
      </c>
      <c r="C3135" s="616" t="s">
        <v>7</v>
      </c>
      <c r="D3135" s="616" t="s">
        <v>609</v>
      </c>
      <c r="E3135" s="820" t="s">
        <v>14126</v>
      </c>
      <c r="F3135" s="820"/>
      <c r="G3135" s="552" t="s">
        <v>49</v>
      </c>
      <c r="H3135" s="551">
        <v>1</v>
      </c>
      <c r="I3135" s="550">
        <v>5.15</v>
      </c>
      <c r="J3135" s="550">
        <v>5.15</v>
      </c>
    </row>
    <row r="3136" spans="1:10" ht="24" customHeight="1">
      <c r="A3136" s="617" t="s">
        <v>14077</v>
      </c>
      <c r="B3136" s="549" t="s">
        <v>14124</v>
      </c>
      <c r="C3136" s="617" t="s">
        <v>7</v>
      </c>
      <c r="D3136" s="617" t="s">
        <v>76</v>
      </c>
      <c r="E3136" s="821" t="s">
        <v>14075</v>
      </c>
      <c r="F3136" s="821"/>
      <c r="G3136" s="548" t="s">
        <v>26</v>
      </c>
      <c r="H3136" s="547">
        <v>0.124</v>
      </c>
      <c r="I3136" s="546">
        <v>18.38</v>
      </c>
      <c r="J3136" s="546">
        <v>2.27</v>
      </c>
    </row>
    <row r="3137" spans="1:10" ht="24" customHeight="1">
      <c r="A3137" s="613" t="s">
        <v>14073</v>
      </c>
      <c r="B3137" s="545" t="s">
        <v>14138</v>
      </c>
      <c r="C3137" s="613" t="s">
        <v>7</v>
      </c>
      <c r="D3137" s="613" t="s">
        <v>8998</v>
      </c>
      <c r="E3137" s="817" t="s">
        <v>14071</v>
      </c>
      <c r="F3137" s="817"/>
      <c r="G3137" s="544" t="s">
        <v>49</v>
      </c>
      <c r="H3137" s="543">
        <v>1</v>
      </c>
      <c r="I3137" s="542">
        <v>1.9</v>
      </c>
      <c r="J3137" s="542">
        <v>1.9</v>
      </c>
    </row>
    <row r="3138" spans="1:10" ht="36" customHeight="1">
      <c r="A3138" s="613" t="s">
        <v>14073</v>
      </c>
      <c r="B3138" s="545" t="s">
        <v>14137</v>
      </c>
      <c r="C3138" s="613" t="s">
        <v>7</v>
      </c>
      <c r="D3138" s="613" t="s">
        <v>9003</v>
      </c>
      <c r="E3138" s="817" t="s">
        <v>14071</v>
      </c>
      <c r="F3138" s="817"/>
      <c r="G3138" s="544" t="s">
        <v>49</v>
      </c>
      <c r="H3138" s="543">
        <v>1</v>
      </c>
      <c r="I3138" s="542">
        <v>0.98</v>
      </c>
      <c r="J3138" s="542">
        <v>0.98</v>
      </c>
    </row>
    <row r="3139" spans="1:10" ht="25.5">
      <c r="A3139" s="614"/>
      <c r="B3139" s="614"/>
      <c r="C3139" s="614"/>
      <c r="D3139" s="614"/>
      <c r="E3139" s="614" t="s">
        <v>14070</v>
      </c>
      <c r="F3139" s="541">
        <v>0.91274580000000005</v>
      </c>
      <c r="G3139" s="614" t="s">
        <v>14069</v>
      </c>
      <c r="H3139" s="541">
        <v>0.77</v>
      </c>
      <c r="I3139" s="614" t="s">
        <v>14068</v>
      </c>
      <c r="J3139" s="541">
        <v>1.68</v>
      </c>
    </row>
    <row r="3140" spans="1:10" ht="15" thickBot="1">
      <c r="A3140" s="614"/>
      <c r="B3140" s="614"/>
      <c r="C3140" s="614"/>
      <c r="D3140" s="614"/>
      <c r="E3140" s="614" t="s">
        <v>14067</v>
      </c>
      <c r="F3140" s="541">
        <v>1.42</v>
      </c>
      <c r="G3140" s="614"/>
      <c r="H3140" s="818" t="s">
        <v>14066</v>
      </c>
      <c r="I3140" s="818"/>
      <c r="J3140" s="541">
        <v>6.57</v>
      </c>
    </row>
    <row r="3141" spans="1:10" ht="0.95" customHeight="1" thickTop="1">
      <c r="A3141" s="540"/>
      <c r="B3141" s="540"/>
      <c r="C3141" s="540"/>
      <c r="D3141" s="540"/>
      <c r="E3141" s="540"/>
      <c r="F3141" s="540"/>
      <c r="G3141" s="540"/>
      <c r="H3141" s="540"/>
      <c r="I3141" s="540"/>
      <c r="J3141" s="540"/>
    </row>
    <row r="3142" spans="1:10" ht="18" customHeight="1">
      <c r="A3142" s="615"/>
      <c r="B3142" s="554" t="s">
        <v>14089</v>
      </c>
      <c r="C3142" s="615" t="s">
        <v>14088</v>
      </c>
      <c r="D3142" s="615" t="s">
        <v>14087</v>
      </c>
      <c r="E3142" s="819" t="s">
        <v>14086</v>
      </c>
      <c r="F3142" s="819"/>
      <c r="G3142" s="555" t="s">
        <v>14085</v>
      </c>
      <c r="H3142" s="554" t="s">
        <v>14084</v>
      </c>
      <c r="I3142" s="554" t="s">
        <v>14083</v>
      </c>
      <c r="J3142" s="554" t="s">
        <v>14082</v>
      </c>
    </row>
    <row r="3143" spans="1:10" ht="24" customHeight="1">
      <c r="A3143" s="616" t="s">
        <v>14081</v>
      </c>
      <c r="B3143" s="553" t="s">
        <v>14136</v>
      </c>
      <c r="C3143" s="616" t="s">
        <v>7</v>
      </c>
      <c r="D3143" s="616" t="s">
        <v>13830</v>
      </c>
      <c r="E3143" s="820" t="s">
        <v>14079</v>
      </c>
      <c r="F3143" s="820"/>
      <c r="G3143" s="552" t="s">
        <v>49</v>
      </c>
      <c r="H3143" s="551">
        <v>1</v>
      </c>
      <c r="I3143" s="550">
        <v>575.64</v>
      </c>
      <c r="J3143" s="550">
        <v>575.64</v>
      </c>
    </row>
    <row r="3144" spans="1:10" ht="24" customHeight="1">
      <c r="A3144" s="617" t="s">
        <v>14077</v>
      </c>
      <c r="B3144" s="549" t="s">
        <v>14078</v>
      </c>
      <c r="C3144" s="617" t="s">
        <v>7</v>
      </c>
      <c r="D3144" s="617" t="s">
        <v>74</v>
      </c>
      <c r="E3144" s="821" t="s">
        <v>14075</v>
      </c>
      <c r="F3144" s="821"/>
      <c r="G3144" s="548" t="s">
        <v>26</v>
      </c>
      <c r="H3144" s="547">
        <v>1.7688999999999999</v>
      </c>
      <c r="I3144" s="546">
        <v>17.79</v>
      </c>
      <c r="J3144" s="546">
        <v>31.46</v>
      </c>
    </row>
    <row r="3145" spans="1:10" ht="24" customHeight="1">
      <c r="A3145" s="617" t="s">
        <v>14077</v>
      </c>
      <c r="B3145" s="549" t="s">
        <v>14076</v>
      </c>
      <c r="C3145" s="617" t="s">
        <v>7</v>
      </c>
      <c r="D3145" s="617" t="s">
        <v>29</v>
      </c>
      <c r="E3145" s="821" t="s">
        <v>14075</v>
      </c>
      <c r="F3145" s="821"/>
      <c r="G3145" s="548" t="s">
        <v>26</v>
      </c>
      <c r="H3145" s="547">
        <v>0.71109999999999995</v>
      </c>
      <c r="I3145" s="546">
        <v>14.37</v>
      </c>
      <c r="J3145" s="546">
        <v>10.210000000000001</v>
      </c>
    </row>
    <row r="3146" spans="1:10" ht="36" customHeight="1">
      <c r="A3146" s="613" t="s">
        <v>14073</v>
      </c>
      <c r="B3146" s="545" t="s">
        <v>14135</v>
      </c>
      <c r="C3146" s="613" t="s">
        <v>7</v>
      </c>
      <c r="D3146" s="613" t="s">
        <v>6747</v>
      </c>
      <c r="E3146" s="817" t="s">
        <v>14071</v>
      </c>
      <c r="F3146" s="817"/>
      <c r="G3146" s="544" t="s">
        <v>49</v>
      </c>
      <c r="H3146" s="543">
        <v>6</v>
      </c>
      <c r="I3146" s="542">
        <v>11.55</v>
      </c>
      <c r="J3146" s="542">
        <v>69.3</v>
      </c>
    </row>
    <row r="3147" spans="1:10" ht="24" customHeight="1">
      <c r="A3147" s="613" t="s">
        <v>14073</v>
      </c>
      <c r="B3147" s="545" t="s">
        <v>14134</v>
      </c>
      <c r="C3147" s="613" t="s">
        <v>7</v>
      </c>
      <c r="D3147" s="613" t="s">
        <v>8699</v>
      </c>
      <c r="E3147" s="817" t="s">
        <v>14071</v>
      </c>
      <c r="F3147" s="817"/>
      <c r="G3147" s="544" t="s">
        <v>21</v>
      </c>
      <c r="H3147" s="543">
        <v>7.0199999999999999E-2</v>
      </c>
      <c r="I3147" s="542">
        <v>57.59</v>
      </c>
      <c r="J3147" s="542">
        <v>4.04</v>
      </c>
    </row>
    <row r="3148" spans="1:10" ht="24" customHeight="1">
      <c r="A3148" s="613" t="s">
        <v>14073</v>
      </c>
      <c r="B3148" s="545" t="s">
        <v>14133</v>
      </c>
      <c r="C3148" s="613" t="s">
        <v>7</v>
      </c>
      <c r="D3148" s="613" t="s">
        <v>8203</v>
      </c>
      <c r="E3148" s="817" t="s">
        <v>14071</v>
      </c>
      <c r="F3148" s="817"/>
      <c r="G3148" s="544" t="s">
        <v>49</v>
      </c>
      <c r="H3148" s="543">
        <v>1</v>
      </c>
      <c r="I3148" s="542">
        <v>460.63</v>
      </c>
      <c r="J3148" s="542">
        <v>460.63</v>
      </c>
    </row>
    <row r="3149" spans="1:10" ht="25.5">
      <c r="A3149" s="614"/>
      <c r="B3149" s="614"/>
      <c r="C3149" s="614"/>
      <c r="D3149" s="614"/>
      <c r="E3149" s="614" t="s">
        <v>14070</v>
      </c>
      <c r="F3149" s="541">
        <v>16.586982500000001</v>
      </c>
      <c r="G3149" s="614" t="s">
        <v>14069</v>
      </c>
      <c r="H3149" s="541">
        <v>13.94</v>
      </c>
      <c r="I3149" s="614" t="s">
        <v>14068</v>
      </c>
      <c r="J3149" s="541">
        <v>30.53</v>
      </c>
    </row>
    <row r="3150" spans="1:10" ht="15" thickBot="1">
      <c r="A3150" s="614"/>
      <c r="B3150" s="614"/>
      <c r="C3150" s="614"/>
      <c r="D3150" s="614"/>
      <c r="E3150" s="614" t="s">
        <v>14067</v>
      </c>
      <c r="F3150" s="541">
        <v>159.44999999999999</v>
      </c>
      <c r="G3150" s="614"/>
      <c r="H3150" s="818" t="s">
        <v>14066</v>
      </c>
      <c r="I3150" s="818"/>
      <c r="J3150" s="541">
        <v>735.09</v>
      </c>
    </row>
    <row r="3151" spans="1:10" ht="0.95" customHeight="1" thickTop="1">
      <c r="A3151" s="540"/>
      <c r="B3151" s="540"/>
      <c r="C3151" s="540"/>
      <c r="D3151" s="540"/>
      <c r="E3151" s="540"/>
      <c r="F3151" s="540"/>
      <c r="G3151" s="540"/>
      <c r="H3151" s="540"/>
      <c r="I3151" s="540"/>
      <c r="J3151" s="540"/>
    </row>
    <row r="3152" spans="1:10" ht="18" customHeight="1">
      <c r="A3152" s="615"/>
      <c r="B3152" s="554" t="s">
        <v>14089</v>
      </c>
      <c r="C3152" s="615" t="s">
        <v>14088</v>
      </c>
      <c r="D3152" s="615" t="s">
        <v>14087</v>
      </c>
      <c r="E3152" s="819" t="s">
        <v>14086</v>
      </c>
      <c r="F3152" s="819"/>
      <c r="G3152" s="555" t="s">
        <v>14085</v>
      </c>
      <c r="H3152" s="554" t="s">
        <v>14084</v>
      </c>
      <c r="I3152" s="554" t="s">
        <v>14083</v>
      </c>
      <c r="J3152" s="554" t="s">
        <v>14082</v>
      </c>
    </row>
    <row r="3153" spans="1:10" ht="24" customHeight="1">
      <c r="A3153" s="616" t="s">
        <v>14081</v>
      </c>
      <c r="B3153" s="553" t="s">
        <v>14132</v>
      </c>
      <c r="C3153" s="616" t="s">
        <v>7</v>
      </c>
      <c r="D3153" s="616" t="s">
        <v>321</v>
      </c>
      <c r="E3153" s="820" t="s">
        <v>14075</v>
      </c>
      <c r="F3153" s="820"/>
      <c r="G3153" s="552" t="s">
        <v>26</v>
      </c>
      <c r="H3153" s="551">
        <v>1</v>
      </c>
      <c r="I3153" s="550">
        <v>18.809999999999999</v>
      </c>
      <c r="J3153" s="550">
        <v>18.809999999999999</v>
      </c>
    </row>
    <row r="3154" spans="1:10" ht="24" customHeight="1">
      <c r="A3154" s="617" t="s">
        <v>14077</v>
      </c>
      <c r="B3154" s="549" t="s">
        <v>14131</v>
      </c>
      <c r="C3154" s="617" t="s">
        <v>7</v>
      </c>
      <c r="D3154" s="617" t="s">
        <v>3875</v>
      </c>
      <c r="E3154" s="821" t="s">
        <v>14075</v>
      </c>
      <c r="F3154" s="821"/>
      <c r="G3154" s="548" t="s">
        <v>26</v>
      </c>
      <c r="H3154" s="547">
        <v>1</v>
      </c>
      <c r="I3154" s="546">
        <v>0.11</v>
      </c>
      <c r="J3154" s="546">
        <v>0.11</v>
      </c>
    </row>
    <row r="3155" spans="1:10" ht="24" customHeight="1">
      <c r="A3155" s="613" t="s">
        <v>14073</v>
      </c>
      <c r="B3155" s="545" t="s">
        <v>14103</v>
      </c>
      <c r="C3155" s="613" t="s">
        <v>7</v>
      </c>
      <c r="D3155" s="613" t="s">
        <v>11501</v>
      </c>
      <c r="E3155" s="817" t="s">
        <v>14100</v>
      </c>
      <c r="F3155" s="817"/>
      <c r="G3155" s="544" t="s">
        <v>26</v>
      </c>
      <c r="H3155" s="543">
        <v>1</v>
      </c>
      <c r="I3155" s="542">
        <v>2.2000000000000002</v>
      </c>
      <c r="J3155" s="542">
        <v>2.2000000000000002</v>
      </c>
    </row>
    <row r="3156" spans="1:10" ht="24" customHeight="1">
      <c r="A3156" s="613" t="s">
        <v>14073</v>
      </c>
      <c r="B3156" s="545" t="s">
        <v>14130</v>
      </c>
      <c r="C3156" s="613" t="s">
        <v>7</v>
      </c>
      <c r="D3156" s="613" t="s">
        <v>11560</v>
      </c>
      <c r="E3156" s="817" t="s">
        <v>14098</v>
      </c>
      <c r="F3156" s="817"/>
      <c r="G3156" s="544" t="s">
        <v>26</v>
      </c>
      <c r="H3156" s="543">
        <v>1</v>
      </c>
      <c r="I3156" s="542">
        <v>1.08</v>
      </c>
      <c r="J3156" s="542">
        <v>1.08</v>
      </c>
    </row>
    <row r="3157" spans="1:10" ht="24" customHeight="1">
      <c r="A3157" s="613" t="s">
        <v>14073</v>
      </c>
      <c r="B3157" s="545" t="s">
        <v>14101</v>
      </c>
      <c r="C3157" s="613" t="s">
        <v>7</v>
      </c>
      <c r="D3157" s="613" t="s">
        <v>11582</v>
      </c>
      <c r="E3157" s="817" t="s">
        <v>14100</v>
      </c>
      <c r="F3157" s="817"/>
      <c r="G3157" s="544" t="s">
        <v>26</v>
      </c>
      <c r="H3157" s="543">
        <v>1</v>
      </c>
      <c r="I3157" s="542">
        <v>0.35</v>
      </c>
      <c r="J3157" s="542">
        <v>0.35</v>
      </c>
    </row>
    <row r="3158" spans="1:10" ht="24" customHeight="1">
      <c r="A3158" s="613" t="s">
        <v>14073</v>
      </c>
      <c r="B3158" s="545" t="s">
        <v>14129</v>
      </c>
      <c r="C3158" s="613" t="s">
        <v>7</v>
      </c>
      <c r="D3158" s="613" t="s">
        <v>11586</v>
      </c>
      <c r="E3158" s="817" t="s">
        <v>14098</v>
      </c>
      <c r="F3158" s="817"/>
      <c r="G3158" s="544" t="s">
        <v>26</v>
      </c>
      <c r="H3158" s="543">
        <v>1</v>
      </c>
      <c r="I3158" s="542">
        <v>0.34</v>
      </c>
      <c r="J3158" s="542">
        <v>0.34</v>
      </c>
    </row>
    <row r="3159" spans="1:10" ht="24" customHeight="1">
      <c r="A3159" s="613" t="s">
        <v>14073</v>
      </c>
      <c r="B3159" s="545" t="s">
        <v>14097</v>
      </c>
      <c r="C3159" s="613" t="s">
        <v>7</v>
      </c>
      <c r="D3159" s="613" t="s">
        <v>11676</v>
      </c>
      <c r="E3159" s="817" t="s">
        <v>14096</v>
      </c>
      <c r="F3159" s="817"/>
      <c r="G3159" s="544" t="s">
        <v>26</v>
      </c>
      <c r="H3159" s="543">
        <v>1</v>
      </c>
      <c r="I3159" s="542">
        <v>7.0000000000000007E-2</v>
      </c>
      <c r="J3159" s="542">
        <v>7.0000000000000007E-2</v>
      </c>
    </row>
    <row r="3160" spans="1:10" ht="24" customHeight="1">
      <c r="A3160" s="613" t="s">
        <v>14073</v>
      </c>
      <c r="B3160" s="545" t="s">
        <v>14128</v>
      </c>
      <c r="C3160" s="613" t="s">
        <v>7</v>
      </c>
      <c r="D3160" s="613" t="s">
        <v>10174</v>
      </c>
      <c r="E3160" s="817" t="s">
        <v>14092</v>
      </c>
      <c r="F3160" s="817"/>
      <c r="G3160" s="544" t="s">
        <v>26</v>
      </c>
      <c r="H3160" s="543">
        <v>1</v>
      </c>
      <c r="I3160" s="542">
        <v>13.95</v>
      </c>
      <c r="J3160" s="542">
        <v>13.95</v>
      </c>
    </row>
    <row r="3161" spans="1:10" ht="24" customHeight="1">
      <c r="A3161" s="613" t="s">
        <v>14073</v>
      </c>
      <c r="B3161" s="545" t="s">
        <v>14095</v>
      </c>
      <c r="C3161" s="613" t="s">
        <v>7</v>
      </c>
      <c r="D3161" s="613" t="s">
        <v>11736</v>
      </c>
      <c r="E3161" s="817" t="s">
        <v>14094</v>
      </c>
      <c r="F3161" s="817"/>
      <c r="G3161" s="544" t="s">
        <v>26</v>
      </c>
      <c r="H3161" s="543">
        <v>1</v>
      </c>
      <c r="I3161" s="542">
        <v>0.71</v>
      </c>
      <c r="J3161" s="542">
        <v>0.71</v>
      </c>
    </row>
    <row r="3162" spans="1:10" ht="25.5">
      <c r="A3162" s="614"/>
      <c r="B3162" s="614"/>
      <c r="C3162" s="614"/>
      <c r="D3162" s="614"/>
      <c r="E3162" s="614" t="s">
        <v>14070</v>
      </c>
      <c r="F3162" s="541">
        <v>7.6388134000000001</v>
      </c>
      <c r="G3162" s="614" t="s">
        <v>14069</v>
      </c>
      <c r="H3162" s="541">
        <v>6.42</v>
      </c>
      <c r="I3162" s="614" t="s">
        <v>14068</v>
      </c>
      <c r="J3162" s="541">
        <v>14.06</v>
      </c>
    </row>
    <row r="3163" spans="1:10" ht="15" thickBot="1">
      <c r="A3163" s="614"/>
      <c r="B3163" s="614"/>
      <c r="C3163" s="614"/>
      <c r="D3163" s="614"/>
      <c r="E3163" s="614" t="s">
        <v>14067</v>
      </c>
      <c r="F3163" s="541">
        <v>5.21</v>
      </c>
      <c r="G3163" s="614"/>
      <c r="H3163" s="818" t="s">
        <v>14066</v>
      </c>
      <c r="I3163" s="818"/>
      <c r="J3163" s="541">
        <v>24.02</v>
      </c>
    </row>
    <row r="3164" spans="1:10" ht="0.95" customHeight="1" thickTop="1">
      <c r="A3164" s="540"/>
      <c r="B3164" s="540"/>
      <c r="C3164" s="540"/>
      <c r="D3164" s="540"/>
      <c r="E3164" s="540"/>
      <c r="F3164" s="540"/>
      <c r="G3164" s="540"/>
      <c r="H3164" s="540"/>
      <c r="I3164" s="540"/>
      <c r="J3164" s="540"/>
    </row>
    <row r="3165" spans="1:10" ht="18" customHeight="1">
      <c r="A3165" s="615"/>
      <c r="B3165" s="554" t="s">
        <v>14089</v>
      </c>
      <c r="C3165" s="615" t="s">
        <v>14088</v>
      </c>
      <c r="D3165" s="615" t="s">
        <v>14087</v>
      </c>
      <c r="E3165" s="819" t="s">
        <v>14086</v>
      </c>
      <c r="F3165" s="819"/>
      <c r="G3165" s="555" t="s">
        <v>14085</v>
      </c>
      <c r="H3165" s="554" t="s">
        <v>14084</v>
      </c>
      <c r="I3165" s="554" t="s">
        <v>14083</v>
      </c>
      <c r="J3165" s="554" t="s">
        <v>14082</v>
      </c>
    </row>
    <row r="3166" spans="1:10" ht="36" customHeight="1">
      <c r="A3166" s="616" t="s">
        <v>14081</v>
      </c>
      <c r="B3166" s="553" t="s">
        <v>14127</v>
      </c>
      <c r="C3166" s="616" t="s">
        <v>7</v>
      </c>
      <c r="D3166" s="616" t="s">
        <v>2755</v>
      </c>
      <c r="E3166" s="820" t="s">
        <v>14126</v>
      </c>
      <c r="F3166" s="820"/>
      <c r="G3166" s="552" t="s">
        <v>49</v>
      </c>
      <c r="H3166" s="551">
        <v>1</v>
      </c>
      <c r="I3166" s="550">
        <v>23.57</v>
      </c>
      <c r="J3166" s="550">
        <v>23.57</v>
      </c>
    </row>
    <row r="3167" spans="1:10" ht="24" customHeight="1">
      <c r="A3167" s="617" t="s">
        <v>14077</v>
      </c>
      <c r="B3167" s="549" t="s">
        <v>14125</v>
      </c>
      <c r="C3167" s="617" t="s">
        <v>7</v>
      </c>
      <c r="D3167" s="617" t="s">
        <v>78</v>
      </c>
      <c r="E3167" s="821" t="s">
        <v>14075</v>
      </c>
      <c r="F3167" s="821"/>
      <c r="G3167" s="548" t="s">
        <v>26</v>
      </c>
      <c r="H3167" s="547">
        <v>0.40899999999999997</v>
      </c>
      <c r="I3167" s="546">
        <v>14.33</v>
      </c>
      <c r="J3167" s="546">
        <v>5.86</v>
      </c>
    </row>
    <row r="3168" spans="1:10" ht="24" customHeight="1">
      <c r="A3168" s="617" t="s">
        <v>14077</v>
      </c>
      <c r="B3168" s="549" t="s">
        <v>14124</v>
      </c>
      <c r="C3168" s="617" t="s">
        <v>7</v>
      </c>
      <c r="D3168" s="617" t="s">
        <v>76</v>
      </c>
      <c r="E3168" s="821" t="s">
        <v>14075</v>
      </c>
      <c r="F3168" s="821"/>
      <c r="G3168" s="548" t="s">
        <v>26</v>
      </c>
      <c r="H3168" s="547">
        <v>0.40899999999999997</v>
      </c>
      <c r="I3168" s="546">
        <v>18.38</v>
      </c>
      <c r="J3168" s="546">
        <v>7.51</v>
      </c>
    </row>
    <row r="3169" spans="1:10" ht="24" customHeight="1">
      <c r="A3169" s="613" t="s">
        <v>14073</v>
      </c>
      <c r="B3169" s="545" t="s">
        <v>14123</v>
      </c>
      <c r="C3169" s="613" t="s">
        <v>7</v>
      </c>
      <c r="D3169" s="613" t="s">
        <v>9005</v>
      </c>
      <c r="E3169" s="817" t="s">
        <v>14071</v>
      </c>
      <c r="F3169" s="817"/>
      <c r="G3169" s="544" t="s">
        <v>49</v>
      </c>
      <c r="H3169" s="543">
        <v>2</v>
      </c>
      <c r="I3169" s="542">
        <v>5.0999999999999996</v>
      </c>
      <c r="J3169" s="542">
        <v>10.199999999999999</v>
      </c>
    </row>
    <row r="3170" spans="1:10" ht="25.5">
      <c r="A3170" s="614"/>
      <c r="B3170" s="614"/>
      <c r="C3170" s="614"/>
      <c r="D3170" s="614"/>
      <c r="E3170" s="614" t="s">
        <v>14070</v>
      </c>
      <c r="F3170" s="541">
        <v>5.1287624000000003</v>
      </c>
      <c r="G3170" s="614" t="s">
        <v>14069</v>
      </c>
      <c r="H3170" s="541">
        <v>4.3099999999999996</v>
      </c>
      <c r="I3170" s="614" t="s">
        <v>14068</v>
      </c>
      <c r="J3170" s="541">
        <v>9.44</v>
      </c>
    </row>
    <row r="3171" spans="1:10" ht="15" thickBot="1">
      <c r="A3171" s="614"/>
      <c r="B3171" s="614"/>
      <c r="C3171" s="614"/>
      <c r="D3171" s="614"/>
      <c r="E3171" s="614" t="s">
        <v>14067</v>
      </c>
      <c r="F3171" s="541">
        <v>6.52</v>
      </c>
      <c r="G3171" s="614"/>
      <c r="H3171" s="818" t="s">
        <v>14066</v>
      </c>
      <c r="I3171" s="818"/>
      <c r="J3171" s="541">
        <v>30.09</v>
      </c>
    </row>
    <row r="3172" spans="1:10" ht="0.95" customHeight="1" thickTop="1">
      <c r="A3172" s="540"/>
      <c r="B3172" s="540"/>
      <c r="C3172" s="540"/>
      <c r="D3172" s="540"/>
      <c r="E3172" s="540"/>
      <c r="F3172" s="540"/>
      <c r="G3172" s="540"/>
      <c r="H3172" s="540"/>
      <c r="I3172" s="540"/>
      <c r="J3172" s="540"/>
    </row>
    <row r="3173" spans="1:10" ht="18" customHeight="1">
      <c r="A3173" s="615"/>
      <c r="B3173" s="554" t="s">
        <v>14089</v>
      </c>
      <c r="C3173" s="615" t="s">
        <v>14088</v>
      </c>
      <c r="D3173" s="615" t="s">
        <v>14087</v>
      </c>
      <c r="E3173" s="819" t="s">
        <v>14086</v>
      </c>
      <c r="F3173" s="819"/>
      <c r="G3173" s="555" t="s">
        <v>14085</v>
      </c>
      <c r="H3173" s="554" t="s">
        <v>14084</v>
      </c>
      <c r="I3173" s="554" t="s">
        <v>14083</v>
      </c>
      <c r="J3173" s="554" t="s">
        <v>14082</v>
      </c>
    </row>
    <row r="3174" spans="1:10" ht="24" customHeight="1">
      <c r="A3174" s="616" t="s">
        <v>14081</v>
      </c>
      <c r="B3174" s="553" t="s">
        <v>14122</v>
      </c>
      <c r="C3174" s="616" t="s">
        <v>7</v>
      </c>
      <c r="D3174" s="616" t="s">
        <v>13863</v>
      </c>
      <c r="E3174" s="820" t="s">
        <v>14079</v>
      </c>
      <c r="F3174" s="820"/>
      <c r="G3174" s="552" t="s">
        <v>49</v>
      </c>
      <c r="H3174" s="551">
        <v>1</v>
      </c>
      <c r="I3174" s="550">
        <v>38.18</v>
      </c>
      <c r="J3174" s="550">
        <v>38.18</v>
      </c>
    </row>
    <row r="3175" spans="1:10" ht="24" customHeight="1">
      <c r="A3175" s="617" t="s">
        <v>14077</v>
      </c>
      <c r="B3175" s="549" t="s">
        <v>14078</v>
      </c>
      <c r="C3175" s="617" t="s">
        <v>7</v>
      </c>
      <c r="D3175" s="617" t="s">
        <v>74</v>
      </c>
      <c r="E3175" s="821" t="s">
        <v>14075</v>
      </c>
      <c r="F3175" s="821"/>
      <c r="G3175" s="548" t="s">
        <v>26</v>
      </c>
      <c r="H3175" s="547">
        <v>0.1525</v>
      </c>
      <c r="I3175" s="546">
        <v>17.79</v>
      </c>
      <c r="J3175" s="546">
        <v>2.71</v>
      </c>
    </row>
    <row r="3176" spans="1:10" ht="24" customHeight="1">
      <c r="A3176" s="617" t="s">
        <v>14077</v>
      </c>
      <c r="B3176" s="549" t="s">
        <v>14076</v>
      </c>
      <c r="C3176" s="617" t="s">
        <v>7</v>
      </c>
      <c r="D3176" s="617" t="s">
        <v>29</v>
      </c>
      <c r="E3176" s="821" t="s">
        <v>14075</v>
      </c>
      <c r="F3176" s="821"/>
      <c r="G3176" s="548" t="s">
        <v>26</v>
      </c>
      <c r="H3176" s="547">
        <v>4.8099999999999997E-2</v>
      </c>
      <c r="I3176" s="546">
        <v>14.37</v>
      </c>
      <c r="J3176" s="546">
        <v>0.69</v>
      </c>
    </row>
    <row r="3177" spans="1:10" ht="24" customHeight="1">
      <c r="A3177" s="613" t="s">
        <v>14073</v>
      </c>
      <c r="B3177" s="545" t="s">
        <v>14074</v>
      </c>
      <c r="C3177" s="613" t="s">
        <v>7</v>
      </c>
      <c r="D3177" s="613" t="s">
        <v>6307</v>
      </c>
      <c r="E3177" s="817" t="s">
        <v>14071</v>
      </c>
      <c r="F3177" s="817"/>
      <c r="G3177" s="544" t="s">
        <v>49</v>
      </c>
      <c r="H3177" s="543">
        <v>2.1000000000000001E-2</v>
      </c>
      <c r="I3177" s="542">
        <v>4.4800000000000004</v>
      </c>
      <c r="J3177" s="542">
        <v>0.09</v>
      </c>
    </row>
    <row r="3178" spans="1:10" ht="24" customHeight="1">
      <c r="A3178" s="613" t="s">
        <v>14073</v>
      </c>
      <c r="B3178" s="545" t="s">
        <v>14121</v>
      </c>
      <c r="C3178" s="613" t="s">
        <v>7</v>
      </c>
      <c r="D3178" s="613" t="s">
        <v>8015</v>
      </c>
      <c r="E3178" s="817" t="s">
        <v>14071</v>
      </c>
      <c r="F3178" s="817"/>
      <c r="G3178" s="544" t="s">
        <v>49</v>
      </c>
      <c r="H3178" s="543">
        <v>1</v>
      </c>
      <c r="I3178" s="542">
        <v>34.69</v>
      </c>
      <c r="J3178" s="542">
        <v>34.69</v>
      </c>
    </row>
    <row r="3179" spans="1:10" ht="25.5">
      <c r="A3179" s="614"/>
      <c r="B3179" s="614"/>
      <c r="C3179" s="614"/>
      <c r="D3179" s="614"/>
      <c r="E3179" s="614" t="s">
        <v>14070</v>
      </c>
      <c r="F3179" s="541">
        <v>1.3582527</v>
      </c>
      <c r="G3179" s="614" t="s">
        <v>14069</v>
      </c>
      <c r="H3179" s="541">
        <v>1.1399999999999999</v>
      </c>
      <c r="I3179" s="614" t="s">
        <v>14068</v>
      </c>
      <c r="J3179" s="541">
        <v>2.5</v>
      </c>
    </row>
    <row r="3180" spans="1:10" ht="15" thickBot="1">
      <c r="A3180" s="614"/>
      <c r="B3180" s="614"/>
      <c r="C3180" s="614"/>
      <c r="D3180" s="614"/>
      <c r="E3180" s="614" t="s">
        <v>14067</v>
      </c>
      <c r="F3180" s="541">
        <v>10.57</v>
      </c>
      <c r="G3180" s="614"/>
      <c r="H3180" s="818" t="s">
        <v>14066</v>
      </c>
      <c r="I3180" s="818"/>
      <c r="J3180" s="541">
        <v>48.75</v>
      </c>
    </row>
    <row r="3181" spans="1:10" ht="0.95" customHeight="1" thickTop="1">
      <c r="A3181" s="540"/>
      <c r="B3181" s="540"/>
      <c r="C3181" s="540"/>
      <c r="D3181" s="540"/>
      <c r="E3181" s="540"/>
      <c r="F3181" s="540"/>
      <c r="G3181" s="540"/>
      <c r="H3181" s="540"/>
      <c r="I3181" s="540"/>
      <c r="J3181" s="540"/>
    </row>
    <row r="3182" spans="1:10" ht="18" customHeight="1">
      <c r="A3182" s="615"/>
      <c r="B3182" s="554" t="s">
        <v>14089</v>
      </c>
      <c r="C3182" s="615" t="s">
        <v>14088</v>
      </c>
      <c r="D3182" s="615" t="s">
        <v>14087</v>
      </c>
      <c r="E3182" s="819" t="s">
        <v>14086</v>
      </c>
      <c r="F3182" s="819"/>
      <c r="G3182" s="555" t="s">
        <v>14085</v>
      </c>
      <c r="H3182" s="554" t="s">
        <v>14084</v>
      </c>
      <c r="I3182" s="554" t="s">
        <v>14083</v>
      </c>
      <c r="J3182" s="554" t="s">
        <v>14082</v>
      </c>
    </row>
    <row r="3183" spans="1:10" ht="24" customHeight="1">
      <c r="A3183" s="616" t="s">
        <v>14081</v>
      </c>
      <c r="B3183" s="553" t="s">
        <v>14120</v>
      </c>
      <c r="C3183" s="616" t="s">
        <v>7</v>
      </c>
      <c r="D3183" s="616" t="s">
        <v>3943</v>
      </c>
      <c r="E3183" s="820" t="s">
        <v>14119</v>
      </c>
      <c r="F3183" s="820"/>
      <c r="G3183" s="552" t="s">
        <v>14118</v>
      </c>
      <c r="H3183" s="551">
        <v>1</v>
      </c>
      <c r="I3183" s="550">
        <v>1.28</v>
      </c>
      <c r="J3183" s="550">
        <v>1.28</v>
      </c>
    </row>
    <row r="3184" spans="1:10" ht="60" customHeight="1">
      <c r="A3184" s="617" t="s">
        <v>14077</v>
      </c>
      <c r="B3184" s="549" t="s">
        <v>14117</v>
      </c>
      <c r="C3184" s="617" t="s">
        <v>7</v>
      </c>
      <c r="D3184" s="617" t="s">
        <v>1211</v>
      </c>
      <c r="E3184" s="821" t="s">
        <v>14108</v>
      </c>
      <c r="F3184" s="821"/>
      <c r="G3184" s="548" t="s">
        <v>68</v>
      </c>
      <c r="H3184" s="547">
        <v>6.0000000000000001E-3</v>
      </c>
      <c r="I3184" s="546">
        <v>178.41</v>
      </c>
      <c r="J3184" s="546">
        <v>1.07</v>
      </c>
    </row>
    <row r="3185" spans="1:10" ht="60" customHeight="1">
      <c r="A3185" s="617" t="s">
        <v>14077</v>
      </c>
      <c r="B3185" s="549" t="s">
        <v>14116</v>
      </c>
      <c r="C3185" s="617" t="s">
        <v>7</v>
      </c>
      <c r="D3185" s="617" t="s">
        <v>1212</v>
      </c>
      <c r="E3185" s="821" t="s">
        <v>14108</v>
      </c>
      <c r="F3185" s="821"/>
      <c r="G3185" s="548" t="s">
        <v>85</v>
      </c>
      <c r="H3185" s="547">
        <v>3.0000000000000001E-3</v>
      </c>
      <c r="I3185" s="546">
        <v>30.4</v>
      </c>
      <c r="J3185" s="546">
        <v>0.09</v>
      </c>
    </row>
    <row r="3186" spans="1:10" ht="24" customHeight="1">
      <c r="A3186" s="617" t="s">
        <v>14077</v>
      </c>
      <c r="B3186" s="549" t="s">
        <v>14076</v>
      </c>
      <c r="C3186" s="617" t="s">
        <v>7</v>
      </c>
      <c r="D3186" s="617" t="s">
        <v>29</v>
      </c>
      <c r="E3186" s="821" t="s">
        <v>14075</v>
      </c>
      <c r="F3186" s="821"/>
      <c r="G3186" s="548" t="s">
        <v>26</v>
      </c>
      <c r="H3186" s="547">
        <v>8.9999999999999993E-3</v>
      </c>
      <c r="I3186" s="546">
        <v>14.37</v>
      </c>
      <c r="J3186" s="546">
        <v>0.12</v>
      </c>
    </row>
    <row r="3187" spans="1:10" ht="25.5">
      <c r="A3187" s="614"/>
      <c r="B3187" s="614"/>
      <c r="C3187" s="614"/>
      <c r="D3187" s="614"/>
      <c r="E3187" s="614" t="s">
        <v>14070</v>
      </c>
      <c r="F3187" s="541">
        <v>9.2361200000000004E-2</v>
      </c>
      <c r="G3187" s="614" t="s">
        <v>14069</v>
      </c>
      <c r="H3187" s="541">
        <v>0.08</v>
      </c>
      <c r="I3187" s="614" t="s">
        <v>14068</v>
      </c>
      <c r="J3187" s="541">
        <v>0.17</v>
      </c>
    </row>
    <row r="3188" spans="1:10" ht="15" thickBot="1">
      <c r="A3188" s="614"/>
      <c r="B3188" s="614"/>
      <c r="C3188" s="614"/>
      <c r="D3188" s="614"/>
      <c r="E3188" s="614" t="s">
        <v>14067</v>
      </c>
      <c r="F3188" s="541">
        <v>0.35</v>
      </c>
      <c r="G3188" s="614"/>
      <c r="H3188" s="818" t="s">
        <v>14066</v>
      </c>
      <c r="I3188" s="818"/>
      <c r="J3188" s="541">
        <v>1.63</v>
      </c>
    </row>
    <row r="3189" spans="1:10" ht="0.95" customHeight="1" thickTop="1">
      <c r="A3189" s="540"/>
      <c r="B3189" s="540"/>
      <c r="C3189" s="540"/>
      <c r="D3189" s="540"/>
      <c r="E3189" s="540"/>
      <c r="F3189" s="540"/>
      <c r="G3189" s="540"/>
      <c r="H3189" s="540"/>
      <c r="I3189" s="540"/>
      <c r="J3189" s="540"/>
    </row>
    <row r="3190" spans="1:10" ht="18" customHeight="1">
      <c r="A3190" s="615"/>
      <c r="B3190" s="554" t="s">
        <v>14089</v>
      </c>
      <c r="C3190" s="615" t="s">
        <v>14088</v>
      </c>
      <c r="D3190" s="615" t="s">
        <v>14087</v>
      </c>
      <c r="E3190" s="819" t="s">
        <v>14086</v>
      </c>
      <c r="F3190" s="819"/>
      <c r="G3190" s="555" t="s">
        <v>14085</v>
      </c>
      <c r="H3190" s="554" t="s">
        <v>14084</v>
      </c>
      <c r="I3190" s="554" t="s">
        <v>14083</v>
      </c>
      <c r="J3190" s="554" t="s">
        <v>14082</v>
      </c>
    </row>
    <row r="3191" spans="1:10" ht="36" customHeight="1">
      <c r="A3191" s="616" t="s">
        <v>14081</v>
      </c>
      <c r="B3191" s="553" t="s">
        <v>14115</v>
      </c>
      <c r="C3191" s="616" t="s">
        <v>7</v>
      </c>
      <c r="D3191" s="616" t="s">
        <v>2375</v>
      </c>
      <c r="E3191" s="820" t="s">
        <v>14108</v>
      </c>
      <c r="F3191" s="820"/>
      <c r="G3191" s="552" t="s">
        <v>85</v>
      </c>
      <c r="H3191" s="551">
        <v>1</v>
      </c>
      <c r="I3191" s="550">
        <v>0.34</v>
      </c>
      <c r="J3191" s="550">
        <v>0.34</v>
      </c>
    </row>
    <row r="3192" spans="1:10" ht="36" customHeight="1">
      <c r="A3192" s="617" t="s">
        <v>14077</v>
      </c>
      <c r="B3192" s="549" t="s">
        <v>14113</v>
      </c>
      <c r="C3192" s="617" t="s">
        <v>7</v>
      </c>
      <c r="D3192" s="617" t="s">
        <v>2370</v>
      </c>
      <c r="E3192" s="821" t="s">
        <v>14108</v>
      </c>
      <c r="F3192" s="821"/>
      <c r="G3192" s="548" t="s">
        <v>26</v>
      </c>
      <c r="H3192" s="547">
        <v>1</v>
      </c>
      <c r="I3192" s="546">
        <v>0.31</v>
      </c>
      <c r="J3192" s="546">
        <v>0.31</v>
      </c>
    </row>
    <row r="3193" spans="1:10" ht="36" customHeight="1">
      <c r="A3193" s="617" t="s">
        <v>14077</v>
      </c>
      <c r="B3193" s="549" t="s">
        <v>14112</v>
      </c>
      <c r="C3193" s="617" t="s">
        <v>7</v>
      </c>
      <c r="D3193" s="617" t="s">
        <v>2371</v>
      </c>
      <c r="E3193" s="821" t="s">
        <v>14108</v>
      </c>
      <c r="F3193" s="821"/>
      <c r="G3193" s="548" t="s">
        <v>26</v>
      </c>
      <c r="H3193" s="547">
        <v>1</v>
      </c>
      <c r="I3193" s="546">
        <v>0.03</v>
      </c>
      <c r="J3193" s="546">
        <v>0.03</v>
      </c>
    </row>
    <row r="3194" spans="1:10" ht="25.5">
      <c r="A3194" s="614"/>
      <c r="B3194" s="614"/>
      <c r="C3194" s="614"/>
      <c r="D3194" s="614"/>
      <c r="E3194" s="614" t="s">
        <v>14070</v>
      </c>
      <c r="F3194" s="541">
        <v>0</v>
      </c>
      <c r="G3194" s="614" t="s">
        <v>14069</v>
      </c>
      <c r="H3194" s="541">
        <v>0</v>
      </c>
      <c r="I3194" s="614" t="s">
        <v>14068</v>
      </c>
      <c r="J3194" s="541">
        <v>0</v>
      </c>
    </row>
    <row r="3195" spans="1:10" ht="15" thickBot="1">
      <c r="A3195" s="614"/>
      <c r="B3195" s="614"/>
      <c r="C3195" s="614"/>
      <c r="D3195" s="614"/>
      <c r="E3195" s="614" t="s">
        <v>14067</v>
      </c>
      <c r="F3195" s="541">
        <v>0.09</v>
      </c>
      <c r="G3195" s="614"/>
      <c r="H3195" s="818" t="s">
        <v>14066</v>
      </c>
      <c r="I3195" s="818"/>
      <c r="J3195" s="541">
        <v>0.43</v>
      </c>
    </row>
    <row r="3196" spans="1:10" ht="0.95" customHeight="1" thickTop="1">
      <c r="A3196" s="540"/>
      <c r="B3196" s="540"/>
      <c r="C3196" s="540"/>
      <c r="D3196" s="540"/>
      <c r="E3196" s="540"/>
      <c r="F3196" s="540"/>
      <c r="G3196" s="540"/>
      <c r="H3196" s="540"/>
      <c r="I3196" s="540"/>
      <c r="J3196" s="540"/>
    </row>
    <row r="3197" spans="1:10" ht="18" customHeight="1">
      <c r="A3197" s="615"/>
      <c r="B3197" s="554" t="s">
        <v>14089</v>
      </c>
      <c r="C3197" s="615" t="s">
        <v>14088</v>
      </c>
      <c r="D3197" s="615" t="s">
        <v>14087</v>
      </c>
      <c r="E3197" s="819" t="s">
        <v>14086</v>
      </c>
      <c r="F3197" s="819"/>
      <c r="G3197" s="555" t="s">
        <v>14085</v>
      </c>
      <c r="H3197" s="554" t="s">
        <v>14084</v>
      </c>
      <c r="I3197" s="554" t="s">
        <v>14083</v>
      </c>
      <c r="J3197" s="554" t="s">
        <v>14082</v>
      </c>
    </row>
    <row r="3198" spans="1:10" ht="36" customHeight="1">
      <c r="A3198" s="616" t="s">
        <v>14081</v>
      </c>
      <c r="B3198" s="553" t="s">
        <v>14114</v>
      </c>
      <c r="C3198" s="616" t="s">
        <v>7</v>
      </c>
      <c r="D3198" s="616" t="s">
        <v>2374</v>
      </c>
      <c r="E3198" s="820" t="s">
        <v>14108</v>
      </c>
      <c r="F3198" s="820"/>
      <c r="G3198" s="552" t="s">
        <v>68</v>
      </c>
      <c r="H3198" s="551">
        <v>1</v>
      </c>
      <c r="I3198" s="550">
        <v>1.59</v>
      </c>
      <c r="J3198" s="550">
        <v>1.59</v>
      </c>
    </row>
    <row r="3199" spans="1:10" ht="36" customHeight="1">
      <c r="A3199" s="617" t="s">
        <v>14077</v>
      </c>
      <c r="B3199" s="549" t="s">
        <v>14113</v>
      </c>
      <c r="C3199" s="617" t="s">
        <v>7</v>
      </c>
      <c r="D3199" s="617" t="s">
        <v>2370</v>
      </c>
      <c r="E3199" s="821" t="s">
        <v>14108</v>
      </c>
      <c r="F3199" s="821"/>
      <c r="G3199" s="548" t="s">
        <v>26</v>
      </c>
      <c r="H3199" s="547">
        <v>1</v>
      </c>
      <c r="I3199" s="546">
        <v>0.31</v>
      </c>
      <c r="J3199" s="546">
        <v>0.31</v>
      </c>
    </row>
    <row r="3200" spans="1:10" ht="36" customHeight="1">
      <c r="A3200" s="617" t="s">
        <v>14077</v>
      </c>
      <c r="B3200" s="549" t="s">
        <v>14112</v>
      </c>
      <c r="C3200" s="617" t="s">
        <v>7</v>
      </c>
      <c r="D3200" s="617" t="s">
        <v>2371</v>
      </c>
      <c r="E3200" s="821" t="s">
        <v>14108</v>
      </c>
      <c r="F3200" s="821"/>
      <c r="G3200" s="548" t="s">
        <v>26</v>
      </c>
      <c r="H3200" s="547">
        <v>1</v>
      </c>
      <c r="I3200" s="546">
        <v>0.03</v>
      </c>
      <c r="J3200" s="546">
        <v>0.03</v>
      </c>
    </row>
    <row r="3201" spans="1:10" ht="36" customHeight="1">
      <c r="A3201" s="617" t="s">
        <v>14077</v>
      </c>
      <c r="B3201" s="549" t="s">
        <v>14111</v>
      </c>
      <c r="C3201" s="617" t="s">
        <v>7</v>
      </c>
      <c r="D3201" s="617" t="s">
        <v>2372</v>
      </c>
      <c r="E3201" s="821" t="s">
        <v>14108</v>
      </c>
      <c r="F3201" s="821"/>
      <c r="G3201" s="548" t="s">
        <v>26</v>
      </c>
      <c r="H3201" s="547">
        <v>1</v>
      </c>
      <c r="I3201" s="546">
        <v>0.24</v>
      </c>
      <c r="J3201" s="546">
        <v>0.24</v>
      </c>
    </row>
    <row r="3202" spans="1:10" ht="36" customHeight="1">
      <c r="A3202" s="617" t="s">
        <v>14077</v>
      </c>
      <c r="B3202" s="549" t="s">
        <v>14109</v>
      </c>
      <c r="C3202" s="617" t="s">
        <v>7</v>
      </c>
      <c r="D3202" s="617" t="s">
        <v>2373</v>
      </c>
      <c r="E3202" s="821" t="s">
        <v>14108</v>
      </c>
      <c r="F3202" s="821"/>
      <c r="G3202" s="548" t="s">
        <v>26</v>
      </c>
      <c r="H3202" s="547">
        <v>1</v>
      </c>
      <c r="I3202" s="546">
        <v>1.01</v>
      </c>
      <c r="J3202" s="546">
        <v>1.01</v>
      </c>
    </row>
    <row r="3203" spans="1:10" ht="25.5">
      <c r="A3203" s="614"/>
      <c r="B3203" s="614"/>
      <c r="C3203" s="614"/>
      <c r="D3203" s="614"/>
      <c r="E3203" s="614" t="s">
        <v>14070</v>
      </c>
      <c r="F3203" s="541">
        <v>0</v>
      </c>
      <c r="G3203" s="614" t="s">
        <v>14069</v>
      </c>
      <c r="H3203" s="541">
        <v>0</v>
      </c>
      <c r="I3203" s="614" t="s">
        <v>14068</v>
      </c>
      <c r="J3203" s="541">
        <v>0</v>
      </c>
    </row>
    <row r="3204" spans="1:10" ht="15" thickBot="1">
      <c r="A3204" s="614"/>
      <c r="B3204" s="614"/>
      <c r="C3204" s="614"/>
      <c r="D3204" s="614"/>
      <c r="E3204" s="614" t="s">
        <v>14067</v>
      </c>
      <c r="F3204" s="541">
        <v>0.44</v>
      </c>
      <c r="G3204" s="614"/>
      <c r="H3204" s="818" t="s">
        <v>14066</v>
      </c>
      <c r="I3204" s="818"/>
      <c r="J3204" s="541">
        <v>2.0299999999999998</v>
      </c>
    </row>
    <row r="3205" spans="1:10" ht="0.95" customHeight="1" thickTop="1">
      <c r="A3205" s="540"/>
      <c r="B3205" s="540"/>
      <c r="C3205" s="540"/>
      <c r="D3205" s="540"/>
      <c r="E3205" s="540"/>
      <c r="F3205" s="540"/>
      <c r="G3205" s="540"/>
      <c r="H3205" s="540"/>
      <c r="I3205" s="540"/>
      <c r="J3205" s="540"/>
    </row>
    <row r="3206" spans="1:10" ht="18" customHeight="1">
      <c r="A3206" s="615"/>
      <c r="B3206" s="554" t="s">
        <v>14089</v>
      </c>
      <c r="C3206" s="615" t="s">
        <v>14088</v>
      </c>
      <c r="D3206" s="615" t="s">
        <v>14087</v>
      </c>
      <c r="E3206" s="819" t="s">
        <v>14086</v>
      </c>
      <c r="F3206" s="819"/>
      <c r="G3206" s="555" t="s">
        <v>14085</v>
      </c>
      <c r="H3206" s="554" t="s">
        <v>14084</v>
      </c>
      <c r="I3206" s="554" t="s">
        <v>14083</v>
      </c>
      <c r="J3206" s="554" t="s">
        <v>14082</v>
      </c>
    </row>
    <row r="3207" spans="1:10" ht="36" customHeight="1">
      <c r="A3207" s="616" t="s">
        <v>14081</v>
      </c>
      <c r="B3207" s="553" t="s">
        <v>14113</v>
      </c>
      <c r="C3207" s="616" t="s">
        <v>7</v>
      </c>
      <c r="D3207" s="616" t="s">
        <v>2370</v>
      </c>
      <c r="E3207" s="820" t="s">
        <v>14108</v>
      </c>
      <c r="F3207" s="820"/>
      <c r="G3207" s="552" t="s">
        <v>26</v>
      </c>
      <c r="H3207" s="551">
        <v>1</v>
      </c>
      <c r="I3207" s="550">
        <v>0.31</v>
      </c>
      <c r="J3207" s="550">
        <v>0.31</v>
      </c>
    </row>
    <row r="3208" spans="1:10" ht="24" customHeight="1">
      <c r="A3208" s="613" t="s">
        <v>14073</v>
      </c>
      <c r="B3208" s="545" t="s">
        <v>14110</v>
      </c>
      <c r="C3208" s="613" t="s">
        <v>7</v>
      </c>
      <c r="D3208" s="613" t="s">
        <v>8038</v>
      </c>
      <c r="E3208" s="817" t="s">
        <v>14098</v>
      </c>
      <c r="F3208" s="817"/>
      <c r="G3208" s="544" t="s">
        <v>49</v>
      </c>
      <c r="H3208" s="543">
        <v>1.2799999999999999E-4</v>
      </c>
      <c r="I3208" s="542">
        <v>2422.13</v>
      </c>
      <c r="J3208" s="542">
        <v>0.31</v>
      </c>
    </row>
    <row r="3209" spans="1:10" ht="25.5">
      <c r="A3209" s="614"/>
      <c r="B3209" s="614"/>
      <c r="C3209" s="614"/>
      <c r="D3209" s="614"/>
      <c r="E3209" s="614" t="s">
        <v>14070</v>
      </c>
      <c r="F3209" s="541">
        <v>0</v>
      </c>
      <c r="G3209" s="614" t="s">
        <v>14069</v>
      </c>
      <c r="H3209" s="541">
        <v>0</v>
      </c>
      <c r="I3209" s="614" t="s">
        <v>14068</v>
      </c>
      <c r="J3209" s="541">
        <v>0</v>
      </c>
    </row>
    <row r="3210" spans="1:10" ht="15" thickBot="1">
      <c r="A3210" s="614"/>
      <c r="B3210" s="614"/>
      <c r="C3210" s="614"/>
      <c r="D3210" s="614"/>
      <c r="E3210" s="614" t="s">
        <v>14067</v>
      </c>
      <c r="F3210" s="541">
        <v>0.08</v>
      </c>
      <c r="G3210" s="614"/>
      <c r="H3210" s="818" t="s">
        <v>14066</v>
      </c>
      <c r="I3210" s="818"/>
      <c r="J3210" s="541">
        <v>0.39</v>
      </c>
    </row>
    <row r="3211" spans="1:10" ht="0.95" customHeight="1" thickTop="1">
      <c r="A3211" s="540"/>
      <c r="B3211" s="540"/>
      <c r="C3211" s="540"/>
      <c r="D3211" s="540"/>
      <c r="E3211" s="540"/>
      <c r="F3211" s="540"/>
      <c r="G3211" s="540"/>
      <c r="H3211" s="540"/>
      <c r="I3211" s="540"/>
      <c r="J3211" s="540"/>
    </row>
    <row r="3212" spans="1:10" ht="18" customHeight="1">
      <c r="A3212" s="615"/>
      <c r="B3212" s="554" t="s">
        <v>14089</v>
      </c>
      <c r="C3212" s="615" t="s">
        <v>14088</v>
      </c>
      <c r="D3212" s="615" t="s">
        <v>14087</v>
      </c>
      <c r="E3212" s="819" t="s">
        <v>14086</v>
      </c>
      <c r="F3212" s="819"/>
      <c r="G3212" s="555" t="s">
        <v>14085</v>
      </c>
      <c r="H3212" s="554" t="s">
        <v>14084</v>
      </c>
      <c r="I3212" s="554" t="s">
        <v>14083</v>
      </c>
      <c r="J3212" s="554" t="s">
        <v>14082</v>
      </c>
    </row>
    <row r="3213" spans="1:10" ht="36" customHeight="1">
      <c r="A3213" s="616" t="s">
        <v>14081</v>
      </c>
      <c r="B3213" s="553" t="s">
        <v>14112</v>
      </c>
      <c r="C3213" s="616" t="s">
        <v>7</v>
      </c>
      <c r="D3213" s="616" t="s">
        <v>2371</v>
      </c>
      <c r="E3213" s="820" t="s">
        <v>14108</v>
      </c>
      <c r="F3213" s="820"/>
      <c r="G3213" s="552" t="s">
        <v>26</v>
      </c>
      <c r="H3213" s="551">
        <v>1</v>
      </c>
      <c r="I3213" s="550">
        <v>0.03</v>
      </c>
      <c r="J3213" s="550">
        <v>0.03</v>
      </c>
    </row>
    <row r="3214" spans="1:10" ht="24" customHeight="1">
      <c r="A3214" s="613" t="s">
        <v>14073</v>
      </c>
      <c r="B3214" s="545" t="s">
        <v>14110</v>
      </c>
      <c r="C3214" s="613" t="s">
        <v>7</v>
      </c>
      <c r="D3214" s="613" t="s">
        <v>8038</v>
      </c>
      <c r="E3214" s="817" t="s">
        <v>14098</v>
      </c>
      <c r="F3214" s="817"/>
      <c r="G3214" s="544" t="s">
        <v>49</v>
      </c>
      <c r="H3214" s="543">
        <v>1.5099999999999999E-5</v>
      </c>
      <c r="I3214" s="542">
        <v>2422.13</v>
      </c>
      <c r="J3214" s="542">
        <v>0.03</v>
      </c>
    </row>
    <row r="3215" spans="1:10" ht="25.5">
      <c r="A3215" s="614"/>
      <c r="B3215" s="614"/>
      <c r="C3215" s="614"/>
      <c r="D3215" s="614"/>
      <c r="E3215" s="614" t="s">
        <v>14070</v>
      </c>
      <c r="F3215" s="541">
        <v>0</v>
      </c>
      <c r="G3215" s="614" t="s">
        <v>14069</v>
      </c>
      <c r="H3215" s="541">
        <v>0</v>
      </c>
      <c r="I3215" s="614" t="s">
        <v>14068</v>
      </c>
      <c r="J3215" s="541">
        <v>0</v>
      </c>
    </row>
    <row r="3216" spans="1:10" ht="15" thickBot="1">
      <c r="A3216" s="614"/>
      <c r="B3216" s="614"/>
      <c r="C3216" s="614"/>
      <c r="D3216" s="614"/>
      <c r="E3216" s="614" t="s">
        <v>14067</v>
      </c>
      <c r="F3216" s="541">
        <v>0</v>
      </c>
      <c r="G3216" s="614"/>
      <c r="H3216" s="818" t="s">
        <v>14066</v>
      </c>
      <c r="I3216" s="818"/>
      <c r="J3216" s="541">
        <v>0.03</v>
      </c>
    </row>
    <row r="3217" spans="1:10" ht="0.95" customHeight="1" thickTop="1">
      <c r="A3217" s="540"/>
      <c r="B3217" s="540"/>
      <c r="C3217" s="540"/>
      <c r="D3217" s="540"/>
      <c r="E3217" s="540"/>
      <c r="F3217" s="540"/>
      <c r="G3217" s="540"/>
      <c r="H3217" s="540"/>
      <c r="I3217" s="540"/>
      <c r="J3217" s="540"/>
    </row>
    <row r="3218" spans="1:10" ht="18" customHeight="1">
      <c r="A3218" s="615"/>
      <c r="B3218" s="554" t="s">
        <v>14089</v>
      </c>
      <c r="C3218" s="615" t="s">
        <v>14088</v>
      </c>
      <c r="D3218" s="615" t="s">
        <v>14087</v>
      </c>
      <c r="E3218" s="819" t="s">
        <v>14086</v>
      </c>
      <c r="F3218" s="819"/>
      <c r="G3218" s="555" t="s">
        <v>14085</v>
      </c>
      <c r="H3218" s="554" t="s">
        <v>14084</v>
      </c>
      <c r="I3218" s="554" t="s">
        <v>14083</v>
      </c>
      <c r="J3218" s="554" t="s">
        <v>14082</v>
      </c>
    </row>
    <row r="3219" spans="1:10" ht="36" customHeight="1">
      <c r="A3219" s="616" t="s">
        <v>14081</v>
      </c>
      <c r="B3219" s="553" t="s">
        <v>14111</v>
      </c>
      <c r="C3219" s="616" t="s">
        <v>7</v>
      </c>
      <c r="D3219" s="616" t="s">
        <v>2372</v>
      </c>
      <c r="E3219" s="820" t="s">
        <v>14108</v>
      </c>
      <c r="F3219" s="820"/>
      <c r="G3219" s="552" t="s">
        <v>26</v>
      </c>
      <c r="H3219" s="551">
        <v>1</v>
      </c>
      <c r="I3219" s="550">
        <v>0.24</v>
      </c>
      <c r="J3219" s="550">
        <v>0.24</v>
      </c>
    </row>
    <row r="3220" spans="1:10" ht="24" customHeight="1">
      <c r="A3220" s="613" t="s">
        <v>14073</v>
      </c>
      <c r="B3220" s="545" t="s">
        <v>14110</v>
      </c>
      <c r="C3220" s="613" t="s">
        <v>7</v>
      </c>
      <c r="D3220" s="613" t="s">
        <v>8038</v>
      </c>
      <c r="E3220" s="817" t="s">
        <v>14098</v>
      </c>
      <c r="F3220" s="817"/>
      <c r="G3220" s="544" t="s">
        <v>49</v>
      </c>
      <c r="H3220" s="543">
        <v>1E-4</v>
      </c>
      <c r="I3220" s="542">
        <v>2422.13</v>
      </c>
      <c r="J3220" s="542">
        <v>0.24</v>
      </c>
    </row>
    <row r="3221" spans="1:10" ht="25.5">
      <c r="A3221" s="614"/>
      <c r="B3221" s="614"/>
      <c r="C3221" s="614"/>
      <c r="D3221" s="614"/>
      <c r="E3221" s="614" t="s">
        <v>14070</v>
      </c>
      <c r="F3221" s="541">
        <v>0</v>
      </c>
      <c r="G3221" s="614" t="s">
        <v>14069</v>
      </c>
      <c r="H3221" s="541">
        <v>0</v>
      </c>
      <c r="I3221" s="614" t="s">
        <v>14068</v>
      </c>
      <c r="J3221" s="541">
        <v>0</v>
      </c>
    </row>
    <row r="3222" spans="1:10" ht="15" thickBot="1">
      <c r="A3222" s="614"/>
      <c r="B3222" s="614"/>
      <c r="C3222" s="614"/>
      <c r="D3222" s="614"/>
      <c r="E3222" s="614" t="s">
        <v>14067</v>
      </c>
      <c r="F3222" s="541">
        <v>0.06</v>
      </c>
      <c r="G3222" s="614"/>
      <c r="H3222" s="818" t="s">
        <v>14066</v>
      </c>
      <c r="I3222" s="818"/>
      <c r="J3222" s="541">
        <v>0.3</v>
      </c>
    </row>
    <row r="3223" spans="1:10" ht="0.95" customHeight="1" thickTop="1">
      <c r="A3223" s="540"/>
      <c r="B3223" s="540"/>
      <c r="C3223" s="540"/>
      <c r="D3223" s="540"/>
      <c r="E3223" s="540"/>
      <c r="F3223" s="540"/>
      <c r="G3223" s="540"/>
      <c r="H3223" s="540"/>
      <c r="I3223" s="540"/>
      <c r="J3223" s="540"/>
    </row>
    <row r="3224" spans="1:10" ht="18" customHeight="1">
      <c r="A3224" s="615"/>
      <c r="B3224" s="554" t="s">
        <v>14089</v>
      </c>
      <c r="C3224" s="615" t="s">
        <v>14088</v>
      </c>
      <c r="D3224" s="615" t="s">
        <v>14087</v>
      </c>
      <c r="E3224" s="819" t="s">
        <v>14086</v>
      </c>
      <c r="F3224" s="819"/>
      <c r="G3224" s="555" t="s">
        <v>14085</v>
      </c>
      <c r="H3224" s="554" t="s">
        <v>14084</v>
      </c>
      <c r="I3224" s="554" t="s">
        <v>14083</v>
      </c>
      <c r="J3224" s="554" t="s">
        <v>14082</v>
      </c>
    </row>
    <row r="3225" spans="1:10" ht="36" customHeight="1">
      <c r="A3225" s="616" t="s">
        <v>14081</v>
      </c>
      <c r="B3225" s="553" t="s">
        <v>14109</v>
      </c>
      <c r="C3225" s="616" t="s">
        <v>7</v>
      </c>
      <c r="D3225" s="616" t="s">
        <v>2373</v>
      </c>
      <c r="E3225" s="820" t="s">
        <v>14108</v>
      </c>
      <c r="F3225" s="820"/>
      <c r="G3225" s="552" t="s">
        <v>26</v>
      </c>
      <c r="H3225" s="551">
        <v>1</v>
      </c>
      <c r="I3225" s="550">
        <v>1.01</v>
      </c>
      <c r="J3225" s="550">
        <v>1.01</v>
      </c>
    </row>
    <row r="3226" spans="1:10" ht="24" customHeight="1">
      <c r="A3226" s="613" t="s">
        <v>14073</v>
      </c>
      <c r="B3226" s="545" t="s">
        <v>14107</v>
      </c>
      <c r="C3226" s="613" t="s">
        <v>7</v>
      </c>
      <c r="D3226" s="613" t="s">
        <v>6262</v>
      </c>
      <c r="E3226" s="817" t="s">
        <v>14071</v>
      </c>
      <c r="F3226" s="817"/>
      <c r="G3226" s="544" t="s">
        <v>14106</v>
      </c>
      <c r="H3226" s="543">
        <v>1.25</v>
      </c>
      <c r="I3226" s="542">
        <v>0.81</v>
      </c>
      <c r="J3226" s="542">
        <v>1.01</v>
      </c>
    </row>
    <row r="3227" spans="1:10" ht="25.5">
      <c r="A3227" s="614"/>
      <c r="B3227" s="614"/>
      <c r="C3227" s="614"/>
      <c r="D3227" s="614"/>
      <c r="E3227" s="614" t="s">
        <v>14070</v>
      </c>
      <c r="F3227" s="541">
        <v>0</v>
      </c>
      <c r="G3227" s="614" t="s">
        <v>14069</v>
      </c>
      <c r="H3227" s="541">
        <v>0</v>
      </c>
      <c r="I3227" s="614" t="s">
        <v>14068</v>
      </c>
      <c r="J3227" s="541">
        <v>0</v>
      </c>
    </row>
    <row r="3228" spans="1:10" ht="15" thickBot="1">
      <c r="A3228" s="614"/>
      <c r="B3228" s="614"/>
      <c r="C3228" s="614"/>
      <c r="D3228" s="614"/>
      <c r="E3228" s="614" t="s">
        <v>14067</v>
      </c>
      <c r="F3228" s="541">
        <v>0.27</v>
      </c>
      <c r="G3228" s="614"/>
      <c r="H3228" s="818" t="s">
        <v>14066</v>
      </c>
      <c r="I3228" s="818"/>
      <c r="J3228" s="541">
        <v>1.28</v>
      </c>
    </row>
    <row r="3229" spans="1:10" ht="0.95" customHeight="1" thickTop="1">
      <c r="A3229" s="540"/>
      <c r="B3229" s="540"/>
      <c r="C3229" s="540"/>
      <c r="D3229" s="540"/>
      <c r="E3229" s="540"/>
      <c r="F3229" s="540"/>
      <c r="G3229" s="540"/>
      <c r="H3229" s="540"/>
      <c r="I3229" s="540"/>
      <c r="J3229" s="540"/>
    </row>
    <row r="3230" spans="1:10" ht="18" customHeight="1">
      <c r="A3230" s="615"/>
      <c r="B3230" s="554" t="s">
        <v>14089</v>
      </c>
      <c r="C3230" s="615" t="s">
        <v>14088</v>
      </c>
      <c r="D3230" s="615" t="s">
        <v>14087</v>
      </c>
      <c r="E3230" s="819" t="s">
        <v>14086</v>
      </c>
      <c r="F3230" s="819"/>
      <c r="G3230" s="555" t="s">
        <v>14085</v>
      </c>
      <c r="H3230" s="554" t="s">
        <v>14084</v>
      </c>
      <c r="I3230" s="554" t="s">
        <v>14083</v>
      </c>
      <c r="J3230" s="554" t="s">
        <v>14082</v>
      </c>
    </row>
    <row r="3231" spans="1:10" ht="24" customHeight="1">
      <c r="A3231" s="616" t="s">
        <v>14081</v>
      </c>
      <c r="B3231" s="553" t="s">
        <v>14105</v>
      </c>
      <c r="C3231" s="616" t="s">
        <v>7</v>
      </c>
      <c r="D3231" s="616" t="s">
        <v>323</v>
      </c>
      <c r="E3231" s="820" t="s">
        <v>14075</v>
      </c>
      <c r="F3231" s="820"/>
      <c r="G3231" s="552" t="s">
        <v>26</v>
      </c>
      <c r="H3231" s="551">
        <v>1</v>
      </c>
      <c r="I3231" s="550">
        <v>17.14</v>
      </c>
      <c r="J3231" s="550">
        <v>17.14</v>
      </c>
    </row>
    <row r="3232" spans="1:10" ht="24" customHeight="1">
      <c r="A3232" s="617" t="s">
        <v>14077</v>
      </c>
      <c r="B3232" s="549" t="s">
        <v>14104</v>
      </c>
      <c r="C3232" s="617" t="s">
        <v>7</v>
      </c>
      <c r="D3232" s="617" t="s">
        <v>3877</v>
      </c>
      <c r="E3232" s="821" t="s">
        <v>14075</v>
      </c>
      <c r="F3232" s="821"/>
      <c r="G3232" s="548" t="s">
        <v>26</v>
      </c>
      <c r="H3232" s="547">
        <v>1</v>
      </c>
      <c r="I3232" s="546">
        <v>0.12</v>
      </c>
      <c r="J3232" s="546">
        <v>0.12</v>
      </c>
    </row>
    <row r="3233" spans="1:10" ht="24" customHeight="1">
      <c r="A3233" s="613" t="s">
        <v>14073</v>
      </c>
      <c r="B3233" s="545" t="s">
        <v>14103</v>
      </c>
      <c r="C3233" s="613" t="s">
        <v>7</v>
      </c>
      <c r="D3233" s="613" t="s">
        <v>11501</v>
      </c>
      <c r="E3233" s="817" t="s">
        <v>14100</v>
      </c>
      <c r="F3233" s="817"/>
      <c r="G3233" s="544" t="s">
        <v>26</v>
      </c>
      <c r="H3233" s="543">
        <v>1</v>
      </c>
      <c r="I3233" s="542">
        <v>2.2000000000000002</v>
      </c>
      <c r="J3233" s="542">
        <v>2.2000000000000002</v>
      </c>
    </row>
    <row r="3234" spans="1:10" ht="24" customHeight="1">
      <c r="A3234" s="613" t="s">
        <v>14073</v>
      </c>
      <c r="B3234" s="545" t="s">
        <v>14102</v>
      </c>
      <c r="C3234" s="613" t="s">
        <v>7</v>
      </c>
      <c r="D3234" s="613" t="s">
        <v>11571</v>
      </c>
      <c r="E3234" s="817" t="s">
        <v>14098</v>
      </c>
      <c r="F3234" s="817"/>
      <c r="G3234" s="544" t="s">
        <v>26</v>
      </c>
      <c r="H3234" s="543">
        <v>1</v>
      </c>
      <c r="I3234" s="542">
        <v>0.96</v>
      </c>
      <c r="J3234" s="542">
        <v>0.96</v>
      </c>
    </row>
    <row r="3235" spans="1:10" ht="24" customHeight="1">
      <c r="A3235" s="613" t="s">
        <v>14073</v>
      </c>
      <c r="B3235" s="545" t="s">
        <v>14101</v>
      </c>
      <c r="C3235" s="613" t="s">
        <v>7</v>
      </c>
      <c r="D3235" s="613" t="s">
        <v>11582</v>
      </c>
      <c r="E3235" s="817" t="s">
        <v>14100</v>
      </c>
      <c r="F3235" s="817"/>
      <c r="G3235" s="544" t="s">
        <v>26</v>
      </c>
      <c r="H3235" s="543">
        <v>1</v>
      </c>
      <c r="I3235" s="542">
        <v>0.35</v>
      </c>
      <c r="J3235" s="542">
        <v>0.35</v>
      </c>
    </row>
    <row r="3236" spans="1:10" ht="24" customHeight="1">
      <c r="A3236" s="613" t="s">
        <v>14073</v>
      </c>
      <c r="B3236" s="545" t="s">
        <v>14099</v>
      </c>
      <c r="C3236" s="613" t="s">
        <v>7</v>
      </c>
      <c r="D3236" s="613" t="s">
        <v>11597</v>
      </c>
      <c r="E3236" s="817" t="s">
        <v>14098</v>
      </c>
      <c r="F3236" s="817"/>
      <c r="G3236" s="544" t="s">
        <v>26</v>
      </c>
      <c r="H3236" s="543">
        <v>1</v>
      </c>
      <c r="I3236" s="542">
        <v>0.5</v>
      </c>
      <c r="J3236" s="542">
        <v>0.5</v>
      </c>
    </row>
    <row r="3237" spans="1:10" ht="24" customHeight="1">
      <c r="A3237" s="613" t="s">
        <v>14073</v>
      </c>
      <c r="B3237" s="545" t="s">
        <v>14097</v>
      </c>
      <c r="C3237" s="613" t="s">
        <v>7</v>
      </c>
      <c r="D3237" s="613" t="s">
        <v>11676</v>
      </c>
      <c r="E3237" s="817" t="s">
        <v>14096</v>
      </c>
      <c r="F3237" s="817"/>
      <c r="G3237" s="544" t="s">
        <v>26</v>
      </c>
      <c r="H3237" s="543">
        <v>1</v>
      </c>
      <c r="I3237" s="542">
        <v>7.0000000000000007E-2</v>
      </c>
      <c r="J3237" s="542">
        <v>7.0000000000000007E-2</v>
      </c>
    </row>
    <row r="3238" spans="1:10" ht="24" customHeight="1">
      <c r="A3238" s="613" t="s">
        <v>14073</v>
      </c>
      <c r="B3238" s="545" t="s">
        <v>14095</v>
      </c>
      <c r="C3238" s="613" t="s">
        <v>7</v>
      </c>
      <c r="D3238" s="613" t="s">
        <v>11736</v>
      </c>
      <c r="E3238" s="817" t="s">
        <v>14094</v>
      </c>
      <c r="F3238" s="817"/>
      <c r="G3238" s="544" t="s">
        <v>26</v>
      </c>
      <c r="H3238" s="543">
        <v>1</v>
      </c>
      <c r="I3238" s="542">
        <v>0.71</v>
      </c>
      <c r="J3238" s="542">
        <v>0.71</v>
      </c>
    </row>
    <row r="3239" spans="1:10" ht="24" customHeight="1">
      <c r="A3239" s="613" t="s">
        <v>14073</v>
      </c>
      <c r="B3239" s="545" t="s">
        <v>14093</v>
      </c>
      <c r="C3239" s="613" t="s">
        <v>7</v>
      </c>
      <c r="D3239" s="613" t="s">
        <v>7340</v>
      </c>
      <c r="E3239" s="817" t="s">
        <v>14092</v>
      </c>
      <c r="F3239" s="817"/>
      <c r="G3239" s="544" t="s">
        <v>26</v>
      </c>
      <c r="H3239" s="543">
        <v>1</v>
      </c>
      <c r="I3239" s="542">
        <v>12.23</v>
      </c>
      <c r="J3239" s="542">
        <v>12.23</v>
      </c>
    </row>
    <row r="3240" spans="1:10" ht="25.5">
      <c r="A3240" s="614"/>
      <c r="B3240" s="614"/>
      <c r="C3240" s="614"/>
      <c r="D3240" s="614"/>
      <c r="E3240" s="614" t="s">
        <v>14070</v>
      </c>
      <c r="F3240" s="541">
        <v>6.7097686000000003</v>
      </c>
      <c r="G3240" s="614" t="s">
        <v>14069</v>
      </c>
      <c r="H3240" s="541">
        <v>5.64</v>
      </c>
      <c r="I3240" s="614" t="s">
        <v>14068</v>
      </c>
      <c r="J3240" s="541">
        <v>12.35</v>
      </c>
    </row>
    <row r="3241" spans="1:10" ht="15" thickBot="1">
      <c r="A3241" s="614"/>
      <c r="B3241" s="614"/>
      <c r="C3241" s="614"/>
      <c r="D3241" s="614"/>
      <c r="E3241" s="614" t="s">
        <v>14067</v>
      </c>
      <c r="F3241" s="541">
        <v>4.74</v>
      </c>
      <c r="G3241" s="614"/>
      <c r="H3241" s="818" t="s">
        <v>14066</v>
      </c>
      <c r="I3241" s="818"/>
      <c r="J3241" s="541">
        <v>21.88</v>
      </c>
    </row>
    <row r="3242" spans="1:10" ht="0.95" customHeight="1" thickTop="1">
      <c r="A3242" s="540"/>
      <c r="B3242" s="540"/>
      <c r="C3242" s="540"/>
      <c r="D3242" s="540"/>
      <c r="E3242" s="540"/>
      <c r="F3242" s="540"/>
      <c r="G3242" s="540"/>
      <c r="H3242" s="540"/>
      <c r="I3242" s="540"/>
      <c r="J3242" s="540"/>
    </row>
    <row r="3243" spans="1:10" ht="18" customHeight="1">
      <c r="A3243" s="615"/>
      <c r="B3243" s="554" t="s">
        <v>14089</v>
      </c>
      <c r="C3243" s="615" t="s">
        <v>14088</v>
      </c>
      <c r="D3243" s="615" t="s">
        <v>14087</v>
      </c>
      <c r="E3243" s="819" t="s">
        <v>14086</v>
      </c>
      <c r="F3243" s="819"/>
      <c r="G3243" s="555" t="s">
        <v>14085</v>
      </c>
      <c r="H3243" s="554" t="s">
        <v>14084</v>
      </c>
      <c r="I3243" s="554" t="s">
        <v>14083</v>
      </c>
      <c r="J3243" s="554" t="s">
        <v>14082</v>
      </c>
    </row>
    <row r="3244" spans="1:10" ht="36" customHeight="1">
      <c r="A3244" s="616" t="s">
        <v>14081</v>
      </c>
      <c r="B3244" s="553" t="s">
        <v>14091</v>
      </c>
      <c r="C3244" s="616" t="s">
        <v>7</v>
      </c>
      <c r="D3244" s="616" t="s">
        <v>13834</v>
      </c>
      <c r="E3244" s="820" t="s">
        <v>14079</v>
      </c>
      <c r="F3244" s="820"/>
      <c r="G3244" s="552" t="s">
        <v>49</v>
      </c>
      <c r="H3244" s="551">
        <v>1</v>
      </c>
      <c r="I3244" s="550">
        <v>25.54</v>
      </c>
      <c r="J3244" s="550">
        <v>25.54</v>
      </c>
    </row>
    <row r="3245" spans="1:10" ht="24" customHeight="1">
      <c r="A3245" s="617" t="s">
        <v>14077</v>
      </c>
      <c r="B3245" s="549" t="s">
        <v>14078</v>
      </c>
      <c r="C3245" s="617" t="s">
        <v>7</v>
      </c>
      <c r="D3245" s="617" t="s">
        <v>74</v>
      </c>
      <c r="E3245" s="821" t="s">
        <v>14075</v>
      </c>
      <c r="F3245" s="821"/>
      <c r="G3245" s="548" t="s">
        <v>26</v>
      </c>
      <c r="H3245" s="547">
        <v>0.17399999999999999</v>
      </c>
      <c r="I3245" s="546">
        <v>17.79</v>
      </c>
      <c r="J3245" s="546">
        <v>3.09</v>
      </c>
    </row>
    <row r="3246" spans="1:10" ht="24" customHeight="1">
      <c r="A3246" s="617" t="s">
        <v>14077</v>
      </c>
      <c r="B3246" s="549" t="s">
        <v>14076</v>
      </c>
      <c r="C3246" s="617" t="s">
        <v>7</v>
      </c>
      <c r="D3246" s="617" t="s">
        <v>29</v>
      </c>
      <c r="E3246" s="821" t="s">
        <v>14075</v>
      </c>
      <c r="F3246" s="821"/>
      <c r="G3246" s="548" t="s">
        <v>26</v>
      </c>
      <c r="H3246" s="547">
        <v>5.4800000000000001E-2</v>
      </c>
      <c r="I3246" s="546">
        <v>14.37</v>
      </c>
      <c r="J3246" s="546">
        <v>0.78</v>
      </c>
    </row>
    <row r="3247" spans="1:10" ht="24" customHeight="1">
      <c r="A3247" s="613" t="s">
        <v>14073</v>
      </c>
      <c r="B3247" s="545" t="s">
        <v>14074</v>
      </c>
      <c r="C3247" s="613" t="s">
        <v>7</v>
      </c>
      <c r="D3247" s="613" t="s">
        <v>6307</v>
      </c>
      <c r="E3247" s="817" t="s">
        <v>14071</v>
      </c>
      <c r="F3247" s="817"/>
      <c r="G3247" s="544" t="s">
        <v>49</v>
      </c>
      <c r="H3247" s="543">
        <v>4.8000000000000001E-2</v>
      </c>
      <c r="I3247" s="542">
        <v>4.4800000000000004</v>
      </c>
      <c r="J3247" s="542">
        <v>0.21</v>
      </c>
    </row>
    <row r="3248" spans="1:10" ht="24" customHeight="1">
      <c r="A3248" s="613" t="s">
        <v>14073</v>
      </c>
      <c r="B3248" s="545" t="s">
        <v>14090</v>
      </c>
      <c r="C3248" s="613" t="s">
        <v>7</v>
      </c>
      <c r="D3248" s="613" t="s">
        <v>8808</v>
      </c>
      <c r="E3248" s="817" t="s">
        <v>14071</v>
      </c>
      <c r="F3248" s="817"/>
      <c r="G3248" s="544" t="s">
        <v>49</v>
      </c>
      <c r="H3248" s="543">
        <v>1</v>
      </c>
      <c r="I3248" s="542">
        <v>21.46</v>
      </c>
      <c r="J3248" s="542">
        <v>21.46</v>
      </c>
    </row>
    <row r="3249" spans="1:10" ht="25.5">
      <c r="A3249" s="614"/>
      <c r="B3249" s="614"/>
      <c r="C3249" s="614"/>
      <c r="D3249" s="614"/>
      <c r="E3249" s="614" t="s">
        <v>14070</v>
      </c>
      <c r="F3249" s="541">
        <v>1.5429751</v>
      </c>
      <c r="G3249" s="614" t="s">
        <v>14069</v>
      </c>
      <c r="H3249" s="541">
        <v>1.3</v>
      </c>
      <c r="I3249" s="614" t="s">
        <v>14068</v>
      </c>
      <c r="J3249" s="541">
        <v>2.84</v>
      </c>
    </row>
    <row r="3250" spans="1:10" ht="15" thickBot="1">
      <c r="A3250" s="614"/>
      <c r="B3250" s="614"/>
      <c r="C3250" s="614"/>
      <c r="D3250" s="614"/>
      <c r="E3250" s="614" t="s">
        <v>14067</v>
      </c>
      <c r="F3250" s="541">
        <v>7.07</v>
      </c>
      <c r="G3250" s="614"/>
      <c r="H3250" s="818" t="s">
        <v>14066</v>
      </c>
      <c r="I3250" s="818"/>
      <c r="J3250" s="541">
        <v>32.61</v>
      </c>
    </row>
    <row r="3251" spans="1:10" ht="0.95" customHeight="1" thickTop="1">
      <c r="A3251" s="540"/>
      <c r="B3251" s="540"/>
      <c r="C3251" s="540"/>
      <c r="D3251" s="540"/>
      <c r="E3251" s="540"/>
      <c r="F3251" s="540"/>
      <c r="G3251" s="540"/>
      <c r="H3251" s="540"/>
      <c r="I3251" s="540"/>
      <c r="J3251" s="540"/>
    </row>
    <row r="3252" spans="1:10" ht="18" customHeight="1">
      <c r="A3252" s="615"/>
      <c r="B3252" s="554" t="s">
        <v>14089</v>
      </c>
      <c r="C3252" s="615" t="s">
        <v>14088</v>
      </c>
      <c r="D3252" s="615" t="s">
        <v>14087</v>
      </c>
      <c r="E3252" s="819" t="s">
        <v>14086</v>
      </c>
      <c r="F3252" s="819"/>
      <c r="G3252" s="555" t="s">
        <v>14085</v>
      </c>
      <c r="H3252" s="554" t="s">
        <v>14084</v>
      </c>
      <c r="I3252" s="554" t="s">
        <v>14083</v>
      </c>
      <c r="J3252" s="554" t="s">
        <v>14082</v>
      </c>
    </row>
    <row r="3253" spans="1:10" ht="36" customHeight="1">
      <c r="A3253" s="616" t="s">
        <v>14081</v>
      </c>
      <c r="B3253" s="553" t="s">
        <v>14080</v>
      </c>
      <c r="C3253" s="616" t="s">
        <v>7</v>
      </c>
      <c r="D3253" s="616" t="s">
        <v>13835</v>
      </c>
      <c r="E3253" s="820" t="s">
        <v>14079</v>
      </c>
      <c r="F3253" s="820"/>
      <c r="G3253" s="552" t="s">
        <v>49</v>
      </c>
      <c r="H3253" s="551">
        <v>1</v>
      </c>
      <c r="I3253" s="550">
        <v>55.09</v>
      </c>
      <c r="J3253" s="550">
        <v>55.09</v>
      </c>
    </row>
    <row r="3254" spans="1:10" ht="24" customHeight="1">
      <c r="A3254" s="617" t="s">
        <v>14077</v>
      </c>
      <c r="B3254" s="549" t="s">
        <v>14078</v>
      </c>
      <c r="C3254" s="617" t="s">
        <v>7</v>
      </c>
      <c r="D3254" s="617" t="s">
        <v>74</v>
      </c>
      <c r="E3254" s="821" t="s">
        <v>14075</v>
      </c>
      <c r="F3254" s="821"/>
      <c r="G3254" s="548" t="s">
        <v>26</v>
      </c>
      <c r="H3254" s="547">
        <v>0.17399999999999999</v>
      </c>
      <c r="I3254" s="546">
        <v>17.79</v>
      </c>
      <c r="J3254" s="546">
        <v>3.09</v>
      </c>
    </row>
    <row r="3255" spans="1:10" ht="24" customHeight="1">
      <c r="A3255" s="617" t="s">
        <v>14077</v>
      </c>
      <c r="B3255" s="549" t="s">
        <v>14076</v>
      </c>
      <c r="C3255" s="617" t="s">
        <v>7</v>
      </c>
      <c r="D3255" s="617" t="s">
        <v>29</v>
      </c>
      <c r="E3255" s="821" t="s">
        <v>14075</v>
      </c>
      <c r="F3255" s="821"/>
      <c r="G3255" s="548" t="s">
        <v>26</v>
      </c>
      <c r="H3255" s="547">
        <v>5.4800000000000001E-2</v>
      </c>
      <c r="I3255" s="546">
        <v>14.37</v>
      </c>
      <c r="J3255" s="546">
        <v>0.78</v>
      </c>
    </row>
    <row r="3256" spans="1:10" ht="24" customHeight="1">
      <c r="A3256" s="613" t="s">
        <v>14073</v>
      </c>
      <c r="B3256" s="545" t="s">
        <v>14074</v>
      </c>
      <c r="C3256" s="613" t="s">
        <v>7</v>
      </c>
      <c r="D3256" s="613" t="s">
        <v>6307</v>
      </c>
      <c r="E3256" s="817" t="s">
        <v>14071</v>
      </c>
      <c r="F3256" s="817"/>
      <c r="G3256" s="544" t="s">
        <v>49</v>
      </c>
      <c r="H3256" s="543">
        <v>4.8000000000000001E-2</v>
      </c>
      <c r="I3256" s="542">
        <v>4.4800000000000004</v>
      </c>
      <c r="J3256" s="542">
        <v>0.21</v>
      </c>
    </row>
    <row r="3257" spans="1:10" ht="24" customHeight="1">
      <c r="A3257" s="613" t="s">
        <v>14073</v>
      </c>
      <c r="B3257" s="545" t="s">
        <v>14072</v>
      </c>
      <c r="C3257" s="613" t="s">
        <v>7</v>
      </c>
      <c r="D3257" s="613" t="s">
        <v>6978</v>
      </c>
      <c r="E3257" s="817" t="s">
        <v>14071</v>
      </c>
      <c r="F3257" s="817"/>
      <c r="G3257" s="544" t="s">
        <v>49</v>
      </c>
      <c r="H3257" s="543">
        <v>1</v>
      </c>
      <c r="I3257" s="542">
        <v>51.01</v>
      </c>
      <c r="J3257" s="542">
        <v>51.01</v>
      </c>
    </row>
    <row r="3258" spans="1:10" ht="25.5">
      <c r="A3258" s="614"/>
      <c r="B3258" s="614"/>
      <c r="C3258" s="614"/>
      <c r="D3258" s="614"/>
      <c r="E3258" s="614" t="s">
        <v>14070</v>
      </c>
      <c r="F3258" s="541">
        <v>1.5429751</v>
      </c>
      <c r="G3258" s="614" t="s">
        <v>14069</v>
      </c>
      <c r="H3258" s="541">
        <v>1.3</v>
      </c>
      <c r="I3258" s="614" t="s">
        <v>14068</v>
      </c>
      <c r="J3258" s="541">
        <v>2.84</v>
      </c>
    </row>
    <row r="3259" spans="1:10" ht="15" thickBot="1">
      <c r="A3259" s="614"/>
      <c r="B3259" s="614"/>
      <c r="C3259" s="614"/>
      <c r="D3259" s="614"/>
      <c r="E3259" s="614" t="s">
        <v>14067</v>
      </c>
      <c r="F3259" s="541">
        <v>15.25</v>
      </c>
      <c r="G3259" s="614"/>
      <c r="H3259" s="818" t="s">
        <v>14066</v>
      </c>
      <c r="I3259" s="818"/>
      <c r="J3259" s="541">
        <v>70.34</v>
      </c>
    </row>
    <row r="3260" spans="1:10" ht="0.95" customHeight="1" thickTop="1">
      <c r="A3260" s="540"/>
      <c r="B3260" s="540"/>
      <c r="C3260" s="540"/>
      <c r="D3260" s="540"/>
      <c r="E3260" s="540"/>
      <c r="F3260" s="540"/>
      <c r="G3260" s="540"/>
      <c r="H3260" s="540"/>
      <c r="I3260" s="540"/>
      <c r="J3260" s="540"/>
    </row>
    <row r="3261" spans="1:10">
      <c r="A3261" s="634"/>
      <c r="B3261" s="634"/>
      <c r="C3261" s="634"/>
      <c r="D3261" s="634"/>
      <c r="E3261" s="634"/>
      <c r="F3261" s="634"/>
      <c r="G3261" s="634"/>
      <c r="H3261" s="634"/>
      <c r="I3261" s="634"/>
      <c r="J3261" s="634"/>
    </row>
    <row r="3262" spans="1:10">
      <c r="A3262" s="814"/>
      <c r="B3262" s="814"/>
      <c r="C3262" s="814"/>
      <c r="D3262" s="635"/>
      <c r="E3262" s="636"/>
      <c r="F3262" s="815" t="s">
        <v>14973</v>
      </c>
      <c r="G3262" s="814"/>
      <c r="H3262" s="816">
        <v>312717.40000000002</v>
      </c>
      <c r="I3262" s="814"/>
      <c r="J3262" s="814"/>
    </row>
    <row r="3263" spans="1:10">
      <c r="A3263" s="814"/>
      <c r="B3263" s="814"/>
      <c r="C3263" s="814"/>
      <c r="D3263" s="635"/>
      <c r="E3263" s="636"/>
      <c r="F3263" s="815" t="s">
        <v>14974</v>
      </c>
      <c r="G3263" s="814"/>
      <c r="H3263" s="816">
        <v>86557.16</v>
      </c>
      <c r="I3263" s="814"/>
      <c r="J3263" s="814"/>
    </row>
    <row r="3264" spans="1:10">
      <c r="A3264" s="814"/>
      <c r="B3264" s="814"/>
      <c r="C3264" s="814"/>
      <c r="D3264" s="635"/>
      <c r="E3264" s="636"/>
      <c r="F3264" s="815" t="s">
        <v>14975</v>
      </c>
      <c r="G3264" s="814"/>
      <c r="H3264" s="816">
        <v>399274.56</v>
      </c>
      <c r="I3264" s="814"/>
      <c r="J3264" s="814"/>
    </row>
    <row r="3265" spans="1:10" ht="60" customHeight="1">
      <c r="A3265" s="637"/>
      <c r="B3265" s="637"/>
      <c r="C3265" s="637"/>
      <c r="D3265" s="637"/>
      <c r="E3265" s="637"/>
      <c r="F3265" s="637"/>
      <c r="G3265" s="637"/>
      <c r="H3265" s="637"/>
      <c r="I3265" s="637"/>
      <c r="J3265" s="637"/>
    </row>
    <row r="3266" spans="1:10" ht="69.95" customHeight="1">
      <c r="A3266" s="637"/>
      <c r="B3266" s="637"/>
      <c r="C3266" s="637"/>
      <c r="D3266" s="637"/>
      <c r="E3266" s="637"/>
      <c r="F3266" s="637"/>
      <c r="G3266" s="637"/>
      <c r="H3266" s="637"/>
      <c r="I3266" s="637"/>
      <c r="J3266" s="637"/>
    </row>
  </sheetData>
  <mergeCells count="2551">
    <mergeCell ref="C1:D1"/>
    <mergeCell ref="E1:F1"/>
    <mergeCell ref="G1:H1"/>
    <mergeCell ref="I1:J1"/>
    <mergeCell ref="C2:D2"/>
    <mergeCell ref="E2:F2"/>
    <mergeCell ref="G2:H2"/>
    <mergeCell ref="I2:J2"/>
    <mergeCell ref="E31:F31"/>
    <mergeCell ref="E32:F32"/>
    <mergeCell ref="E19:F19"/>
    <mergeCell ref="E20:F20"/>
    <mergeCell ref="E21:F21"/>
    <mergeCell ref="E22:F22"/>
    <mergeCell ref="E23:F23"/>
    <mergeCell ref="E24:F24"/>
    <mergeCell ref="E49:F49"/>
    <mergeCell ref="E50:F50"/>
    <mergeCell ref="E51:F51"/>
    <mergeCell ref="H53:I53"/>
    <mergeCell ref="E55:F55"/>
    <mergeCell ref="E9:F9"/>
    <mergeCell ref="E10:F10"/>
    <mergeCell ref="E11:F11"/>
    <mergeCell ref="A3:J3"/>
    <mergeCell ref="A4:J4"/>
    <mergeCell ref="E5:F5"/>
    <mergeCell ref="E6:F6"/>
    <mergeCell ref="E7:F7"/>
    <mergeCell ref="E8:F8"/>
    <mergeCell ref="E63:F63"/>
    <mergeCell ref="E64:F64"/>
    <mergeCell ref="E65:F65"/>
    <mergeCell ref="E66:F66"/>
    <mergeCell ref="E67:F67"/>
    <mergeCell ref="H69:I69"/>
    <mergeCell ref="E93:F93"/>
    <mergeCell ref="H95:I95"/>
    <mergeCell ref="E97:F97"/>
    <mergeCell ref="E98:F98"/>
    <mergeCell ref="E99:F99"/>
    <mergeCell ref="E12:F12"/>
    <mergeCell ref="E13:F13"/>
    <mergeCell ref="H15:I15"/>
    <mergeCell ref="E17:F17"/>
    <mergeCell ref="E18:F18"/>
    <mergeCell ref="E41:F41"/>
    <mergeCell ref="E42:F42"/>
    <mergeCell ref="H44:I44"/>
    <mergeCell ref="E46:F46"/>
    <mergeCell ref="E47:F47"/>
    <mergeCell ref="E48:F48"/>
    <mergeCell ref="E33:F33"/>
    <mergeCell ref="H35:I35"/>
    <mergeCell ref="E37:F37"/>
    <mergeCell ref="E38:F38"/>
    <mergeCell ref="E39:F39"/>
    <mergeCell ref="E40:F40"/>
    <mergeCell ref="H26:I26"/>
    <mergeCell ref="E28:F28"/>
    <mergeCell ref="E29:F29"/>
    <mergeCell ref="E30:F30"/>
    <mergeCell ref="E109:F109"/>
    <mergeCell ref="E110:F110"/>
    <mergeCell ref="E111:F111"/>
    <mergeCell ref="E112:F112"/>
    <mergeCell ref="E137:F137"/>
    <mergeCell ref="E138:F138"/>
    <mergeCell ref="E139:F139"/>
    <mergeCell ref="E140:F140"/>
    <mergeCell ref="H142:I142"/>
    <mergeCell ref="E56:F56"/>
    <mergeCell ref="E57:F57"/>
    <mergeCell ref="E58:F58"/>
    <mergeCell ref="E59:F59"/>
    <mergeCell ref="H61:I61"/>
    <mergeCell ref="E85:F85"/>
    <mergeCell ref="H87:I87"/>
    <mergeCell ref="E89:F89"/>
    <mergeCell ref="E90:F90"/>
    <mergeCell ref="E91:F91"/>
    <mergeCell ref="E92:F92"/>
    <mergeCell ref="E79:F79"/>
    <mergeCell ref="E80:F80"/>
    <mergeCell ref="E81:F81"/>
    <mergeCell ref="E82:F82"/>
    <mergeCell ref="E83:F83"/>
    <mergeCell ref="E84:F84"/>
    <mergeCell ref="E71:F71"/>
    <mergeCell ref="E72:F72"/>
    <mergeCell ref="E73:F73"/>
    <mergeCell ref="E74:F74"/>
    <mergeCell ref="E75:F75"/>
    <mergeCell ref="H77:I77"/>
    <mergeCell ref="E155:F155"/>
    <mergeCell ref="E156:F156"/>
    <mergeCell ref="E181:F181"/>
    <mergeCell ref="E182:F182"/>
    <mergeCell ref="E183:F183"/>
    <mergeCell ref="E184:F184"/>
    <mergeCell ref="H186:I186"/>
    <mergeCell ref="E100:F100"/>
    <mergeCell ref="E101:F101"/>
    <mergeCell ref="H103:I103"/>
    <mergeCell ref="E105:F105"/>
    <mergeCell ref="E106:F106"/>
    <mergeCell ref="E129:F129"/>
    <mergeCell ref="E130:F130"/>
    <mergeCell ref="E131:F131"/>
    <mergeCell ref="E132:F132"/>
    <mergeCell ref="H134:I134"/>
    <mergeCell ref="E136:F136"/>
    <mergeCell ref="E121:F121"/>
    <mergeCell ref="E122:F122"/>
    <mergeCell ref="E123:F123"/>
    <mergeCell ref="H125:I125"/>
    <mergeCell ref="E127:F127"/>
    <mergeCell ref="E128:F128"/>
    <mergeCell ref="H114:I114"/>
    <mergeCell ref="E116:F116"/>
    <mergeCell ref="E117:F117"/>
    <mergeCell ref="E118:F118"/>
    <mergeCell ref="E119:F119"/>
    <mergeCell ref="E120:F120"/>
    <mergeCell ref="E107:F107"/>
    <mergeCell ref="E108:F108"/>
    <mergeCell ref="E223:F223"/>
    <mergeCell ref="E224:F224"/>
    <mergeCell ref="E225:F225"/>
    <mergeCell ref="E226:F226"/>
    <mergeCell ref="E227:F227"/>
    <mergeCell ref="E144:F144"/>
    <mergeCell ref="E145:F145"/>
    <mergeCell ref="E146:F146"/>
    <mergeCell ref="E147:F147"/>
    <mergeCell ref="E148:F148"/>
    <mergeCell ref="E173:F173"/>
    <mergeCell ref="E174:F174"/>
    <mergeCell ref="E175:F175"/>
    <mergeCell ref="H177:I177"/>
    <mergeCell ref="E179:F179"/>
    <mergeCell ref="E180:F180"/>
    <mergeCell ref="E165:F165"/>
    <mergeCell ref="E166:F166"/>
    <mergeCell ref="H168:I168"/>
    <mergeCell ref="E170:F170"/>
    <mergeCell ref="E171:F171"/>
    <mergeCell ref="E172:F172"/>
    <mergeCell ref="E157:F157"/>
    <mergeCell ref="H159:I159"/>
    <mergeCell ref="E161:F161"/>
    <mergeCell ref="E162:F162"/>
    <mergeCell ref="E163:F163"/>
    <mergeCell ref="E164:F164"/>
    <mergeCell ref="H150:I150"/>
    <mergeCell ref="E152:F152"/>
    <mergeCell ref="E153:F153"/>
    <mergeCell ref="E154:F154"/>
    <mergeCell ref="E188:F188"/>
    <mergeCell ref="E189:F189"/>
    <mergeCell ref="E190:F190"/>
    <mergeCell ref="E191:F191"/>
    <mergeCell ref="E192:F192"/>
    <mergeCell ref="E215:F215"/>
    <mergeCell ref="E216:F216"/>
    <mergeCell ref="E217:F217"/>
    <mergeCell ref="H219:I219"/>
    <mergeCell ref="E221:F221"/>
    <mergeCell ref="E222:F222"/>
    <mergeCell ref="H208:I208"/>
    <mergeCell ref="E210:F210"/>
    <mergeCell ref="E211:F211"/>
    <mergeCell ref="E212:F212"/>
    <mergeCell ref="E213:F213"/>
    <mergeCell ref="E214:F214"/>
    <mergeCell ref="E201:F201"/>
    <mergeCell ref="E202:F202"/>
    <mergeCell ref="E203:F203"/>
    <mergeCell ref="E204:F204"/>
    <mergeCell ref="E205:F205"/>
    <mergeCell ref="E206:F206"/>
    <mergeCell ref="E193:F193"/>
    <mergeCell ref="E194:F194"/>
    <mergeCell ref="E195:F195"/>
    <mergeCell ref="H197:I197"/>
    <mergeCell ref="E199:F199"/>
    <mergeCell ref="E200:F200"/>
    <mergeCell ref="H241:I241"/>
    <mergeCell ref="E243:F243"/>
    <mergeCell ref="E244:F244"/>
    <mergeCell ref="E245:F245"/>
    <mergeCell ref="E246:F246"/>
    <mergeCell ref="E247:F247"/>
    <mergeCell ref="H230:I230"/>
    <mergeCell ref="E232:F232"/>
    <mergeCell ref="E233:F233"/>
    <mergeCell ref="E234:F234"/>
    <mergeCell ref="E235:F235"/>
    <mergeCell ref="E236:F236"/>
    <mergeCell ref="E265:F265"/>
    <mergeCell ref="E266:F266"/>
    <mergeCell ref="E267:F267"/>
    <mergeCell ref="E268:F268"/>
    <mergeCell ref="E269:F269"/>
    <mergeCell ref="E287:F287"/>
    <mergeCell ref="E288:F288"/>
    <mergeCell ref="E289:F289"/>
    <mergeCell ref="E290:F290"/>
    <mergeCell ref="E277:F277"/>
    <mergeCell ref="E278:F278"/>
    <mergeCell ref="E279:F279"/>
    <mergeCell ref="E280:F280"/>
    <mergeCell ref="E281:F281"/>
    <mergeCell ref="E282:F282"/>
    <mergeCell ref="E305:F305"/>
    <mergeCell ref="H307:I307"/>
    <mergeCell ref="E309:F309"/>
    <mergeCell ref="E310:F310"/>
    <mergeCell ref="E311:F311"/>
    <mergeCell ref="E228:F228"/>
    <mergeCell ref="E237:F237"/>
    <mergeCell ref="E238:F238"/>
    <mergeCell ref="E239:F239"/>
    <mergeCell ref="E248:F248"/>
    <mergeCell ref="E257:F257"/>
    <mergeCell ref="E258:F258"/>
    <mergeCell ref="E259:F259"/>
    <mergeCell ref="E260:F260"/>
    <mergeCell ref="E261:F261"/>
    <mergeCell ref="H263:I263"/>
    <mergeCell ref="E249:F249"/>
    <mergeCell ref="E250:F250"/>
    <mergeCell ref="H252:I252"/>
    <mergeCell ref="E254:F254"/>
    <mergeCell ref="E255:F255"/>
    <mergeCell ref="E256:F256"/>
    <mergeCell ref="E331:F331"/>
    <mergeCell ref="E332:F332"/>
    <mergeCell ref="H318:I318"/>
    <mergeCell ref="E320:F320"/>
    <mergeCell ref="E321:F321"/>
    <mergeCell ref="E322:F322"/>
    <mergeCell ref="E323:F323"/>
    <mergeCell ref="E324:F324"/>
    <mergeCell ref="E347:F347"/>
    <mergeCell ref="E348:F348"/>
    <mergeCell ref="E349:F349"/>
    <mergeCell ref="H351:I351"/>
    <mergeCell ref="E353:F353"/>
    <mergeCell ref="E270:F270"/>
    <mergeCell ref="E271:F271"/>
    <mergeCell ref="E272:F272"/>
    <mergeCell ref="H274:I274"/>
    <mergeCell ref="E276:F276"/>
    <mergeCell ref="E299:F299"/>
    <mergeCell ref="E300:F300"/>
    <mergeCell ref="E301:F301"/>
    <mergeCell ref="E302:F302"/>
    <mergeCell ref="E303:F303"/>
    <mergeCell ref="E304:F304"/>
    <mergeCell ref="E291:F291"/>
    <mergeCell ref="E292:F292"/>
    <mergeCell ref="E293:F293"/>
    <mergeCell ref="E294:F294"/>
    <mergeCell ref="H296:I296"/>
    <mergeCell ref="E298:F298"/>
    <mergeCell ref="E283:F283"/>
    <mergeCell ref="H285:I285"/>
    <mergeCell ref="E359:F359"/>
    <mergeCell ref="E360:F360"/>
    <mergeCell ref="H362:I362"/>
    <mergeCell ref="E364:F364"/>
    <mergeCell ref="E365:F365"/>
    <mergeCell ref="E366:F366"/>
    <mergeCell ref="E389:F389"/>
    <mergeCell ref="E390:F390"/>
    <mergeCell ref="E391:F391"/>
    <mergeCell ref="E392:F392"/>
    <mergeCell ref="E393:F393"/>
    <mergeCell ref="E312:F312"/>
    <mergeCell ref="E313:F313"/>
    <mergeCell ref="E314:F314"/>
    <mergeCell ref="E315:F315"/>
    <mergeCell ref="E316:F316"/>
    <mergeCell ref="H340:I340"/>
    <mergeCell ref="E342:F342"/>
    <mergeCell ref="E343:F343"/>
    <mergeCell ref="E344:F344"/>
    <mergeCell ref="E345:F345"/>
    <mergeCell ref="E346:F346"/>
    <mergeCell ref="E333:F333"/>
    <mergeCell ref="E334:F334"/>
    <mergeCell ref="E335:F335"/>
    <mergeCell ref="E336:F336"/>
    <mergeCell ref="E337:F337"/>
    <mergeCell ref="E338:F338"/>
    <mergeCell ref="E325:F325"/>
    <mergeCell ref="E326:F326"/>
    <mergeCell ref="E327:F327"/>
    <mergeCell ref="H329:I329"/>
    <mergeCell ref="E403:F403"/>
    <mergeCell ref="E404:F404"/>
    <mergeCell ref="H406:I406"/>
    <mergeCell ref="E408:F408"/>
    <mergeCell ref="E431:F431"/>
    <mergeCell ref="E432:F432"/>
    <mergeCell ref="E433:F433"/>
    <mergeCell ref="E434:F434"/>
    <mergeCell ref="E435:F435"/>
    <mergeCell ref="E354:F354"/>
    <mergeCell ref="E355:F355"/>
    <mergeCell ref="E356:F356"/>
    <mergeCell ref="E357:F357"/>
    <mergeCell ref="E358:F358"/>
    <mergeCell ref="E381:F381"/>
    <mergeCell ref="E382:F382"/>
    <mergeCell ref="H384:I384"/>
    <mergeCell ref="E386:F386"/>
    <mergeCell ref="E387:F387"/>
    <mergeCell ref="E388:F388"/>
    <mergeCell ref="E375:F375"/>
    <mergeCell ref="E376:F376"/>
    <mergeCell ref="E377:F377"/>
    <mergeCell ref="E378:F378"/>
    <mergeCell ref="E379:F379"/>
    <mergeCell ref="E380:F380"/>
    <mergeCell ref="E367:F367"/>
    <mergeCell ref="E368:F368"/>
    <mergeCell ref="E369:F369"/>
    <mergeCell ref="E370:F370"/>
    <mergeCell ref="E371:F371"/>
    <mergeCell ref="H373:I373"/>
    <mergeCell ref="E443:F443"/>
    <mergeCell ref="E444:F444"/>
    <mergeCell ref="E473:F473"/>
    <mergeCell ref="E474:F474"/>
    <mergeCell ref="E475:F475"/>
    <mergeCell ref="E476:F476"/>
    <mergeCell ref="E477:F477"/>
    <mergeCell ref="H395:I395"/>
    <mergeCell ref="E397:F397"/>
    <mergeCell ref="E398:F398"/>
    <mergeCell ref="E399:F399"/>
    <mergeCell ref="E400:F400"/>
    <mergeCell ref="E423:F423"/>
    <mergeCell ref="E424:F424"/>
    <mergeCell ref="E425:F425"/>
    <mergeCell ref="H427:I427"/>
    <mergeCell ref="E429:F429"/>
    <mergeCell ref="E430:F430"/>
    <mergeCell ref="E415:F415"/>
    <mergeCell ref="H417:I417"/>
    <mergeCell ref="E419:F419"/>
    <mergeCell ref="E420:F420"/>
    <mergeCell ref="E421:F421"/>
    <mergeCell ref="E422:F422"/>
    <mergeCell ref="E409:F409"/>
    <mergeCell ref="E410:F410"/>
    <mergeCell ref="E411:F411"/>
    <mergeCell ref="E412:F412"/>
    <mergeCell ref="E413:F413"/>
    <mergeCell ref="E414:F414"/>
    <mergeCell ref="E401:F401"/>
    <mergeCell ref="E402:F402"/>
    <mergeCell ref="E513:F513"/>
    <mergeCell ref="H515:I515"/>
    <mergeCell ref="E517:F517"/>
    <mergeCell ref="E518:F518"/>
    <mergeCell ref="E519:F519"/>
    <mergeCell ref="E436:F436"/>
    <mergeCell ref="E445:F445"/>
    <mergeCell ref="E446:F446"/>
    <mergeCell ref="E447:F447"/>
    <mergeCell ref="E456:F456"/>
    <mergeCell ref="E465:F465"/>
    <mergeCell ref="E466:F466"/>
    <mergeCell ref="E467:F467"/>
    <mergeCell ref="E468:F468"/>
    <mergeCell ref="E469:F469"/>
    <mergeCell ref="H471:I471"/>
    <mergeCell ref="E457:F457"/>
    <mergeCell ref="E458:F458"/>
    <mergeCell ref="H460:I460"/>
    <mergeCell ref="E462:F462"/>
    <mergeCell ref="E463:F463"/>
    <mergeCell ref="E464:F464"/>
    <mergeCell ref="H449:I449"/>
    <mergeCell ref="E451:F451"/>
    <mergeCell ref="E452:F452"/>
    <mergeCell ref="E453:F453"/>
    <mergeCell ref="E454:F454"/>
    <mergeCell ref="E455:F455"/>
    <mergeCell ref="H438:I438"/>
    <mergeCell ref="E440:F440"/>
    <mergeCell ref="E441:F441"/>
    <mergeCell ref="E442:F442"/>
    <mergeCell ref="E478:F478"/>
    <mergeCell ref="E479:F479"/>
    <mergeCell ref="E480:F480"/>
    <mergeCell ref="H482:I482"/>
    <mergeCell ref="E484:F484"/>
    <mergeCell ref="E507:F507"/>
    <mergeCell ref="E508:F508"/>
    <mergeCell ref="E509:F509"/>
    <mergeCell ref="E510:F510"/>
    <mergeCell ref="E511:F511"/>
    <mergeCell ref="E512:F512"/>
    <mergeCell ref="E499:F499"/>
    <mergeCell ref="E500:F500"/>
    <mergeCell ref="E501:F501"/>
    <mergeCell ref="E502:F502"/>
    <mergeCell ref="H504:I504"/>
    <mergeCell ref="E506:F506"/>
    <mergeCell ref="E491:F491"/>
    <mergeCell ref="H493:I493"/>
    <mergeCell ref="E495:F495"/>
    <mergeCell ref="E496:F496"/>
    <mergeCell ref="E497:F497"/>
    <mergeCell ref="E498:F498"/>
    <mergeCell ref="E485:F485"/>
    <mergeCell ref="E486:F486"/>
    <mergeCell ref="E487:F487"/>
    <mergeCell ref="E488:F488"/>
    <mergeCell ref="E489:F489"/>
    <mergeCell ref="E490:F490"/>
    <mergeCell ref="E533:F533"/>
    <mergeCell ref="E534:F534"/>
    <mergeCell ref="E535:F535"/>
    <mergeCell ref="H537:I537"/>
    <mergeCell ref="E539:F539"/>
    <mergeCell ref="E540:F540"/>
    <mergeCell ref="H526:I526"/>
    <mergeCell ref="E528:F528"/>
    <mergeCell ref="E529:F529"/>
    <mergeCell ref="E530:F530"/>
    <mergeCell ref="E531:F531"/>
    <mergeCell ref="E532:F532"/>
    <mergeCell ref="E555:F555"/>
    <mergeCell ref="E556:F556"/>
    <mergeCell ref="E557:F557"/>
    <mergeCell ref="H559:I559"/>
    <mergeCell ref="E561:F561"/>
    <mergeCell ref="E577:F577"/>
    <mergeCell ref="E578:F578"/>
    <mergeCell ref="E579:F579"/>
    <mergeCell ref="H581:I581"/>
    <mergeCell ref="E567:F567"/>
    <mergeCell ref="E568:F568"/>
    <mergeCell ref="H570:I570"/>
    <mergeCell ref="E572:F572"/>
    <mergeCell ref="E573:F573"/>
    <mergeCell ref="E574:F574"/>
    <mergeCell ref="E597:F597"/>
    <mergeCell ref="E598:F598"/>
    <mergeCell ref="E599:F599"/>
    <mergeCell ref="H601:I601"/>
    <mergeCell ref="E603:F603"/>
    <mergeCell ref="E520:F520"/>
    <mergeCell ref="E521:F521"/>
    <mergeCell ref="E522:F522"/>
    <mergeCell ref="E523:F523"/>
    <mergeCell ref="E524:F524"/>
    <mergeCell ref="H548:I548"/>
    <mergeCell ref="E550:F550"/>
    <mergeCell ref="E551:F551"/>
    <mergeCell ref="E552:F552"/>
    <mergeCell ref="E553:F553"/>
    <mergeCell ref="E554:F554"/>
    <mergeCell ref="E541:F541"/>
    <mergeCell ref="E542:F542"/>
    <mergeCell ref="E543:F543"/>
    <mergeCell ref="E544:F544"/>
    <mergeCell ref="E545:F545"/>
    <mergeCell ref="E546:F546"/>
    <mergeCell ref="E623:F623"/>
    <mergeCell ref="E624:F624"/>
    <mergeCell ref="E609:F609"/>
    <mergeCell ref="H611:I611"/>
    <mergeCell ref="E613:F613"/>
    <mergeCell ref="E614:F614"/>
    <mergeCell ref="E615:F615"/>
    <mergeCell ref="E616:F616"/>
    <mergeCell ref="E639:F639"/>
    <mergeCell ref="H641:I641"/>
    <mergeCell ref="E643:F643"/>
    <mergeCell ref="E644:F644"/>
    <mergeCell ref="E645:F645"/>
    <mergeCell ref="E562:F562"/>
    <mergeCell ref="E563:F563"/>
    <mergeCell ref="E564:F564"/>
    <mergeCell ref="E565:F565"/>
    <mergeCell ref="E566:F566"/>
    <mergeCell ref="E589:F589"/>
    <mergeCell ref="H591:I591"/>
    <mergeCell ref="E593:F593"/>
    <mergeCell ref="E594:F594"/>
    <mergeCell ref="E595:F595"/>
    <mergeCell ref="E596:F596"/>
    <mergeCell ref="E583:F583"/>
    <mergeCell ref="E584:F584"/>
    <mergeCell ref="E585:F585"/>
    <mergeCell ref="E586:F586"/>
    <mergeCell ref="E587:F587"/>
    <mergeCell ref="E588:F588"/>
    <mergeCell ref="E575:F575"/>
    <mergeCell ref="E576:F576"/>
    <mergeCell ref="H652:I652"/>
    <mergeCell ref="E654:F654"/>
    <mergeCell ref="E655:F655"/>
    <mergeCell ref="E656:F656"/>
    <mergeCell ref="E657:F657"/>
    <mergeCell ref="E658:F658"/>
    <mergeCell ref="E681:F681"/>
    <mergeCell ref="E682:F682"/>
    <mergeCell ref="H684:I684"/>
    <mergeCell ref="E686:F686"/>
    <mergeCell ref="E687:F687"/>
    <mergeCell ref="E604:F604"/>
    <mergeCell ref="E605:F605"/>
    <mergeCell ref="E606:F606"/>
    <mergeCell ref="E607:F607"/>
    <mergeCell ref="E608:F608"/>
    <mergeCell ref="E633:F633"/>
    <mergeCell ref="E634:F634"/>
    <mergeCell ref="E635:F635"/>
    <mergeCell ref="E636:F636"/>
    <mergeCell ref="E637:F637"/>
    <mergeCell ref="E638:F638"/>
    <mergeCell ref="E625:F625"/>
    <mergeCell ref="E626:F626"/>
    <mergeCell ref="E627:F627"/>
    <mergeCell ref="E628:F628"/>
    <mergeCell ref="H630:I630"/>
    <mergeCell ref="E632:F632"/>
    <mergeCell ref="E617:F617"/>
    <mergeCell ref="E618:F618"/>
    <mergeCell ref="E619:F619"/>
    <mergeCell ref="H621:I621"/>
    <mergeCell ref="E697:F697"/>
    <mergeCell ref="E698:F698"/>
    <mergeCell ref="E699:F699"/>
    <mergeCell ref="E700:F700"/>
    <mergeCell ref="E723:F723"/>
    <mergeCell ref="E724:F724"/>
    <mergeCell ref="H726:I726"/>
    <mergeCell ref="E728:F728"/>
    <mergeCell ref="E729:F729"/>
    <mergeCell ref="E646:F646"/>
    <mergeCell ref="E647:F647"/>
    <mergeCell ref="E648:F648"/>
    <mergeCell ref="E649:F649"/>
    <mergeCell ref="E650:F650"/>
    <mergeCell ref="H674:I674"/>
    <mergeCell ref="E676:F676"/>
    <mergeCell ref="E677:F677"/>
    <mergeCell ref="E678:F678"/>
    <mergeCell ref="E679:F679"/>
    <mergeCell ref="E680:F680"/>
    <mergeCell ref="E667:F667"/>
    <mergeCell ref="E668:F668"/>
    <mergeCell ref="E669:F669"/>
    <mergeCell ref="E670:F670"/>
    <mergeCell ref="E671:F671"/>
    <mergeCell ref="E672:F672"/>
    <mergeCell ref="E659:F659"/>
    <mergeCell ref="E660:F660"/>
    <mergeCell ref="E661:F661"/>
    <mergeCell ref="H663:I663"/>
    <mergeCell ref="E665:F665"/>
    <mergeCell ref="E666:F666"/>
    <mergeCell ref="E741:F741"/>
    <mergeCell ref="E742:F742"/>
    <mergeCell ref="H766:I766"/>
    <mergeCell ref="E768:F768"/>
    <mergeCell ref="E769:F769"/>
    <mergeCell ref="E770:F770"/>
    <mergeCell ref="E771:F771"/>
    <mergeCell ref="E688:F688"/>
    <mergeCell ref="E689:F689"/>
    <mergeCell ref="E690:F690"/>
    <mergeCell ref="E691:F691"/>
    <mergeCell ref="E692:F692"/>
    <mergeCell ref="E717:F717"/>
    <mergeCell ref="E718:F718"/>
    <mergeCell ref="E719:F719"/>
    <mergeCell ref="E720:F720"/>
    <mergeCell ref="E721:F721"/>
    <mergeCell ref="E722:F722"/>
    <mergeCell ref="E709:F709"/>
    <mergeCell ref="E710:F710"/>
    <mergeCell ref="E711:F711"/>
    <mergeCell ref="E712:F712"/>
    <mergeCell ref="E713:F713"/>
    <mergeCell ref="H715:I715"/>
    <mergeCell ref="E701:F701"/>
    <mergeCell ref="E702:F702"/>
    <mergeCell ref="E703:F703"/>
    <mergeCell ref="H705:I705"/>
    <mergeCell ref="E707:F707"/>
    <mergeCell ref="E708:F708"/>
    <mergeCell ref="E693:F693"/>
    <mergeCell ref="H695:I695"/>
    <mergeCell ref="E807:F807"/>
    <mergeCell ref="E808:F808"/>
    <mergeCell ref="H810:I810"/>
    <mergeCell ref="E812:F812"/>
    <mergeCell ref="E813:F813"/>
    <mergeCell ref="E730:F730"/>
    <mergeCell ref="E731:F731"/>
    <mergeCell ref="E732:F732"/>
    <mergeCell ref="E733:F733"/>
    <mergeCell ref="E734:F734"/>
    <mergeCell ref="E759:F759"/>
    <mergeCell ref="E760:F760"/>
    <mergeCell ref="E761:F761"/>
    <mergeCell ref="E762:F762"/>
    <mergeCell ref="E763:F763"/>
    <mergeCell ref="E764:F764"/>
    <mergeCell ref="E751:F751"/>
    <mergeCell ref="E752:F752"/>
    <mergeCell ref="E753:F753"/>
    <mergeCell ref="E754:F754"/>
    <mergeCell ref="H756:I756"/>
    <mergeCell ref="E758:F758"/>
    <mergeCell ref="E743:F743"/>
    <mergeCell ref="E744:F744"/>
    <mergeCell ref="H746:I746"/>
    <mergeCell ref="E748:F748"/>
    <mergeCell ref="E749:F749"/>
    <mergeCell ref="E750:F750"/>
    <mergeCell ref="H736:I736"/>
    <mergeCell ref="E738:F738"/>
    <mergeCell ref="E739:F739"/>
    <mergeCell ref="E740:F740"/>
    <mergeCell ref="E772:F772"/>
    <mergeCell ref="E773:F773"/>
    <mergeCell ref="E774:F774"/>
    <mergeCell ref="E775:F775"/>
    <mergeCell ref="H777:I777"/>
    <mergeCell ref="E801:F801"/>
    <mergeCell ref="E802:F802"/>
    <mergeCell ref="E803:F803"/>
    <mergeCell ref="E804:F804"/>
    <mergeCell ref="E805:F805"/>
    <mergeCell ref="E806:F806"/>
    <mergeCell ref="E793:F793"/>
    <mergeCell ref="E794:F794"/>
    <mergeCell ref="E795:F795"/>
    <mergeCell ref="E796:F796"/>
    <mergeCell ref="E797:F797"/>
    <mergeCell ref="H799:I799"/>
    <mergeCell ref="E785:F785"/>
    <mergeCell ref="E786:F786"/>
    <mergeCell ref="H788:I788"/>
    <mergeCell ref="E790:F790"/>
    <mergeCell ref="E791:F791"/>
    <mergeCell ref="E792:F792"/>
    <mergeCell ref="E779:F779"/>
    <mergeCell ref="E780:F780"/>
    <mergeCell ref="E781:F781"/>
    <mergeCell ref="E782:F782"/>
    <mergeCell ref="E783:F783"/>
    <mergeCell ref="E784:F784"/>
    <mergeCell ref="E827:F827"/>
    <mergeCell ref="E828:F828"/>
    <mergeCell ref="H830:I830"/>
    <mergeCell ref="E832:F832"/>
    <mergeCell ref="E833:F833"/>
    <mergeCell ref="E834:F834"/>
    <mergeCell ref="H820:I820"/>
    <mergeCell ref="E822:F822"/>
    <mergeCell ref="E823:F823"/>
    <mergeCell ref="E824:F824"/>
    <mergeCell ref="E825:F825"/>
    <mergeCell ref="E826:F826"/>
    <mergeCell ref="E849:F849"/>
    <mergeCell ref="E850:F850"/>
    <mergeCell ref="H852:I852"/>
    <mergeCell ref="E854:F854"/>
    <mergeCell ref="E855:F855"/>
    <mergeCell ref="E871:F871"/>
    <mergeCell ref="E872:F872"/>
    <mergeCell ref="H874:I874"/>
    <mergeCell ref="E876:F876"/>
    <mergeCell ref="E861:F861"/>
    <mergeCell ref="H863:I863"/>
    <mergeCell ref="E865:F865"/>
    <mergeCell ref="E866:F866"/>
    <mergeCell ref="E867:F867"/>
    <mergeCell ref="E868:F868"/>
    <mergeCell ref="E891:F891"/>
    <mergeCell ref="E892:F892"/>
    <mergeCell ref="H894:I894"/>
    <mergeCell ref="E896:F896"/>
    <mergeCell ref="E897:F897"/>
    <mergeCell ref="E814:F814"/>
    <mergeCell ref="E815:F815"/>
    <mergeCell ref="E816:F816"/>
    <mergeCell ref="E817:F817"/>
    <mergeCell ref="E818:F818"/>
    <mergeCell ref="E841:F841"/>
    <mergeCell ref="H843:I843"/>
    <mergeCell ref="E845:F845"/>
    <mergeCell ref="E846:F846"/>
    <mergeCell ref="E847:F847"/>
    <mergeCell ref="E848:F848"/>
    <mergeCell ref="E835:F835"/>
    <mergeCell ref="E836:F836"/>
    <mergeCell ref="E837:F837"/>
    <mergeCell ref="E838:F838"/>
    <mergeCell ref="E839:F839"/>
    <mergeCell ref="E840:F840"/>
    <mergeCell ref="E917:F917"/>
    <mergeCell ref="E918:F918"/>
    <mergeCell ref="E905:F905"/>
    <mergeCell ref="E906:F906"/>
    <mergeCell ref="E907:F907"/>
    <mergeCell ref="E908:F908"/>
    <mergeCell ref="E909:F909"/>
    <mergeCell ref="E910:F910"/>
    <mergeCell ref="E935:F935"/>
    <mergeCell ref="E936:F936"/>
    <mergeCell ref="E937:F937"/>
    <mergeCell ref="H939:I939"/>
    <mergeCell ref="E941:F941"/>
    <mergeCell ref="E856:F856"/>
    <mergeCell ref="E857:F857"/>
    <mergeCell ref="E858:F858"/>
    <mergeCell ref="E859:F859"/>
    <mergeCell ref="E860:F860"/>
    <mergeCell ref="E883:F883"/>
    <mergeCell ref="H885:I885"/>
    <mergeCell ref="E887:F887"/>
    <mergeCell ref="E888:F888"/>
    <mergeCell ref="E889:F889"/>
    <mergeCell ref="E890:F890"/>
    <mergeCell ref="E877:F877"/>
    <mergeCell ref="E878:F878"/>
    <mergeCell ref="E879:F879"/>
    <mergeCell ref="E880:F880"/>
    <mergeCell ref="E881:F881"/>
    <mergeCell ref="E882:F882"/>
    <mergeCell ref="E869:F869"/>
    <mergeCell ref="E870:F870"/>
    <mergeCell ref="H948:I948"/>
    <mergeCell ref="E950:F950"/>
    <mergeCell ref="E951:F951"/>
    <mergeCell ref="E952:F952"/>
    <mergeCell ref="E953:F953"/>
    <mergeCell ref="E954:F954"/>
    <mergeCell ref="E979:F979"/>
    <mergeCell ref="E980:F980"/>
    <mergeCell ref="E981:F981"/>
    <mergeCell ref="H983:I983"/>
    <mergeCell ref="E985:F985"/>
    <mergeCell ref="E898:F898"/>
    <mergeCell ref="E899:F899"/>
    <mergeCell ref="E900:F900"/>
    <mergeCell ref="H902:I902"/>
    <mergeCell ref="E904:F904"/>
    <mergeCell ref="E927:F927"/>
    <mergeCell ref="E928:F928"/>
    <mergeCell ref="H930:I930"/>
    <mergeCell ref="E932:F932"/>
    <mergeCell ref="E933:F933"/>
    <mergeCell ref="E934:F934"/>
    <mergeCell ref="E919:F919"/>
    <mergeCell ref="H921:I921"/>
    <mergeCell ref="E923:F923"/>
    <mergeCell ref="E924:F924"/>
    <mergeCell ref="E925:F925"/>
    <mergeCell ref="E926:F926"/>
    <mergeCell ref="H912:I912"/>
    <mergeCell ref="E914:F914"/>
    <mergeCell ref="E915:F915"/>
    <mergeCell ref="E916:F916"/>
    <mergeCell ref="E993:F993"/>
    <mergeCell ref="H995:I995"/>
    <mergeCell ref="E997:F997"/>
    <mergeCell ref="E998:F998"/>
    <mergeCell ref="E1023:F1023"/>
    <mergeCell ref="E1024:F1024"/>
    <mergeCell ref="E1025:F1025"/>
    <mergeCell ref="H1027:I1027"/>
    <mergeCell ref="E1029:F1029"/>
    <mergeCell ref="E942:F942"/>
    <mergeCell ref="E943:F943"/>
    <mergeCell ref="E944:F944"/>
    <mergeCell ref="E945:F945"/>
    <mergeCell ref="E946:F946"/>
    <mergeCell ref="E971:F971"/>
    <mergeCell ref="E972:F972"/>
    <mergeCell ref="H974:I974"/>
    <mergeCell ref="E976:F976"/>
    <mergeCell ref="E977:F977"/>
    <mergeCell ref="E978:F978"/>
    <mergeCell ref="E963:F963"/>
    <mergeCell ref="H965:I965"/>
    <mergeCell ref="E967:F967"/>
    <mergeCell ref="E968:F968"/>
    <mergeCell ref="E969:F969"/>
    <mergeCell ref="E970:F970"/>
    <mergeCell ref="E955:F955"/>
    <mergeCell ref="H957:I957"/>
    <mergeCell ref="E959:F959"/>
    <mergeCell ref="E960:F960"/>
    <mergeCell ref="E961:F961"/>
    <mergeCell ref="E962:F962"/>
    <mergeCell ref="E1041:F1041"/>
    <mergeCell ref="E1042:F1042"/>
    <mergeCell ref="E1067:F1067"/>
    <mergeCell ref="E1068:F1068"/>
    <mergeCell ref="E1069:F1069"/>
    <mergeCell ref="E1070:F1070"/>
    <mergeCell ref="H1072:I1072"/>
    <mergeCell ref="E986:F986"/>
    <mergeCell ref="E987:F987"/>
    <mergeCell ref="E988:F988"/>
    <mergeCell ref="E989:F989"/>
    <mergeCell ref="E990:F990"/>
    <mergeCell ref="E1015:F1015"/>
    <mergeCell ref="E1016:F1016"/>
    <mergeCell ref="E1017:F1017"/>
    <mergeCell ref="H1019:I1019"/>
    <mergeCell ref="E1021:F1021"/>
    <mergeCell ref="E1022:F1022"/>
    <mergeCell ref="E1007:F1007"/>
    <mergeCell ref="E1008:F1008"/>
    <mergeCell ref="E1009:F1009"/>
    <mergeCell ref="H1011:I1011"/>
    <mergeCell ref="E1013:F1013"/>
    <mergeCell ref="E1014:F1014"/>
    <mergeCell ref="E999:F999"/>
    <mergeCell ref="E1000:F1000"/>
    <mergeCell ref="E1001:F1001"/>
    <mergeCell ref="H1003:I1003"/>
    <mergeCell ref="E1005:F1005"/>
    <mergeCell ref="E1006:F1006"/>
    <mergeCell ref="E991:F991"/>
    <mergeCell ref="E992:F992"/>
    <mergeCell ref="E1111:F1111"/>
    <mergeCell ref="E1112:F1112"/>
    <mergeCell ref="E1113:F1113"/>
    <mergeCell ref="E1114:F1114"/>
    <mergeCell ref="E1115:F1115"/>
    <mergeCell ref="E1030:F1030"/>
    <mergeCell ref="E1031:F1031"/>
    <mergeCell ref="E1032:F1032"/>
    <mergeCell ref="E1033:F1033"/>
    <mergeCell ref="E1034:F1034"/>
    <mergeCell ref="E1059:F1059"/>
    <mergeCell ref="E1060:F1060"/>
    <mergeCell ref="E1061:F1061"/>
    <mergeCell ref="H1063:I1063"/>
    <mergeCell ref="E1065:F1065"/>
    <mergeCell ref="E1066:F1066"/>
    <mergeCell ref="E1051:F1051"/>
    <mergeCell ref="E1052:F1052"/>
    <mergeCell ref="H1054:I1054"/>
    <mergeCell ref="E1056:F1056"/>
    <mergeCell ref="E1057:F1057"/>
    <mergeCell ref="E1058:F1058"/>
    <mergeCell ref="E1043:F1043"/>
    <mergeCell ref="H1045:I1045"/>
    <mergeCell ref="E1047:F1047"/>
    <mergeCell ref="E1048:F1048"/>
    <mergeCell ref="E1049:F1049"/>
    <mergeCell ref="E1050:F1050"/>
    <mergeCell ref="H1036:I1036"/>
    <mergeCell ref="E1038:F1038"/>
    <mergeCell ref="E1039:F1039"/>
    <mergeCell ref="E1040:F1040"/>
    <mergeCell ref="E1074:F1074"/>
    <mergeCell ref="E1075:F1075"/>
    <mergeCell ref="E1076:F1076"/>
    <mergeCell ref="E1077:F1077"/>
    <mergeCell ref="E1078:F1078"/>
    <mergeCell ref="E1103:F1103"/>
    <mergeCell ref="E1104:F1104"/>
    <mergeCell ref="E1105:F1105"/>
    <mergeCell ref="E1106:F1106"/>
    <mergeCell ref="H1108:I1108"/>
    <mergeCell ref="E1110:F1110"/>
    <mergeCell ref="E1095:F1095"/>
    <mergeCell ref="E1096:F1096"/>
    <mergeCell ref="E1097:F1097"/>
    <mergeCell ref="H1099:I1099"/>
    <mergeCell ref="E1101:F1101"/>
    <mergeCell ref="E1102:F1102"/>
    <mergeCell ref="E1087:F1087"/>
    <mergeCell ref="E1088:F1088"/>
    <mergeCell ref="H1090:I1090"/>
    <mergeCell ref="E1092:F1092"/>
    <mergeCell ref="E1093:F1093"/>
    <mergeCell ref="E1094:F1094"/>
    <mergeCell ref="E1079:F1079"/>
    <mergeCell ref="H1081:I1081"/>
    <mergeCell ref="E1083:F1083"/>
    <mergeCell ref="E1084:F1084"/>
    <mergeCell ref="E1085:F1085"/>
    <mergeCell ref="E1086:F1086"/>
    <mergeCell ref="E1131:F1131"/>
    <mergeCell ref="H1133:I1133"/>
    <mergeCell ref="E1135:F1135"/>
    <mergeCell ref="E1136:F1136"/>
    <mergeCell ref="E1137:F1137"/>
    <mergeCell ref="E1138:F1138"/>
    <mergeCell ref="E1123:F1123"/>
    <mergeCell ref="H1125:I1125"/>
    <mergeCell ref="E1127:F1127"/>
    <mergeCell ref="E1128:F1128"/>
    <mergeCell ref="E1129:F1129"/>
    <mergeCell ref="E1130:F1130"/>
    <mergeCell ref="E1155:F1155"/>
    <mergeCell ref="E1156:F1156"/>
    <mergeCell ref="E1157:F1157"/>
    <mergeCell ref="E1158:F1158"/>
    <mergeCell ref="E1159:F1159"/>
    <mergeCell ref="H1117:I1117"/>
    <mergeCell ref="E1119:F1119"/>
    <mergeCell ref="E1120:F1120"/>
    <mergeCell ref="E1121:F1121"/>
    <mergeCell ref="E1122:F1122"/>
    <mergeCell ref="E1147:F1147"/>
    <mergeCell ref="E1148:F1148"/>
    <mergeCell ref="E1149:F1149"/>
    <mergeCell ref="H1151:I1151"/>
    <mergeCell ref="E1153:F1153"/>
    <mergeCell ref="E1154:F1154"/>
    <mergeCell ref="H1178:I1178"/>
    <mergeCell ref="E1180:F1180"/>
    <mergeCell ref="E1181:F1181"/>
    <mergeCell ref="E1182:F1182"/>
    <mergeCell ref="H1140:I1140"/>
    <mergeCell ref="E1142:F1142"/>
    <mergeCell ref="E1143:F1143"/>
    <mergeCell ref="E1144:F1144"/>
    <mergeCell ref="E1145:F1145"/>
    <mergeCell ref="E1146:F1146"/>
    <mergeCell ref="H1170:I1170"/>
    <mergeCell ref="E1172:F1172"/>
    <mergeCell ref="E1173:F1173"/>
    <mergeCell ref="E1174:F1174"/>
    <mergeCell ref="E1175:F1175"/>
    <mergeCell ref="E1176:F1176"/>
    <mergeCell ref="H1162:I1162"/>
    <mergeCell ref="E1164:F1164"/>
    <mergeCell ref="E1165:F1165"/>
    <mergeCell ref="E1166:F1166"/>
    <mergeCell ref="E1167:F1167"/>
    <mergeCell ref="E1243:F1243"/>
    <mergeCell ref="E1244:F1244"/>
    <mergeCell ref="E1245:F1245"/>
    <mergeCell ref="E1246:F1246"/>
    <mergeCell ref="H1248:I1248"/>
    <mergeCell ref="E1168:F1168"/>
    <mergeCell ref="E1199:F1199"/>
    <mergeCell ref="E1200:F1200"/>
    <mergeCell ref="E1201:F1201"/>
    <mergeCell ref="E1202:F1202"/>
    <mergeCell ref="E1203:F1203"/>
    <mergeCell ref="E1160:F1160"/>
    <mergeCell ref="E1191:F1191"/>
    <mergeCell ref="E1192:F1192"/>
    <mergeCell ref="E1193:F1193"/>
    <mergeCell ref="E1194:F1194"/>
    <mergeCell ref="E1195:F1195"/>
    <mergeCell ref="H1197:I1197"/>
    <mergeCell ref="E1183:F1183"/>
    <mergeCell ref="E1184:F1184"/>
    <mergeCell ref="E1185:F1185"/>
    <mergeCell ref="E1186:F1186"/>
    <mergeCell ref="E1187:F1187"/>
    <mergeCell ref="H1189:I1189"/>
    <mergeCell ref="E1204:F1204"/>
    <mergeCell ref="E1205:F1205"/>
    <mergeCell ref="E1206:F1206"/>
    <mergeCell ref="E1207:F1207"/>
    <mergeCell ref="H1209:I1209"/>
    <mergeCell ref="E1235:F1235"/>
    <mergeCell ref="H1237:I1237"/>
    <mergeCell ref="E1239:F1239"/>
    <mergeCell ref="E1240:F1240"/>
    <mergeCell ref="E1241:F1241"/>
    <mergeCell ref="E1242:F1242"/>
    <mergeCell ref="E1227:F1227"/>
    <mergeCell ref="E1228:F1228"/>
    <mergeCell ref="H1230:I1230"/>
    <mergeCell ref="E1232:F1232"/>
    <mergeCell ref="E1233:F1233"/>
    <mergeCell ref="E1234:F1234"/>
    <mergeCell ref="E1219:F1219"/>
    <mergeCell ref="E1220:F1220"/>
    <mergeCell ref="E1221:F1221"/>
    <mergeCell ref="H1223:I1223"/>
    <mergeCell ref="E1225:F1225"/>
    <mergeCell ref="E1226:F1226"/>
    <mergeCell ref="E1211:F1211"/>
    <mergeCell ref="E1212:F1212"/>
    <mergeCell ref="E1213:F1213"/>
    <mergeCell ref="E1214:F1214"/>
    <mergeCell ref="H1216:I1216"/>
    <mergeCell ref="E1218:F1218"/>
    <mergeCell ref="E1263:F1263"/>
    <mergeCell ref="E1264:F1264"/>
    <mergeCell ref="E1265:F1265"/>
    <mergeCell ref="E1266:F1266"/>
    <mergeCell ref="H1268:I1268"/>
    <mergeCell ref="E1270:F1270"/>
    <mergeCell ref="E1255:F1255"/>
    <mergeCell ref="E1256:F1256"/>
    <mergeCell ref="H1258:I1258"/>
    <mergeCell ref="E1260:F1260"/>
    <mergeCell ref="E1261:F1261"/>
    <mergeCell ref="E1262:F1262"/>
    <mergeCell ref="H1286:I1286"/>
    <mergeCell ref="E1288:F1288"/>
    <mergeCell ref="E1289:F1289"/>
    <mergeCell ref="E1290:F1290"/>
    <mergeCell ref="E1291:F1291"/>
    <mergeCell ref="H1308:I1308"/>
    <mergeCell ref="E1310:F1310"/>
    <mergeCell ref="E1311:F1311"/>
    <mergeCell ref="E1312:F1312"/>
    <mergeCell ref="H1298:I1298"/>
    <mergeCell ref="E1300:F1300"/>
    <mergeCell ref="E1301:F1301"/>
    <mergeCell ref="E1302:F1302"/>
    <mergeCell ref="E1303:F1303"/>
    <mergeCell ref="E1304:F1304"/>
    <mergeCell ref="H1328:I1328"/>
    <mergeCell ref="E1330:F1330"/>
    <mergeCell ref="E1331:F1331"/>
    <mergeCell ref="E1332:F1332"/>
    <mergeCell ref="E1333:F1333"/>
    <mergeCell ref="E1250:F1250"/>
    <mergeCell ref="E1251:F1251"/>
    <mergeCell ref="E1252:F1252"/>
    <mergeCell ref="E1253:F1253"/>
    <mergeCell ref="E1254:F1254"/>
    <mergeCell ref="H1278:I1278"/>
    <mergeCell ref="E1280:F1280"/>
    <mergeCell ref="E1281:F1281"/>
    <mergeCell ref="E1282:F1282"/>
    <mergeCell ref="E1283:F1283"/>
    <mergeCell ref="E1284:F1284"/>
    <mergeCell ref="E1271:F1271"/>
    <mergeCell ref="E1272:F1272"/>
    <mergeCell ref="E1273:F1273"/>
    <mergeCell ref="E1274:F1274"/>
    <mergeCell ref="E1275:F1275"/>
    <mergeCell ref="E1276:F1276"/>
    <mergeCell ref="H1352:I1352"/>
    <mergeCell ref="E1354:F1354"/>
    <mergeCell ref="E1339:F1339"/>
    <mergeCell ref="E1340:F1340"/>
    <mergeCell ref="E1341:F1341"/>
    <mergeCell ref="H1343:I1343"/>
    <mergeCell ref="E1345:F1345"/>
    <mergeCell ref="E1346:F1346"/>
    <mergeCell ref="E1371:F1371"/>
    <mergeCell ref="H1373:I1373"/>
    <mergeCell ref="E1375:F1375"/>
    <mergeCell ref="E1376:F1376"/>
    <mergeCell ref="E1377:F1377"/>
    <mergeCell ref="E1292:F1292"/>
    <mergeCell ref="E1293:F1293"/>
    <mergeCell ref="E1294:F1294"/>
    <mergeCell ref="E1295:F1295"/>
    <mergeCell ref="E1296:F1296"/>
    <mergeCell ref="E1321:F1321"/>
    <mergeCell ref="E1322:F1322"/>
    <mergeCell ref="E1323:F1323"/>
    <mergeCell ref="E1324:F1324"/>
    <mergeCell ref="E1325:F1325"/>
    <mergeCell ref="E1326:F1326"/>
    <mergeCell ref="E1313:F1313"/>
    <mergeCell ref="E1314:F1314"/>
    <mergeCell ref="E1315:F1315"/>
    <mergeCell ref="E1316:F1316"/>
    <mergeCell ref="H1318:I1318"/>
    <mergeCell ref="E1320:F1320"/>
    <mergeCell ref="E1305:F1305"/>
    <mergeCell ref="E1306:F1306"/>
    <mergeCell ref="E1385:F1385"/>
    <mergeCell ref="E1386:F1386"/>
    <mergeCell ref="E1387:F1387"/>
    <mergeCell ref="E1388:F1388"/>
    <mergeCell ref="E1389:F1389"/>
    <mergeCell ref="E1390:F1390"/>
    <mergeCell ref="E1413:F1413"/>
    <mergeCell ref="H1415:I1415"/>
    <mergeCell ref="E1417:F1417"/>
    <mergeCell ref="E1418:F1418"/>
    <mergeCell ref="E1419:F1419"/>
    <mergeCell ref="E1334:F1334"/>
    <mergeCell ref="E1335:F1335"/>
    <mergeCell ref="E1336:F1336"/>
    <mergeCell ref="E1337:F1337"/>
    <mergeCell ref="E1338:F1338"/>
    <mergeCell ref="E1363:F1363"/>
    <mergeCell ref="E1364:F1364"/>
    <mergeCell ref="E1365:F1365"/>
    <mergeCell ref="H1367:I1367"/>
    <mergeCell ref="E1369:F1369"/>
    <mergeCell ref="E1370:F1370"/>
    <mergeCell ref="E1355:F1355"/>
    <mergeCell ref="E1356:F1356"/>
    <mergeCell ref="E1357:F1357"/>
    <mergeCell ref="E1358:F1358"/>
    <mergeCell ref="H1360:I1360"/>
    <mergeCell ref="E1362:F1362"/>
    <mergeCell ref="E1347:F1347"/>
    <mergeCell ref="E1348:F1348"/>
    <mergeCell ref="E1349:F1349"/>
    <mergeCell ref="E1350:F1350"/>
    <mergeCell ref="E1429:F1429"/>
    <mergeCell ref="E1430:F1430"/>
    <mergeCell ref="H1432:I1432"/>
    <mergeCell ref="E1434:F1434"/>
    <mergeCell ref="E1457:F1457"/>
    <mergeCell ref="H1459:I1459"/>
    <mergeCell ref="E1461:F1461"/>
    <mergeCell ref="E1462:F1462"/>
    <mergeCell ref="E1463:F1463"/>
    <mergeCell ref="E1378:F1378"/>
    <mergeCell ref="E1379:F1379"/>
    <mergeCell ref="E1380:F1380"/>
    <mergeCell ref="H1382:I1382"/>
    <mergeCell ref="E1384:F1384"/>
    <mergeCell ref="E1407:F1407"/>
    <mergeCell ref="E1408:F1408"/>
    <mergeCell ref="E1409:F1409"/>
    <mergeCell ref="E1410:F1410"/>
    <mergeCell ref="E1411:F1411"/>
    <mergeCell ref="E1412:F1412"/>
    <mergeCell ref="H1400:I1400"/>
    <mergeCell ref="E1402:F1402"/>
    <mergeCell ref="E1403:F1403"/>
    <mergeCell ref="E1404:F1404"/>
    <mergeCell ref="E1405:F1405"/>
    <mergeCell ref="E1406:F1406"/>
    <mergeCell ref="E1391:F1391"/>
    <mergeCell ref="H1393:I1393"/>
    <mergeCell ref="E1395:F1395"/>
    <mergeCell ref="E1396:F1396"/>
    <mergeCell ref="E1397:F1397"/>
    <mergeCell ref="E1398:F1398"/>
    <mergeCell ref="E1475:F1475"/>
    <mergeCell ref="E1476:F1476"/>
    <mergeCell ref="E1501:F1501"/>
    <mergeCell ref="E1502:F1502"/>
    <mergeCell ref="E1503:F1503"/>
    <mergeCell ref="E1504:F1504"/>
    <mergeCell ref="H1506:I1506"/>
    <mergeCell ref="E1420:F1420"/>
    <mergeCell ref="E1421:F1421"/>
    <mergeCell ref="E1422:F1422"/>
    <mergeCell ref="E1423:F1423"/>
    <mergeCell ref="E1424:F1424"/>
    <mergeCell ref="E1449:F1449"/>
    <mergeCell ref="H1451:I1451"/>
    <mergeCell ref="E1453:F1453"/>
    <mergeCell ref="E1454:F1454"/>
    <mergeCell ref="E1455:F1455"/>
    <mergeCell ref="E1456:F1456"/>
    <mergeCell ref="E1441:F1441"/>
    <mergeCell ref="H1443:I1443"/>
    <mergeCell ref="E1445:F1445"/>
    <mergeCell ref="E1446:F1446"/>
    <mergeCell ref="E1447:F1447"/>
    <mergeCell ref="E1448:F1448"/>
    <mergeCell ref="E1435:F1435"/>
    <mergeCell ref="E1436:F1436"/>
    <mergeCell ref="E1437:F1437"/>
    <mergeCell ref="E1438:F1438"/>
    <mergeCell ref="E1439:F1439"/>
    <mergeCell ref="E1440:F1440"/>
    <mergeCell ref="H1426:I1426"/>
    <mergeCell ref="E1428:F1428"/>
    <mergeCell ref="E1543:F1543"/>
    <mergeCell ref="E1544:F1544"/>
    <mergeCell ref="H1546:I1546"/>
    <mergeCell ref="E1548:F1548"/>
    <mergeCell ref="E1549:F1549"/>
    <mergeCell ref="E1464:F1464"/>
    <mergeCell ref="E1465:F1465"/>
    <mergeCell ref="H1467:I1467"/>
    <mergeCell ref="E1469:F1469"/>
    <mergeCell ref="E1470:F1470"/>
    <mergeCell ref="E1493:F1493"/>
    <mergeCell ref="E1494:F1494"/>
    <mergeCell ref="E1495:F1495"/>
    <mergeCell ref="H1497:I1497"/>
    <mergeCell ref="E1499:F1499"/>
    <mergeCell ref="E1500:F1500"/>
    <mergeCell ref="E1485:F1485"/>
    <mergeCell ref="E1486:F1486"/>
    <mergeCell ref="E1487:F1487"/>
    <mergeCell ref="H1489:I1489"/>
    <mergeCell ref="E1491:F1491"/>
    <mergeCell ref="E1492:F1492"/>
    <mergeCell ref="E1477:F1477"/>
    <mergeCell ref="E1478:F1478"/>
    <mergeCell ref="E1479:F1479"/>
    <mergeCell ref="H1481:I1481"/>
    <mergeCell ref="E1483:F1483"/>
    <mergeCell ref="E1484:F1484"/>
    <mergeCell ref="E1471:F1471"/>
    <mergeCell ref="E1472:F1472"/>
    <mergeCell ref="E1473:F1473"/>
    <mergeCell ref="E1474:F1474"/>
    <mergeCell ref="E1508:F1508"/>
    <mergeCell ref="E1509:F1509"/>
    <mergeCell ref="E1510:F1510"/>
    <mergeCell ref="E1511:F1511"/>
    <mergeCell ref="E1512:F1512"/>
    <mergeCell ref="E1537:F1537"/>
    <mergeCell ref="E1538:F1538"/>
    <mergeCell ref="E1539:F1539"/>
    <mergeCell ref="E1540:F1540"/>
    <mergeCell ref="E1541:F1541"/>
    <mergeCell ref="E1542:F1542"/>
    <mergeCell ref="E1529:F1529"/>
    <mergeCell ref="E1530:F1530"/>
    <mergeCell ref="H1532:I1532"/>
    <mergeCell ref="E1534:F1534"/>
    <mergeCell ref="E1535:F1535"/>
    <mergeCell ref="E1536:F1536"/>
    <mergeCell ref="E1521:F1521"/>
    <mergeCell ref="H1523:I1523"/>
    <mergeCell ref="E1525:F1525"/>
    <mergeCell ref="E1526:F1526"/>
    <mergeCell ref="E1527:F1527"/>
    <mergeCell ref="E1528:F1528"/>
    <mergeCell ref="H1514:I1514"/>
    <mergeCell ref="E1516:F1516"/>
    <mergeCell ref="E1517:F1517"/>
    <mergeCell ref="E1518:F1518"/>
    <mergeCell ref="E1519:F1519"/>
    <mergeCell ref="E1520:F1520"/>
    <mergeCell ref="E1563:F1563"/>
    <mergeCell ref="E1564:F1564"/>
    <mergeCell ref="E1565:F1565"/>
    <mergeCell ref="H1567:I1567"/>
    <mergeCell ref="E1569:F1569"/>
    <mergeCell ref="E1570:F1570"/>
    <mergeCell ref="E1557:F1557"/>
    <mergeCell ref="E1558:F1558"/>
    <mergeCell ref="E1559:F1559"/>
    <mergeCell ref="E1560:F1560"/>
    <mergeCell ref="E1561:F1561"/>
    <mergeCell ref="E1562:F1562"/>
    <mergeCell ref="E1587:F1587"/>
    <mergeCell ref="E1588:F1588"/>
    <mergeCell ref="E1589:F1589"/>
    <mergeCell ref="H1591:I1591"/>
    <mergeCell ref="E1593:F1593"/>
    <mergeCell ref="E1611:F1611"/>
    <mergeCell ref="H1613:I1613"/>
    <mergeCell ref="E1615:F1615"/>
    <mergeCell ref="E1616:F1616"/>
    <mergeCell ref="E1601:F1601"/>
    <mergeCell ref="E1602:F1602"/>
    <mergeCell ref="E1603:F1603"/>
    <mergeCell ref="H1605:I1605"/>
    <mergeCell ref="E1607:F1607"/>
    <mergeCell ref="E1608:F1608"/>
    <mergeCell ref="E1631:F1631"/>
    <mergeCell ref="E1632:F1632"/>
    <mergeCell ref="H1634:I1634"/>
    <mergeCell ref="E1636:F1636"/>
    <mergeCell ref="E1637:F1637"/>
    <mergeCell ref="E1550:F1550"/>
    <mergeCell ref="E1551:F1551"/>
    <mergeCell ref="E1552:F1552"/>
    <mergeCell ref="E1553:F1553"/>
    <mergeCell ref="H1555:I1555"/>
    <mergeCell ref="E1579:F1579"/>
    <mergeCell ref="E1580:F1580"/>
    <mergeCell ref="E1581:F1581"/>
    <mergeCell ref="H1583:I1583"/>
    <mergeCell ref="E1585:F1585"/>
    <mergeCell ref="E1586:F1586"/>
    <mergeCell ref="E1571:F1571"/>
    <mergeCell ref="E1572:F1572"/>
    <mergeCell ref="E1573:F1573"/>
    <mergeCell ref="H1575:I1575"/>
    <mergeCell ref="E1577:F1577"/>
    <mergeCell ref="E1578:F1578"/>
    <mergeCell ref="E1655:F1655"/>
    <mergeCell ref="E1656:F1656"/>
    <mergeCell ref="E1643:F1643"/>
    <mergeCell ref="E1644:F1644"/>
    <mergeCell ref="E1645:F1645"/>
    <mergeCell ref="H1647:I1647"/>
    <mergeCell ref="A1649:K1649"/>
    <mergeCell ref="E1650:F1650"/>
    <mergeCell ref="E1671:F1671"/>
    <mergeCell ref="E1672:F1672"/>
    <mergeCell ref="H1674:I1674"/>
    <mergeCell ref="E1676:F1676"/>
    <mergeCell ref="E1677:F1677"/>
    <mergeCell ref="E1594:F1594"/>
    <mergeCell ref="E1595:F1595"/>
    <mergeCell ref="E1596:F1596"/>
    <mergeCell ref="E1597:F1597"/>
    <mergeCell ref="H1599:I1599"/>
    <mergeCell ref="H1624:I1624"/>
    <mergeCell ref="E1626:F1626"/>
    <mergeCell ref="E1627:F1627"/>
    <mergeCell ref="E1628:F1628"/>
    <mergeCell ref="E1629:F1629"/>
    <mergeCell ref="E1630:F1630"/>
    <mergeCell ref="E1617:F1617"/>
    <mergeCell ref="E1618:F1618"/>
    <mergeCell ref="E1619:F1619"/>
    <mergeCell ref="E1620:F1620"/>
    <mergeCell ref="E1621:F1621"/>
    <mergeCell ref="E1622:F1622"/>
    <mergeCell ref="E1609:F1609"/>
    <mergeCell ref="E1610:F1610"/>
    <mergeCell ref="E1683:F1683"/>
    <mergeCell ref="E1684:F1684"/>
    <mergeCell ref="E1685:F1685"/>
    <mergeCell ref="H1687:I1687"/>
    <mergeCell ref="E1689:F1689"/>
    <mergeCell ref="E1690:F1690"/>
    <mergeCell ref="E1713:F1713"/>
    <mergeCell ref="H1715:I1715"/>
    <mergeCell ref="E1717:F1717"/>
    <mergeCell ref="E1718:F1718"/>
    <mergeCell ref="E1719:F1719"/>
    <mergeCell ref="E1638:F1638"/>
    <mergeCell ref="E1639:F1639"/>
    <mergeCell ref="E1640:F1640"/>
    <mergeCell ref="E1641:F1641"/>
    <mergeCell ref="E1642:F1642"/>
    <mergeCell ref="E1665:F1665"/>
    <mergeCell ref="E1666:F1666"/>
    <mergeCell ref="E1667:F1667"/>
    <mergeCell ref="E1668:F1668"/>
    <mergeCell ref="E1669:F1669"/>
    <mergeCell ref="E1670:F1670"/>
    <mergeCell ref="E1657:F1657"/>
    <mergeCell ref="E1658:F1658"/>
    <mergeCell ref="E1659:F1659"/>
    <mergeCell ref="H1661:I1661"/>
    <mergeCell ref="E1663:F1663"/>
    <mergeCell ref="E1664:F1664"/>
    <mergeCell ref="E1651:F1651"/>
    <mergeCell ref="E1652:F1652"/>
    <mergeCell ref="E1653:F1653"/>
    <mergeCell ref="E1654:F1654"/>
    <mergeCell ref="E1729:F1729"/>
    <mergeCell ref="E1730:F1730"/>
    <mergeCell ref="E1731:F1731"/>
    <mergeCell ref="E1732:F1732"/>
    <mergeCell ref="E1755:F1755"/>
    <mergeCell ref="E1756:F1756"/>
    <mergeCell ref="H1758:I1758"/>
    <mergeCell ref="E1760:F1760"/>
    <mergeCell ref="E1761:F1761"/>
    <mergeCell ref="E1678:F1678"/>
    <mergeCell ref="E1679:F1679"/>
    <mergeCell ref="E1680:F1680"/>
    <mergeCell ref="E1681:F1681"/>
    <mergeCell ref="E1682:F1682"/>
    <mergeCell ref="E1705:F1705"/>
    <mergeCell ref="H1707:I1707"/>
    <mergeCell ref="E1709:F1709"/>
    <mergeCell ref="E1710:F1710"/>
    <mergeCell ref="E1711:F1711"/>
    <mergeCell ref="E1712:F1712"/>
    <mergeCell ref="E1699:F1699"/>
    <mergeCell ref="E1700:F1700"/>
    <mergeCell ref="E1701:F1701"/>
    <mergeCell ref="E1702:F1702"/>
    <mergeCell ref="E1703:F1703"/>
    <mergeCell ref="E1704:F1704"/>
    <mergeCell ref="E1691:F1691"/>
    <mergeCell ref="E1692:F1692"/>
    <mergeCell ref="E1693:F1693"/>
    <mergeCell ref="E1694:F1694"/>
    <mergeCell ref="H1696:I1696"/>
    <mergeCell ref="E1698:F1698"/>
    <mergeCell ref="E1773:F1773"/>
    <mergeCell ref="E1774:F1774"/>
    <mergeCell ref="E1797:F1797"/>
    <mergeCell ref="E1798:F1798"/>
    <mergeCell ref="E1799:F1799"/>
    <mergeCell ref="E1800:F1800"/>
    <mergeCell ref="E1801:F1801"/>
    <mergeCell ref="E1720:F1720"/>
    <mergeCell ref="E1721:F1721"/>
    <mergeCell ref="E1722:F1722"/>
    <mergeCell ref="E1723:F1723"/>
    <mergeCell ref="H1725:I1725"/>
    <mergeCell ref="E1749:F1749"/>
    <mergeCell ref="E1750:F1750"/>
    <mergeCell ref="E1751:F1751"/>
    <mergeCell ref="E1752:F1752"/>
    <mergeCell ref="E1753:F1753"/>
    <mergeCell ref="E1754:F1754"/>
    <mergeCell ref="E1741:F1741"/>
    <mergeCell ref="E1742:F1742"/>
    <mergeCell ref="E1743:F1743"/>
    <mergeCell ref="H1745:I1745"/>
    <mergeCell ref="E1747:F1747"/>
    <mergeCell ref="E1748:F1748"/>
    <mergeCell ref="E1733:F1733"/>
    <mergeCell ref="H1735:I1735"/>
    <mergeCell ref="E1737:F1737"/>
    <mergeCell ref="E1738:F1738"/>
    <mergeCell ref="E1739:F1739"/>
    <mergeCell ref="E1740:F1740"/>
    <mergeCell ref="E1727:F1727"/>
    <mergeCell ref="E1728:F1728"/>
    <mergeCell ref="E1843:F1843"/>
    <mergeCell ref="E1844:F1844"/>
    <mergeCell ref="E1845:F1845"/>
    <mergeCell ref="H1847:I1847"/>
    <mergeCell ref="E1849:F1849"/>
    <mergeCell ref="E1762:F1762"/>
    <mergeCell ref="E1763:F1763"/>
    <mergeCell ref="E1764:F1764"/>
    <mergeCell ref="E1765:F1765"/>
    <mergeCell ref="E1766:F1766"/>
    <mergeCell ref="E1789:F1789"/>
    <mergeCell ref="E1790:F1790"/>
    <mergeCell ref="E1791:F1791"/>
    <mergeCell ref="E1792:F1792"/>
    <mergeCell ref="H1794:I1794"/>
    <mergeCell ref="E1796:F1796"/>
    <mergeCell ref="E1783:F1783"/>
    <mergeCell ref="E1784:F1784"/>
    <mergeCell ref="E1785:F1785"/>
    <mergeCell ref="E1786:F1786"/>
    <mergeCell ref="E1787:F1787"/>
    <mergeCell ref="E1788:F1788"/>
    <mergeCell ref="E1775:F1775"/>
    <mergeCell ref="E1776:F1776"/>
    <mergeCell ref="E1777:F1777"/>
    <mergeCell ref="E1778:F1778"/>
    <mergeCell ref="E1779:F1779"/>
    <mergeCell ref="H1781:I1781"/>
    <mergeCell ref="H1768:I1768"/>
    <mergeCell ref="E1770:F1770"/>
    <mergeCell ref="E1771:F1771"/>
    <mergeCell ref="E1772:F1772"/>
    <mergeCell ref="E1802:F1802"/>
    <mergeCell ref="E1803:F1803"/>
    <mergeCell ref="E1804:F1804"/>
    <mergeCell ref="E1805:F1805"/>
    <mergeCell ref="H1807:I1807"/>
    <mergeCell ref="E1833:F1833"/>
    <mergeCell ref="H1835:I1835"/>
    <mergeCell ref="E1837:F1837"/>
    <mergeCell ref="E1838:F1838"/>
    <mergeCell ref="E1839:F1839"/>
    <mergeCell ref="H1841:I1841"/>
    <mergeCell ref="E1825:F1825"/>
    <mergeCell ref="E1826:F1826"/>
    <mergeCell ref="E1827:F1827"/>
    <mergeCell ref="H1829:I1829"/>
    <mergeCell ref="E1831:F1831"/>
    <mergeCell ref="E1832:F1832"/>
    <mergeCell ref="E1817:F1817"/>
    <mergeCell ref="E1818:F1818"/>
    <mergeCell ref="E1819:F1819"/>
    <mergeCell ref="E1820:F1820"/>
    <mergeCell ref="E1821:F1821"/>
    <mergeCell ref="H1823:I1823"/>
    <mergeCell ref="E1809:F1809"/>
    <mergeCell ref="E1810:F1810"/>
    <mergeCell ref="E1811:F1811"/>
    <mergeCell ref="E1812:F1812"/>
    <mergeCell ref="H1814:I1814"/>
    <mergeCell ref="E1816:F1816"/>
    <mergeCell ref="E1865:F1865"/>
    <mergeCell ref="E1866:F1866"/>
    <mergeCell ref="E1867:F1867"/>
    <mergeCell ref="H1869:I1869"/>
    <mergeCell ref="E1871:F1871"/>
    <mergeCell ref="E1872:F1872"/>
    <mergeCell ref="E1857:F1857"/>
    <mergeCell ref="E1858:F1858"/>
    <mergeCell ref="E1859:F1859"/>
    <mergeCell ref="E1860:F1860"/>
    <mergeCell ref="E1861:F1861"/>
    <mergeCell ref="H1863:I1863"/>
    <mergeCell ref="E1891:F1891"/>
    <mergeCell ref="E1892:F1892"/>
    <mergeCell ref="E1893:F1893"/>
    <mergeCell ref="E1894:F1894"/>
    <mergeCell ref="H1896:I1896"/>
    <mergeCell ref="H1914:I1914"/>
    <mergeCell ref="E1916:F1916"/>
    <mergeCell ref="E1917:F1917"/>
    <mergeCell ref="E1918:F1918"/>
    <mergeCell ref="E1903:F1903"/>
    <mergeCell ref="E1904:F1904"/>
    <mergeCell ref="E1905:F1905"/>
    <mergeCell ref="H1907:I1907"/>
    <mergeCell ref="E1909:F1909"/>
    <mergeCell ref="E1910:F1910"/>
    <mergeCell ref="E1937:F1937"/>
    <mergeCell ref="E1938:F1938"/>
    <mergeCell ref="E1939:F1939"/>
    <mergeCell ref="H1941:I1941"/>
    <mergeCell ref="E1943:F1943"/>
    <mergeCell ref="E1850:F1850"/>
    <mergeCell ref="E1851:F1851"/>
    <mergeCell ref="E1852:F1852"/>
    <mergeCell ref="H1854:I1854"/>
    <mergeCell ref="E1856:F1856"/>
    <mergeCell ref="E1883:F1883"/>
    <mergeCell ref="E1884:F1884"/>
    <mergeCell ref="E1885:F1885"/>
    <mergeCell ref="H1887:I1887"/>
    <mergeCell ref="E1889:F1889"/>
    <mergeCell ref="E1890:F1890"/>
    <mergeCell ref="E1873:F1873"/>
    <mergeCell ref="H1875:I1875"/>
    <mergeCell ref="E1877:F1877"/>
    <mergeCell ref="E1878:F1878"/>
    <mergeCell ref="E1879:F1879"/>
    <mergeCell ref="H1881:I1881"/>
    <mergeCell ref="E1963:F1963"/>
    <mergeCell ref="E1964:F1964"/>
    <mergeCell ref="H1950:I1950"/>
    <mergeCell ref="E1952:F1952"/>
    <mergeCell ref="E1953:F1953"/>
    <mergeCell ref="E1954:F1954"/>
    <mergeCell ref="E1955:F1955"/>
    <mergeCell ref="E1956:F1956"/>
    <mergeCell ref="H1982:I1982"/>
    <mergeCell ref="E1984:F1984"/>
    <mergeCell ref="E1985:F1985"/>
    <mergeCell ref="E1986:F1986"/>
    <mergeCell ref="E1987:F1987"/>
    <mergeCell ref="E1898:F1898"/>
    <mergeCell ref="E1899:F1899"/>
    <mergeCell ref="E1900:F1900"/>
    <mergeCell ref="E1901:F1901"/>
    <mergeCell ref="E1902:F1902"/>
    <mergeCell ref="H1928:I1928"/>
    <mergeCell ref="E1930:F1930"/>
    <mergeCell ref="E1931:F1931"/>
    <mergeCell ref="E1932:F1932"/>
    <mergeCell ref="E1933:F1933"/>
    <mergeCell ref="H1935:I1935"/>
    <mergeCell ref="E1919:F1919"/>
    <mergeCell ref="H1921:I1921"/>
    <mergeCell ref="E1923:F1923"/>
    <mergeCell ref="E1924:F1924"/>
    <mergeCell ref="E1925:F1925"/>
    <mergeCell ref="E1926:F1926"/>
    <mergeCell ref="E1911:F1911"/>
    <mergeCell ref="E1912:F1912"/>
    <mergeCell ref="E1997:F1997"/>
    <mergeCell ref="E1998:F1998"/>
    <mergeCell ref="E1999:F1999"/>
    <mergeCell ref="E2000:F2000"/>
    <mergeCell ref="E2001:F2001"/>
    <mergeCell ref="E2002:F2002"/>
    <mergeCell ref="E2027:F2027"/>
    <mergeCell ref="H2029:I2029"/>
    <mergeCell ref="E2031:F2031"/>
    <mergeCell ref="E2032:F2032"/>
    <mergeCell ref="E2033:F2033"/>
    <mergeCell ref="E1944:F1944"/>
    <mergeCell ref="E1945:F1945"/>
    <mergeCell ref="E1946:F1946"/>
    <mergeCell ref="E1947:F1947"/>
    <mergeCell ref="E1948:F1948"/>
    <mergeCell ref="E1973:F1973"/>
    <mergeCell ref="H1975:I1975"/>
    <mergeCell ref="E1977:F1977"/>
    <mergeCell ref="E1978:F1978"/>
    <mergeCell ref="E1979:F1979"/>
    <mergeCell ref="E1980:F1980"/>
    <mergeCell ref="E1965:F1965"/>
    <mergeCell ref="E1966:F1966"/>
    <mergeCell ref="H1968:I1968"/>
    <mergeCell ref="E1970:F1970"/>
    <mergeCell ref="E1971:F1971"/>
    <mergeCell ref="E1972:F1972"/>
    <mergeCell ref="E1957:F1957"/>
    <mergeCell ref="E1958:F1958"/>
    <mergeCell ref="E1959:F1959"/>
    <mergeCell ref="H1961:I1961"/>
    <mergeCell ref="E2045:F2045"/>
    <mergeCell ref="E2046:F2046"/>
    <mergeCell ref="E2047:F2047"/>
    <mergeCell ref="H2049:I2049"/>
    <mergeCell ref="H2074:I2074"/>
    <mergeCell ref="E2076:F2076"/>
    <mergeCell ref="E2077:F2077"/>
    <mergeCell ref="E2078:F2078"/>
    <mergeCell ref="E2079:F2079"/>
    <mergeCell ref="H1989:I1989"/>
    <mergeCell ref="E1991:F1991"/>
    <mergeCell ref="E1992:F1992"/>
    <mergeCell ref="E1993:F1993"/>
    <mergeCell ref="H1995:I1995"/>
    <mergeCell ref="E2019:F2019"/>
    <mergeCell ref="E2020:F2020"/>
    <mergeCell ref="H2022:I2022"/>
    <mergeCell ref="E2024:F2024"/>
    <mergeCell ref="E2025:F2025"/>
    <mergeCell ref="E2026:F2026"/>
    <mergeCell ref="E2011:F2011"/>
    <mergeCell ref="E2012:F2012"/>
    <mergeCell ref="E2013:F2013"/>
    <mergeCell ref="H2015:I2015"/>
    <mergeCell ref="E2017:F2017"/>
    <mergeCell ref="E2018:F2018"/>
    <mergeCell ref="H2004:I2004"/>
    <mergeCell ref="E2006:F2006"/>
    <mergeCell ref="E2007:F2007"/>
    <mergeCell ref="E2008:F2008"/>
    <mergeCell ref="E2009:F2009"/>
    <mergeCell ref="E2010:F2010"/>
    <mergeCell ref="H2094:I2094"/>
    <mergeCell ref="E2096:F2096"/>
    <mergeCell ref="E2117:F2117"/>
    <mergeCell ref="E2118:F2118"/>
    <mergeCell ref="H2120:I2120"/>
    <mergeCell ref="E2122:F2122"/>
    <mergeCell ref="E2123:F2123"/>
    <mergeCell ref="E2034:F2034"/>
    <mergeCell ref="H2036:I2036"/>
    <mergeCell ref="E2038:F2038"/>
    <mergeCell ref="E2039:F2039"/>
    <mergeCell ref="E2040:F2040"/>
    <mergeCell ref="E2065:F2065"/>
    <mergeCell ref="H2067:I2067"/>
    <mergeCell ref="E2069:F2069"/>
    <mergeCell ref="E2070:F2070"/>
    <mergeCell ref="E2071:F2071"/>
    <mergeCell ref="E2072:F2072"/>
    <mergeCell ref="E2057:F2057"/>
    <mergeCell ref="E2058:F2058"/>
    <mergeCell ref="H2060:I2060"/>
    <mergeCell ref="E2062:F2062"/>
    <mergeCell ref="E2063:F2063"/>
    <mergeCell ref="E2064:F2064"/>
    <mergeCell ref="E2051:F2051"/>
    <mergeCell ref="E2052:F2052"/>
    <mergeCell ref="E2053:F2053"/>
    <mergeCell ref="E2054:F2054"/>
    <mergeCell ref="E2055:F2055"/>
    <mergeCell ref="E2056:F2056"/>
    <mergeCell ref="E2041:F2041"/>
    <mergeCell ref="H2043:I2043"/>
    <mergeCell ref="E2165:F2165"/>
    <mergeCell ref="E2166:F2166"/>
    <mergeCell ref="E2167:F2167"/>
    <mergeCell ref="E2168:F2168"/>
    <mergeCell ref="E2169:F2169"/>
    <mergeCell ref="H2081:I2081"/>
    <mergeCell ref="E2083:F2083"/>
    <mergeCell ref="E2084:F2084"/>
    <mergeCell ref="E2085:F2085"/>
    <mergeCell ref="E2086:F2086"/>
    <mergeCell ref="E2111:F2111"/>
    <mergeCell ref="E2112:F2112"/>
    <mergeCell ref="E2113:F2113"/>
    <mergeCell ref="E2114:F2114"/>
    <mergeCell ref="E2115:F2115"/>
    <mergeCell ref="E2116:F2116"/>
    <mergeCell ref="E2103:F2103"/>
    <mergeCell ref="E2104:F2104"/>
    <mergeCell ref="E2105:F2105"/>
    <mergeCell ref="H2107:I2107"/>
    <mergeCell ref="E2109:F2109"/>
    <mergeCell ref="E2110:F2110"/>
    <mergeCell ref="E2097:F2097"/>
    <mergeCell ref="E2098:F2098"/>
    <mergeCell ref="E2099:F2099"/>
    <mergeCell ref="E2100:F2100"/>
    <mergeCell ref="E2101:F2101"/>
    <mergeCell ref="E2102:F2102"/>
    <mergeCell ref="H2088:I2088"/>
    <mergeCell ref="E2090:F2090"/>
    <mergeCell ref="E2091:F2091"/>
    <mergeCell ref="E2092:F2092"/>
    <mergeCell ref="E2207:F2207"/>
    <mergeCell ref="E2208:F2208"/>
    <mergeCell ref="H2210:I2210"/>
    <mergeCell ref="E2124:F2124"/>
    <mergeCell ref="E2125:F2125"/>
    <mergeCell ref="E2126:F2126"/>
    <mergeCell ref="E2135:F2135"/>
    <mergeCell ref="E2136:F2136"/>
    <mergeCell ref="H2156:I2156"/>
    <mergeCell ref="E2158:F2158"/>
    <mergeCell ref="E2159:F2159"/>
    <mergeCell ref="E2160:F2160"/>
    <mergeCell ref="H2162:I2162"/>
    <mergeCell ref="E2164:F2164"/>
    <mergeCell ref="E2147:F2147"/>
    <mergeCell ref="E2148:F2148"/>
    <mergeCell ref="H2150:I2150"/>
    <mergeCell ref="E2152:F2152"/>
    <mergeCell ref="E2153:F2153"/>
    <mergeCell ref="E2154:F2154"/>
    <mergeCell ref="H2138:I2138"/>
    <mergeCell ref="E2140:F2140"/>
    <mergeCell ref="E2141:F2141"/>
    <mergeCell ref="E2142:F2142"/>
    <mergeCell ref="H2144:I2144"/>
    <mergeCell ref="E2146:F2146"/>
    <mergeCell ref="H2128:I2128"/>
    <mergeCell ref="E2130:F2130"/>
    <mergeCell ref="E2131:F2131"/>
    <mergeCell ref="E2132:F2132"/>
    <mergeCell ref="E2133:F2133"/>
    <mergeCell ref="E2134:F2134"/>
    <mergeCell ref="E2257:F2257"/>
    <mergeCell ref="E2170:F2170"/>
    <mergeCell ref="E2171:F2171"/>
    <mergeCell ref="E2172:F2172"/>
    <mergeCell ref="H2174:I2174"/>
    <mergeCell ref="E2176:F2176"/>
    <mergeCell ref="H2198:I2198"/>
    <mergeCell ref="E2200:F2200"/>
    <mergeCell ref="E2201:F2201"/>
    <mergeCell ref="E2202:F2202"/>
    <mergeCell ref="E2203:F2203"/>
    <mergeCell ref="E2204:F2204"/>
    <mergeCell ref="E2191:F2191"/>
    <mergeCell ref="E2192:F2192"/>
    <mergeCell ref="E2193:F2193"/>
    <mergeCell ref="E2194:F2194"/>
    <mergeCell ref="E2195:F2195"/>
    <mergeCell ref="E2196:F2196"/>
    <mergeCell ref="E2183:F2183"/>
    <mergeCell ref="E2184:F2184"/>
    <mergeCell ref="H2186:I2186"/>
    <mergeCell ref="E2188:F2188"/>
    <mergeCell ref="E2189:F2189"/>
    <mergeCell ref="E2190:F2190"/>
    <mergeCell ref="E2177:F2177"/>
    <mergeCell ref="E2178:F2178"/>
    <mergeCell ref="E2179:F2179"/>
    <mergeCell ref="E2180:F2180"/>
    <mergeCell ref="E2181:F2181"/>
    <mergeCell ref="E2182:F2182"/>
    <mergeCell ref="E2205:F2205"/>
    <mergeCell ref="E2206:F2206"/>
    <mergeCell ref="E2240:F2240"/>
    <mergeCell ref="H2226:I2226"/>
    <mergeCell ref="E2228:F2228"/>
    <mergeCell ref="E2229:F2229"/>
    <mergeCell ref="E2230:F2230"/>
    <mergeCell ref="E2231:F2231"/>
    <mergeCell ref="E2232:F2232"/>
    <mergeCell ref="H2218:I2218"/>
    <mergeCell ref="E2220:F2220"/>
    <mergeCell ref="E2221:F2221"/>
    <mergeCell ref="E2222:F2222"/>
    <mergeCell ref="E2223:F2223"/>
    <mergeCell ref="E2224:F2224"/>
    <mergeCell ref="E2251:F2251"/>
    <mergeCell ref="E2252:F2252"/>
    <mergeCell ref="E2253:F2253"/>
    <mergeCell ref="H2255:I2255"/>
    <mergeCell ref="E2276:F2276"/>
    <mergeCell ref="E2277:F2277"/>
    <mergeCell ref="H2279:I2279"/>
    <mergeCell ref="E2281:F2281"/>
    <mergeCell ref="E2282:F2282"/>
    <mergeCell ref="E2265:F2265"/>
    <mergeCell ref="H2267:I2267"/>
    <mergeCell ref="E2269:F2269"/>
    <mergeCell ref="E2270:F2270"/>
    <mergeCell ref="E2271:F2271"/>
    <mergeCell ref="H2273:I2273"/>
    <mergeCell ref="E2301:F2301"/>
    <mergeCell ref="H2303:I2303"/>
    <mergeCell ref="E2305:F2305"/>
    <mergeCell ref="E2306:F2306"/>
    <mergeCell ref="E2307:F2307"/>
    <mergeCell ref="E2212:F2212"/>
    <mergeCell ref="E2213:F2213"/>
    <mergeCell ref="E2214:F2214"/>
    <mergeCell ref="E2215:F2215"/>
    <mergeCell ref="E2216:F2216"/>
    <mergeCell ref="E2241:F2241"/>
    <mergeCell ref="H2243:I2243"/>
    <mergeCell ref="E2245:F2245"/>
    <mergeCell ref="E2246:F2246"/>
    <mergeCell ref="E2247:F2247"/>
    <mergeCell ref="H2249:I2249"/>
    <mergeCell ref="H2234:I2234"/>
    <mergeCell ref="E2236:F2236"/>
    <mergeCell ref="E2237:F2237"/>
    <mergeCell ref="E2238:F2238"/>
    <mergeCell ref="E2239:F2239"/>
    <mergeCell ref="E2330:F2330"/>
    <mergeCell ref="E2331:F2331"/>
    <mergeCell ref="H2333:I2333"/>
    <mergeCell ref="E2317:F2317"/>
    <mergeCell ref="E2318:F2318"/>
    <mergeCell ref="E2319:F2319"/>
    <mergeCell ref="H2321:I2321"/>
    <mergeCell ref="E2323:F2323"/>
    <mergeCell ref="E2324:F2324"/>
    <mergeCell ref="E2353:F2353"/>
    <mergeCell ref="E2354:F2354"/>
    <mergeCell ref="E2355:F2355"/>
    <mergeCell ref="H2357:I2357"/>
    <mergeCell ref="E2359:F2359"/>
    <mergeCell ref="E2258:F2258"/>
    <mergeCell ref="E2259:F2259"/>
    <mergeCell ref="H2261:I2261"/>
    <mergeCell ref="E2263:F2263"/>
    <mergeCell ref="E2264:F2264"/>
    <mergeCell ref="E2293:F2293"/>
    <mergeCell ref="E2294:F2294"/>
    <mergeCell ref="E2295:F2295"/>
    <mergeCell ref="H2297:I2297"/>
    <mergeCell ref="E2299:F2299"/>
    <mergeCell ref="E2300:F2300"/>
    <mergeCell ref="E2283:F2283"/>
    <mergeCell ref="H2285:I2285"/>
    <mergeCell ref="E2287:F2287"/>
    <mergeCell ref="E2288:F2288"/>
    <mergeCell ref="E2289:F2289"/>
    <mergeCell ref="H2291:I2291"/>
    <mergeCell ref="E2275:F2275"/>
    <mergeCell ref="E2384:F2384"/>
    <mergeCell ref="E2367:F2367"/>
    <mergeCell ref="H2369:I2369"/>
    <mergeCell ref="E2371:F2371"/>
    <mergeCell ref="E2372:F2372"/>
    <mergeCell ref="E2373:F2373"/>
    <mergeCell ref="H2375:I2375"/>
    <mergeCell ref="E2403:F2403"/>
    <mergeCell ref="H2405:I2405"/>
    <mergeCell ref="E2407:F2407"/>
    <mergeCell ref="E2408:F2408"/>
    <mergeCell ref="E2409:F2409"/>
    <mergeCell ref="H2309:I2309"/>
    <mergeCell ref="E2311:F2311"/>
    <mergeCell ref="E2312:F2312"/>
    <mergeCell ref="E2313:F2313"/>
    <mergeCell ref="H2315:I2315"/>
    <mergeCell ref="E2343:F2343"/>
    <mergeCell ref="H2345:I2345"/>
    <mergeCell ref="E2347:F2347"/>
    <mergeCell ref="E2348:F2348"/>
    <mergeCell ref="E2349:F2349"/>
    <mergeCell ref="H2351:I2351"/>
    <mergeCell ref="E2335:F2335"/>
    <mergeCell ref="E2336:F2336"/>
    <mergeCell ref="E2337:F2337"/>
    <mergeCell ref="H2339:I2339"/>
    <mergeCell ref="E2341:F2341"/>
    <mergeCell ref="E2342:F2342"/>
    <mergeCell ref="E2325:F2325"/>
    <mergeCell ref="H2327:I2327"/>
    <mergeCell ref="E2329:F2329"/>
    <mergeCell ref="E2420:F2420"/>
    <mergeCell ref="E2421:F2421"/>
    <mergeCell ref="H2423:I2423"/>
    <mergeCell ref="E2425:F2425"/>
    <mergeCell ref="E2426:F2426"/>
    <mergeCell ref="E2449:F2449"/>
    <mergeCell ref="E2450:F2450"/>
    <mergeCell ref="E2451:F2451"/>
    <mergeCell ref="E2452:F2452"/>
    <mergeCell ref="E2453:F2453"/>
    <mergeCell ref="E2360:F2360"/>
    <mergeCell ref="E2361:F2361"/>
    <mergeCell ref="H2363:I2363"/>
    <mergeCell ref="E2365:F2365"/>
    <mergeCell ref="E2366:F2366"/>
    <mergeCell ref="E2395:F2395"/>
    <mergeCell ref="E2396:F2396"/>
    <mergeCell ref="E2397:F2397"/>
    <mergeCell ref="H2399:I2399"/>
    <mergeCell ref="E2401:F2401"/>
    <mergeCell ref="E2402:F2402"/>
    <mergeCell ref="E2385:F2385"/>
    <mergeCell ref="H2387:I2387"/>
    <mergeCell ref="E2389:F2389"/>
    <mergeCell ref="E2390:F2390"/>
    <mergeCell ref="E2391:F2391"/>
    <mergeCell ref="H2393:I2393"/>
    <mergeCell ref="E2377:F2377"/>
    <mergeCell ref="E2378:F2378"/>
    <mergeCell ref="E2379:F2379"/>
    <mergeCell ref="H2381:I2381"/>
    <mergeCell ref="E2383:F2383"/>
    <mergeCell ref="E2466:F2466"/>
    <mergeCell ref="E2467:F2467"/>
    <mergeCell ref="E2468:F2468"/>
    <mergeCell ref="E2493:F2493"/>
    <mergeCell ref="E2494:F2494"/>
    <mergeCell ref="E2495:F2495"/>
    <mergeCell ref="E2496:F2496"/>
    <mergeCell ref="E2497:F2497"/>
    <mergeCell ref="H2411:I2411"/>
    <mergeCell ref="E2413:F2413"/>
    <mergeCell ref="E2414:F2414"/>
    <mergeCell ref="E2415:F2415"/>
    <mergeCell ref="H2417:I2417"/>
    <mergeCell ref="H2442:I2442"/>
    <mergeCell ref="E2444:F2444"/>
    <mergeCell ref="E2445:F2445"/>
    <mergeCell ref="E2446:F2446"/>
    <mergeCell ref="E2447:F2447"/>
    <mergeCell ref="E2448:F2448"/>
    <mergeCell ref="E2435:F2435"/>
    <mergeCell ref="E2436:F2436"/>
    <mergeCell ref="E2437:F2437"/>
    <mergeCell ref="E2438:F2438"/>
    <mergeCell ref="E2439:F2439"/>
    <mergeCell ref="E2440:F2440"/>
    <mergeCell ref="E2427:F2427"/>
    <mergeCell ref="H2429:I2429"/>
    <mergeCell ref="E2431:F2431"/>
    <mergeCell ref="E2432:F2432"/>
    <mergeCell ref="E2433:F2433"/>
    <mergeCell ref="E2434:F2434"/>
    <mergeCell ref="E2419:F2419"/>
    <mergeCell ref="H2513:I2513"/>
    <mergeCell ref="H2538:I2538"/>
    <mergeCell ref="E2540:F2540"/>
    <mergeCell ref="E2541:F2541"/>
    <mergeCell ref="E2542:F2542"/>
    <mergeCell ref="E2543:F2543"/>
    <mergeCell ref="H2455:I2455"/>
    <mergeCell ref="E2457:F2457"/>
    <mergeCell ref="E2458:F2458"/>
    <mergeCell ref="E2459:F2459"/>
    <mergeCell ref="E2460:F2460"/>
    <mergeCell ref="E2485:F2485"/>
    <mergeCell ref="E2486:F2486"/>
    <mergeCell ref="E2487:F2487"/>
    <mergeCell ref="E2488:F2488"/>
    <mergeCell ref="E2489:F2489"/>
    <mergeCell ref="H2491:I2491"/>
    <mergeCell ref="E2477:F2477"/>
    <mergeCell ref="E2478:F2478"/>
    <mergeCell ref="E2479:F2479"/>
    <mergeCell ref="E2480:F2480"/>
    <mergeCell ref="E2481:F2481"/>
    <mergeCell ref="H2483:I2483"/>
    <mergeCell ref="E2469:F2469"/>
    <mergeCell ref="E2470:F2470"/>
    <mergeCell ref="E2471:F2471"/>
    <mergeCell ref="E2472:F2472"/>
    <mergeCell ref="E2473:F2473"/>
    <mergeCell ref="H2475:I2475"/>
    <mergeCell ref="E2461:F2461"/>
    <mergeCell ref="H2463:I2463"/>
    <mergeCell ref="E2465:F2465"/>
    <mergeCell ref="E2580:F2580"/>
    <mergeCell ref="E2581:F2581"/>
    <mergeCell ref="H2583:I2583"/>
    <mergeCell ref="E2585:F2585"/>
    <mergeCell ref="E2498:F2498"/>
    <mergeCell ref="E2499:F2499"/>
    <mergeCell ref="H2501:I2501"/>
    <mergeCell ref="E2503:F2503"/>
    <mergeCell ref="E2504:F2504"/>
    <mergeCell ref="E2531:F2531"/>
    <mergeCell ref="E2532:F2532"/>
    <mergeCell ref="E2533:F2533"/>
    <mergeCell ref="E2534:F2534"/>
    <mergeCell ref="E2535:F2535"/>
    <mergeCell ref="E2536:F2536"/>
    <mergeCell ref="E2523:F2523"/>
    <mergeCell ref="H2525:I2525"/>
    <mergeCell ref="E2527:F2527"/>
    <mergeCell ref="E2528:F2528"/>
    <mergeCell ref="E2529:F2529"/>
    <mergeCell ref="E2530:F2530"/>
    <mergeCell ref="E2515:F2515"/>
    <mergeCell ref="E2516:F2516"/>
    <mergeCell ref="E2517:F2517"/>
    <mergeCell ref="H2519:I2519"/>
    <mergeCell ref="E2521:F2521"/>
    <mergeCell ref="E2522:F2522"/>
    <mergeCell ref="E2505:F2505"/>
    <mergeCell ref="H2507:I2507"/>
    <mergeCell ref="E2509:F2509"/>
    <mergeCell ref="E2510:F2510"/>
    <mergeCell ref="E2511:F2511"/>
    <mergeCell ref="H2629:I2629"/>
    <mergeCell ref="E2631:F2631"/>
    <mergeCell ref="E2544:F2544"/>
    <mergeCell ref="E2545:F2545"/>
    <mergeCell ref="E2546:F2546"/>
    <mergeCell ref="E2547:F2547"/>
    <mergeCell ref="E2548:F2548"/>
    <mergeCell ref="E2571:F2571"/>
    <mergeCell ref="H2573:I2573"/>
    <mergeCell ref="E2575:F2575"/>
    <mergeCell ref="E2576:F2576"/>
    <mergeCell ref="E2577:F2577"/>
    <mergeCell ref="E2578:F2578"/>
    <mergeCell ref="E2565:F2565"/>
    <mergeCell ref="E2566:F2566"/>
    <mergeCell ref="E2567:F2567"/>
    <mergeCell ref="E2568:F2568"/>
    <mergeCell ref="E2569:F2569"/>
    <mergeCell ref="E2570:F2570"/>
    <mergeCell ref="E2557:F2557"/>
    <mergeCell ref="E2558:F2558"/>
    <mergeCell ref="E2559:F2559"/>
    <mergeCell ref="E2560:F2560"/>
    <mergeCell ref="E2561:F2561"/>
    <mergeCell ref="H2563:I2563"/>
    <mergeCell ref="E2549:F2549"/>
    <mergeCell ref="H2551:I2551"/>
    <mergeCell ref="E2553:F2553"/>
    <mergeCell ref="E2554:F2554"/>
    <mergeCell ref="E2555:F2555"/>
    <mergeCell ref="E2556:F2556"/>
    <mergeCell ref="E2579:F2579"/>
    <mergeCell ref="H2610:I2610"/>
    <mergeCell ref="E2612:F2612"/>
    <mergeCell ref="E2613:F2613"/>
    <mergeCell ref="E2614:F2614"/>
    <mergeCell ref="H2616:I2616"/>
    <mergeCell ref="E2618:F2618"/>
    <mergeCell ref="E2601:F2601"/>
    <mergeCell ref="E2602:F2602"/>
    <mergeCell ref="H2604:I2604"/>
    <mergeCell ref="E2606:F2606"/>
    <mergeCell ref="E2607:F2607"/>
    <mergeCell ref="E2608:F2608"/>
    <mergeCell ref="H2592:I2592"/>
    <mergeCell ref="E2594:F2594"/>
    <mergeCell ref="E2595:F2595"/>
    <mergeCell ref="E2596:F2596"/>
    <mergeCell ref="H2598:I2598"/>
    <mergeCell ref="E2600:F2600"/>
    <mergeCell ref="E2642:F2642"/>
    <mergeCell ref="E2643:F2643"/>
    <mergeCell ref="E2673:F2673"/>
    <mergeCell ref="E2674:F2674"/>
    <mergeCell ref="E2675:F2675"/>
    <mergeCell ref="E2676:F2676"/>
    <mergeCell ref="E2677:F2677"/>
    <mergeCell ref="E2586:F2586"/>
    <mergeCell ref="E2587:F2587"/>
    <mergeCell ref="E2588:F2588"/>
    <mergeCell ref="E2589:F2589"/>
    <mergeCell ref="E2590:F2590"/>
    <mergeCell ref="E2619:F2619"/>
    <mergeCell ref="E2620:F2620"/>
    <mergeCell ref="E2621:F2621"/>
    <mergeCell ref="E2622:F2622"/>
    <mergeCell ref="E2623:F2623"/>
    <mergeCell ref="E2624:F2624"/>
    <mergeCell ref="E2625:F2625"/>
    <mergeCell ref="E2626:F2626"/>
    <mergeCell ref="E2627:F2627"/>
    <mergeCell ref="E2715:F2715"/>
    <mergeCell ref="E2716:F2716"/>
    <mergeCell ref="E2717:F2717"/>
    <mergeCell ref="H2719:I2719"/>
    <mergeCell ref="E2721:F2721"/>
    <mergeCell ref="E2632:F2632"/>
    <mergeCell ref="E2633:F2633"/>
    <mergeCell ref="E2634:F2634"/>
    <mergeCell ref="E2635:F2635"/>
    <mergeCell ref="E2644:F2644"/>
    <mergeCell ref="E2663:F2663"/>
    <mergeCell ref="H2665:I2665"/>
    <mergeCell ref="E2667:F2667"/>
    <mergeCell ref="E2668:F2668"/>
    <mergeCell ref="E2669:F2669"/>
    <mergeCell ref="H2671:I2671"/>
    <mergeCell ref="E2655:F2655"/>
    <mergeCell ref="E2656:F2656"/>
    <mergeCell ref="E2657:F2657"/>
    <mergeCell ref="H2659:I2659"/>
    <mergeCell ref="E2661:F2661"/>
    <mergeCell ref="E2662:F2662"/>
    <mergeCell ref="E2645:F2645"/>
    <mergeCell ref="H2647:I2647"/>
    <mergeCell ref="E2649:F2649"/>
    <mergeCell ref="E2650:F2650"/>
    <mergeCell ref="E2651:F2651"/>
    <mergeCell ref="H2653:I2653"/>
    <mergeCell ref="H2637:I2637"/>
    <mergeCell ref="E2639:F2639"/>
    <mergeCell ref="E2640:F2640"/>
    <mergeCell ref="E2641:F2641"/>
    <mergeCell ref="E2678:F2678"/>
    <mergeCell ref="E2679:F2679"/>
    <mergeCell ref="E2680:F2680"/>
    <mergeCell ref="E2681:F2681"/>
    <mergeCell ref="E2682:F2682"/>
    <mergeCell ref="E2705:F2705"/>
    <mergeCell ref="H2707:I2707"/>
    <mergeCell ref="E2709:F2709"/>
    <mergeCell ref="E2710:F2710"/>
    <mergeCell ref="E2711:F2711"/>
    <mergeCell ref="H2713:I2713"/>
    <mergeCell ref="E2699:F2699"/>
    <mergeCell ref="E2700:F2700"/>
    <mergeCell ref="E2701:F2701"/>
    <mergeCell ref="E2702:F2702"/>
    <mergeCell ref="E2703:F2703"/>
    <mergeCell ref="E2704:F2704"/>
    <mergeCell ref="E2691:F2691"/>
    <mergeCell ref="E2692:F2692"/>
    <mergeCell ref="E2693:F2693"/>
    <mergeCell ref="E2694:F2694"/>
    <mergeCell ref="E2695:F2695"/>
    <mergeCell ref="H2697:I2697"/>
    <mergeCell ref="H2684:I2684"/>
    <mergeCell ref="E2686:F2686"/>
    <mergeCell ref="E2687:F2687"/>
    <mergeCell ref="E2688:F2688"/>
    <mergeCell ref="E2689:F2689"/>
    <mergeCell ref="E2690:F2690"/>
    <mergeCell ref="E2737:F2737"/>
    <mergeCell ref="E2738:F2738"/>
    <mergeCell ref="E2739:F2739"/>
    <mergeCell ref="E2740:F2740"/>
    <mergeCell ref="E2741:F2741"/>
    <mergeCell ref="E2742:F2742"/>
    <mergeCell ref="H2725:I2725"/>
    <mergeCell ref="E2727:F2727"/>
    <mergeCell ref="E2728:F2728"/>
    <mergeCell ref="E2729:F2729"/>
    <mergeCell ref="H2731:I2731"/>
    <mergeCell ref="E2733:F2733"/>
    <mergeCell ref="E2759:F2759"/>
    <mergeCell ref="E2760:F2760"/>
    <mergeCell ref="E2761:F2761"/>
    <mergeCell ref="E2762:F2762"/>
    <mergeCell ref="E2763:F2763"/>
    <mergeCell ref="E2779:F2779"/>
    <mergeCell ref="E2780:F2780"/>
    <mergeCell ref="E2781:F2781"/>
    <mergeCell ref="H2783:I2783"/>
    <mergeCell ref="H2770:I2770"/>
    <mergeCell ref="E2772:F2772"/>
    <mergeCell ref="E2773:F2773"/>
    <mergeCell ref="E2774:F2774"/>
    <mergeCell ref="E2775:F2775"/>
    <mergeCell ref="E2776:F2776"/>
    <mergeCell ref="E2799:F2799"/>
    <mergeCell ref="E2800:F2800"/>
    <mergeCell ref="E2801:F2801"/>
    <mergeCell ref="E2802:F2802"/>
    <mergeCell ref="E2803:F2803"/>
    <mergeCell ref="E2722:F2722"/>
    <mergeCell ref="E2723:F2723"/>
    <mergeCell ref="E2734:F2734"/>
    <mergeCell ref="E2735:F2735"/>
    <mergeCell ref="E2736:F2736"/>
    <mergeCell ref="E2751:F2751"/>
    <mergeCell ref="E2752:F2752"/>
    <mergeCell ref="E2753:F2753"/>
    <mergeCell ref="E2754:F2754"/>
    <mergeCell ref="E2755:F2755"/>
    <mergeCell ref="H2757:I2757"/>
    <mergeCell ref="H2744:I2744"/>
    <mergeCell ref="E2746:F2746"/>
    <mergeCell ref="E2747:F2747"/>
    <mergeCell ref="E2748:F2748"/>
    <mergeCell ref="E2749:F2749"/>
    <mergeCell ref="E2750:F2750"/>
    <mergeCell ref="H2822:I2822"/>
    <mergeCell ref="E2824:F2824"/>
    <mergeCell ref="H2809:I2809"/>
    <mergeCell ref="E2811:F2811"/>
    <mergeCell ref="E2812:F2812"/>
    <mergeCell ref="E2813:F2813"/>
    <mergeCell ref="E2814:F2814"/>
    <mergeCell ref="E2815:F2815"/>
    <mergeCell ref="E2839:F2839"/>
    <mergeCell ref="E2840:F2840"/>
    <mergeCell ref="E2841:F2841"/>
    <mergeCell ref="E2842:F2842"/>
    <mergeCell ref="E2843:F2843"/>
    <mergeCell ref="E2764:F2764"/>
    <mergeCell ref="E2765:F2765"/>
    <mergeCell ref="E2766:F2766"/>
    <mergeCell ref="E2767:F2767"/>
    <mergeCell ref="E2768:F2768"/>
    <mergeCell ref="E2791:F2791"/>
    <mergeCell ref="E2792:F2792"/>
    <mergeCell ref="E2793:F2793"/>
    <mergeCell ref="E2794:F2794"/>
    <mergeCell ref="H2796:I2796"/>
    <mergeCell ref="E2798:F2798"/>
    <mergeCell ref="E2785:F2785"/>
    <mergeCell ref="E2786:F2786"/>
    <mergeCell ref="E2787:F2787"/>
    <mergeCell ref="E2788:F2788"/>
    <mergeCell ref="E2789:F2789"/>
    <mergeCell ref="E2790:F2790"/>
    <mergeCell ref="E2777:F2777"/>
    <mergeCell ref="E2778:F2778"/>
    <mergeCell ref="E2849:F2849"/>
    <mergeCell ref="E2850:F2850"/>
    <mergeCell ref="E2851:F2851"/>
    <mergeCell ref="E2852:F2852"/>
    <mergeCell ref="H2854:I2854"/>
    <mergeCell ref="E2856:F2856"/>
    <mergeCell ref="E2877:F2877"/>
    <mergeCell ref="E2878:F2878"/>
    <mergeCell ref="E2879:F2879"/>
    <mergeCell ref="E2880:F2880"/>
    <mergeCell ref="E2881:F2881"/>
    <mergeCell ref="E2804:F2804"/>
    <mergeCell ref="E2805:F2805"/>
    <mergeCell ref="E2806:F2806"/>
    <mergeCell ref="E2807:F2807"/>
    <mergeCell ref="E2816:F2816"/>
    <mergeCell ref="E2831:F2831"/>
    <mergeCell ref="E2832:F2832"/>
    <mergeCell ref="E2833:F2833"/>
    <mergeCell ref="H2835:I2835"/>
    <mergeCell ref="E2837:F2837"/>
    <mergeCell ref="E2838:F2838"/>
    <mergeCell ref="E2825:F2825"/>
    <mergeCell ref="E2826:F2826"/>
    <mergeCell ref="E2827:F2827"/>
    <mergeCell ref="E2828:F2828"/>
    <mergeCell ref="E2829:F2829"/>
    <mergeCell ref="E2830:F2830"/>
    <mergeCell ref="E2817:F2817"/>
    <mergeCell ref="E2818:F2818"/>
    <mergeCell ref="E2819:F2819"/>
    <mergeCell ref="E2820:F2820"/>
    <mergeCell ref="E2891:F2891"/>
    <mergeCell ref="E2892:F2892"/>
    <mergeCell ref="E2893:F2893"/>
    <mergeCell ref="E2894:F2894"/>
    <mergeCell ref="H2920:I2920"/>
    <mergeCell ref="E2922:F2922"/>
    <mergeCell ref="E2923:F2923"/>
    <mergeCell ref="E2924:F2924"/>
    <mergeCell ref="H2926:I2926"/>
    <mergeCell ref="E2844:F2844"/>
    <mergeCell ref="E2845:F2845"/>
    <mergeCell ref="E2846:F2846"/>
    <mergeCell ref="E2847:F2847"/>
    <mergeCell ref="E2848:F2848"/>
    <mergeCell ref="E2869:F2869"/>
    <mergeCell ref="E2870:F2870"/>
    <mergeCell ref="E2871:F2871"/>
    <mergeCell ref="H2873:I2873"/>
    <mergeCell ref="E2875:F2875"/>
    <mergeCell ref="E2876:F2876"/>
    <mergeCell ref="E2863:F2863"/>
    <mergeCell ref="E2864:F2864"/>
    <mergeCell ref="E2865:F2865"/>
    <mergeCell ref="E2866:F2866"/>
    <mergeCell ref="E2867:F2867"/>
    <mergeCell ref="E2868:F2868"/>
    <mergeCell ref="E2857:F2857"/>
    <mergeCell ref="E2858:F2858"/>
    <mergeCell ref="E2859:F2859"/>
    <mergeCell ref="E2860:F2860"/>
    <mergeCell ref="E2861:F2861"/>
    <mergeCell ref="E2862:F2862"/>
    <mergeCell ref="E2939:F2939"/>
    <mergeCell ref="H2941:I2941"/>
    <mergeCell ref="E2967:F2967"/>
    <mergeCell ref="H2969:I2969"/>
    <mergeCell ref="E2971:F2971"/>
    <mergeCell ref="E2972:F2972"/>
    <mergeCell ref="E2973:F2973"/>
    <mergeCell ref="E2882:F2882"/>
    <mergeCell ref="E2883:F2883"/>
    <mergeCell ref="E2884:F2884"/>
    <mergeCell ref="H2886:I2886"/>
    <mergeCell ref="E2888:F2888"/>
    <mergeCell ref="E2911:F2911"/>
    <mergeCell ref="E2912:F2912"/>
    <mergeCell ref="H2914:I2914"/>
    <mergeCell ref="E2916:F2916"/>
    <mergeCell ref="E2917:F2917"/>
    <mergeCell ref="E2918:F2918"/>
    <mergeCell ref="E2903:F2903"/>
    <mergeCell ref="E2904:F2904"/>
    <mergeCell ref="E2905:F2905"/>
    <mergeCell ref="E2906:F2906"/>
    <mergeCell ref="H2908:I2908"/>
    <mergeCell ref="E2910:F2910"/>
    <mergeCell ref="E2895:F2895"/>
    <mergeCell ref="E2896:F2896"/>
    <mergeCell ref="E2897:F2897"/>
    <mergeCell ref="H2899:I2899"/>
    <mergeCell ref="E2901:F2901"/>
    <mergeCell ref="E2902:F2902"/>
    <mergeCell ref="E2889:F2889"/>
    <mergeCell ref="E2890:F2890"/>
    <mergeCell ref="E3015:F3015"/>
    <mergeCell ref="H3017:I3017"/>
    <mergeCell ref="E3019:F3019"/>
    <mergeCell ref="E3020:F3020"/>
    <mergeCell ref="E3021:F3021"/>
    <mergeCell ref="E2928:F2928"/>
    <mergeCell ref="E2929:F2929"/>
    <mergeCell ref="E2930:F2930"/>
    <mergeCell ref="H2932:I2932"/>
    <mergeCell ref="E2934:F2934"/>
    <mergeCell ref="E2959:F2959"/>
    <mergeCell ref="E2960:F2960"/>
    <mergeCell ref="E2961:F2961"/>
    <mergeCell ref="H2963:I2963"/>
    <mergeCell ref="E2965:F2965"/>
    <mergeCell ref="E2966:F2966"/>
    <mergeCell ref="E2949:F2949"/>
    <mergeCell ref="H2951:I2951"/>
    <mergeCell ref="E2953:F2953"/>
    <mergeCell ref="E2954:F2954"/>
    <mergeCell ref="E2955:F2955"/>
    <mergeCell ref="H2957:I2957"/>
    <mergeCell ref="E2943:F2943"/>
    <mergeCell ref="E2944:F2944"/>
    <mergeCell ref="E2945:F2945"/>
    <mergeCell ref="E2946:F2946"/>
    <mergeCell ref="E2947:F2947"/>
    <mergeCell ref="E2948:F2948"/>
    <mergeCell ref="E2935:F2935"/>
    <mergeCell ref="E2936:F2936"/>
    <mergeCell ref="E2937:F2937"/>
    <mergeCell ref="E2938:F2938"/>
    <mergeCell ref="E3065:F3065"/>
    <mergeCell ref="H3067:I3067"/>
    <mergeCell ref="E3069:F3069"/>
    <mergeCell ref="H2975:I2975"/>
    <mergeCell ref="E2977:F2977"/>
    <mergeCell ref="E2978:F2978"/>
    <mergeCell ref="E2979:F2979"/>
    <mergeCell ref="E2980:F2980"/>
    <mergeCell ref="E3007:F3007"/>
    <mergeCell ref="E3008:F3008"/>
    <mergeCell ref="E3009:F3009"/>
    <mergeCell ref="H3011:I3011"/>
    <mergeCell ref="E3013:F3013"/>
    <mergeCell ref="E3014:F3014"/>
    <mergeCell ref="E2997:F2997"/>
    <mergeCell ref="H2999:I2999"/>
    <mergeCell ref="E3001:F3001"/>
    <mergeCell ref="E3002:F3002"/>
    <mergeCell ref="E3003:F3003"/>
    <mergeCell ref="H3005:I3005"/>
    <mergeCell ref="E2989:F2989"/>
    <mergeCell ref="E2990:F2990"/>
    <mergeCell ref="E2991:F2991"/>
    <mergeCell ref="H2993:I2993"/>
    <mergeCell ref="E2995:F2995"/>
    <mergeCell ref="E2996:F2996"/>
    <mergeCell ref="E2981:F2981"/>
    <mergeCell ref="H2983:I2983"/>
    <mergeCell ref="E2985:F2985"/>
    <mergeCell ref="E2986:F2986"/>
    <mergeCell ref="E2987:F2987"/>
    <mergeCell ref="E2988:F2988"/>
    <mergeCell ref="H3114:I3114"/>
    <mergeCell ref="E3022:F3022"/>
    <mergeCell ref="E3023:F3023"/>
    <mergeCell ref="H3025:I3025"/>
    <mergeCell ref="E3027:F3027"/>
    <mergeCell ref="E3028:F3028"/>
    <mergeCell ref="E3055:F3055"/>
    <mergeCell ref="E3056:F3056"/>
    <mergeCell ref="E3057:F3057"/>
    <mergeCell ref="H3059:I3059"/>
    <mergeCell ref="E3061:F3061"/>
    <mergeCell ref="E3062:F3062"/>
    <mergeCell ref="E3045:F3045"/>
    <mergeCell ref="H3047:I3047"/>
    <mergeCell ref="E3049:F3049"/>
    <mergeCell ref="E3050:F3050"/>
    <mergeCell ref="E3051:F3051"/>
    <mergeCell ref="H3053:I3053"/>
    <mergeCell ref="E3037:F3037"/>
    <mergeCell ref="E3038:F3038"/>
    <mergeCell ref="E3039:F3039"/>
    <mergeCell ref="H3041:I3041"/>
    <mergeCell ref="E3043:F3043"/>
    <mergeCell ref="E3044:F3044"/>
    <mergeCell ref="E3029:F3029"/>
    <mergeCell ref="E3030:F3030"/>
    <mergeCell ref="E3031:F3031"/>
    <mergeCell ref="E3032:F3032"/>
    <mergeCell ref="E3033:F3033"/>
    <mergeCell ref="H3035:I3035"/>
    <mergeCell ref="E3063:F3063"/>
    <mergeCell ref="E3064:F3064"/>
    <mergeCell ref="H3095:I3095"/>
    <mergeCell ref="E3097:F3097"/>
    <mergeCell ref="E3098:F3098"/>
    <mergeCell ref="E3099:F3099"/>
    <mergeCell ref="H3101:I3101"/>
    <mergeCell ref="E3085:F3085"/>
    <mergeCell ref="E3086:F3086"/>
    <mergeCell ref="E3087:F3087"/>
    <mergeCell ref="H3089:I3089"/>
    <mergeCell ref="E3091:F3091"/>
    <mergeCell ref="E3092:F3092"/>
    <mergeCell ref="E3075:F3075"/>
    <mergeCell ref="H3077:I3077"/>
    <mergeCell ref="E3079:F3079"/>
    <mergeCell ref="E3080:F3080"/>
    <mergeCell ref="E3081:F3081"/>
    <mergeCell ref="H3083:I3083"/>
    <mergeCell ref="E3125:F3125"/>
    <mergeCell ref="E3126:F3126"/>
    <mergeCell ref="E3127:F3127"/>
    <mergeCell ref="E3128:F3128"/>
    <mergeCell ref="E3153:F3153"/>
    <mergeCell ref="E3154:F3154"/>
    <mergeCell ref="E3155:F3155"/>
    <mergeCell ref="E3156:F3156"/>
    <mergeCell ref="E3157:F3157"/>
    <mergeCell ref="E3070:F3070"/>
    <mergeCell ref="E3071:F3071"/>
    <mergeCell ref="E3072:F3072"/>
    <mergeCell ref="E3073:F3073"/>
    <mergeCell ref="E3074:F3074"/>
    <mergeCell ref="E3103:F3103"/>
    <mergeCell ref="E3104:F3104"/>
    <mergeCell ref="E3105:F3105"/>
    <mergeCell ref="E3106:F3106"/>
    <mergeCell ref="E3107:F3107"/>
    <mergeCell ref="E3108:F3108"/>
    <mergeCell ref="E3093:F3093"/>
    <mergeCell ref="E3109:F3109"/>
    <mergeCell ref="E3110:F3110"/>
    <mergeCell ref="E3111:F3111"/>
    <mergeCell ref="E3112:F3112"/>
    <mergeCell ref="E3168:F3168"/>
    <mergeCell ref="E3169:F3169"/>
    <mergeCell ref="E3197:F3197"/>
    <mergeCell ref="E3198:F3198"/>
    <mergeCell ref="E3199:F3199"/>
    <mergeCell ref="E3200:F3200"/>
    <mergeCell ref="E3201:F3201"/>
    <mergeCell ref="E3116:F3116"/>
    <mergeCell ref="E3117:F3117"/>
    <mergeCell ref="E3118:F3118"/>
    <mergeCell ref="E3119:F3119"/>
    <mergeCell ref="E3120:F3120"/>
    <mergeCell ref="E3145:F3145"/>
    <mergeCell ref="E3146:F3146"/>
    <mergeCell ref="E3147:F3147"/>
    <mergeCell ref="E3148:F3148"/>
    <mergeCell ref="H3150:I3150"/>
    <mergeCell ref="E3152:F3152"/>
    <mergeCell ref="E3137:F3137"/>
    <mergeCell ref="E3138:F3138"/>
    <mergeCell ref="H3140:I3140"/>
    <mergeCell ref="E3142:F3142"/>
    <mergeCell ref="E3143:F3143"/>
    <mergeCell ref="E3144:F3144"/>
    <mergeCell ref="E3129:F3129"/>
    <mergeCell ref="E3130:F3130"/>
    <mergeCell ref="H3132:I3132"/>
    <mergeCell ref="E3134:F3134"/>
    <mergeCell ref="E3135:F3135"/>
    <mergeCell ref="E3136:F3136"/>
    <mergeCell ref="E3121:F3121"/>
    <mergeCell ref="H3123:I3123"/>
    <mergeCell ref="E3243:F3243"/>
    <mergeCell ref="E3244:F3244"/>
    <mergeCell ref="E3245:F3245"/>
    <mergeCell ref="E3246:F3246"/>
    <mergeCell ref="E3247:F3247"/>
    <mergeCell ref="E3158:F3158"/>
    <mergeCell ref="E3159:F3159"/>
    <mergeCell ref="E3160:F3160"/>
    <mergeCell ref="E3161:F3161"/>
    <mergeCell ref="E3178:F3178"/>
    <mergeCell ref="H3188:I3188"/>
    <mergeCell ref="E3190:F3190"/>
    <mergeCell ref="E3191:F3191"/>
    <mergeCell ref="E3192:F3192"/>
    <mergeCell ref="E3193:F3193"/>
    <mergeCell ref="H3195:I3195"/>
    <mergeCell ref="H3180:I3180"/>
    <mergeCell ref="E3182:F3182"/>
    <mergeCell ref="E3183:F3183"/>
    <mergeCell ref="E3184:F3184"/>
    <mergeCell ref="E3185:F3185"/>
    <mergeCell ref="E3186:F3186"/>
    <mergeCell ref="H3171:I3171"/>
    <mergeCell ref="E3173:F3173"/>
    <mergeCell ref="E3174:F3174"/>
    <mergeCell ref="E3175:F3175"/>
    <mergeCell ref="E3176:F3176"/>
    <mergeCell ref="E3177:F3177"/>
    <mergeCell ref="H3163:I3163"/>
    <mergeCell ref="E3165:F3165"/>
    <mergeCell ref="E3166:F3166"/>
    <mergeCell ref="E3167:F3167"/>
    <mergeCell ref="E3202:F3202"/>
    <mergeCell ref="E3213:F3213"/>
    <mergeCell ref="E3214:F3214"/>
    <mergeCell ref="E3225:F3225"/>
    <mergeCell ref="E3226:F3226"/>
    <mergeCell ref="E3235:F3235"/>
    <mergeCell ref="E3236:F3236"/>
    <mergeCell ref="E3237:F3237"/>
    <mergeCell ref="E3238:F3238"/>
    <mergeCell ref="E3239:F3239"/>
    <mergeCell ref="H3241:I3241"/>
    <mergeCell ref="H3228:I3228"/>
    <mergeCell ref="E3230:F3230"/>
    <mergeCell ref="E3231:F3231"/>
    <mergeCell ref="E3232:F3232"/>
    <mergeCell ref="E3233:F3233"/>
    <mergeCell ref="E3234:F3234"/>
    <mergeCell ref="H3216:I3216"/>
    <mergeCell ref="E3218:F3218"/>
    <mergeCell ref="E3219:F3219"/>
    <mergeCell ref="E3220:F3220"/>
    <mergeCell ref="H3222:I3222"/>
    <mergeCell ref="E3224:F3224"/>
    <mergeCell ref="H3204:I3204"/>
    <mergeCell ref="E3206:F3206"/>
    <mergeCell ref="E3207:F3207"/>
    <mergeCell ref="E3208:F3208"/>
    <mergeCell ref="H3210:I3210"/>
    <mergeCell ref="E3212:F3212"/>
    <mergeCell ref="A3263:C3263"/>
    <mergeCell ref="F3263:G3263"/>
    <mergeCell ref="H3263:J3263"/>
    <mergeCell ref="A3264:C3264"/>
    <mergeCell ref="F3264:G3264"/>
    <mergeCell ref="H3264:J3264"/>
    <mergeCell ref="E3256:F3256"/>
    <mergeCell ref="E3257:F3257"/>
    <mergeCell ref="H3259:I3259"/>
    <mergeCell ref="A3262:C3262"/>
    <mergeCell ref="F3262:G3262"/>
    <mergeCell ref="H3262:J3262"/>
    <mergeCell ref="E3248:F3248"/>
    <mergeCell ref="H3250:I3250"/>
    <mergeCell ref="E3252:F3252"/>
    <mergeCell ref="E3253:F3253"/>
    <mergeCell ref="E3254:F3254"/>
    <mergeCell ref="E3255:F3255"/>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7081"/>
  <sheetViews>
    <sheetView showOutlineSymbols="0" showWhiteSpace="0" workbookViewId="0">
      <selection activeCell="C2" sqref="C2:D2"/>
    </sheetView>
  </sheetViews>
  <sheetFormatPr defaultRowHeight="14.25"/>
  <cols>
    <col min="1" max="1" width="11.42578125" style="655" bestFit="1" customWidth="1"/>
    <col min="2" max="3" width="9.140625" style="655" bestFit="1" customWidth="1"/>
    <col min="4" max="4" width="68.5703125" style="655" bestFit="1" customWidth="1"/>
    <col min="5" max="5" width="5.7109375" style="655" bestFit="1" customWidth="1"/>
    <col min="6" max="6" width="11.42578125" style="655" bestFit="1" customWidth="1"/>
    <col min="7" max="7" width="14.85546875" style="655" bestFit="1" customWidth="1"/>
    <col min="8" max="8" width="11.42578125" style="655" bestFit="1" customWidth="1"/>
    <col min="9" max="9" width="9.140625" style="655"/>
    <col min="10" max="10" width="18.85546875" style="655" bestFit="1" customWidth="1"/>
    <col min="11" max="11" width="15.42578125" style="655" bestFit="1" customWidth="1"/>
    <col min="12" max="12" width="22.28515625" style="655" bestFit="1" customWidth="1"/>
    <col min="13" max="16384" width="9.140625" style="655"/>
  </cols>
  <sheetData>
    <row r="1" spans="1:12" ht="15">
      <c r="A1" s="638"/>
      <c r="B1" s="639"/>
      <c r="C1" s="841" t="s">
        <v>14872</v>
      </c>
      <c r="D1" s="841"/>
      <c r="E1" s="841" t="s">
        <v>14877</v>
      </c>
      <c r="F1" s="841"/>
      <c r="G1" s="841"/>
      <c r="H1" s="841" t="s">
        <v>14876</v>
      </c>
      <c r="I1" s="841"/>
      <c r="J1" s="842"/>
      <c r="K1" s="842"/>
      <c r="L1" s="843"/>
    </row>
    <row r="2" spans="1:12" ht="80.099999999999994" customHeight="1">
      <c r="A2" s="640"/>
      <c r="B2" s="641"/>
      <c r="C2" s="828" t="s">
        <v>14874</v>
      </c>
      <c r="D2" s="828"/>
      <c r="E2" s="828" t="s">
        <v>14929</v>
      </c>
      <c r="F2" s="828"/>
      <c r="G2" s="828"/>
      <c r="H2" s="828" t="s">
        <v>14873</v>
      </c>
      <c r="I2" s="828"/>
      <c r="J2" s="826"/>
      <c r="K2" s="826"/>
      <c r="L2" s="844"/>
    </row>
    <row r="3" spans="1:12" ht="15">
      <c r="A3" s="845" t="s">
        <v>14872</v>
      </c>
      <c r="B3" s="826"/>
      <c r="C3" s="826"/>
      <c r="D3" s="826"/>
      <c r="E3" s="826"/>
      <c r="F3" s="826"/>
      <c r="G3" s="826"/>
      <c r="H3" s="826"/>
      <c r="I3" s="826"/>
      <c r="J3" s="826"/>
      <c r="K3" s="826"/>
      <c r="L3" s="844"/>
    </row>
    <row r="4" spans="1:12" ht="24" customHeight="1">
      <c r="A4" s="662" t="s">
        <v>16534</v>
      </c>
      <c r="B4" s="657" t="s">
        <v>14869</v>
      </c>
      <c r="C4" s="656" t="s">
        <v>7</v>
      </c>
      <c r="D4" s="656" t="s">
        <v>11869</v>
      </c>
      <c r="E4" s="658" t="s">
        <v>14183</v>
      </c>
      <c r="F4" s="657"/>
      <c r="G4" s="657"/>
      <c r="H4" s="657"/>
      <c r="I4" s="657"/>
      <c r="J4" s="657"/>
      <c r="K4" s="657"/>
      <c r="L4" s="663"/>
    </row>
    <row r="5" spans="1:12">
      <c r="A5" s="827" t="s">
        <v>14098</v>
      </c>
      <c r="B5" s="828"/>
      <c r="C5" s="828"/>
      <c r="D5" s="828"/>
      <c r="E5" s="828"/>
      <c r="F5" s="828"/>
      <c r="G5" s="828"/>
      <c r="H5" s="828"/>
      <c r="I5" s="641"/>
      <c r="J5" s="641"/>
      <c r="K5" s="641"/>
      <c r="L5" s="642"/>
    </row>
    <row r="6" spans="1:12" ht="17.100000000000001" customHeight="1">
      <c r="A6" s="640" t="s">
        <v>14994</v>
      </c>
      <c r="B6" s="643" t="s">
        <v>14089</v>
      </c>
      <c r="C6" s="641" t="s">
        <v>14088</v>
      </c>
      <c r="D6" s="641" t="s">
        <v>14087</v>
      </c>
      <c r="E6" s="644" t="s">
        <v>14085</v>
      </c>
      <c r="F6" s="829" t="s">
        <v>14083</v>
      </c>
      <c r="G6" s="829"/>
      <c r="H6" s="829" t="s">
        <v>14993</v>
      </c>
      <c r="I6" s="829"/>
      <c r="J6" s="829" t="s">
        <v>14082</v>
      </c>
      <c r="K6" s="829"/>
      <c r="L6" s="830"/>
    </row>
    <row r="7" spans="1:12" ht="48" customHeight="1">
      <c r="A7" s="664" t="s">
        <v>14073</v>
      </c>
      <c r="B7" s="660" t="s">
        <v>14333</v>
      </c>
      <c r="C7" s="659" t="s">
        <v>7</v>
      </c>
      <c r="D7" s="659" t="s">
        <v>8841</v>
      </c>
      <c r="E7" s="661" t="s">
        <v>49</v>
      </c>
      <c r="F7" s="831" t="s">
        <v>15428</v>
      </c>
      <c r="G7" s="831"/>
      <c r="H7" s="831">
        <v>3.9999999999999998E-7</v>
      </c>
      <c r="I7" s="831"/>
      <c r="J7" s="832">
        <v>0.12659999999999999</v>
      </c>
      <c r="K7" s="832"/>
      <c r="L7" s="833"/>
    </row>
    <row r="8" spans="1:12" ht="24" customHeight="1">
      <c r="A8" s="664" t="s">
        <v>14073</v>
      </c>
      <c r="B8" s="660" t="s">
        <v>14214</v>
      </c>
      <c r="C8" s="659" t="s">
        <v>7</v>
      </c>
      <c r="D8" s="659" t="s">
        <v>11569</v>
      </c>
      <c r="E8" s="661" t="s">
        <v>26</v>
      </c>
      <c r="F8" s="831" t="s">
        <v>15202</v>
      </c>
      <c r="G8" s="831"/>
      <c r="H8" s="831">
        <v>2.78383E-2</v>
      </c>
      <c r="I8" s="831"/>
      <c r="J8" s="832">
        <v>1.84E-2</v>
      </c>
      <c r="K8" s="832"/>
      <c r="L8" s="833"/>
    </row>
    <row r="9" spans="1:12" ht="24" customHeight="1">
      <c r="A9" s="664" t="s">
        <v>14073</v>
      </c>
      <c r="B9" s="660" t="s">
        <v>14213</v>
      </c>
      <c r="C9" s="659" t="s">
        <v>7</v>
      </c>
      <c r="D9" s="659" t="s">
        <v>11595</v>
      </c>
      <c r="E9" s="661" t="s">
        <v>26</v>
      </c>
      <c r="F9" s="831" t="s">
        <v>15028</v>
      </c>
      <c r="G9" s="831"/>
      <c r="H9" s="831">
        <v>2.78383E-2</v>
      </c>
      <c r="I9" s="831"/>
      <c r="J9" s="832">
        <v>2.9999999999999997E-4</v>
      </c>
      <c r="K9" s="832"/>
      <c r="L9" s="833"/>
    </row>
    <row r="10" spans="1:12" ht="36" customHeight="1">
      <c r="A10" s="664" t="s">
        <v>14073</v>
      </c>
      <c r="B10" s="660" t="s">
        <v>14247</v>
      </c>
      <c r="C10" s="659" t="s">
        <v>7</v>
      </c>
      <c r="D10" s="659" t="s">
        <v>6639</v>
      </c>
      <c r="E10" s="661" t="s">
        <v>49</v>
      </c>
      <c r="F10" s="831" t="s">
        <v>16533</v>
      </c>
      <c r="G10" s="831"/>
      <c r="H10" s="831">
        <v>3.9999999999999998E-7</v>
      </c>
      <c r="I10" s="831"/>
      <c r="J10" s="832">
        <v>0.2152</v>
      </c>
      <c r="K10" s="832"/>
      <c r="L10" s="833"/>
    </row>
    <row r="11" spans="1:12" ht="36" customHeight="1">
      <c r="A11" s="664" t="s">
        <v>14073</v>
      </c>
      <c r="B11" s="660" t="s">
        <v>14158</v>
      </c>
      <c r="C11" s="659" t="s">
        <v>7</v>
      </c>
      <c r="D11" s="659" t="s">
        <v>8078</v>
      </c>
      <c r="E11" s="661" t="s">
        <v>49</v>
      </c>
      <c r="F11" s="831" t="s">
        <v>16532</v>
      </c>
      <c r="G11" s="831"/>
      <c r="H11" s="831">
        <v>4.9999999999999998E-7</v>
      </c>
      <c r="I11" s="831"/>
      <c r="J11" s="832">
        <v>0.1469</v>
      </c>
      <c r="K11" s="832"/>
      <c r="L11" s="833"/>
    </row>
    <row r="12" spans="1:12" ht="24" customHeight="1">
      <c r="A12" s="664" t="s">
        <v>14073</v>
      </c>
      <c r="B12" s="660" t="s">
        <v>14146</v>
      </c>
      <c r="C12" s="659" t="s">
        <v>7</v>
      </c>
      <c r="D12" s="659" t="s">
        <v>11575</v>
      </c>
      <c r="E12" s="661" t="s">
        <v>26</v>
      </c>
      <c r="F12" s="831" t="s">
        <v>15058</v>
      </c>
      <c r="G12" s="831"/>
      <c r="H12" s="831">
        <v>7.9255000000000003E-3</v>
      </c>
      <c r="I12" s="831"/>
      <c r="J12" s="832">
        <v>8.0999999999999996E-3</v>
      </c>
      <c r="K12" s="832"/>
      <c r="L12" s="833"/>
    </row>
    <row r="13" spans="1:12" ht="24" customHeight="1">
      <c r="A13" s="664" t="s">
        <v>14073</v>
      </c>
      <c r="B13" s="660" t="s">
        <v>14145</v>
      </c>
      <c r="C13" s="659" t="s">
        <v>7</v>
      </c>
      <c r="D13" s="659" t="s">
        <v>11601</v>
      </c>
      <c r="E13" s="661" t="s">
        <v>26</v>
      </c>
      <c r="F13" s="831" t="s">
        <v>15057</v>
      </c>
      <c r="G13" s="831"/>
      <c r="H13" s="831">
        <v>7.9255000000000003E-3</v>
      </c>
      <c r="I13" s="831"/>
      <c r="J13" s="832">
        <v>3.0000000000000001E-3</v>
      </c>
      <c r="K13" s="832"/>
      <c r="L13" s="833"/>
    </row>
    <row r="14" spans="1:12" ht="17.100000000000001" customHeight="1">
      <c r="A14" s="645"/>
      <c r="B14" s="643"/>
      <c r="C14" s="643"/>
      <c r="D14" s="643"/>
      <c r="E14" s="643"/>
      <c r="F14" s="643"/>
      <c r="G14" s="643"/>
      <c r="H14" s="643"/>
      <c r="I14" s="643"/>
      <c r="J14" s="643" t="s">
        <v>14990</v>
      </c>
      <c r="K14" s="643"/>
      <c r="L14" s="646" t="s">
        <v>15317</v>
      </c>
    </row>
    <row r="15" spans="1:12">
      <c r="A15" s="827" t="s">
        <v>14092</v>
      </c>
      <c r="B15" s="828"/>
      <c r="C15" s="828"/>
      <c r="D15" s="828"/>
      <c r="E15" s="828"/>
      <c r="F15" s="828"/>
      <c r="G15" s="828"/>
      <c r="H15" s="828"/>
      <c r="I15" s="641"/>
      <c r="J15" s="641"/>
      <c r="K15" s="641"/>
      <c r="L15" s="642"/>
    </row>
    <row r="16" spans="1:12" ht="17.100000000000001" customHeight="1">
      <c r="A16" s="640" t="s">
        <v>14994</v>
      </c>
      <c r="B16" s="643" t="s">
        <v>14089</v>
      </c>
      <c r="C16" s="641" t="s">
        <v>14088</v>
      </c>
      <c r="D16" s="641" t="s">
        <v>14087</v>
      </c>
      <c r="E16" s="644" t="s">
        <v>14085</v>
      </c>
      <c r="F16" s="829" t="s">
        <v>14083</v>
      </c>
      <c r="G16" s="829"/>
      <c r="H16" s="829" t="s">
        <v>14993</v>
      </c>
      <c r="I16" s="829"/>
      <c r="J16" s="829" t="s">
        <v>14082</v>
      </c>
      <c r="K16" s="829"/>
      <c r="L16" s="830"/>
    </row>
    <row r="17" spans="1:12" ht="24" customHeight="1">
      <c r="A17" s="664" t="s">
        <v>14073</v>
      </c>
      <c r="B17" s="660" t="s">
        <v>14240</v>
      </c>
      <c r="C17" s="659" t="s">
        <v>7</v>
      </c>
      <c r="D17" s="659" t="s">
        <v>6640</v>
      </c>
      <c r="E17" s="661" t="s">
        <v>26</v>
      </c>
      <c r="F17" s="831" t="s">
        <v>15427</v>
      </c>
      <c r="G17" s="831"/>
      <c r="H17" s="831">
        <v>7.4633E-3</v>
      </c>
      <c r="I17" s="831"/>
      <c r="J17" s="832">
        <v>4.1200000000000001E-2</v>
      </c>
      <c r="K17" s="832"/>
      <c r="L17" s="833"/>
    </row>
    <row r="18" spans="1:12" ht="24" customHeight="1">
      <c r="A18" s="664" t="s">
        <v>14073</v>
      </c>
      <c r="B18" s="660" t="s">
        <v>14220</v>
      </c>
      <c r="C18" s="659" t="s">
        <v>7</v>
      </c>
      <c r="D18" s="659" t="s">
        <v>6697</v>
      </c>
      <c r="E18" s="661" t="s">
        <v>26</v>
      </c>
      <c r="F18" s="831" t="s">
        <v>16531</v>
      </c>
      <c r="G18" s="831"/>
      <c r="H18" s="831">
        <v>7.5732000000000004E-3</v>
      </c>
      <c r="I18" s="831"/>
      <c r="J18" s="832">
        <v>5.79E-2</v>
      </c>
      <c r="K18" s="832"/>
      <c r="L18" s="833"/>
    </row>
    <row r="19" spans="1:12" ht="24" customHeight="1">
      <c r="A19" s="664" t="s">
        <v>14073</v>
      </c>
      <c r="B19" s="660" t="s">
        <v>14212</v>
      </c>
      <c r="C19" s="659" t="s">
        <v>7</v>
      </c>
      <c r="D19" s="659" t="s">
        <v>6696</v>
      </c>
      <c r="E19" s="661" t="s">
        <v>26</v>
      </c>
      <c r="F19" s="831" t="s">
        <v>15197</v>
      </c>
      <c r="G19" s="831"/>
      <c r="H19" s="831">
        <v>1.12195E-2</v>
      </c>
      <c r="I19" s="831"/>
      <c r="J19" s="832">
        <v>5.74E-2</v>
      </c>
      <c r="K19" s="832"/>
      <c r="L19" s="833"/>
    </row>
    <row r="20" spans="1:12" ht="24" customHeight="1">
      <c r="A20" s="664" t="s">
        <v>14073</v>
      </c>
      <c r="B20" s="660" t="s">
        <v>14144</v>
      </c>
      <c r="C20" s="659" t="s">
        <v>7</v>
      </c>
      <c r="D20" s="659" t="s">
        <v>10168</v>
      </c>
      <c r="E20" s="661" t="s">
        <v>26</v>
      </c>
      <c r="F20" s="831" t="s">
        <v>15055</v>
      </c>
      <c r="G20" s="831"/>
      <c r="H20" s="831">
        <v>7.5459000000000004E-3</v>
      </c>
      <c r="I20" s="831"/>
      <c r="J20" s="832">
        <v>3.9E-2</v>
      </c>
      <c r="K20" s="832"/>
      <c r="L20" s="833"/>
    </row>
    <row r="21" spans="1:12" ht="17.100000000000001" customHeight="1">
      <c r="A21" s="645"/>
      <c r="B21" s="643"/>
      <c r="C21" s="643"/>
      <c r="D21" s="643"/>
      <c r="E21" s="643"/>
      <c r="F21" s="643"/>
      <c r="G21" s="643"/>
      <c r="H21" s="643"/>
      <c r="I21" s="643"/>
      <c r="J21" s="643" t="s">
        <v>14990</v>
      </c>
      <c r="K21" s="643"/>
      <c r="L21" s="646" t="s">
        <v>15161</v>
      </c>
    </row>
    <row r="22" spans="1:12">
      <c r="A22" s="827" t="s">
        <v>14071</v>
      </c>
      <c r="B22" s="828"/>
      <c r="C22" s="828"/>
      <c r="D22" s="828"/>
      <c r="E22" s="828"/>
      <c r="F22" s="828"/>
      <c r="G22" s="828"/>
      <c r="H22" s="828"/>
      <c r="I22" s="641"/>
      <c r="J22" s="641"/>
      <c r="K22" s="641"/>
      <c r="L22" s="642"/>
    </row>
    <row r="23" spans="1:12" ht="17.100000000000001" customHeight="1">
      <c r="A23" s="640" t="s">
        <v>14994</v>
      </c>
      <c r="B23" s="643" t="s">
        <v>14089</v>
      </c>
      <c r="C23" s="641" t="s">
        <v>14088</v>
      </c>
      <c r="D23" s="641" t="s">
        <v>14087</v>
      </c>
      <c r="E23" s="644" t="s">
        <v>14085</v>
      </c>
      <c r="F23" s="829" t="s">
        <v>14083</v>
      </c>
      <c r="G23" s="829"/>
      <c r="H23" s="829" t="s">
        <v>14993</v>
      </c>
      <c r="I23" s="829"/>
      <c r="J23" s="829" t="s">
        <v>14082</v>
      </c>
      <c r="K23" s="829"/>
      <c r="L23" s="830"/>
    </row>
    <row r="24" spans="1:12" ht="48" customHeight="1">
      <c r="A24" s="664" t="s">
        <v>14073</v>
      </c>
      <c r="B24" s="660" t="s">
        <v>14332</v>
      </c>
      <c r="C24" s="659" t="s">
        <v>7</v>
      </c>
      <c r="D24" s="659" t="s">
        <v>8831</v>
      </c>
      <c r="E24" s="661" t="s">
        <v>49</v>
      </c>
      <c r="F24" s="831" t="s">
        <v>15425</v>
      </c>
      <c r="G24" s="831"/>
      <c r="H24" s="831">
        <v>3.9999999999999998E-7</v>
      </c>
      <c r="I24" s="831"/>
      <c r="J24" s="832">
        <v>0.02</v>
      </c>
      <c r="K24" s="832"/>
      <c r="L24" s="833"/>
    </row>
    <row r="25" spans="1:12" ht="24" customHeight="1">
      <c r="A25" s="664" t="s">
        <v>14073</v>
      </c>
      <c r="B25" s="660" t="s">
        <v>14156</v>
      </c>
      <c r="C25" s="659" t="s">
        <v>7</v>
      </c>
      <c r="D25" s="659" t="s">
        <v>6686</v>
      </c>
      <c r="E25" s="661" t="s">
        <v>82</v>
      </c>
      <c r="F25" s="831" t="s">
        <v>15225</v>
      </c>
      <c r="G25" s="831"/>
      <c r="H25" s="831">
        <v>5.2168699999999998E-2</v>
      </c>
      <c r="I25" s="831"/>
      <c r="J25" s="832">
        <v>0.2019</v>
      </c>
      <c r="K25" s="832"/>
      <c r="L25" s="833"/>
    </row>
    <row r="26" spans="1:12" ht="17.100000000000001" customHeight="1">
      <c r="A26" s="645"/>
      <c r="B26" s="643"/>
      <c r="C26" s="643"/>
      <c r="D26" s="643"/>
      <c r="E26" s="643"/>
      <c r="F26" s="643"/>
      <c r="G26" s="643"/>
      <c r="H26" s="643"/>
      <c r="I26" s="643"/>
      <c r="J26" s="643" t="s">
        <v>14990</v>
      </c>
      <c r="K26" s="643"/>
      <c r="L26" s="646" t="s">
        <v>15343</v>
      </c>
    </row>
    <row r="27" spans="1:12">
      <c r="A27" s="827" t="s">
        <v>14094</v>
      </c>
      <c r="B27" s="828"/>
      <c r="C27" s="828"/>
      <c r="D27" s="828"/>
      <c r="E27" s="828"/>
      <c r="F27" s="828"/>
      <c r="G27" s="828"/>
      <c r="H27" s="828"/>
      <c r="I27" s="641"/>
      <c r="J27" s="641"/>
      <c r="K27" s="641"/>
      <c r="L27" s="642"/>
    </row>
    <row r="28" spans="1:12" ht="17.100000000000001" customHeight="1">
      <c r="A28" s="640" t="s">
        <v>14994</v>
      </c>
      <c r="B28" s="643" t="s">
        <v>14089</v>
      </c>
      <c r="C28" s="641" t="s">
        <v>14088</v>
      </c>
      <c r="D28" s="641" t="s">
        <v>14087</v>
      </c>
      <c r="E28" s="644" t="s">
        <v>14085</v>
      </c>
      <c r="F28" s="829" t="s">
        <v>14083</v>
      </c>
      <c r="G28" s="829"/>
      <c r="H28" s="829" t="s">
        <v>14993</v>
      </c>
      <c r="I28" s="829"/>
      <c r="J28" s="829" t="s">
        <v>14082</v>
      </c>
      <c r="K28" s="829"/>
      <c r="L28" s="830"/>
    </row>
    <row r="29" spans="1:12" ht="24" customHeight="1">
      <c r="A29" s="664" t="s">
        <v>14073</v>
      </c>
      <c r="B29" s="660" t="s">
        <v>14095</v>
      </c>
      <c r="C29" s="659" t="s">
        <v>7</v>
      </c>
      <c r="D29" s="659" t="s">
        <v>11736</v>
      </c>
      <c r="E29" s="661" t="s">
        <v>26</v>
      </c>
      <c r="F29" s="831" t="s">
        <v>14996</v>
      </c>
      <c r="G29" s="831"/>
      <c r="H29" s="831">
        <v>3.5763799999999998E-2</v>
      </c>
      <c r="I29" s="831"/>
      <c r="J29" s="832">
        <v>2.5399999999999999E-2</v>
      </c>
      <c r="K29" s="832"/>
      <c r="L29" s="833"/>
    </row>
    <row r="30" spans="1:12" ht="17.100000000000001" customHeight="1">
      <c r="A30" s="645"/>
      <c r="B30" s="643"/>
      <c r="C30" s="643"/>
      <c r="D30" s="643"/>
      <c r="E30" s="643"/>
      <c r="F30" s="643"/>
      <c r="G30" s="643"/>
      <c r="H30" s="643"/>
      <c r="I30" s="643"/>
      <c r="J30" s="643" t="s">
        <v>14990</v>
      </c>
      <c r="K30" s="643"/>
      <c r="L30" s="646" t="s">
        <v>15083</v>
      </c>
    </row>
    <row r="31" spans="1:12">
      <c r="A31" s="827" t="s">
        <v>14096</v>
      </c>
      <c r="B31" s="828"/>
      <c r="C31" s="828"/>
      <c r="D31" s="828"/>
      <c r="E31" s="828"/>
      <c r="F31" s="828"/>
      <c r="G31" s="828"/>
      <c r="H31" s="828"/>
      <c r="I31" s="641"/>
      <c r="J31" s="641"/>
      <c r="K31" s="641"/>
      <c r="L31" s="642"/>
    </row>
    <row r="32" spans="1:12" ht="17.100000000000001" customHeight="1">
      <c r="A32" s="640" t="s">
        <v>14994</v>
      </c>
      <c r="B32" s="643" t="s">
        <v>14089</v>
      </c>
      <c r="C32" s="641" t="s">
        <v>14088</v>
      </c>
      <c r="D32" s="641" t="s">
        <v>14087</v>
      </c>
      <c r="E32" s="644" t="s">
        <v>14085</v>
      </c>
      <c r="F32" s="829" t="s">
        <v>14083</v>
      </c>
      <c r="G32" s="829"/>
      <c r="H32" s="829" t="s">
        <v>14993</v>
      </c>
      <c r="I32" s="829"/>
      <c r="J32" s="829" t="s">
        <v>14082</v>
      </c>
      <c r="K32" s="829"/>
      <c r="L32" s="830"/>
    </row>
    <row r="33" spans="1:12" ht="24" customHeight="1">
      <c r="A33" s="664" t="s">
        <v>14073</v>
      </c>
      <c r="B33" s="660" t="s">
        <v>14097</v>
      </c>
      <c r="C33" s="659" t="s">
        <v>7</v>
      </c>
      <c r="D33" s="659" t="s">
        <v>11676</v>
      </c>
      <c r="E33" s="661" t="s">
        <v>26</v>
      </c>
      <c r="F33" s="831" t="s">
        <v>14995</v>
      </c>
      <c r="G33" s="831"/>
      <c r="H33" s="831">
        <v>3.5763799999999998E-2</v>
      </c>
      <c r="I33" s="831"/>
      <c r="J33" s="832">
        <v>2.5000000000000001E-3</v>
      </c>
      <c r="K33" s="832"/>
      <c r="L33" s="833"/>
    </row>
    <row r="34" spans="1:12" ht="17.100000000000001" customHeight="1">
      <c r="A34" s="645"/>
      <c r="B34" s="643"/>
      <c r="C34" s="643"/>
      <c r="D34" s="643"/>
      <c r="E34" s="643"/>
      <c r="F34" s="643"/>
      <c r="G34" s="643"/>
      <c r="H34" s="643"/>
      <c r="I34" s="643"/>
      <c r="J34" s="643" t="s">
        <v>14990</v>
      </c>
      <c r="K34" s="643"/>
      <c r="L34" s="646" t="s">
        <v>15296</v>
      </c>
    </row>
    <row r="35" spans="1:12">
      <c r="A35" s="827" t="s">
        <v>14100</v>
      </c>
      <c r="B35" s="828"/>
      <c r="C35" s="828"/>
      <c r="D35" s="828"/>
      <c r="E35" s="828"/>
      <c r="F35" s="828"/>
      <c r="G35" s="828"/>
      <c r="H35" s="828"/>
      <c r="I35" s="641"/>
      <c r="J35" s="641"/>
      <c r="K35" s="641"/>
      <c r="L35" s="642"/>
    </row>
    <row r="36" spans="1:12" ht="17.100000000000001" customHeight="1">
      <c r="A36" s="640" t="s">
        <v>14994</v>
      </c>
      <c r="B36" s="643" t="s">
        <v>14089</v>
      </c>
      <c r="C36" s="641" t="s">
        <v>14088</v>
      </c>
      <c r="D36" s="641" t="s">
        <v>14087</v>
      </c>
      <c r="E36" s="644" t="s">
        <v>14085</v>
      </c>
      <c r="F36" s="829" t="s">
        <v>14083</v>
      </c>
      <c r="G36" s="829"/>
      <c r="H36" s="829" t="s">
        <v>14993</v>
      </c>
      <c r="I36" s="829"/>
      <c r="J36" s="829" t="s">
        <v>14082</v>
      </c>
      <c r="K36" s="829"/>
      <c r="L36" s="830"/>
    </row>
    <row r="37" spans="1:12" ht="24" customHeight="1">
      <c r="A37" s="664" t="s">
        <v>14073</v>
      </c>
      <c r="B37" s="660" t="s">
        <v>14103</v>
      </c>
      <c r="C37" s="659" t="s">
        <v>7</v>
      </c>
      <c r="D37" s="659" t="s">
        <v>11501</v>
      </c>
      <c r="E37" s="661" t="s">
        <v>26</v>
      </c>
      <c r="F37" s="831" t="s">
        <v>14992</v>
      </c>
      <c r="G37" s="831"/>
      <c r="H37" s="831">
        <v>3.5763799999999998E-2</v>
      </c>
      <c r="I37" s="831"/>
      <c r="J37" s="832">
        <v>7.8700000000000006E-2</v>
      </c>
      <c r="K37" s="832"/>
      <c r="L37" s="833"/>
    </row>
    <row r="38" spans="1:12" ht="24" customHeight="1">
      <c r="A38" s="664" t="s">
        <v>14073</v>
      </c>
      <c r="B38" s="660" t="s">
        <v>14101</v>
      </c>
      <c r="C38" s="659" t="s">
        <v>7</v>
      </c>
      <c r="D38" s="659" t="s">
        <v>11582</v>
      </c>
      <c r="E38" s="661" t="s">
        <v>26</v>
      </c>
      <c r="F38" s="831" t="s">
        <v>14991</v>
      </c>
      <c r="G38" s="831"/>
      <c r="H38" s="831">
        <v>3.5763799999999998E-2</v>
      </c>
      <c r="I38" s="831"/>
      <c r="J38" s="832">
        <v>1.2500000000000001E-2</v>
      </c>
      <c r="K38" s="832"/>
      <c r="L38" s="833"/>
    </row>
    <row r="39" spans="1:12" ht="17.100000000000001" customHeight="1">
      <c r="A39" s="645"/>
      <c r="B39" s="643"/>
      <c r="C39" s="643"/>
      <c r="D39" s="643"/>
      <c r="E39" s="643"/>
      <c r="F39" s="643"/>
      <c r="G39" s="643"/>
      <c r="H39" s="643"/>
      <c r="I39" s="643"/>
      <c r="J39" s="643" t="s">
        <v>14990</v>
      </c>
      <c r="K39" s="643"/>
      <c r="L39" s="646" t="s">
        <v>15119</v>
      </c>
    </row>
    <row r="40" spans="1:12" ht="17.100000000000001" customHeight="1">
      <c r="A40" s="640" t="s">
        <v>14988</v>
      </c>
      <c r="B40" s="641"/>
      <c r="C40" s="641"/>
      <c r="D40" s="641"/>
      <c r="E40" s="641"/>
      <c r="F40" s="641"/>
      <c r="G40" s="641"/>
      <c r="H40" s="641"/>
      <c r="I40" s="641"/>
      <c r="J40" s="641"/>
      <c r="K40" s="641"/>
      <c r="L40" s="642"/>
    </row>
    <row r="41" spans="1:12" ht="17.100000000000001" customHeight="1">
      <c r="A41" s="645"/>
      <c r="B41" s="643"/>
      <c r="C41" s="643"/>
      <c r="D41" s="643"/>
      <c r="E41" s="643"/>
      <c r="F41" s="643"/>
      <c r="G41" s="643"/>
      <c r="H41" s="643"/>
      <c r="I41" s="643"/>
      <c r="J41" s="643" t="s">
        <v>14987</v>
      </c>
      <c r="K41" s="643"/>
      <c r="L41" s="646" t="s">
        <v>16530</v>
      </c>
    </row>
    <row r="42" spans="1:12" ht="17.100000000000001" customHeight="1">
      <c r="A42" s="645"/>
      <c r="B42" s="643"/>
      <c r="C42" s="643"/>
      <c r="D42" s="643"/>
      <c r="E42" s="643"/>
      <c r="F42" s="643"/>
      <c r="G42" s="643"/>
      <c r="H42" s="643"/>
      <c r="I42" s="643"/>
      <c r="J42" s="643" t="s">
        <v>14985</v>
      </c>
      <c r="K42" s="643" t="s">
        <v>14984</v>
      </c>
      <c r="L42" s="646" t="s">
        <v>15644</v>
      </c>
    </row>
    <row r="43" spans="1:12" ht="17.100000000000001" customHeight="1">
      <c r="A43" s="645"/>
      <c r="B43" s="643"/>
      <c r="C43" s="643"/>
      <c r="D43" s="643"/>
      <c r="E43" s="643"/>
      <c r="F43" s="643"/>
      <c r="G43" s="643"/>
      <c r="H43" s="643"/>
      <c r="I43" s="643"/>
      <c r="J43" s="643" t="s">
        <v>14982</v>
      </c>
      <c r="K43" s="643"/>
      <c r="L43" s="646" t="s">
        <v>16529</v>
      </c>
    </row>
    <row r="44" spans="1:12" ht="17.100000000000001" customHeight="1">
      <c r="A44" s="645"/>
      <c r="B44" s="643"/>
      <c r="C44" s="643"/>
      <c r="D44" s="643"/>
      <c r="E44" s="643"/>
      <c r="F44" s="643"/>
      <c r="G44" s="643"/>
      <c r="H44" s="643"/>
      <c r="I44" s="643"/>
      <c r="J44" s="643" t="s">
        <v>14980</v>
      </c>
      <c r="K44" s="643" t="s">
        <v>14873</v>
      </c>
      <c r="L44" s="646" t="s">
        <v>16528</v>
      </c>
    </row>
    <row r="45" spans="1:12" ht="17.100000000000001" customHeight="1">
      <c r="A45" s="645"/>
      <c r="B45" s="643"/>
      <c r="C45" s="643"/>
      <c r="D45" s="643"/>
      <c r="E45" s="643"/>
      <c r="F45" s="643"/>
      <c r="G45" s="643"/>
      <c r="H45" s="643"/>
      <c r="I45" s="643"/>
      <c r="J45" s="643" t="s">
        <v>14978</v>
      </c>
      <c r="K45" s="643"/>
      <c r="L45" s="646" t="s">
        <v>16527</v>
      </c>
    </row>
    <row r="46" spans="1:12" ht="30" customHeight="1">
      <c r="A46" s="647"/>
      <c r="B46" s="644"/>
      <c r="C46" s="644"/>
      <c r="D46" s="644"/>
      <c r="E46" s="644"/>
      <c r="F46" s="644"/>
      <c r="G46" s="644"/>
      <c r="H46" s="644"/>
      <c r="I46" s="644"/>
      <c r="J46" s="644"/>
      <c r="K46" s="644"/>
      <c r="L46" s="648"/>
    </row>
    <row r="47" spans="1:12" ht="24" customHeight="1">
      <c r="A47" s="662" t="s">
        <v>16526</v>
      </c>
      <c r="B47" s="657" t="s">
        <v>14867</v>
      </c>
      <c r="C47" s="656" t="s">
        <v>7</v>
      </c>
      <c r="D47" s="656" t="s">
        <v>3541</v>
      </c>
      <c r="E47" s="658" t="s">
        <v>14118</v>
      </c>
      <c r="F47" s="657"/>
      <c r="G47" s="657"/>
      <c r="H47" s="657"/>
      <c r="I47" s="657"/>
      <c r="J47" s="657"/>
      <c r="K47" s="657"/>
      <c r="L47" s="663"/>
    </row>
    <row r="48" spans="1:12">
      <c r="A48" s="827" t="s">
        <v>14098</v>
      </c>
      <c r="B48" s="828"/>
      <c r="C48" s="828"/>
      <c r="D48" s="828"/>
      <c r="E48" s="828"/>
      <c r="F48" s="828"/>
      <c r="G48" s="828"/>
      <c r="H48" s="828"/>
      <c r="I48" s="641"/>
      <c r="J48" s="641"/>
      <c r="K48" s="641"/>
      <c r="L48" s="642"/>
    </row>
    <row r="49" spans="1:12" ht="17.100000000000001" customHeight="1">
      <c r="A49" s="640" t="s">
        <v>14994</v>
      </c>
      <c r="B49" s="643" t="s">
        <v>14089</v>
      </c>
      <c r="C49" s="641" t="s">
        <v>14088</v>
      </c>
      <c r="D49" s="641" t="s">
        <v>14087</v>
      </c>
      <c r="E49" s="644" t="s">
        <v>14085</v>
      </c>
      <c r="F49" s="829" t="s">
        <v>14083</v>
      </c>
      <c r="G49" s="829"/>
      <c r="H49" s="829" t="s">
        <v>14993</v>
      </c>
      <c r="I49" s="829"/>
      <c r="J49" s="829" t="s">
        <v>14082</v>
      </c>
      <c r="K49" s="829"/>
      <c r="L49" s="830"/>
    </row>
    <row r="50" spans="1:12" ht="48" customHeight="1">
      <c r="A50" s="664" t="s">
        <v>14073</v>
      </c>
      <c r="B50" s="660" t="s">
        <v>14333</v>
      </c>
      <c r="C50" s="659" t="s">
        <v>7</v>
      </c>
      <c r="D50" s="659" t="s">
        <v>8841</v>
      </c>
      <c r="E50" s="661" t="s">
        <v>49</v>
      </c>
      <c r="F50" s="831" t="s">
        <v>15428</v>
      </c>
      <c r="G50" s="831"/>
      <c r="H50" s="831">
        <v>6.9999999999999997E-7</v>
      </c>
      <c r="I50" s="831"/>
      <c r="J50" s="832">
        <v>0.22159999999999999</v>
      </c>
      <c r="K50" s="832"/>
      <c r="L50" s="833"/>
    </row>
    <row r="51" spans="1:12" ht="24" customHeight="1">
      <c r="A51" s="664" t="s">
        <v>14073</v>
      </c>
      <c r="B51" s="660" t="s">
        <v>14214</v>
      </c>
      <c r="C51" s="659" t="s">
        <v>7</v>
      </c>
      <c r="D51" s="659" t="s">
        <v>11569</v>
      </c>
      <c r="E51" s="661" t="s">
        <v>26</v>
      </c>
      <c r="F51" s="831" t="s">
        <v>15202</v>
      </c>
      <c r="G51" s="831"/>
      <c r="H51" s="831">
        <v>0.53635639999999996</v>
      </c>
      <c r="I51" s="831"/>
      <c r="J51" s="832">
        <v>0.35399999999999998</v>
      </c>
      <c r="K51" s="832"/>
      <c r="L51" s="833"/>
    </row>
    <row r="52" spans="1:12" ht="24" customHeight="1">
      <c r="A52" s="664" t="s">
        <v>14073</v>
      </c>
      <c r="B52" s="660" t="s">
        <v>14213</v>
      </c>
      <c r="C52" s="659" t="s">
        <v>7</v>
      </c>
      <c r="D52" s="659" t="s">
        <v>11595</v>
      </c>
      <c r="E52" s="661" t="s">
        <v>26</v>
      </c>
      <c r="F52" s="831" t="s">
        <v>15028</v>
      </c>
      <c r="G52" s="831"/>
      <c r="H52" s="831">
        <v>0.53635639999999996</v>
      </c>
      <c r="I52" s="831"/>
      <c r="J52" s="832">
        <v>5.4000000000000003E-3</v>
      </c>
      <c r="K52" s="832"/>
      <c r="L52" s="833"/>
    </row>
    <row r="53" spans="1:12" ht="24" customHeight="1">
      <c r="A53" s="664" t="s">
        <v>14073</v>
      </c>
      <c r="B53" s="660" t="s">
        <v>14319</v>
      </c>
      <c r="C53" s="659" t="s">
        <v>7</v>
      </c>
      <c r="D53" s="659" t="s">
        <v>8018</v>
      </c>
      <c r="E53" s="661" t="s">
        <v>49</v>
      </c>
      <c r="F53" s="831" t="s">
        <v>15200</v>
      </c>
      <c r="G53" s="831"/>
      <c r="H53" s="831">
        <v>5.02E-5</v>
      </c>
      <c r="I53" s="831"/>
      <c r="J53" s="832">
        <v>0.60029999999999994</v>
      </c>
      <c r="K53" s="832"/>
      <c r="L53" s="833"/>
    </row>
    <row r="54" spans="1:12" ht="24" customHeight="1">
      <c r="A54" s="664" t="s">
        <v>14073</v>
      </c>
      <c r="B54" s="660" t="s">
        <v>14146</v>
      </c>
      <c r="C54" s="659" t="s">
        <v>7</v>
      </c>
      <c r="D54" s="659" t="s">
        <v>11575</v>
      </c>
      <c r="E54" s="661" t="s">
        <v>26</v>
      </c>
      <c r="F54" s="831" t="s">
        <v>15058</v>
      </c>
      <c r="G54" s="831"/>
      <c r="H54" s="831">
        <v>0.65821019999999997</v>
      </c>
      <c r="I54" s="831"/>
      <c r="J54" s="832">
        <v>0.6714</v>
      </c>
      <c r="K54" s="832"/>
      <c r="L54" s="833"/>
    </row>
    <row r="55" spans="1:12" ht="24" customHeight="1">
      <c r="A55" s="664" t="s">
        <v>14073</v>
      </c>
      <c r="B55" s="660" t="s">
        <v>14145</v>
      </c>
      <c r="C55" s="659" t="s">
        <v>7</v>
      </c>
      <c r="D55" s="659" t="s">
        <v>11601</v>
      </c>
      <c r="E55" s="661" t="s">
        <v>26</v>
      </c>
      <c r="F55" s="831" t="s">
        <v>15057</v>
      </c>
      <c r="G55" s="831"/>
      <c r="H55" s="831">
        <v>0.65821019999999997</v>
      </c>
      <c r="I55" s="831"/>
      <c r="J55" s="832">
        <v>0.25009999999999999</v>
      </c>
      <c r="K55" s="832"/>
      <c r="L55" s="833"/>
    </row>
    <row r="56" spans="1:12" ht="17.100000000000001" customHeight="1">
      <c r="A56" s="645"/>
      <c r="B56" s="643"/>
      <c r="C56" s="643"/>
      <c r="D56" s="643"/>
      <c r="E56" s="643"/>
      <c r="F56" s="643"/>
      <c r="G56" s="643"/>
      <c r="H56" s="643"/>
      <c r="I56" s="643"/>
      <c r="J56" s="643" t="s">
        <v>14990</v>
      </c>
      <c r="K56" s="643"/>
      <c r="L56" s="646" t="s">
        <v>15424</v>
      </c>
    </row>
    <row r="57" spans="1:12">
      <c r="A57" s="827" t="s">
        <v>14092</v>
      </c>
      <c r="B57" s="828"/>
      <c r="C57" s="828"/>
      <c r="D57" s="828"/>
      <c r="E57" s="828"/>
      <c r="F57" s="828"/>
      <c r="G57" s="828"/>
      <c r="H57" s="828"/>
      <c r="I57" s="641"/>
      <c r="J57" s="641"/>
      <c r="K57" s="641"/>
      <c r="L57" s="642"/>
    </row>
    <row r="58" spans="1:12" ht="17.100000000000001" customHeight="1">
      <c r="A58" s="640" t="s">
        <v>14994</v>
      </c>
      <c r="B58" s="643" t="s">
        <v>14089</v>
      </c>
      <c r="C58" s="641" t="s">
        <v>14088</v>
      </c>
      <c r="D58" s="641" t="s">
        <v>14087</v>
      </c>
      <c r="E58" s="644" t="s">
        <v>14085</v>
      </c>
      <c r="F58" s="829" t="s">
        <v>14083</v>
      </c>
      <c r="G58" s="829"/>
      <c r="H58" s="829" t="s">
        <v>14993</v>
      </c>
      <c r="I58" s="829"/>
      <c r="J58" s="829" t="s">
        <v>14082</v>
      </c>
      <c r="K58" s="829"/>
      <c r="L58" s="830"/>
    </row>
    <row r="59" spans="1:12" ht="24" customHeight="1">
      <c r="A59" s="664" t="s">
        <v>14073</v>
      </c>
      <c r="B59" s="660" t="s">
        <v>14240</v>
      </c>
      <c r="C59" s="659" t="s">
        <v>7</v>
      </c>
      <c r="D59" s="659" t="s">
        <v>6640</v>
      </c>
      <c r="E59" s="661" t="s">
        <v>26</v>
      </c>
      <c r="F59" s="831" t="s">
        <v>15427</v>
      </c>
      <c r="G59" s="831"/>
      <c r="H59" s="831">
        <v>9.0162000000000003E-3</v>
      </c>
      <c r="I59" s="831"/>
      <c r="J59" s="832">
        <v>4.9799999999999997E-2</v>
      </c>
      <c r="K59" s="832"/>
      <c r="L59" s="833"/>
    </row>
    <row r="60" spans="1:12" ht="24" customHeight="1">
      <c r="A60" s="664" t="s">
        <v>14073</v>
      </c>
      <c r="B60" s="660" t="s">
        <v>14218</v>
      </c>
      <c r="C60" s="659" t="s">
        <v>7</v>
      </c>
      <c r="D60" s="659" t="s">
        <v>10165</v>
      </c>
      <c r="E60" s="661" t="s">
        <v>26</v>
      </c>
      <c r="F60" s="831" t="s">
        <v>15197</v>
      </c>
      <c r="G60" s="831"/>
      <c r="H60" s="831">
        <v>0.53127060000000004</v>
      </c>
      <c r="I60" s="831"/>
      <c r="J60" s="832">
        <v>2.7201</v>
      </c>
      <c r="K60" s="832"/>
      <c r="L60" s="833"/>
    </row>
    <row r="61" spans="1:12" ht="24" customHeight="1">
      <c r="A61" s="664" t="s">
        <v>14073</v>
      </c>
      <c r="B61" s="660" t="s">
        <v>14144</v>
      </c>
      <c r="C61" s="659" t="s">
        <v>7</v>
      </c>
      <c r="D61" s="659" t="s">
        <v>10168</v>
      </c>
      <c r="E61" s="661" t="s">
        <v>26</v>
      </c>
      <c r="F61" s="831" t="s">
        <v>15055</v>
      </c>
      <c r="G61" s="831"/>
      <c r="H61" s="831">
        <v>0.66748989999999997</v>
      </c>
      <c r="I61" s="831"/>
      <c r="J61" s="832">
        <v>3.4508999999999999</v>
      </c>
      <c r="K61" s="832"/>
      <c r="L61" s="833"/>
    </row>
    <row r="62" spans="1:12" ht="17.100000000000001" customHeight="1">
      <c r="A62" s="645"/>
      <c r="B62" s="643"/>
      <c r="C62" s="643"/>
      <c r="D62" s="643"/>
      <c r="E62" s="643"/>
      <c r="F62" s="643"/>
      <c r="G62" s="643"/>
      <c r="H62" s="643"/>
      <c r="I62" s="643"/>
      <c r="J62" s="643" t="s">
        <v>14990</v>
      </c>
      <c r="K62" s="643"/>
      <c r="L62" s="646" t="s">
        <v>15426</v>
      </c>
    </row>
    <row r="63" spans="1:12">
      <c r="A63" s="827" t="s">
        <v>14071</v>
      </c>
      <c r="B63" s="828"/>
      <c r="C63" s="828"/>
      <c r="D63" s="828"/>
      <c r="E63" s="828"/>
      <c r="F63" s="828"/>
      <c r="G63" s="828"/>
      <c r="H63" s="828"/>
      <c r="I63" s="641"/>
      <c r="J63" s="641"/>
      <c r="K63" s="641"/>
      <c r="L63" s="642"/>
    </row>
    <row r="64" spans="1:12" ht="17.100000000000001" customHeight="1">
      <c r="A64" s="640" t="s">
        <v>14994</v>
      </c>
      <c r="B64" s="643" t="s">
        <v>14089</v>
      </c>
      <c r="C64" s="641" t="s">
        <v>14088</v>
      </c>
      <c r="D64" s="641" t="s">
        <v>14087</v>
      </c>
      <c r="E64" s="644" t="s">
        <v>14085</v>
      </c>
      <c r="F64" s="829" t="s">
        <v>14083</v>
      </c>
      <c r="G64" s="829"/>
      <c r="H64" s="829" t="s">
        <v>14993</v>
      </c>
      <c r="I64" s="829"/>
      <c r="J64" s="829" t="s">
        <v>14082</v>
      </c>
      <c r="K64" s="829"/>
      <c r="L64" s="830"/>
    </row>
    <row r="65" spans="1:12" ht="24" customHeight="1">
      <c r="A65" s="664" t="s">
        <v>14073</v>
      </c>
      <c r="B65" s="660" t="s">
        <v>14866</v>
      </c>
      <c r="C65" s="659" t="s">
        <v>7</v>
      </c>
      <c r="D65" s="659" t="s">
        <v>6954</v>
      </c>
      <c r="E65" s="661" t="s">
        <v>14118</v>
      </c>
      <c r="F65" s="831" t="s">
        <v>15590</v>
      </c>
      <c r="G65" s="831"/>
      <c r="H65" s="831">
        <v>1.25</v>
      </c>
      <c r="I65" s="831"/>
      <c r="J65" s="832">
        <v>11.9</v>
      </c>
      <c r="K65" s="832"/>
      <c r="L65" s="833"/>
    </row>
    <row r="66" spans="1:12" ht="48" customHeight="1">
      <c r="A66" s="664" t="s">
        <v>14073</v>
      </c>
      <c r="B66" s="660" t="s">
        <v>14332</v>
      </c>
      <c r="C66" s="659" t="s">
        <v>7</v>
      </c>
      <c r="D66" s="659" t="s">
        <v>8831</v>
      </c>
      <c r="E66" s="661" t="s">
        <v>49</v>
      </c>
      <c r="F66" s="831" t="s">
        <v>15425</v>
      </c>
      <c r="G66" s="831"/>
      <c r="H66" s="831">
        <v>6.9999999999999997E-7</v>
      </c>
      <c r="I66" s="831"/>
      <c r="J66" s="832">
        <v>3.5000000000000003E-2</v>
      </c>
      <c r="K66" s="832"/>
      <c r="L66" s="833"/>
    </row>
    <row r="67" spans="1:12" ht="24" customHeight="1">
      <c r="A67" s="664" t="s">
        <v>14073</v>
      </c>
      <c r="B67" s="660" t="s">
        <v>14156</v>
      </c>
      <c r="C67" s="659" t="s">
        <v>7</v>
      </c>
      <c r="D67" s="659" t="s">
        <v>6686</v>
      </c>
      <c r="E67" s="661" t="s">
        <v>82</v>
      </c>
      <c r="F67" s="831" t="s">
        <v>15225</v>
      </c>
      <c r="G67" s="831"/>
      <c r="H67" s="831">
        <v>0.1927287</v>
      </c>
      <c r="I67" s="831"/>
      <c r="J67" s="832">
        <v>0.74590000000000001</v>
      </c>
      <c r="K67" s="832"/>
      <c r="L67" s="833"/>
    </row>
    <row r="68" spans="1:12" ht="24" customHeight="1">
      <c r="A68" s="664" t="s">
        <v>14073</v>
      </c>
      <c r="B68" s="660" t="s">
        <v>14185</v>
      </c>
      <c r="C68" s="659" t="s">
        <v>7</v>
      </c>
      <c r="D68" s="659" t="s">
        <v>6687</v>
      </c>
      <c r="E68" s="661" t="s">
        <v>82</v>
      </c>
      <c r="F68" s="831" t="s">
        <v>15177</v>
      </c>
      <c r="G68" s="831"/>
      <c r="H68" s="831">
        <v>0.28188180000000002</v>
      </c>
      <c r="I68" s="831"/>
      <c r="J68" s="832">
        <v>1.3164</v>
      </c>
      <c r="K68" s="832"/>
      <c r="L68" s="833"/>
    </row>
    <row r="69" spans="1:12" ht="17.100000000000001" customHeight="1">
      <c r="A69" s="645"/>
      <c r="B69" s="643"/>
      <c r="C69" s="643"/>
      <c r="D69" s="643"/>
      <c r="E69" s="643"/>
      <c r="F69" s="643"/>
      <c r="G69" s="643"/>
      <c r="H69" s="643"/>
      <c r="I69" s="643"/>
      <c r="J69" s="643" t="s">
        <v>14990</v>
      </c>
      <c r="K69" s="643"/>
      <c r="L69" s="646" t="s">
        <v>15589</v>
      </c>
    </row>
    <row r="70" spans="1:12">
      <c r="A70" s="827" t="s">
        <v>14094</v>
      </c>
      <c r="B70" s="828"/>
      <c r="C70" s="828"/>
      <c r="D70" s="828"/>
      <c r="E70" s="828"/>
      <c r="F70" s="828"/>
      <c r="G70" s="828"/>
      <c r="H70" s="828"/>
      <c r="I70" s="641"/>
      <c r="J70" s="641"/>
      <c r="K70" s="641"/>
      <c r="L70" s="642"/>
    </row>
    <row r="71" spans="1:12" ht="17.100000000000001" customHeight="1">
      <c r="A71" s="640" t="s">
        <v>14994</v>
      </c>
      <c r="B71" s="643" t="s">
        <v>14089</v>
      </c>
      <c r="C71" s="641" t="s">
        <v>14088</v>
      </c>
      <c r="D71" s="641" t="s">
        <v>14087</v>
      </c>
      <c r="E71" s="644" t="s">
        <v>14085</v>
      </c>
      <c r="F71" s="829" t="s">
        <v>14083</v>
      </c>
      <c r="G71" s="829"/>
      <c r="H71" s="829" t="s">
        <v>14993</v>
      </c>
      <c r="I71" s="829"/>
      <c r="J71" s="829" t="s">
        <v>14082</v>
      </c>
      <c r="K71" s="829"/>
      <c r="L71" s="830"/>
    </row>
    <row r="72" spans="1:12" ht="24" customHeight="1">
      <c r="A72" s="664" t="s">
        <v>14073</v>
      </c>
      <c r="B72" s="660" t="s">
        <v>14095</v>
      </c>
      <c r="C72" s="659" t="s">
        <v>7</v>
      </c>
      <c r="D72" s="659" t="s">
        <v>11736</v>
      </c>
      <c r="E72" s="661" t="s">
        <v>26</v>
      </c>
      <c r="F72" s="831" t="s">
        <v>14996</v>
      </c>
      <c r="G72" s="831"/>
      <c r="H72" s="831">
        <v>1.1945665999999999</v>
      </c>
      <c r="I72" s="831"/>
      <c r="J72" s="832">
        <v>0.84809999999999997</v>
      </c>
      <c r="K72" s="832"/>
      <c r="L72" s="833"/>
    </row>
    <row r="73" spans="1:12" ht="17.100000000000001" customHeight="1">
      <c r="A73" s="645"/>
      <c r="B73" s="643"/>
      <c r="C73" s="643"/>
      <c r="D73" s="643"/>
      <c r="E73" s="643"/>
      <c r="F73" s="643"/>
      <c r="G73" s="643"/>
      <c r="H73" s="643"/>
      <c r="I73" s="643"/>
      <c r="J73" s="643" t="s">
        <v>14990</v>
      </c>
      <c r="K73" s="643"/>
      <c r="L73" s="646" t="s">
        <v>15423</v>
      </c>
    </row>
    <row r="74" spans="1:12">
      <c r="A74" s="827" t="s">
        <v>14096</v>
      </c>
      <c r="B74" s="828"/>
      <c r="C74" s="828"/>
      <c r="D74" s="828"/>
      <c r="E74" s="828"/>
      <c r="F74" s="828"/>
      <c r="G74" s="828"/>
      <c r="H74" s="828"/>
      <c r="I74" s="641"/>
      <c r="J74" s="641"/>
      <c r="K74" s="641"/>
      <c r="L74" s="642"/>
    </row>
    <row r="75" spans="1:12" ht="17.100000000000001" customHeight="1">
      <c r="A75" s="640" t="s">
        <v>14994</v>
      </c>
      <c r="B75" s="643" t="s">
        <v>14089</v>
      </c>
      <c r="C75" s="641" t="s">
        <v>14088</v>
      </c>
      <c r="D75" s="641" t="s">
        <v>14087</v>
      </c>
      <c r="E75" s="644" t="s">
        <v>14085</v>
      </c>
      <c r="F75" s="829" t="s">
        <v>14083</v>
      </c>
      <c r="G75" s="829"/>
      <c r="H75" s="829" t="s">
        <v>14993</v>
      </c>
      <c r="I75" s="829"/>
      <c r="J75" s="829" t="s">
        <v>14082</v>
      </c>
      <c r="K75" s="829"/>
      <c r="L75" s="830"/>
    </row>
    <row r="76" spans="1:12" ht="24" customHeight="1">
      <c r="A76" s="664" t="s">
        <v>14073</v>
      </c>
      <c r="B76" s="660" t="s">
        <v>14097</v>
      </c>
      <c r="C76" s="659" t="s">
        <v>7</v>
      </c>
      <c r="D76" s="659" t="s">
        <v>11676</v>
      </c>
      <c r="E76" s="661" t="s">
        <v>26</v>
      </c>
      <c r="F76" s="831" t="s">
        <v>14995</v>
      </c>
      <c r="G76" s="831"/>
      <c r="H76" s="831">
        <v>1.1945665999999999</v>
      </c>
      <c r="I76" s="831"/>
      <c r="J76" s="832">
        <v>8.3599999999999994E-2</v>
      </c>
      <c r="K76" s="832"/>
      <c r="L76" s="833"/>
    </row>
    <row r="77" spans="1:12" ht="17.100000000000001" customHeight="1">
      <c r="A77" s="645"/>
      <c r="B77" s="643"/>
      <c r="C77" s="643"/>
      <c r="D77" s="643"/>
      <c r="E77" s="643"/>
      <c r="F77" s="643"/>
      <c r="G77" s="643"/>
      <c r="H77" s="643"/>
      <c r="I77" s="643"/>
      <c r="J77" s="643" t="s">
        <v>14990</v>
      </c>
      <c r="K77" s="643"/>
      <c r="L77" s="646" t="s">
        <v>15422</v>
      </c>
    </row>
    <row r="78" spans="1:12">
      <c r="A78" s="827" t="s">
        <v>14100</v>
      </c>
      <c r="B78" s="828"/>
      <c r="C78" s="828"/>
      <c r="D78" s="828"/>
      <c r="E78" s="828"/>
      <c r="F78" s="828"/>
      <c r="G78" s="828"/>
      <c r="H78" s="828"/>
      <c r="I78" s="641"/>
      <c r="J78" s="641"/>
      <c r="K78" s="641"/>
      <c r="L78" s="642"/>
    </row>
    <row r="79" spans="1:12" ht="17.100000000000001" customHeight="1">
      <c r="A79" s="640" t="s">
        <v>14994</v>
      </c>
      <c r="B79" s="643" t="s">
        <v>14089</v>
      </c>
      <c r="C79" s="641" t="s">
        <v>14088</v>
      </c>
      <c r="D79" s="641" t="s">
        <v>14087</v>
      </c>
      <c r="E79" s="644" t="s">
        <v>14085</v>
      </c>
      <c r="F79" s="829" t="s">
        <v>14083</v>
      </c>
      <c r="G79" s="829"/>
      <c r="H79" s="829" t="s">
        <v>14993</v>
      </c>
      <c r="I79" s="829"/>
      <c r="J79" s="829" t="s">
        <v>14082</v>
      </c>
      <c r="K79" s="829"/>
      <c r="L79" s="830"/>
    </row>
    <row r="80" spans="1:12" ht="24" customHeight="1">
      <c r="A80" s="664" t="s">
        <v>14073</v>
      </c>
      <c r="B80" s="660" t="s">
        <v>14103</v>
      </c>
      <c r="C80" s="659" t="s">
        <v>7</v>
      </c>
      <c r="D80" s="659" t="s">
        <v>11501</v>
      </c>
      <c r="E80" s="661" t="s">
        <v>26</v>
      </c>
      <c r="F80" s="831" t="s">
        <v>14992</v>
      </c>
      <c r="G80" s="831"/>
      <c r="H80" s="831">
        <v>1.1945665999999999</v>
      </c>
      <c r="I80" s="831"/>
      <c r="J80" s="832">
        <v>2.6280000000000001</v>
      </c>
      <c r="K80" s="832"/>
      <c r="L80" s="833"/>
    </row>
    <row r="81" spans="1:12" ht="24" customHeight="1">
      <c r="A81" s="664" t="s">
        <v>14073</v>
      </c>
      <c r="B81" s="660" t="s">
        <v>14101</v>
      </c>
      <c r="C81" s="659" t="s">
        <v>7</v>
      </c>
      <c r="D81" s="659" t="s">
        <v>11582</v>
      </c>
      <c r="E81" s="661" t="s">
        <v>26</v>
      </c>
      <c r="F81" s="831" t="s">
        <v>14991</v>
      </c>
      <c r="G81" s="831"/>
      <c r="H81" s="831">
        <v>1.1945665999999999</v>
      </c>
      <c r="I81" s="831"/>
      <c r="J81" s="832">
        <v>0.41810000000000003</v>
      </c>
      <c r="K81" s="832"/>
      <c r="L81" s="833"/>
    </row>
    <row r="82" spans="1:12" ht="17.100000000000001" customHeight="1">
      <c r="A82" s="645"/>
      <c r="B82" s="643"/>
      <c r="C82" s="643"/>
      <c r="D82" s="643"/>
      <c r="E82" s="643"/>
      <c r="F82" s="643"/>
      <c r="G82" s="643"/>
      <c r="H82" s="643"/>
      <c r="I82" s="643"/>
      <c r="J82" s="643" t="s">
        <v>14990</v>
      </c>
      <c r="K82" s="643"/>
      <c r="L82" s="646" t="s">
        <v>15421</v>
      </c>
    </row>
    <row r="83" spans="1:12" ht="17.100000000000001" customHeight="1">
      <c r="A83" s="640" t="s">
        <v>14988</v>
      </c>
      <c r="B83" s="641"/>
      <c r="C83" s="641"/>
      <c r="D83" s="641"/>
      <c r="E83" s="641"/>
      <c r="F83" s="641"/>
      <c r="G83" s="641"/>
      <c r="H83" s="641"/>
      <c r="I83" s="641"/>
      <c r="J83" s="641"/>
      <c r="K83" s="641"/>
      <c r="L83" s="642"/>
    </row>
    <row r="84" spans="1:12" ht="17.100000000000001" customHeight="1">
      <c r="A84" s="645"/>
      <c r="B84" s="643"/>
      <c r="C84" s="643"/>
      <c r="D84" s="643"/>
      <c r="E84" s="643"/>
      <c r="F84" s="643"/>
      <c r="G84" s="643"/>
      <c r="H84" s="643"/>
      <c r="I84" s="643"/>
      <c r="J84" s="643" t="s">
        <v>14987</v>
      </c>
      <c r="K84" s="643"/>
      <c r="L84" s="646" t="s">
        <v>15588</v>
      </c>
    </row>
    <row r="85" spans="1:12" ht="17.100000000000001" customHeight="1">
      <c r="A85" s="645"/>
      <c r="B85" s="643"/>
      <c r="C85" s="643"/>
      <c r="D85" s="643"/>
      <c r="E85" s="643"/>
      <c r="F85" s="643"/>
      <c r="G85" s="643"/>
      <c r="H85" s="643"/>
      <c r="I85" s="643"/>
      <c r="J85" s="643" t="s">
        <v>14985</v>
      </c>
      <c r="K85" s="643" t="s">
        <v>14984</v>
      </c>
      <c r="L85" s="646" t="s">
        <v>15587</v>
      </c>
    </row>
    <row r="86" spans="1:12" ht="17.100000000000001" customHeight="1">
      <c r="A86" s="645"/>
      <c r="B86" s="643"/>
      <c r="C86" s="643"/>
      <c r="D86" s="643"/>
      <c r="E86" s="643"/>
      <c r="F86" s="643"/>
      <c r="G86" s="643"/>
      <c r="H86" s="643"/>
      <c r="I86" s="643"/>
      <c r="J86" s="643" t="s">
        <v>14982</v>
      </c>
      <c r="K86" s="643"/>
      <c r="L86" s="646" t="s">
        <v>15586</v>
      </c>
    </row>
    <row r="87" spans="1:12" ht="17.100000000000001" customHeight="1">
      <c r="A87" s="645"/>
      <c r="B87" s="643"/>
      <c r="C87" s="643"/>
      <c r="D87" s="643"/>
      <c r="E87" s="643"/>
      <c r="F87" s="643"/>
      <c r="G87" s="643"/>
      <c r="H87" s="643"/>
      <c r="I87" s="643"/>
      <c r="J87" s="643" t="s">
        <v>14980</v>
      </c>
      <c r="K87" s="643" t="s">
        <v>14873</v>
      </c>
      <c r="L87" s="646" t="s">
        <v>15585</v>
      </c>
    </row>
    <row r="88" spans="1:12" ht="17.100000000000001" customHeight="1">
      <c r="A88" s="645"/>
      <c r="B88" s="643"/>
      <c r="C88" s="643"/>
      <c r="D88" s="643"/>
      <c r="E88" s="643"/>
      <c r="F88" s="643"/>
      <c r="G88" s="643"/>
      <c r="H88" s="643"/>
      <c r="I88" s="643"/>
      <c r="J88" s="643" t="s">
        <v>14978</v>
      </c>
      <c r="K88" s="643"/>
      <c r="L88" s="646" t="s">
        <v>15584</v>
      </c>
    </row>
    <row r="89" spans="1:12" ht="30" customHeight="1">
      <c r="A89" s="647"/>
      <c r="B89" s="644"/>
      <c r="C89" s="644"/>
      <c r="D89" s="644"/>
      <c r="E89" s="644"/>
      <c r="F89" s="644"/>
      <c r="G89" s="644"/>
      <c r="H89" s="644"/>
      <c r="I89" s="644"/>
      <c r="J89" s="644"/>
      <c r="K89" s="644"/>
      <c r="L89" s="648"/>
    </row>
    <row r="90" spans="1:12" ht="24" customHeight="1">
      <c r="A90" s="662" t="s">
        <v>16525</v>
      </c>
      <c r="B90" s="657" t="s">
        <v>14864</v>
      </c>
      <c r="C90" s="656" t="s">
        <v>7</v>
      </c>
      <c r="D90" s="656" t="s">
        <v>1283</v>
      </c>
      <c r="E90" s="658" t="s">
        <v>14183</v>
      </c>
      <c r="F90" s="657"/>
      <c r="G90" s="657"/>
      <c r="H90" s="657"/>
      <c r="I90" s="657"/>
      <c r="J90" s="657"/>
      <c r="K90" s="657"/>
      <c r="L90" s="663"/>
    </row>
    <row r="91" spans="1:12">
      <c r="A91" s="827" t="s">
        <v>14098</v>
      </c>
      <c r="B91" s="828"/>
      <c r="C91" s="828"/>
      <c r="D91" s="828"/>
      <c r="E91" s="828"/>
      <c r="F91" s="828"/>
      <c r="G91" s="828"/>
      <c r="H91" s="828"/>
      <c r="I91" s="641"/>
      <c r="J91" s="641"/>
      <c r="K91" s="641"/>
      <c r="L91" s="642"/>
    </row>
    <row r="92" spans="1:12" ht="17.100000000000001" customHeight="1">
      <c r="A92" s="640" t="s">
        <v>14994</v>
      </c>
      <c r="B92" s="643" t="s">
        <v>14089</v>
      </c>
      <c r="C92" s="641" t="s">
        <v>14088</v>
      </c>
      <c r="D92" s="641" t="s">
        <v>14087</v>
      </c>
      <c r="E92" s="644" t="s">
        <v>14085</v>
      </c>
      <c r="F92" s="829" t="s">
        <v>14083</v>
      </c>
      <c r="G92" s="829"/>
      <c r="H92" s="829" t="s">
        <v>14993</v>
      </c>
      <c r="I92" s="829"/>
      <c r="J92" s="829" t="s">
        <v>14082</v>
      </c>
      <c r="K92" s="829"/>
      <c r="L92" s="830"/>
    </row>
    <row r="93" spans="1:12" ht="24" customHeight="1">
      <c r="A93" s="664" t="s">
        <v>14073</v>
      </c>
      <c r="B93" s="660" t="s">
        <v>14146</v>
      </c>
      <c r="C93" s="659" t="s">
        <v>7</v>
      </c>
      <c r="D93" s="659" t="s">
        <v>11575</v>
      </c>
      <c r="E93" s="661" t="s">
        <v>26</v>
      </c>
      <c r="F93" s="831" t="s">
        <v>15058</v>
      </c>
      <c r="G93" s="831"/>
      <c r="H93" s="831">
        <v>0.49927640000000001</v>
      </c>
      <c r="I93" s="831"/>
      <c r="J93" s="832">
        <v>0.50929999999999997</v>
      </c>
      <c r="K93" s="832"/>
      <c r="L93" s="833"/>
    </row>
    <row r="94" spans="1:12" ht="24" customHeight="1">
      <c r="A94" s="664" t="s">
        <v>14073</v>
      </c>
      <c r="B94" s="660" t="s">
        <v>14145</v>
      </c>
      <c r="C94" s="659" t="s">
        <v>7</v>
      </c>
      <c r="D94" s="659" t="s">
        <v>11601</v>
      </c>
      <c r="E94" s="661" t="s">
        <v>26</v>
      </c>
      <c r="F94" s="831" t="s">
        <v>15057</v>
      </c>
      <c r="G94" s="831"/>
      <c r="H94" s="831">
        <v>0.49927640000000001</v>
      </c>
      <c r="I94" s="831"/>
      <c r="J94" s="832">
        <v>0.18970000000000001</v>
      </c>
      <c r="K94" s="832"/>
      <c r="L94" s="833"/>
    </row>
    <row r="95" spans="1:12" ht="24" customHeight="1">
      <c r="A95" s="664" t="s">
        <v>14073</v>
      </c>
      <c r="B95" s="660" t="s">
        <v>14102</v>
      </c>
      <c r="C95" s="659" t="s">
        <v>7</v>
      </c>
      <c r="D95" s="659" t="s">
        <v>11571</v>
      </c>
      <c r="E95" s="661" t="s">
        <v>26</v>
      </c>
      <c r="F95" s="831" t="s">
        <v>15001</v>
      </c>
      <c r="G95" s="831"/>
      <c r="H95" s="831">
        <v>0.49927640000000001</v>
      </c>
      <c r="I95" s="831"/>
      <c r="J95" s="832">
        <v>0.4793</v>
      </c>
      <c r="K95" s="832"/>
      <c r="L95" s="833"/>
    </row>
    <row r="96" spans="1:12" ht="24" customHeight="1">
      <c r="A96" s="664" t="s">
        <v>14073</v>
      </c>
      <c r="B96" s="660" t="s">
        <v>14099</v>
      </c>
      <c r="C96" s="659" t="s">
        <v>7</v>
      </c>
      <c r="D96" s="659" t="s">
        <v>11597</v>
      </c>
      <c r="E96" s="661" t="s">
        <v>26</v>
      </c>
      <c r="F96" s="831" t="s">
        <v>15000</v>
      </c>
      <c r="G96" s="831"/>
      <c r="H96" s="831">
        <v>0.49927640000000001</v>
      </c>
      <c r="I96" s="831"/>
      <c r="J96" s="832">
        <v>0.24959999999999999</v>
      </c>
      <c r="K96" s="832"/>
      <c r="L96" s="833"/>
    </row>
    <row r="97" spans="1:12" ht="17.100000000000001" customHeight="1">
      <c r="A97" s="645"/>
      <c r="B97" s="643"/>
      <c r="C97" s="643"/>
      <c r="D97" s="643"/>
      <c r="E97" s="643"/>
      <c r="F97" s="643"/>
      <c r="G97" s="643"/>
      <c r="H97" s="643"/>
      <c r="I97" s="643"/>
      <c r="J97" s="643" t="s">
        <v>14990</v>
      </c>
      <c r="K97" s="643"/>
      <c r="L97" s="646" t="s">
        <v>15332</v>
      </c>
    </row>
    <row r="98" spans="1:12">
      <c r="A98" s="827" t="s">
        <v>14092</v>
      </c>
      <c r="B98" s="828"/>
      <c r="C98" s="828"/>
      <c r="D98" s="828"/>
      <c r="E98" s="828"/>
      <c r="F98" s="828"/>
      <c r="G98" s="828"/>
      <c r="H98" s="828"/>
      <c r="I98" s="641"/>
      <c r="J98" s="641"/>
      <c r="K98" s="641"/>
      <c r="L98" s="642"/>
    </row>
    <row r="99" spans="1:12" ht="17.100000000000001" customHeight="1">
      <c r="A99" s="640" t="s">
        <v>14994</v>
      </c>
      <c r="B99" s="643" t="s">
        <v>14089</v>
      </c>
      <c r="C99" s="641" t="s">
        <v>14088</v>
      </c>
      <c r="D99" s="641" t="s">
        <v>14087</v>
      </c>
      <c r="E99" s="644" t="s">
        <v>14085</v>
      </c>
      <c r="F99" s="829" t="s">
        <v>14083</v>
      </c>
      <c r="G99" s="829"/>
      <c r="H99" s="829" t="s">
        <v>14993</v>
      </c>
      <c r="I99" s="829"/>
      <c r="J99" s="829" t="s">
        <v>14082</v>
      </c>
      <c r="K99" s="829"/>
      <c r="L99" s="830"/>
    </row>
    <row r="100" spans="1:12" ht="24" customHeight="1">
      <c r="A100" s="664" t="s">
        <v>14073</v>
      </c>
      <c r="B100" s="660" t="s">
        <v>14144</v>
      </c>
      <c r="C100" s="659" t="s">
        <v>7</v>
      </c>
      <c r="D100" s="659" t="s">
        <v>10168</v>
      </c>
      <c r="E100" s="661" t="s">
        <v>26</v>
      </c>
      <c r="F100" s="831" t="s">
        <v>15055</v>
      </c>
      <c r="G100" s="831"/>
      <c r="H100" s="831">
        <v>0.50681399999999999</v>
      </c>
      <c r="I100" s="831"/>
      <c r="J100" s="832">
        <v>2.6202000000000001</v>
      </c>
      <c r="K100" s="832"/>
      <c r="L100" s="833"/>
    </row>
    <row r="101" spans="1:12" ht="24" customHeight="1">
      <c r="A101" s="664" t="s">
        <v>14073</v>
      </c>
      <c r="B101" s="660" t="s">
        <v>14093</v>
      </c>
      <c r="C101" s="659" t="s">
        <v>7</v>
      </c>
      <c r="D101" s="659" t="s">
        <v>7340</v>
      </c>
      <c r="E101" s="661" t="s">
        <v>26</v>
      </c>
      <c r="F101" s="831" t="s">
        <v>15017</v>
      </c>
      <c r="G101" s="831"/>
      <c r="H101" s="831">
        <v>0.50461610000000001</v>
      </c>
      <c r="I101" s="831"/>
      <c r="J101" s="832">
        <v>3.3506999999999998</v>
      </c>
      <c r="K101" s="832"/>
      <c r="L101" s="833"/>
    </row>
    <row r="102" spans="1:12" ht="17.100000000000001" customHeight="1">
      <c r="A102" s="645"/>
      <c r="B102" s="643"/>
      <c r="C102" s="643"/>
      <c r="D102" s="643"/>
      <c r="E102" s="643"/>
      <c r="F102" s="643"/>
      <c r="G102" s="643"/>
      <c r="H102" s="643"/>
      <c r="I102" s="643"/>
      <c r="J102" s="643" t="s">
        <v>14990</v>
      </c>
      <c r="K102" s="643"/>
      <c r="L102" s="646" t="s">
        <v>15934</v>
      </c>
    </row>
    <row r="103" spans="1:12">
      <c r="A103" s="827" t="s">
        <v>14071</v>
      </c>
      <c r="B103" s="828"/>
      <c r="C103" s="828"/>
      <c r="D103" s="828"/>
      <c r="E103" s="828"/>
      <c r="F103" s="828"/>
      <c r="G103" s="828"/>
      <c r="H103" s="828"/>
      <c r="I103" s="641"/>
      <c r="J103" s="641"/>
      <c r="K103" s="641"/>
      <c r="L103" s="642"/>
    </row>
    <row r="104" spans="1:12" ht="17.100000000000001" customHeight="1">
      <c r="A104" s="640" t="s">
        <v>14994</v>
      </c>
      <c r="B104" s="643" t="s">
        <v>14089</v>
      </c>
      <c r="C104" s="641" t="s">
        <v>14088</v>
      </c>
      <c r="D104" s="641" t="s">
        <v>14087</v>
      </c>
      <c r="E104" s="644" t="s">
        <v>14085</v>
      </c>
      <c r="F104" s="829" t="s">
        <v>14083</v>
      </c>
      <c r="G104" s="829"/>
      <c r="H104" s="829" t="s">
        <v>14993</v>
      </c>
      <c r="I104" s="829"/>
      <c r="J104" s="829" t="s">
        <v>14082</v>
      </c>
      <c r="K104" s="829"/>
      <c r="L104" s="830"/>
    </row>
    <row r="105" spans="1:12" ht="24" customHeight="1">
      <c r="A105" s="664" t="s">
        <v>14073</v>
      </c>
      <c r="B105" s="660" t="s">
        <v>14860</v>
      </c>
      <c r="C105" s="659" t="s">
        <v>7</v>
      </c>
      <c r="D105" s="659" t="s">
        <v>7347</v>
      </c>
      <c r="E105" s="661" t="s">
        <v>21</v>
      </c>
      <c r="F105" s="831" t="s">
        <v>16018</v>
      </c>
      <c r="G105" s="831"/>
      <c r="H105" s="831">
        <v>1.5</v>
      </c>
      <c r="I105" s="831"/>
      <c r="J105" s="832">
        <v>10.6</v>
      </c>
      <c r="K105" s="832"/>
      <c r="L105" s="833"/>
    </row>
    <row r="106" spans="1:12" ht="24" customHeight="1">
      <c r="A106" s="664" t="s">
        <v>14073</v>
      </c>
      <c r="B106" s="660" t="s">
        <v>14863</v>
      </c>
      <c r="C106" s="659" t="s">
        <v>7</v>
      </c>
      <c r="D106" s="659" t="s">
        <v>7353</v>
      </c>
      <c r="E106" s="661" t="s">
        <v>14183</v>
      </c>
      <c r="F106" s="831" t="s">
        <v>16524</v>
      </c>
      <c r="G106" s="831"/>
      <c r="H106" s="831">
        <v>1</v>
      </c>
      <c r="I106" s="831"/>
      <c r="J106" s="832">
        <v>185.95</v>
      </c>
      <c r="K106" s="832"/>
      <c r="L106" s="833"/>
    </row>
    <row r="107" spans="1:12" ht="17.100000000000001" customHeight="1">
      <c r="A107" s="645"/>
      <c r="B107" s="643"/>
      <c r="C107" s="643"/>
      <c r="D107" s="643"/>
      <c r="E107" s="643"/>
      <c r="F107" s="643"/>
      <c r="G107" s="643"/>
      <c r="H107" s="643"/>
      <c r="I107" s="643"/>
      <c r="J107" s="643" t="s">
        <v>14990</v>
      </c>
      <c r="K107" s="643"/>
      <c r="L107" s="646" t="s">
        <v>16523</v>
      </c>
    </row>
    <row r="108" spans="1:12">
      <c r="A108" s="827" t="s">
        <v>14094</v>
      </c>
      <c r="B108" s="828"/>
      <c r="C108" s="828"/>
      <c r="D108" s="828"/>
      <c r="E108" s="828"/>
      <c r="F108" s="828"/>
      <c r="G108" s="828"/>
      <c r="H108" s="828"/>
      <c r="I108" s="641"/>
      <c r="J108" s="641"/>
      <c r="K108" s="641"/>
      <c r="L108" s="642"/>
    </row>
    <row r="109" spans="1:12" ht="17.100000000000001" customHeight="1">
      <c r="A109" s="640" t="s">
        <v>14994</v>
      </c>
      <c r="B109" s="643" t="s">
        <v>14089</v>
      </c>
      <c r="C109" s="641" t="s">
        <v>14088</v>
      </c>
      <c r="D109" s="641" t="s">
        <v>14087</v>
      </c>
      <c r="E109" s="644" t="s">
        <v>14085</v>
      </c>
      <c r="F109" s="829" t="s">
        <v>14083</v>
      </c>
      <c r="G109" s="829"/>
      <c r="H109" s="829" t="s">
        <v>14993</v>
      </c>
      <c r="I109" s="829"/>
      <c r="J109" s="829" t="s">
        <v>14082</v>
      </c>
      <c r="K109" s="829"/>
      <c r="L109" s="830"/>
    </row>
    <row r="110" spans="1:12" ht="24" customHeight="1">
      <c r="A110" s="664" t="s">
        <v>14073</v>
      </c>
      <c r="B110" s="660" t="s">
        <v>14095</v>
      </c>
      <c r="C110" s="659" t="s">
        <v>7</v>
      </c>
      <c r="D110" s="659" t="s">
        <v>11736</v>
      </c>
      <c r="E110" s="661" t="s">
        <v>26</v>
      </c>
      <c r="F110" s="831" t="s">
        <v>14996</v>
      </c>
      <c r="G110" s="831"/>
      <c r="H110" s="831">
        <v>0.99855269999999996</v>
      </c>
      <c r="I110" s="831"/>
      <c r="J110" s="832">
        <v>0.70899999999999996</v>
      </c>
      <c r="K110" s="832"/>
      <c r="L110" s="833"/>
    </row>
    <row r="111" spans="1:12" ht="17.100000000000001" customHeight="1">
      <c r="A111" s="645"/>
      <c r="B111" s="643"/>
      <c r="C111" s="643"/>
      <c r="D111" s="643"/>
      <c r="E111" s="643"/>
      <c r="F111" s="643"/>
      <c r="G111" s="643"/>
      <c r="H111" s="643"/>
      <c r="I111" s="643"/>
      <c r="J111" s="643" t="s">
        <v>14990</v>
      </c>
      <c r="K111" s="643"/>
      <c r="L111" s="646" t="s">
        <v>14996</v>
      </c>
    </row>
    <row r="112" spans="1:12">
      <c r="A112" s="827" t="s">
        <v>14096</v>
      </c>
      <c r="B112" s="828"/>
      <c r="C112" s="828"/>
      <c r="D112" s="828"/>
      <c r="E112" s="828"/>
      <c r="F112" s="828"/>
      <c r="G112" s="828"/>
      <c r="H112" s="828"/>
      <c r="I112" s="641"/>
      <c r="J112" s="641"/>
      <c r="K112" s="641"/>
      <c r="L112" s="642"/>
    </row>
    <row r="113" spans="1:12" ht="17.100000000000001" customHeight="1">
      <c r="A113" s="640" t="s">
        <v>14994</v>
      </c>
      <c r="B113" s="643" t="s">
        <v>14089</v>
      </c>
      <c r="C113" s="641" t="s">
        <v>14088</v>
      </c>
      <c r="D113" s="641" t="s">
        <v>14087</v>
      </c>
      <c r="E113" s="644" t="s">
        <v>14085</v>
      </c>
      <c r="F113" s="829" t="s">
        <v>14083</v>
      </c>
      <c r="G113" s="829"/>
      <c r="H113" s="829" t="s">
        <v>14993</v>
      </c>
      <c r="I113" s="829"/>
      <c r="J113" s="829" t="s">
        <v>14082</v>
      </c>
      <c r="K113" s="829"/>
      <c r="L113" s="830"/>
    </row>
    <row r="114" spans="1:12" ht="24" customHeight="1">
      <c r="A114" s="664" t="s">
        <v>14073</v>
      </c>
      <c r="B114" s="660" t="s">
        <v>14097</v>
      </c>
      <c r="C114" s="659" t="s">
        <v>7</v>
      </c>
      <c r="D114" s="659" t="s">
        <v>11676</v>
      </c>
      <c r="E114" s="661" t="s">
        <v>26</v>
      </c>
      <c r="F114" s="831" t="s">
        <v>14995</v>
      </c>
      <c r="G114" s="831"/>
      <c r="H114" s="831">
        <v>0.99855269999999996</v>
      </c>
      <c r="I114" s="831"/>
      <c r="J114" s="832">
        <v>6.9900000000000004E-2</v>
      </c>
      <c r="K114" s="832"/>
      <c r="L114" s="833"/>
    </row>
    <row r="115" spans="1:12" ht="17.100000000000001" customHeight="1">
      <c r="A115" s="645"/>
      <c r="B115" s="643"/>
      <c r="C115" s="643"/>
      <c r="D115" s="643"/>
      <c r="E115" s="643"/>
      <c r="F115" s="643"/>
      <c r="G115" s="643"/>
      <c r="H115" s="643"/>
      <c r="I115" s="643"/>
      <c r="J115" s="643" t="s">
        <v>14990</v>
      </c>
      <c r="K115" s="643"/>
      <c r="L115" s="646" t="s">
        <v>14995</v>
      </c>
    </row>
    <row r="116" spans="1:12">
      <c r="A116" s="827" t="s">
        <v>14100</v>
      </c>
      <c r="B116" s="828"/>
      <c r="C116" s="828"/>
      <c r="D116" s="828"/>
      <c r="E116" s="828"/>
      <c r="F116" s="828"/>
      <c r="G116" s="828"/>
      <c r="H116" s="828"/>
      <c r="I116" s="641"/>
      <c r="J116" s="641"/>
      <c r="K116" s="641"/>
      <c r="L116" s="642"/>
    </row>
    <row r="117" spans="1:12" ht="17.100000000000001" customHeight="1">
      <c r="A117" s="640" t="s">
        <v>14994</v>
      </c>
      <c r="B117" s="643" t="s">
        <v>14089</v>
      </c>
      <c r="C117" s="641" t="s">
        <v>14088</v>
      </c>
      <c r="D117" s="641" t="s">
        <v>14087</v>
      </c>
      <c r="E117" s="644" t="s">
        <v>14085</v>
      </c>
      <c r="F117" s="829" t="s">
        <v>14083</v>
      </c>
      <c r="G117" s="829"/>
      <c r="H117" s="829" t="s">
        <v>14993</v>
      </c>
      <c r="I117" s="829"/>
      <c r="J117" s="829" t="s">
        <v>14082</v>
      </c>
      <c r="K117" s="829"/>
      <c r="L117" s="830"/>
    </row>
    <row r="118" spans="1:12" ht="24" customHeight="1">
      <c r="A118" s="664" t="s">
        <v>14073</v>
      </c>
      <c r="B118" s="660" t="s">
        <v>14103</v>
      </c>
      <c r="C118" s="659" t="s">
        <v>7</v>
      </c>
      <c r="D118" s="659" t="s">
        <v>11501</v>
      </c>
      <c r="E118" s="661" t="s">
        <v>26</v>
      </c>
      <c r="F118" s="831" t="s">
        <v>14992</v>
      </c>
      <c r="G118" s="831"/>
      <c r="H118" s="831">
        <v>0.99855269999999996</v>
      </c>
      <c r="I118" s="831"/>
      <c r="J118" s="832">
        <v>2.1968000000000001</v>
      </c>
      <c r="K118" s="832"/>
      <c r="L118" s="833"/>
    </row>
    <row r="119" spans="1:12" ht="24" customHeight="1">
      <c r="A119" s="664" t="s">
        <v>14073</v>
      </c>
      <c r="B119" s="660" t="s">
        <v>14101</v>
      </c>
      <c r="C119" s="659" t="s">
        <v>7</v>
      </c>
      <c r="D119" s="659" t="s">
        <v>11582</v>
      </c>
      <c r="E119" s="661" t="s">
        <v>26</v>
      </c>
      <c r="F119" s="831" t="s">
        <v>14991</v>
      </c>
      <c r="G119" s="831"/>
      <c r="H119" s="831">
        <v>0.99855269999999996</v>
      </c>
      <c r="I119" s="831"/>
      <c r="J119" s="832">
        <v>0.34949999999999998</v>
      </c>
      <c r="K119" s="832"/>
      <c r="L119" s="833"/>
    </row>
    <row r="120" spans="1:12" ht="17.100000000000001" customHeight="1">
      <c r="A120" s="645"/>
      <c r="B120" s="643"/>
      <c r="C120" s="643"/>
      <c r="D120" s="643"/>
      <c r="E120" s="643"/>
      <c r="F120" s="643"/>
      <c r="G120" s="643"/>
      <c r="H120" s="643"/>
      <c r="I120" s="643"/>
      <c r="J120" s="643" t="s">
        <v>14990</v>
      </c>
      <c r="K120" s="643"/>
      <c r="L120" s="646" t="s">
        <v>14989</v>
      </c>
    </row>
    <row r="121" spans="1:12" ht="17.100000000000001" customHeight="1">
      <c r="A121" s="640" t="s">
        <v>14988</v>
      </c>
      <c r="B121" s="641"/>
      <c r="C121" s="641"/>
      <c r="D121" s="641"/>
      <c r="E121" s="641"/>
      <c r="F121" s="641"/>
      <c r="G121" s="641"/>
      <c r="H121" s="641"/>
      <c r="I121" s="641"/>
      <c r="J121" s="641"/>
      <c r="K121" s="641"/>
      <c r="L121" s="642"/>
    </row>
    <row r="122" spans="1:12" ht="17.100000000000001" customHeight="1">
      <c r="A122" s="645"/>
      <c r="B122" s="643"/>
      <c r="C122" s="643"/>
      <c r="D122" s="643"/>
      <c r="E122" s="643"/>
      <c r="F122" s="643"/>
      <c r="G122" s="643"/>
      <c r="H122" s="643"/>
      <c r="I122" s="643"/>
      <c r="J122" s="643" t="s">
        <v>14987</v>
      </c>
      <c r="K122" s="643"/>
      <c r="L122" s="646" t="s">
        <v>16522</v>
      </c>
    </row>
    <row r="123" spans="1:12" ht="17.100000000000001" customHeight="1">
      <c r="A123" s="645"/>
      <c r="B123" s="643"/>
      <c r="C123" s="643"/>
      <c r="D123" s="643"/>
      <c r="E123" s="643"/>
      <c r="F123" s="643"/>
      <c r="G123" s="643"/>
      <c r="H123" s="643"/>
      <c r="I123" s="643"/>
      <c r="J123" s="643" t="s">
        <v>14985</v>
      </c>
      <c r="K123" s="643" t="s">
        <v>14984</v>
      </c>
      <c r="L123" s="646" t="s">
        <v>16515</v>
      </c>
    </row>
    <row r="124" spans="1:12" ht="17.100000000000001" customHeight="1">
      <c r="A124" s="645"/>
      <c r="B124" s="643"/>
      <c r="C124" s="643"/>
      <c r="D124" s="643"/>
      <c r="E124" s="643"/>
      <c r="F124" s="643"/>
      <c r="G124" s="643"/>
      <c r="H124" s="643"/>
      <c r="I124" s="643"/>
      <c r="J124" s="643" t="s">
        <v>14982</v>
      </c>
      <c r="K124" s="643"/>
      <c r="L124" s="646" t="s">
        <v>16521</v>
      </c>
    </row>
    <row r="125" spans="1:12" ht="17.100000000000001" customHeight="1">
      <c r="A125" s="645"/>
      <c r="B125" s="643"/>
      <c r="C125" s="643"/>
      <c r="D125" s="643"/>
      <c r="E125" s="643"/>
      <c r="F125" s="643"/>
      <c r="G125" s="643"/>
      <c r="H125" s="643"/>
      <c r="I125" s="643"/>
      <c r="J125" s="643" t="s">
        <v>14980</v>
      </c>
      <c r="K125" s="643" t="s">
        <v>14873</v>
      </c>
      <c r="L125" s="646" t="s">
        <v>16520</v>
      </c>
    </row>
    <row r="126" spans="1:12" ht="17.100000000000001" customHeight="1">
      <c r="A126" s="645"/>
      <c r="B126" s="643"/>
      <c r="C126" s="643"/>
      <c r="D126" s="643"/>
      <c r="E126" s="643"/>
      <c r="F126" s="643"/>
      <c r="G126" s="643"/>
      <c r="H126" s="643"/>
      <c r="I126" s="643"/>
      <c r="J126" s="643" t="s">
        <v>14978</v>
      </c>
      <c r="K126" s="643"/>
      <c r="L126" s="646" t="s">
        <v>16519</v>
      </c>
    </row>
    <row r="127" spans="1:12" ht="30" customHeight="1">
      <c r="A127" s="647"/>
      <c r="B127" s="644"/>
      <c r="C127" s="644"/>
      <c r="D127" s="644"/>
      <c r="E127" s="644"/>
      <c r="F127" s="644"/>
      <c r="G127" s="644"/>
      <c r="H127" s="644"/>
      <c r="I127" s="644"/>
      <c r="J127" s="644"/>
      <c r="K127" s="644"/>
      <c r="L127" s="648"/>
    </row>
    <row r="128" spans="1:12" ht="24" customHeight="1">
      <c r="A128" s="662" t="s">
        <v>16518</v>
      </c>
      <c r="B128" s="657" t="s">
        <v>14861</v>
      </c>
      <c r="C128" s="656" t="s">
        <v>7</v>
      </c>
      <c r="D128" s="656" t="s">
        <v>1285</v>
      </c>
      <c r="E128" s="658" t="s">
        <v>14183</v>
      </c>
      <c r="F128" s="657"/>
      <c r="G128" s="657"/>
      <c r="H128" s="657"/>
      <c r="I128" s="657"/>
      <c r="J128" s="657"/>
      <c r="K128" s="657"/>
      <c r="L128" s="663"/>
    </row>
    <row r="129" spans="1:12">
      <c r="A129" s="827" t="s">
        <v>14098</v>
      </c>
      <c r="B129" s="828"/>
      <c r="C129" s="828"/>
      <c r="D129" s="828"/>
      <c r="E129" s="828"/>
      <c r="F129" s="828"/>
      <c r="G129" s="828"/>
      <c r="H129" s="828"/>
      <c r="I129" s="641"/>
      <c r="J129" s="641"/>
      <c r="K129" s="641"/>
      <c r="L129" s="642"/>
    </row>
    <row r="130" spans="1:12" ht="17.100000000000001" customHeight="1">
      <c r="A130" s="640" t="s">
        <v>14994</v>
      </c>
      <c r="B130" s="643" t="s">
        <v>14089</v>
      </c>
      <c r="C130" s="641" t="s">
        <v>14088</v>
      </c>
      <c r="D130" s="641" t="s">
        <v>14087</v>
      </c>
      <c r="E130" s="644" t="s">
        <v>14085</v>
      </c>
      <c r="F130" s="829" t="s">
        <v>14083</v>
      </c>
      <c r="G130" s="829"/>
      <c r="H130" s="829" t="s">
        <v>14993</v>
      </c>
      <c r="I130" s="829"/>
      <c r="J130" s="829" t="s">
        <v>14082</v>
      </c>
      <c r="K130" s="829"/>
      <c r="L130" s="830"/>
    </row>
    <row r="131" spans="1:12" ht="24" customHeight="1">
      <c r="A131" s="664" t="s">
        <v>14073</v>
      </c>
      <c r="B131" s="660" t="s">
        <v>14146</v>
      </c>
      <c r="C131" s="659" t="s">
        <v>7</v>
      </c>
      <c r="D131" s="659" t="s">
        <v>11575</v>
      </c>
      <c r="E131" s="661" t="s">
        <v>26</v>
      </c>
      <c r="F131" s="831" t="s">
        <v>15058</v>
      </c>
      <c r="G131" s="831"/>
      <c r="H131" s="831">
        <v>0.49927640000000001</v>
      </c>
      <c r="I131" s="831"/>
      <c r="J131" s="832">
        <v>0.50929999999999997</v>
      </c>
      <c r="K131" s="832"/>
      <c r="L131" s="833"/>
    </row>
    <row r="132" spans="1:12" ht="24" customHeight="1">
      <c r="A132" s="664" t="s">
        <v>14073</v>
      </c>
      <c r="B132" s="660" t="s">
        <v>14145</v>
      </c>
      <c r="C132" s="659" t="s">
        <v>7</v>
      </c>
      <c r="D132" s="659" t="s">
        <v>11601</v>
      </c>
      <c r="E132" s="661" t="s">
        <v>26</v>
      </c>
      <c r="F132" s="831" t="s">
        <v>15057</v>
      </c>
      <c r="G132" s="831"/>
      <c r="H132" s="831">
        <v>0.49927640000000001</v>
      </c>
      <c r="I132" s="831"/>
      <c r="J132" s="832">
        <v>0.18970000000000001</v>
      </c>
      <c r="K132" s="832"/>
      <c r="L132" s="833"/>
    </row>
    <row r="133" spans="1:12" ht="24" customHeight="1">
      <c r="A133" s="664" t="s">
        <v>14073</v>
      </c>
      <c r="B133" s="660" t="s">
        <v>14102</v>
      </c>
      <c r="C133" s="659" t="s">
        <v>7</v>
      </c>
      <c r="D133" s="659" t="s">
        <v>11571</v>
      </c>
      <c r="E133" s="661" t="s">
        <v>26</v>
      </c>
      <c r="F133" s="831" t="s">
        <v>15001</v>
      </c>
      <c r="G133" s="831"/>
      <c r="H133" s="831">
        <v>0.49927640000000001</v>
      </c>
      <c r="I133" s="831"/>
      <c r="J133" s="832">
        <v>0.4793</v>
      </c>
      <c r="K133" s="832"/>
      <c r="L133" s="833"/>
    </row>
    <row r="134" spans="1:12" ht="24" customHeight="1">
      <c r="A134" s="664" t="s">
        <v>14073</v>
      </c>
      <c r="B134" s="660" t="s">
        <v>14099</v>
      </c>
      <c r="C134" s="659" t="s">
        <v>7</v>
      </c>
      <c r="D134" s="659" t="s">
        <v>11597</v>
      </c>
      <c r="E134" s="661" t="s">
        <v>26</v>
      </c>
      <c r="F134" s="831" t="s">
        <v>15000</v>
      </c>
      <c r="G134" s="831"/>
      <c r="H134" s="831">
        <v>0.49927640000000001</v>
      </c>
      <c r="I134" s="831"/>
      <c r="J134" s="832">
        <v>0.24959999999999999</v>
      </c>
      <c r="K134" s="832"/>
      <c r="L134" s="833"/>
    </row>
    <row r="135" spans="1:12" ht="17.100000000000001" customHeight="1">
      <c r="A135" s="645"/>
      <c r="B135" s="643"/>
      <c r="C135" s="643"/>
      <c r="D135" s="643"/>
      <c r="E135" s="643"/>
      <c r="F135" s="643"/>
      <c r="G135" s="643"/>
      <c r="H135" s="643"/>
      <c r="I135" s="643"/>
      <c r="J135" s="643" t="s">
        <v>14990</v>
      </c>
      <c r="K135" s="643"/>
      <c r="L135" s="646" t="s">
        <v>15332</v>
      </c>
    </row>
    <row r="136" spans="1:12">
      <c r="A136" s="827" t="s">
        <v>14092</v>
      </c>
      <c r="B136" s="828"/>
      <c r="C136" s="828"/>
      <c r="D136" s="828"/>
      <c r="E136" s="828"/>
      <c r="F136" s="828"/>
      <c r="G136" s="828"/>
      <c r="H136" s="828"/>
      <c r="I136" s="641"/>
      <c r="J136" s="641"/>
      <c r="K136" s="641"/>
      <c r="L136" s="642"/>
    </row>
    <row r="137" spans="1:12" ht="17.100000000000001" customHeight="1">
      <c r="A137" s="640" t="s">
        <v>14994</v>
      </c>
      <c r="B137" s="643" t="s">
        <v>14089</v>
      </c>
      <c r="C137" s="641" t="s">
        <v>14088</v>
      </c>
      <c r="D137" s="641" t="s">
        <v>14087</v>
      </c>
      <c r="E137" s="644" t="s">
        <v>14085</v>
      </c>
      <c r="F137" s="829" t="s">
        <v>14083</v>
      </c>
      <c r="G137" s="829"/>
      <c r="H137" s="829" t="s">
        <v>14993</v>
      </c>
      <c r="I137" s="829"/>
      <c r="J137" s="829" t="s">
        <v>14082</v>
      </c>
      <c r="K137" s="829"/>
      <c r="L137" s="830"/>
    </row>
    <row r="138" spans="1:12" ht="24" customHeight="1">
      <c r="A138" s="664" t="s">
        <v>14073</v>
      </c>
      <c r="B138" s="660" t="s">
        <v>14144</v>
      </c>
      <c r="C138" s="659" t="s">
        <v>7</v>
      </c>
      <c r="D138" s="659" t="s">
        <v>10168</v>
      </c>
      <c r="E138" s="661" t="s">
        <v>26</v>
      </c>
      <c r="F138" s="831" t="s">
        <v>15055</v>
      </c>
      <c r="G138" s="831"/>
      <c r="H138" s="831">
        <v>0.50681399999999999</v>
      </c>
      <c r="I138" s="831"/>
      <c r="J138" s="832">
        <v>2.6202000000000001</v>
      </c>
      <c r="K138" s="832"/>
      <c r="L138" s="833"/>
    </row>
    <row r="139" spans="1:12" ht="24" customHeight="1">
      <c r="A139" s="664" t="s">
        <v>14073</v>
      </c>
      <c r="B139" s="660" t="s">
        <v>14093</v>
      </c>
      <c r="C139" s="659" t="s">
        <v>7</v>
      </c>
      <c r="D139" s="659" t="s">
        <v>7340</v>
      </c>
      <c r="E139" s="661" t="s">
        <v>26</v>
      </c>
      <c r="F139" s="831" t="s">
        <v>15017</v>
      </c>
      <c r="G139" s="831"/>
      <c r="H139" s="831">
        <v>0.50461610000000001</v>
      </c>
      <c r="I139" s="831"/>
      <c r="J139" s="832">
        <v>3.3506999999999998</v>
      </c>
      <c r="K139" s="832"/>
      <c r="L139" s="833"/>
    </row>
    <row r="140" spans="1:12" ht="17.100000000000001" customHeight="1">
      <c r="A140" s="645"/>
      <c r="B140" s="643"/>
      <c r="C140" s="643"/>
      <c r="D140" s="643"/>
      <c r="E140" s="643"/>
      <c r="F140" s="643"/>
      <c r="G140" s="643"/>
      <c r="H140" s="643"/>
      <c r="I140" s="643"/>
      <c r="J140" s="643" t="s">
        <v>14990</v>
      </c>
      <c r="K140" s="643"/>
      <c r="L140" s="646" t="s">
        <v>15934</v>
      </c>
    </row>
    <row r="141" spans="1:12">
      <c r="A141" s="827" t="s">
        <v>14071</v>
      </c>
      <c r="B141" s="828"/>
      <c r="C141" s="828"/>
      <c r="D141" s="828"/>
      <c r="E141" s="828"/>
      <c r="F141" s="828"/>
      <c r="G141" s="828"/>
      <c r="H141" s="828"/>
      <c r="I141" s="641"/>
      <c r="J141" s="641"/>
      <c r="K141" s="641"/>
      <c r="L141" s="642"/>
    </row>
    <row r="142" spans="1:12" ht="17.100000000000001" customHeight="1">
      <c r="A142" s="640" t="s">
        <v>14994</v>
      </c>
      <c r="B142" s="643" t="s">
        <v>14089</v>
      </c>
      <c r="C142" s="641" t="s">
        <v>14088</v>
      </c>
      <c r="D142" s="641" t="s">
        <v>14087</v>
      </c>
      <c r="E142" s="644" t="s">
        <v>14085</v>
      </c>
      <c r="F142" s="829" t="s">
        <v>14083</v>
      </c>
      <c r="G142" s="829"/>
      <c r="H142" s="829" t="s">
        <v>14993</v>
      </c>
      <c r="I142" s="829"/>
      <c r="J142" s="829" t="s">
        <v>14082</v>
      </c>
      <c r="K142" s="829"/>
      <c r="L142" s="830"/>
    </row>
    <row r="143" spans="1:12" ht="24" customHeight="1">
      <c r="A143" s="664" t="s">
        <v>14073</v>
      </c>
      <c r="B143" s="660" t="s">
        <v>14860</v>
      </c>
      <c r="C143" s="659" t="s">
        <v>7</v>
      </c>
      <c r="D143" s="659" t="s">
        <v>7347</v>
      </c>
      <c r="E143" s="661" t="s">
        <v>21</v>
      </c>
      <c r="F143" s="831" t="s">
        <v>16018</v>
      </c>
      <c r="G143" s="831"/>
      <c r="H143" s="831">
        <v>1.5</v>
      </c>
      <c r="I143" s="831"/>
      <c r="J143" s="832">
        <v>10.6</v>
      </c>
      <c r="K143" s="832"/>
      <c r="L143" s="833"/>
    </row>
    <row r="144" spans="1:12" ht="24" customHeight="1">
      <c r="A144" s="664" t="s">
        <v>14073</v>
      </c>
      <c r="B144" s="660" t="s">
        <v>14859</v>
      </c>
      <c r="C144" s="659" t="s">
        <v>7</v>
      </c>
      <c r="D144" s="659" t="s">
        <v>7355</v>
      </c>
      <c r="E144" s="661" t="s">
        <v>14183</v>
      </c>
      <c r="F144" s="831" t="s">
        <v>15015</v>
      </c>
      <c r="G144" s="831"/>
      <c r="H144" s="831">
        <v>1</v>
      </c>
      <c r="I144" s="831"/>
      <c r="J144" s="832">
        <v>315.14</v>
      </c>
      <c r="K144" s="832"/>
      <c r="L144" s="833"/>
    </row>
    <row r="145" spans="1:12" ht="17.100000000000001" customHeight="1">
      <c r="A145" s="645"/>
      <c r="B145" s="643"/>
      <c r="C145" s="643"/>
      <c r="D145" s="643"/>
      <c r="E145" s="643"/>
      <c r="F145" s="643"/>
      <c r="G145" s="643"/>
      <c r="H145" s="643"/>
      <c r="I145" s="643"/>
      <c r="J145" s="643" t="s">
        <v>14990</v>
      </c>
      <c r="K145" s="643"/>
      <c r="L145" s="646" t="s">
        <v>16517</v>
      </c>
    </row>
    <row r="146" spans="1:12">
      <c r="A146" s="827" t="s">
        <v>14094</v>
      </c>
      <c r="B146" s="828"/>
      <c r="C146" s="828"/>
      <c r="D146" s="828"/>
      <c r="E146" s="828"/>
      <c r="F146" s="828"/>
      <c r="G146" s="828"/>
      <c r="H146" s="828"/>
      <c r="I146" s="641"/>
      <c r="J146" s="641"/>
      <c r="K146" s="641"/>
      <c r="L146" s="642"/>
    </row>
    <row r="147" spans="1:12" ht="17.100000000000001" customHeight="1">
      <c r="A147" s="640" t="s">
        <v>14994</v>
      </c>
      <c r="B147" s="643" t="s">
        <v>14089</v>
      </c>
      <c r="C147" s="641" t="s">
        <v>14088</v>
      </c>
      <c r="D147" s="641" t="s">
        <v>14087</v>
      </c>
      <c r="E147" s="644" t="s">
        <v>14085</v>
      </c>
      <c r="F147" s="829" t="s">
        <v>14083</v>
      </c>
      <c r="G147" s="829"/>
      <c r="H147" s="829" t="s">
        <v>14993</v>
      </c>
      <c r="I147" s="829"/>
      <c r="J147" s="829" t="s">
        <v>14082</v>
      </c>
      <c r="K147" s="829"/>
      <c r="L147" s="830"/>
    </row>
    <row r="148" spans="1:12" ht="24" customHeight="1">
      <c r="A148" s="664" t="s">
        <v>14073</v>
      </c>
      <c r="B148" s="660" t="s">
        <v>14095</v>
      </c>
      <c r="C148" s="659" t="s">
        <v>7</v>
      </c>
      <c r="D148" s="659" t="s">
        <v>11736</v>
      </c>
      <c r="E148" s="661" t="s">
        <v>26</v>
      </c>
      <c r="F148" s="831" t="s">
        <v>14996</v>
      </c>
      <c r="G148" s="831"/>
      <c r="H148" s="831">
        <v>0.99855269999999996</v>
      </c>
      <c r="I148" s="831"/>
      <c r="J148" s="832">
        <v>0.70899999999999996</v>
      </c>
      <c r="K148" s="832"/>
      <c r="L148" s="833"/>
    </row>
    <row r="149" spans="1:12" ht="17.100000000000001" customHeight="1">
      <c r="A149" s="645"/>
      <c r="B149" s="643"/>
      <c r="C149" s="643"/>
      <c r="D149" s="643"/>
      <c r="E149" s="643"/>
      <c r="F149" s="643"/>
      <c r="G149" s="643"/>
      <c r="H149" s="643"/>
      <c r="I149" s="643"/>
      <c r="J149" s="643" t="s">
        <v>14990</v>
      </c>
      <c r="K149" s="643"/>
      <c r="L149" s="646" t="s">
        <v>14996</v>
      </c>
    </row>
    <row r="150" spans="1:12">
      <c r="A150" s="827" t="s">
        <v>14096</v>
      </c>
      <c r="B150" s="828"/>
      <c r="C150" s="828"/>
      <c r="D150" s="828"/>
      <c r="E150" s="828"/>
      <c r="F150" s="828"/>
      <c r="G150" s="828"/>
      <c r="H150" s="828"/>
      <c r="I150" s="641"/>
      <c r="J150" s="641"/>
      <c r="K150" s="641"/>
      <c r="L150" s="642"/>
    </row>
    <row r="151" spans="1:12" ht="17.100000000000001" customHeight="1">
      <c r="A151" s="640" t="s">
        <v>14994</v>
      </c>
      <c r="B151" s="643" t="s">
        <v>14089</v>
      </c>
      <c r="C151" s="641" t="s">
        <v>14088</v>
      </c>
      <c r="D151" s="641" t="s">
        <v>14087</v>
      </c>
      <c r="E151" s="644" t="s">
        <v>14085</v>
      </c>
      <c r="F151" s="829" t="s">
        <v>14083</v>
      </c>
      <c r="G151" s="829"/>
      <c r="H151" s="829" t="s">
        <v>14993</v>
      </c>
      <c r="I151" s="829"/>
      <c r="J151" s="829" t="s">
        <v>14082</v>
      </c>
      <c r="K151" s="829"/>
      <c r="L151" s="830"/>
    </row>
    <row r="152" spans="1:12" ht="24" customHeight="1">
      <c r="A152" s="664" t="s">
        <v>14073</v>
      </c>
      <c r="B152" s="660" t="s">
        <v>14097</v>
      </c>
      <c r="C152" s="659" t="s">
        <v>7</v>
      </c>
      <c r="D152" s="659" t="s">
        <v>11676</v>
      </c>
      <c r="E152" s="661" t="s">
        <v>26</v>
      </c>
      <c r="F152" s="831" t="s">
        <v>14995</v>
      </c>
      <c r="G152" s="831"/>
      <c r="H152" s="831">
        <v>0.99855269999999996</v>
      </c>
      <c r="I152" s="831"/>
      <c r="J152" s="832">
        <v>6.9900000000000004E-2</v>
      </c>
      <c r="K152" s="832"/>
      <c r="L152" s="833"/>
    </row>
    <row r="153" spans="1:12" ht="17.100000000000001" customHeight="1">
      <c r="A153" s="645"/>
      <c r="B153" s="643"/>
      <c r="C153" s="643"/>
      <c r="D153" s="643"/>
      <c r="E153" s="643"/>
      <c r="F153" s="643"/>
      <c r="G153" s="643"/>
      <c r="H153" s="643"/>
      <c r="I153" s="643"/>
      <c r="J153" s="643" t="s">
        <v>14990</v>
      </c>
      <c r="K153" s="643"/>
      <c r="L153" s="646" t="s">
        <v>14995</v>
      </c>
    </row>
    <row r="154" spans="1:12">
      <c r="A154" s="827" t="s">
        <v>14100</v>
      </c>
      <c r="B154" s="828"/>
      <c r="C154" s="828"/>
      <c r="D154" s="828"/>
      <c r="E154" s="828"/>
      <c r="F154" s="828"/>
      <c r="G154" s="828"/>
      <c r="H154" s="828"/>
      <c r="I154" s="641"/>
      <c r="J154" s="641"/>
      <c r="K154" s="641"/>
      <c r="L154" s="642"/>
    </row>
    <row r="155" spans="1:12" ht="17.100000000000001" customHeight="1">
      <c r="A155" s="640" t="s">
        <v>14994</v>
      </c>
      <c r="B155" s="643" t="s">
        <v>14089</v>
      </c>
      <c r="C155" s="641" t="s">
        <v>14088</v>
      </c>
      <c r="D155" s="641" t="s">
        <v>14087</v>
      </c>
      <c r="E155" s="644" t="s">
        <v>14085</v>
      </c>
      <c r="F155" s="829" t="s">
        <v>14083</v>
      </c>
      <c r="G155" s="829"/>
      <c r="H155" s="829" t="s">
        <v>14993</v>
      </c>
      <c r="I155" s="829"/>
      <c r="J155" s="829" t="s">
        <v>14082</v>
      </c>
      <c r="K155" s="829"/>
      <c r="L155" s="830"/>
    </row>
    <row r="156" spans="1:12" ht="24" customHeight="1">
      <c r="A156" s="664" t="s">
        <v>14073</v>
      </c>
      <c r="B156" s="660" t="s">
        <v>14103</v>
      </c>
      <c r="C156" s="659" t="s">
        <v>7</v>
      </c>
      <c r="D156" s="659" t="s">
        <v>11501</v>
      </c>
      <c r="E156" s="661" t="s">
        <v>26</v>
      </c>
      <c r="F156" s="831" t="s">
        <v>14992</v>
      </c>
      <c r="G156" s="831"/>
      <c r="H156" s="831">
        <v>0.99855269999999996</v>
      </c>
      <c r="I156" s="831"/>
      <c r="J156" s="832">
        <v>2.1968000000000001</v>
      </c>
      <c r="K156" s="832"/>
      <c r="L156" s="833"/>
    </row>
    <row r="157" spans="1:12" ht="24" customHeight="1">
      <c r="A157" s="664" t="s">
        <v>14073</v>
      </c>
      <c r="B157" s="660" t="s">
        <v>14101</v>
      </c>
      <c r="C157" s="659" t="s">
        <v>7</v>
      </c>
      <c r="D157" s="659" t="s">
        <v>11582</v>
      </c>
      <c r="E157" s="661" t="s">
        <v>26</v>
      </c>
      <c r="F157" s="831" t="s">
        <v>14991</v>
      </c>
      <c r="G157" s="831"/>
      <c r="H157" s="831">
        <v>0.99855269999999996</v>
      </c>
      <c r="I157" s="831"/>
      <c r="J157" s="832">
        <v>0.34949999999999998</v>
      </c>
      <c r="K157" s="832"/>
      <c r="L157" s="833"/>
    </row>
    <row r="158" spans="1:12" ht="17.100000000000001" customHeight="1">
      <c r="A158" s="645"/>
      <c r="B158" s="643"/>
      <c r="C158" s="643"/>
      <c r="D158" s="643"/>
      <c r="E158" s="643"/>
      <c r="F158" s="643"/>
      <c r="G158" s="643"/>
      <c r="H158" s="643"/>
      <c r="I158" s="643"/>
      <c r="J158" s="643" t="s">
        <v>14990</v>
      </c>
      <c r="K158" s="643"/>
      <c r="L158" s="646" t="s">
        <v>14989</v>
      </c>
    </row>
    <row r="159" spans="1:12" ht="17.100000000000001" customHeight="1">
      <c r="A159" s="640" t="s">
        <v>14988</v>
      </c>
      <c r="B159" s="641"/>
      <c r="C159" s="641"/>
      <c r="D159" s="641"/>
      <c r="E159" s="641"/>
      <c r="F159" s="641"/>
      <c r="G159" s="641"/>
      <c r="H159" s="641"/>
      <c r="I159" s="641"/>
      <c r="J159" s="641"/>
      <c r="K159" s="641"/>
      <c r="L159" s="642"/>
    </row>
    <row r="160" spans="1:12" ht="17.100000000000001" customHeight="1">
      <c r="A160" s="645"/>
      <c r="B160" s="643"/>
      <c r="C160" s="643"/>
      <c r="D160" s="643"/>
      <c r="E160" s="643"/>
      <c r="F160" s="643"/>
      <c r="G160" s="643"/>
      <c r="H160" s="643"/>
      <c r="I160" s="643"/>
      <c r="J160" s="643" t="s">
        <v>14987</v>
      </c>
      <c r="K160" s="643"/>
      <c r="L160" s="646" t="s">
        <v>16516</v>
      </c>
    </row>
    <row r="161" spans="1:12" ht="17.100000000000001" customHeight="1">
      <c r="A161" s="645"/>
      <c r="B161" s="643"/>
      <c r="C161" s="643"/>
      <c r="D161" s="643"/>
      <c r="E161" s="643"/>
      <c r="F161" s="643"/>
      <c r="G161" s="643"/>
      <c r="H161" s="643"/>
      <c r="I161" s="643"/>
      <c r="J161" s="643" t="s">
        <v>14985</v>
      </c>
      <c r="K161" s="643" t="s">
        <v>14984</v>
      </c>
      <c r="L161" s="646" t="s">
        <v>16515</v>
      </c>
    </row>
    <row r="162" spans="1:12" ht="17.100000000000001" customHeight="1">
      <c r="A162" s="645"/>
      <c r="B162" s="643"/>
      <c r="C162" s="643"/>
      <c r="D162" s="643"/>
      <c r="E162" s="643"/>
      <c r="F162" s="643"/>
      <c r="G162" s="643"/>
      <c r="H162" s="643"/>
      <c r="I162" s="643"/>
      <c r="J162" s="643" t="s">
        <v>14982</v>
      </c>
      <c r="K162" s="643"/>
      <c r="L162" s="646" t="s">
        <v>16514</v>
      </c>
    </row>
    <row r="163" spans="1:12" ht="17.100000000000001" customHeight="1">
      <c r="A163" s="645"/>
      <c r="B163" s="643"/>
      <c r="C163" s="643"/>
      <c r="D163" s="643"/>
      <c r="E163" s="643"/>
      <c r="F163" s="643"/>
      <c r="G163" s="643"/>
      <c r="H163" s="643"/>
      <c r="I163" s="643"/>
      <c r="J163" s="643" t="s">
        <v>14980</v>
      </c>
      <c r="K163" s="643" t="s">
        <v>14873</v>
      </c>
      <c r="L163" s="646" t="s">
        <v>16513</v>
      </c>
    </row>
    <row r="164" spans="1:12" ht="17.100000000000001" customHeight="1">
      <c r="A164" s="645"/>
      <c r="B164" s="643"/>
      <c r="C164" s="643"/>
      <c r="D164" s="643"/>
      <c r="E164" s="643"/>
      <c r="F164" s="643"/>
      <c r="G164" s="643"/>
      <c r="H164" s="643"/>
      <c r="I164" s="643"/>
      <c r="J164" s="643" t="s">
        <v>14978</v>
      </c>
      <c r="K164" s="643"/>
      <c r="L164" s="646" t="s">
        <v>16512</v>
      </c>
    </row>
    <row r="165" spans="1:12" ht="30" customHeight="1">
      <c r="A165" s="647"/>
      <c r="B165" s="644"/>
      <c r="C165" s="644"/>
      <c r="D165" s="644"/>
      <c r="E165" s="644"/>
      <c r="F165" s="644"/>
      <c r="G165" s="644"/>
      <c r="H165" s="644"/>
      <c r="I165" s="644"/>
      <c r="J165" s="644"/>
      <c r="K165" s="644"/>
      <c r="L165" s="648"/>
    </row>
    <row r="166" spans="1:12" ht="24" customHeight="1">
      <c r="A166" s="662" t="s">
        <v>16511</v>
      </c>
      <c r="B166" s="657" t="s">
        <v>14857</v>
      </c>
      <c r="C166" s="656" t="s">
        <v>7</v>
      </c>
      <c r="D166" s="656" t="s">
        <v>231</v>
      </c>
      <c r="E166" s="658" t="s">
        <v>14183</v>
      </c>
      <c r="F166" s="657"/>
      <c r="G166" s="657"/>
      <c r="H166" s="657"/>
      <c r="I166" s="657"/>
      <c r="J166" s="657"/>
      <c r="K166" s="657"/>
      <c r="L166" s="663"/>
    </row>
    <row r="167" spans="1:12">
      <c r="A167" s="827" t="s">
        <v>14098</v>
      </c>
      <c r="B167" s="828"/>
      <c r="C167" s="828"/>
      <c r="D167" s="828"/>
      <c r="E167" s="828"/>
      <c r="F167" s="828"/>
      <c r="G167" s="828"/>
      <c r="H167" s="828"/>
      <c r="I167" s="641"/>
      <c r="J167" s="641"/>
      <c r="K167" s="641"/>
      <c r="L167" s="642"/>
    </row>
    <row r="168" spans="1:12" ht="17.100000000000001" customHeight="1">
      <c r="A168" s="640" t="s">
        <v>14994</v>
      </c>
      <c r="B168" s="643" t="s">
        <v>14089</v>
      </c>
      <c r="C168" s="641" t="s">
        <v>14088</v>
      </c>
      <c r="D168" s="641" t="s">
        <v>14087</v>
      </c>
      <c r="E168" s="644" t="s">
        <v>14085</v>
      </c>
      <c r="F168" s="829" t="s">
        <v>14083</v>
      </c>
      <c r="G168" s="829"/>
      <c r="H168" s="829" t="s">
        <v>14993</v>
      </c>
      <c r="I168" s="829"/>
      <c r="J168" s="829" t="s">
        <v>14082</v>
      </c>
      <c r="K168" s="829"/>
      <c r="L168" s="830"/>
    </row>
    <row r="169" spans="1:12" ht="24" customHeight="1">
      <c r="A169" s="664" t="s">
        <v>14073</v>
      </c>
      <c r="B169" s="660" t="s">
        <v>14146</v>
      </c>
      <c r="C169" s="659" t="s">
        <v>7</v>
      </c>
      <c r="D169" s="659" t="s">
        <v>11575</v>
      </c>
      <c r="E169" s="661" t="s">
        <v>26</v>
      </c>
      <c r="F169" s="831" t="s">
        <v>15058</v>
      </c>
      <c r="G169" s="831"/>
      <c r="H169" s="831">
        <v>0.3999048</v>
      </c>
      <c r="I169" s="831"/>
      <c r="J169" s="832">
        <v>0.40789999999999998</v>
      </c>
      <c r="K169" s="832"/>
      <c r="L169" s="833"/>
    </row>
    <row r="170" spans="1:12" ht="24" customHeight="1">
      <c r="A170" s="664" t="s">
        <v>14073</v>
      </c>
      <c r="B170" s="660" t="s">
        <v>14145</v>
      </c>
      <c r="C170" s="659" t="s">
        <v>7</v>
      </c>
      <c r="D170" s="659" t="s">
        <v>11601</v>
      </c>
      <c r="E170" s="661" t="s">
        <v>26</v>
      </c>
      <c r="F170" s="831" t="s">
        <v>15057</v>
      </c>
      <c r="G170" s="831"/>
      <c r="H170" s="831">
        <v>0.3999048</v>
      </c>
      <c r="I170" s="831"/>
      <c r="J170" s="832">
        <v>0.152</v>
      </c>
      <c r="K170" s="832"/>
      <c r="L170" s="833"/>
    </row>
    <row r="171" spans="1:12" ht="24" customHeight="1">
      <c r="A171" s="664" t="s">
        <v>14073</v>
      </c>
      <c r="B171" s="660" t="s">
        <v>14102</v>
      </c>
      <c r="C171" s="659" t="s">
        <v>7</v>
      </c>
      <c r="D171" s="659" t="s">
        <v>11571</v>
      </c>
      <c r="E171" s="661" t="s">
        <v>26</v>
      </c>
      <c r="F171" s="831" t="s">
        <v>15001</v>
      </c>
      <c r="G171" s="831"/>
      <c r="H171" s="831">
        <v>1.9995240000000001</v>
      </c>
      <c r="I171" s="831"/>
      <c r="J171" s="832">
        <v>1.9195</v>
      </c>
      <c r="K171" s="832"/>
      <c r="L171" s="833"/>
    </row>
    <row r="172" spans="1:12" ht="24" customHeight="1">
      <c r="A172" s="664" t="s">
        <v>14073</v>
      </c>
      <c r="B172" s="660" t="s">
        <v>14099</v>
      </c>
      <c r="C172" s="659" t="s">
        <v>7</v>
      </c>
      <c r="D172" s="659" t="s">
        <v>11597</v>
      </c>
      <c r="E172" s="661" t="s">
        <v>26</v>
      </c>
      <c r="F172" s="831" t="s">
        <v>15000</v>
      </c>
      <c r="G172" s="831"/>
      <c r="H172" s="831">
        <v>1.9995240000000001</v>
      </c>
      <c r="I172" s="831"/>
      <c r="J172" s="832">
        <v>0.99980000000000002</v>
      </c>
      <c r="K172" s="832"/>
      <c r="L172" s="833"/>
    </row>
    <row r="173" spans="1:12" ht="17.100000000000001" customHeight="1">
      <c r="A173" s="645"/>
      <c r="B173" s="643"/>
      <c r="C173" s="643"/>
      <c r="D173" s="643"/>
      <c r="E173" s="643"/>
      <c r="F173" s="643"/>
      <c r="G173" s="643"/>
      <c r="H173" s="643"/>
      <c r="I173" s="643"/>
      <c r="J173" s="643" t="s">
        <v>14990</v>
      </c>
      <c r="K173" s="643"/>
      <c r="L173" s="646" t="s">
        <v>16510</v>
      </c>
    </row>
    <row r="174" spans="1:12">
      <c r="A174" s="827" t="s">
        <v>14092</v>
      </c>
      <c r="B174" s="828"/>
      <c r="C174" s="828"/>
      <c r="D174" s="828"/>
      <c r="E174" s="828"/>
      <c r="F174" s="828"/>
      <c r="G174" s="828"/>
      <c r="H174" s="828"/>
      <c r="I174" s="641"/>
      <c r="J174" s="641"/>
      <c r="K174" s="641"/>
      <c r="L174" s="642"/>
    </row>
    <row r="175" spans="1:12" ht="17.100000000000001" customHeight="1">
      <c r="A175" s="640" t="s">
        <v>14994</v>
      </c>
      <c r="B175" s="643" t="s">
        <v>14089</v>
      </c>
      <c r="C175" s="641" t="s">
        <v>14088</v>
      </c>
      <c r="D175" s="641" t="s">
        <v>14087</v>
      </c>
      <c r="E175" s="644" t="s">
        <v>14085</v>
      </c>
      <c r="F175" s="829" t="s">
        <v>14083</v>
      </c>
      <c r="G175" s="829"/>
      <c r="H175" s="829" t="s">
        <v>14993</v>
      </c>
      <c r="I175" s="829"/>
      <c r="J175" s="829" t="s">
        <v>14082</v>
      </c>
      <c r="K175" s="829"/>
      <c r="L175" s="830"/>
    </row>
    <row r="176" spans="1:12" ht="24" customHeight="1">
      <c r="A176" s="664" t="s">
        <v>14073</v>
      </c>
      <c r="B176" s="660" t="s">
        <v>14144</v>
      </c>
      <c r="C176" s="659" t="s">
        <v>7</v>
      </c>
      <c r="D176" s="659" t="s">
        <v>10168</v>
      </c>
      <c r="E176" s="661" t="s">
        <v>26</v>
      </c>
      <c r="F176" s="831" t="s">
        <v>15055</v>
      </c>
      <c r="G176" s="831"/>
      <c r="H176" s="831">
        <v>0.4057771</v>
      </c>
      <c r="I176" s="831"/>
      <c r="J176" s="832">
        <v>2.0979000000000001</v>
      </c>
      <c r="K176" s="832"/>
      <c r="L176" s="833"/>
    </row>
    <row r="177" spans="1:12" ht="24" customHeight="1">
      <c r="A177" s="664" t="s">
        <v>14073</v>
      </c>
      <c r="B177" s="660" t="s">
        <v>14093</v>
      </c>
      <c r="C177" s="659" t="s">
        <v>7</v>
      </c>
      <c r="D177" s="659" t="s">
        <v>7340</v>
      </c>
      <c r="E177" s="661" t="s">
        <v>26</v>
      </c>
      <c r="F177" s="831" t="s">
        <v>15017</v>
      </c>
      <c r="G177" s="831"/>
      <c r="H177" s="831">
        <v>2.0200870000000002</v>
      </c>
      <c r="I177" s="831"/>
      <c r="J177" s="832">
        <v>13.413399999999999</v>
      </c>
      <c r="K177" s="832"/>
      <c r="L177" s="833"/>
    </row>
    <row r="178" spans="1:12" ht="17.100000000000001" customHeight="1">
      <c r="A178" s="645"/>
      <c r="B178" s="643"/>
      <c r="C178" s="643"/>
      <c r="D178" s="643"/>
      <c r="E178" s="643"/>
      <c r="F178" s="643"/>
      <c r="G178" s="643"/>
      <c r="H178" s="643"/>
      <c r="I178" s="643"/>
      <c r="J178" s="643" t="s">
        <v>14990</v>
      </c>
      <c r="K178" s="643"/>
      <c r="L178" s="646" t="s">
        <v>16509</v>
      </c>
    </row>
    <row r="179" spans="1:12">
      <c r="A179" s="827" t="s">
        <v>14071</v>
      </c>
      <c r="B179" s="828"/>
      <c r="C179" s="828"/>
      <c r="D179" s="828"/>
      <c r="E179" s="828"/>
      <c r="F179" s="828"/>
      <c r="G179" s="828"/>
      <c r="H179" s="828"/>
      <c r="I179" s="641"/>
      <c r="J179" s="641"/>
      <c r="K179" s="641"/>
      <c r="L179" s="642"/>
    </row>
    <row r="180" spans="1:12" ht="17.100000000000001" customHeight="1">
      <c r="A180" s="640" t="s">
        <v>14994</v>
      </c>
      <c r="B180" s="643" t="s">
        <v>14089</v>
      </c>
      <c r="C180" s="641" t="s">
        <v>14088</v>
      </c>
      <c r="D180" s="641" t="s">
        <v>14087</v>
      </c>
      <c r="E180" s="644" t="s">
        <v>14085</v>
      </c>
      <c r="F180" s="829" t="s">
        <v>14083</v>
      </c>
      <c r="G180" s="829"/>
      <c r="H180" s="829" t="s">
        <v>14993</v>
      </c>
      <c r="I180" s="829"/>
      <c r="J180" s="829" t="s">
        <v>14082</v>
      </c>
      <c r="K180" s="829"/>
      <c r="L180" s="830"/>
    </row>
    <row r="181" spans="1:12" ht="24" customHeight="1">
      <c r="A181" s="664" t="s">
        <v>14073</v>
      </c>
      <c r="B181" s="660" t="s">
        <v>14855</v>
      </c>
      <c r="C181" s="659" t="s">
        <v>7</v>
      </c>
      <c r="D181" s="659" t="s">
        <v>7528</v>
      </c>
      <c r="E181" s="661" t="s">
        <v>14183</v>
      </c>
      <c r="F181" s="831" t="s">
        <v>16508</v>
      </c>
      <c r="G181" s="831"/>
      <c r="H181" s="831">
        <v>1</v>
      </c>
      <c r="I181" s="831"/>
      <c r="J181" s="832">
        <v>319.14999999999998</v>
      </c>
      <c r="K181" s="832"/>
      <c r="L181" s="833"/>
    </row>
    <row r="182" spans="1:12" ht="24" customHeight="1">
      <c r="A182" s="664" t="s">
        <v>14073</v>
      </c>
      <c r="B182" s="660" t="s">
        <v>14854</v>
      </c>
      <c r="C182" s="659" t="s">
        <v>7</v>
      </c>
      <c r="D182" s="659" t="s">
        <v>5556</v>
      </c>
      <c r="E182" s="661" t="s">
        <v>49</v>
      </c>
      <c r="F182" s="831" t="s">
        <v>16507</v>
      </c>
      <c r="G182" s="831"/>
      <c r="H182" s="831">
        <v>4</v>
      </c>
      <c r="I182" s="831"/>
      <c r="J182" s="832">
        <v>10.56</v>
      </c>
      <c r="K182" s="832"/>
      <c r="L182" s="833"/>
    </row>
    <row r="183" spans="1:12" ht="17.100000000000001" customHeight="1">
      <c r="A183" s="645"/>
      <c r="B183" s="643"/>
      <c r="C183" s="643"/>
      <c r="D183" s="643"/>
      <c r="E183" s="643"/>
      <c r="F183" s="643"/>
      <c r="G183" s="643"/>
      <c r="H183" s="643"/>
      <c r="I183" s="643"/>
      <c r="J183" s="643" t="s">
        <v>14990</v>
      </c>
      <c r="K183" s="643"/>
      <c r="L183" s="646" t="s">
        <v>16506</v>
      </c>
    </row>
    <row r="184" spans="1:12">
      <c r="A184" s="827" t="s">
        <v>14094</v>
      </c>
      <c r="B184" s="828"/>
      <c r="C184" s="828"/>
      <c r="D184" s="828"/>
      <c r="E184" s="828"/>
      <c r="F184" s="828"/>
      <c r="G184" s="828"/>
      <c r="H184" s="828"/>
      <c r="I184" s="641"/>
      <c r="J184" s="641"/>
      <c r="K184" s="641"/>
      <c r="L184" s="642"/>
    </row>
    <row r="185" spans="1:12" ht="17.100000000000001" customHeight="1">
      <c r="A185" s="640" t="s">
        <v>14994</v>
      </c>
      <c r="B185" s="643" t="s">
        <v>14089</v>
      </c>
      <c r="C185" s="641" t="s">
        <v>14088</v>
      </c>
      <c r="D185" s="641" t="s">
        <v>14087</v>
      </c>
      <c r="E185" s="644" t="s">
        <v>14085</v>
      </c>
      <c r="F185" s="829" t="s">
        <v>14083</v>
      </c>
      <c r="G185" s="829"/>
      <c r="H185" s="829" t="s">
        <v>14993</v>
      </c>
      <c r="I185" s="829"/>
      <c r="J185" s="829" t="s">
        <v>14082</v>
      </c>
      <c r="K185" s="829"/>
      <c r="L185" s="830"/>
    </row>
    <row r="186" spans="1:12" ht="24" customHeight="1">
      <c r="A186" s="664" t="s">
        <v>14073</v>
      </c>
      <c r="B186" s="660" t="s">
        <v>14095</v>
      </c>
      <c r="C186" s="659" t="s">
        <v>7</v>
      </c>
      <c r="D186" s="659" t="s">
        <v>11736</v>
      </c>
      <c r="E186" s="661" t="s">
        <v>26</v>
      </c>
      <c r="F186" s="831" t="s">
        <v>14996</v>
      </c>
      <c r="G186" s="831"/>
      <c r="H186" s="831">
        <v>2.3994287999999999</v>
      </c>
      <c r="I186" s="831"/>
      <c r="J186" s="832">
        <v>1.7036</v>
      </c>
      <c r="K186" s="832"/>
      <c r="L186" s="833"/>
    </row>
    <row r="187" spans="1:12" ht="17.100000000000001" customHeight="1">
      <c r="A187" s="645"/>
      <c r="B187" s="643"/>
      <c r="C187" s="643"/>
      <c r="D187" s="643"/>
      <c r="E187" s="643"/>
      <c r="F187" s="643"/>
      <c r="G187" s="643"/>
      <c r="H187" s="643"/>
      <c r="I187" s="643"/>
      <c r="J187" s="643" t="s">
        <v>14990</v>
      </c>
      <c r="K187" s="643"/>
      <c r="L187" s="646" t="s">
        <v>15053</v>
      </c>
    </row>
    <row r="188" spans="1:12">
      <c r="A188" s="827" t="s">
        <v>14096</v>
      </c>
      <c r="B188" s="828"/>
      <c r="C188" s="828"/>
      <c r="D188" s="828"/>
      <c r="E188" s="828"/>
      <c r="F188" s="828"/>
      <c r="G188" s="828"/>
      <c r="H188" s="828"/>
      <c r="I188" s="641"/>
      <c r="J188" s="641"/>
      <c r="K188" s="641"/>
      <c r="L188" s="642"/>
    </row>
    <row r="189" spans="1:12" ht="17.100000000000001" customHeight="1">
      <c r="A189" s="640" t="s">
        <v>14994</v>
      </c>
      <c r="B189" s="643" t="s">
        <v>14089</v>
      </c>
      <c r="C189" s="641" t="s">
        <v>14088</v>
      </c>
      <c r="D189" s="641" t="s">
        <v>14087</v>
      </c>
      <c r="E189" s="644" t="s">
        <v>14085</v>
      </c>
      <c r="F189" s="829" t="s">
        <v>14083</v>
      </c>
      <c r="G189" s="829"/>
      <c r="H189" s="829" t="s">
        <v>14993</v>
      </c>
      <c r="I189" s="829"/>
      <c r="J189" s="829" t="s">
        <v>14082</v>
      </c>
      <c r="K189" s="829"/>
      <c r="L189" s="830"/>
    </row>
    <row r="190" spans="1:12" ht="24" customHeight="1">
      <c r="A190" s="664" t="s">
        <v>14073</v>
      </c>
      <c r="B190" s="660" t="s">
        <v>14097</v>
      </c>
      <c r="C190" s="659" t="s">
        <v>7</v>
      </c>
      <c r="D190" s="659" t="s">
        <v>11676</v>
      </c>
      <c r="E190" s="661" t="s">
        <v>26</v>
      </c>
      <c r="F190" s="831" t="s">
        <v>14995</v>
      </c>
      <c r="G190" s="831"/>
      <c r="H190" s="831">
        <v>2.3994287999999999</v>
      </c>
      <c r="I190" s="831"/>
      <c r="J190" s="832">
        <v>0.16800000000000001</v>
      </c>
      <c r="K190" s="832"/>
      <c r="L190" s="833"/>
    </row>
    <row r="191" spans="1:12" ht="17.100000000000001" customHeight="1">
      <c r="A191" s="645"/>
      <c r="B191" s="643"/>
      <c r="C191" s="643"/>
      <c r="D191" s="643"/>
      <c r="E191" s="643"/>
      <c r="F191" s="643"/>
      <c r="G191" s="643"/>
      <c r="H191" s="643"/>
      <c r="I191" s="643"/>
      <c r="J191" s="643" t="s">
        <v>14990</v>
      </c>
      <c r="K191" s="643"/>
      <c r="L191" s="646" t="s">
        <v>15052</v>
      </c>
    </row>
    <row r="192" spans="1:12">
      <c r="A192" s="827" t="s">
        <v>14100</v>
      </c>
      <c r="B192" s="828"/>
      <c r="C192" s="828"/>
      <c r="D192" s="828"/>
      <c r="E192" s="828"/>
      <c r="F192" s="828"/>
      <c r="G192" s="828"/>
      <c r="H192" s="828"/>
      <c r="I192" s="641"/>
      <c r="J192" s="641"/>
      <c r="K192" s="641"/>
      <c r="L192" s="642"/>
    </row>
    <row r="193" spans="1:12" ht="17.100000000000001" customHeight="1">
      <c r="A193" s="640" t="s">
        <v>14994</v>
      </c>
      <c r="B193" s="643" t="s">
        <v>14089</v>
      </c>
      <c r="C193" s="641" t="s">
        <v>14088</v>
      </c>
      <c r="D193" s="641" t="s">
        <v>14087</v>
      </c>
      <c r="E193" s="644" t="s">
        <v>14085</v>
      </c>
      <c r="F193" s="829" t="s">
        <v>14083</v>
      </c>
      <c r="G193" s="829"/>
      <c r="H193" s="829" t="s">
        <v>14993</v>
      </c>
      <c r="I193" s="829"/>
      <c r="J193" s="829" t="s">
        <v>14082</v>
      </c>
      <c r="K193" s="829"/>
      <c r="L193" s="830"/>
    </row>
    <row r="194" spans="1:12" ht="24" customHeight="1">
      <c r="A194" s="664" t="s">
        <v>14073</v>
      </c>
      <c r="B194" s="660" t="s">
        <v>14103</v>
      </c>
      <c r="C194" s="659" t="s">
        <v>7</v>
      </c>
      <c r="D194" s="659" t="s">
        <v>11501</v>
      </c>
      <c r="E194" s="661" t="s">
        <v>26</v>
      </c>
      <c r="F194" s="831" t="s">
        <v>14992</v>
      </c>
      <c r="G194" s="831"/>
      <c r="H194" s="831">
        <v>2.3994287999999999</v>
      </c>
      <c r="I194" s="831"/>
      <c r="J194" s="832">
        <v>5.2786999999999997</v>
      </c>
      <c r="K194" s="832"/>
      <c r="L194" s="833"/>
    </row>
    <row r="195" spans="1:12" ht="24" customHeight="1">
      <c r="A195" s="664" t="s">
        <v>14073</v>
      </c>
      <c r="B195" s="660" t="s">
        <v>14101</v>
      </c>
      <c r="C195" s="659" t="s">
        <v>7</v>
      </c>
      <c r="D195" s="659" t="s">
        <v>11582</v>
      </c>
      <c r="E195" s="661" t="s">
        <v>26</v>
      </c>
      <c r="F195" s="831" t="s">
        <v>14991</v>
      </c>
      <c r="G195" s="831"/>
      <c r="H195" s="831">
        <v>2.3994287999999999</v>
      </c>
      <c r="I195" s="831"/>
      <c r="J195" s="832">
        <v>0.83979999999999999</v>
      </c>
      <c r="K195" s="832"/>
      <c r="L195" s="833"/>
    </row>
    <row r="196" spans="1:12" ht="17.100000000000001" customHeight="1">
      <c r="A196" s="645"/>
      <c r="B196" s="643"/>
      <c r="C196" s="643"/>
      <c r="D196" s="643"/>
      <c r="E196" s="643"/>
      <c r="F196" s="643"/>
      <c r="G196" s="643"/>
      <c r="H196" s="643"/>
      <c r="I196" s="643"/>
      <c r="J196" s="643" t="s">
        <v>14990</v>
      </c>
      <c r="K196" s="643"/>
      <c r="L196" s="646" t="s">
        <v>16505</v>
      </c>
    </row>
    <row r="197" spans="1:12" ht="17.100000000000001" customHeight="1">
      <c r="A197" s="640" t="s">
        <v>14988</v>
      </c>
      <c r="B197" s="641"/>
      <c r="C197" s="641"/>
      <c r="D197" s="641"/>
      <c r="E197" s="641"/>
      <c r="F197" s="641"/>
      <c r="G197" s="641"/>
      <c r="H197" s="641"/>
      <c r="I197" s="641"/>
      <c r="J197" s="641"/>
      <c r="K197" s="641"/>
      <c r="L197" s="642"/>
    </row>
    <row r="198" spans="1:12" ht="17.100000000000001" customHeight="1">
      <c r="A198" s="645"/>
      <c r="B198" s="643"/>
      <c r="C198" s="643"/>
      <c r="D198" s="643"/>
      <c r="E198" s="643"/>
      <c r="F198" s="643"/>
      <c r="G198" s="643"/>
      <c r="H198" s="643"/>
      <c r="I198" s="643"/>
      <c r="J198" s="643" t="s">
        <v>14987</v>
      </c>
      <c r="K198" s="643"/>
      <c r="L198" s="646" t="s">
        <v>16504</v>
      </c>
    </row>
    <row r="199" spans="1:12" ht="17.100000000000001" customHeight="1">
      <c r="A199" s="645"/>
      <c r="B199" s="643"/>
      <c r="C199" s="643"/>
      <c r="D199" s="643"/>
      <c r="E199" s="643"/>
      <c r="F199" s="643"/>
      <c r="G199" s="643"/>
      <c r="H199" s="643"/>
      <c r="I199" s="643"/>
      <c r="J199" s="643" t="s">
        <v>14985</v>
      </c>
      <c r="K199" s="643" t="s">
        <v>14984</v>
      </c>
      <c r="L199" s="646" t="s">
        <v>16503</v>
      </c>
    </row>
    <row r="200" spans="1:12" ht="17.100000000000001" customHeight="1">
      <c r="A200" s="645"/>
      <c r="B200" s="643"/>
      <c r="C200" s="643"/>
      <c r="D200" s="643"/>
      <c r="E200" s="643"/>
      <c r="F200" s="643"/>
      <c r="G200" s="643"/>
      <c r="H200" s="643"/>
      <c r="I200" s="643"/>
      <c r="J200" s="643" t="s">
        <v>14982</v>
      </c>
      <c r="K200" s="643"/>
      <c r="L200" s="646" t="s">
        <v>16502</v>
      </c>
    </row>
    <row r="201" spans="1:12" ht="17.100000000000001" customHeight="1">
      <c r="A201" s="645"/>
      <c r="B201" s="643"/>
      <c r="C201" s="643"/>
      <c r="D201" s="643"/>
      <c r="E201" s="643"/>
      <c r="F201" s="643"/>
      <c r="G201" s="643"/>
      <c r="H201" s="643"/>
      <c r="I201" s="643"/>
      <c r="J201" s="643" t="s">
        <v>14980</v>
      </c>
      <c r="K201" s="643" t="s">
        <v>14873</v>
      </c>
      <c r="L201" s="646" t="s">
        <v>16501</v>
      </c>
    </row>
    <row r="202" spans="1:12" ht="17.100000000000001" customHeight="1">
      <c r="A202" s="645"/>
      <c r="B202" s="643"/>
      <c r="C202" s="643"/>
      <c r="D202" s="643"/>
      <c r="E202" s="643"/>
      <c r="F202" s="643"/>
      <c r="G202" s="643"/>
      <c r="H202" s="643"/>
      <c r="I202" s="643"/>
      <c r="J202" s="643" t="s">
        <v>14978</v>
      </c>
      <c r="K202" s="643"/>
      <c r="L202" s="646" t="s">
        <v>16500</v>
      </c>
    </row>
    <row r="203" spans="1:12" ht="30" customHeight="1">
      <c r="A203" s="647"/>
      <c r="B203" s="644"/>
      <c r="C203" s="644"/>
      <c r="D203" s="644"/>
      <c r="E203" s="644"/>
      <c r="F203" s="644"/>
      <c r="G203" s="644"/>
      <c r="H203" s="644"/>
      <c r="I203" s="644"/>
      <c r="J203" s="644"/>
      <c r="K203" s="644"/>
      <c r="L203" s="648"/>
    </row>
    <row r="204" spans="1:12" ht="36" customHeight="1">
      <c r="A204" s="662" t="s">
        <v>16499</v>
      </c>
      <c r="B204" s="657" t="s">
        <v>14852</v>
      </c>
      <c r="C204" s="656" t="s">
        <v>7</v>
      </c>
      <c r="D204" s="656" t="s">
        <v>1641</v>
      </c>
      <c r="E204" s="658" t="s">
        <v>14183</v>
      </c>
      <c r="F204" s="657"/>
      <c r="G204" s="657"/>
      <c r="H204" s="657"/>
      <c r="I204" s="657"/>
      <c r="J204" s="657"/>
      <c r="K204" s="657"/>
      <c r="L204" s="663"/>
    </row>
    <row r="205" spans="1:12">
      <c r="A205" s="827" t="s">
        <v>14098</v>
      </c>
      <c r="B205" s="828"/>
      <c r="C205" s="828"/>
      <c r="D205" s="828"/>
      <c r="E205" s="828"/>
      <c r="F205" s="828"/>
      <c r="G205" s="828"/>
      <c r="H205" s="828"/>
      <c r="I205" s="641"/>
      <c r="J205" s="641"/>
      <c r="K205" s="641"/>
      <c r="L205" s="642"/>
    </row>
    <row r="206" spans="1:12" ht="17.100000000000001" customHeight="1">
      <c r="A206" s="640" t="s">
        <v>14994</v>
      </c>
      <c r="B206" s="643" t="s">
        <v>14089</v>
      </c>
      <c r="C206" s="641" t="s">
        <v>14088</v>
      </c>
      <c r="D206" s="641" t="s">
        <v>14087</v>
      </c>
      <c r="E206" s="644" t="s">
        <v>14085</v>
      </c>
      <c r="F206" s="829" t="s">
        <v>14083</v>
      </c>
      <c r="G206" s="829"/>
      <c r="H206" s="829" t="s">
        <v>14993</v>
      </c>
      <c r="I206" s="829"/>
      <c r="J206" s="829" t="s">
        <v>14082</v>
      </c>
      <c r="K206" s="829"/>
      <c r="L206" s="830"/>
    </row>
    <row r="207" spans="1:12" ht="24" customHeight="1">
      <c r="A207" s="664" t="s">
        <v>14073</v>
      </c>
      <c r="B207" s="660" t="s">
        <v>14146</v>
      </c>
      <c r="C207" s="659" t="s">
        <v>7</v>
      </c>
      <c r="D207" s="659" t="s">
        <v>11575</v>
      </c>
      <c r="E207" s="661" t="s">
        <v>26</v>
      </c>
      <c r="F207" s="831" t="s">
        <v>15058</v>
      </c>
      <c r="G207" s="831"/>
      <c r="H207" s="831">
        <v>5.3006499999999998E-2</v>
      </c>
      <c r="I207" s="831"/>
      <c r="J207" s="832">
        <v>5.4100000000000002E-2</v>
      </c>
      <c r="K207" s="832"/>
      <c r="L207" s="833"/>
    </row>
    <row r="208" spans="1:12" ht="24" customHeight="1">
      <c r="A208" s="664" t="s">
        <v>14073</v>
      </c>
      <c r="B208" s="660" t="s">
        <v>14145</v>
      </c>
      <c r="C208" s="659" t="s">
        <v>7</v>
      </c>
      <c r="D208" s="659" t="s">
        <v>11601</v>
      </c>
      <c r="E208" s="661" t="s">
        <v>26</v>
      </c>
      <c r="F208" s="831" t="s">
        <v>15057</v>
      </c>
      <c r="G208" s="831"/>
      <c r="H208" s="831">
        <v>5.3006499999999998E-2</v>
      </c>
      <c r="I208" s="831"/>
      <c r="J208" s="832">
        <v>2.01E-2</v>
      </c>
      <c r="K208" s="832"/>
      <c r="L208" s="833"/>
    </row>
    <row r="209" spans="1:12" ht="24" customHeight="1">
      <c r="A209" s="664" t="s">
        <v>14073</v>
      </c>
      <c r="B209" s="660" t="s">
        <v>14102</v>
      </c>
      <c r="C209" s="659" t="s">
        <v>7</v>
      </c>
      <c r="D209" s="659" t="s">
        <v>11571</v>
      </c>
      <c r="E209" s="661" t="s">
        <v>26</v>
      </c>
      <c r="F209" s="831" t="s">
        <v>15001</v>
      </c>
      <c r="G209" s="831"/>
      <c r="H209" s="831">
        <v>6.96354E-2</v>
      </c>
      <c r="I209" s="831"/>
      <c r="J209" s="832">
        <v>6.6900000000000001E-2</v>
      </c>
      <c r="K209" s="832"/>
      <c r="L209" s="833"/>
    </row>
    <row r="210" spans="1:12" ht="24" customHeight="1">
      <c r="A210" s="664" t="s">
        <v>14073</v>
      </c>
      <c r="B210" s="660" t="s">
        <v>14099</v>
      </c>
      <c r="C210" s="659" t="s">
        <v>7</v>
      </c>
      <c r="D210" s="659" t="s">
        <v>11597</v>
      </c>
      <c r="E210" s="661" t="s">
        <v>26</v>
      </c>
      <c r="F210" s="831" t="s">
        <v>15000</v>
      </c>
      <c r="G210" s="831"/>
      <c r="H210" s="831">
        <v>6.96354E-2</v>
      </c>
      <c r="I210" s="831"/>
      <c r="J210" s="832">
        <v>3.4799999999999998E-2</v>
      </c>
      <c r="K210" s="832"/>
      <c r="L210" s="833"/>
    </row>
    <row r="211" spans="1:12" ht="17.100000000000001" customHeight="1">
      <c r="A211" s="645"/>
      <c r="B211" s="643"/>
      <c r="C211" s="643"/>
      <c r="D211" s="643"/>
      <c r="E211" s="643"/>
      <c r="F211" s="643"/>
      <c r="G211" s="643"/>
      <c r="H211" s="643"/>
      <c r="I211" s="643"/>
      <c r="J211" s="643" t="s">
        <v>14990</v>
      </c>
      <c r="K211" s="643"/>
      <c r="L211" s="646" t="s">
        <v>15096</v>
      </c>
    </row>
    <row r="212" spans="1:12">
      <c r="A212" s="827" t="s">
        <v>14092</v>
      </c>
      <c r="B212" s="828"/>
      <c r="C212" s="828"/>
      <c r="D212" s="828"/>
      <c r="E212" s="828"/>
      <c r="F212" s="828"/>
      <c r="G212" s="828"/>
      <c r="H212" s="828"/>
      <c r="I212" s="641"/>
      <c r="J212" s="641"/>
      <c r="K212" s="641"/>
      <c r="L212" s="642"/>
    </row>
    <row r="213" spans="1:12" ht="17.100000000000001" customHeight="1">
      <c r="A213" s="640" t="s">
        <v>14994</v>
      </c>
      <c r="B213" s="643" t="s">
        <v>14089</v>
      </c>
      <c r="C213" s="641" t="s">
        <v>14088</v>
      </c>
      <c r="D213" s="641" t="s">
        <v>14087</v>
      </c>
      <c r="E213" s="644" t="s">
        <v>14085</v>
      </c>
      <c r="F213" s="829" t="s">
        <v>14083</v>
      </c>
      <c r="G213" s="829"/>
      <c r="H213" s="829" t="s">
        <v>14993</v>
      </c>
      <c r="I213" s="829"/>
      <c r="J213" s="829" t="s">
        <v>14082</v>
      </c>
      <c r="K213" s="829"/>
      <c r="L213" s="830"/>
    </row>
    <row r="214" spans="1:12" ht="24" customHeight="1">
      <c r="A214" s="664" t="s">
        <v>14073</v>
      </c>
      <c r="B214" s="660" t="s">
        <v>14144</v>
      </c>
      <c r="C214" s="659" t="s">
        <v>7</v>
      </c>
      <c r="D214" s="659" t="s">
        <v>10168</v>
      </c>
      <c r="E214" s="661" t="s">
        <v>26</v>
      </c>
      <c r="F214" s="831" t="s">
        <v>15055</v>
      </c>
      <c r="G214" s="831"/>
      <c r="H214" s="831">
        <v>5.3189100000000003E-2</v>
      </c>
      <c r="I214" s="831"/>
      <c r="J214" s="832">
        <v>0.27500000000000002</v>
      </c>
      <c r="K214" s="832"/>
      <c r="L214" s="833"/>
    </row>
    <row r="215" spans="1:12" ht="24" customHeight="1">
      <c r="A215" s="664" t="s">
        <v>14073</v>
      </c>
      <c r="B215" s="660" t="s">
        <v>14210</v>
      </c>
      <c r="C215" s="659" t="s">
        <v>7</v>
      </c>
      <c r="D215" s="659" t="s">
        <v>6795</v>
      </c>
      <c r="E215" s="661" t="s">
        <v>26</v>
      </c>
      <c r="F215" s="831" t="s">
        <v>14998</v>
      </c>
      <c r="G215" s="831"/>
      <c r="H215" s="831">
        <v>6.9875400000000004E-2</v>
      </c>
      <c r="I215" s="831"/>
      <c r="J215" s="832">
        <v>0.48559999999999998</v>
      </c>
      <c r="K215" s="832"/>
      <c r="L215" s="833"/>
    </row>
    <row r="216" spans="1:12" ht="17.100000000000001" customHeight="1">
      <c r="A216" s="645"/>
      <c r="B216" s="643"/>
      <c r="C216" s="643"/>
      <c r="D216" s="643"/>
      <c r="E216" s="643"/>
      <c r="F216" s="643"/>
      <c r="G216" s="643"/>
      <c r="H216" s="643"/>
      <c r="I216" s="643"/>
      <c r="J216" s="643" t="s">
        <v>14990</v>
      </c>
      <c r="K216" s="643"/>
      <c r="L216" s="646" t="s">
        <v>15008</v>
      </c>
    </row>
    <row r="217" spans="1:12">
      <c r="A217" s="827" t="s">
        <v>14071</v>
      </c>
      <c r="B217" s="828"/>
      <c r="C217" s="828"/>
      <c r="D217" s="828"/>
      <c r="E217" s="828"/>
      <c r="F217" s="828"/>
      <c r="G217" s="828"/>
      <c r="H217" s="828"/>
      <c r="I217" s="641"/>
      <c r="J217" s="641"/>
      <c r="K217" s="641"/>
      <c r="L217" s="642"/>
    </row>
    <row r="218" spans="1:12" ht="17.100000000000001" customHeight="1">
      <c r="A218" s="640" t="s">
        <v>14994</v>
      </c>
      <c r="B218" s="643" t="s">
        <v>14089</v>
      </c>
      <c r="C218" s="641" t="s">
        <v>14088</v>
      </c>
      <c r="D218" s="641" t="s">
        <v>14087</v>
      </c>
      <c r="E218" s="644" t="s">
        <v>14085</v>
      </c>
      <c r="F218" s="829" t="s">
        <v>14083</v>
      </c>
      <c r="G218" s="829"/>
      <c r="H218" s="829" t="s">
        <v>14993</v>
      </c>
      <c r="I218" s="829"/>
      <c r="J218" s="829" t="s">
        <v>14082</v>
      </c>
      <c r="K218" s="829"/>
      <c r="L218" s="830"/>
    </row>
    <row r="219" spans="1:12" ht="24" customHeight="1">
      <c r="A219" s="664" t="s">
        <v>14073</v>
      </c>
      <c r="B219" s="660" t="s">
        <v>14361</v>
      </c>
      <c r="C219" s="659" t="s">
        <v>7</v>
      </c>
      <c r="D219" s="659" t="s">
        <v>5510</v>
      </c>
      <c r="E219" s="661" t="s">
        <v>14118</v>
      </c>
      <c r="F219" s="831" t="s">
        <v>15176</v>
      </c>
      <c r="G219" s="831"/>
      <c r="H219" s="831">
        <v>3.9274000000000002E-3</v>
      </c>
      <c r="I219" s="831"/>
      <c r="J219" s="832">
        <v>0.24149999999999999</v>
      </c>
      <c r="K219" s="832"/>
      <c r="L219" s="833"/>
    </row>
    <row r="220" spans="1:12" ht="24" customHeight="1">
      <c r="A220" s="664" t="s">
        <v>14073</v>
      </c>
      <c r="B220" s="660" t="s">
        <v>14313</v>
      </c>
      <c r="C220" s="659" t="s">
        <v>7</v>
      </c>
      <c r="D220" s="659" t="s">
        <v>5893</v>
      </c>
      <c r="E220" s="661" t="s">
        <v>21</v>
      </c>
      <c r="F220" s="831" t="s">
        <v>15181</v>
      </c>
      <c r="G220" s="831"/>
      <c r="H220" s="831">
        <v>1.7658005000000001</v>
      </c>
      <c r="I220" s="831"/>
      <c r="J220" s="832">
        <v>0.86519999999999997</v>
      </c>
      <c r="K220" s="832"/>
      <c r="L220" s="833"/>
    </row>
    <row r="221" spans="1:12" ht="17.100000000000001" customHeight="1">
      <c r="A221" s="645"/>
      <c r="B221" s="643"/>
      <c r="C221" s="643"/>
      <c r="D221" s="643"/>
      <c r="E221" s="643"/>
      <c r="F221" s="643"/>
      <c r="G221" s="643"/>
      <c r="H221" s="643"/>
      <c r="I221" s="643"/>
      <c r="J221" s="643" t="s">
        <v>14990</v>
      </c>
      <c r="K221" s="643"/>
      <c r="L221" s="646" t="s">
        <v>16498</v>
      </c>
    </row>
    <row r="222" spans="1:12">
      <c r="A222" s="827" t="s">
        <v>14094</v>
      </c>
      <c r="B222" s="828"/>
      <c r="C222" s="828"/>
      <c r="D222" s="828"/>
      <c r="E222" s="828"/>
      <c r="F222" s="828"/>
      <c r="G222" s="828"/>
      <c r="H222" s="828"/>
      <c r="I222" s="641"/>
      <c r="J222" s="641"/>
      <c r="K222" s="641"/>
      <c r="L222" s="642"/>
    </row>
    <row r="223" spans="1:12" ht="17.100000000000001" customHeight="1">
      <c r="A223" s="640" t="s">
        <v>14994</v>
      </c>
      <c r="B223" s="643" t="s">
        <v>14089</v>
      </c>
      <c r="C223" s="641" t="s">
        <v>14088</v>
      </c>
      <c r="D223" s="641" t="s">
        <v>14087</v>
      </c>
      <c r="E223" s="644" t="s">
        <v>14085</v>
      </c>
      <c r="F223" s="829" t="s">
        <v>14083</v>
      </c>
      <c r="G223" s="829"/>
      <c r="H223" s="829" t="s">
        <v>14993</v>
      </c>
      <c r="I223" s="829"/>
      <c r="J223" s="829" t="s">
        <v>14082</v>
      </c>
      <c r="K223" s="829"/>
      <c r="L223" s="830"/>
    </row>
    <row r="224" spans="1:12" ht="24" customHeight="1">
      <c r="A224" s="664" t="s">
        <v>14073</v>
      </c>
      <c r="B224" s="660" t="s">
        <v>14095</v>
      </c>
      <c r="C224" s="659" t="s">
        <v>7</v>
      </c>
      <c r="D224" s="659" t="s">
        <v>11736</v>
      </c>
      <c r="E224" s="661" t="s">
        <v>26</v>
      </c>
      <c r="F224" s="831" t="s">
        <v>14996</v>
      </c>
      <c r="G224" s="831"/>
      <c r="H224" s="831">
        <v>0.1226419</v>
      </c>
      <c r="I224" s="831"/>
      <c r="J224" s="832">
        <v>8.7099999999999997E-2</v>
      </c>
      <c r="K224" s="832"/>
      <c r="L224" s="833"/>
    </row>
    <row r="225" spans="1:12" ht="17.100000000000001" customHeight="1">
      <c r="A225" s="645"/>
      <c r="B225" s="643"/>
      <c r="C225" s="643"/>
      <c r="D225" s="643"/>
      <c r="E225" s="643"/>
      <c r="F225" s="643"/>
      <c r="G225" s="643"/>
      <c r="H225" s="643"/>
      <c r="I225" s="643"/>
      <c r="J225" s="643" t="s">
        <v>14990</v>
      </c>
      <c r="K225" s="643"/>
      <c r="L225" s="646" t="s">
        <v>15119</v>
      </c>
    </row>
    <row r="226" spans="1:12">
      <c r="A226" s="827" t="s">
        <v>14096</v>
      </c>
      <c r="B226" s="828"/>
      <c r="C226" s="828"/>
      <c r="D226" s="828"/>
      <c r="E226" s="828"/>
      <c r="F226" s="828"/>
      <c r="G226" s="828"/>
      <c r="H226" s="828"/>
      <c r="I226" s="641"/>
      <c r="J226" s="641"/>
      <c r="K226" s="641"/>
      <c r="L226" s="642"/>
    </row>
    <row r="227" spans="1:12" ht="17.100000000000001" customHeight="1">
      <c r="A227" s="640" t="s">
        <v>14994</v>
      </c>
      <c r="B227" s="643" t="s">
        <v>14089</v>
      </c>
      <c r="C227" s="641" t="s">
        <v>14088</v>
      </c>
      <c r="D227" s="641" t="s">
        <v>14087</v>
      </c>
      <c r="E227" s="644" t="s">
        <v>14085</v>
      </c>
      <c r="F227" s="829" t="s">
        <v>14083</v>
      </c>
      <c r="G227" s="829"/>
      <c r="H227" s="829" t="s">
        <v>14993</v>
      </c>
      <c r="I227" s="829"/>
      <c r="J227" s="829" t="s">
        <v>14082</v>
      </c>
      <c r="K227" s="829"/>
      <c r="L227" s="830"/>
    </row>
    <row r="228" spans="1:12" ht="24" customHeight="1">
      <c r="A228" s="664" t="s">
        <v>14073</v>
      </c>
      <c r="B228" s="660" t="s">
        <v>14097</v>
      </c>
      <c r="C228" s="659" t="s">
        <v>7</v>
      </c>
      <c r="D228" s="659" t="s">
        <v>11676</v>
      </c>
      <c r="E228" s="661" t="s">
        <v>26</v>
      </c>
      <c r="F228" s="831" t="s">
        <v>14995</v>
      </c>
      <c r="G228" s="831"/>
      <c r="H228" s="831">
        <v>0.1226419</v>
      </c>
      <c r="I228" s="831"/>
      <c r="J228" s="832">
        <v>8.6E-3</v>
      </c>
      <c r="K228" s="832"/>
      <c r="L228" s="833"/>
    </row>
    <row r="229" spans="1:12" ht="17.100000000000001" customHeight="1">
      <c r="A229" s="645"/>
      <c r="B229" s="643"/>
      <c r="C229" s="643"/>
      <c r="D229" s="643"/>
      <c r="E229" s="643"/>
      <c r="F229" s="643"/>
      <c r="G229" s="643"/>
      <c r="H229" s="643"/>
      <c r="I229" s="643"/>
      <c r="J229" s="643" t="s">
        <v>14990</v>
      </c>
      <c r="K229" s="643"/>
      <c r="L229" s="646" t="s">
        <v>15028</v>
      </c>
    </row>
    <row r="230" spans="1:12">
      <c r="A230" s="827" t="s">
        <v>14100</v>
      </c>
      <c r="B230" s="828"/>
      <c r="C230" s="828"/>
      <c r="D230" s="828"/>
      <c r="E230" s="828"/>
      <c r="F230" s="828"/>
      <c r="G230" s="828"/>
      <c r="H230" s="828"/>
      <c r="I230" s="641"/>
      <c r="J230" s="641"/>
      <c r="K230" s="641"/>
      <c r="L230" s="642"/>
    </row>
    <row r="231" spans="1:12" ht="17.100000000000001" customHeight="1">
      <c r="A231" s="640" t="s">
        <v>14994</v>
      </c>
      <c r="B231" s="643" t="s">
        <v>14089</v>
      </c>
      <c r="C231" s="641" t="s">
        <v>14088</v>
      </c>
      <c r="D231" s="641" t="s">
        <v>14087</v>
      </c>
      <c r="E231" s="644" t="s">
        <v>14085</v>
      </c>
      <c r="F231" s="829" t="s">
        <v>14083</v>
      </c>
      <c r="G231" s="829"/>
      <c r="H231" s="829" t="s">
        <v>14993</v>
      </c>
      <c r="I231" s="829"/>
      <c r="J231" s="829" t="s">
        <v>14082</v>
      </c>
      <c r="K231" s="829"/>
      <c r="L231" s="830"/>
    </row>
    <row r="232" spans="1:12" ht="24" customHeight="1">
      <c r="A232" s="664" t="s">
        <v>14073</v>
      </c>
      <c r="B232" s="660" t="s">
        <v>14103</v>
      </c>
      <c r="C232" s="659" t="s">
        <v>7</v>
      </c>
      <c r="D232" s="659" t="s">
        <v>11501</v>
      </c>
      <c r="E232" s="661" t="s">
        <v>26</v>
      </c>
      <c r="F232" s="831" t="s">
        <v>14992</v>
      </c>
      <c r="G232" s="831"/>
      <c r="H232" s="831">
        <v>0.1226419</v>
      </c>
      <c r="I232" s="831"/>
      <c r="J232" s="832">
        <v>0.26979999999999998</v>
      </c>
      <c r="K232" s="832"/>
      <c r="L232" s="833"/>
    </row>
    <row r="233" spans="1:12" ht="24" customHeight="1">
      <c r="A233" s="664" t="s">
        <v>14073</v>
      </c>
      <c r="B233" s="660" t="s">
        <v>14101</v>
      </c>
      <c r="C233" s="659" t="s">
        <v>7</v>
      </c>
      <c r="D233" s="659" t="s">
        <v>11582</v>
      </c>
      <c r="E233" s="661" t="s">
        <v>26</v>
      </c>
      <c r="F233" s="831" t="s">
        <v>14991</v>
      </c>
      <c r="G233" s="831"/>
      <c r="H233" s="831">
        <v>0.1226419</v>
      </c>
      <c r="I233" s="831"/>
      <c r="J233" s="832">
        <v>4.2900000000000001E-2</v>
      </c>
      <c r="K233" s="832"/>
      <c r="L233" s="833"/>
    </row>
    <row r="234" spans="1:12" ht="17.100000000000001" customHeight="1">
      <c r="A234" s="645"/>
      <c r="B234" s="643"/>
      <c r="C234" s="643"/>
      <c r="D234" s="643"/>
      <c r="E234" s="643"/>
      <c r="F234" s="643"/>
      <c r="G234" s="643"/>
      <c r="H234" s="643"/>
      <c r="I234" s="643"/>
      <c r="J234" s="643" t="s">
        <v>14990</v>
      </c>
      <c r="K234" s="643"/>
      <c r="L234" s="646" t="s">
        <v>15697</v>
      </c>
    </row>
    <row r="235" spans="1:12" ht="17.100000000000001" customHeight="1">
      <c r="A235" s="640" t="s">
        <v>14988</v>
      </c>
      <c r="B235" s="641"/>
      <c r="C235" s="641"/>
      <c r="D235" s="641"/>
      <c r="E235" s="641"/>
      <c r="F235" s="641"/>
      <c r="G235" s="641"/>
      <c r="H235" s="641"/>
      <c r="I235" s="641"/>
      <c r="J235" s="641"/>
      <c r="K235" s="641"/>
      <c r="L235" s="642"/>
    </row>
    <row r="236" spans="1:12" ht="17.100000000000001" customHeight="1">
      <c r="A236" s="645"/>
      <c r="B236" s="643"/>
      <c r="C236" s="643"/>
      <c r="D236" s="643"/>
      <c r="E236" s="643"/>
      <c r="F236" s="643"/>
      <c r="G236" s="643"/>
      <c r="H236" s="643"/>
      <c r="I236" s="643"/>
      <c r="J236" s="643" t="s">
        <v>14987</v>
      </c>
      <c r="K236" s="643"/>
      <c r="L236" s="646" t="s">
        <v>16497</v>
      </c>
    </row>
    <row r="237" spans="1:12" ht="17.100000000000001" customHeight="1">
      <c r="A237" s="645"/>
      <c r="B237" s="643"/>
      <c r="C237" s="643"/>
      <c r="D237" s="643"/>
      <c r="E237" s="643"/>
      <c r="F237" s="643"/>
      <c r="G237" s="643"/>
      <c r="H237" s="643"/>
      <c r="I237" s="643"/>
      <c r="J237" s="643" t="s">
        <v>14985</v>
      </c>
      <c r="K237" s="643" t="s">
        <v>14984</v>
      </c>
      <c r="L237" s="646" t="s">
        <v>16496</v>
      </c>
    </row>
    <row r="238" spans="1:12" ht="17.100000000000001" customHeight="1">
      <c r="A238" s="645"/>
      <c r="B238" s="643"/>
      <c r="C238" s="643"/>
      <c r="D238" s="643"/>
      <c r="E238" s="643"/>
      <c r="F238" s="643"/>
      <c r="G238" s="643"/>
      <c r="H238" s="643"/>
      <c r="I238" s="643"/>
      <c r="J238" s="643" t="s">
        <v>14982</v>
      </c>
      <c r="K238" s="643"/>
      <c r="L238" s="646" t="s">
        <v>16495</v>
      </c>
    </row>
    <row r="239" spans="1:12" ht="17.100000000000001" customHeight="1">
      <c r="A239" s="645"/>
      <c r="B239" s="643"/>
      <c r="C239" s="643"/>
      <c r="D239" s="643"/>
      <c r="E239" s="643"/>
      <c r="F239" s="643"/>
      <c r="G239" s="643"/>
      <c r="H239" s="643"/>
      <c r="I239" s="643"/>
      <c r="J239" s="643" t="s">
        <v>14980</v>
      </c>
      <c r="K239" s="643" t="s">
        <v>14873</v>
      </c>
      <c r="L239" s="646" t="s">
        <v>16494</v>
      </c>
    </row>
    <row r="240" spans="1:12" ht="17.100000000000001" customHeight="1">
      <c r="A240" s="645"/>
      <c r="B240" s="643"/>
      <c r="C240" s="643"/>
      <c r="D240" s="643"/>
      <c r="E240" s="643"/>
      <c r="F240" s="643"/>
      <c r="G240" s="643"/>
      <c r="H240" s="643"/>
      <c r="I240" s="643"/>
      <c r="J240" s="643" t="s">
        <v>14978</v>
      </c>
      <c r="K240" s="643"/>
      <c r="L240" s="646" t="s">
        <v>16493</v>
      </c>
    </row>
    <row r="241" spans="1:12" ht="30" customHeight="1">
      <c r="A241" s="647"/>
      <c r="B241" s="644"/>
      <c r="C241" s="644"/>
      <c r="D241" s="644"/>
      <c r="E241" s="644"/>
      <c r="F241" s="644"/>
      <c r="G241" s="644"/>
      <c r="H241" s="644"/>
      <c r="I241" s="644"/>
      <c r="J241" s="644"/>
      <c r="K241" s="644"/>
      <c r="L241" s="648"/>
    </row>
    <row r="242" spans="1:12" ht="60" customHeight="1">
      <c r="A242" s="662" t="s">
        <v>16492</v>
      </c>
      <c r="B242" s="657" t="s">
        <v>14850</v>
      </c>
      <c r="C242" s="656" t="s">
        <v>7</v>
      </c>
      <c r="D242" s="656" t="s">
        <v>1514</v>
      </c>
      <c r="E242" s="658" t="s">
        <v>14183</v>
      </c>
      <c r="F242" s="657"/>
      <c r="G242" s="657"/>
      <c r="H242" s="657"/>
      <c r="I242" s="657"/>
      <c r="J242" s="657"/>
      <c r="K242" s="657"/>
      <c r="L242" s="663"/>
    </row>
    <row r="243" spans="1:12">
      <c r="A243" s="827" t="s">
        <v>14098</v>
      </c>
      <c r="B243" s="828"/>
      <c r="C243" s="828"/>
      <c r="D243" s="828"/>
      <c r="E243" s="828"/>
      <c r="F243" s="828"/>
      <c r="G243" s="828"/>
      <c r="H243" s="828"/>
      <c r="I243" s="641"/>
      <c r="J243" s="641"/>
      <c r="K243" s="641"/>
      <c r="L243" s="642"/>
    </row>
    <row r="244" spans="1:12" ht="17.100000000000001" customHeight="1">
      <c r="A244" s="640" t="s">
        <v>14994</v>
      </c>
      <c r="B244" s="643" t="s">
        <v>14089</v>
      </c>
      <c r="C244" s="641" t="s">
        <v>14088</v>
      </c>
      <c r="D244" s="641" t="s">
        <v>14087</v>
      </c>
      <c r="E244" s="644" t="s">
        <v>14085</v>
      </c>
      <c r="F244" s="829" t="s">
        <v>14083</v>
      </c>
      <c r="G244" s="829"/>
      <c r="H244" s="829" t="s">
        <v>14993</v>
      </c>
      <c r="I244" s="829"/>
      <c r="J244" s="829" t="s">
        <v>14082</v>
      </c>
      <c r="K244" s="829"/>
      <c r="L244" s="830"/>
    </row>
    <row r="245" spans="1:12" ht="36" customHeight="1">
      <c r="A245" s="664" t="s">
        <v>14073</v>
      </c>
      <c r="B245" s="660" t="s">
        <v>14352</v>
      </c>
      <c r="C245" s="659" t="s">
        <v>7</v>
      </c>
      <c r="D245" s="659" t="s">
        <v>7362</v>
      </c>
      <c r="E245" s="661" t="s">
        <v>49</v>
      </c>
      <c r="F245" s="831" t="s">
        <v>15199</v>
      </c>
      <c r="G245" s="831"/>
      <c r="H245" s="831">
        <v>1.45E-5</v>
      </c>
      <c r="I245" s="831"/>
      <c r="J245" s="832">
        <v>5.9499999999999997E-2</v>
      </c>
      <c r="K245" s="832"/>
      <c r="L245" s="833"/>
    </row>
    <row r="246" spans="1:12" ht="24" customHeight="1">
      <c r="A246" s="664" t="s">
        <v>14073</v>
      </c>
      <c r="B246" s="660" t="s">
        <v>14214</v>
      </c>
      <c r="C246" s="659" t="s">
        <v>7</v>
      </c>
      <c r="D246" s="659" t="s">
        <v>11569</v>
      </c>
      <c r="E246" s="661" t="s">
        <v>26</v>
      </c>
      <c r="F246" s="831" t="s">
        <v>15202</v>
      </c>
      <c r="G246" s="831"/>
      <c r="H246" s="831">
        <v>0.16894500000000001</v>
      </c>
      <c r="I246" s="831"/>
      <c r="J246" s="832">
        <v>0.1115</v>
      </c>
      <c r="K246" s="832"/>
      <c r="L246" s="833"/>
    </row>
    <row r="247" spans="1:12" ht="24" customHeight="1">
      <c r="A247" s="664" t="s">
        <v>14073</v>
      </c>
      <c r="B247" s="660" t="s">
        <v>14213</v>
      </c>
      <c r="C247" s="659" t="s">
        <v>7</v>
      </c>
      <c r="D247" s="659" t="s">
        <v>11595</v>
      </c>
      <c r="E247" s="661" t="s">
        <v>26</v>
      </c>
      <c r="F247" s="831" t="s">
        <v>15028</v>
      </c>
      <c r="G247" s="831"/>
      <c r="H247" s="831">
        <v>0.16894500000000001</v>
      </c>
      <c r="I247" s="831"/>
      <c r="J247" s="832">
        <v>1.6999999999999999E-3</v>
      </c>
      <c r="K247" s="832"/>
      <c r="L247" s="833"/>
    </row>
    <row r="248" spans="1:12" ht="24" customHeight="1">
      <c r="A248" s="664" t="s">
        <v>14073</v>
      </c>
      <c r="B248" s="660" t="s">
        <v>14102</v>
      </c>
      <c r="C248" s="659" t="s">
        <v>7</v>
      </c>
      <c r="D248" s="659" t="s">
        <v>11571</v>
      </c>
      <c r="E248" s="661" t="s">
        <v>26</v>
      </c>
      <c r="F248" s="831" t="s">
        <v>15001</v>
      </c>
      <c r="G248" s="831"/>
      <c r="H248" s="831">
        <v>0.31951770000000002</v>
      </c>
      <c r="I248" s="831"/>
      <c r="J248" s="832">
        <v>0.30669999999999997</v>
      </c>
      <c r="K248" s="832"/>
      <c r="L248" s="833"/>
    </row>
    <row r="249" spans="1:12" ht="24" customHeight="1">
      <c r="A249" s="664" t="s">
        <v>14073</v>
      </c>
      <c r="B249" s="660" t="s">
        <v>14099</v>
      </c>
      <c r="C249" s="659" t="s">
        <v>7</v>
      </c>
      <c r="D249" s="659" t="s">
        <v>11597</v>
      </c>
      <c r="E249" s="661" t="s">
        <v>26</v>
      </c>
      <c r="F249" s="831" t="s">
        <v>15000</v>
      </c>
      <c r="G249" s="831"/>
      <c r="H249" s="831">
        <v>0.31951770000000002</v>
      </c>
      <c r="I249" s="831"/>
      <c r="J249" s="832">
        <v>0.1598</v>
      </c>
      <c r="K249" s="832"/>
      <c r="L249" s="833"/>
    </row>
    <row r="250" spans="1:12" ht="24" customHeight="1">
      <c r="A250" s="664" t="s">
        <v>14073</v>
      </c>
      <c r="B250" s="660" t="s">
        <v>14146</v>
      </c>
      <c r="C250" s="659" t="s">
        <v>7</v>
      </c>
      <c r="D250" s="659" t="s">
        <v>11575</v>
      </c>
      <c r="E250" s="661" t="s">
        <v>26</v>
      </c>
      <c r="F250" s="831" t="s">
        <v>15058</v>
      </c>
      <c r="G250" s="831"/>
      <c r="H250" s="831">
        <v>0.1178222</v>
      </c>
      <c r="I250" s="831"/>
      <c r="J250" s="832">
        <v>0.1202</v>
      </c>
      <c r="K250" s="832"/>
      <c r="L250" s="833"/>
    </row>
    <row r="251" spans="1:12" ht="24" customHeight="1">
      <c r="A251" s="664" t="s">
        <v>14073</v>
      </c>
      <c r="B251" s="660" t="s">
        <v>14145</v>
      </c>
      <c r="C251" s="659" t="s">
        <v>7</v>
      </c>
      <c r="D251" s="659" t="s">
        <v>11601</v>
      </c>
      <c r="E251" s="661" t="s">
        <v>26</v>
      </c>
      <c r="F251" s="831" t="s">
        <v>15057</v>
      </c>
      <c r="G251" s="831"/>
      <c r="H251" s="831">
        <v>0.1178222</v>
      </c>
      <c r="I251" s="831"/>
      <c r="J251" s="832">
        <v>4.48E-2</v>
      </c>
      <c r="K251" s="832"/>
      <c r="L251" s="833"/>
    </row>
    <row r="252" spans="1:12" ht="17.100000000000001" customHeight="1">
      <c r="A252" s="645"/>
      <c r="B252" s="643"/>
      <c r="C252" s="643"/>
      <c r="D252" s="643"/>
      <c r="E252" s="643"/>
      <c r="F252" s="643"/>
      <c r="G252" s="643"/>
      <c r="H252" s="643"/>
      <c r="I252" s="643"/>
      <c r="J252" s="643" t="s">
        <v>14990</v>
      </c>
      <c r="K252" s="643"/>
      <c r="L252" s="646" t="s">
        <v>15342</v>
      </c>
    </row>
    <row r="253" spans="1:12">
      <c r="A253" s="827" t="s">
        <v>14092</v>
      </c>
      <c r="B253" s="828"/>
      <c r="C253" s="828"/>
      <c r="D253" s="828"/>
      <c r="E253" s="828"/>
      <c r="F253" s="828"/>
      <c r="G253" s="828"/>
      <c r="H253" s="828"/>
      <c r="I253" s="641"/>
      <c r="J253" s="641"/>
      <c r="K253" s="641"/>
      <c r="L253" s="642"/>
    </row>
    <row r="254" spans="1:12" ht="17.100000000000001" customHeight="1">
      <c r="A254" s="640" t="s">
        <v>14994</v>
      </c>
      <c r="B254" s="643" t="s">
        <v>14089</v>
      </c>
      <c r="C254" s="641" t="s">
        <v>14088</v>
      </c>
      <c r="D254" s="641" t="s">
        <v>14087</v>
      </c>
      <c r="E254" s="644" t="s">
        <v>14085</v>
      </c>
      <c r="F254" s="829" t="s">
        <v>14083</v>
      </c>
      <c r="G254" s="829"/>
      <c r="H254" s="829" t="s">
        <v>14993</v>
      </c>
      <c r="I254" s="829"/>
      <c r="J254" s="829" t="s">
        <v>14082</v>
      </c>
      <c r="K254" s="829"/>
      <c r="L254" s="830"/>
    </row>
    <row r="255" spans="1:12" ht="24" customHeight="1">
      <c r="A255" s="664" t="s">
        <v>14073</v>
      </c>
      <c r="B255" s="660" t="s">
        <v>14231</v>
      </c>
      <c r="C255" s="659" t="s">
        <v>7</v>
      </c>
      <c r="D255" s="659" t="s">
        <v>14045</v>
      </c>
      <c r="E255" s="661" t="s">
        <v>26</v>
      </c>
      <c r="F255" s="831" t="s">
        <v>15195</v>
      </c>
      <c r="G255" s="831"/>
      <c r="H255" s="831">
        <v>0.169766</v>
      </c>
      <c r="I255" s="831"/>
      <c r="J255" s="832">
        <v>0.81489999999999996</v>
      </c>
      <c r="K255" s="832"/>
      <c r="L255" s="833"/>
    </row>
    <row r="256" spans="1:12" ht="24" customHeight="1">
      <c r="A256" s="664" t="s">
        <v>14073</v>
      </c>
      <c r="B256" s="660" t="s">
        <v>14210</v>
      </c>
      <c r="C256" s="659" t="s">
        <v>7</v>
      </c>
      <c r="D256" s="659" t="s">
        <v>6795</v>
      </c>
      <c r="E256" s="661" t="s">
        <v>26</v>
      </c>
      <c r="F256" s="831" t="s">
        <v>14998</v>
      </c>
      <c r="G256" s="831"/>
      <c r="H256" s="831">
        <v>0.32391180000000003</v>
      </c>
      <c r="I256" s="831"/>
      <c r="J256" s="832">
        <v>2.2511999999999999</v>
      </c>
      <c r="K256" s="832"/>
      <c r="L256" s="833"/>
    </row>
    <row r="257" spans="1:12" ht="24" customHeight="1">
      <c r="A257" s="664" t="s">
        <v>14073</v>
      </c>
      <c r="B257" s="660" t="s">
        <v>14144</v>
      </c>
      <c r="C257" s="659" t="s">
        <v>7</v>
      </c>
      <c r="D257" s="659" t="s">
        <v>10168</v>
      </c>
      <c r="E257" s="661" t="s">
        <v>26</v>
      </c>
      <c r="F257" s="831" t="s">
        <v>15055</v>
      </c>
      <c r="G257" s="831"/>
      <c r="H257" s="831">
        <v>0.11944249999999999</v>
      </c>
      <c r="I257" s="831"/>
      <c r="J257" s="832">
        <v>0.61750000000000005</v>
      </c>
      <c r="K257" s="832"/>
      <c r="L257" s="833"/>
    </row>
    <row r="258" spans="1:12" ht="17.100000000000001" customHeight="1">
      <c r="A258" s="645"/>
      <c r="B258" s="643"/>
      <c r="C258" s="643"/>
      <c r="D258" s="643"/>
      <c r="E258" s="643"/>
      <c r="F258" s="643"/>
      <c r="G258" s="643"/>
      <c r="H258" s="643"/>
      <c r="I258" s="643"/>
      <c r="J258" s="643" t="s">
        <v>14990</v>
      </c>
      <c r="K258" s="643"/>
      <c r="L258" s="646" t="s">
        <v>16491</v>
      </c>
    </row>
    <row r="259" spans="1:12">
      <c r="A259" s="827" t="s">
        <v>14071</v>
      </c>
      <c r="B259" s="828"/>
      <c r="C259" s="828"/>
      <c r="D259" s="828"/>
      <c r="E259" s="828"/>
      <c r="F259" s="828"/>
      <c r="G259" s="828"/>
      <c r="H259" s="828"/>
      <c r="I259" s="641"/>
      <c r="J259" s="641"/>
      <c r="K259" s="641"/>
      <c r="L259" s="642"/>
    </row>
    <row r="260" spans="1:12" ht="17.100000000000001" customHeight="1">
      <c r="A260" s="640" t="s">
        <v>14994</v>
      </c>
      <c r="B260" s="643" t="s">
        <v>14089</v>
      </c>
      <c r="C260" s="641" t="s">
        <v>14088</v>
      </c>
      <c r="D260" s="641" t="s">
        <v>14087</v>
      </c>
      <c r="E260" s="644" t="s">
        <v>14085</v>
      </c>
      <c r="F260" s="829" t="s">
        <v>14083</v>
      </c>
      <c r="G260" s="829"/>
      <c r="H260" s="829" t="s">
        <v>14993</v>
      </c>
      <c r="I260" s="829"/>
      <c r="J260" s="829" t="s">
        <v>14082</v>
      </c>
      <c r="K260" s="829"/>
      <c r="L260" s="830"/>
    </row>
    <row r="261" spans="1:12" ht="24" customHeight="1">
      <c r="A261" s="664" t="s">
        <v>14073</v>
      </c>
      <c r="B261" s="660" t="s">
        <v>14313</v>
      </c>
      <c r="C261" s="659" t="s">
        <v>7</v>
      </c>
      <c r="D261" s="659" t="s">
        <v>5893</v>
      </c>
      <c r="E261" s="661" t="s">
        <v>21</v>
      </c>
      <c r="F261" s="831" t="s">
        <v>15181</v>
      </c>
      <c r="G261" s="831"/>
      <c r="H261" s="831">
        <v>7.3532365000000004</v>
      </c>
      <c r="I261" s="831"/>
      <c r="J261" s="832">
        <v>3.6031</v>
      </c>
      <c r="K261" s="832"/>
      <c r="L261" s="833"/>
    </row>
    <row r="262" spans="1:12" ht="24" customHeight="1">
      <c r="A262" s="664" t="s">
        <v>14073</v>
      </c>
      <c r="B262" s="660" t="s">
        <v>14256</v>
      </c>
      <c r="C262" s="659" t="s">
        <v>7</v>
      </c>
      <c r="D262" s="659" t="s">
        <v>5513</v>
      </c>
      <c r="E262" s="661" t="s">
        <v>14118</v>
      </c>
      <c r="F262" s="831" t="s">
        <v>15180</v>
      </c>
      <c r="G262" s="831"/>
      <c r="H262" s="831">
        <v>4.35503E-2</v>
      </c>
      <c r="I262" s="831"/>
      <c r="J262" s="832">
        <v>2.7219000000000002</v>
      </c>
      <c r="K262" s="832"/>
      <c r="L262" s="833"/>
    </row>
    <row r="263" spans="1:12" ht="24" customHeight="1">
      <c r="A263" s="664" t="s">
        <v>14073</v>
      </c>
      <c r="B263" s="660" t="s">
        <v>14366</v>
      </c>
      <c r="C263" s="659" t="s">
        <v>7</v>
      </c>
      <c r="D263" s="659" t="s">
        <v>5817</v>
      </c>
      <c r="E263" s="661" t="s">
        <v>21</v>
      </c>
      <c r="F263" s="831" t="s">
        <v>15309</v>
      </c>
      <c r="G263" s="831"/>
      <c r="H263" s="831">
        <v>6.5362935999999996</v>
      </c>
      <c r="I263" s="831"/>
      <c r="J263" s="832">
        <v>3.9218000000000002</v>
      </c>
      <c r="K263" s="832"/>
      <c r="L263" s="833"/>
    </row>
    <row r="264" spans="1:12" ht="24" customHeight="1">
      <c r="A264" s="664" t="s">
        <v>14073</v>
      </c>
      <c r="B264" s="660" t="s">
        <v>14107</v>
      </c>
      <c r="C264" s="659" t="s">
        <v>7</v>
      </c>
      <c r="D264" s="659" t="s">
        <v>6262</v>
      </c>
      <c r="E264" s="661" t="s">
        <v>14106</v>
      </c>
      <c r="F264" s="831" t="s">
        <v>15186</v>
      </c>
      <c r="G264" s="831"/>
      <c r="H264" s="831">
        <v>4.9275600000000003E-2</v>
      </c>
      <c r="I264" s="831"/>
      <c r="J264" s="832">
        <v>3.9899999999999998E-2</v>
      </c>
      <c r="K264" s="832"/>
      <c r="L264" s="833"/>
    </row>
    <row r="265" spans="1:12" ht="17.100000000000001" customHeight="1">
      <c r="A265" s="645"/>
      <c r="B265" s="643"/>
      <c r="C265" s="643"/>
      <c r="D265" s="643"/>
      <c r="E265" s="643"/>
      <c r="F265" s="643"/>
      <c r="G265" s="643"/>
      <c r="H265" s="643"/>
      <c r="I265" s="643"/>
      <c r="J265" s="643" t="s">
        <v>14990</v>
      </c>
      <c r="K265" s="643"/>
      <c r="L265" s="646" t="s">
        <v>16490</v>
      </c>
    </row>
    <row r="266" spans="1:12">
      <c r="A266" s="827" t="s">
        <v>14094</v>
      </c>
      <c r="B266" s="828"/>
      <c r="C266" s="828"/>
      <c r="D266" s="828"/>
      <c r="E266" s="828"/>
      <c r="F266" s="828"/>
      <c r="G266" s="828"/>
      <c r="H266" s="828"/>
      <c r="I266" s="641"/>
      <c r="J266" s="641"/>
      <c r="K266" s="641"/>
      <c r="L266" s="642"/>
    </row>
    <row r="267" spans="1:12" ht="17.100000000000001" customHeight="1">
      <c r="A267" s="640" t="s">
        <v>14994</v>
      </c>
      <c r="B267" s="643" t="s">
        <v>14089</v>
      </c>
      <c r="C267" s="641" t="s">
        <v>14088</v>
      </c>
      <c r="D267" s="641" t="s">
        <v>14087</v>
      </c>
      <c r="E267" s="644" t="s">
        <v>14085</v>
      </c>
      <c r="F267" s="829" t="s">
        <v>14083</v>
      </c>
      <c r="G267" s="829"/>
      <c r="H267" s="829" t="s">
        <v>14993</v>
      </c>
      <c r="I267" s="829"/>
      <c r="J267" s="829" t="s">
        <v>14082</v>
      </c>
      <c r="K267" s="829"/>
      <c r="L267" s="830"/>
    </row>
    <row r="268" spans="1:12" ht="24" customHeight="1">
      <c r="A268" s="664" t="s">
        <v>14073</v>
      </c>
      <c r="B268" s="660" t="s">
        <v>14095</v>
      </c>
      <c r="C268" s="659" t="s">
        <v>7</v>
      </c>
      <c r="D268" s="659" t="s">
        <v>11736</v>
      </c>
      <c r="E268" s="661" t="s">
        <v>26</v>
      </c>
      <c r="F268" s="831" t="s">
        <v>14996</v>
      </c>
      <c r="G268" s="831"/>
      <c r="H268" s="831">
        <v>0.60628479999999996</v>
      </c>
      <c r="I268" s="831"/>
      <c r="J268" s="832">
        <v>0.43049999999999999</v>
      </c>
      <c r="K268" s="832"/>
      <c r="L268" s="833"/>
    </row>
    <row r="269" spans="1:12" ht="17.100000000000001" customHeight="1">
      <c r="A269" s="645"/>
      <c r="B269" s="643"/>
      <c r="C269" s="643"/>
      <c r="D269" s="643"/>
      <c r="E269" s="643"/>
      <c r="F269" s="643"/>
      <c r="G269" s="643"/>
      <c r="H269" s="643"/>
      <c r="I269" s="643"/>
      <c r="J269" s="643" t="s">
        <v>14990</v>
      </c>
      <c r="K269" s="643"/>
      <c r="L269" s="646" t="s">
        <v>15543</v>
      </c>
    </row>
    <row r="270" spans="1:12">
      <c r="A270" s="827" t="s">
        <v>14096</v>
      </c>
      <c r="B270" s="828"/>
      <c r="C270" s="828"/>
      <c r="D270" s="828"/>
      <c r="E270" s="828"/>
      <c r="F270" s="828"/>
      <c r="G270" s="828"/>
      <c r="H270" s="828"/>
      <c r="I270" s="641"/>
      <c r="J270" s="641"/>
      <c r="K270" s="641"/>
      <c r="L270" s="642"/>
    </row>
    <row r="271" spans="1:12" ht="17.100000000000001" customHeight="1">
      <c r="A271" s="640" t="s">
        <v>14994</v>
      </c>
      <c r="B271" s="643" t="s">
        <v>14089</v>
      </c>
      <c r="C271" s="641" t="s">
        <v>14088</v>
      </c>
      <c r="D271" s="641" t="s">
        <v>14087</v>
      </c>
      <c r="E271" s="644" t="s">
        <v>14085</v>
      </c>
      <c r="F271" s="829" t="s">
        <v>14083</v>
      </c>
      <c r="G271" s="829"/>
      <c r="H271" s="829" t="s">
        <v>14993</v>
      </c>
      <c r="I271" s="829"/>
      <c r="J271" s="829" t="s">
        <v>14082</v>
      </c>
      <c r="K271" s="829"/>
      <c r="L271" s="830"/>
    </row>
    <row r="272" spans="1:12" ht="24" customHeight="1">
      <c r="A272" s="664" t="s">
        <v>14073</v>
      </c>
      <c r="B272" s="660" t="s">
        <v>14097</v>
      </c>
      <c r="C272" s="659" t="s">
        <v>7</v>
      </c>
      <c r="D272" s="659" t="s">
        <v>11676</v>
      </c>
      <c r="E272" s="661" t="s">
        <v>26</v>
      </c>
      <c r="F272" s="831" t="s">
        <v>14995</v>
      </c>
      <c r="G272" s="831"/>
      <c r="H272" s="831">
        <v>0.60628479999999996</v>
      </c>
      <c r="I272" s="831"/>
      <c r="J272" s="832">
        <v>4.24E-2</v>
      </c>
      <c r="K272" s="832"/>
      <c r="L272" s="833"/>
    </row>
    <row r="273" spans="1:12" ht="17.100000000000001" customHeight="1">
      <c r="A273" s="645"/>
      <c r="B273" s="643"/>
      <c r="C273" s="643"/>
      <c r="D273" s="643"/>
      <c r="E273" s="643"/>
      <c r="F273" s="643"/>
      <c r="G273" s="643"/>
      <c r="H273" s="643"/>
      <c r="I273" s="643"/>
      <c r="J273" s="643" t="s">
        <v>14990</v>
      </c>
      <c r="K273" s="643"/>
      <c r="L273" s="646" t="s">
        <v>15150</v>
      </c>
    </row>
    <row r="274" spans="1:12">
      <c r="A274" s="827" t="s">
        <v>14100</v>
      </c>
      <c r="B274" s="828"/>
      <c r="C274" s="828"/>
      <c r="D274" s="828"/>
      <c r="E274" s="828"/>
      <c r="F274" s="828"/>
      <c r="G274" s="828"/>
      <c r="H274" s="828"/>
      <c r="I274" s="641"/>
      <c r="J274" s="641"/>
      <c r="K274" s="641"/>
      <c r="L274" s="642"/>
    </row>
    <row r="275" spans="1:12" ht="17.100000000000001" customHeight="1">
      <c r="A275" s="640" t="s">
        <v>14994</v>
      </c>
      <c r="B275" s="643" t="s">
        <v>14089</v>
      </c>
      <c r="C275" s="641" t="s">
        <v>14088</v>
      </c>
      <c r="D275" s="641" t="s">
        <v>14087</v>
      </c>
      <c r="E275" s="644" t="s">
        <v>14085</v>
      </c>
      <c r="F275" s="829" t="s">
        <v>14083</v>
      </c>
      <c r="G275" s="829"/>
      <c r="H275" s="829" t="s">
        <v>14993</v>
      </c>
      <c r="I275" s="829"/>
      <c r="J275" s="829" t="s">
        <v>14082</v>
      </c>
      <c r="K275" s="829"/>
      <c r="L275" s="830"/>
    </row>
    <row r="276" spans="1:12" ht="24" customHeight="1">
      <c r="A276" s="664" t="s">
        <v>14073</v>
      </c>
      <c r="B276" s="660" t="s">
        <v>14103</v>
      </c>
      <c r="C276" s="659" t="s">
        <v>7</v>
      </c>
      <c r="D276" s="659" t="s">
        <v>11501</v>
      </c>
      <c r="E276" s="661" t="s">
        <v>26</v>
      </c>
      <c r="F276" s="831" t="s">
        <v>14992</v>
      </c>
      <c r="G276" s="831"/>
      <c r="H276" s="831">
        <v>0.60628479999999996</v>
      </c>
      <c r="I276" s="831"/>
      <c r="J276" s="832">
        <v>1.3338000000000001</v>
      </c>
      <c r="K276" s="832"/>
      <c r="L276" s="833"/>
    </row>
    <row r="277" spans="1:12" ht="24" customHeight="1">
      <c r="A277" s="664" t="s">
        <v>14073</v>
      </c>
      <c r="B277" s="660" t="s">
        <v>14101</v>
      </c>
      <c r="C277" s="659" t="s">
        <v>7</v>
      </c>
      <c r="D277" s="659" t="s">
        <v>11582</v>
      </c>
      <c r="E277" s="661" t="s">
        <v>26</v>
      </c>
      <c r="F277" s="831" t="s">
        <v>14991</v>
      </c>
      <c r="G277" s="831"/>
      <c r="H277" s="831">
        <v>0.60628479999999996</v>
      </c>
      <c r="I277" s="831"/>
      <c r="J277" s="832">
        <v>0.2122</v>
      </c>
      <c r="K277" s="832"/>
      <c r="L277" s="833"/>
    </row>
    <row r="278" spans="1:12" ht="17.100000000000001" customHeight="1">
      <c r="A278" s="645"/>
      <c r="B278" s="643"/>
      <c r="C278" s="643"/>
      <c r="D278" s="643"/>
      <c r="E278" s="643"/>
      <c r="F278" s="643"/>
      <c r="G278" s="643"/>
      <c r="H278" s="643"/>
      <c r="I278" s="643"/>
      <c r="J278" s="643" t="s">
        <v>14990</v>
      </c>
      <c r="K278" s="643"/>
      <c r="L278" s="646" t="s">
        <v>15515</v>
      </c>
    </row>
    <row r="279" spans="1:12" ht="17.100000000000001" customHeight="1">
      <c r="A279" s="640" t="s">
        <v>14988</v>
      </c>
      <c r="B279" s="641"/>
      <c r="C279" s="641"/>
      <c r="D279" s="641"/>
      <c r="E279" s="641"/>
      <c r="F279" s="641"/>
      <c r="G279" s="641"/>
      <c r="H279" s="641"/>
      <c r="I279" s="641"/>
      <c r="J279" s="641"/>
      <c r="K279" s="641"/>
      <c r="L279" s="642"/>
    </row>
    <row r="280" spans="1:12" ht="17.100000000000001" customHeight="1">
      <c r="A280" s="645"/>
      <c r="B280" s="643"/>
      <c r="C280" s="643"/>
      <c r="D280" s="643"/>
      <c r="E280" s="643"/>
      <c r="F280" s="643"/>
      <c r="G280" s="643"/>
      <c r="H280" s="643"/>
      <c r="I280" s="643"/>
      <c r="J280" s="643" t="s">
        <v>14987</v>
      </c>
      <c r="K280" s="643"/>
      <c r="L280" s="646" t="s">
        <v>15339</v>
      </c>
    </row>
    <row r="281" spans="1:12" ht="17.100000000000001" customHeight="1">
      <c r="A281" s="645"/>
      <c r="B281" s="643"/>
      <c r="C281" s="643"/>
      <c r="D281" s="643"/>
      <c r="E281" s="643"/>
      <c r="F281" s="643"/>
      <c r="G281" s="643"/>
      <c r="H281" s="643"/>
      <c r="I281" s="643"/>
      <c r="J281" s="643" t="s">
        <v>14985</v>
      </c>
      <c r="K281" s="643" t="s">
        <v>14984</v>
      </c>
      <c r="L281" s="646" t="s">
        <v>16489</v>
      </c>
    </row>
    <row r="282" spans="1:12" ht="17.100000000000001" customHeight="1">
      <c r="A282" s="645"/>
      <c r="B282" s="643"/>
      <c r="C282" s="643"/>
      <c r="D282" s="643"/>
      <c r="E282" s="643"/>
      <c r="F282" s="643"/>
      <c r="G282" s="643"/>
      <c r="H282" s="643"/>
      <c r="I282" s="643"/>
      <c r="J282" s="643" t="s">
        <v>14982</v>
      </c>
      <c r="K282" s="643"/>
      <c r="L282" s="646" t="s">
        <v>16488</v>
      </c>
    </row>
    <row r="283" spans="1:12" ht="17.100000000000001" customHeight="1">
      <c r="A283" s="645"/>
      <c r="B283" s="643"/>
      <c r="C283" s="643"/>
      <c r="D283" s="643"/>
      <c r="E283" s="643"/>
      <c r="F283" s="643"/>
      <c r="G283" s="643"/>
      <c r="H283" s="643"/>
      <c r="I283" s="643"/>
      <c r="J283" s="643" t="s">
        <v>14980</v>
      </c>
      <c r="K283" s="643" t="s">
        <v>14873</v>
      </c>
      <c r="L283" s="646" t="s">
        <v>16487</v>
      </c>
    </row>
    <row r="284" spans="1:12" ht="17.100000000000001" customHeight="1">
      <c r="A284" s="645"/>
      <c r="B284" s="643"/>
      <c r="C284" s="643"/>
      <c r="D284" s="643"/>
      <c r="E284" s="643"/>
      <c r="F284" s="643"/>
      <c r="G284" s="643"/>
      <c r="H284" s="643"/>
      <c r="I284" s="643"/>
      <c r="J284" s="643" t="s">
        <v>14978</v>
      </c>
      <c r="K284" s="643"/>
      <c r="L284" s="646" t="s">
        <v>16486</v>
      </c>
    </row>
    <row r="285" spans="1:12" ht="30" customHeight="1">
      <c r="A285" s="647"/>
      <c r="B285" s="644"/>
      <c r="C285" s="644"/>
      <c r="D285" s="644"/>
      <c r="E285" s="644"/>
      <c r="F285" s="644"/>
      <c r="G285" s="644"/>
      <c r="H285" s="644"/>
      <c r="I285" s="644"/>
      <c r="J285" s="644"/>
      <c r="K285" s="644"/>
      <c r="L285" s="648"/>
    </row>
    <row r="286" spans="1:12" ht="24" customHeight="1">
      <c r="A286" s="662" t="s">
        <v>16485</v>
      </c>
      <c r="B286" s="657" t="s">
        <v>14848</v>
      </c>
      <c r="C286" s="656" t="s">
        <v>7</v>
      </c>
      <c r="D286" s="656" t="s">
        <v>163</v>
      </c>
      <c r="E286" s="658" t="s">
        <v>14183</v>
      </c>
      <c r="F286" s="657"/>
      <c r="G286" s="657"/>
      <c r="H286" s="657"/>
      <c r="I286" s="657"/>
      <c r="J286" s="657"/>
      <c r="K286" s="657"/>
      <c r="L286" s="663"/>
    </row>
    <row r="287" spans="1:12">
      <c r="A287" s="827" t="s">
        <v>14098</v>
      </c>
      <c r="B287" s="828"/>
      <c r="C287" s="828"/>
      <c r="D287" s="828"/>
      <c r="E287" s="828"/>
      <c r="F287" s="828"/>
      <c r="G287" s="828"/>
      <c r="H287" s="828"/>
      <c r="I287" s="641"/>
      <c r="J287" s="641"/>
      <c r="K287" s="641"/>
      <c r="L287" s="642"/>
    </row>
    <row r="288" spans="1:12" ht="17.100000000000001" customHeight="1">
      <c r="A288" s="640" t="s">
        <v>14994</v>
      </c>
      <c r="B288" s="643" t="s">
        <v>14089</v>
      </c>
      <c r="C288" s="641" t="s">
        <v>14088</v>
      </c>
      <c r="D288" s="641" t="s">
        <v>14087</v>
      </c>
      <c r="E288" s="644" t="s">
        <v>14085</v>
      </c>
      <c r="F288" s="829" t="s">
        <v>14083</v>
      </c>
      <c r="G288" s="829"/>
      <c r="H288" s="829" t="s">
        <v>14993</v>
      </c>
      <c r="I288" s="829"/>
      <c r="J288" s="829" t="s">
        <v>14082</v>
      </c>
      <c r="K288" s="829"/>
      <c r="L288" s="830"/>
    </row>
    <row r="289" spans="1:12" ht="24" customHeight="1">
      <c r="A289" s="664" t="s">
        <v>14073</v>
      </c>
      <c r="B289" s="660" t="s">
        <v>14102</v>
      </c>
      <c r="C289" s="659" t="s">
        <v>7</v>
      </c>
      <c r="D289" s="659" t="s">
        <v>11571</v>
      </c>
      <c r="E289" s="661" t="s">
        <v>26</v>
      </c>
      <c r="F289" s="831" t="s">
        <v>15001</v>
      </c>
      <c r="G289" s="831"/>
      <c r="H289" s="831">
        <v>0.49890630000000002</v>
      </c>
      <c r="I289" s="831"/>
      <c r="J289" s="832">
        <v>0.47899999999999998</v>
      </c>
      <c r="K289" s="832"/>
      <c r="L289" s="833"/>
    </row>
    <row r="290" spans="1:12" ht="24" customHeight="1">
      <c r="A290" s="664" t="s">
        <v>14073</v>
      </c>
      <c r="B290" s="660" t="s">
        <v>14099</v>
      </c>
      <c r="C290" s="659" t="s">
        <v>7</v>
      </c>
      <c r="D290" s="659" t="s">
        <v>11597</v>
      </c>
      <c r="E290" s="661" t="s">
        <v>26</v>
      </c>
      <c r="F290" s="831" t="s">
        <v>15000</v>
      </c>
      <c r="G290" s="831"/>
      <c r="H290" s="831">
        <v>0.49890630000000002</v>
      </c>
      <c r="I290" s="831"/>
      <c r="J290" s="832">
        <v>0.2495</v>
      </c>
      <c r="K290" s="832"/>
      <c r="L290" s="833"/>
    </row>
    <row r="291" spans="1:12" ht="24" customHeight="1">
      <c r="A291" s="664" t="s">
        <v>14073</v>
      </c>
      <c r="B291" s="660" t="s">
        <v>14146</v>
      </c>
      <c r="C291" s="659" t="s">
        <v>7</v>
      </c>
      <c r="D291" s="659" t="s">
        <v>11575</v>
      </c>
      <c r="E291" s="661" t="s">
        <v>26</v>
      </c>
      <c r="F291" s="831" t="s">
        <v>15058</v>
      </c>
      <c r="G291" s="831"/>
      <c r="H291" s="831">
        <v>0.49890630000000002</v>
      </c>
      <c r="I291" s="831"/>
      <c r="J291" s="832">
        <v>0.50890000000000002</v>
      </c>
      <c r="K291" s="832"/>
      <c r="L291" s="833"/>
    </row>
    <row r="292" spans="1:12" ht="24" customHeight="1">
      <c r="A292" s="664" t="s">
        <v>14073</v>
      </c>
      <c r="B292" s="660" t="s">
        <v>14145</v>
      </c>
      <c r="C292" s="659" t="s">
        <v>7</v>
      </c>
      <c r="D292" s="659" t="s">
        <v>11601</v>
      </c>
      <c r="E292" s="661" t="s">
        <v>26</v>
      </c>
      <c r="F292" s="831" t="s">
        <v>15057</v>
      </c>
      <c r="G292" s="831"/>
      <c r="H292" s="831">
        <v>0.49890630000000002</v>
      </c>
      <c r="I292" s="831"/>
      <c r="J292" s="832">
        <v>0.18959999999999999</v>
      </c>
      <c r="K292" s="832"/>
      <c r="L292" s="833"/>
    </row>
    <row r="293" spans="1:12" ht="17.100000000000001" customHeight="1">
      <c r="A293" s="645"/>
      <c r="B293" s="643"/>
      <c r="C293" s="643"/>
      <c r="D293" s="643"/>
      <c r="E293" s="643"/>
      <c r="F293" s="643"/>
      <c r="G293" s="643"/>
      <c r="H293" s="643"/>
      <c r="I293" s="643"/>
      <c r="J293" s="643" t="s">
        <v>14990</v>
      </c>
      <c r="K293" s="643"/>
      <c r="L293" s="646" t="s">
        <v>15332</v>
      </c>
    </row>
    <row r="294" spans="1:12">
      <c r="A294" s="827" t="s">
        <v>14092</v>
      </c>
      <c r="B294" s="828"/>
      <c r="C294" s="828"/>
      <c r="D294" s="828"/>
      <c r="E294" s="828"/>
      <c r="F294" s="828"/>
      <c r="G294" s="828"/>
      <c r="H294" s="828"/>
      <c r="I294" s="641"/>
      <c r="J294" s="641"/>
      <c r="K294" s="641"/>
      <c r="L294" s="642"/>
    </row>
    <row r="295" spans="1:12" ht="17.100000000000001" customHeight="1">
      <c r="A295" s="640" t="s">
        <v>14994</v>
      </c>
      <c r="B295" s="643" t="s">
        <v>14089</v>
      </c>
      <c r="C295" s="641" t="s">
        <v>14088</v>
      </c>
      <c r="D295" s="641" t="s">
        <v>14087</v>
      </c>
      <c r="E295" s="644" t="s">
        <v>14085</v>
      </c>
      <c r="F295" s="829" t="s">
        <v>14083</v>
      </c>
      <c r="G295" s="829"/>
      <c r="H295" s="829" t="s">
        <v>14993</v>
      </c>
      <c r="I295" s="829"/>
      <c r="J295" s="829" t="s">
        <v>14082</v>
      </c>
      <c r="K295" s="829"/>
      <c r="L295" s="830"/>
    </row>
    <row r="296" spans="1:12" ht="24" customHeight="1">
      <c r="A296" s="664" t="s">
        <v>14073</v>
      </c>
      <c r="B296" s="660" t="s">
        <v>14210</v>
      </c>
      <c r="C296" s="659" t="s">
        <v>7</v>
      </c>
      <c r="D296" s="659" t="s">
        <v>6795</v>
      </c>
      <c r="E296" s="661" t="s">
        <v>26</v>
      </c>
      <c r="F296" s="831" t="s">
        <v>14998</v>
      </c>
      <c r="G296" s="831"/>
      <c r="H296" s="831">
        <v>0.50654310000000002</v>
      </c>
      <c r="I296" s="831"/>
      <c r="J296" s="832">
        <v>3.5205000000000002</v>
      </c>
      <c r="K296" s="832"/>
      <c r="L296" s="833"/>
    </row>
    <row r="297" spans="1:12" ht="24" customHeight="1">
      <c r="A297" s="664" t="s">
        <v>14073</v>
      </c>
      <c r="B297" s="660" t="s">
        <v>14144</v>
      </c>
      <c r="C297" s="659" t="s">
        <v>7</v>
      </c>
      <c r="D297" s="659" t="s">
        <v>10168</v>
      </c>
      <c r="E297" s="661" t="s">
        <v>26</v>
      </c>
      <c r="F297" s="831" t="s">
        <v>15055</v>
      </c>
      <c r="G297" s="831"/>
      <c r="H297" s="831">
        <v>0.50654310000000002</v>
      </c>
      <c r="I297" s="831"/>
      <c r="J297" s="832">
        <v>2.6187999999999998</v>
      </c>
      <c r="K297" s="832"/>
      <c r="L297" s="833"/>
    </row>
    <row r="298" spans="1:12" ht="17.100000000000001" customHeight="1">
      <c r="A298" s="645"/>
      <c r="B298" s="643"/>
      <c r="C298" s="643"/>
      <c r="D298" s="643"/>
      <c r="E298" s="643"/>
      <c r="F298" s="643"/>
      <c r="G298" s="643"/>
      <c r="H298" s="643"/>
      <c r="I298" s="643"/>
      <c r="J298" s="643" t="s">
        <v>14990</v>
      </c>
      <c r="K298" s="643"/>
      <c r="L298" s="646" t="s">
        <v>15396</v>
      </c>
    </row>
    <row r="299" spans="1:12">
      <c r="A299" s="827" t="s">
        <v>14071</v>
      </c>
      <c r="B299" s="828"/>
      <c r="C299" s="828"/>
      <c r="D299" s="828"/>
      <c r="E299" s="828"/>
      <c r="F299" s="828"/>
      <c r="G299" s="828"/>
      <c r="H299" s="828"/>
      <c r="I299" s="641"/>
      <c r="J299" s="641"/>
      <c r="K299" s="641"/>
      <c r="L299" s="642"/>
    </row>
    <row r="300" spans="1:12" ht="17.100000000000001" customHeight="1">
      <c r="A300" s="640" t="s">
        <v>14994</v>
      </c>
      <c r="B300" s="643" t="s">
        <v>14089</v>
      </c>
      <c r="C300" s="641" t="s">
        <v>14088</v>
      </c>
      <c r="D300" s="641" t="s">
        <v>14087</v>
      </c>
      <c r="E300" s="644" t="s">
        <v>14085</v>
      </c>
      <c r="F300" s="829" t="s">
        <v>14083</v>
      </c>
      <c r="G300" s="829"/>
      <c r="H300" s="829" t="s">
        <v>14993</v>
      </c>
      <c r="I300" s="829"/>
      <c r="J300" s="829" t="s">
        <v>14082</v>
      </c>
      <c r="K300" s="829"/>
      <c r="L300" s="830"/>
    </row>
    <row r="301" spans="1:12" ht="24" customHeight="1">
      <c r="A301" s="664" t="s">
        <v>14073</v>
      </c>
      <c r="B301" s="660" t="s">
        <v>14507</v>
      </c>
      <c r="C301" s="659" t="s">
        <v>7</v>
      </c>
      <c r="D301" s="659" t="s">
        <v>7118</v>
      </c>
      <c r="E301" s="661" t="s">
        <v>82</v>
      </c>
      <c r="F301" s="831" t="s">
        <v>15618</v>
      </c>
      <c r="G301" s="831"/>
      <c r="H301" s="831">
        <v>0.52559999999999996</v>
      </c>
      <c r="I301" s="831"/>
      <c r="J301" s="832">
        <v>28.88</v>
      </c>
      <c r="K301" s="832"/>
      <c r="L301" s="833"/>
    </row>
    <row r="302" spans="1:12" ht="17.100000000000001" customHeight="1">
      <c r="A302" s="645"/>
      <c r="B302" s="643"/>
      <c r="C302" s="643"/>
      <c r="D302" s="643"/>
      <c r="E302" s="643"/>
      <c r="F302" s="643"/>
      <c r="G302" s="643"/>
      <c r="H302" s="643"/>
      <c r="I302" s="643"/>
      <c r="J302" s="643" t="s">
        <v>14990</v>
      </c>
      <c r="K302" s="643"/>
      <c r="L302" s="646" t="s">
        <v>16448</v>
      </c>
    </row>
    <row r="303" spans="1:12">
      <c r="A303" s="827" t="s">
        <v>14094</v>
      </c>
      <c r="B303" s="828"/>
      <c r="C303" s="828"/>
      <c r="D303" s="828"/>
      <c r="E303" s="828"/>
      <c r="F303" s="828"/>
      <c r="G303" s="828"/>
      <c r="H303" s="828"/>
      <c r="I303" s="641"/>
      <c r="J303" s="641"/>
      <c r="K303" s="641"/>
      <c r="L303" s="642"/>
    </row>
    <row r="304" spans="1:12" ht="17.100000000000001" customHeight="1">
      <c r="A304" s="640" t="s">
        <v>14994</v>
      </c>
      <c r="B304" s="643" t="s">
        <v>14089</v>
      </c>
      <c r="C304" s="641" t="s">
        <v>14088</v>
      </c>
      <c r="D304" s="641" t="s">
        <v>14087</v>
      </c>
      <c r="E304" s="644" t="s">
        <v>14085</v>
      </c>
      <c r="F304" s="829" t="s">
        <v>14083</v>
      </c>
      <c r="G304" s="829"/>
      <c r="H304" s="829" t="s">
        <v>14993</v>
      </c>
      <c r="I304" s="829"/>
      <c r="J304" s="829" t="s">
        <v>14082</v>
      </c>
      <c r="K304" s="829"/>
      <c r="L304" s="830"/>
    </row>
    <row r="305" spans="1:12" ht="24" customHeight="1">
      <c r="A305" s="664" t="s">
        <v>14073</v>
      </c>
      <c r="B305" s="660" t="s">
        <v>14095</v>
      </c>
      <c r="C305" s="659" t="s">
        <v>7</v>
      </c>
      <c r="D305" s="659" t="s">
        <v>11736</v>
      </c>
      <c r="E305" s="661" t="s">
        <v>26</v>
      </c>
      <c r="F305" s="831" t="s">
        <v>14996</v>
      </c>
      <c r="G305" s="831"/>
      <c r="H305" s="831">
        <v>0.99781260000000005</v>
      </c>
      <c r="I305" s="831"/>
      <c r="J305" s="832">
        <v>0.70840000000000003</v>
      </c>
      <c r="K305" s="832"/>
      <c r="L305" s="833"/>
    </row>
    <row r="306" spans="1:12" ht="17.100000000000001" customHeight="1">
      <c r="A306" s="645"/>
      <c r="B306" s="643"/>
      <c r="C306" s="643"/>
      <c r="D306" s="643"/>
      <c r="E306" s="643"/>
      <c r="F306" s="643"/>
      <c r="G306" s="643"/>
      <c r="H306" s="643"/>
      <c r="I306" s="643"/>
      <c r="J306" s="643" t="s">
        <v>14990</v>
      </c>
      <c r="K306" s="643"/>
      <c r="L306" s="646" t="s">
        <v>14996</v>
      </c>
    </row>
    <row r="307" spans="1:12">
      <c r="A307" s="827" t="s">
        <v>14096</v>
      </c>
      <c r="B307" s="828"/>
      <c r="C307" s="828"/>
      <c r="D307" s="828"/>
      <c r="E307" s="828"/>
      <c r="F307" s="828"/>
      <c r="G307" s="828"/>
      <c r="H307" s="828"/>
      <c r="I307" s="641"/>
      <c r="J307" s="641"/>
      <c r="K307" s="641"/>
      <c r="L307" s="642"/>
    </row>
    <row r="308" spans="1:12" ht="17.100000000000001" customHeight="1">
      <c r="A308" s="640" t="s">
        <v>14994</v>
      </c>
      <c r="B308" s="643" t="s">
        <v>14089</v>
      </c>
      <c r="C308" s="641" t="s">
        <v>14088</v>
      </c>
      <c r="D308" s="641" t="s">
        <v>14087</v>
      </c>
      <c r="E308" s="644" t="s">
        <v>14085</v>
      </c>
      <c r="F308" s="829" t="s">
        <v>14083</v>
      </c>
      <c r="G308" s="829"/>
      <c r="H308" s="829" t="s">
        <v>14993</v>
      </c>
      <c r="I308" s="829"/>
      <c r="J308" s="829" t="s">
        <v>14082</v>
      </c>
      <c r="K308" s="829"/>
      <c r="L308" s="830"/>
    </row>
    <row r="309" spans="1:12" ht="24" customHeight="1">
      <c r="A309" s="664" t="s">
        <v>14073</v>
      </c>
      <c r="B309" s="660" t="s">
        <v>14097</v>
      </c>
      <c r="C309" s="659" t="s">
        <v>7</v>
      </c>
      <c r="D309" s="659" t="s">
        <v>11676</v>
      </c>
      <c r="E309" s="661" t="s">
        <v>26</v>
      </c>
      <c r="F309" s="831" t="s">
        <v>14995</v>
      </c>
      <c r="G309" s="831"/>
      <c r="H309" s="831">
        <v>0.99781260000000005</v>
      </c>
      <c r="I309" s="831"/>
      <c r="J309" s="832">
        <v>6.9800000000000001E-2</v>
      </c>
      <c r="K309" s="832"/>
      <c r="L309" s="833"/>
    </row>
    <row r="310" spans="1:12" ht="17.100000000000001" customHeight="1">
      <c r="A310" s="645"/>
      <c r="B310" s="643"/>
      <c r="C310" s="643"/>
      <c r="D310" s="643"/>
      <c r="E310" s="643"/>
      <c r="F310" s="643"/>
      <c r="G310" s="643"/>
      <c r="H310" s="643"/>
      <c r="I310" s="643"/>
      <c r="J310" s="643" t="s">
        <v>14990</v>
      </c>
      <c r="K310" s="643"/>
      <c r="L310" s="646" t="s">
        <v>14995</v>
      </c>
    </row>
    <row r="311" spans="1:12">
      <c r="A311" s="827" t="s">
        <v>14100</v>
      </c>
      <c r="B311" s="828"/>
      <c r="C311" s="828"/>
      <c r="D311" s="828"/>
      <c r="E311" s="828"/>
      <c r="F311" s="828"/>
      <c r="G311" s="828"/>
      <c r="H311" s="828"/>
      <c r="I311" s="641"/>
      <c r="J311" s="641"/>
      <c r="K311" s="641"/>
      <c r="L311" s="642"/>
    </row>
    <row r="312" spans="1:12" ht="17.100000000000001" customHeight="1">
      <c r="A312" s="640" t="s">
        <v>14994</v>
      </c>
      <c r="B312" s="643" t="s">
        <v>14089</v>
      </c>
      <c r="C312" s="641" t="s">
        <v>14088</v>
      </c>
      <c r="D312" s="641" t="s">
        <v>14087</v>
      </c>
      <c r="E312" s="644" t="s">
        <v>14085</v>
      </c>
      <c r="F312" s="829" t="s">
        <v>14083</v>
      </c>
      <c r="G312" s="829"/>
      <c r="H312" s="829" t="s">
        <v>14993</v>
      </c>
      <c r="I312" s="829"/>
      <c r="J312" s="829" t="s">
        <v>14082</v>
      </c>
      <c r="K312" s="829"/>
      <c r="L312" s="830"/>
    </row>
    <row r="313" spans="1:12" ht="24" customHeight="1">
      <c r="A313" s="664" t="s">
        <v>14073</v>
      </c>
      <c r="B313" s="660" t="s">
        <v>14103</v>
      </c>
      <c r="C313" s="659" t="s">
        <v>7</v>
      </c>
      <c r="D313" s="659" t="s">
        <v>11501</v>
      </c>
      <c r="E313" s="661" t="s">
        <v>26</v>
      </c>
      <c r="F313" s="831" t="s">
        <v>14992</v>
      </c>
      <c r="G313" s="831"/>
      <c r="H313" s="831">
        <v>0.99781260000000005</v>
      </c>
      <c r="I313" s="831"/>
      <c r="J313" s="832">
        <v>2.1951999999999998</v>
      </c>
      <c r="K313" s="832"/>
      <c r="L313" s="833"/>
    </row>
    <row r="314" spans="1:12" ht="24" customHeight="1">
      <c r="A314" s="664" t="s">
        <v>14073</v>
      </c>
      <c r="B314" s="660" t="s">
        <v>14101</v>
      </c>
      <c r="C314" s="659" t="s">
        <v>7</v>
      </c>
      <c r="D314" s="659" t="s">
        <v>11582</v>
      </c>
      <c r="E314" s="661" t="s">
        <v>26</v>
      </c>
      <c r="F314" s="831" t="s">
        <v>14991</v>
      </c>
      <c r="G314" s="831"/>
      <c r="H314" s="831">
        <v>0.99781260000000005</v>
      </c>
      <c r="I314" s="831"/>
      <c r="J314" s="832">
        <v>0.34920000000000001</v>
      </c>
      <c r="K314" s="832"/>
      <c r="L314" s="833"/>
    </row>
    <row r="315" spans="1:12" ht="17.100000000000001" customHeight="1">
      <c r="A315" s="645"/>
      <c r="B315" s="643"/>
      <c r="C315" s="643"/>
      <c r="D315" s="643"/>
      <c r="E315" s="643"/>
      <c r="F315" s="643"/>
      <c r="G315" s="643"/>
      <c r="H315" s="643"/>
      <c r="I315" s="643"/>
      <c r="J315" s="643" t="s">
        <v>14990</v>
      </c>
      <c r="K315" s="643"/>
      <c r="L315" s="646" t="s">
        <v>16447</v>
      </c>
    </row>
    <row r="316" spans="1:12" ht="17.100000000000001" customHeight="1">
      <c r="A316" s="640" t="s">
        <v>14988</v>
      </c>
      <c r="B316" s="641"/>
      <c r="C316" s="641"/>
      <c r="D316" s="641"/>
      <c r="E316" s="641"/>
      <c r="F316" s="641"/>
      <c r="G316" s="641"/>
      <c r="H316" s="641"/>
      <c r="I316" s="641"/>
      <c r="J316" s="641"/>
      <c r="K316" s="641"/>
      <c r="L316" s="642"/>
    </row>
    <row r="317" spans="1:12" ht="17.100000000000001" customHeight="1">
      <c r="A317" s="645"/>
      <c r="B317" s="643"/>
      <c r="C317" s="643"/>
      <c r="D317" s="643"/>
      <c r="E317" s="643"/>
      <c r="F317" s="643"/>
      <c r="G317" s="643"/>
      <c r="H317" s="643"/>
      <c r="I317" s="643"/>
      <c r="J317" s="643" t="s">
        <v>14987</v>
      </c>
      <c r="K317" s="643"/>
      <c r="L317" s="646" t="s">
        <v>16446</v>
      </c>
    </row>
    <row r="318" spans="1:12" ht="17.100000000000001" customHeight="1">
      <c r="A318" s="645"/>
      <c r="B318" s="643"/>
      <c r="C318" s="643"/>
      <c r="D318" s="643"/>
      <c r="E318" s="643"/>
      <c r="F318" s="643"/>
      <c r="G318" s="643"/>
      <c r="H318" s="643"/>
      <c r="I318" s="643"/>
      <c r="J318" s="643" t="s">
        <v>14985</v>
      </c>
      <c r="K318" s="643" t="s">
        <v>14984</v>
      </c>
      <c r="L318" s="646" t="s">
        <v>15239</v>
      </c>
    </row>
    <row r="319" spans="1:12" ht="17.100000000000001" customHeight="1">
      <c r="A319" s="645"/>
      <c r="B319" s="643"/>
      <c r="C319" s="643"/>
      <c r="D319" s="643"/>
      <c r="E319" s="643"/>
      <c r="F319" s="643"/>
      <c r="G319" s="643"/>
      <c r="H319" s="643"/>
      <c r="I319" s="643"/>
      <c r="J319" s="643" t="s">
        <v>14982</v>
      </c>
      <c r="K319" s="643"/>
      <c r="L319" s="646" t="s">
        <v>16445</v>
      </c>
    </row>
    <row r="320" spans="1:12" ht="17.100000000000001" customHeight="1">
      <c r="A320" s="645"/>
      <c r="B320" s="643"/>
      <c r="C320" s="643"/>
      <c r="D320" s="643"/>
      <c r="E320" s="643"/>
      <c r="F320" s="643"/>
      <c r="G320" s="643"/>
      <c r="H320" s="643"/>
      <c r="I320" s="643"/>
      <c r="J320" s="643" t="s">
        <v>14980</v>
      </c>
      <c r="K320" s="643" t="s">
        <v>14873</v>
      </c>
      <c r="L320" s="646" t="s">
        <v>16444</v>
      </c>
    </row>
    <row r="321" spans="1:12" ht="17.100000000000001" customHeight="1">
      <c r="A321" s="645"/>
      <c r="B321" s="643"/>
      <c r="C321" s="643"/>
      <c r="D321" s="643"/>
      <c r="E321" s="643"/>
      <c r="F321" s="643"/>
      <c r="G321" s="643"/>
      <c r="H321" s="643"/>
      <c r="I321" s="643"/>
      <c r="J321" s="643" t="s">
        <v>14978</v>
      </c>
      <c r="K321" s="643"/>
      <c r="L321" s="646" t="s">
        <v>16443</v>
      </c>
    </row>
    <row r="322" spans="1:12" ht="30" customHeight="1">
      <c r="A322" s="647"/>
      <c r="B322" s="644"/>
      <c r="C322" s="644"/>
      <c r="D322" s="644"/>
      <c r="E322" s="644"/>
      <c r="F322" s="644"/>
      <c r="G322" s="644"/>
      <c r="H322" s="644"/>
      <c r="I322" s="644"/>
      <c r="J322" s="644"/>
      <c r="K322" s="644"/>
      <c r="L322" s="648"/>
    </row>
    <row r="323" spans="1:12" ht="36" customHeight="1">
      <c r="A323" s="662" t="s">
        <v>16484</v>
      </c>
      <c r="B323" s="657" t="s">
        <v>14846</v>
      </c>
      <c r="C323" s="656" t="s">
        <v>7</v>
      </c>
      <c r="D323" s="656" t="s">
        <v>1378</v>
      </c>
      <c r="E323" s="658" t="s">
        <v>14183</v>
      </c>
      <c r="F323" s="657"/>
      <c r="G323" s="657"/>
      <c r="H323" s="657"/>
      <c r="I323" s="657"/>
      <c r="J323" s="657"/>
      <c r="K323" s="657"/>
      <c r="L323" s="663"/>
    </row>
    <row r="324" spans="1:12">
      <c r="A324" s="827" t="s">
        <v>14098</v>
      </c>
      <c r="B324" s="828"/>
      <c r="C324" s="828"/>
      <c r="D324" s="828"/>
      <c r="E324" s="828"/>
      <c r="F324" s="828"/>
      <c r="G324" s="828"/>
      <c r="H324" s="828"/>
      <c r="I324" s="641"/>
      <c r="J324" s="641"/>
      <c r="K324" s="641"/>
      <c r="L324" s="642"/>
    </row>
    <row r="325" spans="1:12" ht="17.100000000000001" customHeight="1">
      <c r="A325" s="640" t="s">
        <v>14994</v>
      </c>
      <c r="B325" s="643" t="s">
        <v>14089</v>
      </c>
      <c r="C325" s="641" t="s">
        <v>14088</v>
      </c>
      <c r="D325" s="641" t="s">
        <v>14087</v>
      </c>
      <c r="E325" s="644" t="s">
        <v>14085</v>
      </c>
      <c r="F325" s="829" t="s">
        <v>14083</v>
      </c>
      <c r="G325" s="829"/>
      <c r="H325" s="829" t="s">
        <v>14993</v>
      </c>
      <c r="I325" s="829"/>
      <c r="J325" s="829" t="s">
        <v>14082</v>
      </c>
      <c r="K325" s="829"/>
      <c r="L325" s="830"/>
    </row>
    <row r="326" spans="1:12" ht="24" customHeight="1">
      <c r="A326" s="664" t="s">
        <v>14073</v>
      </c>
      <c r="B326" s="660" t="s">
        <v>14102</v>
      </c>
      <c r="C326" s="659" t="s">
        <v>7</v>
      </c>
      <c r="D326" s="659" t="s">
        <v>11571</v>
      </c>
      <c r="E326" s="661" t="s">
        <v>26</v>
      </c>
      <c r="F326" s="831" t="s">
        <v>15001</v>
      </c>
      <c r="G326" s="831"/>
      <c r="H326" s="831">
        <v>0.25893460000000001</v>
      </c>
      <c r="I326" s="831"/>
      <c r="J326" s="832">
        <v>0.24859999999999999</v>
      </c>
      <c r="K326" s="832"/>
      <c r="L326" s="833"/>
    </row>
    <row r="327" spans="1:12" ht="24" customHeight="1">
      <c r="A327" s="664" t="s">
        <v>14073</v>
      </c>
      <c r="B327" s="660" t="s">
        <v>14099</v>
      </c>
      <c r="C327" s="659" t="s">
        <v>7</v>
      </c>
      <c r="D327" s="659" t="s">
        <v>11597</v>
      </c>
      <c r="E327" s="661" t="s">
        <v>26</v>
      </c>
      <c r="F327" s="831" t="s">
        <v>15000</v>
      </c>
      <c r="G327" s="831"/>
      <c r="H327" s="831">
        <v>0.25893460000000001</v>
      </c>
      <c r="I327" s="831"/>
      <c r="J327" s="832">
        <v>0.1295</v>
      </c>
      <c r="K327" s="832"/>
      <c r="L327" s="833"/>
    </row>
    <row r="328" spans="1:12" ht="24" customHeight="1">
      <c r="A328" s="664" t="s">
        <v>14073</v>
      </c>
      <c r="B328" s="660" t="s">
        <v>14146</v>
      </c>
      <c r="C328" s="659" t="s">
        <v>7</v>
      </c>
      <c r="D328" s="659" t="s">
        <v>11575</v>
      </c>
      <c r="E328" s="661" t="s">
        <v>26</v>
      </c>
      <c r="F328" s="831" t="s">
        <v>15058</v>
      </c>
      <c r="G328" s="831"/>
      <c r="H328" s="831">
        <v>0.1493854</v>
      </c>
      <c r="I328" s="831"/>
      <c r="J328" s="832">
        <v>0.15240000000000001</v>
      </c>
      <c r="K328" s="832"/>
      <c r="L328" s="833"/>
    </row>
    <row r="329" spans="1:12" ht="24" customHeight="1">
      <c r="A329" s="664" t="s">
        <v>14073</v>
      </c>
      <c r="B329" s="660" t="s">
        <v>14145</v>
      </c>
      <c r="C329" s="659" t="s">
        <v>7</v>
      </c>
      <c r="D329" s="659" t="s">
        <v>11601</v>
      </c>
      <c r="E329" s="661" t="s">
        <v>26</v>
      </c>
      <c r="F329" s="831" t="s">
        <v>15057</v>
      </c>
      <c r="G329" s="831"/>
      <c r="H329" s="831">
        <v>0.1493854</v>
      </c>
      <c r="I329" s="831"/>
      <c r="J329" s="832">
        <v>5.6800000000000003E-2</v>
      </c>
      <c r="K329" s="832"/>
      <c r="L329" s="833"/>
    </row>
    <row r="330" spans="1:12" ht="17.100000000000001" customHeight="1">
      <c r="A330" s="645"/>
      <c r="B330" s="643"/>
      <c r="C330" s="643"/>
      <c r="D330" s="643"/>
      <c r="E330" s="643"/>
      <c r="F330" s="643"/>
      <c r="G330" s="643"/>
      <c r="H330" s="643"/>
      <c r="I330" s="643"/>
      <c r="J330" s="643" t="s">
        <v>14990</v>
      </c>
      <c r="K330" s="643"/>
      <c r="L330" s="646" t="s">
        <v>15288</v>
      </c>
    </row>
    <row r="331" spans="1:12">
      <c r="A331" s="827" t="s">
        <v>14092</v>
      </c>
      <c r="B331" s="828"/>
      <c r="C331" s="828"/>
      <c r="D331" s="828"/>
      <c r="E331" s="828"/>
      <c r="F331" s="828"/>
      <c r="G331" s="828"/>
      <c r="H331" s="828"/>
      <c r="I331" s="641"/>
      <c r="J331" s="641"/>
      <c r="K331" s="641"/>
      <c r="L331" s="642"/>
    </row>
    <row r="332" spans="1:12" ht="17.100000000000001" customHeight="1">
      <c r="A332" s="640" t="s">
        <v>14994</v>
      </c>
      <c r="B332" s="643" t="s">
        <v>14089</v>
      </c>
      <c r="C332" s="641" t="s">
        <v>14088</v>
      </c>
      <c r="D332" s="641" t="s">
        <v>14087</v>
      </c>
      <c r="E332" s="644" t="s">
        <v>14085</v>
      </c>
      <c r="F332" s="829" t="s">
        <v>14083</v>
      </c>
      <c r="G332" s="829"/>
      <c r="H332" s="829" t="s">
        <v>14993</v>
      </c>
      <c r="I332" s="829"/>
      <c r="J332" s="829" t="s">
        <v>14082</v>
      </c>
      <c r="K332" s="829"/>
      <c r="L332" s="830"/>
    </row>
    <row r="333" spans="1:12" ht="24" customHeight="1">
      <c r="A333" s="664" t="s">
        <v>14073</v>
      </c>
      <c r="B333" s="660" t="s">
        <v>14288</v>
      </c>
      <c r="C333" s="659" t="s">
        <v>7</v>
      </c>
      <c r="D333" s="659" t="s">
        <v>14026</v>
      </c>
      <c r="E333" s="661" t="s">
        <v>26</v>
      </c>
      <c r="F333" s="831" t="s">
        <v>14998</v>
      </c>
      <c r="G333" s="831"/>
      <c r="H333" s="831">
        <v>0.26166250000000002</v>
      </c>
      <c r="I333" s="831"/>
      <c r="J333" s="832">
        <v>1.8186</v>
      </c>
      <c r="K333" s="832"/>
      <c r="L333" s="833"/>
    </row>
    <row r="334" spans="1:12" ht="24" customHeight="1">
      <c r="A334" s="664" t="s">
        <v>14073</v>
      </c>
      <c r="B334" s="660" t="s">
        <v>14144</v>
      </c>
      <c r="C334" s="659" t="s">
        <v>7</v>
      </c>
      <c r="D334" s="659" t="s">
        <v>10168</v>
      </c>
      <c r="E334" s="661" t="s">
        <v>26</v>
      </c>
      <c r="F334" s="831" t="s">
        <v>15055</v>
      </c>
      <c r="G334" s="831"/>
      <c r="H334" s="831">
        <v>0.15161659999999999</v>
      </c>
      <c r="I334" s="831"/>
      <c r="J334" s="832">
        <v>0.78390000000000004</v>
      </c>
      <c r="K334" s="832"/>
      <c r="L334" s="833"/>
    </row>
    <row r="335" spans="1:12" ht="17.100000000000001" customHeight="1">
      <c r="A335" s="645"/>
      <c r="B335" s="643"/>
      <c r="C335" s="643"/>
      <c r="D335" s="643"/>
      <c r="E335" s="643"/>
      <c r="F335" s="643"/>
      <c r="G335" s="643"/>
      <c r="H335" s="643"/>
      <c r="I335" s="643"/>
      <c r="J335" s="643" t="s">
        <v>14990</v>
      </c>
      <c r="K335" s="643"/>
      <c r="L335" s="646" t="s">
        <v>16483</v>
      </c>
    </row>
    <row r="336" spans="1:12">
      <c r="A336" s="827" t="s">
        <v>14071</v>
      </c>
      <c r="B336" s="828"/>
      <c r="C336" s="828"/>
      <c r="D336" s="828"/>
      <c r="E336" s="828"/>
      <c r="F336" s="828"/>
      <c r="G336" s="828"/>
      <c r="H336" s="828"/>
      <c r="I336" s="641"/>
      <c r="J336" s="641"/>
      <c r="K336" s="641"/>
      <c r="L336" s="642"/>
    </row>
    <row r="337" spans="1:12" ht="17.100000000000001" customHeight="1">
      <c r="A337" s="640" t="s">
        <v>14994</v>
      </c>
      <c r="B337" s="643" t="s">
        <v>14089</v>
      </c>
      <c r="C337" s="641" t="s">
        <v>14088</v>
      </c>
      <c r="D337" s="641" t="s">
        <v>14087</v>
      </c>
      <c r="E337" s="644" t="s">
        <v>14085</v>
      </c>
      <c r="F337" s="829" t="s">
        <v>14083</v>
      </c>
      <c r="G337" s="829"/>
      <c r="H337" s="829" t="s">
        <v>14993</v>
      </c>
      <c r="I337" s="829"/>
      <c r="J337" s="829" t="s">
        <v>14082</v>
      </c>
      <c r="K337" s="829"/>
      <c r="L337" s="830"/>
    </row>
    <row r="338" spans="1:12" ht="24" customHeight="1">
      <c r="A338" s="664" t="s">
        <v>14073</v>
      </c>
      <c r="B338" s="660" t="s">
        <v>14845</v>
      </c>
      <c r="C338" s="659" t="s">
        <v>7</v>
      </c>
      <c r="D338" s="659" t="s">
        <v>5895</v>
      </c>
      <c r="E338" s="661" t="s">
        <v>21</v>
      </c>
      <c r="F338" s="831" t="s">
        <v>15095</v>
      </c>
      <c r="G338" s="831"/>
      <c r="H338" s="831">
        <v>6.14</v>
      </c>
      <c r="I338" s="831"/>
      <c r="J338" s="832">
        <v>3.99</v>
      </c>
      <c r="K338" s="832"/>
      <c r="L338" s="833"/>
    </row>
    <row r="339" spans="1:12" ht="24" customHeight="1">
      <c r="A339" s="664" t="s">
        <v>14073</v>
      </c>
      <c r="B339" s="660" t="s">
        <v>14843</v>
      </c>
      <c r="C339" s="659" t="s">
        <v>7</v>
      </c>
      <c r="D339" s="659" t="s">
        <v>8367</v>
      </c>
      <c r="E339" s="661" t="s">
        <v>21</v>
      </c>
      <c r="F339" s="831" t="s">
        <v>16482</v>
      </c>
      <c r="G339" s="831"/>
      <c r="H339" s="831">
        <v>0.19</v>
      </c>
      <c r="I339" s="831"/>
      <c r="J339" s="832">
        <v>0.78</v>
      </c>
      <c r="K339" s="832"/>
      <c r="L339" s="833"/>
    </row>
    <row r="340" spans="1:12" ht="24" customHeight="1">
      <c r="A340" s="664" t="s">
        <v>14073</v>
      </c>
      <c r="B340" s="660" t="s">
        <v>14844</v>
      </c>
      <c r="C340" s="659" t="s">
        <v>7</v>
      </c>
      <c r="D340" s="659" t="s">
        <v>5861</v>
      </c>
      <c r="E340" s="661" t="s">
        <v>14183</v>
      </c>
      <c r="F340" s="831" t="s">
        <v>16481</v>
      </c>
      <c r="G340" s="831"/>
      <c r="H340" s="831">
        <v>1.06</v>
      </c>
      <c r="I340" s="831"/>
      <c r="J340" s="832">
        <v>17.489999999999998</v>
      </c>
      <c r="K340" s="832"/>
      <c r="L340" s="833"/>
    </row>
    <row r="341" spans="1:12" ht="17.100000000000001" customHeight="1">
      <c r="A341" s="645"/>
      <c r="B341" s="643"/>
      <c r="C341" s="643"/>
      <c r="D341" s="643"/>
      <c r="E341" s="643"/>
      <c r="F341" s="643"/>
      <c r="G341" s="643"/>
      <c r="H341" s="643"/>
      <c r="I341" s="643"/>
      <c r="J341" s="643" t="s">
        <v>14990</v>
      </c>
      <c r="K341" s="643"/>
      <c r="L341" s="646" t="s">
        <v>16480</v>
      </c>
    </row>
    <row r="342" spans="1:12">
      <c r="A342" s="827" t="s">
        <v>14094</v>
      </c>
      <c r="B342" s="828"/>
      <c r="C342" s="828"/>
      <c r="D342" s="828"/>
      <c r="E342" s="828"/>
      <c r="F342" s="828"/>
      <c r="G342" s="828"/>
      <c r="H342" s="828"/>
      <c r="I342" s="641"/>
      <c r="J342" s="641"/>
      <c r="K342" s="641"/>
      <c r="L342" s="642"/>
    </row>
    <row r="343" spans="1:12" ht="17.100000000000001" customHeight="1">
      <c r="A343" s="640" t="s">
        <v>14994</v>
      </c>
      <c r="B343" s="643" t="s">
        <v>14089</v>
      </c>
      <c r="C343" s="641" t="s">
        <v>14088</v>
      </c>
      <c r="D343" s="641" t="s">
        <v>14087</v>
      </c>
      <c r="E343" s="644" t="s">
        <v>14085</v>
      </c>
      <c r="F343" s="829" t="s">
        <v>14083</v>
      </c>
      <c r="G343" s="829"/>
      <c r="H343" s="829" t="s">
        <v>14993</v>
      </c>
      <c r="I343" s="829"/>
      <c r="J343" s="829" t="s">
        <v>14082</v>
      </c>
      <c r="K343" s="829"/>
      <c r="L343" s="830"/>
    </row>
    <row r="344" spans="1:12" ht="24" customHeight="1">
      <c r="A344" s="664" t="s">
        <v>14073</v>
      </c>
      <c r="B344" s="660" t="s">
        <v>14095</v>
      </c>
      <c r="C344" s="659" t="s">
        <v>7</v>
      </c>
      <c r="D344" s="659" t="s">
        <v>11736</v>
      </c>
      <c r="E344" s="661" t="s">
        <v>26</v>
      </c>
      <c r="F344" s="831" t="s">
        <v>14996</v>
      </c>
      <c r="G344" s="831"/>
      <c r="H344" s="831">
        <v>0.40832000000000002</v>
      </c>
      <c r="I344" s="831"/>
      <c r="J344" s="832">
        <v>0.28989999999999999</v>
      </c>
      <c r="K344" s="832"/>
      <c r="L344" s="833"/>
    </row>
    <row r="345" spans="1:12" ht="17.100000000000001" customHeight="1">
      <c r="A345" s="645"/>
      <c r="B345" s="643"/>
      <c r="C345" s="643"/>
      <c r="D345" s="643"/>
      <c r="E345" s="643"/>
      <c r="F345" s="643"/>
      <c r="G345" s="643"/>
      <c r="H345" s="643"/>
      <c r="I345" s="643"/>
      <c r="J345" s="643" t="s">
        <v>14990</v>
      </c>
      <c r="K345" s="643"/>
      <c r="L345" s="646" t="s">
        <v>15321</v>
      </c>
    </row>
    <row r="346" spans="1:12">
      <c r="A346" s="827" t="s">
        <v>14096</v>
      </c>
      <c r="B346" s="828"/>
      <c r="C346" s="828"/>
      <c r="D346" s="828"/>
      <c r="E346" s="828"/>
      <c r="F346" s="828"/>
      <c r="G346" s="828"/>
      <c r="H346" s="828"/>
      <c r="I346" s="641"/>
      <c r="J346" s="641"/>
      <c r="K346" s="641"/>
      <c r="L346" s="642"/>
    </row>
    <row r="347" spans="1:12" ht="17.100000000000001" customHeight="1">
      <c r="A347" s="640" t="s">
        <v>14994</v>
      </c>
      <c r="B347" s="643" t="s">
        <v>14089</v>
      </c>
      <c r="C347" s="641" t="s">
        <v>14088</v>
      </c>
      <c r="D347" s="641" t="s">
        <v>14087</v>
      </c>
      <c r="E347" s="644" t="s">
        <v>14085</v>
      </c>
      <c r="F347" s="829" t="s">
        <v>14083</v>
      </c>
      <c r="G347" s="829"/>
      <c r="H347" s="829" t="s">
        <v>14993</v>
      </c>
      <c r="I347" s="829"/>
      <c r="J347" s="829" t="s">
        <v>14082</v>
      </c>
      <c r="K347" s="829"/>
      <c r="L347" s="830"/>
    </row>
    <row r="348" spans="1:12" ht="24" customHeight="1">
      <c r="A348" s="664" t="s">
        <v>14073</v>
      </c>
      <c r="B348" s="660" t="s">
        <v>14097</v>
      </c>
      <c r="C348" s="659" t="s">
        <v>7</v>
      </c>
      <c r="D348" s="659" t="s">
        <v>11676</v>
      </c>
      <c r="E348" s="661" t="s">
        <v>26</v>
      </c>
      <c r="F348" s="831" t="s">
        <v>14995</v>
      </c>
      <c r="G348" s="831"/>
      <c r="H348" s="831">
        <v>0.40832000000000002</v>
      </c>
      <c r="I348" s="831"/>
      <c r="J348" s="832">
        <v>2.86E-2</v>
      </c>
      <c r="K348" s="832"/>
      <c r="L348" s="833"/>
    </row>
    <row r="349" spans="1:12" ht="17.100000000000001" customHeight="1">
      <c r="A349" s="645"/>
      <c r="B349" s="643"/>
      <c r="C349" s="643"/>
      <c r="D349" s="643"/>
      <c r="E349" s="643"/>
      <c r="F349" s="643"/>
      <c r="G349" s="643"/>
      <c r="H349" s="643"/>
      <c r="I349" s="643"/>
      <c r="J349" s="643" t="s">
        <v>14990</v>
      </c>
      <c r="K349" s="643"/>
      <c r="L349" s="646" t="s">
        <v>15083</v>
      </c>
    </row>
    <row r="350" spans="1:12">
      <c r="A350" s="827" t="s">
        <v>14100</v>
      </c>
      <c r="B350" s="828"/>
      <c r="C350" s="828"/>
      <c r="D350" s="828"/>
      <c r="E350" s="828"/>
      <c r="F350" s="828"/>
      <c r="G350" s="828"/>
      <c r="H350" s="828"/>
      <c r="I350" s="641"/>
      <c r="J350" s="641"/>
      <c r="K350" s="641"/>
      <c r="L350" s="642"/>
    </row>
    <row r="351" spans="1:12" ht="17.100000000000001" customHeight="1">
      <c r="A351" s="640" t="s">
        <v>14994</v>
      </c>
      <c r="B351" s="643" t="s">
        <v>14089</v>
      </c>
      <c r="C351" s="641" t="s">
        <v>14088</v>
      </c>
      <c r="D351" s="641" t="s">
        <v>14087</v>
      </c>
      <c r="E351" s="644" t="s">
        <v>14085</v>
      </c>
      <c r="F351" s="829" t="s">
        <v>14083</v>
      </c>
      <c r="G351" s="829"/>
      <c r="H351" s="829" t="s">
        <v>14993</v>
      </c>
      <c r="I351" s="829"/>
      <c r="J351" s="829" t="s">
        <v>14082</v>
      </c>
      <c r="K351" s="829"/>
      <c r="L351" s="830"/>
    </row>
    <row r="352" spans="1:12" ht="24" customHeight="1">
      <c r="A352" s="664" t="s">
        <v>14073</v>
      </c>
      <c r="B352" s="660" t="s">
        <v>14103</v>
      </c>
      <c r="C352" s="659" t="s">
        <v>7</v>
      </c>
      <c r="D352" s="659" t="s">
        <v>11501</v>
      </c>
      <c r="E352" s="661" t="s">
        <v>26</v>
      </c>
      <c r="F352" s="831" t="s">
        <v>14992</v>
      </c>
      <c r="G352" s="831"/>
      <c r="H352" s="831">
        <v>0.40832000000000002</v>
      </c>
      <c r="I352" s="831"/>
      <c r="J352" s="832">
        <v>0.89829999999999999</v>
      </c>
      <c r="K352" s="832"/>
      <c r="L352" s="833"/>
    </row>
    <row r="353" spans="1:12" ht="24" customHeight="1">
      <c r="A353" s="664" t="s">
        <v>14073</v>
      </c>
      <c r="B353" s="660" t="s">
        <v>14101</v>
      </c>
      <c r="C353" s="659" t="s">
        <v>7</v>
      </c>
      <c r="D353" s="659" t="s">
        <v>11582</v>
      </c>
      <c r="E353" s="661" t="s">
        <v>26</v>
      </c>
      <c r="F353" s="831" t="s">
        <v>14991</v>
      </c>
      <c r="G353" s="831"/>
      <c r="H353" s="831">
        <v>0.40832000000000002</v>
      </c>
      <c r="I353" s="831"/>
      <c r="J353" s="832">
        <v>0.1429</v>
      </c>
      <c r="K353" s="832"/>
      <c r="L353" s="833"/>
    </row>
    <row r="354" spans="1:12" ht="17.100000000000001" customHeight="1">
      <c r="A354" s="645"/>
      <c r="B354" s="643"/>
      <c r="C354" s="643"/>
      <c r="D354" s="643"/>
      <c r="E354" s="643"/>
      <c r="F354" s="643"/>
      <c r="G354" s="643"/>
      <c r="H354" s="643"/>
      <c r="I354" s="643"/>
      <c r="J354" s="643" t="s">
        <v>14990</v>
      </c>
      <c r="K354" s="643"/>
      <c r="L354" s="646" t="s">
        <v>16479</v>
      </c>
    </row>
    <row r="355" spans="1:12" ht="17.100000000000001" customHeight="1">
      <c r="A355" s="640" t="s">
        <v>14988</v>
      </c>
      <c r="B355" s="641"/>
      <c r="C355" s="641"/>
      <c r="D355" s="641"/>
      <c r="E355" s="641"/>
      <c r="F355" s="641"/>
      <c r="G355" s="641"/>
      <c r="H355" s="641"/>
      <c r="I355" s="641"/>
      <c r="J355" s="641"/>
      <c r="K355" s="641"/>
      <c r="L355" s="642"/>
    </row>
    <row r="356" spans="1:12" ht="17.100000000000001" customHeight="1">
      <c r="A356" s="645"/>
      <c r="B356" s="643"/>
      <c r="C356" s="643"/>
      <c r="D356" s="643"/>
      <c r="E356" s="643"/>
      <c r="F356" s="643"/>
      <c r="G356" s="643"/>
      <c r="H356" s="643"/>
      <c r="I356" s="643"/>
      <c r="J356" s="643" t="s">
        <v>14987</v>
      </c>
      <c r="K356" s="643"/>
      <c r="L356" s="646" t="s">
        <v>16478</v>
      </c>
    </row>
    <row r="357" spans="1:12" ht="17.100000000000001" customHeight="1">
      <c r="A357" s="645"/>
      <c r="B357" s="643"/>
      <c r="C357" s="643"/>
      <c r="D357" s="643"/>
      <c r="E357" s="643"/>
      <c r="F357" s="643"/>
      <c r="G357" s="643"/>
      <c r="H357" s="643"/>
      <c r="I357" s="643"/>
      <c r="J357" s="643" t="s">
        <v>14985</v>
      </c>
      <c r="K357" s="643" t="s">
        <v>14984</v>
      </c>
      <c r="L357" s="646" t="s">
        <v>16477</v>
      </c>
    </row>
    <row r="358" spans="1:12" ht="17.100000000000001" customHeight="1">
      <c r="A358" s="645"/>
      <c r="B358" s="643"/>
      <c r="C358" s="643"/>
      <c r="D358" s="643"/>
      <c r="E358" s="643"/>
      <c r="F358" s="643"/>
      <c r="G358" s="643"/>
      <c r="H358" s="643"/>
      <c r="I358" s="643"/>
      <c r="J358" s="643" t="s">
        <v>14982</v>
      </c>
      <c r="K358" s="643"/>
      <c r="L358" s="646" t="s">
        <v>16476</v>
      </c>
    </row>
    <row r="359" spans="1:12" ht="17.100000000000001" customHeight="1">
      <c r="A359" s="645"/>
      <c r="B359" s="643"/>
      <c r="C359" s="643"/>
      <c r="D359" s="643"/>
      <c r="E359" s="643"/>
      <c r="F359" s="643"/>
      <c r="G359" s="643"/>
      <c r="H359" s="643"/>
      <c r="I359" s="643"/>
      <c r="J359" s="643" t="s">
        <v>14980</v>
      </c>
      <c r="K359" s="643" t="s">
        <v>14873</v>
      </c>
      <c r="L359" s="646" t="s">
        <v>16475</v>
      </c>
    </row>
    <row r="360" spans="1:12" ht="17.100000000000001" customHeight="1">
      <c r="A360" s="645"/>
      <c r="B360" s="643"/>
      <c r="C360" s="643"/>
      <c r="D360" s="643"/>
      <c r="E360" s="643"/>
      <c r="F360" s="643"/>
      <c r="G360" s="643"/>
      <c r="H360" s="643"/>
      <c r="I360" s="643"/>
      <c r="J360" s="643" t="s">
        <v>14978</v>
      </c>
      <c r="K360" s="643"/>
      <c r="L360" s="646" t="s">
        <v>16474</v>
      </c>
    </row>
    <row r="361" spans="1:12" ht="30" customHeight="1">
      <c r="A361" s="647"/>
      <c r="B361" s="644"/>
      <c r="C361" s="644"/>
      <c r="D361" s="644"/>
      <c r="E361" s="644"/>
      <c r="F361" s="644"/>
      <c r="G361" s="644"/>
      <c r="H361" s="644"/>
      <c r="I361" s="644"/>
      <c r="J361" s="644"/>
      <c r="K361" s="644"/>
      <c r="L361" s="648"/>
    </row>
    <row r="362" spans="1:12" ht="24" customHeight="1">
      <c r="A362" s="662" t="s">
        <v>16473</v>
      </c>
      <c r="B362" s="657" t="s">
        <v>14841</v>
      </c>
      <c r="C362" s="656" t="s">
        <v>7</v>
      </c>
      <c r="D362" s="656" t="s">
        <v>45</v>
      </c>
      <c r="E362" s="658" t="s">
        <v>14183</v>
      </c>
      <c r="F362" s="657"/>
      <c r="G362" s="657"/>
      <c r="H362" s="657"/>
      <c r="I362" s="657"/>
      <c r="J362" s="657"/>
      <c r="K362" s="657"/>
      <c r="L362" s="663"/>
    </row>
    <row r="363" spans="1:12">
      <c r="A363" s="827" t="s">
        <v>14098</v>
      </c>
      <c r="B363" s="828"/>
      <c r="C363" s="828"/>
      <c r="D363" s="828"/>
      <c r="E363" s="828"/>
      <c r="F363" s="828"/>
      <c r="G363" s="828"/>
      <c r="H363" s="828"/>
      <c r="I363" s="641"/>
      <c r="J363" s="641"/>
      <c r="K363" s="641"/>
      <c r="L363" s="642"/>
    </row>
    <row r="364" spans="1:12" ht="17.100000000000001" customHeight="1">
      <c r="A364" s="640" t="s">
        <v>14994</v>
      </c>
      <c r="B364" s="643" t="s">
        <v>14089</v>
      </c>
      <c r="C364" s="641" t="s">
        <v>14088</v>
      </c>
      <c r="D364" s="641" t="s">
        <v>14087</v>
      </c>
      <c r="E364" s="644" t="s">
        <v>14085</v>
      </c>
      <c r="F364" s="829" t="s">
        <v>14083</v>
      </c>
      <c r="G364" s="829"/>
      <c r="H364" s="829" t="s">
        <v>14993</v>
      </c>
      <c r="I364" s="829"/>
      <c r="J364" s="829" t="s">
        <v>14082</v>
      </c>
      <c r="K364" s="829"/>
      <c r="L364" s="830"/>
    </row>
    <row r="365" spans="1:12" ht="24" customHeight="1">
      <c r="A365" s="664" t="s">
        <v>14073</v>
      </c>
      <c r="B365" s="660" t="s">
        <v>14194</v>
      </c>
      <c r="C365" s="659" t="s">
        <v>7</v>
      </c>
      <c r="D365" s="659" t="s">
        <v>11573</v>
      </c>
      <c r="E365" s="661" t="s">
        <v>26</v>
      </c>
      <c r="F365" s="831" t="s">
        <v>14999</v>
      </c>
      <c r="G365" s="831"/>
      <c r="H365" s="831">
        <v>0.1864953</v>
      </c>
      <c r="I365" s="831"/>
      <c r="J365" s="832">
        <v>0.27229999999999999</v>
      </c>
      <c r="K365" s="832"/>
      <c r="L365" s="833"/>
    </row>
    <row r="366" spans="1:12" ht="24" customHeight="1">
      <c r="A366" s="664" t="s">
        <v>14073</v>
      </c>
      <c r="B366" s="660" t="s">
        <v>14193</v>
      </c>
      <c r="C366" s="659" t="s">
        <v>7</v>
      </c>
      <c r="D366" s="659" t="s">
        <v>11599</v>
      </c>
      <c r="E366" s="661" t="s">
        <v>26</v>
      </c>
      <c r="F366" s="831" t="s">
        <v>15289</v>
      </c>
      <c r="G366" s="831"/>
      <c r="H366" s="831">
        <v>0.1864953</v>
      </c>
      <c r="I366" s="831"/>
      <c r="J366" s="832">
        <v>0.21820000000000001</v>
      </c>
      <c r="K366" s="832"/>
      <c r="L366" s="833"/>
    </row>
    <row r="367" spans="1:12" ht="24" customHeight="1">
      <c r="A367" s="664" t="s">
        <v>14073</v>
      </c>
      <c r="B367" s="660" t="s">
        <v>14146</v>
      </c>
      <c r="C367" s="659" t="s">
        <v>7</v>
      </c>
      <c r="D367" s="659" t="s">
        <v>11575</v>
      </c>
      <c r="E367" s="661" t="s">
        <v>26</v>
      </c>
      <c r="F367" s="831" t="s">
        <v>15058</v>
      </c>
      <c r="G367" s="831"/>
      <c r="H367" s="831">
        <v>6.8813799999999994E-2</v>
      </c>
      <c r="I367" s="831"/>
      <c r="J367" s="832">
        <v>7.0199999999999999E-2</v>
      </c>
      <c r="K367" s="832"/>
      <c r="L367" s="833"/>
    </row>
    <row r="368" spans="1:12" ht="24" customHeight="1">
      <c r="A368" s="664" t="s">
        <v>14073</v>
      </c>
      <c r="B368" s="660" t="s">
        <v>14145</v>
      </c>
      <c r="C368" s="659" t="s">
        <v>7</v>
      </c>
      <c r="D368" s="659" t="s">
        <v>11601</v>
      </c>
      <c r="E368" s="661" t="s">
        <v>26</v>
      </c>
      <c r="F368" s="831" t="s">
        <v>15057</v>
      </c>
      <c r="G368" s="831"/>
      <c r="H368" s="831">
        <v>6.8813799999999994E-2</v>
      </c>
      <c r="I368" s="831"/>
      <c r="J368" s="832">
        <v>2.6100000000000002E-2</v>
      </c>
      <c r="K368" s="832"/>
      <c r="L368" s="833"/>
    </row>
    <row r="369" spans="1:12" ht="17.100000000000001" customHeight="1">
      <c r="A369" s="645"/>
      <c r="B369" s="643"/>
      <c r="C369" s="643"/>
      <c r="D369" s="643"/>
      <c r="E369" s="643"/>
      <c r="F369" s="643"/>
      <c r="G369" s="643"/>
      <c r="H369" s="643"/>
      <c r="I369" s="643"/>
      <c r="J369" s="643" t="s">
        <v>14990</v>
      </c>
      <c r="K369" s="643"/>
      <c r="L369" s="646" t="s">
        <v>15288</v>
      </c>
    </row>
    <row r="370" spans="1:12">
      <c r="A370" s="827" t="s">
        <v>14092</v>
      </c>
      <c r="B370" s="828"/>
      <c r="C370" s="828"/>
      <c r="D370" s="828"/>
      <c r="E370" s="828"/>
      <c r="F370" s="828"/>
      <c r="G370" s="828"/>
      <c r="H370" s="828"/>
      <c r="I370" s="641"/>
      <c r="J370" s="641"/>
      <c r="K370" s="641"/>
      <c r="L370" s="642"/>
    </row>
    <row r="371" spans="1:12" ht="17.100000000000001" customHeight="1">
      <c r="A371" s="640" t="s">
        <v>14994</v>
      </c>
      <c r="B371" s="643" t="s">
        <v>14089</v>
      </c>
      <c r="C371" s="641" t="s">
        <v>14088</v>
      </c>
      <c r="D371" s="641" t="s">
        <v>14087</v>
      </c>
      <c r="E371" s="644" t="s">
        <v>14085</v>
      </c>
      <c r="F371" s="829" t="s">
        <v>14083</v>
      </c>
      <c r="G371" s="829"/>
      <c r="H371" s="829" t="s">
        <v>14993</v>
      </c>
      <c r="I371" s="829"/>
      <c r="J371" s="829" t="s">
        <v>14082</v>
      </c>
      <c r="K371" s="829"/>
      <c r="L371" s="830"/>
    </row>
    <row r="372" spans="1:12" ht="24" customHeight="1">
      <c r="A372" s="664" t="s">
        <v>14073</v>
      </c>
      <c r="B372" s="660" t="s">
        <v>14197</v>
      </c>
      <c r="C372" s="659" t="s">
        <v>7</v>
      </c>
      <c r="D372" s="659" t="s">
        <v>6805</v>
      </c>
      <c r="E372" s="661" t="s">
        <v>26</v>
      </c>
      <c r="F372" s="831" t="s">
        <v>14998</v>
      </c>
      <c r="G372" s="831"/>
      <c r="H372" s="831">
        <v>0.18812799999999999</v>
      </c>
      <c r="I372" s="831"/>
      <c r="J372" s="832">
        <v>1.3075000000000001</v>
      </c>
      <c r="K372" s="832"/>
      <c r="L372" s="833"/>
    </row>
    <row r="373" spans="1:12" ht="24" customHeight="1">
      <c r="A373" s="664" t="s">
        <v>14073</v>
      </c>
      <c r="B373" s="660" t="s">
        <v>14144</v>
      </c>
      <c r="C373" s="659" t="s">
        <v>7</v>
      </c>
      <c r="D373" s="659" t="s">
        <v>10168</v>
      </c>
      <c r="E373" s="661" t="s">
        <v>26</v>
      </c>
      <c r="F373" s="831" t="s">
        <v>15055</v>
      </c>
      <c r="G373" s="831"/>
      <c r="H373" s="831">
        <v>6.9718600000000006E-2</v>
      </c>
      <c r="I373" s="831"/>
      <c r="J373" s="832">
        <v>0.3604</v>
      </c>
      <c r="K373" s="832"/>
      <c r="L373" s="833"/>
    </row>
    <row r="374" spans="1:12" ht="17.100000000000001" customHeight="1">
      <c r="A374" s="645"/>
      <c r="B374" s="643"/>
      <c r="C374" s="643"/>
      <c r="D374" s="643"/>
      <c r="E374" s="643"/>
      <c r="F374" s="643"/>
      <c r="G374" s="643"/>
      <c r="H374" s="643"/>
      <c r="I374" s="643"/>
      <c r="J374" s="643" t="s">
        <v>14990</v>
      </c>
      <c r="K374" s="643"/>
      <c r="L374" s="646" t="s">
        <v>15287</v>
      </c>
    </row>
    <row r="375" spans="1:12">
      <c r="A375" s="827" t="s">
        <v>14071</v>
      </c>
      <c r="B375" s="828"/>
      <c r="C375" s="828"/>
      <c r="D375" s="828"/>
      <c r="E375" s="828"/>
      <c r="F375" s="828"/>
      <c r="G375" s="828"/>
      <c r="H375" s="828"/>
      <c r="I375" s="641"/>
      <c r="J375" s="641"/>
      <c r="K375" s="641"/>
      <c r="L375" s="642"/>
    </row>
    <row r="376" spans="1:12" ht="17.100000000000001" customHeight="1">
      <c r="A376" s="640" t="s">
        <v>14994</v>
      </c>
      <c r="B376" s="643" t="s">
        <v>14089</v>
      </c>
      <c r="C376" s="641" t="s">
        <v>14088</v>
      </c>
      <c r="D376" s="641" t="s">
        <v>14087</v>
      </c>
      <c r="E376" s="644" t="s">
        <v>14085</v>
      </c>
      <c r="F376" s="829" t="s">
        <v>14083</v>
      </c>
      <c r="G376" s="829"/>
      <c r="H376" s="829" t="s">
        <v>14993</v>
      </c>
      <c r="I376" s="829"/>
      <c r="J376" s="829" t="s">
        <v>14082</v>
      </c>
      <c r="K376" s="829"/>
      <c r="L376" s="830"/>
    </row>
    <row r="377" spans="1:12" ht="24" customHeight="1">
      <c r="A377" s="664" t="s">
        <v>14073</v>
      </c>
      <c r="B377" s="660" t="s">
        <v>14840</v>
      </c>
      <c r="C377" s="659" t="s">
        <v>7</v>
      </c>
      <c r="D377" s="659" t="s">
        <v>7133</v>
      </c>
      <c r="E377" s="661" t="s">
        <v>82</v>
      </c>
      <c r="F377" s="831" t="s">
        <v>15286</v>
      </c>
      <c r="G377" s="831"/>
      <c r="H377" s="831">
        <v>0.33</v>
      </c>
      <c r="I377" s="831"/>
      <c r="J377" s="832">
        <v>6.78</v>
      </c>
      <c r="K377" s="832"/>
      <c r="L377" s="833"/>
    </row>
    <row r="378" spans="1:12" ht="17.100000000000001" customHeight="1">
      <c r="A378" s="645"/>
      <c r="B378" s="643"/>
      <c r="C378" s="643"/>
      <c r="D378" s="643"/>
      <c r="E378" s="643"/>
      <c r="F378" s="643"/>
      <c r="G378" s="643"/>
      <c r="H378" s="643"/>
      <c r="I378" s="643"/>
      <c r="J378" s="643" t="s">
        <v>14990</v>
      </c>
      <c r="K378" s="643"/>
      <c r="L378" s="646" t="s">
        <v>15285</v>
      </c>
    </row>
    <row r="379" spans="1:12">
      <c r="A379" s="827" t="s">
        <v>14094</v>
      </c>
      <c r="B379" s="828"/>
      <c r="C379" s="828"/>
      <c r="D379" s="828"/>
      <c r="E379" s="828"/>
      <c r="F379" s="828"/>
      <c r="G379" s="828"/>
      <c r="H379" s="828"/>
      <c r="I379" s="641"/>
      <c r="J379" s="641"/>
      <c r="K379" s="641"/>
      <c r="L379" s="642"/>
    </row>
    <row r="380" spans="1:12" ht="17.100000000000001" customHeight="1">
      <c r="A380" s="640" t="s">
        <v>14994</v>
      </c>
      <c r="B380" s="643" t="s">
        <v>14089</v>
      </c>
      <c r="C380" s="641" t="s">
        <v>14088</v>
      </c>
      <c r="D380" s="641" t="s">
        <v>14087</v>
      </c>
      <c r="E380" s="644" t="s">
        <v>14085</v>
      </c>
      <c r="F380" s="829" t="s">
        <v>14083</v>
      </c>
      <c r="G380" s="829"/>
      <c r="H380" s="829" t="s">
        <v>14993</v>
      </c>
      <c r="I380" s="829"/>
      <c r="J380" s="829" t="s">
        <v>14082</v>
      </c>
      <c r="K380" s="829"/>
      <c r="L380" s="830"/>
    </row>
    <row r="381" spans="1:12" ht="24" customHeight="1">
      <c r="A381" s="664" t="s">
        <v>14073</v>
      </c>
      <c r="B381" s="660" t="s">
        <v>14095</v>
      </c>
      <c r="C381" s="659" t="s">
        <v>7</v>
      </c>
      <c r="D381" s="659" t="s">
        <v>11736</v>
      </c>
      <c r="E381" s="661" t="s">
        <v>26</v>
      </c>
      <c r="F381" s="831" t="s">
        <v>14996</v>
      </c>
      <c r="G381" s="831"/>
      <c r="H381" s="831">
        <v>0.25530910000000001</v>
      </c>
      <c r="I381" s="831"/>
      <c r="J381" s="832">
        <v>0.18129999999999999</v>
      </c>
      <c r="K381" s="832"/>
      <c r="L381" s="833"/>
    </row>
    <row r="382" spans="1:12" ht="17.100000000000001" customHeight="1">
      <c r="A382" s="645"/>
      <c r="B382" s="643"/>
      <c r="C382" s="643"/>
      <c r="D382" s="643"/>
      <c r="E382" s="643"/>
      <c r="F382" s="643"/>
      <c r="G382" s="643"/>
      <c r="H382" s="643"/>
      <c r="I382" s="643"/>
      <c r="J382" s="643" t="s">
        <v>14990</v>
      </c>
      <c r="K382" s="643"/>
      <c r="L382" s="646" t="s">
        <v>15096</v>
      </c>
    </row>
    <row r="383" spans="1:12">
      <c r="A383" s="827" t="s">
        <v>14096</v>
      </c>
      <c r="B383" s="828"/>
      <c r="C383" s="828"/>
      <c r="D383" s="828"/>
      <c r="E383" s="828"/>
      <c r="F383" s="828"/>
      <c r="G383" s="828"/>
      <c r="H383" s="828"/>
      <c r="I383" s="641"/>
      <c r="J383" s="641"/>
      <c r="K383" s="641"/>
      <c r="L383" s="642"/>
    </row>
    <row r="384" spans="1:12" ht="17.100000000000001" customHeight="1">
      <c r="A384" s="640" t="s">
        <v>14994</v>
      </c>
      <c r="B384" s="643" t="s">
        <v>14089</v>
      </c>
      <c r="C384" s="641" t="s">
        <v>14088</v>
      </c>
      <c r="D384" s="641" t="s">
        <v>14087</v>
      </c>
      <c r="E384" s="644" t="s">
        <v>14085</v>
      </c>
      <c r="F384" s="829" t="s">
        <v>14083</v>
      </c>
      <c r="G384" s="829"/>
      <c r="H384" s="829" t="s">
        <v>14993</v>
      </c>
      <c r="I384" s="829"/>
      <c r="J384" s="829" t="s">
        <v>14082</v>
      </c>
      <c r="K384" s="829"/>
      <c r="L384" s="830"/>
    </row>
    <row r="385" spans="1:12" ht="24" customHeight="1">
      <c r="A385" s="664" t="s">
        <v>14073</v>
      </c>
      <c r="B385" s="660" t="s">
        <v>14097</v>
      </c>
      <c r="C385" s="659" t="s">
        <v>7</v>
      </c>
      <c r="D385" s="659" t="s">
        <v>11676</v>
      </c>
      <c r="E385" s="661" t="s">
        <v>26</v>
      </c>
      <c r="F385" s="831" t="s">
        <v>14995</v>
      </c>
      <c r="G385" s="831"/>
      <c r="H385" s="831">
        <v>0.25530910000000001</v>
      </c>
      <c r="I385" s="831"/>
      <c r="J385" s="832">
        <v>1.7899999999999999E-2</v>
      </c>
      <c r="K385" s="832"/>
      <c r="L385" s="833"/>
    </row>
    <row r="386" spans="1:12" ht="17.100000000000001" customHeight="1">
      <c r="A386" s="645"/>
      <c r="B386" s="643"/>
      <c r="C386" s="643"/>
      <c r="D386" s="643"/>
      <c r="E386" s="643"/>
      <c r="F386" s="643"/>
      <c r="G386" s="643"/>
      <c r="H386" s="643"/>
      <c r="I386" s="643"/>
      <c r="J386" s="643" t="s">
        <v>14990</v>
      </c>
      <c r="K386" s="643"/>
      <c r="L386" s="646" t="s">
        <v>15009</v>
      </c>
    </row>
    <row r="387" spans="1:12">
      <c r="A387" s="827" t="s">
        <v>14100</v>
      </c>
      <c r="B387" s="828"/>
      <c r="C387" s="828"/>
      <c r="D387" s="828"/>
      <c r="E387" s="828"/>
      <c r="F387" s="828"/>
      <c r="G387" s="828"/>
      <c r="H387" s="828"/>
      <c r="I387" s="641"/>
      <c r="J387" s="641"/>
      <c r="K387" s="641"/>
      <c r="L387" s="642"/>
    </row>
    <row r="388" spans="1:12" ht="17.100000000000001" customHeight="1">
      <c r="A388" s="640" t="s">
        <v>14994</v>
      </c>
      <c r="B388" s="643" t="s">
        <v>14089</v>
      </c>
      <c r="C388" s="641" t="s">
        <v>14088</v>
      </c>
      <c r="D388" s="641" t="s">
        <v>14087</v>
      </c>
      <c r="E388" s="644" t="s">
        <v>14085</v>
      </c>
      <c r="F388" s="829" t="s">
        <v>14083</v>
      </c>
      <c r="G388" s="829"/>
      <c r="H388" s="829" t="s">
        <v>14993</v>
      </c>
      <c r="I388" s="829"/>
      <c r="J388" s="829" t="s">
        <v>14082</v>
      </c>
      <c r="K388" s="829"/>
      <c r="L388" s="830"/>
    </row>
    <row r="389" spans="1:12" ht="24" customHeight="1">
      <c r="A389" s="664" t="s">
        <v>14073</v>
      </c>
      <c r="B389" s="660" t="s">
        <v>14103</v>
      </c>
      <c r="C389" s="659" t="s">
        <v>7</v>
      </c>
      <c r="D389" s="659" t="s">
        <v>11501</v>
      </c>
      <c r="E389" s="661" t="s">
        <v>26</v>
      </c>
      <c r="F389" s="831" t="s">
        <v>14992</v>
      </c>
      <c r="G389" s="831"/>
      <c r="H389" s="831">
        <v>0.25530910000000001</v>
      </c>
      <c r="I389" s="831"/>
      <c r="J389" s="832">
        <v>0.56169999999999998</v>
      </c>
      <c r="K389" s="832"/>
      <c r="L389" s="833"/>
    </row>
    <row r="390" spans="1:12" ht="24" customHeight="1">
      <c r="A390" s="664" t="s">
        <v>14073</v>
      </c>
      <c r="B390" s="660" t="s">
        <v>14101</v>
      </c>
      <c r="C390" s="659" t="s">
        <v>7</v>
      </c>
      <c r="D390" s="659" t="s">
        <v>11582</v>
      </c>
      <c r="E390" s="661" t="s">
        <v>26</v>
      </c>
      <c r="F390" s="831" t="s">
        <v>14991</v>
      </c>
      <c r="G390" s="831"/>
      <c r="H390" s="831">
        <v>0.25530910000000001</v>
      </c>
      <c r="I390" s="831"/>
      <c r="J390" s="832">
        <v>8.9399999999999993E-2</v>
      </c>
      <c r="K390" s="832"/>
      <c r="L390" s="833"/>
    </row>
    <row r="391" spans="1:12" ht="17.100000000000001" customHeight="1">
      <c r="A391" s="645"/>
      <c r="B391" s="643"/>
      <c r="C391" s="643"/>
      <c r="D391" s="643"/>
      <c r="E391" s="643"/>
      <c r="F391" s="643"/>
      <c r="G391" s="643"/>
      <c r="H391" s="643"/>
      <c r="I391" s="643"/>
      <c r="J391" s="643" t="s">
        <v>14990</v>
      </c>
      <c r="K391" s="643"/>
      <c r="L391" s="646" t="s">
        <v>15095</v>
      </c>
    </row>
    <row r="392" spans="1:12" ht="17.100000000000001" customHeight="1">
      <c r="A392" s="640" t="s">
        <v>14988</v>
      </c>
      <c r="B392" s="641"/>
      <c r="C392" s="641"/>
      <c r="D392" s="641"/>
      <c r="E392" s="641"/>
      <c r="F392" s="641"/>
      <c r="G392" s="641"/>
      <c r="H392" s="641"/>
      <c r="I392" s="641"/>
      <c r="J392" s="641"/>
      <c r="K392" s="641"/>
      <c r="L392" s="642"/>
    </row>
    <row r="393" spans="1:12" ht="17.100000000000001" customHeight="1">
      <c r="A393" s="645"/>
      <c r="B393" s="643"/>
      <c r="C393" s="643"/>
      <c r="D393" s="643"/>
      <c r="E393" s="643"/>
      <c r="F393" s="643"/>
      <c r="G393" s="643"/>
      <c r="H393" s="643"/>
      <c r="I393" s="643"/>
      <c r="J393" s="643" t="s">
        <v>14987</v>
      </c>
      <c r="K393" s="643"/>
      <c r="L393" s="646" t="s">
        <v>15284</v>
      </c>
    </row>
    <row r="394" spans="1:12" ht="17.100000000000001" customHeight="1">
      <c r="A394" s="645"/>
      <c r="B394" s="643"/>
      <c r="C394" s="643"/>
      <c r="D394" s="643"/>
      <c r="E394" s="643"/>
      <c r="F394" s="643"/>
      <c r="G394" s="643"/>
      <c r="H394" s="643"/>
      <c r="I394" s="643"/>
      <c r="J394" s="643" t="s">
        <v>14985</v>
      </c>
      <c r="K394" s="643" t="s">
        <v>14984</v>
      </c>
      <c r="L394" s="646" t="s">
        <v>15283</v>
      </c>
    </row>
    <row r="395" spans="1:12" ht="17.100000000000001" customHeight="1">
      <c r="A395" s="645"/>
      <c r="B395" s="643"/>
      <c r="C395" s="643"/>
      <c r="D395" s="643"/>
      <c r="E395" s="643"/>
      <c r="F395" s="643"/>
      <c r="G395" s="643"/>
      <c r="H395" s="643"/>
      <c r="I395" s="643"/>
      <c r="J395" s="643" t="s">
        <v>14982</v>
      </c>
      <c r="K395" s="643"/>
      <c r="L395" s="646" t="s">
        <v>15282</v>
      </c>
    </row>
    <row r="396" spans="1:12" ht="17.100000000000001" customHeight="1">
      <c r="A396" s="645"/>
      <c r="B396" s="643"/>
      <c r="C396" s="643"/>
      <c r="D396" s="643"/>
      <c r="E396" s="643"/>
      <c r="F396" s="643"/>
      <c r="G396" s="643"/>
      <c r="H396" s="643"/>
      <c r="I396" s="643"/>
      <c r="J396" s="643" t="s">
        <v>14980</v>
      </c>
      <c r="K396" s="643" t="s">
        <v>14873</v>
      </c>
      <c r="L396" s="646" t="s">
        <v>15281</v>
      </c>
    </row>
    <row r="397" spans="1:12" ht="17.100000000000001" customHeight="1">
      <c r="A397" s="645"/>
      <c r="B397" s="643"/>
      <c r="C397" s="643"/>
      <c r="D397" s="643"/>
      <c r="E397" s="643"/>
      <c r="F397" s="643"/>
      <c r="G397" s="643"/>
      <c r="H397" s="643"/>
      <c r="I397" s="643"/>
      <c r="J397" s="643" t="s">
        <v>14978</v>
      </c>
      <c r="K397" s="643"/>
      <c r="L397" s="646" t="s">
        <v>15280</v>
      </c>
    </row>
    <row r="398" spans="1:12" ht="30" customHeight="1">
      <c r="A398" s="647"/>
      <c r="B398" s="644"/>
      <c r="C398" s="644"/>
      <c r="D398" s="644"/>
      <c r="E398" s="644"/>
      <c r="F398" s="644"/>
      <c r="G398" s="644"/>
      <c r="H398" s="644"/>
      <c r="I398" s="644"/>
      <c r="J398" s="644"/>
      <c r="K398" s="644"/>
      <c r="L398" s="648"/>
    </row>
    <row r="399" spans="1:12" ht="24" customHeight="1">
      <c r="A399" s="662" t="s">
        <v>16472</v>
      </c>
      <c r="B399" s="657" t="s">
        <v>14838</v>
      </c>
      <c r="C399" s="656" t="s">
        <v>7</v>
      </c>
      <c r="D399" s="656" t="s">
        <v>344</v>
      </c>
      <c r="E399" s="658" t="s">
        <v>14183</v>
      </c>
      <c r="F399" s="657"/>
      <c r="G399" s="657"/>
      <c r="H399" s="657"/>
      <c r="I399" s="657"/>
      <c r="J399" s="657"/>
      <c r="K399" s="657"/>
      <c r="L399" s="663"/>
    </row>
    <row r="400" spans="1:12">
      <c r="A400" s="827" t="s">
        <v>14098</v>
      </c>
      <c r="B400" s="828"/>
      <c r="C400" s="828"/>
      <c r="D400" s="828"/>
      <c r="E400" s="828"/>
      <c r="F400" s="828"/>
      <c r="G400" s="828"/>
      <c r="H400" s="828"/>
      <c r="I400" s="641"/>
      <c r="J400" s="641"/>
      <c r="K400" s="641"/>
      <c r="L400" s="642"/>
    </row>
    <row r="401" spans="1:12" ht="17.100000000000001" customHeight="1">
      <c r="A401" s="640" t="s">
        <v>14994</v>
      </c>
      <c r="B401" s="643" t="s">
        <v>14089</v>
      </c>
      <c r="C401" s="641" t="s">
        <v>14088</v>
      </c>
      <c r="D401" s="641" t="s">
        <v>14087</v>
      </c>
      <c r="E401" s="644" t="s">
        <v>14085</v>
      </c>
      <c r="F401" s="829" t="s">
        <v>14083</v>
      </c>
      <c r="G401" s="829"/>
      <c r="H401" s="829" t="s">
        <v>14993</v>
      </c>
      <c r="I401" s="829"/>
      <c r="J401" s="829" t="s">
        <v>14082</v>
      </c>
      <c r="K401" s="829"/>
      <c r="L401" s="830"/>
    </row>
    <row r="402" spans="1:12" ht="24" customHeight="1">
      <c r="A402" s="664" t="s">
        <v>14073</v>
      </c>
      <c r="B402" s="660" t="s">
        <v>14194</v>
      </c>
      <c r="C402" s="659" t="s">
        <v>7</v>
      </c>
      <c r="D402" s="659" t="s">
        <v>11573</v>
      </c>
      <c r="E402" s="661" t="s">
        <v>26</v>
      </c>
      <c r="F402" s="831" t="s">
        <v>14999</v>
      </c>
      <c r="G402" s="831"/>
      <c r="H402" s="831">
        <v>0.16903660000000001</v>
      </c>
      <c r="I402" s="831"/>
      <c r="J402" s="832">
        <v>0.24679999999999999</v>
      </c>
      <c r="K402" s="832"/>
      <c r="L402" s="833"/>
    </row>
    <row r="403" spans="1:12" ht="24" customHeight="1">
      <c r="A403" s="664" t="s">
        <v>14073</v>
      </c>
      <c r="B403" s="660" t="s">
        <v>14193</v>
      </c>
      <c r="C403" s="659" t="s">
        <v>7</v>
      </c>
      <c r="D403" s="659" t="s">
        <v>11599</v>
      </c>
      <c r="E403" s="661" t="s">
        <v>26</v>
      </c>
      <c r="F403" s="831" t="s">
        <v>15289</v>
      </c>
      <c r="G403" s="831"/>
      <c r="H403" s="831">
        <v>0.16903660000000001</v>
      </c>
      <c r="I403" s="831"/>
      <c r="J403" s="832">
        <v>0.1978</v>
      </c>
      <c r="K403" s="832"/>
      <c r="L403" s="833"/>
    </row>
    <row r="404" spans="1:12" ht="24" customHeight="1">
      <c r="A404" s="664" t="s">
        <v>14073</v>
      </c>
      <c r="B404" s="660" t="s">
        <v>14146</v>
      </c>
      <c r="C404" s="659" t="s">
        <v>7</v>
      </c>
      <c r="D404" s="659" t="s">
        <v>11575</v>
      </c>
      <c r="E404" s="661" t="s">
        <v>26</v>
      </c>
      <c r="F404" s="831" t="s">
        <v>15058</v>
      </c>
      <c r="G404" s="831"/>
      <c r="H404" s="831">
        <v>6.1648700000000001E-2</v>
      </c>
      <c r="I404" s="831"/>
      <c r="J404" s="832">
        <v>6.2899999999999998E-2</v>
      </c>
      <c r="K404" s="832"/>
      <c r="L404" s="833"/>
    </row>
    <row r="405" spans="1:12" ht="24" customHeight="1">
      <c r="A405" s="664" t="s">
        <v>14073</v>
      </c>
      <c r="B405" s="660" t="s">
        <v>14145</v>
      </c>
      <c r="C405" s="659" t="s">
        <v>7</v>
      </c>
      <c r="D405" s="659" t="s">
        <v>11601</v>
      </c>
      <c r="E405" s="661" t="s">
        <v>26</v>
      </c>
      <c r="F405" s="831" t="s">
        <v>15057</v>
      </c>
      <c r="G405" s="831"/>
      <c r="H405" s="831">
        <v>6.1648700000000001E-2</v>
      </c>
      <c r="I405" s="831"/>
      <c r="J405" s="832">
        <v>2.3400000000000001E-2</v>
      </c>
      <c r="K405" s="832"/>
      <c r="L405" s="833"/>
    </row>
    <row r="406" spans="1:12" ht="17.100000000000001" customHeight="1">
      <c r="A406" s="645"/>
      <c r="B406" s="643"/>
      <c r="C406" s="643"/>
      <c r="D406" s="643"/>
      <c r="E406" s="643"/>
      <c r="F406" s="643"/>
      <c r="G406" s="643"/>
      <c r="H406" s="643"/>
      <c r="I406" s="643"/>
      <c r="J406" s="643" t="s">
        <v>14990</v>
      </c>
      <c r="K406" s="643"/>
      <c r="L406" s="646" t="s">
        <v>15240</v>
      </c>
    </row>
    <row r="407" spans="1:12">
      <c r="A407" s="827" t="s">
        <v>14092</v>
      </c>
      <c r="B407" s="828"/>
      <c r="C407" s="828"/>
      <c r="D407" s="828"/>
      <c r="E407" s="828"/>
      <c r="F407" s="828"/>
      <c r="G407" s="828"/>
      <c r="H407" s="828"/>
      <c r="I407" s="641"/>
      <c r="J407" s="641"/>
      <c r="K407" s="641"/>
      <c r="L407" s="642"/>
    </row>
    <row r="408" spans="1:12" ht="17.100000000000001" customHeight="1">
      <c r="A408" s="640" t="s">
        <v>14994</v>
      </c>
      <c r="B408" s="643" t="s">
        <v>14089</v>
      </c>
      <c r="C408" s="641" t="s">
        <v>14088</v>
      </c>
      <c r="D408" s="641" t="s">
        <v>14087</v>
      </c>
      <c r="E408" s="644" t="s">
        <v>14085</v>
      </c>
      <c r="F408" s="829" t="s">
        <v>14083</v>
      </c>
      <c r="G408" s="829"/>
      <c r="H408" s="829" t="s">
        <v>14993</v>
      </c>
      <c r="I408" s="829"/>
      <c r="J408" s="829" t="s">
        <v>14082</v>
      </c>
      <c r="K408" s="829"/>
      <c r="L408" s="830"/>
    </row>
    <row r="409" spans="1:12" ht="24" customHeight="1">
      <c r="A409" s="664" t="s">
        <v>14073</v>
      </c>
      <c r="B409" s="660" t="s">
        <v>14197</v>
      </c>
      <c r="C409" s="659" t="s">
        <v>7</v>
      </c>
      <c r="D409" s="659" t="s">
        <v>6805</v>
      </c>
      <c r="E409" s="661" t="s">
        <v>26</v>
      </c>
      <c r="F409" s="831" t="s">
        <v>14998</v>
      </c>
      <c r="G409" s="831"/>
      <c r="H409" s="831">
        <v>0.17078479999999999</v>
      </c>
      <c r="I409" s="831"/>
      <c r="J409" s="832">
        <v>1.1870000000000001</v>
      </c>
      <c r="K409" s="832"/>
      <c r="L409" s="833"/>
    </row>
    <row r="410" spans="1:12" ht="24" customHeight="1">
      <c r="A410" s="664" t="s">
        <v>14073</v>
      </c>
      <c r="B410" s="660" t="s">
        <v>14144</v>
      </c>
      <c r="C410" s="659" t="s">
        <v>7</v>
      </c>
      <c r="D410" s="659" t="s">
        <v>10168</v>
      </c>
      <c r="E410" s="661" t="s">
        <v>26</v>
      </c>
      <c r="F410" s="831" t="s">
        <v>15055</v>
      </c>
      <c r="G410" s="831"/>
      <c r="H410" s="831">
        <v>6.2557500000000002E-2</v>
      </c>
      <c r="I410" s="831"/>
      <c r="J410" s="832">
        <v>0.32340000000000002</v>
      </c>
      <c r="K410" s="832"/>
      <c r="L410" s="833"/>
    </row>
    <row r="411" spans="1:12" ht="17.100000000000001" customHeight="1">
      <c r="A411" s="645"/>
      <c r="B411" s="643"/>
      <c r="C411" s="643"/>
      <c r="D411" s="643"/>
      <c r="E411" s="643"/>
      <c r="F411" s="643"/>
      <c r="G411" s="643"/>
      <c r="H411" s="643"/>
      <c r="I411" s="643"/>
      <c r="J411" s="643" t="s">
        <v>14990</v>
      </c>
      <c r="K411" s="643"/>
      <c r="L411" s="646" t="s">
        <v>16471</v>
      </c>
    </row>
    <row r="412" spans="1:12">
      <c r="A412" s="827" t="s">
        <v>14071</v>
      </c>
      <c r="B412" s="828"/>
      <c r="C412" s="828"/>
      <c r="D412" s="828"/>
      <c r="E412" s="828"/>
      <c r="F412" s="828"/>
      <c r="G412" s="828"/>
      <c r="H412" s="828"/>
      <c r="I412" s="641"/>
      <c r="J412" s="641"/>
      <c r="K412" s="641"/>
      <c r="L412" s="642"/>
    </row>
    <row r="413" spans="1:12" ht="17.100000000000001" customHeight="1">
      <c r="A413" s="640" t="s">
        <v>14994</v>
      </c>
      <c r="B413" s="643" t="s">
        <v>14089</v>
      </c>
      <c r="C413" s="641" t="s">
        <v>14088</v>
      </c>
      <c r="D413" s="641" t="s">
        <v>14087</v>
      </c>
      <c r="E413" s="644" t="s">
        <v>14085</v>
      </c>
      <c r="F413" s="829" t="s">
        <v>14083</v>
      </c>
      <c r="G413" s="829"/>
      <c r="H413" s="829" t="s">
        <v>14993</v>
      </c>
      <c r="I413" s="829"/>
      <c r="J413" s="829" t="s">
        <v>14082</v>
      </c>
      <c r="K413" s="829"/>
      <c r="L413" s="830"/>
    </row>
    <row r="414" spans="1:12" ht="24" customHeight="1">
      <c r="A414" s="664" t="s">
        <v>14073</v>
      </c>
      <c r="B414" s="660" t="s">
        <v>14837</v>
      </c>
      <c r="C414" s="659" t="s">
        <v>7</v>
      </c>
      <c r="D414" s="659" t="s">
        <v>14018</v>
      </c>
      <c r="E414" s="661" t="s">
        <v>82</v>
      </c>
      <c r="F414" s="831" t="s">
        <v>16470</v>
      </c>
      <c r="G414" s="831"/>
      <c r="H414" s="831">
        <v>0.33</v>
      </c>
      <c r="I414" s="831"/>
      <c r="J414" s="832">
        <v>5.86</v>
      </c>
      <c r="K414" s="832"/>
      <c r="L414" s="833"/>
    </row>
    <row r="415" spans="1:12" ht="17.100000000000001" customHeight="1">
      <c r="A415" s="645"/>
      <c r="B415" s="643"/>
      <c r="C415" s="643"/>
      <c r="D415" s="643"/>
      <c r="E415" s="643"/>
      <c r="F415" s="643"/>
      <c r="G415" s="643"/>
      <c r="H415" s="643"/>
      <c r="I415" s="643"/>
      <c r="J415" s="643" t="s">
        <v>14990</v>
      </c>
      <c r="K415" s="643"/>
      <c r="L415" s="646" t="s">
        <v>16469</v>
      </c>
    </row>
    <row r="416" spans="1:12">
      <c r="A416" s="827" t="s">
        <v>14094</v>
      </c>
      <c r="B416" s="828"/>
      <c r="C416" s="828"/>
      <c r="D416" s="828"/>
      <c r="E416" s="828"/>
      <c r="F416" s="828"/>
      <c r="G416" s="828"/>
      <c r="H416" s="828"/>
      <c r="I416" s="641"/>
      <c r="J416" s="641"/>
      <c r="K416" s="641"/>
      <c r="L416" s="642"/>
    </row>
    <row r="417" spans="1:12" ht="17.100000000000001" customHeight="1">
      <c r="A417" s="640" t="s">
        <v>14994</v>
      </c>
      <c r="B417" s="643" t="s">
        <v>14089</v>
      </c>
      <c r="C417" s="641" t="s">
        <v>14088</v>
      </c>
      <c r="D417" s="641" t="s">
        <v>14087</v>
      </c>
      <c r="E417" s="644" t="s">
        <v>14085</v>
      </c>
      <c r="F417" s="829" t="s">
        <v>14083</v>
      </c>
      <c r="G417" s="829"/>
      <c r="H417" s="829" t="s">
        <v>14993</v>
      </c>
      <c r="I417" s="829"/>
      <c r="J417" s="829" t="s">
        <v>14082</v>
      </c>
      <c r="K417" s="829"/>
      <c r="L417" s="830"/>
    </row>
    <row r="418" spans="1:12" ht="24" customHeight="1">
      <c r="A418" s="664" t="s">
        <v>14073</v>
      </c>
      <c r="B418" s="660" t="s">
        <v>14095</v>
      </c>
      <c r="C418" s="659" t="s">
        <v>7</v>
      </c>
      <c r="D418" s="659" t="s">
        <v>11736</v>
      </c>
      <c r="E418" s="661" t="s">
        <v>26</v>
      </c>
      <c r="F418" s="831" t="s">
        <v>14996</v>
      </c>
      <c r="G418" s="831"/>
      <c r="H418" s="831">
        <v>0.23068530000000001</v>
      </c>
      <c r="I418" s="831"/>
      <c r="J418" s="832">
        <v>0.1638</v>
      </c>
      <c r="K418" s="832"/>
      <c r="L418" s="833"/>
    </row>
    <row r="419" spans="1:12" ht="17.100000000000001" customHeight="1">
      <c r="A419" s="645"/>
      <c r="B419" s="643"/>
      <c r="C419" s="643"/>
      <c r="D419" s="643"/>
      <c r="E419" s="643"/>
      <c r="F419" s="643"/>
      <c r="G419" s="643"/>
      <c r="H419" s="643"/>
      <c r="I419" s="643"/>
      <c r="J419" s="643" t="s">
        <v>14990</v>
      </c>
      <c r="K419" s="643"/>
      <c r="L419" s="646" t="s">
        <v>15300</v>
      </c>
    </row>
    <row r="420" spans="1:12">
      <c r="A420" s="827" t="s">
        <v>14096</v>
      </c>
      <c r="B420" s="828"/>
      <c r="C420" s="828"/>
      <c r="D420" s="828"/>
      <c r="E420" s="828"/>
      <c r="F420" s="828"/>
      <c r="G420" s="828"/>
      <c r="H420" s="828"/>
      <c r="I420" s="641"/>
      <c r="J420" s="641"/>
      <c r="K420" s="641"/>
      <c r="L420" s="642"/>
    </row>
    <row r="421" spans="1:12" ht="17.100000000000001" customHeight="1">
      <c r="A421" s="640" t="s">
        <v>14994</v>
      </c>
      <c r="B421" s="643" t="s">
        <v>14089</v>
      </c>
      <c r="C421" s="641" t="s">
        <v>14088</v>
      </c>
      <c r="D421" s="641" t="s">
        <v>14087</v>
      </c>
      <c r="E421" s="644" t="s">
        <v>14085</v>
      </c>
      <c r="F421" s="829" t="s">
        <v>14083</v>
      </c>
      <c r="G421" s="829"/>
      <c r="H421" s="829" t="s">
        <v>14993</v>
      </c>
      <c r="I421" s="829"/>
      <c r="J421" s="829" t="s">
        <v>14082</v>
      </c>
      <c r="K421" s="829"/>
      <c r="L421" s="830"/>
    </row>
    <row r="422" spans="1:12" ht="24" customHeight="1">
      <c r="A422" s="664" t="s">
        <v>14073</v>
      </c>
      <c r="B422" s="660" t="s">
        <v>14097</v>
      </c>
      <c r="C422" s="659" t="s">
        <v>7</v>
      </c>
      <c r="D422" s="659" t="s">
        <v>11676</v>
      </c>
      <c r="E422" s="661" t="s">
        <v>26</v>
      </c>
      <c r="F422" s="831" t="s">
        <v>14995</v>
      </c>
      <c r="G422" s="831"/>
      <c r="H422" s="831">
        <v>0.23068530000000001</v>
      </c>
      <c r="I422" s="831"/>
      <c r="J422" s="832">
        <v>1.61E-2</v>
      </c>
      <c r="K422" s="832"/>
      <c r="L422" s="833"/>
    </row>
    <row r="423" spans="1:12" ht="17.100000000000001" customHeight="1">
      <c r="A423" s="645"/>
      <c r="B423" s="643"/>
      <c r="C423" s="643"/>
      <c r="D423" s="643"/>
      <c r="E423" s="643"/>
      <c r="F423" s="643"/>
      <c r="G423" s="643"/>
      <c r="H423" s="643"/>
      <c r="I423" s="643"/>
      <c r="J423" s="643" t="s">
        <v>14990</v>
      </c>
      <c r="K423" s="643"/>
      <c r="L423" s="646" t="s">
        <v>15009</v>
      </c>
    </row>
    <row r="424" spans="1:12">
      <c r="A424" s="827" t="s">
        <v>14100</v>
      </c>
      <c r="B424" s="828"/>
      <c r="C424" s="828"/>
      <c r="D424" s="828"/>
      <c r="E424" s="828"/>
      <c r="F424" s="828"/>
      <c r="G424" s="828"/>
      <c r="H424" s="828"/>
      <c r="I424" s="641"/>
      <c r="J424" s="641"/>
      <c r="K424" s="641"/>
      <c r="L424" s="642"/>
    </row>
    <row r="425" spans="1:12" ht="17.100000000000001" customHeight="1">
      <c r="A425" s="640" t="s">
        <v>14994</v>
      </c>
      <c r="B425" s="643" t="s">
        <v>14089</v>
      </c>
      <c r="C425" s="641" t="s">
        <v>14088</v>
      </c>
      <c r="D425" s="641" t="s">
        <v>14087</v>
      </c>
      <c r="E425" s="644" t="s">
        <v>14085</v>
      </c>
      <c r="F425" s="829" t="s">
        <v>14083</v>
      </c>
      <c r="G425" s="829"/>
      <c r="H425" s="829" t="s">
        <v>14993</v>
      </c>
      <c r="I425" s="829"/>
      <c r="J425" s="829" t="s">
        <v>14082</v>
      </c>
      <c r="K425" s="829"/>
      <c r="L425" s="830"/>
    </row>
    <row r="426" spans="1:12" ht="24" customHeight="1">
      <c r="A426" s="664" t="s">
        <v>14073</v>
      </c>
      <c r="B426" s="660" t="s">
        <v>14103</v>
      </c>
      <c r="C426" s="659" t="s">
        <v>7</v>
      </c>
      <c r="D426" s="659" t="s">
        <v>11501</v>
      </c>
      <c r="E426" s="661" t="s">
        <v>26</v>
      </c>
      <c r="F426" s="831" t="s">
        <v>14992</v>
      </c>
      <c r="G426" s="831"/>
      <c r="H426" s="831">
        <v>0.23068530000000001</v>
      </c>
      <c r="I426" s="831"/>
      <c r="J426" s="832">
        <v>0.50749999999999995</v>
      </c>
      <c r="K426" s="832"/>
      <c r="L426" s="833"/>
    </row>
    <row r="427" spans="1:12" ht="24" customHeight="1">
      <c r="A427" s="664" t="s">
        <v>14073</v>
      </c>
      <c r="B427" s="660" t="s">
        <v>14101</v>
      </c>
      <c r="C427" s="659" t="s">
        <v>7</v>
      </c>
      <c r="D427" s="659" t="s">
        <v>11582</v>
      </c>
      <c r="E427" s="661" t="s">
        <v>26</v>
      </c>
      <c r="F427" s="831" t="s">
        <v>14991</v>
      </c>
      <c r="G427" s="831"/>
      <c r="H427" s="831">
        <v>0.23068530000000001</v>
      </c>
      <c r="I427" s="831"/>
      <c r="J427" s="832">
        <v>8.0699999999999994E-2</v>
      </c>
      <c r="K427" s="832"/>
      <c r="L427" s="833"/>
    </row>
    <row r="428" spans="1:12" ht="17.100000000000001" customHeight="1">
      <c r="A428" s="645"/>
      <c r="B428" s="643"/>
      <c r="C428" s="643"/>
      <c r="D428" s="643"/>
      <c r="E428" s="643"/>
      <c r="F428" s="643"/>
      <c r="G428" s="643"/>
      <c r="H428" s="643"/>
      <c r="I428" s="643"/>
      <c r="J428" s="643" t="s">
        <v>14990</v>
      </c>
      <c r="K428" s="643"/>
      <c r="L428" s="646" t="s">
        <v>15288</v>
      </c>
    </row>
    <row r="429" spans="1:12" ht="17.100000000000001" customHeight="1">
      <c r="A429" s="640" t="s">
        <v>14988</v>
      </c>
      <c r="B429" s="641"/>
      <c r="C429" s="641"/>
      <c r="D429" s="641"/>
      <c r="E429" s="641"/>
      <c r="F429" s="641"/>
      <c r="G429" s="641"/>
      <c r="H429" s="641"/>
      <c r="I429" s="641"/>
      <c r="J429" s="641"/>
      <c r="K429" s="641"/>
      <c r="L429" s="642"/>
    </row>
    <row r="430" spans="1:12" ht="17.100000000000001" customHeight="1">
      <c r="A430" s="645"/>
      <c r="B430" s="643"/>
      <c r="C430" s="643"/>
      <c r="D430" s="643"/>
      <c r="E430" s="643"/>
      <c r="F430" s="643"/>
      <c r="G430" s="643"/>
      <c r="H430" s="643"/>
      <c r="I430" s="643"/>
      <c r="J430" s="643" t="s">
        <v>14987</v>
      </c>
      <c r="K430" s="643"/>
      <c r="L430" s="646" t="s">
        <v>16468</v>
      </c>
    </row>
    <row r="431" spans="1:12" ht="17.100000000000001" customHeight="1">
      <c r="A431" s="645"/>
      <c r="B431" s="643"/>
      <c r="C431" s="643"/>
      <c r="D431" s="643"/>
      <c r="E431" s="643"/>
      <c r="F431" s="643"/>
      <c r="G431" s="643"/>
      <c r="H431" s="643"/>
      <c r="I431" s="643"/>
      <c r="J431" s="643" t="s">
        <v>14985</v>
      </c>
      <c r="K431" s="643" t="s">
        <v>14984</v>
      </c>
      <c r="L431" s="646" t="s">
        <v>16467</v>
      </c>
    </row>
    <row r="432" spans="1:12" ht="17.100000000000001" customHeight="1">
      <c r="A432" s="645"/>
      <c r="B432" s="643"/>
      <c r="C432" s="643"/>
      <c r="D432" s="643"/>
      <c r="E432" s="643"/>
      <c r="F432" s="643"/>
      <c r="G432" s="643"/>
      <c r="H432" s="643"/>
      <c r="I432" s="643"/>
      <c r="J432" s="643" t="s">
        <v>14982</v>
      </c>
      <c r="K432" s="643"/>
      <c r="L432" s="646" t="s">
        <v>16466</v>
      </c>
    </row>
    <row r="433" spans="1:12" ht="17.100000000000001" customHeight="1">
      <c r="A433" s="645"/>
      <c r="B433" s="643"/>
      <c r="C433" s="643"/>
      <c r="D433" s="643"/>
      <c r="E433" s="643"/>
      <c r="F433" s="643"/>
      <c r="G433" s="643"/>
      <c r="H433" s="643"/>
      <c r="I433" s="643"/>
      <c r="J433" s="643" t="s">
        <v>14980</v>
      </c>
      <c r="K433" s="643" t="s">
        <v>14873</v>
      </c>
      <c r="L433" s="646" t="s">
        <v>16465</v>
      </c>
    </row>
    <row r="434" spans="1:12" ht="17.100000000000001" customHeight="1">
      <c r="A434" s="645"/>
      <c r="B434" s="643"/>
      <c r="C434" s="643"/>
      <c r="D434" s="643"/>
      <c r="E434" s="643"/>
      <c r="F434" s="643"/>
      <c r="G434" s="643"/>
      <c r="H434" s="643"/>
      <c r="I434" s="643"/>
      <c r="J434" s="643" t="s">
        <v>14978</v>
      </c>
      <c r="K434" s="643"/>
      <c r="L434" s="646" t="s">
        <v>16464</v>
      </c>
    </row>
    <row r="435" spans="1:12" ht="30" customHeight="1">
      <c r="A435" s="647"/>
      <c r="B435" s="644"/>
      <c r="C435" s="644"/>
      <c r="D435" s="644"/>
      <c r="E435" s="644"/>
      <c r="F435" s="644"/>
      <c r="G435" s="644"/>
      <c r="H435" s="644"/>
      <c r="I435" s="644"/>
      <c r="J435" s="644"/>
      <c r="K435" s="644"/>
      <c r="L435" s="648"/>
    </row>
    <row r="436" spans="1:12" ht="24" customHeight="1">
      <c r="A436" s="662" t="s">
        <v>16463</v>
      </c>
      <c r="B436" s="657" t="s">
        <v>14835</v>
      </c>
      <c r="C436" s="656" t="s">
        <v>7</v>
      </c>
      <c r="D436" s="656" t="s">
        <v>4583</v>
      </c>
      <c r="E436" s="658" t="s">
        <v>14183</v>
      </c>
      <c r="F436" s="657"/>
      <c r="G436" s="657"/>
      <c r="H436" s="657"/>
      <c r="I436" s="657"/>
      <c r="J436" s="657"/>
      <c r="K436" s="657"/>
      <c r="L436" s="663"/>
    </row>
    <row r="437" spans="1:12">
      <c r="A437" s="827" t="s">
        <v>14098</v>
      </c>
      <c r="B437" s="828"/>
      <c r="C437" s="828"/>
      <c r="D437" s="828"/>
      <c r="E437" s="828"/>
      <c r="F437" s="828"/>
      <c r="G437" s="828"/>
      <c r="H437" s="828"/>
      <c r="I437" s="641"/>
      <c r="J437" s="641"/>
      <c r="K437" s="641"/>
      <c r="L437" s="642"/>
    </row>
    <row r="438" spans="1:12" ht="17.100000000000001" customHeight="1">
      <c r="A438" s="640" t="s">
        <v>14994</v>
      </c>
      <c r="B438" s="643" t="s">
        <v>14089</v>
      </c>
      <c r="C438" s="641" t="s">
        <v>14088</v>
      </c>
      <c r="D438" s="641" t="s">
        <v>14087</v>
      </c>
      <c r="E438" s="644" t="s">
        <v>14085</v>
      </c>
      <c r="F438" s="829" t="s">
        <v>14083</v>
      </c>
      <c r="G438" s="829"/>
      <c r="H438" s="829" t="s">
        <v>14993</v>
      </c>
      <c r="I438" s="829"/>
      <c r="J438" s="829" t="s">
        <v>14082</v>
      </c>
      <c r="K438" s="829"/>
      <c r="L438" s="830"/>
    </row>
    <row r="439" spans="1:12" ht="24" customHeight="1">
      <c r="A439" s="664" t="s">
        <v>14073</v>
      </c>
      <c r="B439" s="660" t="s">
        <v>14194</v>
      </c>
      <c r="C439" s="659" t="s">
        <v>7</v>
      </c>
      <c r="D439" s="659" t="s">
        <v>11573</v>
      </c>
      <c r="E439" s="661" t="s">
        <v>26</v>
      </c>
      <c r="F439" s="831" t="s">
        <v>14999</v>
      </c>
      <c r="G439" s="831"/>
      <c r="H439" s="831">
        <v>0.3980842</v>
      </c>
      <c r="I439" s="831"/>
      <c r="J439" s="832">
        <v>0.58120000000000005</v>
      </c>
      <c r="K439" s="832"/>
      <c r="L439" s="833"/>
    </row>
    <row r="440" spans="1:12" ht="24" customHeight="1">
      <c r="A440" s="664" t="s">
        <v>14073</v>
      </c>
      <c r="B440" s="660" t="s">
        <v>14193</v>
      </c>
      <c r="C440" s="659" t="s">
        <v>7</v>
      </c>
      <c r="D440" s="659" t="s">
        <v>11599</v>
      </c>
      <c r="E440" s="661" t="s">
        <v>26</v>
      </c>
      <c r="F440" s="831" t="s">
        <v>15289</v>
      </c>
      <c r="G440" s="831"/>
      <c r="H440" s="831">
        <v>0.3980842</v>
      </c>
      <c r="I440" s="831"/>
      <c r="J440" s="832">
        <v>0.46579999999999999</v>
      </c>
      <c r="K440" s="832"/>
      <c r="L440" s="833"/>
    </row>
    <row r="441" spans="1:12" ht="24" customHeight="1">
      <c r="A441" s="664" t="s">
        <v>14073</v>
      </c>
      <c r="B441" s="660" t="s">
        <v>14146</v>
      </c>
      <c r="C441" s="659" t="s">
        <v>7</v>
      </c>
      <c r="D441" s="659" t="s">
        <v>11575</v>
      </c>
      <c r="E441" s="661" t="s">
        <v>26</v>
      </c>
      <c r="F441" s="831" t="s">
        <v>15058</v>
      </c>
      <c r="G441" s="831"/>
      <c r="H441" s="831">
        <v>0.34832360000000001</v>
      </c>
      <c r="I441" s="831"/>
      <c r="J441" s="832">
        <v>0.3553</v>
      </c>
      <c r="K441" s="832"/>
      <c r="L441" s="833"/>
    </row>
    <row r="442" spans="1:12" ht="24" customHeight="1">
      <c r="A442" s="664" t="s">
        <v>14073</v>
      </c>
      <c r="B442" s="660" t="s">
        <v>14145</v>
      </c>
      <c r="C442" s="659" t="s">
        <v>7</v>
      </c>
      <c r="D442" s="659" t="s">
        <v>11601</v>
      </c>
      <c r="E442" s="661" t="s">
        <v>26</v>
      </c>
      <c r="F442" s="831" t="s">
        <v>15057</v>
      </c>
      <c r="G442" s="831"/>
      <c r="H442" s="831">
        <v>0.34832360000000001</v>
      </c>
      <c r="I442" s="831"/>
      <c r="J442" s="832">
        <v>0.13239999999999999</v>
      </c>
      <c r="K442" s="832"/>
      <c r="L442" s="833"/>
    </row>
    <row r="443" spans="1:12" ht="17.100000000000001" customHeight="1">
      <c r="A443" s="645"/>
      <c r="B443" s="643"/>
      <c r="C443" s="643"/>
      <c r="D443" s="643"/>
      <c r="E443" s="643"/>
      <c r="F443" s="643"/>
      <c r="G443" s="643"/>
      <c r="H443" s="643"/>
      <c r="I443" s="643"/>
      <c r="J443" s="643" t="s">
        <v>14990</v>
      </c>
      <c r="K443" s="643"/>
      <c r="L443" s="646" t="s">
        <v>15824</v>
      </c>
    </row>
    <row r="444" spans="1:12">
      <c r="A444" s="827" t="s">
        <v>14092</v>
      </c>
      <c r="B444" s="828"/>
      <c r="C444" s="828"/>
      <c r="D444" s="828"/>
      <c r="E444" s="828"/>
      <c r="F444" s="828"/>
      <c r="G444" s="828"/>
      <c r="H444" s="828"/>
      <c r="I444" s="641"/>
      <c r="J444" s="641"/>
      <c r="K444" s="641"/>
      <c r="L444" s="642"/>
    </row>
    <row r="445" spans="1:12" ht="17.100000000000001" customHeight="1">
      <c r="A445" s="640" t="s">
        <v>14994</v>
      </c>
      <c r="B445" s="643" t="s">
        <v>14089</v>
      </c>
      <c r="C445" s="641" t="s">
        <v>14088</v>
      </c>
      <c r="D445" s="641" t="s">
        <v>14087</v>
      </c>
      <c r="E445" s="644" t="s">
        <v>14085</v>
      </c>
      <c r="F445" s="829" t="s">
        <v>14083</v>
      </c>
      <c r="G445" s="829"/>
      <c r="H445" s="829" t="s">
        <v>14993</v>
      </c>
      <c r="I445" s="829"/>
      <c r="J445" s="829" t="s">
        <v>14082</v>
      </c>
      <c r="K445" s="829"/>
      <c r="L445" s="830"/>
    </row>
    <row r="446" spans="1:12" ht="24" customHeight="1">
      <c r="A446" s="664" t="s">
        <v>14073</v>
      </c>
      <c r="B446" s="660" t="s">
        <v>14197</v>
      </c>
      <c r="C446" s="659" t="s">
        <v>7</v>
      </c>
      <c r="D446" s="659" t="s">
        <v>6805</v>
      </c>
      <c r="E446" s="661" t="s">
        <v>26</v>
      </c>
      <c r="F446" s="831" t="s">
        <v>14998</v>
      </c>
      <c r="G446" s="831"/>
      <c r="H446" s="831">
        <v>0.4032172</v>
      </c>
      <c r="I446" s="831"/>
      <c r="J446" s="832">
        <v>2.8024</v>
      </c>
      <c r="K446" s="832"/>
      <c r="L446" s="833"/>
    </row>
    <row r="447" spans="1:12" ht="24" customHeight="1">
      <c r="A447" s="664" t="s">
        <v>14073</v>
      </c>
      <c r="B447" s="660" t="s">
        <v>14144</v>
      </c>
      <c r="C447" s="659" t="s">
        <v>7</v>
      </c>
      <c r="D447" s="659" t="s">
        <v>10168</v>
      </c>
      <c r="E447" s="661" t="s">
        <v>26</v>
      </c>
      <c r="F447" s="831" t="s">
        <v>15055</v>
      </c>
      <c r="G447" s="831"/>
      <c r="H447" s="831">
        <v>0.35435179999999999</v>
      </c>
      <c r="I447" s="831"/>
      <c r="J447" s="832">
        <v>1.8320000000000001</v>
      </c>
      <c r="K447" s="832"/>
      <c r="L447" s="833"/>
    </row>
    <row r="448" spans="1:12" ht="17.100000000000001" customHeight="1">
      <c r="A448" s="645"/>
      <c r="B448" s="643"/>
      <c r="C448" s="643"/>
      <c r="D448" s="643"/>
      <c r="E448" s="643"/>
      <c r="F448" s="643"/>
      <c r="G448" s="643"/>
      <c r="H448" s="643"/>
      <c r="I448" s="643"/>
      <c r="J448" s="643" t="s">
        <v>14990</v>
      </c>
      <c r="K448" s="643"/>
      <c r="L448" s="646" t="s">
        <v>16025</v>
      </c>
    </row>
    <row r="449" spans="1:12">
      <c r="A449" s="827" t="s">
        <v>14071</v>
      </c>
      <c r="B449" s="828"/>
      <c r="C449" s="828"/>
      <c r="D449" s="828"/>
      <c r="E449" s="828"/>
      <c r="F449" s="828"/>
      <c r="G449" s="828"/>
      <c r="H449" s="828"/>
      <c r="I449" s="641"/>
      <c r="J449" s="641"/>
      <c r="K449" s="641"/>
      <c r="L449" s="642"/>
    </row>
    <row r="450" spans="1:12" ht="17.100000000000001" customHeight="1">
      <c r="A450" s="640" t="s">
        <v>14994</v>
      </c>
      <c r="B450" s="643" t="s">
        <v>14089</v>
      </c>
      <c r="C450" s="641" t="s">
        <v>14088</v>
      </c>
      <c r="D450" s="641" t="s">
        <v>14087</v>
      </c>
      <c r="E450" s="644" t="s">
        <v>14085</v>
      </c>
      <c r="F450" s="829" t="s">
        <v>14083</v>
      </c>
      <c r="G450" s="829"/>
      <c r="H450" s="829" t="s">
        <v>14993</v>
      </c>
      <c r="I450" s="829"/>
      <c r="J450" s="829" t="s">
        <v>14082</v>
      </c>
      <c r="K450" s="829"/>
      <c r="L450" s="830"/>
    </row>
    <row r="451" spans="1:12" ht="24" customHeight="1">
      <c r="A451" s="664" t="s">
        <v>14073</v>
      </c>
      <c r="B451" s="660" t="s">
        <v>14831</v>
      </c>
      <c r="C451" s="659" t="s">
        <v>7</v>
      </c>
      <c r="D451" s="659" t="s">
        <v>14004</v>
      </c>
      <c r="E451" s="661" t="s">
        <v>14830</v>
      </c>
      <c r="F451" s="831" t="s">
        <v>16455</v>
      </c>
      <c r="G451" s="831"/>
      <c r="H451" s="831">
        <v>5.6000000000000001E-2</v>
      </c>
      <c r="I451" s="831"/>
      <c r="J451" s="832">
        <v>3.86</v>
      </c>
      <c r="K451" s="832"/>
      <c r="L451" s="833"/>
    </row>
    <row r="452" spans="1:12" ht="24" customHeight="1">
      <c r="A452" s="664" t="s">
        <v>14073</v>
      </c>
      <c r="B452" s="660" t="s">
        <v>14829</v>
      </c>
      <c r="C452" s="659" t="s">
        <v>7</v>
      </c>
      <c r="D452" s="659" t="s">
        <v>6514</v>
      </c>
      <c r="E452" s="661" t="s">
        <v>49</v>
      </c>
      <c r="F452" s="831" t="s">
        <v>16165</v>
      </c>
      <c r="G452" s="831"/>
      <c r="H452" s="831">
        <v>0.4</v>
      </c>
      <c r="I452" s="831"/>
      <c r="J452" s="832">
        <v>0.24</v>
      </c>
      <c r="K452" s="832"/>
      <c r="L452" s="833"/>
    </row>
    <row r="453" spans="1:12" ht="24" customHeight="1">
      <c r="A453" s="664" t="s">
        <v>14073</v>
      </c>
      <c r="B453" s="660" t="s">
        <v>14569</v>
      </c>
      <c r="C453" s="659" t="s">
        <v>7</v>
      </c>
      <c r="D453" s="659" t="s">
        <v>6918</v>
      </c>
      <c r="E453" s="661" t="s">
        <v>82</v>
      </c>
      <c r="F453" s="831" t="s">
        <v>15803</v>
      </c>
      <c r="G453" s="831"/>
      <c r="H453" s="831">
        <v>0.04</v>
      </c>
      <c r="I453" s="831"/>
      <c r="J453" s="832">
        <v>0.47</v>
      </c>
      <c r="K453" s="832"/>
      <c r="L453" s="833"/>
    </row>
    <row r="454" spans="1:12" ht="24" customHeight="1">
      <c r="A454" s="664" t="s">
        <v>14073</v>
      </c>
      <c r="B454" s="660" t="s">
        <v>14834</v>
      </c>
      <c r="C454" s="659" t="s">
        <v>7</v>
      </c>
      <c r="D454" s="659" t="s">
        <v>7121</v>
      </c>
      <c r="E454" s="661" t="s">
        <v>82</v>
      </c>
      <c r="F454" s="831" t="s">
        <v>16462</v>
      </c>
      <c r="G454" s="831"/>
      <c r="H454" s="831">
        <v>0.16</v>
      </c>
      <c r="I454" s="831"/>
      <c r="J454" s="832">
        <v>3.81</v>
      </c>
      <c r="K454" s="832"/>
      <c r="L454" s="833"/>
    </row>
    <row r="455" spans="1:12" ht="17.100000000000001" customHeight="1">
      <c r="A455" s="645"/>
      <c r="B455" s="643"/>
      <c r="C455" s="643"/>
      <c r="D455" s="643"/>
      <c r="E455" s="643"/>
      <c r="F455" s="643"/>
      <c r="G455" s="643"/>
      <c r="H455" s="643"/>
      <c r="I455" s="643"/>
      <c r="J455" s="643" t="s">
        <v>14990</v>
      </c>
      <c r="K455" s="643"/>
      <c r="L455" s="646" t="s">
        <v>16461</v>
      </c>
    </row>
    <row r="456" spans="1:12">
      <c r="A456" s="827" t="s">
        <v>14094</v>
      </c>
      <c r="B456" s="828"/>
      <c r="C456" s="828"/>
      <c r="D456" s="828"/>
      <c r="E456" s="828"/>
      <c r="F456" s="828"/>
      <c r="G456" s="828"/>
      <c r="H456" s="828"/>
      <c r="I456" s="641"/>
      <c r="J456" s="641"/>
      <c r="K456" s="641"/>
      <c r="L456" s="642"/>
    </row>
    <row r="457" spans="1:12" ht="17.100000000000001" customHeight="1">
      <c r="A457" s="640" t="s">
        <v>14994</v>
      </c>
      <c r="B457" s="643" t="s">
        <v>14089</v>
      </c>
      <c r="C457" s="641" t="s">
        <v>14088</v>
      </c>
      <c r="D457" s="641" t="s">
        <v>14087</v>
      </c>
      <c r="E457" s="644" t="s">
        <v>14085</v>
      </c>
      <c r="F457" s="829" t="s">
        <v>14083</v>
      </c>
      <c r="G457" s="829"/>
      <c r="H457" s="829" t="s">
        <v>14993</v>
      </c>
      <c r="I457" s="829"/>
      <c r="J457" s="829" t="s">
        <v>14082</v>
      </c>
      <c r="K457" s="829"/>
      <c r="L457" s="830"/>
    </row>
    <row r="458" spans="1:12" ht="24" customHeight="1">
      <c r="A458" s="664" t="s">
        <v>14073</v>
      </c>
      <c r="B458" s="660" t="s">
        <v>14095</v>
      </c>
      <c r="C458" s="659" t="s">
        <v>7</v>
      </c>
      <c r="D458" s="659" t="s">
        <v>11736</v>
      </c>
      <c r="E458" s="661" t="s">
        <v>26</v>
      </c>
      <c r="F458" s="831" t="s">
        <v>14996</v>
      </c>
      <c r="G458" s="831"/>
      <c r="H458" s="831">
        <v>0.74640779999999995</v>
      </c>
      <c r="I458" s="831"/>
      <c r="J458" s="832">
        <v>0.52990000000000004</v>
      </c>
      <c r="K458" s="832"/>
      <c r="L458" s="833"/>
    </row>
    <row r="459" spans="1:12" ht="17.100000000000001" customHeight="1">
      <c r="A459" s="645"/>
      <c r="B459" s="643"/>
      <c r="C459" s="643"/>
      <c r="D459" s="643"/>
      <c r="E459" s="643"/>
      <c r="F459" s="643"/>
      <c r="G459" s="643"/>
      <c r="H459" s="643"/>
      <c r="I459" s="643"/>
      <c r="J459" s="643" t="s">
        <v>14990</v>
      </c>
      <c r="K459" s="643"/>
      <c r="L459" s="646" t="s">
        <v>15240</v>
      </c>
    </row>
    <row r="460" spans="1:12">
      <c r="A460" s="827" t="s">
        <v>14096</v>
      </c>
      <c r="B460" s="828"/>
      <c r="C460" s="828"/>
      <c r="D460" s="828"/>
      <c r="E460" s="828"/>
      <c r="F460" s="828"/>
      <c r="G460" s="828"/>
      <c r="H460" s="828"/>
      <c r="I460" s="641"/>
      <c r="J460" s="641"/>
      <c r="K460" s="641"/>
      <c r="L460" s="642"/>
    </row>
    <row r="461" spans="1:12" ht="17.100000000000001" customHeight="1">
      <c r="A461" s="640" t="s">
        <v>14994</v>
      </c>
      <c r="B461" s="643" t="s">
        <v>14089</v>
      </c>
      <c r="C461" s="641" t="s">
        <v>14088</v>
      </c>
      <c r="D461" s="641" t="s">
        <v>14087</v>
      </c>
      <c r="E461" s="644" t="s">
        <v>14085</v>
      </c>
      <c r="F461" s="829" t="s">
        <v>14083</v>
      </c>
      <c r="G461" s="829"/>
      <c r="H461" s="829" t="s">
        <v>14993</v>
      </c>
      <c r="I461" s="829"/>
      <c r="J461" s="829" t="s">
        <v>14082</v>
      </c>
      <c r="K461" s="829"/>
      <c r="L461" s="830"/>
    </row>
    <row r="462" spans="1:12" ht="24" customHeight="1">
      <c r="A462" s="664" t="s">
        <v>14073</v>
      </c>
      <c r="B462" s="660" t="s">
        <v>14097</v>
      </c>
      <c r="C462" s="659" t="s">
        <v>7</v>
      </c>
      <c r="D462" s="659" t="s">
        <v>11676</v>
      </c>
      <c r="E462" s="661" t="s">
        <v>26</v>
      </c>
      <c r="F462" s="831" t="s">
        <v>14995</v>
      </c>
      <c r="G462" s="831"/>
      <c r="H462" s="831">
        <v>0.74640779999999995</v>
      </c>
      <c r="I462" s="831"/>
      <c r="J462" s="832">
        <v>5.2200000000000003E-2</v>
      </c>
      <c r="K462" s="832"/>
      <c r="L462" s="833"/>
    </row>
    <row r="463" spans="1:12" ht="17.100000000000001" customHeight="1">
      <c r="A463" s="645"/>
      <c r="B463" s="643"/>
      <c r="C463" s="643"/>
      <c r="D463" s="643"/>
      <c r="E463" s="643"/>
      <c r="F463" s="643"/>
      <c r="G463" s="643"/>
      <c r="H463" s="643"/>
      <c r="I463" s="643"/>
      <c r="J463" s="643" t="s">
        <v>14990</v>
      </c>
      <c r="K463" s="643"/>
      <c r="L463" s="646" t="s">
        <v>15297</v>
      </c>
    </row>
    <row r="464" spans="1:12">
      <c r="A464" s="827" t="s">
        <v>14100</v>
      </c>
      <c r="B464" s="828"/>
      <c r="C464" s="828"/>
      <c r="D464" s="828"/>
      <c r="E464" s="828"/>
      <c r="F464" s="828"/>
      <c r="G464" s="828"/>
      <c r="H464" s="828"/>
      <c r="I464" s="641"/>
      <c r="J464" s="641"/>
      <c r="K464" s="641"/>
      <c r="L464" s="642"/>
    </row>
    <row r="465" spans="1:12" ht="17.100000000000001" customHeight="1">
      <c r="A465" s="640" t="s">
        <v>14994</v>
      </c>
      <c r="B465" s="643" t="s">
        <v>14089</v>
      </c>
      <c r="C465" s="641" t="s">
        <v>14088</v>
      </c>
      <c r="D465" s="641" t="s">
        <v>14087</v>
      </c>
      <c r="E465" s="644" t="s">
        <v>14085</v>
      </c>
      <c r="F465" s="829" t="s">
        <v>14083</v>
      </c>
      <c r="G465" s="829"/>
      <c r="H465" s="829" t="s">
        <v>14993</v>
      </c>
      <c r="I465" s="829"/>
      <c r="J465" s="829" t="s">
        <v>14082</v>
      </c>
      <c r="K465" s="829"/>
      <c r="L465" s="830"/>
    </row>
    <row r="466" spans="1:12" ht="24" customHeight="1">
      <c r="A466" s="664" t="s">
        <v>14073</v>
      </c>
      <c r="B466" s="660" t="s">
        <v>14103</v>
      </c>
      <c r="C466" s="659" t="s">
        <v>7</v>
      </c>
      <c r="D466" s="659" t="s">
        <v>11501</v>
      </c>
      <c r="E466" s="661" t="s">
        <v>26</v>
      </c>
      <c r="F466" s="831" t="s">
        <v>14992</v>
      </c>
      <c r="G466" s="831"/>
      <c r="H466" s="831">
        <v>0.74640779999999995</v>
      </c>
      <c r="I466" s="831"/>
      <c r="J466" s="832">
        <v>1.6420999999999999</v>
      </c>
      <c r="K466" s="832"/>
      <c r="L466" s="833"/>
    </row>
    <row r="467" spans="1:12" ht="24" customHeight="1">
      <c r="A467" s="664" t="s">
        <v>14073</v>
      </c>
      <c r="B467" s="660" t="s">
        <v>14101</v>
      </c>
      <c r="C467" s="659" t="s">
        <v>7</v>
      </c>
      <c r="D467" s="659" t="s">
        <v>11582</v>
      </c>
      <c r="E467" s="661" t="s">
        <v>26</v>
      </c>
      <c r="F467" s="831" t="s">
        <v>14991</v>
      </c>
      <c r="G467" s="831"/>
      <c r="H467" s="831">
        <v>0.74640779999999995</v>
      </c>
      <c r="I467" s="831"/>
      <c r="J467" s="832">
        <v>0.26119999999999999</v>
      </c>
      <c r="K467" s="832"/>
      <c r="L467" s="833"/>
    </row>
    <row r="468" spans="1:12" ht="17.100000000000001" customHeight="1">
      <c r="A468" s="645"/>
      <c r="B468" s="643"/>
      <c r="C468" s="643"/>
      <c r="D468" s="643"/>
      <c r="E468" s="643"/>
      <c r="F468" s="643"/>
      <c r="G468" s="643"/>
      <c r="H468" s="643"/>
      <c r="I468" s="643"/>
      <c r="J468" s="643" t="s">
        <v>14990</v>
      </c>
      <c r="K468" s="643"/>
      <c r="L468" s="646" t="s">
        <v>15657</v>
      </c>
    </row>
    <row r="469" spans="1:12" ht="17.100000000000001" customHeight="1">
      <c r="A469" s="640" t="s">
        <v>14988</v>
      </c>
      <c r="B469" s="641"/>
      <c r="C469" s="641"/>
      <c r="D469" s="641"/>
      <c r="E469" s="641"/>
      <c r="F469" s="641"/>
      <c r="G469" s="641"/>
      <c r="H469" s="641"/>
      <c r="I469" s="641"/>
      <c r="J469" s="641"/>
      <c r="K469" s="641"/>
      <c r="L469" s="642"/>
    </row>
    <row r="470" spans="1:12" ht="17.100000000000001" customHeight="1">
      <c r="A470" s="645"/>
      <c r="B470" s="643"/>
      <c r="C470" s="643"/>
      <c r="D470" s="643"/>
      <c r="E470" s="643"/>
      <c r="F470" s="643"/>
      <c r="G470" s="643"/>
      <c r="H470" s="643"/>
      <c r="I470" s="643"/>
      <c r="J470" s="643" t="s">
        <v>14987</v>
      </c>
      <c r="K470" s="643"/>
      <c r="L470" s="646" t="s">
        <v>16460</v>
      </c>
    </row>
    <row r="471" spans="1:12" ht="17.100000000000001" customHeight="1">
      <c r="A471" s="645"/>
      <c r="B471" s="643"/>
      <c r="C471" s="643"/>
      <c r="D471" s="643"/>
      <c r="E471" s="643"/>
      <c r="F471" s="643"/>
      <c r="G471" s="643"/>
      <c r="H471" s="643"/>
      <c r="I471" s="643"/>
      <c r="J471" s="643" t="s">
        <v>14985</v>
      </c>
      <c r="K471" s="643" t="s">
        <v>14984</v>
      </c>
      <c r="L471" s="646" t="s">
        <v>16453</v>
      </c>
    </row>
    <row r="472" spans="1:12" ht="17.100000000000001" customHeight="1">
      <c r="A472" s="645"/>
      <c r="B472" s="643"/>
      <c r="C472" s="643"/>
      <c r="D472" s="643"/>
      <c r="E472" s="643"/>
      <c r="F472" s="643"/>
      <c r="G472" s="643"/>
      <c r="H472" s="643"/>
      <c r="I472" s="643"/>
      <c r="J472" s="643" t="s">
        <v>14982</v>
      </c>
      <c r="K472" s="643"/>
      <c r="L472" s="646" t="s">
        <v>16459</v>
      </c>
    </row>
    <row r="473" spans="1:12" ht="17.100000000000001" customHeight="1">
      <c r="A473" s="645"/>
      <c r="B473" s="643"/>
      <c r="C473" s="643"/>
      <c r="D473" s="643"/>
      <c r="E473" s="643"/>
      <c r="F473" s="643"/>
      <c r="G473" s="643"/>
      <c r="H473" s="643"/>
      <c r="I473" s="643"/>
      <c r="J473" s="643" t="s">
        <v>14980</v>
      </c>
      <c r="K473" s="643" t="s">
        <v>14873</v>
      </c>
      <c r="L473" s="646" t="s">
        <v>16458</v>
      </c>
    </row>
    <row r="474" spans="1:12" ht="17.100000000000001" customHeight="1">
      <c r="A474" s="645"/>
      <c r="B474" s="643"/>
      <c r="C474" s="643"/>
      <c r="D474" s="643"/>
      <c r="E474" s="643"/>
      <c r="F474" s="643"/>
      <c r="G474" s="643"/>
      <c r="H474" s="643"/>
      <c r="I474" s="643"/>
      <c r="J474" s="643" t="s">
        <v>14978</v>
      </c>
      <c r="K474" s="643"/>
      <c r="L474" s="646" t="s">
        <v>16457</v>
      </c>
    </row>
    <row r="475" spans="1:12" ht="30" customHeight="1">
      <c r="A475" s="647"/>
      <c r="B475" s="644"/>
      <c r="C475" s="644"/>
      <c r="D475" s="644"/>
      <c r="E475" s="644"/>
      <c r="F475" s="644"/>
      <c r="G475" s="644"/>
      <c r="H475" s="644"/>
      <c r="I475" s="644"/>
      <c r="J475" s="644"/>
      <c r="K475" s="644"/>
      <c r="L475" s="648"/>
    </row>
    <row r="476" spans="1:12" ht="24" customHeight="1">
      <c r="A476" s="662" t="s">
        <v>16456</v>
      </c>
      <c r="B476" s="657" t="s">
        <v>14832</v>
      </c>
      <c r="C476" s="656" t="s">
        <v>7</v>
      </c>
      <c r="D476" s="656" t="s">
        <v>826</v>
      </c>
      <c r="E476" s="658" t="s">
        <v>14183</v>
      </c>
      <c r="F476" s="657"/>
      <c r="G476" s="657"/>
      <c r="H476" s="657"/>
      <c r="I476" s="657"/>
      <c r="J476" s="657"/>
      <c r="K476" s="657"/>
      <c r="L476" s="663"/>
    </row>
    <row r="477" spans="1:12">
      <c r="A477" s="827" t="s">
        <v>14098</v>
      </c>
      <c r="B477" s="828"/>
      <c r="C477" s="828"/>
      <c r="D477" s="828"/>
      <c r="E477" s="828"/>
      <c r="F477" s="828"/>
      <c r="G477" s="828"/>
      <c r="H477" s="828"/>
      <c r="I477" s="641"/>
      <c r="J477" s="641"/>
      <c r="K477" s="641"/>
      <c r="L477" s="642"/>
    </row>
    <row r="478" spans="1:12" ht="17.100000000000001" customHeight="1">
      <c r="A478" s="640" t="s">
        <v>14994</v>
      </c>
      <c r="B478" s="643" t="s">
        <v>14089</v>
      </c>
      <c r="C478" s="641" t="s">
        <v>14088</v>
      </c>
      <c r="D478" s="641" t="s">
        <v>14087</v>
      </c>
      <c r="E478" s="644" t="s">
        <v>14085</v>
      </c>
      <c r="F478" s="829" t="s">
        <v>14083</v>
      </c>
      <c r="G478" s="829"/>
      <c r="H478" s="829" t="s">
        <v>14993</v>
      </c>
      <c r="I478" s="829"/>
      <c r="J478" s="829" t="s">
        <v>14082</v>
      </c>
      <c r="K478" s="829"/>
      <c r="L478" s="830"/>
    </row>
    <row r="479" spans="1:12" ht="24" customHeight="1">
      <c r="A479" s="664" t="s">
        <v>14073</v>
      </c>
      <c r="B479" s="660" t="s">
        <v>14194</v>
      </c>
      <c r="C479" s="659" t="s">
        <v>7</v>
      </c>
      <c r="D479" s="659" t="s">
        <v>11573</v>
      </c>
      <c r="E479" s="661" t="s">
        <v>26</v>
      </c>
      <c r="F479" s="831" t="s">
        <v>14999</v>
      </c>
      <c r="G479" s="831"/>
      <c r="H479" s="831">
        <v>0.39797359999999998</v>
      </c>
      <c r="I479" s="831"/>
      <c r="J479" s="832">
        <v>0.58099999999999996</v>
      </c>
      <c r="K479" s="832"/>
      <c r="L479" s="833"/>
    </row>
    <row r="480" spans="1:12" ht="24" customHeight="1">
      <c r="A480" s="664" t="s">
        <v>14073</v>
      </c>
      <c r="B480" s="660" t="s">
        <v>14193</v>
      </c>
      <c r="C480" s="659" t="s">
        <v>7</v>
      </c>
      <c r="D480" s="659" t="s">
        <v>11599</v>
      </c>
      <c r="E480" s="661" t="s">
        <v>26</v>
      </c>
      <c r="F480" s="831" t="s">
        <v>15289</v>
      </c>
      <c r="G480" s="831"/>
      <c r="H480" s="831">
        <v>0.39797359999999998</v>
      </c>
      <c r="I480" s="831"/>
      <c r="J480" s="832">
        <v>0.46560000000000001</v>
      </c>
      <c r="K480" s="832"/>
      <c r="L480" s="833"/>
    </row>
    <row r="481" spans="1:12" ht="24" customHeight="1">
      <c r="A481" s="664" t="s">
        <v>14073</v>
      </c>
      <c r="B481" s="660" t="s">
        <v>14146</v>
      </c>
      <c r="C481" s="659" t="s">
        <v>7</v>
      </c>
      <c r="D481" s="659" t="s">
        <v>11575</v>
      </c>
      <c r="E481" s="661" t="s">
        <v>26</v>
      </c>
      <c r="F481" s="831" t="s">
        <v>15058</v>
      </c>
      <c r="G481" s="831"/>
      <c r="H481" s="831">
        <v>0.34822690000000001</v>
      </c>
      <c r="I481" s="831"/>
      <c r="J481" s="832">
        <v>0.35520000000000002</v>
      </c>
      <c r="K481" s="832"/>
      <c r="L481" s="833"/>
    </row>
    <row r="482" spans="1:12" ht="24" customHeight="1">
      <c r="A482" s="664" t="s">
        <v>14073</v>
      </c>
      <c r="B482" s="660" t="s">
        <v>14145</v>
      </c>
      <c r="C482" s="659" t="s">
        <v>7</v>
      </c>
      <c r="D482" s="659" t="s">
        <v>11601</v>
      </c>
      <c r="E482" s="661" t="s">
        <v>26</v>
      </c>
      <c r="F482" s="831" t="s">
        <v>15057</v>
      </c>
      <c r="G482" s="831"/>
      <c r="H482" s="831">
        <v>0.34822690000000001</v>
      </c>
      <c r="I482" s="831"/>
      <c r="J482" s="832">
        <v>0.1323</v>
      </c>
      <c r="K482" s="832"/>
      <c r="L482" s="833"/>
    </row>
    <row r="483" spans="1:12" ht="17.100000000000001" customHeight="1">
      <c r="A483" s="645"/>
      <c r="B483" s="643"/>
      <c r="C483" s="643"/>
      <c r="D483" s="643"/>
      <c r="E483" s="643"/>
      <c r="F483" s="643"/>
      <c r="G483" s="643"/>
      <c r="H483" s="643"/>
      <c r="I483" s="643"/>
      <c r="J483" s="643" t="s">
        <v>14990</v>
      </c>
      <c r="K483" s="643"/>
      <c r="L483" s="646" t="s">
        <v>15824</v>
      </c>
    </row>
    <row r="484" spans="1:12">
      <c r="A484" s="827" t="s">
        <v>14092</v>
      </c>
      <c r="B484" s="828"/>
      <c r="C484" s="828"/>
      <c r="D484" s="828"/>
      <c r="E484" s="828"/>
      <c r="F484" s="828"/>
      <c r="G484" s="828"/>
      <c r="H484" s="828"/>
      <c r="I484" s="641"/>
      <c r="J484" s="641"/>
      <c r="K484" s="641"/>
      <c r="L484" s="642"/>
    </row>
    <row r="485" spans="1:12" ht="17.100000000000001" customHeight="1">
      <c r="A485" s="640" t="s">
        <v>14994</v>
      </c>
      <c r="B485" s="643" t="s">
        <v>14089</v>
      </c>
      <c r="C485" s="641" t="s">
        <v>14088</v>
      </c>
      <c r="D485" s="641" t="s">
        <v>14087</v>
      </c>
      <c r="E485" s="644" t="s">
        <v>14085</v>
      </c>
      <c r="F485" s="829" t="s">
        <v>14083</v>
      </c>
      <c r="G485" s="829"/>
      <c r="H485" s="829" t="s">
        <v>14993</v>
      </c>
      <c r="I485" s="829"/>
      <c r="J485" s="829" t="s">
        <v>14082</v>
      </c>
      <c r="K485" s="829"/>
      <c r="L485" s="830"/>
    </row>
    <row r="486" spans="1:12" ht="24" customHeight="1">
      <c r="A486" s="664" t="s">
        <v>14073</v>
      </c>
      <c r="B486" s="660" t="s">
        <v>14197</v>
      </c>
      <c r="C486" s="659" t="s">
        <v>7</v>
      </c>
      <c r="D486" s="659" t="s">
        <v>6805</v>
      </c>
      <c r="E486" s="661" t="s">
        <v>26</v>
      </c>
      <c r="F486" s="831" t="s">
        <v>14998</v>
      </c>
      <c r="G486" s="831"/>
      <c r="H486" s="831">
        <v>0.4032172</v>
      </c>
      <c r="I486" s="831"/>
      <c r="J486" s="832">
        <v>2.8024</v>
      </c>
      <c r="K486" s="832"/>
      <c r="L486" s="833"/>
    </row>
    <row r="487" spans="1:12" ht="24" customHeight="1">
      <c r="A487" s="664" t="s">
        <v>14073</v>
      </c>
      <c r="B487" s="660" t="s">
        <v>14144</v>
      </c>
      <c r="C487" s="659" t="s">
        <v>7</v>
      </c>
      <c r="D487" s="659" t="s">
        <v>10168</v>
      </c>
      <c r="E487" s="661" t="s">
        <v>26</v>
      </c>
      <c r="F487" s="831" t="s">
        <v>15055</v>
      </c>
      <c r="G487" s="831"/>
      <c r="H487" s="831">
        <v>0.35435179999999999</v>
      </c>
      <c r="I487" s="831"/>
      <c r="J487" s="832">
        <v>1.8320000000000001</v>
      </c>
      <c r="K487" s="832"/>
      <c r="L487" s="833"/>
    </row>
    <row r="488" spans="1:12" ht="17.100000000000001" customHeight="1">
      <c r="A488" s="645"/>
      <c r="B488" s="643"/>
      <c r="C488" s="643"/>
      <c r="D488" s="643"/>
      <c r="E488" s="643"/>
      <c r="F488" s="643"/>
      <c r="G488" s="643"/>
      <c r="H488" s="643"/>
      <c r="I488" s="643"/>
      <c r="J488" s="643" t="s">
        <v>14990</v>
      </c>
      <c r="K488" s="643"/>
      <c r="L488" s="646" t="s">
        <v>16025</v>
      </c>
    </row>
    <row r="489" spans="1:12">
      <c r="A489" s="827" t="s">
        <v>14071</v>
      </c>
      <c r="B489" s="828"/>
      <c r="C489" s="828"/>
      <c r="D489" s="828"/>
      <c r="E489" s="828"/>
      <c r="F489" s="828"/>
      <c r="G489" s="828"/>
      <c r="H489" s="828"/>
      <c r="I489" s="641"/>
      <c r="J489" s="641"/>
      <c r="K489" s="641"/>
      <c r="L489" s="642"/>
    </row>
    <row r="490" spans="1:12" ht="17.100000000000001" customHeight="1">
      <c r="A490" s="640" t="s">
        <v>14994</v>
      </c>
      <c r="B490" s="643" t="s">
        <v>14089</v>
      </c>
      <c r="C490" s="641" t="s">
        <v>14088</v>
      </c>
      <c r="D490" s="641" t="s">
        <v>14087</v>
      </c>
      <c r="E490" s="644" t="s">
        <v>14085</v>
      </c>
      <c r="F490" s="829" t="s">
        <v>14083</v>
      </c>
      <c r="G490" s="829"/>
      <c r="H490" s="829" t="s">
        <v>14993</v>
      </c>
      <c r="I490" s="829"/>
      <c r="J490" s="829" t="s">
        <v>14082</v>
      </c>
      <c r="K490" s="829"/>
      <c r="L490" s="830"/>
    </row>
    <row r="491" spans="1:12" ht="24" customHeight="1">
      <c r="A491" s="664" t="s">
        <v>14073</v>
      </c>
      <c r="B491" s="660" t="s">
        <v>14831</v>
      </c>
      <c r="C491" s="659" t="s">
        <v>7</v>
      </c>
      <c r="D491" s="659" t="s">
        <v>14004</v>
      </c>
      <c r="E491" s="661" t="s">
        <v>14830</v>
      </c>
      <c r="F491" s="831" t="s">
        <v>16455</v>
      </c>
      <c r="G491" s="831"/>
      <c r="H491" s="831">
        <v>5.6000000000000001E-2</v>
      </c>
      <c r="I491" s="831"/>
      <c r="J491" s="832">
        <v>3.86</v>
      </c>
      <c r="K491" s="832"/>
      <c r="L491" s="833"/>
    </row>
    <row r="492" spans="1:12" ht="24" customHeight="1">
      <c r="A492" s="664" t="s">
        <v>14073</v>
      </c>
      <c r="B492" s="660" t="s">
        <v>14829</v>
      </c>
      <c r="C492" s="659" t="s">
        <v>7</v>
      </c>
      <c r="D492" s="659" t="s">
        <v>6514</v>
      </c>
      <c r="E492" s="661" t="s">
        <v>49</v>
      </c>
      <c r="F492" s="831" t="s">
        <v>16165</v>
      </c>
      <c r="G492" s="831"/>
      <c r="H492" s="831">
        <v>0.4</v>
      </c>
      <c r="I492" s="831"/>
      <c r="J492" s="832">
        <v>0.24</v>
      </c>
      <c r="K492" s="832"/>
      <c r="L492" s="833"/>
    </row>
    <row r="493" spans="1:12" ht="24" customHeight="1">
      <c r="A493" s="664" t="s">
        <v>14073</v>
      </c>
      <c r="B493" s="660" t="s">
        <v>14569</v>
      </c>
      <c r="C493" s="659" t="s">
        <v>7</v>
      </c>
      <c r="D493" s="659" t="s">
        <v>6918</v>
      </c>
      <c r="E493" s="661" t="s">
        <v>82</v>
      </c>
      <c r="F493" s="831" t="s">
        <v>15803</v>
      </c>
      <c r="G493" s="831"/>
      <c r="H493" s="831">
        <v>0.04</v>
      </c>
      <c r="I493" s="831"/>
      <c r="J493" s="832">
        <v>0.47</v>
      </c>
      <c r="K493" s="832"/>
      <c r="L493" s="833"/>
    </row>
    <row r="494" spans="1:12" ht="24" customHeight="1">
      <c r="A494" s="664" t="s">
        <v>14073</v>
      </c>
      <c r="B494" s="660" t="s">
        <v>14828</v>
      </c>
      <c r="C494" s="659" t="s">
        <v>7</v>
      </c>
      <c r="D494" s="659" t="s">
        <v>7115</v>
      </c>
      <c r="E494" s="661" t="s">
        <v>82</v>
      </c>
      <c r="F494" s="831" t="s">
        <v>16454</v>
      </c>
      <c r="G494" s="831"/>
      <c r="H494" s="831">
        <v>0.16</v>
      </c>
      <c r="I494" s="831"/>
      <c r="J494" s="832">
        <v>4.1900000000000004</v>
      </c>
      <c r="K494" s="832"/>
      <c r="L494" s="833"/>
    </row>
    <row r="495" spans="1:12" ht="17.100000000000001" customHeight="1">
      <c r="A495" s="645"/>
      <c r="B495" s="643"/>
      <c r="C495" s="643"/>
      <c r="D495" s="643"/>
      <c r="E495" s="643"/>
      <c r="F495" s="643"/>
      <c r="G495" s="643"/>
      <c r="H495" s="643"/>
      <c r="I495" s="643"/>
      <c r="J495" s="643" t="s">
        <v>14990</v>
      </c>
      <c r="K495" s="643"/>
      <c r="L495" s="646" t="s">
        <v>15440</v>
      </c>
    </row>
    <row r="496" spans="1:12">
      <c r="A496" s="827" t="s">
        <v>14094</v>
      </c>
      <c r="B496" s="828"/>
      <c r="C496" s="828"/>
      <c r="D496" s="828"/>
      <c r="E496" s="828"/>
      <c r="F496" s="828"/>
      <c r="G496" s="828"/>
      <c r="H496" s="828"/>
      <c r="I496" s="641"/>
      <c r="J496" s="641"/>
      <c r="K496" s="641"/>
      <c r="L496" s="642"/>
    </row>
    <row r="497" spans="1:12" ht="17.100000000000001" customHeight="1">
      <c r="A497" s="640" t="s">
        <v>14994</v>
      </c>
      <c r="B497" s="643" t="s">
        <v>14089</v>
      </c>
      <c r="C497" s="641" t="s">
        <v>14088</v>
      </c>
      <c r="D497" s="641" t="s">
        <v>14087</v>
      </c>
      <c r="E497" s="644" t="s">
        <v>14085</v>
      </c>
      <c r="F497" s="829" t="s">
        <v>14083</v>
      </c>
      <c r="G497" s="829"/>
      <c r="H497" s="829" t="s">
        <v>14993</v>
      </c>
      <c r="I497" s="829"/>
      <c r="J497" s="829" t="s">
        <v>14082</v>
      </c>
      <c r="K497" s="829"/>
      <c r="L497" s="830"/>
    </row>
    <row r="498" spans="1:12" ht="24" customHeight="1">
      <c r="A498" s="664" t="s">
        <v>14073</v>
      </c>
      <c r="B498" s="660" t="s">
        <v>14095</v>
      </c>
      <c r="C498" s="659" t="s">
        <v>7</v>
      </c>
      <c r="D498" s="659" t="s">
        <v>11736</v>
      </c>
      <c r="E498" s="661" t="s">
        <v>26</v>
      </c>
      <c r="F498" s="831" t="s">
        <v>14996</v>
      </c>
      <c r="G498" s="831"/>
      <c r="H498" s="831">
        <v>0.74620050000000004</v>
      </c>
      <c r="I498" s="831"/>
      <c r="J498" s="832">
        <v>0.52980000000000005</v>
      </c>
      <c r="K498" s="832"/>
      <c r="L498" s="833"/>
    </row>
    <row r="499" spans="1:12" ht="17.100000000000001" customHeight="1">
      <c r="A499" s="645"/>
      <c r="B499" s="643"/>
      <c r="C499" s="643"/>
      <c r="D499" s="643"/>
      <c r="E499" s="643"/>
      <c r="F499" s="643"/>
      <c r="G499" s="643"/>
      <c r="H499" s="643"/>
      <c r="I499" s="643"/>
      <c r="J499" s="643" t="s">
        <v>14990</v>
      </c>
      <c r="K499" s="643"/>
      <c r="L499" s="646" t="s">
        <v>15240</v>
      </c>
    </row>
    <row r="500" spans="1:12">
      <c r="A500" s="827" t="s">
        <v>14096</v>
      </c>
      <c r="B500" s="828"/>
      <c r="C500" s="828"/>
      <c r="D500" s="828"/>
      <c r="E500" s="828"/>
      <c r="F500" s="828"/>
      <c r="G500" s="828"/>
      <c r="H500" s="828"/>
      <c r="I500" s="641"/>
      <c r="J500" s="641"/>
      <c r="K500" s="641"/>
      <c r="L500" s="642"/>
    </row>
    <row r="501" spans="1:12" ht="17.100000000000001" customHeight="1">
      <c r="A501" s="640" t="s">
        <v>14994</v>
      </c>
      <c r="B501" s="643" t="s">
        <v>14089</v>
      </c>
      <c r="C501" s="641" t="s">
        <v>14088</v>
      </c>
      <c r="D501" s="641" t="s">
        <v>14087</v>
      </c>
      <c r="E501" s="644" t="s">
        <v>14085</v>
      </c>
      <c r="F501" s="829" t="s">
        <v>14083</v>
      </c>
      <c r="G501" s="829"/>
      <c r="H501" s="829" t="s">
        <v>14993</v>
      </c>
      <c r="I501" s="829"/>
      <c r="J501" s="829" t="s">
        <v>14082</v>
      </c>
      <c r="K501" s="829"/>
      <c r="L501" s="830"/>
    </row>
    <row r="502" spans="1:12" ht="24" customHeight="1">
      <c r="A502" s="664" t="s">
        <v>14073</v>
      </c>
      <c r="B502" s="660" t="s">
        <v>14097</v>
      </c>
      <c r="C502" s="659" t="s">
        <v>7</v>
      </c>
      <c r="D502" s="659" t="s">
        <v>11676</v>
      </c>
      <c r="E502" s="661" t="s">
        <v>26</v>
      </c>
      <c r="F502" s="831" t="s">
        <v>14995</v>
      </c>
      <c r="G502" s="831"/>
      <c r="H502" s="831">
        <v>0.74620050000000004</v>
      </c>
      <c r="I502" s="831"/>
      <c r="J502" s="832">
        <v>5.2200000000000003E-2</v>
      </c>
      <c r="K502" s="832"/>
      <c r="L502" s="833"/>
    </row>
    <row r="503" spans="1:12" ht="17.100000000000001" customHeight="1">
      <c r="A503" s="645"/>
      <c r="B503" s="643"/>
      <c r="C503" s="643"/>
      <c r="D503" s="643"/>
      <c r="E503" s="643"/>
      <c r="F503" s="643"/>
      <c r="G503" s="643"/>
      <c r="H503" s="643"/>
      <c r="I503" s="643"/>
      <c r="J503" s="643" t="s">
        <v>14990</v>
      </c>
      <c r="K503" s="643"/>
      <c r="L503" s="646" t="s">
        <v>15297</v>
      </c>
    </row>
    <row r="504" spans="1:12">
      <c r="A504" s="827" t="s">
        <v>14100</v>
      </c>
      <c r="B504" s="828"/>
      <c r="C504" s="828"/>
      <c r="D504" s="828"/>
      <c r="E504" s="828"/>
      <c r="F504" s="828"/>
      <c r="G504" s="828"/>
      <c r="H504" s="828"/>
      <c r="I504" s="641"/>
      <c r="J504" s="641"/>
      <c r="K504" s="641"/>
      <c r="L504" s="642"/>
    </row>
    <row r="505" spans="1:12" ht="17.100000000000001" customHeight="1">
      <c r="A505" s="640" t="s">
        <v>14994</v>
      </c>
      <c r="B505" s="643" t="s">
        <v>14089</v>
      </c>
      <c r="C505" s="641" t="s">
        <v>14088</v>
      </c>
      <c r="D505" s="641" t="s">
        <v>14087</v>
      </c>
      <c r="E505" s="644" t="s">
        <v>14085</v>
      </c>
      <c r="F505" s="829" t="s">
        <v>14083</v>
      </c>
      <c r="G505" s="829"/>
      <c r="H505" s="829" t="s">
        <v>14993</v>
      </c>
      <c r="I505" s="829"/>
      <c r="J505" s="829" t="s">
        <v>14082</v>
      </c>
      <c r="K505" s="829"/>
      <c r="L505" s="830"/>
    </row>
    <row r="506" spans="1:12" ht="24" customHeight="1">
      <c r="A506" s="664" t="s">
        <v>14073</v>
      </c>
      <c r="B506" s="660" t="s">
        <v>14103</v>
      </c>
      <c r="C506" s="659" t="s">
        <v>7</v>
      </c>
      <c r="D506" s="659" t="s">
        <v>11501</v>
      </c>
      <c r="E506" s="661" t="s">
        <v>26</v>
      </c>
      <c r="F506" s="831" t="s">
        <v>14992</v>
      </c>
      <c r="G506" s="831"/>
      <c r="H506" s="831">
        <v>0.74620050000000004</v>
      </c>
      <c r="I506" s="831"/>
      <c r="J506" s="832">
        <v>1.6415999999999999</v>
      </c>
      <c r="K506" s="832"/>
      <c r="L506" s="833"/>
    </row>
    <row r="507" spans="1:12" ht="24" customHeight="1">
      <c r="A507" s="664" t="s">
        <v>14073</v>
      </c>
      <c r="B507" s="660" t="s">
        <v>14101</v>
      </c>
      <c r="C507" s="659" t="s">
        <v>7</v>
      </c>
      <c r="D507" s="659" t="s">
        <v>11582</v>
      </c>
      <c r="E507" s="661" t="s">
        <v>26</v>
      </c>
      <c r="F507" s="831" t="s">
        <v>14991</v>
      </c>
      <c r="G507" s="831"/>
      <c r="H507" s="831">
        <v>0.74620050000000004</v>
      </c>
      <c r="I507" s="831"/>
      <c r="J507" s="832">
        <v>0.26119999999999999</v>
      </c>
      <c r="K507" s="832"/>
      <c r="L507" s="833"/>
    </row>
    <row r="508" spans="1:12" ht="17.100000000000001" customHeight="1">
      <c r="A508" s="645"/>
      <c r="B508" s="643"/>
      <c r="C508" s="643"/>
      <c r="D508" s="643"/>
      <c r="E508" s="643"/>
      <c r="F508" s="643"/>
      <c r="G508" s="643"/>
      <c r="H508" s="643"/>
      <c r="I508" s="643"/>
      <c r="J508" s="643" t="s">
        <v>14990</v>
      </c>
      <c r="K508" s="643"/>
      <c r="L508" s="646" t="s">
        <v>15657</v>
      </c>
    </row>
    <row r="509" spans="1:12" ht="17.100000000000001" customHeight="1">
      <c r="A509" s="640" t="s">
        <v>14988</v>
      </c>
      <c r="B509" s="641"/>
      <c r="C509" s="641"/>
      <c r="D509" s="641"/>
      <c r="E509" s="641"/>
      <c r="F509" s="641"/>
      <c r="G509" s="641"/>
      <c r="H509" s="641"/>
      <c r="I509" s="641"/>
      <c r="J509" s="641"/>
      <c r="K509" s="641"/>
      <c r="L509" s="642"/>
    </row>
    <row r="510" spans="1:12" ht="17.100000000000001" customHeight="1">
      <c r="A510" s="645"/>
      <c r="B510" s="643"/>
      <c r="C510" s="643"/>
      <c r="D510" s="643"/>
      <c r="E510" s="643"/>
      <c r="F510" s="643"/>
      <c r="G510" s="643"/>
      <c r="H510" s="643"/>
      <c r="I510" s="643"/>
      <c r="J510" s="643" t="s">
        <v>14987</v>
      </c>
      <c r="K510" s="643"/>
      <c r="L510" s="646" t="s">
        <v>15128</v>
      </c>
    </row>
    <row r="511" spans="1:12" ht="17.100000000000001" customHeight="1">
      <c r="A511" s="645"/>
      <c r="B511" s="643"/>
      <c r="C511" s="643"/>
      <c r="D511" s="643"/>
      <c r="E511" s="643"/>
      <c r="F511" s="643"/>
      <c r="G511" s="643"/>
      <c r="H511" s="643"/>
      <c r="I511" s="643"/>
      <c r="J511" s="643" t="s">
        <v>14985</v>
      </c>
      <c r="K511" s="643" t="s">
        <v>14984</v>
      </c>
      <c r="L511" s="646" t="s">
        <v>16453</v>
      </c>
    </row>
    <row r="512" spans="1:12" ht="17.100000000000001" customHeight="1">
      <c r="A512" s="645"/>
      <c r="B512" s="643"/>
      <c r="C512" s="643"/>
      <c r="D512" s="643"/>
      <c r="E512" s="643"/>
      <c r="F512" s="643"/>
      <c r="G512" s="643"/>
      <c r="H512" s="643"/>
      <c r="I512" s="643"/>
      <c r="J512" s="643" t="s">
        <v>14982</v>
      </c>
      <c r="K512" s="643"/>
      <c r="L512" s="646" t="s">
        <v>16452</v>
      </c>
    </row>
    <row r="513" spans="1:12" ht="17.100000000000001" customHeight="1">
      <c r="A513" s="645"/>
      <c r="B513" s="643"/>
      <c r="C513" s="643"/>
      <c r="D513" s="643"/>
      <c r="E513" s="643"/>
      <c r="F513" s="643"/>
      <c r="G513" s="643"/>
      <c r="H513" s="643"/>
      <c r="I513" s="643"/>
      <c r="J513" s="643" t="s">
        <v>14980</v>
      </c>
      <c r="K513" s="643" t="s">
        <v>14873</v>
      </c>
      <c r="L513" s="646" t="s">
        <v>16451</v>
      </c>
    </row>
    <row r="514" spans="1:12" ht="17.100000000000001" customHeight="1">
      <c r="A514" s="645"/>
      <c r="B514" s="643"/>
      <c r="C514" s="643"/>
      <c r="D514" s="643"/>
      <c r="E514" s="643"/>
      <c r="F514" s="643"/>
      <c r="G514" s="643"/>
      <c r="H514" s="643"/>
      <c r="I514" s="643"/>
      <c r="J514" s="643" t="s">
        <v>14978</v>
      </c>
      <c r="K514" s="643"/>
      <c r="L514" s="646" t="s">
        <v>16450</v>
      </c>
    </row>
    <row r="515" spans="1:12" ht="30" customHeight="1">
      <c r="A515" s="647"/>
      <c r="B515" s="644"/>
      <c r="C515" s="644"/>
      <c r="D515" s="644"/>
      <c r="E515" s="644"/>
      <c r="F515" s="644"/>
      <c r="G515" s="644"/>
      <c r="H515" s="644"/>
      <c r="I515" s="644"/>
      <c r="J515" s="644"/>
      <c r="K515" s="644"/>
      <c r="L515" s="648"/>
    </row>
    <row r="516" spans="1:12" ht="24" customHeight="1">
      <c r="A516" s="662" t="s">
        <v>16449</v>
      </c>
      <c r="B516" s="657" t="s">
        <v>14848</v>
      </c>
      <c r="C516" s="656" t="s">
        <v>7</v>
      </c>
      <c r="D516" s="656" t="s">
        <v>163</v>
      </c>
      <c r="E516" s="658" t="s">
        <v>14183</v>
      </c>
      <c r="F516" s="657"/>
      <c r="G516" s="657"/>
      <c r="H516" s="657"/>
      <c r="I516" s="657"/>
      <c r="J516" s="657"/>
      <c r="K516" s="657"/>
      <c r="L516" s="663"/>
    </row>
    <row r="517" spans="1:12">
      <c r="A517" s="827" t="s">
        <v>14098</v>
      </c>
      <c r="B517" s="828"/>
      <c r="C517" s="828"/>
      <c r="D517" s="828"/>
      <c r="E517" s="828"/>
      <c r="F517" s="828"/>
      <c r="G517" s="828"/>
      <c r="H517" s="828"/>
      <c r="I517" s="641"/>
      <c r="J517" s="641"/>
      <c r="K517" s="641"/>
      <c r="L517" s="642"/>
    </row>
    <row r="518" spans="1:12" ht="17.100000000000001" customHeight="1">
      <c r="A518" s="640" t="s">
        <v>14994</v>
      </c>
      <c r="B518" s="643" t="s">
        <v>14089</v>
      </c>
      <c r="C518" s="641" t="s">
        <v>14088</v>
      </c>
      <c r="D518" s="641" t="s">
        <v>14087</v>
      </c>
      <c r="E518" s="644" t="s">
        <v>14085</v>
      </c>
      <c r="F518" s="829" t="s">
        <v>14083</v>
      </c>
      <c r="G518" s="829"/>
      <c r="H518" s="829" t="s">
        <v>14993</v>
      </c>
      <c r="I518" s="829"/>
      <c r="J518" s="829" t="s">
        <v>14082</v>
      </c>
      <c r="K518" s="829"/>
      <c r="L518" s="830"/>
    </row>
    <row r="519" spans="1:12" ht="24" customHeight="1">
      <c r="A519" s="664" t="s">
        <v>14073</v>
      </c>
      <c r="B519" s="660" t="s">
        <v>14102</v>
      </c>
      <c r="C519" s="659" t="s">
        <v>7</v>
      </c>
      <c r="D519" s="659" t="s">
        <v>11571</v>
      </c>
      <c r="E519" s="661" t="s">
        <v>26</v>
      </c>
      <c r="F519" s="831" t="s">
        <v>15001</v>
      </c>
      <c r="G519" s="831"/>
      <c r="H519" s="831">
        <v>0.49890630000000002</v>
      </c>
      <c r="I519" s="831"/>
      <c r="J519" s="832">
        <v>0.47899999999999998</v>
      </c>
      <c r="K519" s="832"/>
      <c r="L519" s="833"/>
    </row>
    <row r="520" spans="1:12" ht="24" customHeight="1">
      <c r="A520" s="664" t="s">
        <v>14073</v>
      </c>
      <c r="B520" s="660" t="s">
        <v>14099</v>
      </c>
      <c r="C520" s="659" t="s">
        <v>7</v>
      </c>
      <c r="D520" s="659" t="s">
        <v>11597</v>
      </c>
      <c r="E520" s="661" t="s">
        <v>26</v>
      </c>
      <c r="F520" s="831" t="s">
        <v>15000</v>
      </c>
      <c r="G520" s="831"/>
      <c r="H520" s="831">
        <v>0.49890630000000002</v>
      </c>
      <c r="I520" s="831"/>
      <c r="J520" s="832">
        <v>0.2495</v>
      </c>
      <c r="K520" s="832"/>
      <c r="L520" s="833"/>
    </row>
    <row r="521" spans="1:12" ht="24" customHeight="1">
      <c r="A521" s="664" t="s">
        <v>14073</v>
      </c>
      <c r="B521" s="660" t="s">
        <v>14146</v>
      </c>
      <c r="C521" s="659" t="s">
        <v>7</v>
      </c>
      <c r="D521" s="659" t="s">
        <v>11575</v>
      </c>
      <c r="E521" s="661" t="s">
        <v>26</v>
      </c>
      <c r="F521" s="831" t="s">
        <v>15058</v>
      </c>
      <c r="G521" s="831"/>
      <c r="H521" s="831">
        <v>0.49890630000000002</v>
      </c>
      <c r="I521" s="831"/>
      <c r="J521" s="832">
        <v>0.50890000000000002</v>
      </c>
      <c r="K521" s="832"/>
      <c r="L521" s="833"/>
    </row>
    <row r="522" spans="1:12" ht="24" customHeight="1">
      <c r="A522" s="664" t="s">
        <v>14073</v>
      </c>
      <c r="B522" s="660" t="s">
        <v>14145</v>
      </c>
      <c r="C522" s="659" t="s">
        <v>7</v>
      </c>
      <c r="D522" s="659" t="s">
        <v>11601</v>
      </c>
      <c r="E522" s="661" t="s">
        <v>26</v>
      </c>
      <c r="F522" s="831" t="s">
        <v>15057</v>
      </c>
      <c r="G522" s="831"/>
      <c r="H522" s="831">
        <v>0.49890630000000002</v>
      </c>
      <c r="I522" s="831"/>
      <c r="J522" s="832">
        <v>0.18959999999999999</v>
      </c>
      <c r="K522" s="832"/>
      <c r="L522" s="833"/>
    </row>
    <row r="523" spans="1:12" ht="17.100000000000001" customHeight="1">
      <c r="A523" s="645"/>
      <c r="B523" s="643"/>
      <c r="C523" s="643"/>
      <c r="D523" s="643"/>
      <c r="E523" s="643"/>
      <c r="F523" s="643"/>
      <c r="G523" s="643"/>
      <c r="H523" s="643"/>
      <c r="I523" s="643"/>
      <c r="J523" s="643" t="s">
        <v>14990</v>
      </c>
      <c r="K523" s="643"/>
      <c r="L523" s="646" t="s">
        <v>15332</v>
      </c>
    </row>
    <row r="524" spans="1:12">
      <c r="A524" s="827" t="s">
        <v>14092</v>
      </c>
      <c r="B524" s="828"/>
      <c r="C524" s="828"/>
      <c r="D524" s="828"/>
      <c r="E524" s="828"/>
      <c r="F524" s="828"/>
      <c r="G524" s="828"/>
      <c r="H524" s="828"/>
      <c r="I524" s="641"/>
      <c r="J524" s="641"/>
      <c r="K524" s="641"/>
      <c r="L524" s="642"/>
    </row>
    <row r="525" spans="1:12" ht="17.100000000000001" customHeight="1">
      <c r="A525" s="640" t="s">
        <v>14994</v>
      </c>
      <c r="B525" s="643" t="s">
        <v>14089</v>
      </c>
      <c r="C525" s="641" t="s">
        <v>14088</v>
      </c>
      <c r="D525" s="641" t="s">
        <v>14087</v>
      </c>
      <c r="E525" s="644" t="s">
        <v>14085</v>
      </c>
      <c r="F525" s="829" t="s">
        <v>14083</v>
      </c>
      <c r="G525" s="829"/>
      <c r="H525" s="829" t="s">
        <v>14993</v>
      </c>
      <c r="I525" s="829"/>
      <c r="J525" s="829" t="s">
        <v>14082</v>
      </c>
      <c r="K525" s="829"/>
      <c r="L525" s="830"/>
    </row>
    <row r="526" spans="1:12" ht="24" customHeight="1">
      <c r="A526" s="664" t="s">
        <v>14073</v>
      </c>
      <c r="B526" s="660" t="s">
        <v>14210</v>
      </c>
      <c r="C526" s="659" t="s">
        <v>7</v>
      </c>
      <c r="D526" s="659" t="s">
        <v>6795</v>
      </c>
      <c r="E526" s="661" t="s">
        <v>26</v>
      </c>
      <c r="F526" s="831" t="s">
        <v>14998</v>
      </c>
      <c r="G526" s="831"/>
      <c r="H526" s="831">
        <v>0.50654310000000002</v>
      </c>
      <c r="I526" s="831"/>
      <c r="J526" s="832">
        <v>3.5205000000000002</v>
      </c>
      <c r="K526" s="832"/>
      <c r="L526" s="833"/>
    </row>
    <row r="527" spans="1:12" ht="24" customHeight="1">
      <c r="A527" s="664" t="s">
        <v>14073</v>
      </c>
      <c r="B527" s="660" t="s">
        <v>14144</v>
      </c>
      <c r="C527" s="659" t="s">
        <v>7</v>
      </c>
      <c r="D527" s="659" t="s">
        <v>10168</v>
      </c>
      <c r="E527" s="661" t="s">
        <v>26</v>
      </c>
      <c r="F527" s="831" t="s">
        <v>15055</v>
      </c>
      <c r="G527" s="831"/>
      <c r="H527" s="831">
        <v>0.50654310000000002</v>
      </c>
      <c r="I527" s="831"/>
      <c r="J527" s="832">
        <v>2.6187999999999998</v>
      </c>
      <c r="K527" s="832"/>
      <c r="L527" s="833"/>
    </row>
    <row r="528" spans="1:12" ht="17.100000000000001" customHeight="1">
      <c r="A528" s="645"/>
      <c r="B528" s="643"/>
      <c r="C528" s="643"/>
      <c r="D528" s="643"/>
      <c r="E528" s="643"/>
      <c r="F528" s="643"/>
      <c r="G528" s="643"/>
      <c r="H528" s="643"/>
      <c r="I528" s="643"/>
      <c r="J528" s="643" t="s">
        <v>14990</v>
      </c>
      <c r="K528" s="643"/>
      <c r="L528" s="646" t="s">
        <v>15396</v>
      </c>
    </row>
    <row r="529" spans="1:12">
      <c r="A529" s="827" t="s">
        <v>14071</v>
      </c>
      <c r="B529" s="828"/>
      <c r="C529" s="828"/>
      <c r="D529" s="828"/>
      <c r="E529" s="828"/>
      <c r="F529" s="828"/>
      <c r="G529" s="828"/>
      <c r="H529" s="828"/>
      <c r="I529" s="641"/>
      <c r="J529" s="641"/>
      <c r="K529" s="641"/>
      <c r="L529" s="642"/>
    </row>
    <row r="530" spans="1:12" ht="17.100000000000001" customHeight="1">
      <c r="A530" s="640" t="s">
        <v>14994</v>
      </c>
      <c r="B530" s="643" t="s">
        <v>14089</v>
      </c>
      <c r="C530" s="641" t="s">
        <v>14088</v>
      </c>
      <c r="D530" s="641" t="s">
        <v>14087</v>
      </c>
      <c r="E530" s="644" t="s">
        <v>14085</v>
      </c>
      <c r="F530" s="829" t="s">
        <v>14083</v>
      </c>
      <c r="G530" s="829"/>
      <c r="H530" s="829" t="s">
        <v>14993</v>
      </c>
      <c r="I530" s="829"/>
      <c r="J530" s="829" t="s">
        <v>14082</v>
      </c>
      <c r="K530" s="829"/>
      <c r="L530" s="830"/>
    </row>
    <row r="531" spans="1:12" ht="24" customHeight="1">
      <c r="A531" s="664" t="s">
        <v>14073</v>
      </c>
      <c r="B531" s="660" t="s">
        <v>14507</v>
      </c>
      <c r="C531" s="659" t="s">
        <v>7</v>
      </c>
      <c r="D531" s="659" t="s">
        <v>7118</v>
      </c>
      <c r="E531" s="661" t="s">
        <v>82</v>
      </c>
      <c r="F531" s="831" t="s">
        <v>15618</v>
      </c>
      <c r="G531" s="831"/>
      <c r="H531" s="831">
        <v>0.52559999999999996</v>
      </c>
      <c r="I531" s="831"/>
      <c r="J531" s="832">
        <v>28.88</v>
      </c>
      <c r="K531" s="832"/>
      <c r="L531" s="833"/>
    </row>
    <row r="532" spans="1:12" ht="17.100000000000001" customHeight="1">
      <c r="A532" s="645"/>
      <c r="B532" s="643"/>
      <c r="C532" s="643"/>
      <c r="D532" s="643"/>
      <c r="E532" s="643"/>
      <c r="F532" s="643"/>
      <c r="G532" s="643"/>
      <c r="H532" s="643"/>
      <c r="I532" s="643"/>
      <c r="J532" s="643" t="s">
        <v>14990</v>
      </c>
      <c r="K532" s="643"/>
      <c r="L532" s="646" t="s">
        <v>16448</v>
      </c>
    </row>
    <row r="533" spans="1:12">
      <c r="A533" s="827" t="s">
        <v>14094</v>
      </c>
      <c r="B533" s="828"/>
      <c r="C533" s="828"/>
      <c r="D533" s="828"/>
      <c r="E533" s="828"/>
      <c r="F533" s="828"/>
      <c r="G533" s="828"/>
      <c r="H533" s="828"/>
      <c r="I533" s="641"/>
      <c r="J533" s="641"/>
      <c r="K533" s="641"/>
      <c r="L533" s="642"/>
    </row>
    <row r="534" spans="1:12" ht="17.100000000000001" customHeight="1">
      <c r="A534" s="640" t="s">
        <v>14994</v>
      </c>
      <c r="B534" s="643" t="s">
        <v>14089</v>
      </c>
      <c r="C534" s="641" t="s">
        <v>14088</v>
      </c>
      <c r="D534" s="641" t="s">
        <v>14087</v>
      </c>
      <c r="E534" s="644" t="s">
        <v>14085</v>
      </c>
      <c r="F534" s="829" t="s">
        <v>14083</v>
      </c>
      <c r="G534" s="829"/>
      <c r="H534" s="829" t="s">
        <v>14993</v>
      </c>
      <c r="I534" s="829"/>
      <c r="J534" s="829" t="s">
        <v>14082</v>
      </c>
      <c r="K534" s="829"/>
      <c r="L534" s="830"/>
    </row>
    <row r="535" spans="1:12" ht="24" customHeight="1">
      <c r="A535" s="664" t="s">
        <v>14073</v>
      </c>
      <c r="B535" s="660" t="s">
        <v>14095</v>
      </c>
      <c r="C535" s="659" t="s">
        <v>7</v>
      </c>
      <c r="D535" s="659" t="s">
        <v>11736</v>
      </c>
      <c r="E535" s="661" t="s">
        <v>26</v>
      </c>
      <c r="F535" s="831" t="s">
        <v>14996</v>
      </c>
      <c r="G535" s="831"/>
      <c r="H535" s="831">
        <v>0.99781260000000005</v>
      </c>
      <c r="I535" s="831"/>
      <c r="J535" s="832">
        <v>0.70840000000000003</v>
      </c>
      <c r="K535" s="832"/>
      <c r="L535" s="833"/>
    </row>
    <row r="536" spans="1:12" ht="17.100000000000001" customHeight="1">
      <c r="A536" s="645"/>
      <c r="B536" s="643"/>
      <c r="C536" s="643"/>
      <c r="D536" s="643"/>
      <c r="E536" s="643"/>
      <c r="F536" s="643"/>
      <c r="G536" s="643"/>
      <c r="H536" s="643"/>
      <c r="I536" s="643"/>
      <c r="J536" s="643" t="s">
        <v>14990</v>
      </c>
      <c r="K536" s="643"/>
      <c r="L536" s="646" t="s">
        <v>14996</v>
      </c>
    </row>
    <row r="537" spans="1:12">
      <c r="A537" s="827" t="s">
        <v>14096</v>
      </c>
      <c r="B537" s="828"/>
      <c r="C537" s="828"/>
      <c r="D537" s="828"/>
      <c r="E537" s="828"/>
      <c r="F537" s="828"/>
      <c r="G537" s="828"/>
      <c r="H537" s="828"/>
      <c r="I537" s="641"/>
      <c r="J537" s="641"/>
      <c r="K537" s="641"/>
      <c r="L537" s="642"/>
    </row>
    <row r="538" spans="1:12" ht="17.100000000000001" customHeight="1">
      <c r="A538" s="640" t="s">
        <v>14994</v>
      </c>
      <c r="B538" s="643" t="s">
        <v>14089</v>
      </c>
      <c r="C538" s="641" t="s">
        <v>14088</v>
      </c>
      <c r="D538" s="641" t="s">
        <v>14087</v>
      </c>
      <c r="E538" s="644" t="s">
        <v>14085</v>
      </c>
      <c r="F538" s="829" t="s">
        <v>14083</v>
      </c>
      <c r="G538" s="829"/>
      <c r="H538" s="829" t="s">
        <v>14993</v>
      </c>
      <c r="I538" s="829"/>
      <c r="J538" s="829" t="s">
        <v>14082</v>
      </c>
      <c r="K538" s="829"/>
      <c r="L538" s="830"/>
    </row>
    <row r="539" spans="1:12" ht="24" customHeight="1">
      <c r="A539" s="664" t="s">
        <v>14073</v>
      </c>
      <c r="B539" s="660" t="s">
        <v>14097</v>
      </c>
      <c r="C539" s="659" t="s">
        <v>7</v>
      </c>
      <c r="D539" s="659" t="s">
        <v>11676</v>
      </c>
      <c r="E539" s="661" t="s">
        <v>26</v>
      </c>
      <c r="F539" s="831" t="s">
        <v>14995</v>
      </c>
      <c r="G539" s="831"/>
      <c r="H539" s="831">
        <v>0.99781260000000005</v>
      </c>
      <c r="I539" s="831"/>
      <c r="J539" s="832">
        <v>6.9800000000000001E-2</v>
      </c>
      <c r="K539" s="832"/>
      <c r="L539" s="833"/>
    </row>
    <row r="540" spans="1:12" ht="17.100000000000001" customHeight="1">
      <c r="A540" s="645"/>
      <c r="B540" s="643"/>
      <c r="C540" s="643"/>
      <c r="D540" s="643"/>
      <c r="E540" s="643"/>
      <c r="F540" s="643"/>
      <c r="G540" s="643"/>
      <c r="H540" s="643"/>
      <c r="I540" s="643"/>
      <c r="J540" s="643" t="s">
        <v>14990</v>
      </c>
      <c r="K540" s="643"/>
      <c r="L540" s="646" t="s">
        <v>14995</v>
      </c>
    </row>
    <row r="541" spans="1:12">
      <c r="A541" s="827" t="s">
        <v>14100</v>
      </c>
      <c r="B541" s="828"/>
      <c r="C541" s="828"/>
      <c r="D541" s="828"/>
      <c r="E541" s="828"/>
      <c r="F541" s="828"/>
      <c r="G541" s="828"/>
      <c r="H541" s="828"/>
      <c r="I541" s="641"/>
      <c r="J541" s="641"/>
      <c r="K541" s="641"/>
      <c r="L541" s="642"/>
    </row>
    <row r="542" spans="1:12" ht="17.100000000000001" customHeight="1">
      <c r="A542" s="640" t="s">
        <v>14994</v>
      </c>
      <c r="B542" s="643" t="s">
        <v>14089</v>
      </c>
      <c r="C542" s="641" t="s">
        <v>14088</v>
      </c>
      <c r="D542" s="641" t="s">
        <v>14087</v>
      </c>
      <c r="E542" s="644" t="s">
        <v>14085</v>
      </c>
      <c r="F542" s="829" t="s">
        <v>14083</v>
      </c>
      <c r="G542" s="829"/>
      <c r="H542" s="829" t="s">
        <v>14993</v>
      </c>
      <c r="I542" s="829"/>
      <c r="J542" s="829" t="s">
        <v>14082</v>
      </c>
      <c r="K542" s="829"/>
      <c r="L542" s="830"/>
    </row>
    <row r="543" spans="1:12" ht="24" customHeight="1">
      <c r="A543" s="664" t="s">
        <v>14073</v>
      </c>
      <c r="B543" s="660" t="s">
        <v>14103</v>
      </c>
      <c r="C543" s="659" t="s">
        <v>7</v>
      </c>
      <c r="D543" s="659" t="s">
        <v>11501</v>
      </c>
      <c r="E543" s="661" t="s">
        <v>26</v>
      </c>
      <c r="F543" s="831" t="s">
        <v>14992</v>
      </c>
      <c r="G543" s="831"/>
      <c r="H543" s="831">
        <v>0.99781260000000005</v>
      </c>
      <c r="I543" s="831"/>
      <c r="J543" s="832">
        <v>2.1951999999999998</v>
      </c>
      <c r="K543" s="832"/>
      <c r="L543" s="833"/>
    </row>
    <row r="544" spans="1:12" ht="24" customHeight="1">
      <c r="A544" s="664" t="s">
        <v>14073</v>
      </c>
      <c r="B544" s="660" t="s">
        <v>14101</v>
      </c>
      <c r="C544" s="659" t="s">
        <v>7</v>
      </c>
      <c r="D544" s="659" t="s">
        <v>11582</v>
      </c>
      <c r="E544" s="661" t="s">
        <v>26</v>
      </c>
      <c r="F544" s="831" t="s">
        <v>14991</v>
      </c>
      <c r="G544" s="831"/>
      <c r="H544" s="831">
        <v>0.99781260000000005</v>
      </c>
      <c r="I544" s="831"/>
      <c r="J544" s="832">
        <v>0.34920000000000001</v>
      </c>
      <c r="K544" s="832"/>
      <c r="L544" s="833"/>
    </row>
    <row r="545" spans="1:12" ht="17.100000000000001" customHeight="1">
      <c r="A545" s="645"/>
      <c r="B545" s="643"/>
      <c r="C545" s="643"/>
      <c r="D545" s="643"/>
      <c r="E545" s="643"/>
      <c r="F545" s="643"/>
      <c r="G545" s="643"/>
      <c r="H545" s="643"/>
      <c r="I545" s="643"/>
      <c r="J545" s="643" t="s">
        <v>14990</v>
      </c>
      <c r="K545" s="643"/>
      <c r="L545" s="646" t="s">
        <v>16447</v>
      </c>
    </row>
    <row r="546" spans="1:12" ht="17.100000000000001" customHeight="1">
      <c r="A546" s="640" t="s">
        <v>14988</v>
      </c>
      <c r="B546" s="641"/>
      <c r="C546" s="641"/>
      <c r="D546" s="641"/>
      <c r="E546" s="641"/>
      <c r="F546" s="641"/>
      <c r="G546" s="641"/>
      <c r="H546" s="641"/>
      <c r="I546" s="641"/>
      <c r="J546" s="641"/>
      <c r="K546" s="641"/>
      <c r="L546" s="642"/>
    </row>
    <row r="547" spans="1:12" ht="17.100000000000001" customHeight="1">
      <c r="A547" s="645"/>
      <c r="B547" s="643"/>
      <c r="C547" s="643"/>
      <c r="D547" s="643"/>
      <c r="E547" s="643"/>
      <c r="F547" s="643"/>
      <c r="G547" s="643"/>
      <c r="H547" s="643"/>
      <c r="I547" s="643"/>
      <c r="J547" s="643" t="s">
        <v>14987</v>
      </c>
      <c r="K547" s="643"/>
      <c r="L547" s="646" t="s">
        <v>16446</v>
      </c>
    </row>
    <row r="548" spans="1:12" ht="17.100000000000001" customHeight="1">
      <c r="A548" s="645"/>
      <c r="B548" s="643"/>
      <c r="C548" s="643"/>
      <c r="D548" s="643"/>
      <c r="E548" s="643"/>
      <c r="F548" s="643"/>
      <c r="G548" s="643"/>
      <c r="H548" s="643"/>
      <c r="I548" s="643"/>
      <c r="J548" s="643" t="s">
        <v>14985</v>
      </c>
      <c r="K548" s="643" t="s">
        <v>14984</v>
      </c>
      <c r="L548" s="646" t="s">
        <v>15239</v>
      </c>
    </row>
    <row r="549" spans="1:12" ht="17.100000000000001" customHeight="1">
      <c r="A549" s="645"/>
      <c r="B549" s="643"/>
      <c r="C549" s="643"/>
      <c r="D549" s="643"/>
      <c r="E549" s="643"/>
      <c r="F549" s="643"/>
      <c r="G549" s="643"/>
      <c r="H549" s="643"/>
      <c r="I549" s="643"/>
      <c r="J549" s="643" t="s">
        <v>14982</v>
      </c>
      <c r="K549" s="643"/>
      <c r="L549" s="646" t="s">
        <v>16445</v>
      </c>
    </row>
    <row r="550" spans="1:12" ht="17.100000000000001" customHeight="1">
      <c r="A550" s="645"/>
      <c r="B550" s="643"/>
      <c r="C550" s="643"/>
      <c r="D550" s="643"/>
      <c r="E550" s="643"/>
      <c r="F550" s="643"/>
      <c r="G550" s="643"/>
      <c r="H550" s="643"/>
      <c r="I550" s="643"/>
      <c r="J550" s="643" t="s">
        <v>14980</v>
      </c>
      <c r="K550" s="643" t="s">
        <v>14873</v>
      </c>
      <c r="L550" s="646" t="s">
        <v>16444</v>
      </c>
    </row>
    <row r="551" spans="1:12" ht="17.100000000000001" customHeight="1">
      <c r="A551" s="645"/>
      <c r="B551" s="643"/>
      <c r="C551" s="643"/>
      <c r="D551" s="643"/>
      <c r="E551" s="643"/>
      <c r="F551" s="643"/>
      <c r="G551" s="643"/>
      <c r="H551" s="643"/>
      <c r="I551" s="643"/>
      <c r="J551" s="643" t="s">
        <v>14978</v>
      </c>
      <c r="K551" s="643"/>
      <c r="L551" s="646" t="s">
        <v>16443</v>
      </c>
    </row>
    <row r="552" spans="1:12" ht="30" customHeight="1">
      <c r="A552" s="647"/>
      <c r="B552" s="644"/>
      <c r="C552" s="644"/>
      <c r="D552" s="644"/>
      <c r="E552" s="644"/>
      <c r="F552" s="644"/>
      <c r="G552" s="644"/>
      <c r="H552" s="644"/>
      <c r="I552" s="644"/>
      <c r="J552" s="644"/>
      <c r="K552" s="644"/>
      <c r="L552" s="648"/>
    </row>
    <row r="553" spans="1:12" ht="36" customHeight="1">
      <c r="A553" s="662" t="s">
        <v>16442</v>
      </c>
      <c r="B553" s="657" t="s">
        <v>14826</v>
      </c>
      <c r="C553" s="656" t="s">
        <v>7</v>
      </c>
      <c r="D553" s="656" t="s">
        <v>1894</v>
      </c>
      <c r="E553" s="658" t="s">
        <v>18</v>
      </c>
      <c r="F553" s="657"/>
      <c r="G553" s="657"/>
      <c r="H553" s="657"/>
      <c r="I553" s="657"/>
      <c r="J553" s="657"/>
      <c r="K553" s="657"/>
      <c r="L553" s="663"/>
    </row>
    <row r="554" spans="1:12">
      <c r="A554" s="827" t="s">
        <v>14098</v>
      </c>
      <c r="B554" s="828"/>
      <c r="C554" s="828"/>
      <c r="D554" s="828"/>
      <c r="E554" s="828"/>
      <c r="F554" s="828"/>
      <c r="G554" s="828"/>
      <c r="H554" s="828"/>
      <c r="I554" s="641"/>
      <c r="J554" s="641"/>
      <c r="K554" s="641"/>
      <c r="L554" s="642"/>
    </row>
    <row r="555" spans="1:12" ht="17.100000000000001" customHeight="1">
      <c r="A555" s="640" t="s">
        <v>14994</v>
      </c>
      <c r="B555" s="643" t="s">
        <v>14089</v>
      </c>
      <c r="C555" s="641" t="s">
        <v>14088</v>
      </c>
      <c r="D555" s="641" t="s">
        <v>14087</v>
      </c>
      <c r="E555" s="644" t="s">
        <v>14085</v>
      </c>
      <c r="F555" s="829" t="s">
        <v>14083</v>
      </c>
      <c r="G555" s="829"/>
      <c r="H555" s="829" t="s">
        <v>14993</v>
      </c>
      <c r="I555" s="829"/>
      <c r="J555" s="829" t="s">
        <v>14082</v>
      </c>
      <c r="K555" s="829"/>
      <c r="L555" s="830"/>
    </row>
    <row r="556" spans="1:12" ht="24" customHeight="1">
      <c r="A556" s="664" t="s">
        <v>14073</v>
      </c>
      <c r="B556" s="660" t="s">
        <v>14277</v>
      </c>
      <c r="C556" s="659" t="s">
        <v>7</v>
      </c>
      <c r="D556" s="659" t="s">
        <v>11564</v>
      </c>
      <c r="E556" s="661" t="s">
        <v>26</v>
      </c>
      <c r="F556" s="831" t="s">
        <v>15249</v>
      </c>
      <c r="G556" s="831"/>
      <c r="H556" s="831">
        <v>0.1913234</v>
      </c>
      <c r="I556" s="831"/>
      <c r="J556" s="832">
        <v>0.1588</v>
      </c>
      <c r="K556" s="832"/>
      <c r="L556" s="833"/>
    </row>
    <row r="557" spans="1:12" ht="24" customHeight="1">
      <c r="A557" s="664" t="s">
        <v>14073</v>
      </c>
      <c r="B557" s="660" t="s">
        <v>14276</v>
      </c>
      <c r="C557" s="659" t="s">
        <v>7</v>
      </c>
      <c r="D557" s="659" t="s">
        <v>11590</v>
      </c>
      <c r="E557" s="661" t="s">
        <v>26</v>
      </c>
      <c r="F557" s="831" t="s">
        <v>15248</v>
      </c>
      <c r="G557" s="831"/>
      <c r="H557" s="831">
        <v>0.1913234</v>
      </c>
      <c r="I557" s="831"/>
      <c r="J557" s="832">
        <v>4.5900000000000003E-2</v>
      </c>
      <c r="K557" s="832"/>
      <c r="L557" s="833"/>
    </row>
    <row r="558" spans="1:12" ht="17.100000000000001" customHeight="1">
      <c r="A558" s="645"/>
      <c r="B558" s="643"/>
      <c r="C558" s="643"/>
      <c r="D558" s="643"/>
      <c r="E558" s="643"/>
      <c r="F558" s="643"/>
      <c r="G558" s="643"/>
      <c r="H558" s="643"/>
      <c r="I558" s="643"/>
      <c r="J558" s="643" t="s">
        <v>14990</v>
      </c>
      <c r="K558" s="643"/>
      <c r="L558" s="646" t="s">
        <v>15161</v>
      </c>
    </row>
    <row r="559" spans="1:12">
      <c r="A559" s="827" t="s">
        <v>14092</v>
      </c>
      <c r="B559" s="828"/>
      <c r="C559" s="828"/>
      <c r="D559" s="828"/>
      <c r="E559" s="828"/>
      <c r="F559" s="828"/>
      <c r="G559" s="828"/>
      <c r="H559" s="828"/>
      <c r="I559" s="641"/>
      <c r="J559" s="641"/>
      <c r="K559" s="641"/>
      <c r="L559" s="642"/>
    </row>
    <row r="560" spans="1:12" ht="17.100000000000001" customHeight="1">
      <c r="A560" s="640" t="s">
        <v>14994</v>
      </c>
      <c r="B560" s="643" t="s">
        <v>14089</v>
      </c>
      <c r="C560" s="641" t="s">
        <v>14088</v>
      </c>
      <c r="D560" s="641" t="s">
        <v>14087</v>
      </c>
      <c r="E560" s="644" t="s">
        <v>14085</v>
      </c>
      <c r="F560" s="829" t="s">
        <v>14083</v>
      </c>
      <c r="G560" s="829"/>
      <c r="H560" s="829" t="s">
        <v>14993</v>
      </c>
      <c r="I560" s="829"/>
      <c r="J560" s="829" t="s">
        <v>14082</v>
      </c>
      <c r="K560" s="829"/>
      <c r="L560" s="830"/>
    </row>
    <row r="561" spans="1:12" ht="24" customHeight="1">
      <c r="A561" s="664" t="s">
        <v>14073</v>
      </c>
      <c r="B561" s="660" t="s">
        <v>14290</v>
      </c>
      <c r="C561" s="659" t="s">
        <v>7</v>
      </c>
      <c r="D561" s="659" t="s">
        <v>5473</v>
      </c>
      <c r="E561" s="661" t="s">
        <v>26</v>
      </c>
      <c r="F561" s="831" t="s">
        <v>15246</v>
      </c>
      <c r="G561" s="831"/>
      <c r="H561" s="831">
        <v>9.7334100000000007E-2</v>
      </c>
      <c r="I561" s="831"/>
      <c r="J561" s="832">
        <v>0.49540000000000001</v>
      </c>
      <c r="K561" s="832"/>
      <c r="L561" s="833"/>
    </row>
    <row r="562" spans="1:12" ht="24" customHeight="1">
      <c r="A562" s="664" t="s">
        <v>14073</v>
      </c>
      <c r="B562" s="660" t="s">
        <v>14278</v>
      </c>
      <c r="C562" s="659" t="s">
        <v>7</v>
      </c>
      <c r="D562" s="659" t="s">
        <v>6260</v>
      </c>
      <c r="E562" s="661" t="s">
        <v>26</v>
      </c>
      <c r="F562" s="831" t="s">
        <v>15040</v>
      </c>
      <c r="G562" s="831"/>
      <c r="H562" s="831">
        <v>9.7334100000000007E-2</v>
      </c>
      <c r="I562" s="831"/>
      <c r="J562" s="832">
        <v>0.69979999999999998</v>
      </c>
      <c r="K562" s="832"/>
      <c r="L562" s="833"/>
    </row>
    <row r="563" spans="1:12" ht="17.100000000000001" customHeight="1">
      <c r="A563" s="645"/>
      <c r="B563" s="643"/>
      <c r="C563" s="643"/>
      <c r="D563" s="643"/>
      <c r="E563" s="643"/>
      <c r="F563" s="643"/>
      <c r="G563" s="643"/>
      <c r="H563" s="643"/>
      <c r="I563" s="643"/>
      <c r="J563" s="643" t="s">
        <v>14990</v>
      </c>
      <c r="K563" s="643"/>
      <c r="L563" s="646" t="s">
        <v>16441</v>
      </c>
    </row>
    <row r="564" spans="1:12">
      <c r="A564" s="827" t="s">
        <v>14071</v>
      </c>
      <c r="B564" s="828"/>
      <c r="C564" s="828"/>
      <c r="D564" s="828"/>
      <c r="E564" s="828"/>
      <c r="F564" s="828"/>
      <c r="G564" s="828"/>
      <c r="H564" s="828"/>
      <c r="I564" s="641"/>
      <c r="J564" s="641"/>
      <c r="K564" s="641"/>
      <c r="L564" s="642"/>
    </row>
    <row r="565" spans="1:12" ht="17.100000000000001" customHeight="1">
      <c r="A565" s="640" t="s">
        <v>14994</v>
      </c>
      <c r="B565" s="643" t="s">
        <v>14089</v>
      </c>
      <c r="C565" s="641" t="s">
        <v>14088</v>
      </c>
      <c r="D565" s="641" t="s">
        <v>14087</v>
      </c>
      <c r="E565" s="644" t="s">
        <v>14085</v>
      </c>
      <c r="F565" s="829" t="s">
        <v>14083</v>
      </c>
      <c r="G565" s="829"/>
      <c r="H565" s="829" t="s">
        <v>14993</v>
      </c>
      <c r="I565" s="829"/>
      <c r="J565" s="829" t="s">
        <v>14082</v>
      </c>
      <c r="K565" s="829"/>
      <c r="L565" s="830"/>
    </row>
    <row r="566" spans="1:12" ht="24" customHeight="1">
      <c r="A566" s="664" t="s">
        <v>14073</v>
      </c>
      <c r="B566" s="660" t="s">
        <v>14439</v>
      </c>
      <c r="C566" s="659" t="s">
        <v>7</v>
      </c>
      <c r="D566" s="659" t="s">
        <v>9083</v>
      </c>
      <c r="E566" s="661" t="s">
        <v>49</v>
      </c>
      <c r="F566" s="831" t="s">
        <v>15348</v>
      </c>
      <c r="G566" s="831"/>
      <c r="H566" s="831">
        <v>3.2000000000000001E-2</v>
      </c>
      <c r="I566" s="831"/>
      <c r="J566" s="832">
        <v>0.05</v>
      </c>
      <c r="K566" s="832"/>
      <c r="L566" s="833"/>
    </row>
    <row r="567" spans="1:12" ht="24" customHeight="1">
      <c r="A567" s="664" t="s">
        <v>14073</v>
      </c>
      <c r="B567" s="660" t="s">
        <v>14825</v>
      </c>
      <c r="C567" s="659" t="s">
        <v>7</v>
      </c>
      <c r="D567" s="659" t="s">
        <v>7257</v>
      </c>
      <c r="E567" s="661" t="s">
        <v>18</v>
      </c>
      <c r="F567" s="831" t="s">
        <v>15307</v>
      </c>
      <c r="G567" s="831"/>
      <c r="H567" s="831">
        <v>1.0609999999999999</v>
      </c>
      <c r="I567" s="831"/>
      <c r="J567" s="832">
        <v>2.1800000000000002</v>
      </c>
      <c r="K567" s="832"/>
      <c r="L567" s="833"/>
    </row>
    <row r="568" spans="1:12" ht="17.100000000000001" customHeight="1">
      <c r="A568" s="645"/>
      <c r="B568" s="643"/>
      <c r="C568" s="643"/>
      <c r="D568" s="643"/>
      <c r="E568" s="643"/>
      <c r="F568" s="643"/>
      <c r="G568" s="643"/>
      <c r="H568" s="643"/>
      <c r="I568" s="643"/>
      <c r="J568" s="643" t="s">
        <v>14990</v>
      </c>
      <c r="K568" s="643"/>
      <c r="L568" s="646" t="s">
        <v>16440</v>
      </c>
    </row>
    <row r="569" spans="1:12">
      <c r="A569" s="827" t="s">
        <v>14094</v>
      </c>
      <c r="B569" s="828"/>
      <c r="C569" s="828"/>
      <c r="D569" s="828"/>
      <c r="E569" s="828"/>
      <c r="F569" s="828"/>
      <c r="G569" s="828"/>
      <c r="H569" s="828"/>
      <c r="I569" s="641"/>
      <c r="J569" s="641"/>
      <c r="K569" s="641"/>
      <c r="L569" s="642"/>
    </row>
    <row r="570" spans="1:12" ht="17.100000000000001" customHeight="1">
      <c r="A570" s="640" t="s">
        <v>14994</v>
      </c>
      <c r="B570" s="643" t="s">
        <v>14089</v>
      </c>
      <c r="C570" s="641" t="s">
        <v>14088</v>
      </c>
      <c r="D570" s="641" t="s">
        <v>14087</v>
      </c>
      <c r="E570" s="644" t="s">
        <v>14085</v>
      </c>
      <c r="F570" s="829" t="s">
        <v>14083</v>
      </c>
      <c r="G570" s="829"/>
      <c r="H570" s="829" t="s">
        <v>14993</v>
      </c>
      <c r="I570" s="829"/>
      <c r="J570" s="829" t="s">
        <v>14082</v>
      </c>
      <c r="K570" s="829"/>
      <c r="L570" s="830"/>
    </row>
    <row r="571" spans="1:12" ht="24" customHeight="1">
      <c r="A571" s="664" t="s">
        <v>14073</v>
      </c>
      <c r="B571" s="660" t="s">
        <v>14095</v>
      </c>
      <c r="C571" s="659" t="s">
        <v>7</v>
      </c>
      <c r="D571" s="659" t="s">
        <v>11736</v>
      </c>
      <c r="E571" s="661" t="s">
        <v>26</v>
      </c>
      <c r="F571" s="831" t="s">
        <v>14996</v>
      </c>
      <c r="G571" s="831"/>
      <c r="H571" s="831">
        <v>0.1913234</v>
      </c>
      <c r="I571" s="831"/>
      <c r="J571" s="832">
        <v>0.1358</v>
      </c>
      <c r="K571" s="832"/>
      <c r="L571" s="833"/>
    </row>
    <row r="572" spans="1:12" ht="17.100000000000001" customHeight="1">
      <c r="A572" s="645"/>
      <c r="B572" s="643"/>
      <c r="C572" s="643"/>
      <c r="D572" s="643"/>
      <c r="E572" s="643"/>
      <c r="F572" s="643"/>
      <c r="G572" s="643"/>
      <c r="H572" s="643"/>
      <c r="I572" s="643"/>
      <c r="J572" s="643" t="s">
        <v>14990</v>
      </c>
      <c r="K572" s="643"/>
      <c r="L572" s="646" t="s">
        <v>15318</v>
      </c>
    </row>
    <row r="573" spans="1:12">
      <c r="A573" s="827" t="s">
        <v>14096</v>
      </c>
      <c r="B573" s="828"/>
      <c r="C573" s="828"/>
      <c r="D573" s="828"/>
      <c r="E573" s="828"/>
      <c r="F573" s="828"/>
      <c r="G573" s="828"/>
      <c r="H573" s="828"/>
      <c r="I573" s="641"/>
      <c r="J573" s="641"/>
      <c r="K573" s="641"/>
      <c r="L573" s="642"/>
    </row>
    <row r="574" spans="1:12" ht="17.100000000000001" customHeight="1">
      <c r="A574" s="640" t="s">
        <v>14994</v>
      </c>
      <c r="B574" s="643" t="s">
        <v>14089</v>
      </c>
      <c r="C574" s="641" t="s">
        <v>14088</v>
      </c>
      <c r="D574" s="641" t="s">
        <v>14087</v>
      </c>
      <c r="E574" s="644" t="s">
        <v>14085</v>
      </c>
      <c r="F574" s="829" t="s">
        <v>14083</v>
      </c>
      <c r="G574" s="829"/>
      <c r="H574" s="829" t="s">
        <v>14993</v>
      </c>
      <c r="I574" s="829"/>
      <c r="J574" s="829" t="s">
        <v>14082</v>
      </c>
      <c r="K574" s="829"/>
      <c r="L574" s="830"/>
    </row>
    <row r="575" spans="1:12" ht="24" customHeight="1">
      <c r="A575" s="664" t="s">
        <v>14073</v>
      </c>
      <c r="B575" s="660" t="s">
        <v>14097</v>
      </c>
      <c r="C575" s="659" t="s">
        <v>7</v>
      </c>
      <c r="D575" s="659" t="s">
        <v>11676</v>
      </c>
      <c r="E575" s="661" t="s">
        <v>26</v>
      </c>
      <c r="F575" s="831" t="s">
        <v>14995</v>
      </c>
      <c r="G575" s="831"/>
      <c r="H575" s="831">
        <v>0.1913234</v>
      </c>
      <c r="I575" s="831"/>
      <c r="J575" s="832">
        <v>1.34E-2</v>
      </c>
      <c r="K575" s="832"/>
      <c r="L575" s="833"/>
    </row>
    <row r="576" spans="1:12" ht="17.100000000000001" customHeight="1">
      <c r="A576" s="645"/>
      <c r="B576" s="643"/>
      <c r="C576" s="643"/>
      <c r="D576" s="643"/>
      <c r="E576" s="643"/>
      <c r="F576" s="643"/>
      <c r="G576" s="643"/>
      <c r="H576" s="643"/>
      <c r="I576" s="643"/>
      <c r="J576" s="643" t="s">
        <v>14990</v>
      </c>
      <c r="K576" s="643"/>
      <c r="L576" s="646" t="s">
        <v>15028</v>
      </c>
    </row>
    <row r="577" spans="1:12">
      <c r="A577" s="827" t="s">
        <v>14100</v>
      </c>
      <c r="B577" s="828"/>
      <c r="C577" s="828"/>
      <c r="D577" s="828"/>
      <c r="E577" s="828"/>
      <c r="F577" s="828"/>
      <c r="G577" s="828"/>
      <c r="H577" s="828"/>
      <c r="I577" s="641"/>
      <c r="J577" s="641"/>
      <c r="K577" s="641"/>
      <c r="L577" s="642"/>
    </row>
    <row r="578" spans="1:12" ht="17.100000000000001" customHeight="1">
      <c r="A578" s="640" t="s">
        <v>14994</v>
      </c>
      <c r="B578" s="643" t="s">
        <v>14089</v>
      </c>
      <c r="C578" s="641" t="s">
        <v>14088</v>
      </c>
      <c r="D578" s="641" t="s">
        <v>14087</v>
      </c>
      <c r="E578" s="644" t="s">
        <v>14085</v>
      </c>
      <c r="F578" s="829" t="s">
        <v>14083</v>
      </c>
      <c r="G578" s="829"/>
      <c r="H578" s="829" t="s">
        <v>14993</v>
      </c>
      <c r="I578" s="829"/>
      <c r="J578" s="829" t="s">
        <v>14082</v>
      </c>
      <c r="K578" s="829"/>
      <c r="L578" s="830"/>
    </row>
    <row r="579" spans="1:12" ht="24" customHeight="1">
      <c r="A579" s="664" t="s">
        <v>14073</v>
      </c>
      <c r="B579" s="660" t="s">
        <v>14103</v>
      </c>
      <c r="C579" s="659" t="s">
        <v>7</v>
      </c>
      <c r="D579" s="659" t="s">
        <v>11501</v>
      </c>
      <c r="E579" s="661" t="s">
        <v>26</v>
      </c>
      <c r="F579" s="831" t="s">
        <v>14992</v>
      </c>
      <c r="G579" s="831"/>
      <c r="H579" s="831">
        <v>0.1913234</v>
      </c>
      <c r="I579" s="831"/>
      <c r="J579" s="832">
        <v>0.4209</v>
      </c>
      <c r="K579" s="832"/>
      <c r="L579" s="833"/>
    </row>
    <row r="580" spans="1:12" ht="24" customHeight="1">
      <c r="A580" s="664" t="s">
        <v>14073</v>
      </c>
      <c r="B580" s="660" t="s">
        <v>14101</v>
      </c>
      <c r="C580" s="659" t="s">
        <v>7</v>
      </c>
      <c r="D580" s="659" t="s">
        <v>11582</v>
      </c>
      <c r="E580" s="661" t="s">
        <v>26</v>
      </c>
      <c r="F580" s="831" t="s">
        <v>14991</v>
      </c>
      <c r="G580" s="831"/>
      <c r="H580" s="831">
        <v>0.1913234</v>
      </c>
      <c r="I580" s="831"/>
      <c r="J580" s="832">
        <v>6.7000000000000004E-2</v>
      </c>
      <c r="K580" s="832"/>
      <c r="L580" s="833"/>
    </row>
    <row r="581" spans="1:12" ht="17.100000000000001" customHeight="1">
      <c r="A581" s="645"/>
      <c r="B581" s="643"/>
      <c r="C581" s="643"/>
      <c r="D581" s="643"/>
      <c r="E581" s="643"/>
      <c r="F581" s="643"/>
      <c r="G581" s="643"/>
      <c r="H581" s="643"/>
      <c r="I581" s="643"/>
      <c r="J581" s="643" t="s">
        <v>14990</v>
      </c>
      <c r="K581" s="643"/>
      <c r="L581" s="646" t="s">
        <v>15181</v>
      </c>
    </row>
    <row r="582" spans="1:12" ht="17.100000000000001" customHeight="1">
      <c r="A582" s="640" t="s">
        <v>14988</v>
      </c>
      <c r="B582" s="641"/>
      <c r="C582" s="641"/>
      <c r="D582" s="641"/>
      <c r="E582" s="641"/>
      <c r="F582" s="641"/>
      <c r="G582" s="641"/>
      <c r="H582" s="641"/>
      <c r="I582" s="641"/>
      <c r="J582" s="641"/>
      <c r="K582" s="641"/>
      <c r="L582" s="642"/>
    </row>
    <row r="583" spans="1:12" ht="17.100000000000001" customHeight="1">
      <c r="A583" s="645"/>
      <c r="B583" s="643"/>
      <c r="C583" s="643"/>
      <c r="D583" s="643"/>
      <c r="E583" s="643"/>
      <c r="F583" s="643"/>
      <c r="G583" s="643"/>
      <c r="H583" s="643"/>
      <c r="I583" s="643"/>
      <c r="J583" s="643" t="s">
        <v>14987</v>
      </c>
      <c r="K583" s="643"/>
      <c r="L583" s="646" t="s">
        <v>16439</v>
      </c>
    </row>
    <row r="584" spans="1:12" ht="17.100000000000001" customHeight="1">
      <c r="A584" s="645"/>
      <c r="B584" s="643"/>
      <c r="C584" s="643"/>
      <c r="D584" s="643"/>
      <c r="E584" s="643"/>
      <c r="F584" s="643"/>
      <c r="G584" s="643"/>
      <c r="H584" s="643"/>
      <c r="I584" s="643"/>
      <c r="J584" s="643" t="s">
        <v>14985</v>
      </c>
      <c r="K584" s="643" t="s">
        <v>14984</v>
      </c>
      <c r="L584" s="646" t="s">
        <v>16438</v>
      </c>
    </row>
    <row r="585" spans="1:12" ht="17.100000000000001" customHeight="1">
      <c r="A585" s="645"/>
      <c r="B585" s="643"/>
      <c r="C585" s="643"/>
      <c r="D585" s="643"/>
      <c r="E585" s="643"/>
      <c r="F585" s="643"/>
      <c r="G585" s="643"/>
      <c r="H585" s="643"/>
      <c r="I585" s="643"/>
      <c r="J585" s="643" t="s">
        <v>14982</v>
      </c>
      <c r="K585" s="643"/>
      <c r="L585" s="646" t="s">
        <v>16437</v>
      </c>
    </row>
    <row r="586" spans="1:12" ht="17.100000000000001" customHeight="1">
      <c r="A586" s="645"/>
      <c r="B586" s="643"/>
      <c r="C586" s="643"/>
      <c r="D586" s="643"/>
      <c r="E586" s="643"/>
      <c r="F586" s="643"/>
      <c r="G586" s="643"/>
      <c r="H586" s="643"/>
      <c r="I586" s="643"/>
      <c r="J586" s="643" t="s">
        <v>14980</v>
      </c>
      <c r="K586" s="643" t="s">
        <v>14873</v>
      </c>
      <c r="L586" s="646" t="s">
        <v>15529</v>
      </c>
    </row>
    <row r="587" spans="1:12" ht="17.100000000000001" customHeight="1">
      <c r="A587" s="645"/>
      <c r="B587" s="643"/>
      <c r="C587" s="643"/>
      <c r="D587" s="643"/>
      <c r="E587" s="643"/>
      <c r="F587" s="643"/>
      <c r="G587" s="643"/>
      <c r="H587" s="643"/>
      <c r="I587" s="643"/>
      <c r="J587" s="643" t="s">
        <v>14978</v>
      </c>
      <c r="K587" s="643"/>
      <c r="L587" s="646" t="s">
        <v>16436</v>
      </c>
    </row>
    <row r="588" spans="1:12" ht="30" customHeight="1">
      <c r="A588" s="647"/>
      <c r="B588" s="644"/>
      <c r="C588" s="644"/>
      <c r="D588" s="644"/>
      <c r="E588" s="644"/>
      <c r="F588" s="644"/>
      <c r="G588" s="644"/>
      <c r="H588" s="644"/>
      <c r="I588" s="644"/>
      <c r="J588" s="644"/>
      <c r="K588" s="644"/>
      <c r="L588" s="648"/>
    </row>
    <row r="589" spans="1:12" ht="24" customHeight="1">
      <c r="A589" s="662" t="s">
        <v>16435</v>
      </c>
      <c r="B589" s="657" t="s">
        <v>14823</v>
      </c>
      <c r="C589" s="656" t="s">
        <v>7</v>
      </c>
      <c r="D589" s="656" t="s">
        <v>1933</v>
      </c>
      <c r="E589" s="658" t="s">
        <v>18</v>
      </c>
      <c r="F589" s="657"/>
      <c r="G589" s="657"/>
      <c r="H589" s="657"/>
      <c r="I589" s="657"/>
      <c r="J589" s="657"/>
      <c r="K589" s="657"/>
      <c r="L589" s="663"/>
    </row>
    <row r="590" spans="1:12">
      <c r="A590" s="827" t="s">
        <v>14098</v>
      </c>
      <c r="B590" s="828"/>
      <c r="C590" s="828"/>
      <c r="D590" s="828"/>
      <c r="E590" s="828"/>
      <c r="F590" s="828"/>
      <c r="G590" s="828"/>
      <c r="H590" s="828"/>
      <c r="I590" s="641"/>
      <c r="J590" s="641"/>
      <c r="K590" s="641"/>
      <c r="L590" s="642"/>
    </row>
    <row r="591" spans="1:12" ht="17.100000000000001" customHeight="1">
      <c r="A591" s="640" t="s">
        <v>14994</v>
      </c>
      <c r="B591" s="643" t="s">
        <v>14089</v>
      </c>
      <c r="C591" s="641" t="s">
        <v>14088</v>
      </c>
      <c r="D591" s="641" t="s">
        <v>14087</v>
      </c>
      <c r="E591" s="644" t="s">
        <v>14085</v>
      </c>
      <c r="F591" s="829" t="s">
        <v>14083</v>
      </c>
      <c r="G591" s="829"/>
      <c r="H591" s="829" t="s">
        <v>14993</v>
      </c>
      <c r="I591" s="829"/>
      <c r="J591" s="829" t="s">
        <v>14082</v>
      </c>
      <c r="K591" s="829"/>
      <c r="L591" s="830"/>
    </row>
    <row r="592" spans="1:12" ht="24" customHeight="1">
      <c r="A592" s="664" t="s">
        <v>14073</v>
      </c>
      <c r="B592" s="660" t="s">
        <v>14277</v>
      </c>
      <c r="C592" s="659" t="s">
        <v>7</v>
      </c>
      <c r="D592" s="659" t="s">
        <v>11564</v>
      </c>
      <c r="E592" s="661" t="s">
        <v>26</v>
      </c>
      <c r="F592" s="831" t="s">
        <v>15249</v>
      </c>
      <c r="G592" s="831"/>
      <c r="H592" s="831">
        <v>3.11922E-2</v>
      </c>
      <c r="I592" s="831"/>
      <c r="J592" s="832">
        <v>2.5899999999999999E-2</v>
      </c>
      <c r="K592" s="832"/>
      <c r="L592" s="833"/>
    </row>
    <row r="593" spans="1:12" ht="24" customHeight="1">
      <c r="A593" s="664" t="s">
        <v>14073</v>
      </c>
      <c r="B593" s="660" t="s">
        <v>14276</v>
      </c>
      <c r="C593" s="659" t="s">
        <v>7</v>
      </c>
      <c r="D593" s="659" t="s">
        <v>11590</v>
      </c>
      <c r="E593" s="661" t="s">
        <v>26</v>
      </c>
      <c r="F593" s="831" t="s">
        <v>15248</v>
      </c>
      <c r="G593" s="831"/>
      <c r="H593" s="831">
        <v>3.11922E-2</v>
      </c>
      <c r="I593" s="831"/>
      <c r="J593" s="832">
        <v>7.4999999999999997E-3</v>
      </c>
      <c r="K593" s="832"/>
      <c r="L593" s="833"/>
    </row>
    <row r="594" spans="1:12" ht="17.100000000000001" customHeight="1">
      <c r="A594" s="645"/>
      <c r="B594" s="643"/>
      <c r="C594" s="643"/>
      <c r="D594" s="643"/>
      <c r="E594" s="643"/>
      <c r="F594" s="643"/>
      <c r="G594" s="643"/>
      <c r="H594" s="643"/>
      <c r="I594" s="643"/>
      <c r="J594" s="643" t="s">
        <v>14990</v>
      </c>
      <c r="K594" s="643"/>
      <c r="L594" s="646" t="s">
        <v>15083</v>
      </c>
    </row>
    <row r="595" spans="1:12">
      <c r="A595" s="827" t="s">
        <v>14092</v>
      </c>
      <c r="B595" s="828"/>
      <c r="C595" s="828"/>
      <c r="D595" s="828"/>
      <c r="E595" s="828"/>
      <c r="F595" s="828"/>
      <c r="G595" s="828"/>
      <c r="H595" s="828"/>
      <c r="I595" s="641"/>
      <c r="J595" s="641"/>
      <c r="K595" s="641"/>
      <c r="L595" s="642"/>
    </row>
    <row r="596" spans="1:12" ht="17.100000000000001" customHeight="1">
      <c r="A596" s="640" t="s">
        <v>14994</v>
      </c>
      <c r="B596" s="643" t="s">
        <v>14089</v>
      </c>
      <c r="C596" s="641" t="s">
        <v>14088</v>
      </c>
      <c r="D596" s="641" t="s">
        <v>14087</v>
      </c>
      <c r="E596" s="644" t="s">
        <v>14085</v>
      </c>
      <c r="F596" s="829" t="s">
        <v>14083</v>
      </c>
      <c r="G596" s="829"/>
      <c r="H596" s="829" t="s">
        <v>14993</v>
      </c>
      <c r="I596" s="829"/>
      <c r="J596" s="829" t="s">
        <v>14082</v>
      </c>
      <c r="K596" s="829"/>
      <c r="L596" s="830"/>
    </row>
    <row r="597" spans="1:12" ht="24" customHeight="1">
      <c r="A597" s="664" t="s">
        <v>14073</v>
      </c>
      <c r="B597" s="660" t="s">
        <v>14290</v>
      </c>
      <c r="C597" s="659" t="s">
        <v>7</v>
      </c>
      <c r="D597" s="659" t="s">
        <v>5473</v>
      </c>
      <c r="E597" s="661" t="s">
        <v>26</v>
      </c>
      <c r="F597" s="831" t="s">
        <v>15246</v>
      </c>
      <c r="G597" s="831"/>
      <c r="H597" s="831">
        <v>1.5927400000000001E-2</v>
      </c>
      <c r="I597" s="831"/>
      <c r="J597" s="832">
        <v>8.1100000000000005E-2</v>
      </c>
      <c r="K597" s="832"/>
      <c r="L597" s="833"/>
    </row>
    <row r="598" spans="1:12" ht="24" customHeight="1">
      <c r="A598" s="664" t="s">
        <v>14073</v>
      </c>
      <c r="B598" s="660" t="s">
        <v>14278</v>
      </c>
      <c r="C598" s="659" t="s">
        <v>7</v>
      </c>
      <c r="D598" s="659" t="s">
        <v>6260</v>
      </c>
      <c r="E598" s="661" t="s">
        <v>26</v>
      </c>
      <c r="F598" s="831" t="s">
        <v>15040</v>
      </c>
      <c r="G598" s="831"/>
      <c r="H598" s="831">
        <v>1.5927400000000001E-2</v>
      </c>
      <c r="I598" s="831"/>
      <c r="J598" s="832">
        <v>0.1145</v>
      </c>
      <c r="K598" s="832"/>
      <c r="L598" s="833"/>
    </row>
    <row r="599" spans="1:12" ht="17.100000000000001" customHeight="1">
      <c r="A599" s="645"/>
      <c r="B599" s="643"/>
      <c r="C599" s="643"/>
      <c r="D599" s="643"/>
      <c r="E599" s="643"/>
      <c r="F599" s="643"/>
      <c r="G599" s="643"/>
      <c r="H599" s="643"/>
      <c r="I599" s="643"/>
      <c r="J599" s="643" t="s">
        <v>14990</v>
      </c>
      <c r="K599" s="643"/>
      <c r="L599" s="646" t="s">
        <v>15161</v>
      </c>
    </row>
    <row r="600" spans="1:12">
      <c r="A600" s="827" t="s">
        <v>14071</v>
      </c>
      <c r="B600" s="828"/>
      <c r="C600" s="828"/>
      <c r="D600" s="828"/>
      <c r="E600" s="828"/>
      <c r="F600" s="828"/>
      <c r="G600" s="828"/>
      <c r="H600" s="828"/>
      <c r="I600" s="641"/>
      <c r="J600" s="641"/>
      <c r="K600" s="641"/>
      <c r="L600" s="642"/>
    </row>
    <row r="601" spans="1:12" ht="17.100000000000001" customHeight="1">
      <c r="A601" s="640" t="s">
        <v>14994</v>
      </c>
      <c r="B601" s="643" t="s">
        <v>14089</v>
      </c>
      <c r="C601" s="641" t="s">
        <v>14088</v>
      </c>
      <c r="D601" s="641" t="s">
        <v>14087</v>
      </c>
      <c r="E601" s="644" t="s">
        <v>14085</v>
      </c>
      <c r="F601" s="829" t="s">
        <v>14083</v>
      </c>
      <c r="G601" s="829"/>
      <c r="H601" s="829" t="s">
        <v>14993</v>
      </c>
      <c r="I601" s="829"/>
      <c r="J601" s="829" t="s">
        <v>14082</v>
      </c>
      <c r="K601" s="829"/>
      <c r="L601" s="830"/>
    </row>
    <row r="602" spans="1:12" ht="24" customHeight="1">
      <c r="A602" s="664" t="s">
        <v>14073</v>
      </c>
      <c r="B602" s="660" t="s">
        <v>14822</v>
      </c>
      <c r="C602" s="659" t="s">
        <v>7</v>
      </c>
      <c r="D602" s="659" t="s">
        <v>7258</v>
      </c>
      <c r="E602" s="661" t="s">
        <v>18</v>
      </c>
      <c r="F602" s="831" t="s">
        <v>15110</v>
      </c>
      <c r="G602" s="831"/>
      <c r="H602" s="831">
        <v>1.0609999999999999</v>
      </c>
      <c r="I602" s="831"/>
      <c r="J602" s="832">
        <v>2.81</v>
      </c>
      <c r="K602" s="832"/>
      <c r="L602" s="833"/>
    </row>
    <row r="603" spans="1:12" ht="17.100000000000001" customHeight="1">
      <c r="A603" s="645"/>
      <c r="B603" s="643"/>
      <c r="C603" s="643"/>
      <c r="D603" s="643"/>
      <c r="E603" s="643"/>
      <c r="F603" s="643"/>
      <c r="G603" s="643"/>
      <c r="H603" s="643"/>
      <c r="I603" s="643"/>
      <c r="J603" s="643" t="s">
        <v>14990</v>
      </c>
      <c r="K603" s="643"/>
      <c r="L603" s="646" t="s">
        <v>15646</v>
      </c>
    </row>
    <row r="604" spans="1:12">
      <c r="A604" s="827" t="s">
        <v>14094</v>
      </c>
      <c r="B604" s="828"/>
      <c r="C604" s="828"/>
      <c r="D604" s="828"/>
      <c r="E604" s="828"/>
      <c r="F604" s="828"/>
      <c r="G604" s="828"/>
      <c r="H604" s="828"/>
      <c r="I604" s="641"/>
      <c r="J604" s="641"/>
      <c r="K604" s="641"/>
      <c r="L604" s="642"/>
    </row>
    <row r="605" spans="1:12" ht="17.100000000000001" customHeight="1">
      <c r="A605" s="640" t="s">
        <v>14994</v>
      </c>
      <c r="B605" s="643" t="s">
        <v>14089</v>
      </c>
      <c r="C605" s="641" t="s">
        <v>14088</v>
      </c>
      <c r="D605" s="641" t="s">
        <v>14087</v>
      </c>
      <c r="E605" s="644" t="s">
        <v>14085</v>
      </c>
      <c r="F605" s="829" t="s">
        <v>14083</v>
      </c>
      <c r="G605" s="829"/>
      <c r="H605" s="829" t="s">
        <v>14993</v>
      </c>
      <c r="I605" s="829"/>
      <c r="J605" s="829" t="s">
        <v>14082</v>
      </c>
      <c r="K605" s="829"/>
      <c r="L605" s="830"/>
    </row>
    <row r="606" spans="1:12" ht="24" customHeight="1">
      <c r="A606" s="664" t="s">
        <v>14073</v>
      </c>
      <c r="B606" s="660" t="s">
        <v>14095</v>
      </c>
      <c r="C606" s="659" t="s">
        <v>7</v>
      </c>
      <c r="D606" s="659" t="s">
        <v>11736</v>
      </c>
      <c r="E606" s="661" t="s">
        <v>26</v>
      </c>
      <c r="F606" s="831" t="s">
        <v>14996</v>
      </c>
      <c r="G606" s="831"/>
      <c r="H606" s="831">
        <v>3.11922E-2</v>
      </c>
      <c r="I606" s="831"/>
      <c r="J606" s="832">
        <v>2.2100000000000002E-2</v>
      </c>
      <c r="K606" s="832"/>
      <c r="L606" s="833"/>
    </row>
    <row r="607" spans="1:12" ht="17.100000000000001" customHeight="1">
      <c r="A607" s="645"/>
      <c r="B607" s="643"/>
      <c r="C607" s="643"/>
      <c r="D607" s="643"/>
      <c r="E607" s="643"/>
      <c r="F607" s="643"/>
      <c r="G607" s="643"/>
      <c r="H607" s="643"/>
      <c r="I607" s="643"/>
      <c r="J607" s="643" t="s">
        <v>14990</v>
      </c>
      <c r="K607" s="643"/>
      <c r="L607" s="646" t="s">
        <v>15009</v>
      </c>
    </row>
    <row r="608" spans="1:12">
      <c r="A608" s="827" t="s">
        <v>14096</v>
      </c>
      <c r="B608" s="828"/>
      <c r="C608" s="828"/>
      <c r="D608" s="828"/>
      <c r="E608" s="828"/>
      <c r="F608" s="828"/>
      <c r="G608" s="828"/>
      <c r="H608" s="828"/>
      <c r="I608" s="641"/>
      <c r="J608" s="641"/>
      <c r="K608" s="641"/>
      <c r="L608" s="642"/>
    </row>
    <row r="609" spans="1:12" ht="17.100000000000001" customHeight="1">
      <c r="A609" s="640" t="s">
        <v>14994</v>
      </c>
      <c r="B609" s="643" t="s">
        <v>14089</v>
      </c>
      <c r="C609" s="641" t="s">
        <v>14088</v>
      </c>
      <c r="D609" s="641" t="s">
        <v>14087</v>
      </c>
      <c r="E609" s="644" t="s">
        <v>14085</v>
      </c>
      <c r="F609" s="829" t="s">
        <v>14083</v>
      </c>
      <c r="G609" s="829"/>
      <c r="H609" s="829" t="s">
        <v>14993</v>
      </c>
      <c r="I609" s="829"/>
      <c r="J609" s="829" t="s">
        <v>14082</v>
      </c>
      <c r="K609" s="829"/>
      <c r="L609" s="830"/>
    </row>
    <row r="610" spans="1:12" ht="24" customHeight="1">
      <c r="A610" s="664" t="s">
        <v>14073</v>
      </c>
      <c r="B610" s="660" t="s">
        <v>14097</v>
      </c>
      <c r="C610" s="659" t="s">
        <v>7</v>
      </c>
      <c r="D610" s="659" t="s">
        <v>11676</v>
      </c>
      <c r="E610" s="661" t="s">
        <v>26</v>
      </c>
      <c r="F610" s="831" t="s">
        <v>14995</v>
      </c>
      <c r="G610" s="831"/>
      <c r="H610" s="831">
        <v>3.11922E-2</v>
      </c>
      <c r="I610" s="831"/>
      <c r="J610" s="832">
        <v>2.2000000000000001E-3</v>
      </c>
      <c r="K610" s="832"/>
      <c r="L610" s="833"/>
    </row>
    <row r="611" spans="1:12" ht="17.100000000000001" customHeight="1">
      <c r="A611" s="645"/>
      <c r="B611" s="643"/>
      <c r="C611" s="643"/>
      <c r="D611" s="643"/>
      <c r="E611" s="643"/>
      <c r="F611" s="643"/>
      <c r="G611" s="643"/>
      <c r="H611" s="643"/>
      <c r="I611" s="643"/>
      <c r="J611" s="643" t="s">
        <v>14990</v>
      </c>
      <c r="K611" s="643"/>
      <c r="L611" s="646" t="s">
        <v>15296</v>
      </c>
    </row>
    <row r="612" spans="1:12">
      <c r="A612" s="827" t="s">
        <v>14100</v>
      </c>
      <c r="B612" s="828"/>
      <c r="C612" s="828"/>
      <c r="D612" s="828"/>
      <c r="E612" s="828"/>
      <c r="F612" s="828"/>
      <c r="G612" s="828"/>
      <c r="H612" s="828"/>
      <c r="I612" s="641"/>
      <c r="J612" s="641"/>
      <c r="K612" s="641"/>
      <c r="L612" s="642"/>
    </row>
    <row r="613" spans="1:12" ht="17.100000000000001" customHeight="1">
      <c r="A613" s="640" t="s">
        <v>14994</v>
      </c>
      <c r="B613" s="643" t="s">
        <v>14089</v>
      </c>
      <c r="C613" s="641" t="s">
        <v>14088</v>
      </c>
      <c r="D613" s="641" t="s">
        <v>14087</v>
      </c>
      <c r="E613" s="644" t="s">
        <v>14085</v>
      </c>
      <c r="F613" s="829" t="s">
        <v>14083</v>
      </c>
      <c r="G613" s="829"/>
      <c r="H613" s="829" t="s">
        <v>14993</v>
      </c>
      <c r="I613" s="829"/>
      <c r="J613" s="829" t="s">
        <v>14082</v>
      </c>
      <c r="K613" s="829"/>
      <c r="L613" s="830"/>
    </row>
    <row r="614" spans="1:12" ht="24" customHeight="1">
      <c r="A614" s="664" t="s">
        <v>14073</v>
      </c>
      <c r="B614" s="660" t="s">
        <v>14103</v>
      </c>
      <c r="C614" s="659" t="s">
        <v>7</v>
      </c>
      <c r="D614" s="659" t="s">
        <v>11501</v>
      </c>
      <c r="E614" s="661" t="s">
        <v>26</v>
      </c>
      <c r="F614" s="831" t="s">
        <v>14992</v>
      </c>
      <c r="G614" s="831"/>
      <c r="H614" s="831">
        <v>3.11922E-2</v>
      </c>
      <c r="I614" s="831"/>
      <c r="J614" s="832">
        <v>6.8599999999999994E-2</v>
      </c>
      <c r="K614" s="832"/>
      <c r="L614" s="833"/>
    </row>
    <row r="615" spans="1:12" ht="24" customHeight="1">
      <c r="A615" s="664" t="s">
        <v>14073</v>
      </c>
      <c r="B615" s="660" t="s">
        <v>14101</v>
      </c>
      <c r="C615" s="659" t="s">
        <v>7</v>
      </c>
      <c r="D615" s="659" t="s">
        <v>11582</v>
      </c>
      <c r="E615" s="661" t="s">
        <v>26</v>
      </c>
      <c r="F615" s="831" t="s">
        <v>14991</v>
      </c>
      <c r="G615" s="831"/>
      <c r="H615" s="831">
        <v>3.11922E-2</v>
      </c>
      <c r="I615" s="831"/>
      <c r="J615" s="832">
        <v>1.09E-2</v>
      </c>
      <c r="K615" s="832"/>
      <c r="L615" s="833"/>
    </row>
    <row r="616" spans="1:12" ht="17.100000000000001" customHeight="1">
      <c r="A616" s="645"/>
      <c r="B616" s="643"/>
      <c r="C616" s="643"/>
      <c r="D616" s="643"/>
      <c r="E616" s="643"/>
      <c r="F616" s="643"/>
      <c r="G616" s="643"/>
      <c r="H616" s="643"/>
      <c r="I616" s="643"/>
      <c r="J616" s="643" t="s">
        <v>14990</v>
      </c>
      <c r="K616" s="643"/>
      <c r="L616" s="646" t="s">
        <v>15422</v>
      </c>
    </row>
    <row r="617" spans="1:12" ht="17.100000000000001" customHeight="1">
      <c r="A617" s="640" t="s">
        <v>14988</v>
      </c>
      <c r="B617" s="641"/>
      <c r="C617" s="641"/>
      <c r="D617" s="641"/>
      <c r="E617" s="641"/>
      <c r="F617" s="641"/>
      <c r="G617" s="641"/>
      <c r="H617" s="641"/>
      <c r="I617" s="641"/>
      <c r="J617" s="641"/>
      <c r="K617" s="641"/>
      <c r="L617" s="642"/>
    </row>
    <row r="618" spans="1:12" ht="17.100000000000001" customHeight="1">
      <c r="A618" s="645"/>
      <c r="B618" s="643"/>
      <c r="C618" s="643"/>
      <c r="D618" s="643"/>
      <c r="E618" s="643"/>
      <c r="F618" s="643"/>
      <c r="G618" s="643"/>
      <c r="H618" s="643"/>
      <c r="I618" s="643"/>
      <c r="J618" s="643" t="s">
        <v>14987</v>
      </c>
      <c r="K618" s="643"/>
      <c r="L618" s="646" t="s">
        <v>15645</v>
      </c>
    </row>
    <row r="619" spans="1:12" ht="17.100000000000001" customHeight="1">
      <c r="A619" s="645"/>
      <c r="B619" s="643"/>
      <c r="C619" s="643"/>
      <c r="D619" s="643"/>
      <c r="E619" s="643"/>
      <c r="F619" s="643"/>
      <c r="G619" s="643"/>
      <c r="H619" s="643"/>
      <c r="I619" s="643"/>
      <c r="J619" s="643" t="s">
        <v>14985</v>
      </c>
      <c r="K619" s="643" t="s">
        <v>14984</v>
      </c>
      <c r="L619" s="646" t="s">
        <v>15644</v>
      </c>
    </row>
    <row r="620" spans="1:12" ht="17.100000000000001" customHeight="1">
      <c r="A620" s="645"/>
      <c r="B620" s="643"/>
      <c r="C620" s="643"/>
      <c r="D620" s="643"/>
      <c r="E620" s="643"/>
      <c r="F620" s="643"/>
      <c r="G620" s="643"/>
      <c r="H620" s="643"/>
      <c r="I620" s="643"/>
      <c r="J620" s="643" t="s">
        <v>14982</v>
      </c>
      <c r="K620" s="643"/>
      <c r="L620" s="646" t="s">
        <v>15643</v>
      </c>
    </row>
    <row r="621" spans="1:12" ht="17.100000000000001" customHeight="1">
      <c r="A621" s="645"/>
      <c r="B621" s="643"/>
      <c r="C621" s="643"/>
      <c r="D621" s="643"/>
      <c r="E621" s="643"/>
      <c r="F621" s="643"/>
      <c r="G621" s="643"/>
      <c r="H621" s="643"/>
      <c r="I621" s="643"/>
      <c r="J621" s="643" t="s">
        <v>14980</v>
      </c>
      <c r="K621" s="643" t="s">
        <v>14873</v>
      </c>
      <c r="L621" s="646" t="s">
        <v>15595</v>
      </c>
    </row>
    <row r="622" spans="1:12" ht="17.100000000000001" customHeight="1">
      <c r="A622" s="645"/>
      <c r="B622" s="643"/>
      <c r="C622" s="643"/>
      <c r="D622" s="643"/>
      <c r="E622" s="643"/>
      <c r="F622" s="643"/>
      <c r="G622" s="643"/>
      <c r="H622" s="643"/>
      <c r="I622" s="643"/>
      <c r="J622" s="643" t="s">
        <v>14978</v>
      </c>
      <c r="K622" s="643"/>
      <c r="L622" s="646" t="s">
        <v>15305</v>
      </c>
    </row>
    <row r="623" spans="1:12" ht="30" customHeight="1">
      <c r="A623" s="647"/>
      <c r="B623" s="644"/>
      <c r="C623" s="644"/>
      <c r="D623" s="644"/>
      <c r="E623" s="644"/>
      <c r="F623" s="644"/>
      <c r="G623" s="644"/>
      <c r="H623" s="644"/>
      <c r="I623" s="644"/>
      <c r="J623" s="644"/>
      <c r="K623" s="644"/>
      <c r="L623" s="648"/>
    </row>
    <row r="624" spans="1:12" ht="24" customHeight="1">
      <c r="A624" s="662" t="s">
        <v>16434</v>
      </c>
      <c r="B624" s="657" t="s">
        <v>14820</v>
      </c>
      <c r="C624" s="656" t="s">
        <v>7</v>
      </c>
      <c r="D624" s="656" t="s">
        <v>1934</v>
      </c>
      <c r="E624" s="658" t="s">
        <v>18</v>
      </c>
      <c r="F624" s="657"/>
      <c r="G624" s="657"/>
      <c r="H624" s="657"/>
      <c r="I624" s="657"/>
      <c r="J624" s="657"/>
      <c r="K624" s="657"/>
      <c r="L624" s="663"/>
    </row>
    <row r="625" spans="1:12">
      <c r="A625" s="827" t="s">
        <v>14098</v>
      </c>
      <c r="B625" s="828"/>
      <c r="C625" s="828"/>
      <c r="D625" s="828"/>
      <c r="E625" s="828"/>
      <c r="F625" s="828"/>
      <c r="G625" s="828"/>
      <c r="H625" s="828"/>
      <c r="I625" s="641"/>
      <c r="J625" s="641"/>
      <c r="K625" s="641"/>
      <c r="L625" s="642"/>
    </row>
    <row r="626" spans="1:12" ht="17.100000000000001" customHeight="1">
      <c r="A626" s="640" t="s">
        <v>14994</v>
      </c>
      <c r="B626" s="643" t="s">
        <v>14089</v>
      </c>
      <c r="C626" s="641" t="s">
        <v>14088</v>
      </c>
      <c r="D626" s="641" t="s">
        <v>14087</v>
      </c>
      <c r="E626" s="644" t="s">
        <v>14085</v>
      </c>
      <c r="F626" s="829" t="s">
        <v>14083</v>
      </c>
      <c r="G626" s="829"/>
      <c r="H626" s="829" t="s">
        <v>14993</v>
      </c>
      <c r="I626" s="829"/>
      <c r="J626" s="829" t="s">
        <v>14082</v>
      </c>
      <c r="K626" s="829"/>
      <c r="L626" s="830"/>
    </row>
    <row r="627" spans="1:12" ht="24" customHeight="1">
      <c r="A627" s="664" t="s">
        <v>14073</v>
      </c>
      <c r="B627" s="660" t="s">
        <v>14277</v>
      </c>
      <c r="C627" s="659" t="s">
        <v>7</v>
      </c>
      <c r="D627" s="659" t="s">
        <v>11564</v>
      </c>
      <c r="E627" s="661" t="s">
        <v>26</v>
      </c>
      <c r="F627" s="831" t="s">
        <v>15249</v>
      </c>
      <c r="G627" s="831"/>
      <c r="H627" s="831">
        <v>3.8435700000000003E-2</v>
      </c>
      <c r="I627" s="831"/>
      <c r="J627" s="832">
        <v>3.1899999999999998E-2</v>
      </c>
      <c r="K627" s="832"/>
      <c r="L627" s="833"/>
    </row>
    <row r="628" spans="1:12" ht="24" customHeight="1">
      <c r="A628" s="664" t="s">
        <v>14073</v>
      </c>
      <c r="B628" s="660" t="s">
        <v>14276</v>
      </c>
      <c r="C628" s="659" t="s">
        <v>7</v>
      </c>
      <c r="D628" s="659" t="s">
        <v>11590</v>
      </c>
      <c r="E628" s="661" t="s">
        <v>26</v>
      </c>
      <c r="F628" s="831" t="s">
        <v>15248</v>
      </c>
      <c r="G628" s="831"/>
      <c r="H628" s="831">
        <v>3.8435700000000003E-2</v>
      </c>
      <c r="I628" s="831"/>
      <c r="J628" s="832">
        <v>9.1999999999999998E-3</v>
      </c>
      <c r="K628" s="832"/>
      <c r="L628" s="833"/>
    </row>
    <row r="629" spans="1:12" ht="17.100000000000001" customHeight="1">
      <c r="A629" s="645"/>
      <c r="B629" s="643"/>
      <c r="C629" s="643"/>
      <c r="D629" s="643"/>
      <c r="E629" s="643"/>
      <c r="F629" s="643"/>
      <c r="G629" s="643"/>
      <c r="H629" s="643"/>
      <c r="I629" s="643"/>
      <c r="J629" s="643" t="s">
        <v>14990</v>
      </c>
      <c r="K629" s="643"/>
      <c r="L629" s="646" t="s">
        <v>15150</v>
      </c>
    </row>
    <row r="630" spans="1:12">
      <c r="A630" s="827" t="s">
        <v>14092</v>
      </c>
      <c r="B630" s="828"/>
      <c r="C630" s="828"/>
      <c r="D630" s="828"/>
      <c r="E630" s="828"/>
      <c r="F630" s="828"/>
      <c r="G630" s="828"/>
      <c r="H630" s="828"/>
      <c r="I630" s="641"/>
      <c r="J630" s="641"/>
      <c r="K630" s="641"/>
      <c r="L630" s="642"/>
    </row>
    <row r="631" spans="1:12" ht="17.100000000000001" customHeight="1">
      <c r="A631" s="640" t="s">
        <v>14994</v>
      </c>
      <c r="B631" s="643" t="s">
        <v>14089</v>
      </c>
      <c r="C631" s="641" t="s">
        <v>14088</v>
      </c>
      <c r="D631" s="641" t="s">
        <v>14087</v>
      </c>
      <c r="E631" s="644" t="s">
        <v>14085</v>
      </c>
      <c r="F631" s="829" t="s">
        <v>14083</v>
      </c>
      <c r="G631" s="829"/>
      <c r="H631" s="829" t="s">
        <v>14993</v>
      </c>
      <c r="I631" s="829"/>
      <c r="J631" s="829" t="s">
        <v>14082</v>
      </c>
      <c r="K631" s="829"/>
      <c r="L631" s="830"/>
    </row>
    <row r="632" spans="1:12" ht="24" customHeight="1">
      <c r="A632" s="664" t="s">
        <v>14073</v>
      </c>
      <c r="B632" s="660" t="s">
        <v>14290</v>
      </c>
      <c r="C632" s="659" t="s">
        <v>7</v>
      </c>
      <c r="D632" s="659" t="s">
        <v>5473</v>
      </c>
      <c r="E632" s="661" t="s">
        <v>26</v>
      </c>
      <c r="F632" s="831" t="s">
        <v>15246</v>
      </c>
      <c r="G632" s="831"/>
      <c r="H632" s="831">
        <v>1.9466799999999999E-2</v>
      </c>
      <c r="I632" s="831"/>
      <c r="J632" s="832">
        <v>9.9099999999999994E-2</v>
      </c>
      <c r="K632" s="832"/>
      <c r="L632" s="833"/>
    </row>
    <row r="633" spans="1:12" ht="24" customHeight="1">
      <c r="A633" s="664" t="s">
        <v>14073</v>
      </c>
      <c r="B633" s="660" t="s">
        <v>14278</v>
      </c>
      <c r="C633" s="659" t="s">
        <v>7</v>
      </c>
      <c r="D633" s="659" t="s">
        <v>6260</v>
      </c>
      <c r="E633" s="661" t="s">
        <v>26</v>
      </c>
      <c r="F633" s="831" t="s">
        <v>15040</v>
      </c>
      <c r="G633" s="831"/>
      <c r="H633" s="831">
        <v>1.9466799999999999E-2</v>
      </c>
      <c r="I633" s="831"/>
      <c r="J633" s="832">
        <v>0.14000000000000001</v>
      </c>
      <c r="K633" s="832"/>
      <c r="L633" s="833"/>
    </row>
    <row r="634" spans="1:12" ht="17.100000000000001" customHeight="1">
      <c r="A634" s="645"/>
      <c r="B634" s="643"/>
      <c r="C634" s="643"/>
      <c r="D634" s="643"/>
      <c r="E634" s="643"/>
      <c r="F634" s="643"/>
      <c r="G634" s="643"/>
      <c r="H634" s="643"/>
      <c r="I634" s="643"/>
      <c r="J634" s="643" t="s">
        <v>14990</v>
      </c>
      <c r="K634" s="643"/>
      <c r="L634" s="646" t="s">
        <v>15248</v>
      </c>
    </row>
    <row r="635" spans="1:12">
      <c r="A635" s="827" t="s">
        <v>14071</v>
      </c>
      <c r="B635" s="828"/>
      <c r="C635" s="828"/>
      <c r="D635" s="828"/>
      <c r="E635" s="828"/>
      <c r="F635" s="828"/>
      <c r="G635" s="828"/>
      <c r="H635" s="828"/>
      <c r="I635" s="641"/>
      <c r="J635" s="641"/>
      <c r="K635" s="641"/>
      <c r="L635" s="642"/>
    </row>
    <row r="636" spans="1:12" ht="17.100000000000001" customHeight="1">
      <c r="A636" s="640" t="s">
        <v>14994</v>
      </c>
      <c r="B636" s="643" t="s">
        <v>14089</v>
      </c>
      <c r="C636" s="641" t="s">
        <v>14088</v>
      </c>
      <c r="D636" s="641" t="s">
        <v>14087</v>
      </c>
      <c r="E636" s="644" t="s">
        <v>14085</v>
      </c>
      <c r="F636" s="829" t="s">
        <v>14083</v>
      </c>
      <c r="G636" s="829"/>
      <c r="H636" s="829" t="s">
        <v>14993</v>
      </c>
      <c r="I636" s="829"/>
      <c r="J636" s="829" t="s">
        <v>14082</v>
      </c>
      <c r="K636" s="829"/>
      <c r="L636" s="830"/>
    </row>
    <row r="637" spans="1:12" ht="24" customHeight="1">
      <c r="A637" s="664" t="s">
        <v>14073</v>
      </c>
      <c r="B637" s="660" t="s">
        <v>14819</v>
      </c>
      <c r="C637" s="659" t="s">
        <v>7</v>
      </c>
      <c r="D637" s="659" t="s">
        <v>7259</v>
      </c>
      <c r="E637" s="661" t="s">
        <v>18</v>
      </c>
      <c r="F637" s="831" t="s">
        <v>16433</v>
      </c>
      <c r="G637" s="831"/>
      <c r="H637" s="831">
        <v>1.0609999999999999</v>
      </c>
      <c r="I637" s="831"/>
      <c r="J637" s="832">
        <v>6.31</v>
      </c>
      <c r="K637" s="832"/>
      <c r="L637" s="833"/>
    </row>
    <row r="638" spans="1:12" ht="17.100000000000001" customHeight="1">
      <c r="A638" s="645"/>
      <c r="B638" s="643"/>
      <c r="C638" s="643"/>
      <c r="D638" s="643"/>
      <c r="E638" s="643"/>
      <c r="F638" s="643"/>
      <c r="G638" s="643"/>
      <c r="H638" s="643"/>
      <c r="I638" s="643"/>
      <c r="J638" s="643" t="s">
        <v>14990</v>
      </c>
      <c r="K638" s="643"/>
      <c r="L638" s="646" t="s">
        <v>16432</v>
      </c>
    </row>
    <row r="639" spans="1:12">
      <c r="A639" s="827" t="s">
        <v>14094</v>
      </c>
      <c r="B639" s="828"/>
      <c r="C639" s="828"/>
      <c r="D639" s="828"/>
      <c r="E639" s="828"/>
      <c r="F639" s="828"/>
      <c r="G639" s="828"/>
      <c r="H639" s="828"/>
      <c r="I639" s="641"/>
      <c r="J639" s="641"/>
      <c r="K639" s="641"/>
      <c r="L639" s="642"/>
    </row>
    <row r="640" spans="1:12" ht="17.100000000000001" customHeight="1">
      <c r="A640" s="640" t="s">
        <v>14994</v>
      </c>
      <c r="B640" s="643" t="s">
        <v>14089</v>
      </c>
      <c r="C640" s="641" t="s">
        <v>14088</v>
      </c>
      <c r="D640" s="641" t="s">
        <v>14087</v>
      </c>
      <c r="E640" s="644" t="s">
        <v>14085</v>
      </c>
      <c r="F640" s="829" t="s">
        <v>14083</v>
      </c>
      <c r="G640" s="829"/>
      <c r="H640" s="829" t="s">
        <v>14993</v>
      </c>
      <c r="I640" s="829"/>
      <c r="J640" s="829" t="s">
        <v>14082</v>
      </c>
      <c r="K640" s="829"/>
      <c r="L640" s="830"/>
    </row>
    <row r="641" spans="1:12" ht="24" customHeight="1">
      <c r="A641" s="664" t="s">
        <v>14073</v>
      </c>
      <c r="B641" s="660" t="s">
        <v>14095</v>
      </c>
      <c r="C641" s="659" t="s">
        <v>7</v>
      </c>
      <c r="D641" s="659" t="s">
        <v>11736</v>
      </c>
      <c r="E641" s="661" t="s">
        <v>26</v>
      </c>
      <c r="F641" s="831" t="s">
        <v>14996</v>
      </c>
      <c r="G641" s="831"/>
      <c r="H641" s="831">
        <v>3.8435700000000003E-2</v>
      </c>
      <c r="I641" s="831"/>
      <c r="J641" s="832">
        <v>2.7300000000000001E-2</v>
      </c>
      <c r="K641" s="832"/>
      <c r="L641" s="833"/>
    </row>
    <row r="642" spans="1:12" ht="17.100000000000001" customHeight="1">
      <c r="A642" s="645"/>
      <c r="B642" s="643"/>
      <c r="C642" s="643"/>
      <c r="D642" s="643"/>
      <c r="E642" s="643"/>
      <c r="F642" s="643"/>
      <c r="G642" s="643"/>
      <c r="H642" s="643"/>
      <c r="I642" s="643"/>
      <c r="J642" s="643" t="s">
        <v>14990</v>
      </c>
      <c r="K642" s="643"/>
      <c r="L642" s="646" t="s">
        <v>15083</v>
      </c>
    </row>
    <row r="643" spans="1:12">
      <c r="A643" s="827" t="s">
        <v>14096</v>
      </c>
      <c r="B643" s="828"/>
      <c r="C643" s="828"/>
      <c r="D643" s="828"/>
      <c r="E643" s="828"/>
      <c r="F643" s="828"/>
      <c r="G643" s="828"/>
      <c r="H643" s="828"/>
      <c r="I643" s="641"/>
      <c r="J643" s="641"/>
      <c r="K643" s="641"/>
      <c r="L643" s="642"/>
    </row>
    <row r="644" spans="1:12" ht="17.100000000000001" customHeight="1">
      <c r="A644" s="640" t="s">
        <v>14994</v>
      </c>
      <c r="B644" s="643" t="s">
        <v>14089</v>
      </c>
      <c r="C644" s="641" t="s">
        <v>14088</v>
      </c>
      <c r="D644" s="641" t="s">
        <v>14087</v>
      </c>
      <c r="E644" s="644" t="s">
        <v>14085</v>
      </c>
      <c r="F644" s="829" t="s">
        <v>14083</v>
      </c>
      <c r="G644" s="829"/>
      <c r="H644" s="829" t="s">
        <v>14993</v>
      </c>
      <c r="I644" s="829"/>
      <c r="J644" s="829" t="s">
        <v>14082</v>
      </c>
      <c r="K644" s="829"/>
      <c r="L644" s="830"/>
    </row>
    <row r="645" spans="1:12" ht="24" customHeight="1">
      <c r="A645" s="664" t="s">
        <v>14073</v>
      </c>
      <c r="B645" s="660" t="s">
        <v>14097</v>
      </c>
      <c r="C645" s="659" t="s">
        <v>7</v>
      </c>
      <c r="D645" s="659" t="s">
        <v>11676</v>
      </c>
      <c r="E645" s="661" t="s">
        <v>26</v>
      </c>
      <c r="F645" s="831" t="s">
        <v>14995</v>
      </c>
      <c r="G645" s="831"/>
      <c r="H645" s="831">
        <v>3.8435700000000003E-2</v>
      </c>
      <c r="I645" s="831"/>
      <c r="J645" s="832">
        <v>2.7000000000000001E-3</v>
      </c>
      <c r="K645" s="832"/>
      <c r="L645" s="833"/>
    </row>
    <row r="646" spans="1:12" ht="17.100000000000001" customHeight="1">
      <c r="A646" s="645"/>
      <c r="B646" s="643"/>
      <c r="C646" s="643"/>
      <c r="D646" s="643"/>
      <c r="E646" s="643"/>
      <c r="F646" s="643"/>
      <c r="G646" s="643"/>
      <c r="H646" s="643"/>
      <c r="I646" s="643"/>
      <c r="J646" s="643" t="s">
        <v>14990</v>
      </c>
      <c r="K646" s="643"/>
      <c r="L646" s="646" t="s">
        <v>15296</v>
      </c>
    </row>
    <row r="647" spans="1:12">
      <c r="A647" s="827" t="s">
        <v>14100</v>
      </c>
      <c r="B647" s="828"/>
      <c r="C647" s="828"/>
      <c r="D647" s="828"/>
      <c r="E647" s="828"/>
      <c r="F647" s="828"/>
      <c r="G647" s="828"/>
      <c r="H647" s="828"/>
      <c r="I647" s="641"/>
      <c r="J647" s="641"/>
      <c r="K647" s="641"/>
      <c r="L647" s="642"/>
    </row>
    <row r="648" spans="1:12" ht="17.100000000000001" customHeight="1">
      <c r="A648" s="640" t="s">
        <v>14994</v>
      </c>
      <c r="B648" s="643" t="s">
        <v>14089</v>
      </c>
      <c r="C648" s="641" t="s">
        <v>14088</v>
      </c>
      <c r="D648" s="641" t="s">
        <v>14087</v>
      </c>
      <c r="E648" s="644" t="s">
        <v>14085</v>
      </c>
      <c r="F648" s="829" t="s">
        <v>14083</v>
      </c>
      <c r="G648" s="829"/>
      <c r="H648" s="829" t="s">
        <v>14993</v>
      </c>
      <c r="I648" s="829"/>
      <c r="J648" s="829" t="s">
        <v>14082</v>
      </c>
      <c r="K648" s="829"/>
      <c r="L648" s="830"/>
    </row>
    <row r="649" spans="1:12" ht="24" customHeight="1">
      <c r="A649" s="664" t="s">
        <v>14073</v>
      </c>
      <c r="B649" s="660" t="s">
        <v>14103</v>
      </c>
      <c r="C649" s="659" t="s">
        <v>7</v>
      </c>
      <c r="D649" s="659" t="s">
        <v>11501</v>
      </c>
      <c r="E649" s="661" t="s">
        <v>26</v>
      </c>
      <c r="F649" s="831" t="s">
        <v>14992</v>
      </c>
      <c r="G649" s="831"/>
      <c r="H649" s="831">
        <v>3.8435700000000003E-2</v>
      </c>
      <c r="I649" s="831"/>
      <c r="J649" s="832">
        <v>8.4599999999999995E-2</v>
      </c>
      <c r="K649" s="832"/>
      <c r="L649" s="833"/>
    </row>
    <row r="650" spans="1:12" ht="24" customHeight="1">
      <c r="A650" s="664" t="s">
        <v>14073</v>
      </c>
      <c r="B650" s="660" t="s">
        <v>14101</v>
      </c>
      <c r="C650" s="659" t="s">
        <v>7</v>
      </c>
      <c r="D650" s="659" t="s">
        <v>11582</v>
      </c>
      <c r="E650" s="661" t="s">
        <v>26</v>
      </c>
      <c r="F650" s="831" t="s">
        <v>14991</v>
      </c>
      <c r="G650" s="831"/>
      <c r="H650" s="831">
        <v>3.8435700000000003E-2</v>
      </c>
      <c r="I650" s="831"/>
      <c r="J650" s="832">
        <v>1.35E-2</v>
      </c>
      <c r="K650" s="832"/>
      <c r="L650" s="833"/>
    </row>
    <row r="651" spans="1:12" ht="17.100000000000001" customHeight="1">
      <c r="A651" s="645"/>
      <c r="B651" s="643"/>
      <c r="C651" s="643"/>
      <c r="D651" s="643"/>
      <c r="E651" s="643"/>
      <c r="F651" s="643"/>
      <c r="G651" s="643"/>
      <c r="H651" s="643"/>
      <c r="I651" s="643"/>
      <c r="J651" s="643" t="s">
        <v>14990</v>
      </c>
      <c r="K651" s="643"/>
      <c r="L651" s="646" t="s">
        <v>15370</v>
      </c>
    </row>
    <row r="652" spans="1:12" ht="17.100000000000001" customHeight="1">
      <c r="A652" s="640" t="s">
        <v>14988</v>
      </c>
      <c r="B652" s="641"/>
      <c r="C652" s="641"/>
      <c r="D652" s="641"/>
      <c r="E652" s="641"/>
      <c r="F652" s="641"/>
      <c r="G652" s="641"/>
      <c r="H652" s="641"/>
      <c r="I652" s="641"/>
      <c r="J652" s="641"/>
      <c r="K652" s="641"/>
      <c r="L652" s="642"/>
    </row>
    <row r="653" spans="1:12" ht="17.100000000000001" customHeight="1">
      <c r="A653" s="645"/>
      <c r="B653" s="643"/>
      <c r="C653" s="643"/>
      <c r="D653" s="643"/>
      <c r="E653" s="643"/>
      <c r="F653" s="643"/>
      <c r="G653" s="643"/>
      <c r="H653" s="643"/>
      <c r="I653" s="643"/>
      <c r="J653" s="643" t="s">
        <v>14987</v>
      </c>
      <c r="K653" s="643"/>
      <c r="L653" s="646" t="s">
        <v>16431</v>
      </c>
    </row>
    <row r="654" spans="1:12" ht="17.100000000000001" customHeight="1">
      <c r="A654" s="645"/>
      <c r="B654" s="643"/>
      <c r="C654" s="643"/>
      <c r="D654" s="643"/>
      <c r="E654" s="643"/>
      <c r="F654" s="643"/>
      <c r="G654" s="643"/>
      <c r="H654" s="643"/>
      <c r="I654" s="643"/>
      <c r="J654" s="643" t="s">
        <v>14985</v>
      </c>
      <c r="K654" s="643" t="s">
        <v>14984</v>
      </c>
      <c r="L654" s="646" t="s">
        <v>16430</v>
      </c>
    </row>
    <row r="655" spans="1:12" ht="17.100000000000001" customHeight="1">
      <c r="A655" s="645"/>
      <c r="B655" s="643"/>
      <c r="C655" s="643"/>
      <c r="D655" s="643"/>
      <c r="E655" s="643"/>
      <c r="F655" s="643"/>
      <c r="G655" s="643"/>
      <c r="H655" s="643"/>
      <c r="I655" s="643"/>
      <c r="J655" s="643" t="s">
        <v>14982</v>
      </c>
      <c r="K655" s="643"/>
      <c r="L655" s="646" t="s">
        <v>16245</v>
      </c>
    </row>
    <row r="656" spans="1:12" ht="17.100000000000001" customHeight="1">
      <c r="A656" s="645"/>
      <c r="B656" s="643"/>
      <c r="C656" s="643"/>
      <c r="D656" s="643"/>
      <c r="E656" s="643"/>
      <c r="F656" s="643"/>
      <c r="G656" s="643"/>
      <c r="H656" s="643"/>
      <c r="I656" s="643"/>
      <c r="J656" s="643" t="s">
        <v>14980</v>
      </c>
      <c r="K656" s="643" t="s">
        <v>14873</v>
      </c>
      <c r="L656" s="646" t="s">
        <v>16429</v>
      </c>
    </row>
    <row r="657" spans="1:12" ht="17.100000000000001" customHeight="1">
      <c r="A657" s="645"/>
      <c r="B657" s="643"/>
      <c r="C657" s="643"/>
      <c r="D657" s="643"/>
      <c r="E657" s="643"/>
      <c r="F657" s="643"/>
      <c r="G657" s="643"/>
      <c r="H657" s="643"/>
      <c r="I657" s="643"/>
      <c r="J657" s="643" t="s">
        <v>14978</v>
      </c>
      <c r="K657" s="643"/>
      <c r="L657" s="646" t="s">
        <v>16428</v>
      </c>
    </row>
    <row r="658" spans="1:12" ht="30" customHeight="1">
      <c r="A658" s="647"/>
      <c r="B658" s="644"/>
      <c r="C658" s="644"/>
      <c r="D658" s="644"/>
      <c r="E658" s="644"/>
      <c r="F658" s="644"/>
      <c r="G658" s="644"/>
      <c r="H658" s="644"/>
      <c r="I658" s="644"/>
      <c r="J658" s="644"/>
      <c r="K658" s="644"/>
      <c r="L658" s="648"/>
    </row>
    <row r="659" spans="1:12" ht="24" customHeight="1">
      <c r="A659" s="662" t="s">
        <v>16427</v>
      </c>
      <c r="B659" s="657" t="s">
        <v>14817</v>
      </c>
      <c r="C659" s="656" t="s">
        <v>7</v>
      </c>
      <c r="D659" s="656" t="s">
        <v>1936</v>
      </c>
      <c r="E659" s="658" t="s">
        <v>18</v>
      </c>
      <c r="F659" s="657"/>
      <c r="G659" s="657"/>
      <c r="H659" s="657"/>
      <c r="I659" s="657"/>
      <c r="J659" s="657"/>
      <c r="K659" s="657"/>
      <c r="L659" s="663"/>
    </row>
    <row r="660" spans="1:12">
      <c r="A660" s="827" t="s">
        <v>14098</v>
      </c>
      <c r="B660" s="828"/>
      <c r="C660" s="828"/>
      <c r="D660" s="828"/>
      <c r="E660" s="828"/>
      <c r="F660" s="828"/>
      <c r="G660" s="828"/>
      <c r="H660" s="828"/>
      <c r="I660" s="641"/>
      <c r="J660" s="641"/>
      <c r="K660" s="641"/>
      <c r="L660" s="642"/>
    </row>
    <row r="661" spans="1:12" ht="17.100000000000001" customHeight="1">
      <c r="A661" s="640" t="s">
        <v>14994</v>
      </c>
      <c r="B661" s="643" t="s">
        <v>14089</v>
      </c>
      <c r="C661" s="641" t="s">
        <v>14088</v>
      </c>
      <c r="D661" s="641" t="s">
        <v>14087</v>
      </c>
      <c r="E661" s="644" t="s">
        <v>14085</v>
      </c>
      <c r="F661" s="829" t="s">
        <v>14083</v>
      </c>
      <c r="G661" s="829"/>
      <c r="H661" s="829" t="s">
        <v>14993</v>
      </c>
      <c r="I661" s="829"/>
      <c r="J661" s="829" t="s">
        <v>14082</v>
      </c>
      <c r="K661" s="829"/>
      <c r="L661" s="830"/>
    </row>
    <row r="662" spans="1:12" ht="24" customHeight="1">
      <c r="A662" s="664" t="s">
        <v>14073</v>
      </c>
      <c r="B662" s="660" t="s">
        <v>14277</v>
      </c>
      <c r="C662" s="659" t="s">
        <v>7</v>
      </c>
      <c r="D662" s="659" t="s">
        <v>11564</v>
      </c>
      <c r="E662" s="661" t="s">
        <v>26</v>
      </c>
      <c r="F662" s="831" t="s">
        <v>15249</v>
      </c>
      <c r="G662" s="831"/>
      <c r="H662" s="831">
        <v>5.5878499999999998E-2</v>
      </c>
      <c r="I662" s="831"/>
      <c r="J662" s="832">
        <v>4.6399999999999997E-2</v>
      </c>
      <c r="K662" s="832"/>
      <c r="L662" s="833"/>
    </row>
    <row r="663" spans="1:12" ht="24" customHeight="1">
      <c r="A663" s="664" t="s">
        <v>14073</v>
      </c>
      <c r="B663" s="660" t="s">
        <v>14276</v>
      </c>
      <c r="C663" s="659" t="s">
        <v>7</v>
      </c>
      <c r="D663" s="659" t="s">
        <v>11590</v>
      </c>
      <c r="E663" s="661" t="s">
        <v>26</v>
      </c>
      <c r="F663" s="831" t="s">
        <v>15248</v>
      </c>
      <c r="G663" s="831"/>
      <c r="H663" s="831">
        <v>5.5878499999999998E-2</v>
      </c>
      <c r="I663" s="831"/>
      <c r="J663" s="832">
        <v>1.34E-2</v>
      </c>
      <c r="K663" s="832"/>
      <c r="L663" s="833"/>
    </row>
    <row r="664" spans="1:12" ht="17.100000000000001" customHeight="1">
      <c r="A664" s="645"/>
      <c r="B664" s="643"/>
      <c r="C664" s="643"/>
      <c r="D664" s="643"/>
      <c r="E664" s="643"/>
      <c r="F664" s="643"/>
      <c r="G664" s="643"/>
      <c r="H664" s="643"/>
      <c r="I664" s="643"/>
      <c r="J664" s="643" t="s">
        <v>14990</v>
      </c>
      <c r="K664" s="643"/>
      <c r="L664" s="646" t="s">
        <v>15037</v>
      </c>
    </row>
    <row r="665" spans="1:12">
      <c r="A665" s="827" t="s">
        <v>14092</v>
      </c>
      <c r="B665" s="828"/>
      <c r="C665" s="828"/>
      <c r="D665" s="828"/>
      <c r="E665" s="828"/>
      <c r="F665" s="828"/>
      <c r="G665" s="828"/>
      <c r="H665" s="828"/>
      <c r="I665" s="641"/>
      <c r="J665" s="641"/>
      <c r="K665" s="641"/>
      <c r="L665" s="642"/>
    </row>
    <row r="666" spans="1:12" ht="17.100000000000001" customHeight="1">
      <c r="A666" s="640" t="s">
        <v>14994</v>
      </c>
      <c r="B666" s="643" t="s">
        <v>14089</v>
      </c>
      <c r="C666" s="641" t="s">
        <v>14088</v>
      </c>
      <c r="D666" s="641" t="s">
        <v>14087</v>
      </c>
      <c r="E666" s="644" t="s">
        <v>14085</v>
      </c>
      <c r="F666" s="829" t="s">
        <v>14083</v>
      </c>
      <c r="G666" s="829"/>
      <c r="H666" s="829" t="s">
        <v>14993</v>
      </c>
      <c r="I666" s="829"/>
      <c r="J666" s="829" t="s">
        <v>14082</v>
      </c>
      <c r="K666" s="829"/>
      <c r="L666" s="830"/>
    </row>
    <row r="667" spans="1:12" ht="24" customHeight="1">
      <c r="A667" s="664" t="s">
        <v>14073</v>
      </c>
      <c r="B667" s="660" t="s">
        <v>14290</v>
      </c>
      <c r="C667" s="659" t="s">
        <v>7</v>
      </c>
      <c r="D667" s="659" t="s">
        <v>5473</v>
      </c>
      <c r="E667" s="661" t="s">
        <v>26</v>
      </c>
      <c r="F667" s="831" t="s">
        <v>15246</v>
      </c>
      <c r="G667" s="831"/>
      <c r="H667" s="831">
        <v>2.87578E-2</v>
      </c>
      <c r="I667" s="831"/>
      <c r="J667" s="832">
        <v>0.1464</v>
      </c>
      <c r="K667" s="832"/>
      <c r="L667" s="833"/>
    </row>
    <row r="668" spans="1:12" ht="24" customHeight="1">
      <c r="A668" s="664" t="s">
        <v>14073</v>
      </c>
      <c r="B668" s="660" t="s">
        <v>14278</v>
      </c>
      <c r="C668" s="659" t="s">
        <v>7</v>
      </c>
      <c r="D668" s="659" t="s">
        <v>6260</v>
      </c>
      <c r="E668" s="661" t="s">
        <v>26</v>
      </c>
      <c r="F668" s="831" t="s">
        <v>15040</v>
      </c>
      <c r="G668" s="831"/>
      <c r="H668" s="831">
        <v>2.87578E-2</v>
      </c>
      <c r="I668" s="831"/>
      <c r="J668" s="832">
        <v>0.20680000000000001</v>
      </c>
      <c r="K668" s="832"/>
      <c r="L668" s="833"/>
    </row>
    <row r="669" spans="1:12" ht="17.100000000000001" customHeight="1">
      <c r="A669" s="645"/>
      <c r="B669" s="643"/>
      <c r="C669" s="643"/>
      <c r="D669" s="643"/>
      <c r="E669" s="643"/>
      <c r="F669" s="643"/>
      <c r="G669" s="643"/>
      <c r="H669" s="643"/>
      <c r="I669" s="643"/>
      <c r="J669" s="643" t="s">
        <v>14990</v>
      </c>
      <c r="K669" s="643"/>
      <c r="L669" s="646" t="s">
        <v>14991</v>
      </c>
    </row>
    <row r="670" spans="1:12">
      <c r="A670" s="827" t="s">
        <v>14071</v>
      </c>
      <c r="B670" s="828"/>
      <c r="C670" s="828"/>
      <c r="D670" s="828"/>
      <c r="E670" s="828"/>
      <c r="F670" s="828"/>
      <c r="G670" s="828"/>
      <c r="H670" s="828"/>
      <c r="I670" s="641"/>
      <c r="J670" s="641"/>
      <c r="K670" s="641"/>
      <c r="L670" s="642"/>
    </row>
    <row r="671" spans="1:12" ht="17.100000000000001" customHeight="1">
      <c r="A671" s="640" t="s">
        <v>14994</v>
      </c>
      <c r="B671" s="643" t="s">
        <v>14089</v>
      </c>
      <c r="C671" s="641" t="s">
        <v>14088</v>
      </c>
      <c r="D671" s="641" t="s">
        <v>14087</v>
      </c>
      <c r="E671" s="644" t="s">
        <v>14085</v>
      </c>
      <c r="F671" s="829" t="s">
        <v>14083</v>
      </c>
      <c r="G671" s="829"/>
      <c r="H671" s="829" t="s">
        <v>14993</v>
      </c>
      <c r="I671" s="829"/>
      <c r="J671" s="829" t="s">
        <v>14082</v>
      </c>
      <c r="K671" s="829"/>
      <c r="L671" s="830"/>
    </row>
    <row r="672" spans="1:12" ht="24" customHeight="1">
      <c r="A672" s="664" t="s">
        <v>14073</v>
      </c>
      <c r="B672" s="660" t="s">
        <v>14439</v>
      </c>
      <c r="C672" s="659" t="s">
        <v>7</v>
      </c>
      <c r="D672" s="659" t="s">
        <v>9083</v>
      </c>
      <c r="E672" s="661" t="s">
        <v>49</v>
      </c>
      <c r="F672" s="831" t="s">
        <v>15348</v>
      </c>
      <c r="G672" s="831"/>
      <c r="H672" s="831">
        <v>0.01</v>
      </c>
      <c r="I672" s="831"/>
      <c r="J672" s="832">
        <v>0.01</v>
      </c>
      <c r="K672" s="832"/>
      <c r="L672" s="833"/>
    </row>
    <row r="673" spans="1:12" ht="24" customHeight="1">
      <c r="A673" s="664" t="s">
        <v>14073</v>
      </c>
      <c r="B673" s="660" t="s">
        <v>14816</v>
      </c>
      <c r="C673" s="659" t="s">
        <v>7</v>
      </c>
      <c r="D673" s="659" t="s">
        <v>7265</v>
      </c>
      <c r="E673" s="661" t="s">
        <v>18</v>
      </c>
      <c r="F673" s="831" t="s">
        <v>16426</v>
      </c>
      <c r="G673" s="831"/>
      <c r="H673" s="831">
        <v>1.0609999999999999</v>
      </c>
      <c r="I673" s="831"/>
      <c r="J673" s="832">
        <v>10.52</v>
      </c>
      <c r="K673" s="832"/>
      <c r="L673" s="833"/>
    </row>
    <row r="674" spans="1:12" ht="17.100000000000001" customHeight="1">
      <c r="A674" s="645"/>
      <c r="B674" s="643"/>
      <c r="C674" s="643"/>
      <c r="D674" s="643"/>
      <c r="E674" s="643"/>
      <c r="F674" s="643"/>
      <c r="G674" s="643"/>
      <c r="H674" s="643"/>
      <c r="I674" s="643"/>
      <c r="J674" s="643" t="s">
        <v>14990</v>
      </c>
      <c r="K674" s="643"/>
      <c r="L674" s="646" t="s">
        <v>16425</v>
      </c>
    </row>
    <row r="675" spans="1:12">
      <c r="A675" s="827" t="s">
        <v>14094</v>
      </c>
      <c r="B675" s="828"/>
      <c r="C675" s="828"/>
      <c r="D675" s="828"/>
      <c r="E675" s="828"/>
      <c r="F675" s="828"/>
      <c r="G675" s="828"/>
      <c r="H675" s="828"/>
      <c r="I675" s="641"/>
      <c r="J675" s="641"/>
      <c r="K675" s="641"/>
      <c r="L675" s="642"/>
    </row>
    <row r="676" spans="1:12" ht="17.100000000000001" customHeight="1">
      <c r="A676" s="640" t="s">
        <v>14994</v>
      </c>
      <c r="B676" s="643" t="s">
        <v>14089</v>
      </c>
      <c r="C676" s="641" t="s">
        <v>14088</v>
      </c>
      <c r="D676" s="641" t="s">
        <v>14087</v>
      </c>
      <c r="E676" s="644" t="s">
        <v>14085</v>
      </c>
      <c r="F676" s="829" t="s">
        <v>14083</v>
      </c>
      <c r="G676" s="829"/>
      <c r="H676" s="829" t="s">
        <v>14993</v>
      </c>
      <c r="I676" s="829"/>
      <c r="J676" s="829" t="s">
        <v>14082</v>
      </c>
      <c r="K676" s="829"/>
      <c r="L676" s="830"/>
    </row>
    <row r="677" spans="1:12" ht="24" customHeight="1">
      <c r="A677" s="664" t="s">
        <v>14073</v>
      </c>
      <c r="B677" s="660" t="s">
        <v>14095</v>
      </c>
      <c r="C677" s="659" t="s">
        <v>7</v>
      </c>
      <c r="D677" s="659" t="s">
        <v>11736</v>
      </c>
      <c r="E677" s="661" t="s">
        <v>26</v>
      </c>
      <c r="F677" s="831" t="s">
        <v>14996</v>
      </c>
      <c r="G677" s="831"/>
      <c r="H677" s="831">
        <v>5.5878499999999998E-2</v>
      </c>
      <c r="I677" s="831"/>
      <c r="J677" s="832">
        <v>3.9699999999999999E-2</v>
      </c>
      <c r="K677" s="832"/>
      <c r="L677" s="833"/>
    </row>
    <row r="678" spans="1:12" ht="17.100000000000001" customHeight="1">
      <c r="A678" s="645"/>
      <c r="B678" s="643"/>
      <c r="C678" s="643"/>
      <c r="D678" s="643"/>
      <c r="E678" s="643"/>
      <c r="F678" s="643"/>
      <c r="G678" s="643"/>
      <c r="H678" s="643"/>
      <c r="I678" s="643"/>
      <c r="J678" s="643" t="s">
        <v>14990</v>
      </c>
      <c r="K678" s="643"/>
      <c r="L678" s="646" t="s">
        <v>15150</v>
      </c>
    </row>
    <row r="679" spans="1:12">
      <c r="A679" s="827" t="s">
        <v>14096</v>
      </c>
      <c r="B679" s="828"/>
      <c r="C679" s="828"/>
      <c r="D679" s="828"/>
      <c r="E679" s="828"/>
      <c r="F679" s="828"/>
      <c r="G679" s="828"/>
      <c r="H679" s="828"/>
      <c r="I679" s="641"/>
      <c r="J679" s="641"/>
      <c r="K679" s="641"/>
      <c r="L679" s="642"/>
    </row>
    <row r="680" spans="1:12" ht="17.100000000000001" customHeight="1">
      <c r="A680" s="640" t="s">
        <v>14994</v>
      </c>
      <c r="B680" s="643" t="s">
        <v>14089</v>
      </c>
      <c r="C680" s="641" t="s">
        <v>14088</v>
      </c>
      <c r="D680" s="641" t="s">
        <v>14087</v>
      </c>
      <c r="E680" s="644" t="s">
        <v>14085</v>
      </c>
      <c r="F680" s="829" t="s">
        <v>14083</v>
      </c>
      <c r="G680" s="829"/>
      <c r="H680" s="829" t="s">
        <v>14993</v>
      </c>
      <c r="I680" s="829"/>
      <c r="J680" s="829" t="s">
        <v>14082</v>
      </c>
      <c r="K680" s="829"/>
      <c r="L680" s="830"/>
    </row>
    <row r="681" spans="1:12" ht="24" customHeight="1">
      <c r="A681" s="664" t="s">
        <v>14073</v>
      </c>
      <c r="B681" s="660" t="s">
        <v>14097</v>
      </c>
      <c r="C681" s="659" t="s">
        <v>7</v>
      </c>
      <c r="D681" s="659" t="s">
        <v>11676</v>
      </c>
      <c r="E681" s="661" t="s">
        <v>26</v>
      </c>
      <c r="F681" s="831" t="s">
        <v>14995</v>
      </c>
      <c r="G681" s="831"/>
      <c r="H681" s="831">
        <v>5.5878499999999998E-2</v>
      </c>
      <c r="I681" s="831"/>
      <c r="J681" s="832">
        <v>3.8999999999999998E-3</v>
      </c>
      <c r="K681" s="832"/>
      <c r="L681" s="833"/>
    </row>
    <row r="682" spans="1:12" ht="17.100000000000001" customHeight="1">
      <c r="A682" s="645"/>
      <c r="B682" s="643"/>
      <c r="C682" s="643"/>
      <c r="D682" s="643"/>
      <c r="E682" s="643"/>
      <c r="F682" s="643"/>
      <c r="G682" s="643"/>
      <c r="H682" s="643"/>
      <c r="I682" s="643"/>
      <c r="J682" s="643" t="s">
        <v>14990</v>
      </c>
      <c r="K682" s="643"/>
      <c r="L682" s="646" t="s">
        <v>15296</v>
      </c>
    </row>
    <row r="683" spans="1:12">
      <c r="A683" s="827" t="s">
        <v>14100</v>
      </c>
      <c r="B683" s="828"/>
      <c r="C683" s="828"/>
      <c r="D683" s="828"/>
      <c r="E683" s="828"/>
      <c r="F683" s="828"/>
      <c r="G683" s="828"/>
      <c r="H683" s="828"/>
      <c r="I683" s="641"/>
      <c r="J683" s="641"/>
      <c r="K683" s="641"/>
      <c r="L683" s="642"/>
    </row>
    <row r="684" spans="1:12" ht="17.100000000000001" customHeight="1">
      <c r="A684" s="640" t="s">
        <v>14994</v>
      </c>
      <c r="B684" s="643" t="s">
        <v>14089</v>
      </c>
      <c r="C684" s="641" t="s">
        <v>14088</v>
      </c>
      <c r="D684" s="641" t="s">
        <v>14087</v>
      </c>
      <c r="E684" s="644" t="s">
        <v>14085</v>
      </c>
      <c r="F684" s="829" t="s">
        <v>14083</v>
      </c>
      <c r="G684" s="829"/>
      <c r="H684" s="829" t="s">
        <v>14993</v>
      </c>
      <c r="I684" s="829"/>
      <c r="J684" s="829" t="s">
        <v>14082</v>
      </c>
      <c r="K684" s="829"/>
      <c r="L684" s="830"/>
    </row>
    <row r="685" spans="1:12" ht="24" customHeight="1">
      <c r="A685" s="664" t="s">
        <v>14073</v>
      </c>
      <c r="B685" s="660" t="s">
        <v>14103</v>
      </c>
      <c r="C685" s="659" t="s">
        <v>7</v>
      </c>
      <c r="D685" s="659" t="s">
        <v>11501</v>
      </c>
      <c r="E685" s="661" t="s">
        <v>26</v>
      </c>
      <c r="F685" s="831" t="s">
        <v>14992</v>
      </c>
      <c r="G685" s="831"/>
      <c r="H685" s="831">
        <v>5.5878499999999998E-2</v>
      </c>
      <c r="I685" s="831"/>
      <c r="J685" s="832">
        <v>0.1229</v>
      </c>
      <c r="K685" s="832"/>
      <c r="L685" s="833"/>
    </row>
    <row r="686" spans="1:12" ht="24" customHeight="1">
      <c r="A686" s="664" t="s">
        <v>14073</v>
      </c>
      <c r="B686" s="660" t="s">
        <v>14101</v>
      </c>
      <c r="C686" s="659" t="s">
        <v>7</v>
      </c>
      <c r="D686" s="659" t="s">
        <v>11582</v>
      </c>
      <c r="E686" s="661" t="s">
        <v>26</v>
      </c>
      <c r="F686" s="831" t="s">
        <v>14991</v>
      </c>
      <c r="G686" s="831"/>
      <c r="H686" s="831">
        <v>5.5878499999999998E-2</v>
      </c>
      <c r="I686" s="831"/>
      <c r="J686" s="832">
        <v>1.9599999999999999E-2</v>
      </c>
      <c r="K686" s="832"/>
      <c r="L686" s="833"/>
    </row>
    <row r="687" spans="1:12" ht="17.100000000000001" customHeight="1">
      <c r="A687" s="645"/>
      <c r="B687" s="643"/>
      <c r="C687" s="643"/>
      <c r="D687" s="643"/>
      <c r="E687" s="643"/>
      <c r="F687" s="643"/>
      <c r="G687" s="643"/>
      <c r="H687" s="643"/>
      <c r="I687" s="643"/>
      <c r="J687" s="643" t="s">
        <v>14990</v>
      </c>
      <c r="K687" s="643"/>
      <c r="L687" s="646" t="s">
        <v>15318</v>
      </c>
    </row>
    <row r="688" spans="1:12" ht="17.100000000000001" customHeight="1">
      <c r="A688" s="640" t="s">
        <v>14988</v>
      </c>
      <c r="B688" s="641"/>
      <c r="C688" s="641"/>
      <c r="D688" s="641"/>
      <c r="E688" s="641"/>
      <c r="F688" s="641"/>
      <c r="G688" s="641"/>
      <c r="H688" s="641"/>
      <c r="I688" s="641"/>
      <c r="J688" s="641"/>
      <c r="K688" s="641"/>
      <c r="L688" s="642"/>
    </row>
    <row r="689" spans="1:12" ht="17.100000000000001" customHeight="1">
      <c r="A689" s="645"/>
      <c r="B689" s="643"/>
      <c r="C689" s="643"/>
      <c r="D689" s="643"/>
      <c r="E689" s="643"/>
      <c r="F689" s="643"/>
      <c r="G689" s="643"/>
      <c r="H689" s="643"/>
      <c r="I689" s="643"/>
      <c r="J689" s="643" t="s">
        <v>14987</v>
      </c>
      <c r="K689" s="643"/>
      <c r="L689" s="646" t="s">
        <v>16424</v>
      </c>
    </row>
    <row r="690" spans="1:12" ht="17.100000000000001" customHeight="1">
      <c r="A690" s="645"/>
      <c r="B690" s="643"/>
      <c r="C690" s="643"/>
      <c r="D690" s="643"/>
      <c r="E690" s="643"/>
      <c r="F690" s="643"/>
      <c r="G690" s="643"/>
      <c r="H690" s="643"/>
      <c r="I690" s="643"/>
      <c r="J690" s="643" t="s">
        <v>14985</v>
      </c>
      <c r="K690" s="643" t="s">
        <v>14984</v>
      </c>
      <c r="L690" s="646" t="s">
        <v>16423</v>
      </c>
    </row>
    <row r="691" spans="1:12" ht="17.100000000000001" customHeight="1">
      <c r="A691" s="645"/>
      <c r="B691" s="643"/>
      <c r="C691" s="643"/>
      <c r="D691" s="643"/>
      <c r="E691" s="643"/>
      <c r="F691" s="643"/>
      <c r="G691" s="643"/>
      <c r="H691" s="643"/>
      <c r="I691" s="643"/>
      <c r="J691" s="643" t="s">
        <v>14982</v>
      </c>
      <c r="K691" s="643"/>
      <c r="L691" s="646" t="s">
        <v>16422</v>
      </c>
    </row>
    <row r="692" spans="1:12" ht="17.100000000000001" customHeight="1">
      <c r="A692" s="645"/>
      <c r="B692" s="643"/>
      <c r="C692" s="643"/>
      <c r="D692" s="643"/>
      <c r="E692" s="643"/>
      <c r="F692" s="643"/>
      <c r="G692" s="643"/>
      <c r="H692" s="643"/>
      <c r="I692" s="643"/>
      <c r="J692" s="643" t="s">
        <v>14980</v>
      </c>
      <c r="K692" s="643" t="s">
        <v>14873</v>
      </c>
      <c r="L692" s="646" t="s">
        <v>16421</v>
      </c>
    </row>
    <row r="693" spans="1:12" ht="17.100000000000001" customHeight="1">
      <c r="A693" s="645"/>
      <c r="B693" s="643"/>
      <c r="C693" s="643"/>
      <c r="D693" s="643"/>
      <c r="E693" s="643"/>
      <c r="F693" s="643"/>
      <c r="G693" s="643"/>
      <c r="H693" s="643"/>
      <c r="I693" s="643"/>
      <c r="J693" s="643" t="s">
        <v>14978</v>
      </c>
      <c r="K693" s="643"/>
      <c r="L693" s="646" t="s">
        <v>15982</v>
      </c>
    </row>
    <row r="694" spans="1:12" ht="30" customHeight="1">
      <c r="A694" s="647"/>
      <c r="B694" s="644"/>
      <c r="C694" s="644"/>
      <c r="D694" s="644"/>
      <c r="E694" s="644"/>
      <c r="F694" s="644"/>
      <c r="G694" s="644"/>
      <c r="H694" s="644"/>
      <c r="I694" s="644"/>
      <c r="J694" s="644"/>
      <c r="K694" s="644"/>
      <c r="L694" s="648"/>
    </row>
    <row r="695" spans="1:12" ht="24" customHeight="1">
      <c r="A695" s="662" t="s">
        <v>16420</v>
      </c>
      <c r="B695" s="657" t="s">
        <v>14814</v>
      </c>
      <c r="C695" s="656" t="s">
        <v>7</v>
      </c>
      <c r="D695" s="656" t="s">
        <v>1937</v>
      </c>
      <c r="E695" s="658" t="s">
        <v>18</v>
      </c>
      <c r="F695" s="657"/>
      <c r="G695" s="657"/>
      <c r="H695" s="657"/>
      <c r="I695" s="657"/>
      <c r="J695" s="657"/>
      <c r="K695" s="657"/>
      <c r="L695" s="663"/>
    </row>
    <row r="696" spans="1:12">
      <c r="A696" s="827" t="s">
        <v>14098</v>
      </c>
      <c r="B696" s="828"/>
      <c r="C696" s="828"/>
      <c r="D696" s="828"/>
      <c r="E696" s="828"/>
      <c r="F696" s="828"/>
      <c r="G696" s="828"/>
      <c r="H696" s="828"/>
      <c r="I696" s="641"/>
      <c r="J696" s="641"/>
      <c r="K696" s="641"/>
      <c r="L696" s="642"/>
    </row>
    <row r="697" spans="1:12" ht="17.100000000000001" customHeight="1">
      <c r="A697" s="640" t="s">
        <v>14994</v>
      </c>
      <c r="B697" s="643" t="s">
        <v>14089</v>
      </c>
      <c r="C697" s="641" t="s">
        <v>14088</v>
      </c>
      <c r="D697" s="641" t="s">
        <v>14087</v>
      </c>
      <c r="E697" s="644" t="s">
        <v>14085</v>
      </c>
      <c r="F697" s="829" t="s">
        <v>14083</v>
      </c>
      <c r="G697" s="829"/>
      <c r="H697" s="829" t="s">
        <v>14993</v>
      </c>
      <c r="I697" s="829"/>
      <c r="J697" s="829" t="s">
        <v>14082</v>
      </c>
      <c r="K697" s="829"/>
      <c r="L697" s="830"/>
    </row>
    <row r="698" spans="1:12" ht="24" customHeight="1">
      <c r="A698" s="664" t="s">
        <v>14073</v>
      </c>
      <c r="B698" s="660" t="s">
        <v>14277</v>
      </c>
      <c r="C698" s="659" t="s">
        <v>7</v>
      </c>
      <c r="D698" s="659" t="s">
        <v>11564</v>
      </c>
      <c r="E698" s="661" t="s">
        <v>26</v>
      </c>
      <c r="F698" s="831" t="s">
        <v>15249</v>
      </c>
      <c r="G698" s="831"/>
      <c r="H698" s="831">
        <v>6.7169499999999993E-2</v>
      </c>
      <c r="I698" s="831"/>
      <c r="J698" s="832">
        <v>5.5800000000000002E-2</v>
      </c>
      <c r="K698" s="832"/>
      <c r="L698" s="833"/>
    </row>
    <row r="699" spans="1:12" ht="24" customHeight="1">
      <c r="A699" s="664" t="s">
        <v>14073</v>
      </c>
      <c r="B699" s="660" t="s">
        <v>14276</v>
      </c>
      <c r="C699" s="659" t="s">
        <v>7</v>
      </c>
      <c r="D699" s="659" t="s">
        <v>11590</v>
      </c>
      <c r="E699" s="661" t="s">
        <v>26</v>
      </c>
      <c r="F699" s="831" t="s">
        <v>15248</v>
      </c>
      <c r="G699" s="831"/>
      <c r="H699" s="831">
        <v>6.7169499999999993E-2</v>
      </c>
      <c r="I699" s="831"/>
      <c r="J699" s="832">
        <v>1.61E-2</v>
      </c>
      <c r="K699" s="832"/>
      <c r="L699" s="833"/>
    </row>
    <row r="700" spans="1:12" ht="17.100000000000001" customHeight="1">
      <c r="A700" s="645"/>
      <c r="B700" s="643"/>
      <c r="C700" s="643"/>
      <c r="D700" s="643"/>
      <c r="E700" s="643"/>
      <c r="F700" s="643"/>
      <c r="G700" s="643"/>
      <c r="H700" s="643"/>
      <c r="I700" s="643"/>
      <c r="J700" s="643" t="s">
        <v>14990</v>
      </c>
      <c r="K700" s="643"/>
      <c r="L700" s="646" t="s">
        <v>14995</v>
      </c>
    </row>
    <row r="701" spans="1:12">
      <c r="A701" s="827" t="s">
        <v>14092</v>
      </c>
      <c r="B701" s="828"/>
      <c r="C701" s="828"/>
      <c r="D701" s="828"/>
      <c r="E701" s="828"/>
      <c r="F701" s="828"/>
      <c r="G701" s="828"/>
      <c r="H701" s="828"/>
      <c r="I701" s="641"/>
      <c r="J701" s="641"/>
      <c r="K701" s="641"/>
      <c r="L701" s="642"/>
    </row>
    <row r="702" spans="1:12" ht="17.100000000000001" customHeight="1">
      <c r="A702" s="640" t="s">
        <v>14994</v>
      </c>
      <c r="B702" s="643" t="s">
        <v>14089</v>
      </c>
      <c r="C702" s="641" t="s">
        <v>14088</v>
      </c>
      <c r="D702" s="641" t="s">
        <v>14087</v>
      </c>
      <c r="E702" s="644" t="s">
        <v>14085</v>
      </c>
      <c r="F702" s="829" t="s">
        <v>14083</v>
      </c>
      <c r="G702" s="829"/>
      <c r="H702" s="829" t="s">
        <v>14993</v>
      </c>
      <c r="I702" s="829"/>
      <c r="J702" s="829" t="s">
        <v>14082</v>
      </c>
      <c r="K702" s="829"/>
      <c r="L702" s="830"/>
    </row>
    <row r="703" spans="1:12" ht="24" customHeight="1">
      <c r="A703" s="664" t="s">
        <v>14073</v>
      </c>
      <c r="B703" s="660" t="s">
        <v>14290</v>
      </c>
      <c r="C703" s="659" t="s">
        <v>7</v>
      </c>
      <c r="D703" s="659" t="s">
        <v>5473</v>
      </c>
      <c r="E703" s="661" t="s">
        <v>26</v>
      </c>
      <c r="F703" s="831" t="s">
        <v>15246</v>
      </c>
      <c r="G703" s="831"/>
      <c r="H703" s="831">
        <v>3.4066899999999997E-2</v>
      </c>
      <c r="I703" s="831"/>
      <c r="J703" s="832">
        <v>0.1734</v>
      </c>
      <c r="K703" s="832"/>
      <c r="L703" s="833"/>
    </row>
    <row r="704" spans="1:12" ht="24" customHeight="1">
      <c r="A704" s="664" t="s">
        <v>14073</v>
      </c>
      <c r="B704" s="660" t="s">
        <v>14278</v>
      </c>
      <c r="C704" s="659" t="s">
        <v>7</v>
      </c>
      <c r="D704" s="659" t="s">
        <v>6260</v>
      </c>
      <c r="E704" s="661" t="s">
        <v>26</v>
      </c>
      <c r="F704" s="831" t="s">
        <v>15040</v>
      </c>
      <c r="G704" s="831"/>
      <c r="H704" s="831">
        <v>3.4066899999999997E-2</v>
      </c>
      <c r="I704" s="831"/>
      <c r="J704" s="832">
        <v>0.24490000000000001</v>
      </c>
      <c r="K704" s="832"/>
      <c r="L704" s="833"/>
    </row>
    <row r="705" spans="1:12" ht="17.100000000000001" customHeight="1">
      <c r="A705" s="645"/>
      <c r="B705" s="643"/>
      <c r="C705" s="643"/>
      <c r="D705" s="643"/>
      <c r="E705" s="643"/>
      <c r="F705" s="643"/>
      <c r="G705" s="643"/>
      <c r="H705" s="643"/>
      <c r="I705" s="643"/>
      <c r="J705" s="643" t="s">
        <v>14990</v>
      </c>
      <c r="K705" s="643"/>
      <c r="L705" s="646" t="s">
        <v>15766</v>
      </c>
    </row>
    <row r="706" spans="1:12">
      <c r="A706" s="827" t="s">
        <v>14071</v>
      </c>
      <c r="B706" s="828"/>
      <c r="C706" s="828"/>
      <c r="D706" s="828"/>
      <c r="E706" s="828"/>
      <c r="F706" s="828"/>
      <c r="G706" s="828"/>
      <c r="H706" s="828"/>
      <c r="I706" s="641"/>
      <c r="J706" s="641"/>
      <c r="K706" s="641"/>
      <c r="L706" s="642"/>
    </row>
    <row r="707" spans="1:12" ht="17.100000000000001" customHeight="1">
      <c r="A707" s="640" t="s">
        <v>14994</v>
      </c>
      <c r="B707" s="643" t="s">
        <v>14089</v>
      </c>
      <c r="C707" s="641" t="s">
        <v>14088</v>
      </c>
      <c r="D707" s="641" t="s">
        <v>14087</v>
      </c>
      <c r="E707" s="644" t="s">
        <v>14085</v>
      </c>
      <c r="F707" s="829" t="s">
        <v>14083</v>
      </c>
      <c r="G707" s="829"/>
      <c r="H707" s="829" t="s">
        <v>14993</v>
      </c>
      <c r="I707" s="829"/>
      <c r="J707" s="829" t="s">
        <v>14082</v>
      </c>
      <c r="K707" s="829"/>
      <c r="L707" s="830"/>
    </row>
    <row r="708" spans="1:12" ht="24" customHeight="1">
      <c r="A708" s="664" t="s">
        <v>14073</v>
      </c>
      <c r="B708" s="660" t="s">
        <v>14439</v>
      </c>
      <c r="C708" s="659" t="s">
        <v>7</v>
      </c>
      <c r="D708" s="659" t="s">
        <v>9083</v>
      </c>
      <c r="E708" s="661" t="s">
        <v>49</v>
      </c>
      <c r="F708" s="831" t="s">
        <v>15348</v>
      </c>
      <c r="G708" s="831"/>
      <c r="H708" s="831">
        <v>1.0999999999999999E-2</v>
      </c>
      <c r="I708" s="831"/>
      <c r="J708" s="832">
        <v>0.02</v>
      </c>
      <c r="K708" s="832"/>
      <c r="L708" s="833"/>
    </row>
    <row r="709" spans="1:12" ht="24" customHeight="1">
      <c r="A709" s="664" t="s">
        <v>14073</v>
      </c>
      <c r="B709" s="660" t="s">
        <v>14813</v>
      </c>
      <c r="C709" s="659" t="s">
        <v>7</v>
      </c>
      <c r="D709" s="659" t="s">
        <v>7263</v>
      </c>
      <c r="E709" s="661" t="s">
        <v>18</v>
      </c>
      <c r="F709" s="831" t="s">
        <v>16419</v>
      </c>
      <c r="G709" s="831"/>
      <c r="H709" s="831">
        <v>1.0609999999999999</v>
      </c>
      <c r="I709" s="831"/>
      <c r="J709" s="832">
        <v>17.760000000000002</v>
      </c>
      <c r="K709" s="832"/>
      <c r="L709" s="833"/>
    </row>
    <row r="710" spans="1:12" ht="17.100000000000001" customHeight="1">
      <c r="A710" s="645"/>
      <c r="B710" s="643"/>
      <c r="C710" s="643"/>
      <c r="D710" s="643"/>
      <c r="E710" s="643"/>
      <c r="F710" s="643"/>
      <c r="G710" s="643"/>
      <c r="H710" s="643"/>
      <c r="I710" s="643"/>
      <c r="J710" s="643" t="s">
        <v>14990</v>
      </c>
      <c r="K710" s="643"/>
      <c r="L710" s="646" t="s">
        <v>16418</v>
      </c>
    </row>
    <row r="711" spans="1:12">
      <c r="A711" s="827" t="s">
        <v>14094</v>
      </c>
      <c r="B711" s="828"/>
      <c r="C711" s="828"/>
      <c r="D711" s="828"/>
      <c r="E711" s="828"/>
      <c r="F711" s="828"/>
      <c r="G711" s="828"/>
      <c r="H711" s="828"/>
      <c r="I711" s="641"/>
      <c r="J711" s="641"/>
      <c r="K711" s="641"/>
      <c r="L711" s="642"/>
    </row>
    <row r="712" spans="1:12" ht="17.100000000000001" customHeight="1">
      <c r="A712" s="640" t="s">
        <v>14994</v>
      </c>
      <c r="B712" s="643" t="s">
        <v>14089</v>
      </c>
      <c r="C712" s="641" t="s">
        <v>14088</v>
      </c>
      <c r="D712" s="641" t="s">
        <v>14087</v>
      </c>
      <c r="E712" s="644" t="s">
        <v>14085</v>
      </c>
      <c r="F712" s="829" t="s">
        <v>14083</v>
      </c>
      <c r="G712" s="829"/>
      <c r="H712" s="829" t="s">
        <v>14993</v>
      </c>
      <c r="I712" s="829"/>
      <c r="J712" s="829" t="s">
        <v>14082</v>
      </c>
      <c r="K712" s="829"/>
      <c r="L712" s="830"/>
    </row>
    <row r="713" spans="1:12" ht="24" customHeight="1">
      <c r="A713" s="664" t="s">
        <v>14073</v>
      </c>
      <c r="B713" s="660" t="s">
        <v>14095</v>
      </c>
      <c r="C713" s="659" t="s">
        <v>7</v>
      </c>
      <c r="D713" s="659" t="s">
        <v>11736</v>
      </c>
      <c r="E713" s="661" t="s">
        <v>26</v>
      </c>
      <c r="F713" s="831" t="s">
        <v>14996</v>
      </c>
      <c r="G713" s="831"/>
      <c r="H713" s="831">
        <v>6.7169499999999993E-2</v>
      </c>
      <c r="I713" s="831"/>
      <c r="J713" s="832">
        <v>4.7699999999999999E-2</v>
      </c>
      <c r="K713" s="832"/>
      <c r="L713" s="833"/>
    </row>
    <row r="714" spans="1:12" ht="17.100000000000001" customHeight="1">
      <c r="A714" s="645"/>
      <c r="B714" s="643"/>
      <c r="C714" s="643"/>
      <c r="D714" s="643"/>
      <c r="E714" s="643"/>
      <c r="F714" s="643"/>
      <c r="G714" s="643"/>
      <c r="H714" s="643"/>
      <c r="I714" s="643"/>
      <c r="J714" s="643" t="s">
        <v>14990</v>
      </c>
      <c r="K714" s="643"/>
      <c r="L714" s="646" t="s">
        <v>15297</v>
      </c>
    </row>
    <row r="715" spans="1:12">
      <c r="A715" s="827" t="s">
        <v>14096</v>
      </c>
      <c r="B715" s="828"/>
      <c r="C715" s="828"/>
      <c r="D715" s="828"/>
      <c r="E715" s="828"/>
      <c r="F715" s="828"/>
      <c r="G715" s="828"/>
      <c r="H715" s="828"/>
      <c r="I715" s="641"/>
      <c r="J715" s="641"/>
      <c r="K715" s="641"/>
      <c r="L715" s="642"/>
    </row>
    <row r="716" spans="1:12" ht="17.100000000000001" customHeight="1">
      <c r="A716" s="640" t="s">
        <v>14994</v>
      </c>
      <c r="B716" s="643" t="s">
        <v>14089</v>
      </c>
      <c r="C716" s="641" t="s">
        <v>14088</v>
      </c>
      <c r="D716" s="641" t="s">
        <v>14087</v>
      </c>
      <c r="E716" s="644" t="s">
        <v>14085</v>
      </c>
      <c r="F716" s="829" t="s">
        <v>14083</v>
      </c>
      <c r="G716" s="829"/>
      <c r="H716" s="829" t="s">
        <v>14993</v>
      </c>
      <c r="I716" s="829"/>
      <c r="J716" s="829" t="s">
        <v>14082</v>
      </c>
      <c r="K716" s="829"/>
      <c r="L716" s="830"/>
    </row>
    <row r="717" spans="1:12" ht="24" customHeight="1">
      <c r="A717" s="664" t="s">
        <v>14073</v>
      </c>
      <c r="B717" s="660" t="s">
        <v>14097</v>
      </c>
      <c r="C717" s="659" t="s">
        <v>7</v>
      </c>
      <c r="D717" s="659" t="s">
        <v>11676</v>
      </c>
      <c r="E717" s="661" t="s">
        <v>26</v>
      </c>
      <c r="F717" s="831" t="s">
        <v>14995</v>
      </c>
      <c r="G717" s="831"/>
      <c r="H717" s="831">
        <v>6.7169499999999993E-2</v>
      </c>
      <c r="I717" s="831"/>
      <c r="J717" s="832">
        <v>4.7000000000000002E-3</v>
      </c>
      <c r="K717" s="832"/>
      <c r="L717" s="833"/>
    </row>
    <row r="718" spans="1:12" ht="17.100000000000001" customHeight="1">
      <c r="A718" s="645"/>
      <c r="B718" s="643"/>
      <c r="C718" s="643"/>
      <c r="D718" s="643"/>
      <c r="E718" s="643"/>
      <c r="F718" s="643"/>
      <c r="G718" s="643"/>
      <c r="H718" s="643"/>
      <c r="I718" s="643"/>
      <c r="J718" s="643" t="s">
        <v>14990</v>
      </c>
      <c r="K718" s="643"/>
      <c r="L718" s="646" t="s">
        <v>15296</v>
      </c>
    </row>
    <row r="719" spans="1:12">
      <c r="A719" s="827" t="s">
        <v>14100</v>
      </c>
      <c r="B719" s="828"/>
      <c r="C719" s="828"/>
      <c r="D719" s="828"/>
      <c r="E719" s="828"/>
      <c r="F719" s="828"/>
      <c r="G719" s="828"/>
      <c r="H719" s="828"/>
      <c r="I719" s="641"/>
      <c r="J719" s="641"/>
      <c r="K719" s="641"/>
      <c r="L719" s="642"/>
    </row>
    <row r="720" spans="1:12" ht="17.100000000000001" customHeight="1">
      <c r="A720" s="640" t="s">
        <v>14994</v>
      </c>
      <c r="B720" s="643" t="s">
        <v>14089</v>
      </c>
      <c r="C720" s="641" t="s">
        <v>14088</v>
      </c>
      <c r="D720" s="641" t="s">
        <v>14087</v>
      </c>
      <c r="E720" s="644" t="s">
        <v>14085</v>
      </c>
      <c r="F720" s="829" t="s">
        <v>14083</v>
      </c>
      <c r="G720" s="829"/>
      <c r="H720" s="829" t="s">
        <v>14993</v>
      </c>
      <c r="I720" s="829"/>
      <c r="J720" s="829" t="s">
        <v>14082</v>
      </c>
      <c r="K720" s="829"/>
      <c r="L720" s="830"/>
    </row>
    <row r="721" spans="1:12" ht="24" customHeight="1">
      <c r="A721" s="664" t="s">
        <v>14073</v>
      </c>
      <c r="B721" s="660" t="s">
        <v>14103</v>
      </c>
      <c r="C721" s="659" t="s">
        <v>7</v>
      </c>
      <c r="D721" s="659" t="s">
        <v>11501</v>
      </c>
      <c r="E721" s="661" t="s">
        <v>26</v>
      </c>
      <c r="F721" s="831" t="s">
        <v>14992</v>
      </c>
      <c r="G721" s="831"/>
      <c r="H721" s="831">
        <v>6.7169499999999993E-2</v>
      </c>
      <c r="I721" s="831"/>
      <c r="J721" s="832">
        <v>0.14779999999999999</v>
      </c>
      <c r="K721" s="832"/>
      <c r="L721" s="833"/>
    </row>
    <row r="722" spans="1:12" ht="24" customHeight="1">
      <c r="A722" s="664" t="s">
        <v>14073</v>
      </c>
      <c r="B722" s="660" t="s">
        <v>14101</v>
      </c>
      <c r="C722" s="659" t="s">
        <v>7</v>
      </c>
      <c r="D722" s="659" t="s">
        <v>11582</v>
      </c>
      <c r="E722" s="661" t="s">
        <v>26</v>
      </c>
      <c r="F722" s="831" t="s">
        <v>14991</v>
      </c>
      <c r="G722" s="831"/>
      <c r="H722" s="831">
        <v>6.7169499999999993E-2</v>
      </c>
      <c r="I722" s="831"/>
      <c r="J722" s="832">
        <v>2.35E-2</v>
      </c>
      <c r="K722" s="832"/>
      <c r="L722" s="833"/>
    </row>
    <row r="723" spans="1:12" ht="17.100000000000001" customHeight="1">
      <c r="A723" s="645"/>
      <c r="B723" s="643"/>
      <c r="C723" s="643"/>
      <c r="D723" s="643"/>
      <c r="E723" s="643"/>
      <c r="F723" s="643"/>
      <c r="G723" s="643"/>
      <c r="H723" s="643"/>
      <c r="I723" s="643"/>
      <c r="J723" s="643" t="s">
        <v>14990</v>
      </c>
      <c r="K723" s="643"/>
      <c r="L723" s="646" t="s">
        <v>15052</v>
      </c>
    </row>
    <row r="724" spans="1:12" ht="17.100000000000001" customHeight="1">
      <c r="A724" s="640" t="s">
        <v>14988</v>
      </c>
      <c r="B724" s="641"/>
      <c r="C724" s="641"/>
      <c r="D724" s="641"/>
      <c r="E724" s="641"/>
      <c r="F724" s="641"/>
      <c r="G724" s="641"/>
      <c r="H724" s="641"/>
      <c r="I724" s="641"/>
      <c r="J724" s="641"/>
      <c r="K724" s="641"/>
      <c r="L724" s="642"/>
    </row>
    <row r="725" spans="1:12" ht="17.100000000000001" customHeight="1">
      <c r="A725" s="645"/>
      <c r="B725" s="643"/>
      <c r="C725" s="643"/>
      <c r="D725" s="643"/>
      <c r="E725" s="643"/>
      <c r="F725" s="643"/>
      <c r="G725" s="643"/>
      <c r="H725" s="643"/>
      <c r="I725" s="643"/>
      <c r="J725" s="643" t="s">
        <v>14987</v>
      </c>
      <c r="K725" s="643"/>
      <c r="L725" s="646" t="s">
        <v>16417</v>
      </c>
    </row>
    <row r="726" spans="1:12" ht="17.100000000000001" customHeight="1">
      <c r="A726" s="645"/>
      <c r="B726" s="643"/>
      <c r="C726" s="643"/>
      <c r="D726" s="643"/>
      <c r="E726" s="643"/>
      <c r="F726" s="643"/>
      <c r="G726" s="643"/>
      <c r="H726" s="643"/>
      <c r="I726" s="643"/>
      <c r="J726" s="643" t="s">
        <v>14985</v>
      </c>
      <c r="K726" s="643" t="s">
        <v>14984</v>
      </c>
      <c r="L726" s="646" t="s">
        <v>15548</v>
      </c>
    </row>
    <row r="727" spans="1:12" ht="17.100000000000001" customHeight="1">
      <c r="A727" s="645"/>
      <c r="B727" s="643"/>
      <c r="C727" s="643"/>
      <c r="D727" s="643"/>
      <c r="E727" s="643"/>
      <c r="F727" s="643"/>
      <c r="G727" s="643"/>
      <c r="H727" s="643"/>
      <c r="I727" s="643"/>
      <c r="J727" s="643" t="s">
        <v>14982</v>
      </c>
      <c r="K727" s="643"/>
      <c r="L727" s="646" t="s">
        <v>16416</v>
      </c>
    </row>
    <row r="728" spans="1:12" ht="17.100000000000001" customHeight="1">
      <c r="A728" s="645"/>
      <c r="B728" s="643"/>
      <c r="C728" s="643"/>
      <c r="D728" s="643"/>
      <c r="E728" s="643"/>
      <c r="F728" s="643"/>
      <c r="G728" s="643"/>
      <c r="H728" s="643"/>
      <c r="I728" s="643"/>
      <c r="J728" s="643" t="s">
        <v>14980</v>
      </c>
      <c r="K728" s="643" t="s">
        <v>14873</v>
      </c>
      <c r="L728" s="646" t="s">
        <v>15419</v>
      </c>
    </row>
    <row r="729" spans="1:12" ht="17.100000000000001" customHeight="1">
      <c r="A729" s="645"/>
      <c r="B729" s="643"/>
      <c r="C729" s="643"/>
      <c r="D729" s="643"/>
      <c r="E729" s="643"/>
      <c r="F729" s="643"/>
      <c r="G729" s="643"/>
      <c r="H729" s="643"/>
      <c r="I729" s="643"/>
      <c r="J729" s="643" t="s">
        <v>14978</v>
      </c>
      <c r="K729" s="643"/>
      <c r="L729" s="646" t="s">
        <v>16415</v>
      </c>
    </row>
    <row r="730" spans="1:12" ht="30" customHeight="1">
      <c r="A730" s="647"/>
      <c r="B730" s="644"/>
      <c r="C730" s="644"/>
      <c r="D730" s="644"/>
      <c r="E730" s="644"/>
      <c r="F730" s="644"/>
      <c r="G730" s="644"/>
      <c r="H730" s="644"/>
      <c r="I730" s="644"/>
      <c r="J730" s="644"/>
      <c r="K730" s="644"/>
      <c r="L730" s="648"/>
    </row>
    <row r="731" spans="1:12" ht="24" customHeight="1">
      <c r="A731" s="662" t="s">
        <v>16414</v>
      </c>
      <c r="B731" s="657" t="s">
        <v>14811</v>
      </c>
      <c r="C731" s="656" t="s">
        <v>7</v>
      </c>
      <c r="D731" s="656" t="s">
        <v>1938</v>
      </c>
      <c r="E731" s="658" t="s">
        <v>18</v>
      </c>
      <c r="F731" s="657"/>
      <c r="G731" s="657"/>
      <c r="H731" s="657"/>
      <c r="I731" s="657"/>
      <c r="J731" s="657"/>
      <c r="K731" s="657"/>
      <c r="L731" s="663"/>
    </row>
    <row r="732" spans="1:12">
      <c r="A732" s="827" t="s">
        <v>14098</v>
      </c>
      <c r="B732" s="828"/>
      <c r="C732" s="828"/>
      <c r="D732" s="828"/>
      <c r="E732" s="828"/>
      <c r="F732" s="828"/>
      <c r="G732" s="828"/>
      <c r="H732" s="828"/>
      <c r="I732" s="641"/>
      <c r="J732" s="641"/>
      <c r="K732" s="641"/>
      <c r="L732" s="642"/>
    </row>
    <row r="733" spans="1:12" ht="17.100000000000001" customHeight="1">
      <c r="A733" s="640" t="s">
        <v>14994</v>
      </c>
      <c r="B733" s="643" t="s">
        <v>14089</v>
      </c>
      <c r="C733" s="641" t="s">
        <v>14088</v>
      </c>
      <c r="D733" s="641" t="s">
        <v>14087</v>
      </c>
      <c r="E733" s="644" t="s">
        <v>14085</v>
      </c>
      <c r="F733" s="829" t="s">
        <v>14083</v>
      </c>
      <c r="G733" s="829"/>
      <c r="H733" s="829" t="s">
        <v>14993</v>
      </c>
      <c r="I733" s="829"/>
      <c r="J733" s="829" t="s">
        <v>14082</v>
      </c>
      <c r="K733" s="829"/>
      <c r="L733" s="830"/>
    </row>
    <row r="734" spans="1:12" ht="24" customHeight="1">
      <c r="A734" s="664" t="s">
        <v>14073</v>
      </c>
      <c r="B734" s="660" t="s">
        <v>14277</v>
      </c>
      <c r="C734" s="659" t="s">
        <v>7</v>
      </c>
      <c r="D734" s="659" t="s">
        <v>11564</v>
      </c>
      <c r="E734" s="661" t="s">
        <v>26</v>
      </c>
      <c r="F734" s="831" t="s">
        <v>15249</v>
      </c>
      <c r="G734" s="831"/>
      <c r="H734" s="831">
        <v>8.2383600000000001E-2</v>
      </c>
      <c r="I734" s="831"/>
      <c r="J734" s="832">
        <v>6.8400000000000002E-2</v>
      </c>
      <c r="K734" s="832"/>
      <c r="L734" s="833"/>
    </row>
    <row r="735" spans="1:12" ht="24" customHeight="1">
      <c r="A735" s="664" t="s">
        <v>14073</v>
      </c>
      <c r="B735" s="660" t="s">
        <v>14276</v>
      </c>
      <c r="C735" s="659" t="s">
        <v>7</v>
      </c>
      <c r="D735" s="659" t="s">
        <v>11590</v>
      </c>
      <c r="E735" s="661" t="s">
        <v>26</v>
      </c>
      <c r="F735" s="831" t="s">
        <v>15248</v>
      </c>
      <c r="G735" s="831"/>
      <c r="H735" s="831">
        <v>8.2383600000000001E-2</v>
      </c>
      <c r="I735" s="831"/>
      <c r="J735" s="832">
        <v>1.9800000000000002E-2</v>
      </c>
      <c r="K735" s="832"/>
      <c r="L735" s="833"/>
    </row>
    <row r="736" spans="1:12" ht="17.100000000000001" customHeight="1">
      <c r="A736" s="645"/>
      <c r="B736" s="643"/>
      <c r="C736" s="643"/>
      <c r="D736" s="643"/>
      <c r="E736" s="643"/>
      <c r="F736" s="643"/>
      <c r="G736" s="643"/>
      <c r="H736" s="643"/>
      <c r="I736" s="643"/>
      <c r="J736" s="643" t="s">
        <v>14990</v>
      </c>
      <c r="K736" s="643"/>
      <c r="L736" s="646" t="s">
        <v>15119</v>
      </c>
    </row>
    <row r="737" spans="1:12">
      <c r="A737" s="827" t="s">
        <v>14092</v>
      </c>
      <c r="B737" s="828"/>
      <c r="C737" s="828"/>
      <c r="D737" s="828"/>
      <c r="E737" s="828"/>
      <c r="F737" s="828"/>
      <c r="G737" s="828"/>
      <c r="H737" s="828"/>
      <c r="I737" s="641"/>
      <c r="J737" s="641"/>
      <c r="K737" s="641"/>
      <c r="L737" s="642"/>
    </row>
    <row r="738" spans="1:12" ht="17.100000000000001" customHeight="1">
      <c r="A738" s="640" t="s">
        <v>14994</v>
      </c>
      <c r="B738" s="643" t="s">
        <v>14089</v>
      </c>
      <c r="C738" s="641" t="s">
        <v>14088</v>
      </c>
      <c r="D738" s="641" t="s">
        <v>14087</v>
      </c>
      <c r="E738" s="644" t="s">
        <v>14085</v>
      </c>
      <c r="F738" s="829" t="s">
        <v>14083</v>
      </c>
      <c r="G738" s="829"/>
      <c r="H738" s="829" t="s">
        <v>14993</v>
      </c>
      <c r="I738" s="829"/>
      <c r="J738" s="829" t="s">
        <v>14082</v>
      </c>
      <c r="K738" s="829"/>
      <c r="L738" s="830"/>
    </row>
    <row r="739" spans="1:12" ht="24" customHeight="1">
      <c r="A739" s="664" t="s">
        <v>14073</v>
      </c>
      <c r="B739" s="660" t="s">
        <v>14290</v>
      </c>
      <c r="C739" s="659" t="s">
        <v>7</v>
      </c>
      <c r="D739" s="659" t="s">
        <v>5473</v>
      </c>
      <c r="E739" s="661" t="s">
        <v>26</v>
      </c>
      <c r="F739" s="831" t="s">
        <v>15246</v>
      </c>
      <c r="G739" s="831"/>
      <c r="H739" s="831">
        <v>4.2030600000000001E-2</v>
      </c>
      <c r="I739" s="831"/>
      <c r="J739" s="832">
        <v>0.21390000000000001</v>
      </c>
      <c r="K739" s="832"/>
      <c r="L739" s="833"/>
    </row>
    <row r="740" spans="1:12" ht="24" customHeight="1">
      <c r="A740" s="664" t="s">
        <v>14073</v>
      </c>
      <c r="B740" s="660" t="s">
        <v>14278</v>
      </c>
      <c r="C740" s="659" t="s">
        <v>7</v>
      </c>
      <c r="D740" s="659" t="s">
        <v>6260</v>
      </c>
      <c r="E740" s="661" t="s">
        <v>26</v>
      </c>
      <c r="F740" s="831" t="s">
        <v>15040</v>
      </c>
      <c r="G740" s="831"/>
      <c r="H740" s="831">
        <v>4.2030600000000001E-2</v>
      </c>
      <c r="I740" s="831"/>
      <c r="J740" s="832">
        <v>0.30220000000000002</v>
      </c>
      <c r="K740" s="832"/>
      <c r="L740" s="833"/>
    </row>
    <row r="741" spans="1:12" ht="17.100000000000001" customHeight="1">
      <c r="A741" s="645"/>
      <c r="B741" s="643"/>
      <c r="C741" s="643"/>
      <c r="D741" s="643"/>
      <c r="E741" s="643"/>
      <c r="F741" s="643"/>
      <c r="G741" s="643"/>
      <c r="H741" s="643"/>
      <c r="I741" s="643"/>
      <c r="J741" s="643" t="s">
        <v>14990</v>
      </c>
      <c r="K741" s="643"/>
      <c r="L741" s="646" t="s">
        <v>15317</v>
      </c>
    </row>
    <row r="742" spans="1:12">
      <c r="A742" s="827" t="s">
        <v>14071</v>
      </c>
      <c r="B742" s="828"/>
      <c r="C742" s="828"/>
      <c r="D742" s="828"/>
      <c r="E742" s="828"/>
      <c r="F742" s="828"/>
      <c r="G742" s="828"/>
      <c r="H742" s="828"/>
      <c r="I742" s="641"/>
      <c r="J742" s="641"/>
      <c r="K742" s="641"/>
      <c r="L742" s="642"/>
    </row>
    <row r="743" spans="1:12" ht="17.100000000000001" customHeight="1">
      <c r="A743" s="640" t="s">
        <v>14994</v>
      </c>
      <c r="B743" s="643" t="s">
        <v>14089</v>
      </c>
      <c r="C743" s="641" t="s">
        <v>14088</v>
      </c>
      <c r="D743" s="641" t="s">
        <v>14087</v>
      </c>
      <c r="E743" s="644" t="s">
        <v>14085</v>
      </c>
      <c r="F743" s="829" t="s">
        <v>14083</v>
      </c>
      <c r="G743" s="829"/>
      <c r="H743" s="829" t="s">
        <v>14993</v>
      </c>
      <c r="I743" s="829"/>
      <c r="J743" s="829" t="s">
        <v>14082</v>
      </c>
      <c r="K743" s="829"/>
      <c r="L743" s="830"/>
    </row>
    <row r="744" spans="1:12" ht="24" customHeight="1">
      <c r="A744" s="664" t="s">
        <v>14073</v>
      </c>
      <c r="B744" s="660" t="s">
        <v>14439</v>
      </c>
      <c r="C744" s="659" t="s">
        <v>7</v>
      </c>
      <c r="D744" s="659" t="s">
        <v>9083</v>
      </c>
      <c r="E744" s="661" t="s">
        <v>49</v>
      </c>
      <c r="F744" s="831" t="s">
        <v>15348</v>
      </c>
      <c r="G744" s="831"/>
      <c r="H744" s="831">
        <v>1.4E-2</v>
      </c>
      <c r="I744" s="831"/>
      <c r="J744" s="832">
        <v>0.02</v>
      </c>
      <c r="K744" s="832"/>
      <c r="L744" s="833"/>
    </row>
    <row r="745" spans="1:12" ht="24" customHeight="1">
      <c r="A745" s="664" t="s">
        <v>14073</v>
      </c>
      <c r="B745" s="660" t="s">
        <v>14810</v>
      </c>
      <c r="C745" s="659" t="s">
        <v>7</v>
      </c>
      <c r="D745" s="659" t="s">
        <v>7261</v>
      </c>
      <c r="E745" s="661" t="s">
        <v>18</v>
      </c>
      <c r="F745" s="831" t="s">
        <v>16413</v>
      </c>
      <c r="G745" s="831"/>
      <c r="H745" s="831">
        <v>1.0609999999999999</v>
      </c>
      <c r="I745" s="831"/>
      <c r="J745" s="832">
        <v>29.75</v>
      </c>
      <c r="K745" s="832"/>
      <c r="L745" s="833"/>
    </row>
    <row r="746" spans="1:12" ht="17.100000000000001" customHeight="1">
      <c r="A746" s="645"/>
      <c r="B746" s="643"/>
      <c r="C746" s="643"/>
      <c r="D746" s="643"/>
      <c r="E746" s="643"/>
      <c r="F746" s="643"/>
      <c r="G746" s="643"/>
      <c r="H746" s="643"/>
      <c r="I746" s="643"/>
      <c r="J746" s="643" t="s">
        <v>14990</v>
      </c>
      <c r="K746" s="643"/>
      <c r="L746" s="646" t="s">
        <v>16412</v>
      </c>
    </row>
    <row r="747" spans="1:12">
      <c r="A747" s="827" t="s">
        <v>14094</v>
      </c>
      <c r="B747" s="828"/>
      <c r="C747" s="828"/>
      <c r="D747" s="828"/>
      <c r="E747" s="828"/>
      <c r="F747" s="828"/>
      <c r="G747" s="828"/>
      <c r="H747" s="828"/>
      <c r="I747" s="641"/>
      <c r="J747" s="641"/>
      <c r="K747" s="641"/>
      <c r="L747" s="642"/>
    </row>
    <row r="748" spans="1:12" ht="17.100000000000001" customHeight="1">
      <c r="A748" s="640" t="s">
        <v>14994</v>
      </c>
      <c r="B748" s="643" t="s">
        <v>14089</v>
      </c>
      <c r="C748" s="641" t="s">
        <v>14088</v>
      </c>
      <c r="D748" s="641" t="s">
        <v>14087</v>
      </c>
      <c r="E748" s="644" t="s">
        <v>14085</v>
      </c>
      <c r="F748" s="829" t="s">
        <v>14083</v>
      </c>
      <c r="G748" s="829"/>
      <c r="H748" s="829" t="s">
        <v>14993</v>
      </c>
      <c r="I748" s="829"/>
      <c r="J748" s="829" t="s">
        <v>14082</v>
      </c>
      <c r="K748" s="829"/>
      <c r="L748" s="830"/>
    </row>
    <row r="749" spans="1:12" ht="24" customHeight="1">
      <c r="A749" s="664" t="s">
        <v>14073</v>
      </c>
      <c r="B749" s="660" t="s">
        <v>14095</v>
      </c>
      <c r="C749" s="659" t="s">
        <v>7</v>
      </c>
      <c r="D749" s="659" t="s">
        <v>11736</v>
      </c>
      <c r="E749" s="661" t="s">
        <v>26</v>
      </c>
      <c r="F749" s="831" t="s">
        <v>14996</v>
      </c>
      <c r="G749" s="831"/>
      <c r="H749" s="831">
        <v>8.2383600000000001E-2</v>
      </c>
      <c r="I749" s="831"/>
      <c r="J749" s="832">
        <v>5.8500000000000003E-2</v>
      </c>
      <c r="K749" s="832"/>
      <c r="L749" s="833"/>
    </row>
    <row r="750" spans="1:12" ht="17.100000000000001" customHeight="1">
      <c r="A750" s="645"/>
      <c r="B750" s="643"/>
      <c r="C750" s="643"/>
      <c r="D750" s="643"/>
      <c r="E750" s="643"/>
      <c r="F750" s="643"/>
      <c r="G750" s="643"/>
      <c r="H750" s="643"/>
      <c r="I750" s="643"/>
      <c r="J750" s="643" t="s">
        <v>14990</v>
      </c>
      <c r="K750" s="643"/>
      <c r="L750" s="646" t="s">
        <v>15037</v>
      </c>
    </row>
    <row r="751" spans="1:12">
      <c r="A751" s="827" t="s">
        <v>14096</v>
      </c>
      <c r="B751" s="828"/>
      <c r="C751" s="828"/>
      <c r="D751" s="828"/>
      <c r="E751" s="828"/>
      <c r="F751" s="828"/>
      <c r="G751" s="828"/>
      <c r="H751" s="828"/>
      <c r="I751" s="641"/>
      <c r="J751" s="641"/>
      <c r="K751" s="641"/>
      <c r="L751" s="642"/>
    </row>
    <row r="752" spans="1:12" ht="17.100000000000001" customHeight="1">
      <c r="A752" s="640" t="s">
        <v>14994</v>
      </c>
      <c r="B752" s="643" t="s">
        <v>14089</v>
      </c>
      <c r="C752" s="641" t="s">
        <v>14088</v>
      </c>
      <c r="D752" s="641" t="s">
        <v>14087</v>
      </c>
      <c r="E752" s="644" t="s">
        <v>14085</v>
      </c>
      <c r="F752" s="829" t="s">
        <v>14083</v>
      </c>
      <c r="G752" s="829"/>
      <c r="H752" s="829" t="s">
        <v>14993</v>
      </c>
      <c r="I752" s="829"/>
      <c r="J752" s="829" t="s">
        <v>14082</v>
      </c>
      <c r="K752" s="829"/>
      <c r="L752" s="830"/>
    </row>
    <row r="753" spans="1:12" ht="24" customHeight="1">
      <c r="A753" s="664" t="s">
        <v>14073</v>
      </c>
      <c r="B753" s="660" t="s">
        <v>14097</v>
      </c>
      <c r="C753" s="659" t="s">
        <v>7</v>
      </c>
      <c r="D753" s="659" t="s">
        <v>11676</v>
      </c>
      <c r="E753" s="661" t="s">
        <v>26</v>
      </c>
      <c r="F753" s="831" t="s">
        <v>14995</v>
      </c>
      <c r="G753" s="831"/>
      <c r="H753" s="831">
        <v>8.2383600000000001E-2</v>
      </c>
      <c r="I753" s="831"/>
      <c r="J753" s="832">
        <v>5.7999999999999996E-3</v>
      </c>
      <c r="K753" s="832"/>
      <c r="L753" s="833"/>
    </row>
    <row r="754" spans="1:12" ht="17.100000000000001" customHeight="1">
      <c r="A754" s="645"/>
      <c r="B754" s="643"/>
      <c r="C754" s="643"/>
      <c r="D754" s="643"/>
      <c r="E754" s="643"/>
      <c r="F754" s="643"/>
      <c r="G754" s="643"/>
      <c r="H754" s="643"/>
      <c r="I754" s="643"/>
      <c r="J754" s="643" t="s">
        <v>14990</v>
      </c>
      <c r="K754" s="643"/>
      <c r="L754" s="646" t="s">
        <v>15028</v>
      </c>
    </row>
    <row r="755" spans="1:12">
      <c r="A755" s="827" t="s">
        <v>14100</v>
      </c>
      <c r="B755" s="828"/>
      <c r="C755" s="828"/>
      <c r="D755" s="828"/>
      <c r="E755" s="828"/>
      <c r="F755" s="828"/>
      <c r="G755" s="828"/>
      <c r="H755" s="828"/>
      <c r="I755" s="641"/>
      <c r="J755" s="641"/>
      <c r="K755" s="641"/>
      <c r="L755" s="642"/>
    </row>
    <row r="756" spans="1:12" ht="17.100000000000001" customHeight="1">
      <c r="A756" s="640" t="s">
        <v>14994</v>
      </c>
      <c r="B756" s="643" t="s">
        <v>14089</v>
      </c>
      <c r="C756" s="641" t="s">
        <v>14088</v>
      </c>
      <c r="D756" s="641" t="s">
        <v>14087</v>
      </c>
      <c r="E756" s="644" t="s">
        <v>14085</v>
      </c>
      <c r="F756" s="829" t="s">
        <v>14083</v>
      </c>
      <c r="G756" s="829"/>
      <c r="H756" s="829" t="s">
        <v>14993</v>
      </c>
      <c r="I756" s="829"/>
      <c r="J756" s="829" t="s">
        <v>14082</v>
      </c>
      <c r="K756" s="829"/>
      <c r="L756" s="830"/>
    </row>
    <row r="757" spans="1:12" ht="24" customHeight="1">
      <c r="A757" s="664" t="s">
        <v>14073</v>
      </c>
      <c r="B757" s="660" t="s">
        <v>14103</v>
      </c>
      <c r="C757" s="659" t="s">
        <v>7</v>
      </c>
      <c r="D757" s="659" t="s">
        <v>11501</v>
      </c>
      <c r="E757" s="661" t="s">
        <v>26</v>
      </c>
      <c r="F757" s="831" t="s">
        <v>14992</v>
      </c>
      <c r="G757" s="831"/>
      <c r="H757" s="831">
        <v>8.2383600000000001E-2</v>
      </c>
      <c r="I757" s="831"/>
      <c r="J757" s="832">
        <v>0.1812</v>
      </c>
      <c r="K757" s="832"/>
      <c r="L757" s="833"/>
    </row>
    <row r="758" spans="1:12" ht="24" customHeight="1">
      <c r="A758" s="664" t="s">
        <v>14073</v>
      </c>
      <c r="B758" s="660" t="s">
        <v>14101</v>
      </c>
      <c r="C758" s="659" t="s">
        <v>7</v>
      </c>
      <c r="D758" s="659" t="s">
        <v>11582</v>
      </c>
      <c r="E758" s="661" t="s">
        <v>26</v>
      </c>
      <c r="F758" s="831" t="s">
        <v>14991</v>
      </c>
      <c r="G758" s="831"/>
      <c r="H758" s="831">
        <v>8.2383600000000001E-2</v>
      </c>
      <c r="I758" s="831"/>
      <c r="J758" s="832">
        <v>2.8799999999999999E-2</v>
      </c>
      <c r="K758" s="832"/>
      <c r="L758" s="833"/>
    </row>
    <row r="759" spans="1:12" ht="17.100000000000001" customHeight="1">
      <c r="A759" s="645"/>
      <c r="B759" s="643"/>
      <c r="C759" s="643"/>
      <c r="D759" s="643"/>
      <c r="E759" s="643"/>
      <c r="F759" s="643"/>
      <c r="G759" s="643"/>
      <c r="H759" s="643"/>
      <c r="I759" s="643"/>
      <c r="J759" s="643" t="s">
        <v>14990</v>
      </c>
      <c r="K759" s="643"/>
      <c r="L759" s="646" t="s">
        <v>15010</v>
      </c>
    </row>
    <row r="760" spans="1:12" ht="17.100000000000001" customHeight="1">
      <c r="A760" s="640" t="s">
        <v>14988</v>
      </c>
      <c r="B760" s="641"/>
      <c r="C760" s="641"/>
      <c r="D760" s="641"/>
      <c r="E760" s="641"/>
      <c r="F760" s="641"/>
      <c r="G760" s="641"/>
      <c r="H760" s="641"/>
      <c r="I760" s="641"/>
      <c r="J760" s="641"/>
      <c r="K760" s="641"/>
      <c r="L760" s="642"/>
    </row>
    <row r="761" spans="1:12" ht="17.100000000000001" customHeight="1">
      <c r="A761" s="645"/>
      <c r="B761" s="643"/>
      <c r="C761" s="643"/>
      <c r="D761" s="643"/>
      <c r="E761" s="643"/>
      <c r="F761" s="643"/>
      <c r="G761" s="643"/>
      <c r="H761" s="643"/>
      <c r="I761" s="643"/>
      <c r="J761" s="643" t="s">
        <v>14987</v>
      </c>
      <c r="K761" s="643"/>
      <c r="L761" s="646" t="s">
        <v>16411</v>
      </c>
    </row>
    <row r="762" spans="1:12" ht="17.100000000000001" customHeight="1">
      <c r="A762" s="645"/>
      <c r="B762" s="643"/>
      <c r="C762" s="643"/>
      <c r="D762" s="643"/>
      <c r="E762" s="643"/>
      <c r="F762" s="643"/>
      <c r="G762" s="643"/>
      <c r="H762" s="643"/>
      <c r="I762" s="643"/>
      <c r="J762" s="643" t="s">
        <v>14985</v>
      </c>
      <c r="K762" s="643" t="s">
        <v>14984</v>
      </c>
      <c r="L762" s="646" t="s">
        <v>16410</v>
      </c>
    </row>
    <row r="763" spans="1:12" ht="17.100000000000001" customHeight="1">
      <c r="A763" s="645"/>
      <c r="B763" s="643"/>
      <c r="C763" s="643"/>
      <c r="D763" s="643"/>
      <c r="E763" s="643"/>
      <c r="F763" s="643"/>
      <c r="G763" s="643"/>
      <c r="H763" s="643"/>
      <c r="I763" s="643"/>
      <c r="J763" s="643" t="s">
        <v>14982</v>
      </c>
      <c r="K763" s="643"/>
      <c r="L763" s="646" t="s">
        <v>16409</v>
      </c>
    </row>
    <row r="764" spans="1:12" ht="17.100000000000001" customHeight="1">
      <c r="A764" s="645"/>
      <c r="B764" s="643"/>
      <c r="C764" s="643"/>
      <c r="D764" s="643"/>
      <c r="E764" s="643"/>
      <c r="F764" s="643"/>
      <c r="G764" s="643"/>
      <c r="H764" s="643"/>
      <c r="I764" s="643"/>
      <c r="J764" s="643" t="s">
        <v>14980</v>
      </c>
      <c r="K764" s="643" t="s">
        <v>14873</v>
      </c>
      <c r="L764" s="646" t="s">
        <v>16408</v>
      </c>
    </row>
    <row r="765" spans="1:12" ht="17.100000000000001" customHeight="1">
      <c r="A765" s="645"/>
      <c r="B765" s="643"/>
      <c r="C765" s="643"/>
      <c r="D765" s="643"/>
      <c r="E765" s="643"/>
      <c r="F765" s="643"/>
      <c r="G765" s="643"/>
      <c r="H765" s="643"/>
      <c r="I765" s="643"/>
      <c r="J765" s="643" t="s">
        <v>14978</v>
      </c>
      <c r="K765" s="643"/>
      <c r="L765" s="646" t="s">
        <v>16407</v>
      </c>
    </row>
    <row r="766" spans="1:12" ht="30" customHeight="1">
      <c r="A766" s="647"/>
      <c r="B766" s="644"/>
      <c r="C766" s="644"/>
      <c r="D766" s="644"/>
      <c r="E766" s="644"/>
      <c r="F766" s="644"/>
      <c r="G766" s="644"/>
      <c r="H766" s="644"/>
      <c r="I766" s="644"/>
      <c r="J766" s="644"/>
      <c r="K766" s="644"/>
      <c r="L766" s="648"/>
    </row>
    <row r="767" spans="1:12" ht="24" customHeight="1">
      <c r="A767" s="662" t="s">
        <v>16406</v>
      </c>
      <c r="B767" s="657" t="s">
        <v>14808</v>
      </c>
      <c r="C767" s="656" t="s">
        <v>7</v>
      </c>
      <c r="D767" s="656" t="s">
        <v>1939</v>
      </c>
      <c r="E767" s="658" t="s">
        <v>18</v>
      </c>
      <c r="F767" s="657"/>
      <c r="G767" s="657"/>
      <c r="H767" s="657"/>
      <c r="I767" s="657"/>
      <c r="J767" s="657"/>
      <c r="K767" s="657"/>
      <c r="L767" s="663"/>
    </row>
    <row r="768" spans="1:12">
      <c r="A768" s="827" t="s">
        <v>14098</v>
      </c>
      <c r="B768" s="828"/>
      <c r="C768" s="828"/>
      <c r="D768" s="828"/>
      <c r="E768" s="828"/>
      <c r="F768" s="828"/>
      <c r="G768" s="828"/>
      <c r="H768" s="828"/>
      <c r="I768" s="641"/>
      <c r="J768" s="641"/>
      <c r="K768" s="641"/>
      <c r="L768" s="642"/>
    </row>
    <row r="769" spans="1:12" ht="17.100000000000001" customHeight="1">
      <c r="A769" s="640" t="s">
        <v>14994</v>
      </c>
      <c r="B769" s="643" t="s">
        <v>14089</v>
      </c>
      <c r="C769" s="641" t="s">
        <v>14088</v>
      </c>
      <c r="D769" s="641" t="s">
        <v>14087</v>
      </c>
      <c r="E769" s="644" t="s">
        <v>14085</v>
      </c>
      <c r="F769" s="829" t="s">
        <v>14083</v>
      </c>
      <c r="G769" s="829"/>
      <c r="H769" s="829" t="s">
        <v>14993</v>
      </c>
      <c r="I769" s="829"/>
      <c r="J769" s="829" t="s">
        <v>14082</v>
      </c>
      <c r="K769" s="829"/>
      <c r="L769" s="830"/>
    </row>
    <row r="770" spans="1:12" ht="24" customHeight="1">
      <c r="A770" s="664" t="s">
        <v>14073</v>
      </c>
      <c r="B770" s="660" t="s">
        <v>14277</v>
      </c>
      <c r="C770" s="659" t="s">
        <v>7</v>
      </c>
      <c r="D770" s="659" t="s">
        <v>11564</v>
      </c>
      <c r="E770" s="661" t="s">
        <v>26</v>
      </c>
      <c r="F770" s="831" t="s">
        <v>15249</v>
      </c>
      <c r="G770" s="831"/>
      <c r="H770" s="831">
        <v>9.1523300000000002E-2</v>
      </c>
      <c r="I770" s="831"/>
      <c r="J770" s="832">
        <v>7.5999999999999998E-2</v>
      </c>
      <c r="K770" s="832"/>
      <c r="L770" s="833"/>
    </row>
    <row r="771" spans="1:12" ht="24" customHeight="1">
      <c r="A771" s="664" t="s">
        <v>14073</v>
      </c>
      <c r="B771" s="660" t="s">
        <v>14276</v>
      </c>
      <c r="C771" s="659" t="s">
        <v>7</v>
      </c>
      <c r="D771" s="659" t="s">
        <v>11590</v>
      </c>
      <c r="E771" s="661" t="s">
        <v>26</v>
      </c>
      <c r="F771" s="831" t="s">
        <v>15248</v>
      </c>
      <c r="G771" s="831"/>
      <c r="H771" s="831">
        <v>9.1523300000000002E-2</v>
      </c>
      <c r="I771" s="831"/>
      <c r="J771" s="832">
        <v>2.1999999999999999E-2</v>
      </c>
      <c r="K771" s="832"/>
      <c r="L771" s="833"/>
    </row>
    <row r="772" spans="1:12" ht="17.100000000000001" customHeight="1">
      <c r="A772" s="645"/>
      <c r="B772" s="643"/>
      <c r="C772" s="643"/>
      <c r="D772" s="643"/>
      <c r="E772" s="643"/>
      <c r="F772" s="643"/>
      <c r="G772" s="643"/>
      <c r="H772" s="643"/>
      <c r="I772" s="643"/>
      <c r="J772" s="643" t="s">
        <v>14990</v>
      </c>
      <c r="K772" s="643"/>
      <c r="L772" s="646" t="s">
        <v>15370</v>
      </c>
    </row>
    <row r="773" spans="1:12">
      <c r="A773" s="827" t="s">
        <v>14092</v>
      </c>
      <c r="B773" s="828"/>
      <c r="C773" s="828"/>
      <c r="D773" s="828"/>
      <c r="E773" s="828"/>
      <c r="F773" s="828"/>
      <c r="G773" s="828"/>
      <c r="H773" s="828"/>
      <c r="I773" s="641"/>
      <c r="J773" s="641"/>
      <c r="K773" s="641"/>
      <c r="L773" s="642"/>
    </row>
    <row r="774" spans="1:12" ht="17.100000000000001" customHeight="1">
      <c r="A774" s="640" t="s">
        <v>14994</v>
      </c>
      <c r="B774" s="643" t="s">
        <v>14089</v>
      </c>
      <c r="C774" s="641" t="s">
        <v>14088</v>
      </c>
      <c r="D774" s="641" t="s">
        <v>14087</v>
      </c>
      <c r="E774" s="644" t="s">
        <v>14085</v>
      </c>
      <c r="F774" s="829" t="s">
        <v>14083</v>
      </c>
      <c r="G774" s="829"/>
      <c r="H774" s="829" t="s">
        <v>14993</v>
      </c>
      <c r="I774" s="829"/>
      <c r="J774" s="829" t="s">
        <v>14082</v>
      </c>
      <c r="K774" s="829"/>
      <c r="L774" s="830"/>
    </row>
    <row r="775" spans="1:12" ht="24" customHeight="1">
      <c r="A775" s="664" t="s">
        <v>14073</v>
      </c>
      <c r="B775" s="660" t="s">
        <v>14290</v>
      </c>
      <c r="C775" s="659" t="s">
        <v>7</v>
      </c>
      <c r="D775" s="659" t="s">
        <v>5473</v>
      </c>
      <c r="E775" s="661" t="s">
        <v>26</v>
      </c>
      <c r="F775" s="831" t="s">
        <v>15246</v>
      </c>
      <c r="G775" s="831"/>
      <c r="H775" s="831">
        <v>4.6897300000000003E-2</v>
      </c>
      <c r="I775" s="831"/>
      <c r="J775" s="832">
        <v>0.2387</v>
      </c>
      <c r="K775" s="832"/>
      <c r="L775" s="833"/>
    </row>
    <row r="776" spans="1:12" ht="24" customHeight="1">
      <c r="A776" s="664" t="s">
        <v>14073</v>
      </c>
      <c r="B776" s="660" t="s">
        <v>14278</v>
      </c>
      <c r="C776" s="659" t="s">
        <v>7</v>
      </c>
      <c r="D776" s="659" t="s">
        <v>6260</v>
      </c>
      <c r="E776" s="661" t="s">
        <v>26</v>
      </c>
      <c r="F776" s="831" t="s">
        <v>15040</v>
      </c>
      <c r="G776" s="831"/>
      <c r="H776" s="831">
        <v>4.6897300000000003E-2</v>
      </c>
      <c r="I776" s="831"/>
      <c r="J776" s="832">
        <v>0.3372</v>
      </c>
      <c r="K776" s="832"/>
      <c r="L776" s="833"/>
    </row>
    <row r="777" spans="1:12" ht="17.100000000000001" customHeight="1">
      <c r="A777" s="645"/>
      <c r="B777" s="643"/>
      <c r="C777" s="643"/>
      <c r="D777" s="643"/>
      <c r="E777" s="643"/>
      <c r="F777" s="643"/>
      <c r="G777" s="643"/>
      <c r="H777" s="643"/>
      <c r="I777" s="643"/>
      <c r="J777" s="643" t="s">
        <v>14990</v>
      </c>
      <c r="K777" s="643"/>
      <c r="L777" s="646" t="s">
        <v>15027</v>
      </c>
    </row>
    <row r="778" spans="1:12">
      <c r="A778" s="827" t="s">
        <v>14071</v>
      </c>
      <c r="B778" s="828"/>
      <c r="C778" s="828"/>
      <c r="D778" s="828"/>
      <c r="E778" s="828"/>
      <c r="F778" s="828"/>
      <c r="G778" s="828"/>
      <c r="H778" s="828"/>
      <c r="I778" s="641"/>
      <c r="J778" s="641"/>
      <c r="K778" s="641"/>
      <c r="L778" s="642"/>
    </row>
    <row r="779" spans="1:12" ht="17.100000000000001" customHeight="1">
      <c r="A779" s="640" t="s">
        <v>14994</v>
      </c>
      <c r="B779" s="643" t="s">
        <v>14089</v>
      </c>
      <c r="C779" s="641" t="s">
        <v>14088</v>
      </c>
      <c r="D779" s="641" t="s">
        <v>14087</v>
      </c>
      <c r="E779" s="644" t="s">
        <v>14085</v>
      </c>
      <c r="F779" s="829" t="s">
        <v>14083</v>
      </c>
      <c r="G779" s="829"/>
      <c r="H779" s="829" t="s">
        <v>14993</v>
      </c>
      <c r="I779" s="829"/>
      <c r="J779" s="829" t="s">
        <v>14082</v>
      </c>
      <c r="K779" s="829"/>
      <c r="L779" s="830"/>
    </row>
    <row r="780" spans="1:12" ht="24" customHeight="1">
      <c r="A780" s="664" t="s">
        <v>14073</v>
      </c>
      <c r="B780" s="660" t="s">
        <v>14439</v>
      </c>
      <c r="C780" s="659" t="s">
        <v>7</v>
      </c>
      <c r="D780" s="659" t="s">
        <v>9083</v>
      </c>
      <c r="E780" s="661" t="s">
        <v>49</v>
      </c>
      <c r="F780" s="831" t="s">
        <v>15348</v>
      </c>
      <c r="G780" s="831"/>
      <c r="H780" s="831">
        <v>1.6E-2</v>
      </c>
      <c r="I780" s="831"/>
      <c r="J780" s="832">
        <v>0.02</v>
      </c>
      <c r="K780" s="832"/>
      <c r="L780" s="833"/>
    </row>
    <row r="781" spans="1:12" ht="24" customHeight="1">
      <c r="A781" s="664" t="s">
        <v>14073</v>
      </c>
      <c r="B781" s="660" t="s">
        <v>14807</v>
      </c>
      <c r="C781" s="659" t="s">
        <v>7</v>
      </c>
      <c r="D781" s="659" t="s">
        <v>7262</v>
      </c>
      <c r="E781" s="661" t="s">
        <v>18</v>
      </c>
      <c r="F781" s="831" t="s">
        <v>16405</v>
      </c>
      <c r="G781" s="831"/>
      <c r="H781" s="831">
        <v>1.0609999999999999</v>
      </c>
      <c r="I781" s="831"/>
      <c r="J781" s="832">
        <v>37.17</v>
      </c>
      <c r="K781" s="832"/>
      <c r="L781" s="833"/>
    </row>
    <row r="782" spans="1:12" ht="17.100000000000001" customHeight="1">
      <c r="A782" s="645"/>
      <c r="B782" s="643"/>
      <c r="C782" s="643"/>
      <c r="D782" s="643"/>
      <c r="E782" s="643"/>
      <c r="F782" s="643"/>
      <c r="G782" s="643"/>
      <c r="H782" s="643"/>
      <c r="I782" s="643"/>
      <c r="J782" s="643" t="s">
        <v>14990</v>
      </c>
      <c r="K782" s="643"/>
      <c r="L782" s="646" t="s">
        <v>16404</v>
      </c>
    </row>
    <row r="783" spans="1:12">
      <c r="A783" s="827" t="s">
        <v>14094</v>
      </c>
      <c r="B783" s="828"/>
      <c r="C783" s="828"/>
      <c r="D783" s="828"/>
      <c r="E783" s="828"/>
      <c r="F783" s="828"/>
      <c r="G783" s="828"/>
      <c r="H783" s="828"/>
      <c r="I783" s="641"/>
      <c r="J783" s="641"/>
      <c r="K783" s="641"/>
      <c r="L783" s="642"/>
    </row>
    <row r="784" spans="1:12" ht="17.100000000000001" customHeight="1">
      <c r="A784" s="640" t="s">
        <v>14994</v>
      </c>
      <c r="B784" s="643" t="s">
        <v>14089</v>
      </c>
      <c r="C784" s="641" t="s">
        <v>14088</v>
      </c>
      <c r="D784" s="641" t="s">
        <v>14087</v>
      </c>
      <c r="E784" s="644" t="s">
        <v>14085</v>
      </c>
      <c r="F784" s="829" t="s">
        <v>14083</v>
      </c>
      <c r="G784" s="829"/>
      <c r="H784" s="829" t="s">
        <v>14993</v>
      </c>
      <c r="I784" s="829"/>
      <c r="J784" s="829" t="s">
        <v>14082</v>
      </c>
      <c r="K784" s="829"/>
      <c r="L784" s="830"/>
    </row>
    <row r="785" spans="1:12" ht="24" customHeight="1">
      <c r="A785" s="664" t="s">
        <v>14073</v>
      </c>
      <c r="B785" s="660" t="s">
        <v>14095</v>
      </c>
      <c r="C785" s="659" t="s">
        <v>7</v>
      </c>
      <c r="D785" s="659" t="s">
        <v>11736</v>
      </c>
      <c r="E785" s="661" t="s">
        <v>26</v>
      </c>
      <c r="F785" s="831" t="s">
        <v>14996</v>
      </c>
      <c r="G785" s="831"/>
      <c r="H785" s="831">
        <v>9.1523300000000002E-2</v>
      </c>
      <c r="I785" s="831"/>
      <c r="J785" s="832">
        <v>6.5000000000000002E-2</v>
      </c>
      <c r="K785" s="832"/>
      <c r="L785" s="833"/>
    </row>
    <row r="786" spans="1:12" ht="17.100000000000001" customHeight="1">
      <c r="A786" s="645"/>
      <c r="B786" s="643"/>
      <c r="C786" s="643"/>
      <c r="D786" s="643"/>
      <c r="E786" s="643"/>
      <c r="F786" s="643"/>
      <c r="G786" s="643"/>
      <c r="H786" s="643"/>
      <c r="I786" s="643"/>
      <c r="J786" s="643" t="s">
        <v>14990</v>
      </c>
      <c r="K786" s="643"/>
      <c r="L786" s="646" t="s">
        <v>15037</v>
      </c>
    </row>
    <row r="787" spans="1:12">
      <c r="A787" s="827" t="s">
        <v>14096</v>
      </c>
      <c r="B787" s="828"/>
      <c r="C787" s="828"/>
      <c r="D787" s="828"/>
      <c r="E787" s="828"/>
      <c r="F787" s="828"/>
      <c r="G787" s="828"/>
      <c r="H787" s="828"/>
      <c r="I787" s="641"/>
      <c r="J787" s="641"/>
      <c r="K787" s="641"/>
      <c r="L787" s="642"/>
    </row>
    <row r="788" spans="1:12" ht="17.100000000000001" customHeight="1">
      <c r="A788" s="640" t="s">
        <v>14994</v>
      </c>
      <c r="B788" s="643" t="s">
        <v>14089</v>
      </c>
      <c r="C788" s="641" t="s">
        <v>14088</v>
      </c>
      <c r="D788" s="641" t="s">
        <v>14087</v>
      </c>
      <c r="E788" s="644" t="s">
        <v>14085</v>
      </c>
      <c r="F788" s="829" t="s">
        <v>14083</v>
      </c>
      <c r="G788" s="829"/>
      <c r="H788" s="829" t="s">
        <v>14993</v>
      </c>
      <c r="I788" s="829"/>
      <c r="J788" s="829" t="s">
        <v>14082</v>
      </c>
      <c r="K788" s="829"/>
      <c r="L788" s="830"/>
    </row>
    <row r="789" spans="1:12" ht="24" customHeight="1">
      <c r="A789" s="664" t="s">
        <v>14073</v>
      </c>
      <c r="B789" s="660" t="s">
        <v>14097</v>
      </c>
      <c r="C789" s="659" t="s">
        <v>7</v>
      </c>
      <c r="D789" s="659" t="s">
        <v>11676</v>
      </c>
      <c r="E789" s="661" t="s">
        <v>26</v>
      </c>
      <c r="F789" s="831" t="s">
        <v>14995</v>
      </c>
      <c r="G789" s="831"/>
      <c r="H789" s="831">
        <v>9.1523300000000002E-2</v>
      </c>
      <c r="I789" s="831"/>
      <c r="J789" s="832">
        <v>6.4000000000000003E-3</v>
      </c>
      <c r="K789" s="832"/>
      <c r="L789" s="833"/>
    </row>
    <row r="790" spans="1:12" ht="17.100000000000001" customHeight="1">
      <c r="A790" s="645"/>
      <c r="B790" s="643"/>
      <c r="C790" s="643"/>
      <c r="D790" s="643"/>
      <c r="E790" s="643"/>
      <c r="F790" s="643"/>
      <c r="G790" s="643"/>
      <c r="H790" s="643"/>
      <c r="I790" s="643"/>
      <c r="J790" s="643" t="s">
        <v>14990</v>
      </c>
      <c r="K790" s="643"/>
      <c r="L790" s="646" t="s">
        <v>15028</v>
      </c>
    </row>
    <row r="791" spans="1:12">
      <c r="A791" s="827" t="s">
        <v>14100</v>
      </c>
      <c r="B791" s="828"/>
      <c r="C791" s="828"/>
      <c r="D791" s="828"/>
      <c r="E791" s="828"/>
      <c r="F791" s="828"/>
      <c r="G791" s="828"/>
      <c r="H791" s="828"/>
      <c r="I791" s="641"/>
      <c r="J791" s="641"/>
      <c r="K791" s="641"/>
      <c r="L791" s="642"/>
    </row>
    <row r="792" spans="1:12" ht="17.100000000000001" customHeight="1">
      <c r="A792" s="640" t="s">
        <v>14994</v>
      </c>
      <c r="B792" s="643" t="s">
        <v>14089</v>
      </c>
      <c r="C792" s="641" t="s">
        <v>14088</v>
      </c>
      <c r="D792" s="641" t="s">
        <v>14087</v>
      </c>
      <c r="E792" s="644" t="s">
        <v>14085</v>
      </c>
      <c r="F792" s="829" t="s">
        <v>14083</v>
      </c>
      <c r="G792" s="829"/>
      <c r="H792" s="829" t="s">
        <v>14993</v>
      </c>
      <c r="I792" s="829"/>
      <c r="J792" s="829" t="s">
        <v>14082</v>
      </c>
      <c r="K792" s="829"/>
      <c r="L792" s="830"/>
    </row>
    <row r="793" spans="1:12" ht="24" customHeight="1">
      <c r="A793" s="664" t="s">
        <v>14073</v>
      </c>
      <c r="B793" s="660" t="s">
        <v>14103</v>
      </c>
      <c r="C793" s="659" t="s">
        <v>7</v>
      </c>
      <c r="D793" s="659" t="s">
        <v>11501</v>
      </c>
      <c r="E793" s="661" t="s">
        <v>26</v>
      </c>
      <c r="F793" s="831" t="s">
        <v>14992</v>
      </c>
      <c r="G793" s="831"/>
      <c r="H793" s="831">
        <v>9.1523300000000002E-2</v>
      </c>
      <c r="I793" s="831"/>
      <c r="J793" s="832">
        <v>0.2014</v>
      </c>
      <c r="K793" s="832"/>
      <c r="L793" s="833"/>
    </row>
    <row r="794" spans="1:12" ht="24" customHeight="1">
      <c r="A794" s="664" t="s">
        <v>14073</v>
      </c>
      <c r="B794" s="660" t="s">
        <v>14101</v>
      </c>
      <c r="C794" s="659" t="s">
        <v>7</v>
      </c>
      <c r="D794" s="659" t="s">
        <v>11582</v>
      </c>
      <c r="E794" s="661" t="s">
        <v>26</v>
      </c>
      <c r="F794" s="831" t="s">
        <v>14991</v>
      </c>
      <c r="G794" s="831"/>
      <c r="H794" s="831">
        <v>9.1523300000000002E-2</v>
      </c>
      <c r="I794" s="831"/>
      <c r="J794" s="832">
        <v>3.2000000000000001E-2</v>
      </c>
      <c r="K794" s="832"/>
      <c r="L794" s="833"/>
    </row>
    <row r="795" spans="1:12" ht="17.100000000000001" customHeight="1">
      <c r="A795" s="645"/>
      <c r="B795" s="643"/>
      <c r="C795" s="643"/>
      <c r="D795" s="643"/>
      <c r="E795" s="643"/>
      <c r="F795" s="643"/>
      <c r="G795" s="643"/>
      <c r="H795" s="643"/>
      <c r="I795" s="643"/>
      <c r="J795" s="643" t="s">
        <v>14990</v>
      </c>
      <c r="K795" s="643"/>
      <c r="L795" s="646" t="s">
        <v>15214</v>
      </c>
    </row>
    <row r="796" spans="1:12" ht="17.100000000000001" customHeight="1">
      <c r="A796" s="640" t="s">
        <v>14988</v>
      </c>
      <c r="B796" s="641"/>
      <c r="C796" s="641"/>
      <c r="D796" s="641"/>
      <c r="E796" s="641"/>
      <c r="F796" s="641"/>
      <c r="G796" s="641"/>
      <c r="H796" s="641"/>
      <c r="I796" s="641"/>
      <c r="J796" s="641"/>
      <c r="K796" s="641"/>
      <c r="L796" s="642"/>
    </row>
    <row r="797" spans="1:12" ht="17.100000000000001" customHeight="1">
      <c r="A797" s="645"/>
      <c r="B797" s="643"/>
      <c r="C797" s="643"/>
      <c r="D797" s="643"/>
      <c r="E797" s="643"/>
      <c r="F797" s="643"/>
      <c r="G797" s="643"/>
      <c r="H797" s="643"/>
      <c r="I797" s="643"/>
      <c r="J797" s="643" t="s">
        <v>14987</v>
      </c>
      <c r="K797" s="643"/>
      <c r="L797" s="646" t="s">
        <v>16403</v>
      </c>
    </row>
    <row r="798" spans="1:12" ht="17.100000000000001" customHeight="1">
      <c r="A798" s="645"/>
      <c r="B798" s="643"/>
      <c r="C798" s="643"/>
      <c r="D798" s="643"/>
      <c r="E798" s="643"/>
      <c r="F798" s="643"/>
      <c r="G798" s="643"/>
      <c r="H798" s="643"/>
      <c r="I798" s="643"/>
      <c r="J798" s="643" t="s">
        <v>14985</v>
      </c>
      <c r="K798" s="643" t="s">
        <v>14984</v>
      </c>
      <c r="L798" s="646" t="s">
        <v>16402</v>
      </c>
    </row>
    <row r="799" spans="1:12" ht="17.100000000000001" customHeight="1">
      <c r="A799" s="645"/>
      <c r="B799" s="643"/>
      <c r="C799" s="643"/>
      <c r="D799" s="643"/>
      <c r="E799" s="643"/>
      <c r="F799" s="643"/>
      <c r="G799" s="643"/>
      <c r="H799" s="643"/>
      <c r="I799" s="643"/>
      <c r="J799" s="643" t="s">
        <v>14982</v>
      </c>
      <c r="K799" s="643"/>
      <c r="L799" s="646" t="s">
        <v>16401</v>
      </c>
    </row>
    <row r="800" spans="1:12" ht="17.100000000000001" customHeight="1">
      <c r="A800" s="645"/>
      <c r="B800" s="643"/>
      <c r="C800" s="643"/>
      <c r="D800" s="643"/>
      <c r="E800" s="643"/>
      <c r="F800" s="643"/>
      <c r="G800" s="643"/>
      <c r="H800" s="643"/>
      <c r="I800" s="643"/>
      <c r="J800" s="643" t="s">
        <v>14980</v>
      </c>
      <c r="K800" s="643" t="s">
        <v>14873</v>
      </c>
      <c r="L800" s="646" t="s">
        <v>16400</v>
      </c>
    </row>
    <row r="801" spans="1:12" ht="17.100000000000001" customHeight="1">
      <c r="A801" s="645"/>
      <c r="B801" s="643"/>
      <c r="C801" s="643"/>
      <c r="D801" s="643"/>
      <c r="E801" s="643"/>
      <c r="F801" s="643"/>
      <c r="G801" s="643"/>
      <c r="H801" s="643"/>
      <c r="I801" s="643"/>
      <c r="J801" s="643" t="s">
        <v>14978</v>
      </c>
      <c r="K801" s="643"/>
      <c r="L801" s="646" t="s">
        <v>16399</v>
      </c>
    </row>
    <row r="802" spans="1:12" ht="30" customHeight="1">
      <c r="A802" s="647"/>
      <c r="B802" s="644"/>
      <c r="C802" s="644"/>
      <c r="D802" s="644"/>
      <c r="E802" s="644"/>
      <c r="F802" s="644"/>
      <c r="G802" s="644"/>
      <c r="H802" s="644"/>
      <c r="I802" s="644"/>
      <c r="J802" s="644"/>
      <c r="K802" s="644"/>
      <c r="L802" s="648"/>
    </row>
    <row r="803" spans="1:12" ht="36" customHeight="1">
      <c r="A803" s="662" t="s">
        <v>16398</v>
      </c>
      <c r="B803" s="657" t="s">
        <v>14805</v>
      </c>
      <c r="C803" s="656" t="s">
        <v>7</v>
      </c>
      <c r="D803" s="656" t="s">
        <v>2120</v>
      </c>
      <c r="E803" s="658" t="s">
        <v>18</v>
      </c>
      <c r="F803" s="657"/>
      <c r="G803" s="657"/>
      <c r="H803" s="657"/>
      <c r="I803" s="657"/>
      <c r="J803" s="657"/>
      <c r="K803" s="657"/>
      <c r="L803" s="663"/>
    </row>
    <row r="804" spans="1:12">
      <c r="A804" s="827" t="s">
        <v>14098</v>
      </c>
      <c r="B804" s="828"/>
      <c r="C804" s="828"/>
      <c r="D804" s="828"/>
      <c r="E804" s="828"/>
      <c r="F804" s="828"/>
      <c r="G804" s="828"/>
      <c r="H804" s="828"/>
      <c r="I804" s="641"/>
      <c r="J804" s="641"/>
      <c r="K804" s="641"/>
      <c r="L804" s="642"/>
    </row>
    <row r="805" spans="1:12" ht="17.100000000000001" customHeight="1">
      <c r="A805" s="640" t="s">
        <v>14994</v>
      </c>
      <c r="B805" s="643" t="s">
        <v>14089</v>
      </c>
      <c r="C805" s="641" t="s">
        <v>14088</v>
      </c>
      <c r="D805" s="641" t="s">
        <v>14087</v>
      </c>
      <c r="E805" s="644" t="s">
        <v>14085</v>
      </c>
      <c r="F805" s="829" t="s">
        <v>14083</v>
      </c>
      <c r="G805" s="829"/>
      <c r="H805" s="829" t="s">
        <v>14993</v>
      </c>
      <c r="I805" s="829"/>
      <c r="J805" s="829" t="s">
        <v>14082</v>
      </c>
      <c r="K805" s="829"/>
      <c r="L805" s="830"/>
    </row>
    <row r="806" spans="1:12" ht="24" customHeight="1">
      <c r="A806" s="664" t="s">
        <v>14073</v>
      </c>
      <c r="B806" s="660" t="s">
        <v>14277</v>
      </c>
      <c r="C806" s="659" t="s">
        <v>7</v>
      </c>
      <c r="D806" s="659" t="s">
        <v>11564</v>
      </c>
      <c r="E806" s="661" t="s">
        <v>26</v>
      </c>
      <c r="F806" s="831" t="s">
        <v>15249</v>
      </c>
      <c r="G806" s="831"/>
      <c r="H806" s="831">
        <v>1.4751818999999999</v>
      </c>
      <c r="I806" s="831"/>
      <c r="J806" s="832">
        <v>1.2243999999999999</v>
      </c>
      <c r="K806" s="832"/>
      <c r="L806" s="833"/>
    </row>
    <row r="807" spans="1:12" ht="24" customHeight="1">
      <c r="A807" s="664" t="s">
        <v>14073</v>
      </c>
      <c r="B807" s="660" t="s">
        <v>14276</v>
      </c>
      <c r="C807" s="659" t="s">
        <v>7</v>
      </c>
      <c r="D807" s="659" t="s">
        <v>11590</v>
      </c>
      <c r="E807" s="661" t="s">
        <v>26</v>
      </c>
      <c r="F807" s="831" t="s">
        <v>15248</v>
      </c>
      <c r="G807" s="831"/>
      <c r="H807" s="831">
        <v>1.4751818999999999</v>
      </c>
      <c r="I807" s="831"/>
      <c r="J807" s="832">
        <v>0.35399999999999998</v>
      </c>
      <c r="K807" s="832"/>
      <c r="L807" s="833"/>
    </row>
    <row r="808" spans="1:12" ht="17.100000000000001" customHeight="1">
      <c r="A808" s="645"/>
      <c r="B808" s="643"/>
      <c r="C808" s="643"/>
      <c r="D808" s="643"/>
      <c r="E808" s="643"/>
      <c r="F808" s="643"/>
      <c r="G808" s="643"/>
      <c r="H808" s="643"/>
      <c r="I808" s="643"/>
      <c r="J808" s="643" t="s">
        <v>14990</v>
      </c>
      <c r="K808" s="643"/>
      <c r="L808" s="646" t="s">
        <v>15907</v>
      </c>
    </row>
    <row r="809" spans="1:12">
      <c r="A809" s="827" t="s">
        <v>14092</v>
      </c>
      <c r="B809" s="828"/>
      <c r="C809" s="828"/>
      <c r="D809" s="828"/>
      <c r="E809" s="828"/>
      <c r="F809" s="828"/>
      <c r="G809" s="828"/>
      <c r="H809" s="828"/>
      <c r="I809" s="641"/>
      <c r="J809" s="641"/>
      <c r="K809" s="641"/>
      <c r="L809" s="642"/>
    </row>
    <row r="810" spans="1:12" ht="17.100000000000001" customHeight="1">
      <c r="A810" s="640" t="s">
        <v>14994</v>
      </c>
      <c r="B810" s="643" t="s">
        <v>14089</v>
      </c>
      <c r="C810" s="641" t="s">
        <v>14088</v>
      </c>
      <c r="D810" s="641" t="s">
        <v>14087</v>
      </c>
      <c r="E810" s="644" t="s">
        <v>14085</v>
      </c>
      <c r="F810" s="829" t="s">
        <v>14083</v>
      </c>
      <c r="G810" s="829"/>
      <c r="H810" s="829" t="s">
        <v>14993</v>
      </c>
      <c r="I810" s="829"/>
      <c r="J810" s="829" t="s">
        <v>14082</v>
      </c>
      <c r="K810" s="829"/>
      <c r="L810" s="830"/>
    </row>
    <row r="811" spans="1:12" ht="24" customHeight="1">
      <c r="A811" s="664" t="s">
        <v>14073</v>
      </c>
      <c r="B811" s="660" t="s">
        <v>14290</v>
      </c>
      <c r="C811" s="659" t="s">
        <v>7</v>
      </c>
      <c r="D811" s="659" t="s">
        <v>5473</v>
      </c>
      <c r="E811" s="661" t="s">
        <v>26</v>
      </c>
      <c r="F811" s="831" t="s">
        <v>15246</v>
      </c>
      <c r="G811" s="831"/>
      <c r="H811" s="831">
        <v>0.74770270000000005</v>
      </c>
      <c r="I811" s="831"/>
      <c r="J811" s="832">
        <v>3.8058000000000001</v>
      </c>
      <c r="K811" s="832"/>
      <c r="L811" s="833"/>
    </row>
    <row r="812" spans="1:12" ht="24" customHeight="1">
      <c r="A812" s="664" t="s">
        <v>14073</v>
      </c>
      <c r="B812" s="660" t="s">
        <v>14278</v>
      </c>
      <c r="C812" s="659" t="s">
        <v>7</v>
      </c>
      <c r="D812" s="659" t="s">
        <v>6260</v>
      </c>
      <c r="E812" s="661" t="s">
        <v>26</v>
      </c>
      <c r="F812" s="831" t="s">
        <v>15040</v>
      </c>
      <c r="G812" s="831"/>
      <c r="H812" s="831">
        <v>0.74770270000000005</v>
      </c>
      <c r="I812" s="831"/>
      <c r="J812" s="832">
        <v>5.3760000000000003</v>
      </c>
      <c r="K812" s="832"/>
      <c r="L812" s="833"/>
    </row>
    <row r="813" spans="1:12" ht="17.100000000000001" customHeight="1">
      <c r="A813" s="645"/>
      <c r="B813" s="643"/>
      <c r="C813" s="643"/>
      <c r="D813" s="643"/>
      <c r="E813" s="643"/>
      <c r="F813" s="643"/>
      <c r="G813" s="643"/>
      <c r="H813" s="643"/>
      <c r="I813" s="643"/>
      <c r="J813" s="643" t="s">
        <v>14990</v>
      </c>
      <c r="K813" s="643"/>
      <c r="L813" s="646" t="s">
        <v>16149</v>
      </c>
    </row>
    <row r="814" spans="1:12">
      <c r="A814" s="827" t="s">
        <v>14071</v>
      </c>
      <c r="B814" s="828"/>
      <c r="C814" s="828"/>
      <c r="D814" s="828"/>
      <c r="E814" s="828"/>
      <c r="F814" s="828"/>
      <c r="G814" s="828"/>
      <c r="H814" s="828"/>
      <c r="I814" s="641"/>
      <c r="J814" s="641"/>
      <c r="K814" s="641"/>
      <c r="L814" s="642"/>
    </row>
    <row r="815" spans="1:12" ht="17.100000000000001" customHeight="1">
      <c r="A815" s="640" t="s">
        <v>14994</v>
      </c>
      <c r="B815" s="643" t="s">
        <v>14089</v>
      </c>
      <c r="C815" s="641" t="s">
        <v>14088</v>
      </c>
      <c r="D815" s="641" t="s">
        <v>14087</v>
      </c>
      <c r="E815" s="644" t="s">
        <v>14085</v>
      </c>
      <c r="F815" s="829" t="s">
        <v>14083</v>
      </c>
      <c r="G815" s="829"/>
      <c r="H815" s="829" t="s">
        <v>14993</v>
      </c>
      <c r="I815" s="829"/>
      <c r="J815" s="829" t="s">
        <v>14082</v>
      </c>
      <c r="K815" s="829"/>
      <c r="L815" s="830"/>
    </row>
    <row r="816" spans="1:12" ht="24" customHeight="1">
      <c r="A816" s="664" t="s">
        <v>14073</v>
      </c>
      <c r="B816" s="660" t="s">
        <v>14439</v>
      </c>
      <c r="C816" s="659" t="s">
        <v>7</v>
      </c>
      <c r="D816" s="659" t="s">
        <v>9083</v>
      </c>
      <c r="E816" s="661" t="s">
        <v>49</v>
      </c>
      <c r="F816" s="831" t="s">
        <v>15348</v>
      </c>
      <c r="G816" s="831"/>
      <c r="H816" s="831">
        <v>0.247</v>
      </c>
      <c r="I816" s="831"/>
      <c r="J816" s="832">
        <v>0.45</v>
      </c>
      <c r="K816" s="832"/>
      <c r="L816" s="833"/>
    </row>
    <row r="817" spans="1:12" ht="24" customHeight="1">
      <c r="A817" s="664" t="s">
        <v>14073</v>
      </c>
      <c r="B817" s="660" t="s">
        <v>14440</v>
      </c>
      <c r="C817" s="659" t="s">
        <v>7</v>
      </c>
      <c r="D817" s="659" t="s">
        <v>5456</v>
      </c>
      <c r="E817" s="661" t="s">
        <v>49</v>
      </c>
      <c r="F817" s="831" t="s">
        <v>15347</v>
      </c>
      <c r="G817" s="831"/>
      <c r="H817" s="831">
        <v>3.6299999999999999E-2</v>
      </c>
      <c r="I817" s="831"/>
      <c r="J817" s="832">
        <v>2.9</v>
      </c>
      <c r="K817" s="832"/>
      <c r="L817" s="833"/>
    </row>
    <row r="818" spans="1:12" ht="24" customHeight="1">
      <c r="A818" s="664" t="s">
        <v>14073</v>
      </c>
      <c r="B818" s="660" t="s">
        <v>14438</v>
      </c>
      <c r="C818" s="659" t="s">
        <v>7</v>
      </c>
      <c r="D818" s="659" t="s">
        <v>8116</v>
      </c>
      <c r="E818" s="661" t="s">
        <v>49</v>
      </c>
      <c r="F818" s="831" t="s">
        <v>15346</v>
      </c>
      <c r="G818" s="831"/>
      <c r="H818" s="831">
        <v>5.9299999999999999E-2</v>
      </c>
      <c r="I818" s="831"/>
      <c r="J818" s="832">
        <v>4.1100000000000003</v>
      </c>
      <c r="K818" s="832"/>
      <c r="L818" s="833"/>
    </row>
    <row r="819" spans="1:12" ht="24" customHeight="1">
      <c r="A819" s="664" t="s">
        <v>14073</v>
      </c>
      <c r="B819" s="660" t="s">
        <v>14437</v>
      </c>
      <c r="C819" s="659" t="s">
        <v>7</v>
      </c>
      <c r="D819" s="659" t="s">
        <v>7238</v>
      </c>
      <c r="E819" s="661" t="s">
        <v>18</v>
      </c>
      <c r="F819" s="831" t="s">
        <v>15345</v>
      </c>
      <c r="G819" s="831"/>
      <c r="H819" s="831">
        <v>1.05</v>
      </c>
      <c r="I819" s="831"/>
      <c r="J819" s="832">
        <v>9.4</v>
      </c>
      <c r="K819" s="832"/>
      <c r="L819" s="833"/>
    </row>
    <row r="820" spans="1:12" ht="17.100000000000001" customHeight="1">
      <c r="A820" s="645"/>
      <c r="B820" s="643"/>
      <c r="C820" s="643"/>
      <c r="D820" s="643"/>
      <c r="E820" s="643"/>
      <c r="F820" s="643"/>
      <c r="G820" s="643"/>
      <c r="H820" s="643"/>
      <c r="I820" s="643"/>
      <c r="J820" s="643" t="s">
        <v>14990</v>
      </c>
      <c r="K820" s="643"/>
      <c r="L820" s="646" t="s">
        <v>16148</v>
      </c>
    </row>
    <row r="821" spans="1:12">
      <c r="A821" s="827" t="s">
        <v>14094</v>
      </c>
      <c r="B821" s="828"/>
      <c r="C821" s="828"/>
      <c r="D821" s="828"/>
      <c r="E821" s="828"/>
      <c r="F821" s="828"/>
      <c r="G821" s="828"/>
      <c r="H821" s="828"/>
      <c r="I821" s="641"/>
      <c r="J821" s="641"/>
      <c r="K821" s="641"/>
      <c r="L821" s="642"/>
    </row>
    <row r="822" spans="1:12" ht="17.100000000000001" customHeight="1">
      <c r="A822" s="640" t="s">
        <v>14994</v>
      </c>
      <c r="B822" s="643" t="s">
        <v>14089</v>
      </c>
      <c r="C822" s="641" t="s">
        <v>14088</v>
      </c>
      <c r="D822" s="641" t="s">
        <v>14087</v>
      </c>
      <c r="E822" s="644" t="s">
        <v>14085</v>
      </c>
      <c r="F822" s="829" t="s">
        <v>14083</v>
      </c>
      <c r="G822" s="829"/>
      <c r="H822" s="829" t="s">
        <v>14993</v>
      </c>
      <c r="I822" s="829"/>
      <c r="J822" s="829" t="s">
        <v>14082</v>
      </c>
      <c r="K822" s="829"/>
      <c r="L822" s="830"/>
    </row>
    <row r="823" spans="1:12" ht="24" customHeight="1">
      <c r="A823" s="664" t="s">
        <v>14073</v>
      </c>
      <c r="B823" s="660" t="s">
        <v>14095</v>
      </c>
      <c r="C823" s="659" t="s">
        <v>7</v>
      </c>
      <c r="D823" s="659" t="s">
        <v>11736</v>
      </c>
      <c r="E823" s="661" t="s">
        <v>26</v>
      </c>
      <c r="F823" s="831" t="s">
        <v>14996</v>
      </c>
      <c r="G823" s="831"/>
      <c r="H823" s="831">
        <v>1.4751818999999999</v>
      </c>
      <c r="I823" s="831"/>
      <c r="J823" s="832">
        <v>1.0474000000000001</v>
      </c>
      <c r="K823" s="832"/>
      <c r="L823" s="833"/>
    </row>
    <row r="824" spans="1:12" ht="17.100000000000001" customHeight="1">
      <c r="A824" s="645"/>
      <c r="B824" s="643"/>
      <c r="C824" s="643"/>
      <c r="D824" s="643"/>
      <c r="E824" s="643"/>
      <c r="F824" s="643"/>
      <c r="G824" s="643"/>
      <c r="H824" s="643"/>
      <c r="I824" s="643"/>
      <c r="J824" s="643" t="s">
        <v>14990</v>
      </c>
      <c r="K824" s="643"/>
      <c r="L824" s="646" t="s">
        <v>16147</v>
      </c>
    </row>
    <row r="825" spans="1:12">
      <c r="A825" s="827" t="s">
        <v>14096</v>
      </c>
      <c r="B825" s="828"/>
      <c r="C825" s="828"/>
      <c r="D825" s="828"/>
      <c r="E825" s="828"/>
      <c r="F825" s="828"/>
      <c r="G825" s="828"/>
      <c r="H825" s="828"/>
      <c r="I825" s="641"/>
      <c r="J825" s="641"/>
      <c r="K825" s="641"/>
      <c r="L825" s="642"/>
    </row>
    <row r="826" spans="1:12" ht="17.100000000000001" customHeight="1">
      <c r="A826" s="640" t="s">
        <v>14994</v>
      </c>
      <c r="B826" s="643" t="s">
        <v>14089</v>
      </c>
      <c r="C826" s="641" t="s">
        <v>14088</v>
      </c>
      <c r="D826" s="641" t="s">
        <v>14087</v>
      </c>
      <c r="E826" s="644" t="s">
        <v>14085</v>
      </c>
      <c r="F826" s="829" t="s">
        <v>14083</v>
      </c>
      <c r="G826" s="829"/>
      <c r="H826" s="829" t="s">
        <v>14993</v>
      </c>
      <c r="I826" s="829"/>
      <c r="J826" s="829" t="s">
        <v>14082</v>
      </c>
      <c r="K826" s="829"/>
      <c r="L826" s="830"/>
    </row>
    <row r="827" spans="1:12" ht="24" customHeight="1">
      <c r="A827" s="664" t="s">
        <v>14073</v>
      </c>
      <c r="B827" s="660" t="s">
        <v>14097</v>
      </c>
      <c r="C827" s="659" t="s">
        <v>7</v>
      </c>
      <c r="D827" s="659" t="s">
        <v>11676</v>
      </c>
      <c r="E827" s="661" t="s">
        <v>26</v>
      </c>
      <c r="F827" s="831" t="s">
        <v>14995</v>
      </c>
      <c r="G827" s="831"/>
      <c r="H827" s="831">
        <v>1.4751818999999999</v>
      </c>
      <c r="I827" s="831"/>
      <c r="J827" s="832">
        <v>0.1033</v>
      </c>
      <c r="K827" s="832"/>
      <c r="L827" s="833"/>
    </row>
    <row r="828" spans="1:12" ht="17.100000000000001" customHeight="1">
      <c r="A828" s="645"/>
      <c r="B828" s="643"/>
      <c r="C828" s="643"/>
      <c r="D828" s="643"/>
      <c r="E828" s="643"/>
      <c r="F828" s="643"/>
      <c r="G828" s="643"/>
      <c r="H828" s="643"/>
      <c r="I828" s="643"/>
      <c r="J828" s="643" t="s">
        <v>14990</v>
      </c>
      <c r="K828" s="643"/>
      <c r="L828" s="646" t="s">
        <v>15370</v>
      </c>
    </row>
    <row r="829" spans="1:12">
      <c r="A829" s="827" t="s">
        <v>14100</v>
      </c>
      <c r="B829" s="828"/>
      <c r="C829" s="828"/>
      <c r="D829" s="828"/>
      <c r="E829" s="828"/>
      <c r="F829" s="828"/>
      <c r="G829" s="828"/>
      <c r="H829" s="828"/>
      <c r="I829" s="641"/>
      <c r="J829" s="641"/>
      <c r="K829" s="641"/>
      <c r="L829" s="642"/>
    </row>
    <row r="830" spans="1:12" ht="17.100000000000001" customHeight="1">
      <c r="A830" s="640" t="s">
        <v>14994</v>
      </c>
      <c r="B830" s="643" t="s">
        <v>14089</v>
      </c>
      <c r="C830" s="641" t="s">
        <v>14088</v>
      </c>
      <c r="D830" s="641" t="s">
        <v>14087</v>
      </c>
      <c r="E830" s="644" t="s">
        <v>14085</v>
      </c>
      <c r="F830" s="829" t="s">
        <v>14083</v>
      </c>
      <c r="G830" s="829"/>
      <c r="H830" s="829" t="s">
        <v>14993</v>
      </c>
      <c r="I830" s="829"/>
      <c r="J830" s="829" t="s">
        <v>14082</v>
      </c>
      <c r="K830" s="829"/>
      <c r="L830" s="830"/>
    </row>
    <row r="831" spans="1:12" ht="24" customHeight="1">
      <c r="A831" s="664" t="s">
        <v>14073</v>
      </c>
      <c r="B831" s="660" t="s">
        <v>14103</v>
      </c>
      <c r="C831" s="659" t="s">
        <v>7</v>
      </c>
      <c r="D831" s="659" t="s">
        <v>11501</v>
      </c>
      <c r="E831" s="661" t="s">
        <v>26</v>
      </c>
      <c r="F831" s="831" t="s">
        <v>14992</v>
      </c>
      <c r="G831" s="831"/>
      <c r="H831" s="831">
        <v>1.4751818999999999</v>
      </c>
      <c r="I831" s="831"/>
      <c r="J831" s="832">
        <v>3.2454000000000001</v>
      </c>
      <c r="K831" s="832"/>
      <c r="L831" s="833"/>
    </row>
    <row r="832" spans="1:12" ht="24" customHeight="1">
      <c r="A832" s="664" t="s">
        <v>14073</v>
      </c>
      <c r="B832" s="660" t="s">
        <v>14101</v>
      </c>
      <c r="C832" s="659" t="s">
        <v>7</v>
      </c>
      <c r="D832" s="659" t="s">
        <v>11582</v>
      </c>
      <c r="E832" s="661" t="s">
        <v>26</v>
      </c>
      <c r="F832" s="831" t="s">
        <v>14991</v>
      </c>
      <c r="G832" s="831"/>
      <c r="H832" s="831">
        <v>1.4751818999999999</v>
      </c>
      <c r="I832" s="831"/>
      <c r="J832" s="832">
        <v>0.51629999999999998</v>
      </c>
      <c r="K832" s="832"/>
      <c r="L832" s="833"/>
    </row>
    <row r="833" spans="1:12" ht="17.100000000000001" customHeight="1">
      <c r="A833" s="645"/>
      <c r="B833" s="643"/>
      <c r="C833" s="643"/>
      <c r="D833" s="643"/>
      <c r="E833" s="643"/>
      <c r="F833" s="643"/>
      <c r="G833" s="643"/>
      <c r="H833" s="643"/>
      <c r="I833" s="643"/>
      <c r="J833" s="643" t="s">
        <v>14990</v>
      </c>
      <c r="K833" s="643"/>
      <c r="L833" s="646" t="s">
        <v>16146</v>
      </c>
    </row>
    <row r="834" spans="1:12" ht="17.100000000000001" customHeight="1">
      <c r="A834" s="640" t="s">
        <v>14988</v>
      </c>
      <c r="B834" s="641"/>
      <c r="C834" s="641"/>
      <c r="D834" s="641"/>
      <c r="E834" s="641"/>
      <c r="F834" s="641"/>
      <c r="G834" s="641"/>
      <c r="H834" s="641"/>
      <c r="I834" s="641"/>
      <c r="J834" s="641"/>
      <c r="K834" s="641"/>
      <c r="L834" s="642"/>
    </row>
    <row r="835" spans="1:12" ht="17.100000000000001" customHeight="1">
      <c r="A835" s="645"/>
      <c r="B835" s="643"/>
      <c r="C835" s="643"/>
      <c r="D835" s="643"/>
      <c r="E835" s="643"/>
      <c r="F835" s="643"/>
      <c r="G835" s="643"/>
      <c r="H835" s="643"/>
      <c r="I835" s="643"/>
      <c r="J835" s="643" t="s">
        <v>14987</v>
      </c>
      <c r="K835" s="643"/>
      <c r="L835" s="646" t="s">
        <v>16145</v>
      </c>
    </row>
    <row r="836" spans="1:12" ht="17.100000000000001" customHeight="1">
      <c r="A836" s="645"/>
      <c r="B836" s="643"/>
      <c r="C836" s="643"/>
      <c r="D836" s="643"/>
      <c r="E836" s="643"/>
      <c r="F836" s="643"/>
      <c r="G836" s="643"/>
      <c r="H836" s="643"/>
      <c r="I836" s="643"/>
      <c r="J836" s="643" t="s">
        <v>14985</v>
      </c>
      <c r="K836" s="643" t="s">
        <v>14984</v>
      </c>
      <c r="L836" s="646" t="s">
        <v>16144</v>
      </c>
    </row>
    <row r="837" spans="1:12" ht="17.100000000000001" customHeight="1">
      <c r="A837" s="645"/>
      <c r="B837" s="643"/>
      <c r="C837" s="643"/>
      <c r="D837" s="643"/>
      <c r="E837" s="643"/>
      <c r="F837" s="643"/>
      <c r="G837" s="643"/>
      <c r="H837" s="643"/>
      <c r="I837" s="643"/>
      <c r="J837" s="643" t="s">
        <v>14982</v>
      </c>
      <c r="K837" s="643"/>
      <c r="L837" s="646" t="s">
        <v>16143</v>
      </c>
    </row>
    <row r="838" spans="1:12" ht="17.100000000000001" customHeight="1">
      <c r="A838" s="645"/>
      <c r="B838" s="643"/>
      <c r="C838" s="643"/>
      <c r="D838" s="643"/>
      <c r="E838" s="643"/>
      <c r="F838" s="643"/>
      <c r="G838" s="643"/>
      <c r="H838" s="643"/>
      <c r="I838" s="643"/>
      <c r="J838" s="643" t="s">
        <v>14980</v>
      </c>
      <c r="K838" s="643" t="s">
        <v>14873</v>
      </c>
      <c r="L838" s="646" t="s">
        <v>16142</v>
      </c>
    </row>
    <row r="839" spans="1:12" ht="17.100000000000001" customHeight="1">
      <c r="A839" s="645"/>
      <c r="B839" s="643"/>
      <c r="C839" s="643"/>
      <c r="D839" s="643"/>
      <c r="E839" s="643"/>
      <c r="F839" s="643"/>
      <c r="G839" s="643"/>
      <c r="H839" s="643"/>
      <c r="I839" s="643"/>
      <c r="J839" s="643" t="s">
        <v>14978</v>
      </c>
      <c r="K839" s="643"/>
      <c r="L839" s="646" t="s">
        <v>16141</v>
      </c>
    </row>
    <row r="840" spans="1:12" ht="30" customHeight="1">
      <c r="A840" s="647"/>
      <c r="B840" s="644"/>
      <c r="C840" s="644"/>
      <c r="D840" s="644"/>
      <c r="E840" s="644"/>
      <c r="F840" s="644"/>
      <c r="G840" s="644"/>
      <c r="H840" s="644"/>
      <c r="I840" s="644"/>
      <c r="J840" s="644"/>
      <c r="K840" s="644"/>
      <c r="L840" s="648"/>
    </row>
    <row r="841" spans="1:12" ht="60" customHeight="1">
      <c r="A841" s="662" t="s">
        <v>16397</v>
      </c>
      <c r="B841" s="657" t="s">
        <v>14803</v>
      </c>
      <c r="C841" s="656" t="s">
        <v>7</v>
      </c>
      <c r="D841" s="656" t="s">
        <v>3610</v>
      </c>
      <c r="E841" s="658" t="s">
        <v>49</v>
      </c>
      <c r="F841" s="657"/>
      <c r="G841" s="657"/>
      <c r="H841" s="657"/>
      <c r="I841" s="657"/>
      <c r="J841" s="657"/>
      <c r="K841" s="657"/>
      <c r="L841" s="663"/>
    </row>
    <row r="842" spans="1:12">
      <c r="A842" s="827" t="s">
        <v>14098</v>
      </c>
      <c r="B842" s="828"/>
      <c r="C842" s="828"/>
      <c r="D842" s="828"/>
      <c r="E842" s="828"/>
      <c r="F842" s="828"/>
      <c r="G842" s="828"/>
      <c r="H842" s="828"/>
      <c r="I842" s="641"/>
      <c r="J842" s="641"/>
      <c r="K842" s="641"/>
      <c r="L842" s="642"/>
    </row>
    <row r="843" spans="1:12" ht="17.100000000000001" customHeight="1">
      <c r="A843" s="640" t="s">
        <v>14994</v>
      </c>
      <c r="B843" s="643" t="s">
        <v>14089</v>
      </c>
      <c r="C843" s="641" t="s">
        <v>14088</v>
      </c>
      <c r="D843" s="641" t="s">
        <v>14087</v>
      </c>
      <c r="E843" s="644" t="s">
        <v>14085</v>
      </c>
      <c r="F843" s="829" t="s">
        <v>14083</v>
      </c>
      <c r="G843" s="829"/>
      <c r="H843" s="829" t="s">
        <v>14993</v>
      </c>
      <c r="I843" s="829"/>
      <c r="J843" s="829" t="s">
        <v>14082</v>
      </c>
      <c r="K843" s="829"/>
      <c r="L843" s="830"/>
    </row>
    <row r="844" spans="1:12" ht="24" customHeight="1">
      <c r="A844" s="664" t="s">
        <v>14073</v>
      </c>
      <c r="B844" s="660" t="s">
        <v>14277</v>
      </c>
      <c r="C844" s="659" t="s">
        <v>7</v>
      </c>
      <c r="D844" s="659" t="s">
        <v>11564</v>
      </c>
      <c r="E844" s="661" t="s">
        <v>26</v>
      </c>
      <c r="F844" s="831" t="s">
        <v>15249</v>
      </c>
      <c r="G844" s="831"/>
      <c r="H844" s="831">
        <v>0.64308670000000001</v>
      </c>
      <c r="I844" s="831"/>
      <c r="J844" s="832">
        <v>0.53380000000000005</v>
      </c>
      <c r="K844" s="832"/>
      <c r="L844" s="833"/>
    </row>
    <row r="845" spans="1:12" ht="24" customHeight="1">
      <c r="A845" s="664" t="s">
        <v>14073</v>
      </c>
      <c r="B845" s="660" t="s">
        <v>14276</v>
      </c>
      <c r="C845" s="659" t="s">
        <v>7</v>
      </c>
      <c r="D845" s="659" t="s">
        <v>11590</v>
      </c>
      <c r="E845" s="661" t="s">
        <v>26</v>
      </c>
      <c r="F845" s="831" t="s">
        <v>15248</v>
      </c>
      <c r="G845" s="831"/>
      <c r="H845" s="831">
        <v>0.64308670000000001</v>
      </c>
      <c r="I845" s="831"/>
      <c r="J845" s="832">
        <v>0.15429999999999999</v>
      </c>
      <c r="K845" s="832"/>
      <c r="L845" s="833"/>
    </row>
    <row r="846" spans="1:12" ht="17.100000000000001" customHeight="1">
      <c r="A846" s="645"/>
      <c r="B846" s="643"/>
      <c r="C846" s="643"/>
      <c r="D846" s="643"/>
      <c r="E846" s="643"/>
      <c r="F846" s="643"/>
      <c r="G846" s="643"/>
      <c r="H846" s="643"/>
      <c r="I846" s="643"/>
      <c r="J846" s="643" t="s">
        <v>14990</v>
      </c>
      <c r="K846" s="643"/>
      <c r="L846" s="646" t="s">
        <v>15714</v>
      </c>
    </row>
    <row r="847" spans="1:12">
      <c r="A847" s="827" t="s">
        <v>14092</v>
      </c>
      <c r="B847" s="828"/>
      <c r="C847" s="828"/>
      <c r="D847" s="828"/>
      <c r="E847" s="828"/>
      <c r="F847" s="828"/>
      <c r="G847" s="828"/>
      <c r="H847" s="828"/>
      <c r="I847" s="641"/>
      <c r="J847" s="641"/>
      <c r="K847" s="641"/>
      <c r="L847" s="642"/>
    </row>
    <row r="848" spans="1:12" ht="17.100000000000001" customHeight="1">
      <c r="A848" s="640" t="s">
        <v>14994</v>
      </c>
      <c r="B848" s="643" t="s">
        <v>14089</v>
      </c>
      <c r="C848" s="641" t="s">
        <v>14088</v>
      </c>
      <c r="D848" s="641" t="s">
        <v>14087</v>
      </c>
      <c r="E848" s="644" t="s">
        <v>14085</v>
      </c>
      <c r="F848" s="829" t="s">
        <v>14083</v>
      </c>
      <c r="G848" s="829"/>
      <c r="H848" s="829" t="s">
        <v>14993</v>
      </c>
      <c r="I848" s="829"/>
      <c r="J848" s="829" t="s">
        <v>14082</v>
      </c>
      <c r="K848" s="829"/>
      <c r="L848" s="830"/>
    </row>
    <row r="849" spans="1:12" ht="24" customHeight="1">
      <c r="A849" s="664" t="s">
        <v>14073</v>
      </c>
      <c r="B849" s="660" t="s">
        <v>14290</v>
      </c>
      <c r="C849" s="659" t="s">
        <v>7</v>
      </c>
      <c r="D849" s="659" t="s">
        <v>5473</v>
      </c>
      <c r="E849" s="661" t="s">
        <v>26</v>
      </c>
      <c r="F849" s="831" t="s">
        <v>15246</v>
      </c>
      <c r="G849" s="831"/>
      <c r="H849" s="831">
        <v>0.3260691</v>
      </c>
      <c r="I849" s="831"/>
      <c r="J849" s="832">
        <v>1.6597</v>
      </c>
      <c r="K849" s="832"/>
      <c r="L849" s="833"/>
    </row>
    <row r="850" spans="1:12" ht="24" customHeight="1">
      <c r="A850" s="664" t="s">
        <v>14073</v>
      </c>
      <c r="B850" s="660" t="s">
        <v>14278</v>
      </c>
      <c r="C850" s="659" t="s">
        <v>7</v>
      </c>
      <c r="D850" s="659" t="s">
        <v>6260</v>
      </c>
      <c r="E850" s="661" t="s">
        <v>26</v>
      </c>
      <c r="F850" s="831" t="s">
        <v>15040</v>
      </c>
      <c r="G850" s="831"/>
      <c r="H850" s="831">
        <v>0.3260691</v>
      </c>
      <c r="I850" s="831"/>
      <c r="J850" s="832">
        <v>2.3443999999999998</v>
      </c>
      <c r="K850" s="832"/>
      <c r="L850" s="833"/>
    </row>
    <row r="851" spans="1:12" ht="17.100000000000001" customHeight="1">
      <c r="A851" s="645"/>
      <c r="B851" s="643"/>
      <c r="C851" s="643"/>
      <c r="D851" s="643"/>
      <c r="E851" s="643"/>
      <c r="F851" s="643"/>
      <c r="G851" s="643"/>
      <c r="H851" s="643"/>
      <c r="I851" s="643"/>
      <c r="J851" s="643" t="s">
        <v>14990</v>
      </c>
      <c r="K851" s="643"/>
      <c r="L851" s="646" t="s">
        <v>16304</v>
      </c>
    </row>
    <row r="852" spans="1:12">
      <c r="A852" s="827" t="s">
        <v>14071</v>
      </c>
      <c r="B852" s="828"/>
      <c r="C852" s="828"/>
      <c r="D852" s="828"/>
      <c r="E852" s="828"/>
      <c r="F852" s="828"/>
      <c r="G852" s="828"/>
      <c r="H852" s="828"/>
      <c r="I852" s="641"/>
      <c r="J852" s="641"/>
      <c r="K852" s="641"/>
      <c r="L852" s="642"/>
    </row>
    <row r="853" spans="1:12" ht="17.100000000000001" customHeight="1">
      <c r="A853" s="640" t="s">
        <v>14994</v>
      </c>
      <c r="B853" s="643" t="s">
        <v>14089</v>
      </c>
      <c r="C853" s="641" t="s">
        <v>14088</v>
      </c>
      <c r="D853" s="641" t="s">
        <v>14087</v>
      </c>
      <c r="E853" s="644" t="s">
        <v>14085</v>
      </c>
      <c r="F853" s="829" t="s">
        <v>14083</v>
      </c>
      <c r="G853" s="829"/>
      <c r="H853" s="829" t="s">
        <v>14993</v>
      </c>
      <c r="I853" s="829"/>
      <c r="J853" s="829" t="s">
        <v>14082</v>
      </c>
      <c r="K853" s="829"/>
      <c r="L853" s="830"/>
    </row>
    <row r="854" spans="1:12" ht="24" customHeight="1">
      <c r="A854" s="664" t="s">
        <v>14073</v>
      </c>
      <c r="B854" s="660" t="s">
        <v>14439</v>
      </c>
      <c r="C854" s="659" t="s">
        <v>7</v>
      </c>
      <c r="D854" s="659" t="s">
        <v>9083</v>
      </c>
      <c r="E854" s="661" t="s">
        <v>49</v>
      </c>
      <c r="F854" s="831" t="s">
        <v>15348</v>
      </c>
      <c r="G854" s="831"/>
      <c r="H854" s="831">
        <v>3.2000000000000001E-2</v>
      </c>
      <c r="I854" s="831"/>
      <c r="J854" s="832">
        <v>0.05</v>
      </c>
      <c r="K854" s="832"/>
      <c r="L854" s="833"/>
    </row>
    <row r="855" spans="1:12" ht="24" customHeight="1">
      <c r="A855" s="664" t="s">
        <v>14073</v>
      </c>
      <c r="B855" s="660" t="s">
        <v>14438</v>
      </c>
      <c r="C855" s="659" t="s">
        <v>7</v>
      </c>
      <c r="D855" s="659" t="s">
        <v>8116</v>
      </c>
      <c r="E855" s="661" t="s">
        <v>49</v>
      </c>
      <c r="F855" s="831" t="s">
        <v>15346</v>
      </c>
      <c r="G855" s="831"/>
      <c r="H855" s="831">
        <v>7.5999999999999998E-2</v>
      </c>
      <c r="I855" s="831"/>
      <c r="J855" s="832">
        <v>5.27</v>
      </c>
      <c r="K855" s="832"/>
      <c r="L855" s="833"/>
    </row>
    <row r="856" spans="1:12" ht="24" customHeight="1">
      <c r="A856" s="664" t="s">
        <v>14073</v>
      </c>
      <c r="B856" s="660" t="s">
        <v>14802</v>
      </c>
      <c r="C856" s="659" t="s">
        <v>7</v>
      </c>
      <c r="D856" s="659" t="s">
        <v>5442</v>
      </c>
      <c r="E856" s="661" t="s">
        <v>49</v>
      </c>
      <c r="F856" s="831" t="s">
        <v>16396</v>
      </c>
      <c r="G856" s="831"/>
      <c r="H856" s="831">
        <v>1</v>
      </c>
      <c r="I856" s="831"/>
      <c r="J856" s="832">
        <v>32.54</v>
      </c>
      <c r="K856" s="832"/>
      <c r="L856" s="833"/>
    </row>
    <row r="857" spans="1:12" ht="24" customHeight="1">
      <c r="A857" s="664" t="s">
        <v>14073</v>
      </c>
      <c r="B857" s="660" t="s">
        <v>14740</v>
      </c>
      <c r="C857" s="659" t="s">
        <v>7</v>
      </c>
      <c r="D857" s="659" t="s">
        <v>8114</v>
      </c>
      <c r="E857" s="661" t="s">
        <v>49</v>
      </c>
      <c r="F857" s="831" t="s">
        <v>16264</v>
      </c>
      <c r="G857" s="831"/>
      <c r="H857" s="831">
        <v>0.28899999999999998</v>
      </c>
      <c r="I857" s="831"/>
      <c r="J857" s="832">
        <v>7.33</v>
      </c>
      <c r="K857" s="832"/>
      <c r="L857" s="833"/>
    </row>
    <row r="858" spans="1:12" ht="17.100000000000001" customHeight="1">
      <c r="A858" s="645"/>
      <c r="B858" s="643"/>
      <c r="C858" s="643"/>
      <c r="D858" s="643"/>
      <c r="E858" s="643"/>
      <c r="F858" s="643"/>
      <c r="G858" s="643"/>
      <c r="H858" s="643"/>
      <c r="I858" s="643"/>
      <c r="J858" s="643" t="s">
        <v>14990</v>
      </c>
      <c r="K858" s="643"/>
      <c r="L858" s="646" t="s">
        <v>16395</v>
      </c>
    </row>
    <row r="859" spans="1:12">
      <c r="A859" s="827" t="s">
        <v>14094</v>
      </c>
      <c r="B859" s="828"/>
      <c r="C859" s="828"/>
      <c r="D859" s="828"/>
      <c r="E859" s="828"/>
      <c r="F859" s="828"/>
      <c r="G859" s="828"/>
      <c r="H859" s="828"/>
      <c r="I859" s="641"/>
      <c r="J859" s="641"/>
      <c r="K859" s="641"/>
      <c r="L859" s="642"/>
    </row>
    <row r="860" spans="1:12" ht="17.100000000000001" customHeight="1">
      <c r="A860" s="640" t="s">
        <v>14994</v>
      </c>
      <c r="B860" s="643" t="s">
        <v>14089</v>
      </c>
      <c r="C860" s="641" t="s">
        <v>14088</v>
      </c>
      <c r="D860" s="641" t="s">
        <v>14087</v>
      </c>
      <c r="E860" s="644" t="s">
        <v>14085</v>
      </c>
      <c r="F860" s="829" t="s">
        <v>14083</v>
      </c>
      <c r="G860" s="829"/>
      <c r="H860" s="829" t="s">
        <v>14993</v>
      </c>
      <c r="I860" s="829"/>
      <c r="J860" s="829" t="s">
        <v>14082</v>
      </c>
      <c r="K860" s="829"/>
      <c r="L860" s="830"/>
    </row>
    <row r="861" spans="1:12" ht="24" customHeight="1">
      <c r="A861" s="664" t="s">
        <v>14073</v>
      </c>
      <c r="B861" s="660" t="s">
        <v>14095</v>
      </c>
      <c r="C861" s="659" t="s">
        <v>7</v>
      </c>
      <c r="D861" s="659" t="s">
        <v>11736</v>
      </c>
      <c r="E861" s="661" t="s">
        <v>26</v>
      </c>
      <c r="F861" s="831" t="s">
        <v>14996</v>
      </c>
      <c r="G861" s="831"/>
      <c r="H861" s="831">
        <v>0.64308670000000001</v>
      </c>
      <c r="I861" s="831"/>
      <c r="J861" s="832">
        <v>0.45660000000000001</v>
      </c>
      <c r="K861" s="832"/>
      <c r="L861" s="833"/>
    </row>
    <row r="862" spans="1:12" ht="17.100000000000001" customHeight="1">
      <c r="A862" s="645"/>
      <c r="B862" s="643"/>
      <c r="C862" s="643"/>
      <c r="D862" s="643"/>
      <c r="E862" s="643"/>
      <c r="F862" s="643"/>
      <c r="G862" s="643"/>
      <c r="H862" s="643"/>
      <c r="I862" s="643"/>
      <c r="J862" s="643" t="s">
        <v>14990</v>
      </c>
      <c r="K862" s="643"/>
      <c r="L862" s="646" t="s">
        <v>15552</v>
      </c>
    </row>
    <row r="863" spans="1:12">
      <c r="A863" s="827" t="s">
        <v>14096</v>
      </c>
      <c r="B863" s="828"/>
      <c r="C863" s="828"/>
      <c r="D863" s="828"/>
      <c r="E863" s="828"/>
      <c r="F863" s="828"/>
      <c r="G863" s="828"/>
      <c r="H863" s="828"/>
      <c r="I863" s="641"/>
      <c r="J863" s="641"/>
      <c r="K863" s="641"/>
      <c r="L863" s="642"/>
    </row>
    <row r="864" spans="1:12" ht="17.100000000000001" customHeight="1">
      <c r="A864" s="640" t="s">
        <v>14994</v>
      </c>
      <c r="B864" s="643" t="s">
        <v>14089</v>
      </c>
      <c r="C864" s="641" t="s">
        <v>14088</v>
      </c>
      <c r="D864" s="641" t="s">
        <v>14087</v>
      </c>
      <c r="E864" s="644" t="s">
        <v>14085</v>
      </c>
      <c r="F864" s="829" t="s">
        <v>14083</v>
      </c>
      <c r="G864" s="829"/>
      <c r="H864" s="829" t="s">
        <v>14993</v>
      </c>
      <c r="I864" s="829"/>
      <c r="J864" s="829" t="s">
        <v>14082</v>
      </c>
      <c r="K864" s="829"/>
      <c r="L864" s="830"/>
    </row>
    <row r="865" spans="1:12" ht="24" customHeight="1">
      <c r="A865" s="664" t="s">
        <v>14073</v>
      </c>
      <c r="B865" s="660" t="s">
        <v>14097</v>
      </c>
      <c r="C865" s="659" t="s">
        <v>7</v>
      </c>
      <c r="D865" s="659" t="s">
        <v>11676</v>
      </c>
      <c r="E865" s="661" t="s">
        <v>26</v>
      </c>
      <c r="F865" s="831" t="s">
        <v>14995</v>
      </c>
      <c r="G865" s="831"/>
      <c r="H865" s="831">
        <v>0.64308670000000001</v>
      </c>
      <c r="I865" s="831"/>
      <c r="J865" s="832">
        <v>4.4999999999999998E-2</v>
      </c>
      <c r="K865" s="832"/>
      <c r="L865" s="833"/>
    </row>
    <row r="866" spans="1:12" ht="17.100000000000001" customHeight="1">
      <c r="A866" s="645"/>
      <c r="B866" s="643"/>
      <c r="C866" s="643"/>
      <c r="D866" s="643"/>
      <c r="E866" s="643"/>
      <c r="F866" s="643"/>
      <c r="G866" s="643"/>
      <c r="H866" s="643"/>
      <c r="I866" s="643"/>
      <c r="J866" s="643" t="s">
        <v>14990</v>
      </c>
      <c r="K866" s="643"/>
      <c r="L866" s="646" t="s">
        <v>15297</v>
      </c>
    </row>
    <row r="867" spans="1:12">
      <c r="A867" s="827" t="s">
        <v>14100</v>
      </c>
      <c r="B867" s="828"/>
      <c r="C867" s="828"/>
      <c r="D867" s="828"/>
      <c r="E867" s="828"/>
      <c r="F867" s="828"/>
      <c r="G867" s="828"/>
      <c r="H867" s="828"/>
      <c r="I867" s="641"/>
      <c r="J867" s="641"/>
      <c r="K867" s="641"/>
      <c r="L867" s="642"/>
    </row>
    <row r="868" spans="1:12" ht="17.100000000000001" customHeight="1">
      <c r="A868" s="640" t="s">
        <v>14994</v>
      </c>
      <c r="B868" s="643" t="s">
        <v>14089</v>
      </c>
      <c r="C868" s="641" t="s">
        <v>14088</v>
      </c>
      <c r="D868" s="641" t="s">
        <v>14087</v>
      </c>
      <c r="E868" s="644" t="s">
        <v>14085</v>
      </c>
      <c r="F868" s="829" t="s">
        <v>14083</v>
      </c>
      <c r="G868" s="829"/>
      <c r="H868" s="829" t="s">
        <v>14993</v>
      </c>
      <c r="I868" s="829"/>
      <c r="J868" s="829" t="s">
        <v>14082</v>
      </c>
      <c r="K868" s="829"/>
      <c r="L868" s="830"/>
    </row>
    <row r="869" spans="1:12" ht="24" customHeight="1">
      <c r="A869" s="664" t="s">
        <v>14073</v>
      </c>
      <c r="B869" s="660" t="s">
        <v>14103</v>
      </c>
      <c r="C869" s="659" t="s">
        <v>7</v>
      </c>
      <c r="D869" s="659" t="s">
        <v>11501</v>
      </c>
      <c r="E869" s="661" t="s">
        <v>26</v>
      </c>
      <c r="F869" s="831" t="s">
        <v>14992</v>
      </c>
      <c r="G869" s="831"/>
      <c r="H869" s="831">
        <v>0.64308670000000001</v>
      </c>
      <c r="I869" s="831"/>
      <c r="J869" s="832">
        <v>1.4148000000000001</v>
      </c>
      <c r="K869" s="832"/>
      <c r="L869" s="833"/>
    </row>
    <row r="870" spans="1:12" ht="24" customHeight="1">
      <c r="A870" s="664" t="s">
        <v>14073</v>
      </c>
      <c r="B870" s="660" t="s">
        <v>14101</v>
      </c>
      <c r="C870" s="659" t="s">
        <v>7</v>
      </c>
      <c r="D870" s="659" t="s">
        <v>11582</v>
      </c>
      <c r="E870" s="661" t="s">
        <v>26</v>
      </c>
      <c r="F870" s="831" t="s">
        <v>14991</v>
      </c>
      <c r="G870" s="831"/>
      <c r="H870" s="831">
        <v>0.64308670000000001</v>
      </c>
      <c r="I870" s="831"/>
      <c r="J870" s="832">
        <v>0.22509999999999999</v>
      </c>
      <c r="K870" s="832"/>
      <c r="L870" s="833"/>
    </row>
    <row r="871" spans="1:12" ht="17.100000000000001" customHeight="1">
      <c r="A871" s="645"/>
      <c r="B871" s="643"/>
      <c r="C871" s="643"/>
      <c r="D871" s="643"/>
      <c r="E871" s="643"/>
      <c r="F871" s="643"/>
      <c r="G871" s="643"/>
      <c r="H871" s="643"/>
      <c r="I871" s="643"/>
      <c r="J871" s="643" t="s">
        <v>14990</v>
      </c>
      <c r="K871" s="643"/>
      <c r="L871" s="646" t="s">
        <v>16394</v>
      </c>
    </row>
    <row r="872" spans="1:12" ht="17.100000000000001" customHeight="1">
      <c r="A872" s="640" t="s">
        <v>14988</v>
      </c>
      <c r="B872" s="641"/>
      <c r="C872" s="641"/>
      <c r="D872" s="641"/>
      <c r="E872" s="641"/>
      <c r="F872" s="641"/>
      <c r="G872" s="641"/>
      <c r="H872" s="641"/>
      <c r="I872" s="641"/>
      <c r="J872" s="641"/>
      <c r="K872" s="641"/>
      <c r="L872" s="642"/>
    </row>
    <row r="873" spans="1:12" ht="17.100000000000001" customHeight="1">
      <c r="A873" s="645"/>
      <c r="B873" s="643"/>
      <c r="C873" s="643"/>
      <c r="D873" s="643"/>
      <c r="E873" s="643"/>
      <c r="F873" s="643"/>
      <c r="G873" s="643"/>
      <c r="H873" s="643"/>
      <c r="I873" s="643"/>
      <c r="J873" s="643" t="s">
        <v>14987</v>
      </c>
      <c r="K873" s="643"/>
      <c r="L873" s="646" t="s">
        <v>16393</v>
      </c>
    </row>
    <row r="874" spans="1:12" ht="17.100000000000001" customHeight="1">
      <c r="A874" s="645"/>
      <c r="B874" s="643"/>
      <c r="C874" s="643"/>
      <c r="D874" s="643"/>
      <c r="E874" s="643"/>
      <c r="F874" s="643"/>
      <c r="G874" s="643"/>
      <c r="H874" s="643"/>
      <c r="I874" s="643"/>
      <c r="J874" s="643" t="s">
        <v>14985</v>
      </c>
      <c r="K874" s="643" t="s">
        <v>14984</v>
      </c>
      <c r="L874" s="646" t="s">
        <v>16392</v>
      </c>
    </row>
    <row r="875" spans="1:12" ht="17.100000000000001" customHeight="1">
      <c r="A875" s="645"/>
      <c r="B875" s="643"/>
      <c r="C875" s="643"/>
      <c r="D875" s="643"/>
      <c r="E875" s="643"/>
      <c r="F875" s="643"/>
      <c r="G875" s="643"/>
      <c r="H875" s="643"/>
      <c r="I875" s="643"/>
      <c r="J875" s="643" t="s">
        <v>14982</v>
      </c>
      <c r="K875" s="643"/>
      <c r="L875" s="646" t="s">
        <v>16391</v>
      </c>
    </row>
    <row r="876" spans="1:12" ht="17.100000000000001" customHeight="1">
      <c r="A876" s="645"/>
      <c r="B876" s="643"/>
      <c r="C876" s="643"/>
      <c r="D876" s="643"/>
      <c r="E876" s="643"/>
      <c r="F876" s="643"/>
      <c r="G876" s="643"/>
      <c r="H876" s="643"/>
      <c r="I876" s="643"/>
      <c r="J876" s="643" t="s">
        <v>14980</v>
      </c>
      <c r="K876" s="643" t="s">
        <v>14873</v>
      </c>
      <c r="L876" s="646" t="s">
        <v>16390</v>
      </c>
    </row>
    <row r="877" spans="1:12" ht="17.100000000000001" customHeight="1">
      <c r="A877" s="645"/>
      <c r="B877" s="643"/>
      <c r="C877" s="643"/>
      <c r="D877" s="643"/>
      <c r="E877" s="643"/>
      <c r="F877" s="643"/>
      <c r="G877" s="643"/>
      <c r="H877" s="643"/>
      <c r="I877" s="643"/>
      <c r="J877" s="643" t="s">
        <v>14978</v>
      </c>
      <c r="K877" s="643"/>
      <c r="L877" s="646" t="s">
        <v>16389</v>
      </c>
    </row>
    <row r="878" spans="1:12" ht="30" customHeight="1">
      <c r="A878" s="647"/>
      <c r="B878" s="644"/>
      <c r="C878" s="644"/>
      <c r="D878" s="644"/>
      <c r="E878" s="644"/>
      <c r="F878" s="644"/>
      <c r="G878" s="644"/>
      <c r="H878" s="644"/>
      <c r="I878" s="644"/>
      <c r="J878" s="644"/>
      <c r="K878" s="644"/>
      <c r="L878" s="648"/>
    </row>
    <row r="879" spans="1:12" ht="48" customHeight="1">
      <c r="A879" s="662" t="s">
        <v>16388</v>
      </c>
      <c r="B879" s="657" t="s">
        <v>14800</v>
      </c>
      <c r="C879" s="656" t="s">
        <v>7</v>
      </c>
      <c r="D879" s="656" t="s">
        <v>1878</v>
      </c>
      <c r="E879" s="658" t="s">
        <v>49</v>
      </c>
      <c r="F879" s="657"/>
      <c r="G879" s="657"/>
      <c r="H879" s="657"/>
      <c r="I879" s="657"/>
      <c r="J879" s="657"/>
      <c r="K879" s="657"/>
      <c r="L879" s="663"/>
    </row>
    <row r="880" spans="1:12">
      <c r="A880" s="827" t="s">
        <v>14098</v>
      </c>
      <c r="B880" s="828"/>
      <c r="C880" s="828"/>
      <c r="D880" s="828"/>
      <c r="E880" s="828"/>
      <c r="F880" s="828"/>
      <c r="G880" s="828"/>
      <c r="H880" s="828"/>
      <c r="I880" s="641"/>
      <c r="J880" s="641"/>
      <c r="K880" s="641"/>
      <c r="L880" s="642"/>
    </row>
    <row r="881" spans="1:12" ht="17.100000000000001" customHeight="1">
      <c r="A881" s="640" t="s">
        <v>14994</v>
      </c>
      <c r="B881" s="643" t="s">
        <v>14089</v>
      </c>
      <c r="C881" s="641" t="s">
        <v>14088</v>
      </c>
      <c r="D881" s="641" t="s">
        <v>14087</v>
      </c>
      <c r="E881" s="644" t="s">
        <v>14085</v>
      </c>
      <c r="F881" s="829" t="s">
        <v>14083</v>
      </c>
      <c r="G881" s="829"/>
      <c r="H881" s="829" t="s">
        <v>14993</v>
      </c>
      <c r="I881" s="829"/>
      <c r="J881" s="829" t="s">
        <v>14082</v>
      </c>
      <c r="K881" s="829"/>
      <c r="L881" s="830"/>
    </row>
    <row r="882" spans="1:12" ht="24" customHeight="1">
      <c r="A882" s="664" t="s">
        <v>14073</v>
      </c>
      <c r="B882" s="660" t="s">
        <v>14277</v>
      </c>
      <c r="C882" s="659" t="s">
        <v>7</v>
      </c>
      <c r="D882" s="659" t="s">
        <v>11564</v>
      </c>
      <c r="E882" s="661" t="s">
        <v>26</v>
      </c>
      <c r="F882" s="831" t="s">
        <v>15249</v>
      </c>
      <c r="G882" s="831"/>
      <c r="H882" s="831">
        <v>0.16815069999999999</v>
      </c>
      <c r="I882" s="831"/>
      <c r="J882" s="832">
        <v>0.1396</v>
      </c>
      <c r="K882" s="832"/>
      <c r="L882" s="833"/>
    </row>
    <row r="883" spans="1:12" ht="24" customHeight="1">
      <c r="A883" s="664" t="s">
        <v>14073</v>
      </c>
      <c r="B883" s="660" t="s">
        <v>14276</v>
      </c>
      <c r="C883" s="659" t="s">
        <v>7</v>
      </c>
      <c r="D883" s="659" t="s">
        <v>11590</v>
      </c>
      <c r="E883" s="661" t="s">
        <v>26</v>
      </c>
      <c r="F883" s="831" t="s">
        <v>15248</v>
      </c>
      <c r="G883" s="831"/>
      <c r="H883" s="831">
        <v>0.16815069999999999</v>
      </c>
      <c r="I883" s="831"/>
      <c r="J883" s="832">
        <v>4.0399999999999998E-2</v>
      </c>
      <c r="K883" s="832"/>
      <c r="L883" s="833"/>
    </row>
    <row r="884" spans="1:12" ht="17.100000000000001" customHeight="1">
      <c r="A884" s="645"/>
      <c r="B884" s="643"/>
      <c r="C884" s="643"/>
      <c r="D884" s="643"/>
      <c r="E884" s="643"/>
      <c r="F884" s="643"/>
      <c r="G884" s="643"/>
      <c r="H884" s="643"/>
      <c r="I884" s="643"/>
      <c r="J884" s="643" t="s">
        <v>14990</v>
      </c>
      <c r="K884" s="643"/>
      <c r="L884" s="646" t="s">
        <v>15096</v>
      </c>
    </row>
    <row r="885" spans="1:12">
      <c r="A885" s="827" t="s">
        <v>14092</v>
      </c>
      <c r="B885" s="828"/>
      <c r="C885" s="828"/>
      <c r="D885" s="828"/>
      <c r="E885" s="828"/>
      <c r="F885" s="828"/>
      <c r="G885" s="828"/>
      <c r="H885" s="828"/>
      <c r="I885" s="641"/>
      <c r="J885" s="641"/>
      <c r="K885" s="641"/>
      <c r="L885" s="642"/>
    </row>
    <row r="886" spans="1:12" ht="17.100000000000001" customHeight="1">
      <c r="A886" s="640" t="s">
        <v>14994</v>
      </c>
      <c r="B886" s="643" t="s">
        <v>14089</v>
      </c>
      <c r="C886" s="641" t="s">
        <v>14088</v>
      </c>
      <c r="D886" s="641" t="s">
        <v>14087</v>
      </c>
      <c r="E886" s="644" t="s">
        <v>14085</v>
      </c>
      <c r="F886" s="829" t="s">
        <v>14083</v>
      </c>
      <c r="G886" s="829"/>
      <c r="H886" s="829" t="s">
        <v>14993</v>
      </c>
      <c r="I886" s="829"/>
      <c r="J886" s="829" t="s">
        <v>14082</v>
      </c>
      <c r="K886" s="829"/>
      <c r="L886" s="830"/>
    </row>
    <row r="887" spans="1:12" ht="24" customHeight="1">
      <c r="A887" s="664" t="s">
        <v>14073</v>
      </c>
      <c r="B887" s="660" t="s">
        <v>14290</v>
      </c>
      <c r="C887" s="659" t="s">
        <v>7</v>
      </c>
      <c r="D887" s="659" t="s">
        <v>5473</v>
      </c>
      <c r="E887" s="661" t="s">
        <v>26</v>
      </c>
      <c r="F887" s="831" t="s">
        <v>15246</v>
      </c>
      <c r="G887" s="831"/>
      <c r="H887" s="831">
        <v>8.6715799999999996E-2</v>
      </c>
      <c r="I887" s="831"/>
      <c r="J887" s="832">
        <v>0.44140000000000001</v>
      </c>
      <c r="K887" s="832"/>
      <c r="L887" s="833"/>
    </row>
    <row r="888" spans="1:12" ht="24" customHeight="1">
      <c r="A888" s="664" t="s">
        <v>14073</v>
      </c>
      <c r="B888" s="660" t="s">
        <v>14278</v>
      </c>
      <c r="C888" s="659" t="s">
        <v>7</v>
      </c>
      <c r="D888" s="659" t="s">
        <v>6260</v>
      </c>
      <c r="E888" s="661" t="s">
        <v>26</v>
      </c>
      <c r="F888" s="831" t="s">
        <v>15040</v>
      </c>
      <c r="G888" s="831"/>
      <c r="H888" s="831">
        <v>8.6715799999999996E-2</v>
      </c>
      <c r="I888" s="831"/>
      <c r="J888" s="832">
        <v>0.62350000000000005</v>
      </c>
      <c r="K888" s="832"/>
      <c r="L888" s="833"/>
    </row>
    <row r="889" spans="1:12" ht="17.100000000000001" customHeight="1">
      <c r="A889" s="645"/>
      <c r="B889" s="643"/>
      <c r="C889" s="643"/>
      <c r="D889" s="643"/>
      <c r="E889" s="643"/>
      <c r="F889" s="643"/>
      <c r="G889" s="643"/>
      <c r="H889" s="643"/>
      <c r="I889" s="643"/>
      <c r="J889" s="643" t="s">
        <v>14990</v>
      </c>
      <c r="K889" s="643"/>
      <c r="L889" s="646" t="s">
        <v>16206</v>
      </c>
    </row>
    <row r="890" spans="1:12">
      <c r="A890" s="827" t="s">
        <v>14071</v>
      </c>
      <c r="B890" s="828"/>
      <c r="C890" s="828"/>
      <c r="D890" s="828"/>
      <c r="E890" s="828"/>
      <c r="F890" s="828"/>
      <c r="G890" s="828"/>
      <c r="H890" s="828"/>
      <c r="I890" s="641"/>
      <c r="J890" s="641"/>
      <c r="K890" s="641"/>
      <c r="L890" s="642"/>
    </row>
    <row r="891" spans="1:12" ht="17.100000000000001" customHeight="1">
      <c r="A891" s="640" t="s">
        <v>14994</v>
      </c>
      <c r="B891" s="643" t="s">
        <v>14089</v>
      </c>
      <c r="C891" s="641" t="s">
        <v>14088</v>
      </c>
      <c r="D891" s="641" t="s">
        <v>14087</v>
      </c>
      <c r="E891" s="644" t="s">
        <v>14085</v>
      </c>
      <c r="F891" s="829" t="s">
        <v>14083</v>
      </c>
      <c r="G891" s="829"/>
      <c r="H891" s="829" t="s">
        <v>14993</v>
      </c>
      <c r="I891" s="829"/>
      <c r="J891" s="829" t="s">
        <v>14082</v>
      </c>
      <c r="K891" s="829"/>
      <c r="L891" s="830"/>
    </row>
    <row r="892" spans="1:12" ht="24" customHeight="1">
      <c r="A892" s="664" t="s">
        <v>14073</v>
      </c>
      <c r="B892" s="660" t="s">
        <v>14439</v>
      </c>
      <c r="C892" s="659" t="s">
        <v>7</v>
      </c>
      <c r="D892" s="659" t="s">
        <v>9083</v>
      </c>
      <c r="E892" s="661" t="s">
        <v>49</v>
      </c>
      <c r="F892" s="831" t="s">
        <v>15348</v>
      </c>
      <c r="G892" s="831"/>
      <c r="H892" s="831">
        <v>4.2999999999999997E-2</v>
      </c>
      <c r="I892" s="831"/>
      <c r="J892" s="832">
        <v>7.0000000000000007E-2</v>
      </c>
      <c r="K892" s="832"/>
      <c r="L892" s="833"/>
    </row>
    <row r="893" spans="1:12" ht="24" customHeight="1">
      <c r="A893" s="664" t="s">
        <v>14073</v>
      </c>
      <c r="B893" s="660" t="s">
        <v>14440</v>
      </c>
      <c r="C893" s="659" t="s">
        <v>7</v>
      </c>
      <c r="D893" s="659" t="s">
        <v>5456</v>
      </c>
      <c r="E893" s="661" t="s">
        <v>49</v>
      </c>
      <c r="F893" s="831" t="s">
        <v>15347</v>
      </c>
      <c r="G893" s="831"/>
      <c r="H893" s="831">
        <v>6.0000000000000001E-3</v>
      </c>
      <c r="I893" s="831"/>
      <c r="J893" s="832">
        <v>0.47</v>
      </c>
      <c r="K893" s="832"/>
      <c r="L893" s="833"/>
    </row>
    <row r="894" spans="1:12" ht="24" customHeight="1">
      <c r="A894" s="664" t="s">
        <v>14073</v>
      </c>
      <c r="B894" s="660" t="s">
        <v>14438</v>
      </c>
      <c r="C894" s="659" t="s">
        <v>7</v>
      </c>
      <c r="D894" s="659" t="s">
        <v>8116</v>
      </c>
      <c r="E894" s="661" t="s">
        <v>49</v>
      </c>
      <c r="F894" s="831" t="s">
        <v>15346</v>
      </c>
      <c r="G894" s="831"/>
      <c r="H894" s="831">
        <v>6.0000000000000001E-3</v>
      </c>
      <c r="I894" s="831"/>
      <c r="J894" s="832">
        <v>0.41</v>
      </c>
      <c r="K894" s="832"/>
      <c r="L894" s="833"/>
    </row>
    <row r="895" spans="1:12" ht="24" customHeight="1">
      <c r="A895" s="664" t="s">
        <v>14073</v>
      </c>
      <c r="B895" s="660" t="s">
        <v>14799</v>
      </c>
      <c r="C895" s="659" t="s">
        <v>7</v>
      </c>
      <c r="D895" s="659" t="s">
        <v>5446</v>
      </c>
      <c r="E895" s="661" t="s">
        <v>49</v>
      </c>
      <c r="F895" s="831" t="s">
        <v>15164</v>
      </c>
      <c r="G895" s="831"/>
      <c r="H895" s="831">
        <v>1</v>
      </c>
      <c r="I895" s="831"/>
      <c r="J895" s="832">
        <v>0.51</v>
      </c>
      <c r="K895" s="832"/>
      <c r="L895" s="833"/>
    </row>
    <row r="896" spans="1:12" ht="17.100000000000001" customHeight="1">
      <c r="A896" s="645"/>
      <c r="B896" s="643"/>
      <c r="C896" s="643"/>
      <c r="D896" s="643"/>
      <c r="E896" s="643"/>
      <c r="F896" s="643"/>
      <c r="G896" s="643"/>
      <c r="H896" s="643"/>
      <c r="I896" s="643"/>
      <c r="J896" s="643" t="s">
        <v>14990</v>
      </c>
      <c r="K896" s="643"/>
      <c r="L896" s="646" t="s">
        <v>14999</v>
      </c>
    </row>
    <row r="897" spans="1:12">
      <c r="A897" s="827" t="s">
        <v>14094</v>
      </c>
      <c r="B897" s="828"/>
      <c r="C897" s="828"/>
      <c r="D897" s="828"/>
      <c r="E897" s="828"/>
      <c r="F897" s="828"/>
      <c r="G897" s="828"/>
      <c r="H897" s="828"/>
      <c r="I897" s="641"/>
      <c r="J897" s="641"/>
      <c r="K897" s="641"/>
      <c r="L897" s="642"/>
    </row>
    <row r="898" spans="1:12" ht="17.100000000000001" customHeight="1">
      <c r="A898" s="640" t="s">
        <v>14994</v>
      </c>
      <c r="B898" s="643" t="s">
        <v>14089</v>
      </c>
      <c r="C898" s="641" t="s">
        <v>14088</v>
      </c>
      <c r="D898" s="641" t="s">
        <v>14087</v>
      </c>
      <c r="E898" s="644" t="s">
        <v>14085</v>
      </c>
      <c r="F898" s="829" t="s">
        <v>14083</v>
      </c>
      <c r="G898" s="829"/>
      <c r="H898" s="829" t="s">
        <v>14993</v>
      </c>
      <c r="I898" s="829"/>
      <c r="J898" s="829" t="s">
        <v>14082</v>
      </c>
      <c r="K898" s="829"/>
      <c r="L898" s="830"/>
    </row>
    <row r="899" spans="1:12" ht="24" customHeight="1">
      <c r="A899" s="664" t="s">
        <v>14073</v>
      </c>
      <c r="B899" s="660" t="s">
        <v>14095</v>
      </c>
      <c r="C899" s="659" t="s">
        <v>7</v>
      </c>
      <c r="D899" s="659" t="s">
        <v>11736</v>
      </c>
      <c r="E899" s="661" t="s">
        <v>26</v>
      </c>
      <c r="F899" s="831" t="s">
        <v>14996</v>
      </c>
      <c r="G899" s="831"/>
      <c r="H899" s="831">
        <v>0.16815069999999999</v>
      </c>
      <c r="I899" s="831"/>
      <c r="J899" s="832">
        <v>0.11940000000000001</v>
      </c>
      <c r="K899" s="832"/>
      <c r="L899" s="833"/>
    </row>
    <row r="900" spans="1:12" ht="17.100000000000001" customHeight="1">
      <c r="A900" s="645"/>
      <c r="B900" s="643"/>
      <c r="C900" s="643"/>
      <c r="D900" s="643"/>
      <c r="E900" s="643"/>
      <c r="F900" s="643"/>
      <c r="G900" s="643"/>
      <c r="H900" s="643"/>
      <c r="I900" s="643"/>
      <c r="J900" s="643" t="s">
        <v>14990</v>
      </c>
      <c r="K900" s="643"/>
      <c r="L900" s="646" t="s">
        <v>15165</v>
      </c>
    </row>
    <row r="901" spans="1:12">
      <c r="A901" s="827" t="s">
        <v>14096</v>
      </c>
      <c r="B901" s="828"/>
      <c r="C901" s="828"/>
      <c r="D901" s="828"/>
      <c r="E901" s="828"/>
      <c r="F901" s="828"/>
      <c r="G901" s="828"/>
      <c r="H901" s="828"/>
      <c r="I901" s="641"/>
      <c r="J901" s="641"/>
      <c r="K901" s="641"/>
      <c r="L901" s="642"/>
    </row>
    <row r="902" spans="1:12" ht="17.100000000000001" customHeight="1">
      <c r="A902" s="640" t="s">
        <v>14994</v>
      </c>
      <c r="B902" s="643" t="s">
        <v>14089</v>
      </c>
      <c r="C902" s="641" t="s">
        <v>14088</v>
      </c>
      <c r="D902" s="641" t="s">
        <v>14087</v>
      </c>
      <c r="E902" s="644" t="s">
        <v>14085</v>
      </c>
      <c r="F902" s="829" t="s">
        <v>14083</v>
      </c>
      <c r="G902" s="829"/>
      <c r="H902" s="829" t="s">
        <v>14993</v>
      </c>
      <c r="I902" s="829"/>
      <c r="J902" s="829" t="s">
        <v>14082</v>
      </c>
      <c r="K902" s="829"/>
      <c r="L902" s="830"/>
    </row>
    <row r="903" spans="1:12" ht="24" customHeight="1">
      <c r="A903" s="664" t="s">
        <v>14073</v>
      </c>
      <c r="B903" s="660" t="s">
        <v>14097</v>
      </c>
      <c r="C903" s="659" t="s">
        <v>7</v>
      </c>
      <c r="D903" s="659" t="s">
        <v>11676</v>
      </c>
      <c r="E903" s="661" t="s">
        <v>26</v>
      </c>
      <c r="F903" s="831" t="s">
        <v>14995</v>
      </c>
      <c r="G903" s="831"/>
      <c r="H903" s="831">
        <v>0.16815069999999999</v>
      </c>
      <c r="I903" s="831"/>
      <c r="J903" s="832">
        <v>1.18E-2</v>
      </c>
      <c r="K903" s="832"/>
      <c r="L903" s="833"/>
    </row>
    <row r="904" spans="1:12" ht="17.100000000000001" customHeight="1">
      <c r="A904" s="645"/>
      <c r="B904" s="643"/>
      <c r="C904" s="643"/>
      <c r="D904" s="643"/>
      <c r="E904" s="643"/>
      <c r="F904" s="643"/>
      <c r="G904" s="643"/>
      <c r="H904" s="643"/>
      <c r="I904" s="643"/>
      <c r="J904" s="643" t="s">
        <v>14990</v>
      </c>
      <c r="K904" s="643"/>
      <c r="L904" s="646" t="s">
        <v>15028</v>
      </c>
    </row>
    <row r="905" spans="1:12">
      <c r="A905" s="827" t="s">
        <v>14100</v>
      </c>
      <c r="B905" s="828"/>
      <c r="C905" s="828"/>
      <c r="D905" s="828"/>
      <c r="E905" s="828"/>
      <c r="F905" s="828"/>
      <c r="G905" s="828"/>
      <c r="H905" s="828"/>
      <c r="I905" s="641"/>
      <c r="J905" s="641"/>
      <c r="K905" s="641"/>
      <c r="L905" s="642"/>
    </row>
    <row r="906" spans="1:12" ht="17.100000000000001" customHeight="1">
      <c r="A906" s="640" t="s">
        <v>14994</v>
      </c>
      <c r="B906" s="643" t="s">
        <v>14089</v>
      </c>
      <c r="C906" s="641" t="s">
        <v>14088</v>
      </c>
      <c r="D906" s="641" t="s">
        <v>14087</v>
      </c>
      <c r="E906" s="644" t="s">
        <v>14085</v>
      </c>
      <c r="F906" s="829" t="s">
        <v>14083</v>
      </c>
      <c r="G906" s="829"/>
      <c r="H906" s="829" t="s">
        <v>14993</v>
      </c>
      <c r="I906" s="829"/>
      <c r="J906" s="829" t="s">
        <v>14082</v>
      </c>
      <c r="K906" s="829"/>
      <c r="L906" s="830"/>
    </row>
    <row r="907" spans="1:12" ht="24" customHeight="1">
      <c r="A907" s="664" t="s">
        <v>14073</v>
      </c>
      <c r="B907" s="660" t="s">
        <v>14103</v>
      </c>
      <c r="C907" s="659" t="s">
        <v>7</v>
      </c>
      <c r="D907" s="659" t="s">
        <v>11501</v>
      </c>
      <c r="E907" s="661" t="s">
        <v>26</v>
      </c>
      <c r="F907" s="831" t="s">
        <v>14992</v>
      </c>
      <c r="G907" s="831"/>
      <c r="H907" s="831">
        <v>0.16815069999999999</v>
      </c>
      <c r="I907" s="831"/>
      <c r="J907" s="832">
        <v>0.36990000000000001</v>
      </c>
      <c r="K907" s="832"/>
      <c r="L907" s="833"/>
    </row>
    <row r="908" spans="1:12" ht="24" customHeight="1">
      <c r="A908" s="664" t="s">
        <v>14073</v>
      </c>
      <c r="B908" s="660" t="s">
        <v>14101</v>
      </c>
      <c r="C908" s="659" t="s">
        <v>7</v>
      </c>
      <c r="D908" s="659" t="s">
        <v>11582</v>
      </c>
      <c r="E908" s="661" t="s">
        <v>26</v>
      </c>
      <c r="F908" s="831" t="s">
        <v>14991</v>
      </c>
      <c r="G908" s="831"/>
      <c r="H908" s="831">
        <v>0.16815069999999999</v>
      </c>
      <c r="I908" s="831"/>
      <c r="J908" s="832">
        <v>5.8900000000000001E-2</v>
      </c>
      <c r="K908" s="832"/>
      <c r="L908" s="833"/>
    </row>
    <row r="909" spans="1:12" ht="17.100000000000001" customHeight="1">
      <c r="A909" s="645"/>
      <c r="B909" s="643"/>
      <c r="C909" s="643"/>
      <c r="D909" s="643"/>
      <c r="E909" s="643"/>
      <c r="F909" s="643"/>
      <c r="G909" s="643"/>
      <c r="H909" s="643"/>
      <c r="I909" s="643"/>
      <c r="J909" s="643" t="s">
        <v>14990</v>
      </c>
      <c r="K909" s="643"/>
      <c r="L909" s="646" t="s">
        <v>15543</v>
      </c>
    </row>
    <row r="910" spans="1:12" ht="17.100000000000001" customHeight="1">
      <c r="A910" s="640" t="s">
        <v>14988</v>
      </c>
      <c r="B910" s="641"/>
      <c r="C910" s="641"/>
      <c r="D910" s="641"/>
      <c r="E910" s="641"/>
      <c r="F910" s="641"/>
      <c r="G910" s="641"/>
      <c r="H910" s="641"/>
      <c r="I910" s="641"/>
      <c r="J910" s="641"/>
      <c r="K910" s="641"/>
      <c r="L910" s="642"/>
    </row>
    <row r="911" spans="1:12" ht="17.100000000000001" customHeight="1">
      <c r="A911" s="645"/>
      <c r="B911" s="643"/>
      <c r="C911" s="643"/>
      <c r="D911" s="643"/>
      <c r="E911" s="643"/>
      <c r="F911" s="643"/>
      <c r="G911" s="643"/>
      <c r="H911" s="643"/>
      <c r="I911" s="643"/>
      <c r="J911" s="643" t="s">
        <v>14987</v>
      </c>
      <c r="K911" s="643"/>
      <c r="L911" s="646" t="s">
        <v>16387</v>
      </c>
    </row>
    <row r="912" spans="1:12" ht="17.100000000000001" customHeight="1">
      <c r="A912" s="645"/>
      <c r="B912" s="643"/>
      <c r="C912" s="643"/>
      <c r="D912" s="643"/>
      <c r="E912" s="643"/>
      <c r="F912" s="643"/>
      <c r="G912" s="643"/>
      <c r="H912" s="643"/>
      <c r="I912" s="643"/>
      <c r="J912" s="643" t="s">
        <v>14985</v>
      </c>
      <c r="K912" s="643" t="s">
        <v>14984</v>
      </c>
      <c r="L912" s="646" t="s">
        <v>15551</v>
      </c>
    </row>
    <row r="913" spans="1:12" ht="17.100000000000001" customHeight="1">
      <c r="A913" s="645"/>
      <c r="B913" s="643"/>
      <c r="C913" s="643"/>
      <c r="D913" s="643"/>
      <c r="E913" s="643"/>
      <c r="F913" s="643"/>
      <c r="G913" s="643"/>
      <c r="H913" s="643"/>
      <c r="I913" s="643"/>
      <c r="J913" s="643" t="s">
        <v>14982</v>
      </c>
      <c r="K913" s="643"/>
      <c r="L913" s="646" t="s">
        <v>15539</v>
      </c>
    </row>
    <row r="914" spans="1:12" ht="17.100000000000001" customHeight="1">
      <c r="A914" s="645"/>
      <c r="B914" s="643"/>
      <c r="C914" s="643"/>
      <c r="D914" s="643"/>
      <c r="E914" s="643"/>
      <c r="F914" s="643"/>
      <c r="G914" s="643"/>
      <c r="H914" s="643"/>
      <c r="I914" s="643"/>
      <c r="J914" s="643" t="s">
        <v>14980</v>
      </c>
      <c r="K914" s="643" t="s">
        <v>14873</v>
      </c>
      <c r="L914" s="646" t="s">
        <v>15531</v>
      </c>
    </row>
    <row r="915" spans="1:12" ht="17.100000000000001" customHeight="1">
      <c r="A915" s="645"/>
      <c r="B915" s="643"/>
      <c r="C915" s="643"/>
      <c r="D915" s="643"/>
      <c r="E915" s="643"/>
      <c r="F915" s="643"/>
      <c r="G915" s="643"/>
      <c r="H915" s="643"/>
      <c r="I915" s="643"/>
      <c r="J915" s="643" t="s">
        <v>14978</v>
      </c>
      <c r="K915" s="643"/>
      <c r="L915" s="646" t="s">
        <v>15700</v>
      </c>
    </row>
    <row r="916" spans="1:12" ht="30" customHeight="1">
      <c r="A916" s="647"/>
      <c r="B916" s="644"/>
      <c r="C916" s="644"/>
      <c r="D916" s="644"/>
      <c r="E916" s="644"/>
      <c r="F916" s="644"/>
      <c r="G916" s="644"/>
      <c r="H916" s="644"/>
      <c r="I916" s="644"/>
      <c r="J916" s="644"/>
      <c r="K916" s="644"/>
      <c r="L916" s="648"/>
    </row>
    <row r="917" spans="1:12" ht="36" customHeight="1">
      <c r="A917" s="662" t="s">
        <v>16386</v>
      </c>
      <c r="B917" s="657" t="s">
        <v>14797</v>
      </c>
      <c r="C917" s="656" t="s">
        <v>7</v>
      </c>
      <c r="D917" s="656" t="s">
        <v>1987</v>
      </c>
      <c r="E917" s="658" t="s">
        <v>49</v>
      </c>
      <c r="F917" s="657"/>
      <c r="G917" s="657"/>
      <c r="H917" s="657"/>
      <c r="I917" s="657"/>
      <c r="J917" s="657"/>
      <c r="K917" s="657"/>
      <c r="L917" s="663"/>
    </row>
    <row r="918" spans="1:12">
      <c r="A918" s="827" t="s">
        <v>14098</v>
      </c>
      <c r="B918" s="828"/>
      <c r="C918" s="828"/>
      <c r="D918" s="828"/>
      <c r="E918" s="828"/>
      <c r="F918" s="828"/>
      <c r="G918" s="828"/>
      <c r="H918" s="828"/>
      <c r="I918" s="641"/>
      <c r="J918" s="641"/>
      <c r="K918" s="641"/>
      <c r="L918" s="642"/>
    </row>
    <row r="919" spans="1:12" ht="17.100000000000001" customHeight="1">
      <c r="A919" s="640" t="s">
        <v>14994</v>
      </c>
      <c r="B919" s="643" t="s">
        <v>14089</v>
      </c>
      <c r="C919" s="641" t="s">
        <v>14088</v>
      </c>
      <c r="D919" s="641" t="s">
        <v>14087</v>
      </c>
      <c r="E919" s="644" t="s">
        <v>14085</v>
      </c>
      <c r="F919" s="829" t="s">
        <v>14083</v>
      </c>
      <c r="G919" s="829"/>
      <c r="H919" s="829" t="s">
        <v>14993</v>
      </c>
      <c r="I919" s="829"/>
      <c r="J919" s="829" t="s">
        <v>14082</v>
      </c>
      <c r="K919" s="829"/>
      <c r="L919" s="830"/>
    </row>
    <row r="920" spans="1:12" ht="24" customHeight="1">
      <c r="A920" s="664" t="s">
        <v>14073</v>
      </c>
      <c r="B920" s="660" t="s">
        <v>14277</v>
      </c>
      <c r="C920" s="659" t="s">
        <v>7</v>
      </c>
      <c r="D920" s="659" t="s">
        <v>11564</v>
      </c>
      <c r="E920" s="661" t="s">
        <v>26</v>
      </c>
      <c r="F920" s="831" t="s">
        <v>15249</v>
      </c>
      <c r="G920" s="831"/>
      <c r="H920" s="831">
        <v>7.7510099999999998E-2</v>
      </c>
      <c r="I920" s="831"/>
      <c r="J920" s="832">
        <v>6.4299999999999996E-2</v>
      </c>
      <c r="K920" s="832"/>
      <c r="L920" s="833"/>
    </row>
    <row r="921" spans="1:12" ht="24" customHeight="1">
      <c r="A921" s="664" t="s">
        <v>14073</v>
      </c>
      <c r="B921" s="660" t="s">
        <v>14276</v>
      </c>
      <c r="C921" s="659" t="s">
        <v>7</v>
      </c>
      <c r="D921" s="659" t="s">
        <v>11590</v>
      </c>
      <c r="E921" s="661" t="s">
        <v>26</v>
      </c>
      <c r="F921" s="831" t="s">
        <v>15248</v>
      </c>
      <c r="G921" s="831"/>
      <c r="H921" s="831">
        <v>7.7510099999999998E-2</v>
      </c>
      <c r="I921" s="831"/>
      <c r="J921" s="832">
        <v>1.8599999999999998E-2</v>
      </c>
      <c r="K921" s="832"/>
      <c r="L921" s="833"/>
    </row>
    <row r="922" spans="1:12" ht="17.100000000000001" customHeight="1">
      <c r="A922" s="645"/>
      <c r="B922" s="643"/>
      <c r="C922" s="643"/>
      <c r="D922" s="643"/>
      <c r="E922" s="643"/>
      <c r="F922" s="643"/>
      <c r="G922" s="643"/>
      <c r="H922" s="643"/>
      <c r="I922" s="643"/>
      <c r="J922" s="643" t="s">
        <v>14990</v>
      </c>
      <c r="K922" s="643"/>
      <c r="L922" s="646" t="s">
        <v>15422</v>
      </c>
    </row>
    <row r="923" spans="1:12">
      <c r="A923" s="827" t="s">
        <v>14092</v>
      </c>
      <c r="B923" s="828"/>
      <c r="C923" s="828"/>
      <c r="D923" s="828"/>
      <c r="E923" s="828"/>
      <c r="F923" s="828"/>
      <c r="G923" s="828"/>
      <c r="H923" s="828"/>
      <c r="I923" s="641"/>
      <c r="J923" s="641"/>
      <c r="K923" s="641"/>
      <c r="L923" s="642"/>
    </row>
    <row r="924" spans="1:12" ht="17.100000000000001" customHeight="1">
      <c r="A924" s="640" t="s">
        <v>14994</v>
      </c>
      <c r="B924" s="643" t="s">
        <v>14089</v>
      </c>
      <c r="C924" s="641" t="s">
        <v>14088</v>
      </c>
      <c r="D924" s="641" t="s">
        <v>14087</v>
      </c>
      <c r="E924" s="644" t="s">
        <v>14085</v>
      </c>
      <c r="F924" s="829" t="s">
        <v>14083</v>
      </c>
      <c r="G924" s="829"/>
      <c r="H924" s="829" t="s">
        <v>14993</v>
      </c>
      <c r="I924" s="829"/>
      <c r="J924" s="829" t="s">
        <v>14082</v>
      </c>
      <c r="K924" s="829"/>
      <c r="L924" s="830"/>
    </row>
    <row r="925" spans="1:12" ht="24" customHeight="1">
      <c r="A925" s="664" t="s">
        <v>14073</v>
      </c>
      <c r="B925" s="660" t="s">
        <v>14290</v>
      </c>
      <c r="C925" s="659" t="s">
        <v>7</v>
      </c>
      <c r="D925" s="659" t="s">
        <v>5473</v>
      </c>
      <c r="E925" s="661" t="s">
        <v>26</v>
      </c>
      <c r="F925" s="831" t="s">
        <v>15246</v>
      </c>
      <c r="G925" s="831"/>
      <c r="H925" s="831">
        <v>3.98185E-2</v>
      </c>
      <c r="I925" s="831"/>
      <c r="J925" s="832">
        <v>0.20269999999999999</v>
      </c>
      <c r="K925" s="832"/>
      <c r="L925" s="833"/>
    </row>
    <row r="926" spans="1:12" ht="24" customHeight="1">
      <c r="A926" s="664" t="s">
        <v>14073</v>
      </c>
      <c r="B926" s="660" t="s">
        <v>14278</v>
      </c>
      <c r="C926" s="659" t="s">
        <v>7</v>
      </c>
      <c r="D926" s="659" t="s">
        <v>6260</v>
      </c>
      <c r="E926" s="661" t="s">
        <v>26</v>
      </c>
      <c r="F926" s="831" t="s">
        <v>15040</v>
      </c>
      <c r="G926" s="831"/>
      <c r="H926" s="831">
        <v>3.98185E-2</v>
      </c>
      <c r="I926" s="831"/>
      <c r="J926" s="832">
        <v>0.2863</v>
      </c>
      <c r="K926" s="832"/>
      <c r="L926" s="833"/>
    </row>
    <row r="927" spans="1:12" ht="17.100000000000001" customHeight="1">
      <c r="A927" s="645"/>
      <c r="B927" s="643"/>
      <c r="C927" s="643"/>
      <c r="D927" s="643"/>
      <c r="E927" s="643"/>
      <c r="F927" s="643"/>
      <c r="G927" s="643"/>
      <c r="H927" s="643"/>
      <c r="I927" s="643"/>
      <c r="J927" s="643" t="s">
        <v>14990</v>
      </c>
      <c r="K927" s="643"/>
      <c r="L927" s="646" t="s">
        <v>15181</v>
      </c>
    </row>
    <row r="928" spans="1:12">
      <c r="A928" s="827" t="s">
        <v>14071</v>
      </c>
      <c r="B928" s="828"/>
      <c r="C928" s="828"/>
      <c r="D928" s="828"/>
      <c r="E928" s="828"/>
      <c r="F928" s="828"/>
      <c r="G928" s="828"/>
      <c r="H928" s="828"/>
      <c r="I928" s="641"/>
      <c r="J928" s="641"/>
      <c r="K928" s="641"/>
      <c r="L928" s="642"/>
    </row>
    <row r="929" spans="1:12" ht="17.100000000000001" customHeight="1">
      <c r="A929" s="640" t="s">
        <v>14994</v>
      </c>
      <c r="B929" s="643" t="s">
        <v>14089</v>
      </c>
      <c r="C929" s="641" t="s">
        <v>14088</v>
      </c>
      <c r="D929" s="641" t="s">
        <v>14087</v>
      </c>
      <c r="E929" s="644" t="s">
        <v>14085</v>
      </c>
      <c r="F929" s="829" t="s">
        <v>14083</v>
      </c>
      <c r="G929" s="829"/>
      <c r="H929" s="829" t="s">
        <v>14993</v>
      </c>
      <c r="I929" s="829"/>
      <c r="J929" s="829" t="s">
        <v>14082</v>
      </c>
      <c r="K929" s="829"/>
      <c r="L929" s="830"/>
    </row>
    <row r="930" spans="1:12" ht="24" customHeight="1">
      <c r="A930" s="664" t="s">
        <v>14073</v>
      </c>
      <c r="B930" s="660" t="s">
        <v>14439</v>
      </c>
      <c r="C930" s="659" t="s">
        <v>7</v>
      </c>
      <c r="D930" s="659" t="s">
        <v>9083</v>
      </c>
      <c r="E930" s="661" t="s">
        <v>49</v>
      </c>
      <c r="F930" s="831" t="s">
        <v>15348</v>
      </c>
      <c r="G930" s="831"/>
      <c r="H930" s="831">
        <v>1.2999999999999999E-2</v>
      </c>
      <c r="I930" s="831"/>
      <c r="J930" s="832">
        <v>0.02</v>
      </c>
      <c r="K930" s="832"/>
      <c r="L930" s="833"/>
    </row>
    <row r="931" spans="1:12" ht="24" customHeight="1">
      <c r="A931" s="664" t="s">
        <v>14073</v>
      </c>
      <c r="B931" s="660" t="s">
        <v>14440</v>
      </c>
      <c r="C931" s="659" t="s">
        <v>7</v>
      </c>
      <c r="D931" s="659" t="s">
        <v>5456</v>
      </c>
      <c r="E931" s="661" t="s">
        <v>49</v>
      </c>
      <c r="F931" s="831" t="s">
        <v>15347</v>
      </c>
      <c r="G931" s="831"/>
      <c r="H931" s="831">
        <v>7.0000000000000001E-3</v>
      </c>
      <c r="I931" s="831"/>
      <c r="J931" s="832">
        <v>0.55000000000000004</v>
      </c>
      <c r="K931" s="832"/>
      <c r="L931" s="833"/>
    </row>
    <row r="932" spans="1:12" ht="24" customHeight="1">
      <c r="A932" s="664" t="s">
        <v>14073</v>
      </c>
      <c r="B932" s="660" t="s">
        <v>14438</v>
      </c>
      <c r="C932" s="659" t="s">
        <v>7</v>
      </c>
      <c r="D932" s="659" t="s">
        <v>8116</v>
      </c>
      <c r="E932" s="661" t="s">
        <v>49</v>
      </c>
      <c r="F932" s="831" t="s">
        <v>15346</v>
      </c>
      <c r="G932" s="831"/>
      <c r="H932" s="831">
        <v>8.0000000000000002E-3</v>
      </c>
      <c r="I932" s="831"/>
      <c r="J932" s="832">
        <v>0.55000000000000004</v>
      </c>
      <c r="K932" s="832"/>
      <c r="L932" s="833"/>
    </row>
    <row r="933" spans="1:12" ht="24" customHeight="1">
      <c r="A933" s="664" t="s">
        <v>14073</v>
      </c>
      <c r="B933" s="660" t="s">
        <v>14796</v>
      </c>
      <c r="C933" s="659" t="s">
        <v>7</v>
      </c>
      <c r="D933" s="659" t="s">
        <v>5412</v>
      </c>
      <c r="E933" s="661" t="s">
        <v>49</v>
      </c>
      <c r="F933" s="831" t="s">
        <v>15111</v>
      </c>
      <c r="G933" s="831"/>
      <c r="H933" s="831">
        <v>1</v>
      </c>
      <c r="I933" s="831"/>
      <c r="J933" s="832">
        <v>0.62</v>
      </c>
      <c r="K933" s="832"/>
      <c r="L933" s="833"/>
    </row>
    <row r="934" spans="1:12" ht="17.100000000000001" customHeight="1">
      <c r="A934" s="645"/>
      <c r="B934" s="643"/>
      <c r="C934" s="643"/>
      <c r="D934" s="643"/>
      <c r="E934" s="643"/>
      <c r="F934" s="643"/>
      <c r="G934" s="643"/>
      <c r="H934" s="643"/>
      <c r="I934" s="643"/>
      <c r="J934" s="643" t="s">
        <v>14990</v>
      </c>
      <c r="K934" s="643"/>
      <c r="L934" s="646" t="s">
        <v>16385</v>
      </c>
    </row>
    <row r="935" spans="1:12">
      <c r="A935" s="827" t="s">
        <v>14094</v>
      </c>
      <c r="B935" s="828"/>
      <c r="C935" s="828"/>
      <c r="D935" s="828"/>
      <c r="E935" s="828"/>
      <c r="F935" s="828"/>
      <c r="G935" s="828"/>
      <c r="H935" s="828"/>
      <c r="I935" s="641"/>
      <c r="J935" s="641"/>
      <c r="K935" s="641"/>
      <c r="L935" s="642"/>
    </row>
    <row r="936" spans="1:12" ht="17.100000000000001" customHeight="1">
      <c r="A936" s="640" t="s">
        <v>14994</v>
      </c>
      <c r="B936" s="643" t="s">
        <v>14089</v>
      </c>
      <c r="C936" s="641" t="s">
        <v>14088</v>
      </c>
      <c r="D936" s="641" t="s">
        <v>14087</v>
      </c>
      <c r="E936" s="644" t="s">
        <v>14085</v>
      </c>
      <c r="F936" s="829" t="s">
        <v>14083</v>
      </c>
      <c r="G936" s="829"/>
      <c r="H936" s="829" t="s">
        <v>14993</v>
      </c>
      <c r="I936" s="829"/>
      <c r="J936" s="829" t="s">
        <v>14082</v>
      </c>
      <c r="K936" s="829"/>
      <c r="L936" s="830"/>
    </row>
    <row r="937" spans="1:12" ht="24" customHeight="1">
      <c r="A937" s="664" t="s">
        <v>14073</v>
      </c>
      <c r="B937" s="660" t="s">
        <v>14095</v>
      </c>
      <c r="C937" s="659" t="s">
        <v>7</v>
      </c>
      <c r="D937" s="659" t="s">
        <v>11736</v>
      </c>
      <c r="E937" s="661" t="s">
        <v>26</v>
      </c>
      <c r="F937" s="831" t="s">
        <v>14996</v>
      </c>
      <c r="G937" s="831"/>
      <c r="H937" s="831">
        <v>7.7510099999999998E-2</v>
      </c>
      <c r="I937" s="831"/>
      <c r="J937" s="832">
        <v>5.5E-2</v>
      </c>
      <c r="K937" s="832"/>
      <c r="L937" s="833"/>
    </row>
    <row r="938" spans="1:12" ht="17.100000000000001" customHeight="1">
      <c r="A938" s="645"/>
      <c r="B938" s="643"/>
      <c r="C938" s="643"/>
      <c r="D938" s="643"/>
      <c r="E938" s="643"/>
      <c r="F938" s="643"/>
      <c r="G938" s="643"/>
      <c r="H938" s="643"/>
      <c r="I938" s="643"/>
      <c r="J938" s="643" t="s">
        <v>14990</v>
      </c>
      <c r="K938" s="643"/>
      <c r="L938" s="646" t="s">
        <v>15037</v>
      </c>
    </row>
    <row r="939" spans="1:12">
      <c r="A939" s="827" t="s">
        <v>14096</v>
      </c>
      <c r="B939" s="828"/>
      <c r="C939" s="828"/>
      <c r="D939" s="828"/>
      <c r="E939" s="828"/>
      <c r="F939" s="828"/>
      <c r="G939" s="828"/>
      <c r="H939" s="828"/>
      <c r="I939" s="641"/>
      <c r="J939" s="641"/>
      <c r="K939" s="641"/>
      <c r="L939" s="642"/>
    </row>
    <row r="940" spans="1:12" ht="17.100000000000001" customHeight="1">
      <c r="A940" s="640" t="s">
        <v>14994</v>
      </c>
      <c r="B940" s="643" t="s">
        <v>14089</v>
      </c>
      <c r="C940" s="641" t="s">
        <v>14088</v>
      </c>
      <c r="D940" s="641" t="s">
        <v>14087</v>
      </c>
      <c r="E940" s="644" t="s">
        <v>14085</v>
      </c>
      <c r="F940" s="829" t="s">
        <v>14083</v>
      </c>
      <c r="G940" s="829"/>
      <c r="H940" s="829" t="s">
        <v>14993</v>
      </c>
      <c r="I940" s="829"/>
      <c r="J940" s="829" t="s">
        <v>14082</v>
      </c>
      <c r="K940" s="829"/>
      <c r="L940" s="830"/>
    </row>
    <row r="941" spans="1:12" ht="24" customHeight="1">
      <c r="A941" s="664" t="s">
        <v>14073</v>
      </c>
      <c r="B941" s="660" t="s">
        <v>14097</v>
      </c>
      <c r="C941" s="659" t="s">
        <v>7</v>
      </c>
      <c r="D941" s="659" t="s">
        <v>11676</v>
      </c>
      <c r="E941" s="661" t="s">
        <v>26</v>
      </c>
      <c r="F941" s="831" t="s">
        <v>14995</v>
      </c>
      <c r="G941" s="831"/>
      <c r="H941" s="831">
        <v>7.7510099999999998E-2</v>
      </c>
      <c r="I941" s="831"/>
      <c r="J941" s="832">
        <v>5.4000000000000003E-3</v>
      </c>
      <c r="K941" s="832"/>
      <c r="L941" s="833"/>
    </row>
    <row r="942" spans="1:12" ht="17.100000000000001" customHeight="1">
      <c r="A942" s="645"/>
      <c r="B942" s="643"/>
      <c r="C942" s="643"/>
      <c r="D942" s="643"/>
      <c r="E942" s="643"/>
      <c r="F942" s="643"/>
      <c r="G942" s="643"/>
      <c r="H942" s="643"/>
      <c r="I942" s="643"/>
      <c r="J942" s="643" t="s">
        <v>14990</v>
      </c>
      <c r="K942" s="643"/>
      <c r="L942" s="646" t="s">
        <v>15028</v>
      </c>
    </row>
    <row r="943" spans="1:12">
      <c r="A943" s="827" t="s">
        <v>14100</v>
      </c>
      <c r="B943" s="828"/>
      <c r="C943" s="828"/>
      <c r="D943" s="828"/>
      <c r="E943" s="828"/>
      <c r="F943" s="828"/>
      <c r="G943" s="828"/>
      <c r="H943" s="828"/>
      <c r="I943" s="641"/>
      <c r="J943" s="641"/>
      <c r="K943" s="641"/>
      <c r="L943" s="642"/>
    </row>
    <row r="944" spans="1:12" ht="17.100000000000001" customHeight="1">
      <c r="A944" s="640" t="s">
        <v>14994</v>
      </c>
      <c r="B944" s="643" t="s">
        <v>14089</v>
      </c>
      <c r="C944" s="641" t="s">
        <v>14088</v>
      </c>
      <c r="D944" s="641" t="s">
        <v>14087</v>
      </c>
      <c r="E944" s="644" t="s">
        <v>14085</v>
      </c>
      <c r="F944" s="829" t="s">
        <v>14083</v>
      </c>
      <c r="G944" s="829"/>
      <c r="H944" s="829" t="s">
        <v>14993</v>
      </c>
      <c r="I944" s="829"/>
      <c r="J944" s="829" t="s">
        <v>14082</v>
      </c>
      <c r="K944" s="829"/>
      <c r="L944" s="830"/>
    </row>
    <row r="945" spans="1:12" ht="24" customHeight="1">
      <c r="A945" s="664" t="s">
        <v>14073</v>
      </c>
      <c r="B945" s="660" t="s">
        <v>14103</v>
      </c>
      <c r="C945" s="659" t="s">
        <v>7</v>
      </c>
      <c r="D945" s="659" t="s">
        <v>11501</v>
      </c>
      <c r="E945" s="661" t="s">
        <v>26</v>
      </c>
      <c r="F945" s="831" t="s">
        <v>14992</v>
      </c>
      <c r="G945" s="831"/>
      <c r="H945" s="831">
        <v>7.7510099999999998E-2</v>
      </c>
      <c r="I945" s="831"/>
      <c r="J945" s="832">
        <v>0.17050000000000001</v>
      </c>
      <c r="K945" s="832"/>
      <c r="L945" s="833"/>
    </row>
    <row r="946" spans="1:12" ht="24" customHeight="1">
      <c r="A946" s="664" t="s">
        <v>14073</v>
      </c>
      <c r="B946" s="660" t="s">
        <v>14101</v>
      </c>
      <c r="C946" s="659" t="s">
        <v>7</v>
      </c>
      <c r="D946" s="659" t="s">
        <v>11582</v>
      </c>
      <c r="E946" s="661" t="s">
        <v>26</v>
      </c>
      <c r="F946" s="831" t="s">
        <v>14991</v>
      </c>
      <c r="G946" s="831"/>
      <c r="H946" s="831">
        <v>7.7510099999999998E-2</v>
      </c>
      <c r="I946" s="831"/>
      <c r="J946" s="832">
        <v>2.7099999999999999E-2</v>
      </c>
      <c r="K946" s="832"/>
      <c r="L946" s="833"/>
    </row>
    <row r="947" spans="1:12" ht="17.100000000000001" customHeight="1">
      <c r="A947" s="645"/>
      <c r="B947" s="643"/>
      <c r="C947" s="643"/>
      <c r="D947" s="643"/>
      <c r="E947" s="643"/>
      <c r="F947" s="643"/>
      <c r="G947" s="643"/>
      <c r="H947" s="643"/>
      <c r="I947" s="643"/>
      <c r="J947" s="643" t="s">
        <v>14990</v>
      </c>
      <c r="K947" s="643"/>
      <c r="L947" s="646" t="s">
        <v>15161</v>
      </c>
    </row>
    <row r="948" spans="1:12" ht="17.100000000000001" customHeight="1">
      <c r="A948" s="640" t="s">
        <v>14988</v>
      </c>
      <c r="B948" s="641"/>
      <c r="C948" s="641"/>
      <c r="D948" s="641"/>
      <c r="E948" s="641"/>
      <c r="F948" s="641"/>
      <c r="G948" s="641"/>
      <c r="H948" s="641"/>
      <c r="I948" s="641"/>
      <c r="J948" s="641"/>
      <c r="K948" s="641"/>
      <c r="L948" s="642"/>
    </row>
    <row r="949" spans="1:12" ht="17.100000000000001" customHeight="1">
      <c r="A949" s="645"/>
      <c r="B949" s="643"/>
      <c r="C949" s="643"/>
      <c r="D949" s="643"/>
      <c r="E949" s="643"/>
      <c r="F949" s="643"/>
      <c r="G949" s="643"/>
      <c r="H949" s="643"/>
      <c r="I949" s="643"/>
      <c r="J949" s="643" t="s">
        <v>14987</v>
      </c>
      <c r="K949" s="643"/>
      <c r="L949" s="646" t="s">
        <v>16015</v>
      </c>
    </row>
    <row r="950" spans="1:12" ht="17.100000000000001" customHeight="1">
      <c r="A950" s="645"/>
      <c r="B950" s="643"/>
      <c r="C950" s="643"/>
      <c r="D950" s="643"/>
      <c r="E950" s="643"/>
      <c r="F950" s="643"/>
      <c r="G950" s="643"/>
      <c r="H950" s="643"/>
      <c r="I950" s="643"/>
      <c r="J950" s="643" t="s">
        <v>14985</v>
      </c>
      <c r="K950" s="643" t="s">
        <v>14984</v>
      </c>
      <c r="L950" s="646" t="s">
        <v>16037</v>
      </c>
    </row>
    <row r="951" spans="1:12" ht="17.100000000000001" customHeight="1">
      <c r="A951" s="645"/>
      <c r="B951" s="643"/>
      <c r="C951" s="643"/>
      <c r="D951" s="643"/>
      <c r="E951" s="643"/>
      <c r="F951" s="643"/>
      <c r="G951" s="643"/>
      <c r="H951" s="643"/>
      <c r="I951" s="643"/>
      <c r="J951" s="643" t="s">
        <v>14982</v>
      </c>
      <c r="K951" s="643"/>
      <c r="L951" s="646" t="s">
        <v>15606</v>
      </c>
    </row>
    <row r="952" spans="1:12" ht="17.100000000000001" customHeight="1">
      <c r="A952" s="645"/>
      <c r="B952" s="643"/>
      <c r="C952" s="643"/>
      <c r="D952" s="643"/>
      <c r="E952" s="643"/>
      <c r="F952" s="643"/>
      <c r="G952" s="643"/>
      <c r="H952" s="643"/>
      <c r="I952" s="643"/>
      <c r="J952" s="643" t="s">
        <v>14980</v>
      </c>
      <c r="K952" s="643" t="s">
        <v>14873</v>
      </c>
      <c r="L952" s="646" t="s">
        <v>15974</v>
      </c>
    </row>
    <row r="953" spans="1:12" ht="17.100000000000001" customHeight="1">
      <c r="A953" s="645"/>
      <c r="B953" s="643"/>
      <c r="C953" s="643"/>
      <c r="D953" s="643"/>
      <c r="E953" s="643"/>
      <c r="F953" s="643"/>
      <c r="G953" s="643"/>
      <c r="H953" s="643"/>
      <c r="I953" s="643"/>
      <c r="J953" s="643" t="s">
        <v>14978</v>
      </c>
      <c r="K953" s="643"/>
      <c r="L953" s="646" t="s">
        <v>16193</v>
      </c>
    </row>
    <row r="954" spans="1:12" ht="30" customHeight="1">
      <c r="A954" s="647"/>
      <c r="B954" s="644"/>
      <c r="C954" s="644"/>
      <c r="D954" s="644"/>
      <c r="E954" s="644"/>
      <c r="F954" s="644"/>
      <c r="G954" s="644"/>
      <c r="H954" s="644"/>
      <c r="I954" s="644"/>
      <c r="J954" s="644"/>
      <c r="K954" s="644"/>
      <c r="L954" s="648"/>
    </row>
    <row r="955" spans="1:12" ht="36" customHeight="1">
      <c r="A955" s="662" t="s">
        <v>16384</v>
      </c>
      <c r="B955" s="657" t="s">
        <v>14794</v>
      </c>
      <c r="C955" s="656" t="s">
        <v>7</v>
      </c>
      <c r="D955" s="656" t="s">
        <v>1996</v>
      </c>
      <c r="E955" s="658" t="s">
        <v>49</v>
      </c>
      <c r="F955" s="657"/>
      <c r="G955" s="657"/>
      <c r="H955" s="657"/>
      <c r="I955" s="657"/>
      <c r="J955" s="657"/>
      <c r="K955" s="657"/>
      <c r="L955" s="663"/>
    </row>
    <row r="956" spans="1:12">
      <c r="A956" s="827" t="s">
        <v>14098</v>
      </c>
      <c r="B956" s="828"/>
      <c r="C956" s="828"/>
      <c r="D956" s="828"/>
      <c r="E956" s="828"/>
      <c r="F956" s="828"/>
      <c r="G956" s="828"/>
      <c r="H956" s="828"/>
      <c r="I956" s="641"/>
      <c r="J956" s="641"/>
      <c r="K956" s="641"/>
      <c r="L956" s="642"/>
    </row>
    <row r="957" spans="1:12" ht="17.100000000000001" customHeight="1">
      <c r="A957" s="640" t="s">
        <v>14994</v>
      </c>
      <c r="B957" s="643" t="s">
        <v>14089</v>
      </c>
      <c r="C957" s="641" t="s">
        <v>14088</v>
      </c>
      <c r="D957" s="641" t="s">
        <v>14087</v>
      </c>
      <c r="E957" s="644" t="s">
        <v>14085</v>
      </c>
      <c r="F957" s="829" t="s">
        <v>14083</v>
      </c>
      <c r="G957" s="829"/>
      <c r="H957" s="829" t="s">
        <v>14993</v>
      </c>
      <c r="I957" s="829"/>
      <c r="J957" s="829" t="s">
        <v>14082</v>
      </c>
      <c r="K957" s="829"/>
      <c r="L957" s="830"/>
    </row>
    <row r="958" spans="1:12" ht="24" customHeight="1">
      <c r="A958" s="664" t="s">
        <v>14073</v>
      </c>
      <c r="B958" s="660" t="s">
        <v>14277</v>
      </c>
      <c r="C958" s="659" t="s">
        <v>7</v>
      </c>
      <c r="D958" s="659" t="s">
        <v>11564</v>
      </c>
      <c r="E958" s="661" t="s">
        <v>26</v>
      </c>
      <c r="F958" s="831" t="s">
        <v>15249</v>
      </c>
      <c r="G958" s="831"/>
      <c r="H958" s="831">
        <v>9.5441700000000004E-2</v>
      </c>
      <c r="I958" s="831"/>
      <c r="J958" s="832">
        <v>7.9200000000000007E-2</v>
      </c>
      <c r="K958" s="832"/>
      <c r="L958" s="833"/>
    </row>
    <row r="959" spans="1:12" ht="24" customHeight="1">
      <c r="A959" s="664" t="s">
        <v>14073</v>
      </c>
      <c r="B959" s="660" t="s">
        <v>14276</v>
      </c>
      <c r="C959" s="659" t="s">
        <v>7</v>
      </c>
      <c r="D959" s="659" t="s">
        <v>11590</v>
      </c>
      <c r="E959" s="661" t="s">
        <v>26</v>
      </c>
      <c r="F959" s="831" t="s">
        <v>15248</v>
      </c>
      <c r="G959" s="831"/>
      <c r="H959" s="831">
        <v>9.5441700000000004E-2</v>
      </c>
      <c r="I959" s="831"/>
      <c r="J959" s="832">
        <v>2.29E-2</v>
      </c>
      <c r="K959" s="832"/>
      <c r="L959" s="833"/>
    </row>
    <row r="960" spans="1:12" ht="17.100000000000001" customHeight="1">
      <c r="A960" s="645"/>
      <c r="B960" s="643"/>
      <c r="C960" s="643"/>
      <c r="D960" s="643"/>
      <c r="E960" s="643"/>
      <c r="F960" s="643"/>
      <c r="G960" s="643"/>
      <c r="H960" s="643"/>
      <c r="I960" s="643"/>
      <c r="J960" s="643" t="s">
        <v>14990</v>
      </c>
      <c r="K960" s="643"/>
      <c r="L960" s="646" t="s">
        <v>15370</v>
      </c>
    </row>
    <row r="961" spans="1:12">
      <c r="A961" s="827" t="s">
        <v>14092</v>
      </c>
      <c r="B961" s="828"/>
      <c r="C961" s="828"/>
      <c r="D961" s="828"/>
      <c r="E961" s="828"/>
      <c r="F961" s="828"/>
      <c r="G961" s="828"/>
      <c r="H961" s="828"/>
      <c r="I961" s="641"/>
      <c r="J961" s="641"/>
      <c r="K961" s="641"/>
      <c r="L961" s="642"/>
    </row>
    <row r="962" spans="1:12" ht="17.100000000000001" customHeight="1">
      <c r="A962" s="640" t="s">
        <v>14994</v>
      </c>
      <c r="B962" s="643" t="s">
        <v>14089</v>
      </c>
      <c r="C962" s="641" t="s">
        <v>14088</v>
      </c>
      <c r="D962" s="641" t="s">
        <v>14087</v>
      </c>
      <c r="E962" s="644" t="s">
        <v>14085</v>
      </c>
      <c r="F962" s="829" t="s">
        <v>14083</v>
      </c>
      <c r="G962" s="829"/>
      <c r="H962" s="829" t="s">
        <v>14993</v>
      </c>
      <c r="I962" s="829"/>
      <c r="J962" s="829" t="s">
        <v>14082</v>
      </c>
      <c r="K962" s="829"/>
      <c r="L962" s="830"/>
    </row>
    <row r="963" spans="1:12" ht="24" customHeight="1">
      <c r="A963" s="664" t="s">
        <v>14073</v>
      </c>
      <c r="B963" s="660" t="s">
        <v>14290</v>
      </c>
      <c r="C963" s="659" t="s">
        <v>7</v>
      </c>
      <c r="D963" s="659" t="s">
        <v>5473</v>
      </c>
      <c r="E963" s="661" t="s">
        <v>26</v>
      </c>
      <c r="F963" s="831" t="s">
        <v>15246</v>
      </c>
      <c r="G963" s="831"/>
      <c r="H963" s="831">
        <v>4.91095E-2</v>
      </c>
      <c r="I963" s="831"/>
      <c r="J963" s="832">
        <v>0.25</v>
      </c>
      <c r="K963" s="832"/>
      <c r="L963" s="833"/>
    </row>
    <row r="964" spans="1:12" ht="24" customHeight="1">
      <c r="A964" s="664" t="s">
        <v>14073</v>
      </c>
      <c r="B964" s="660" t="s">
        <v>14278</v>
      </c>
      <c r="C964" s="659" t="s">
        <v>7</v>
      </c>
      <c r="D964" s="659" t="s">
        <v>6260</v>
      </c>
      <c r="E964" s="661" t="s">
        <v>26</v>
      </c>
      <c r="F964" s="831" t="s">
        <v>15040</v>
      </c>
      <c r="G964" s="831"/>
      <c r="H964" s="831">
        <v>4.91095E-2</v>
      </c>
      <c r="I964" s="831"/>
      <c r="J964" s="832">
        <v>0.35310000000000002</v>
      </c>
      <c r="K964" s="832"/>
      <c r="L964" s="833"/>
    </row>
    <row r="965" spans="1:12" ht="17.100000000000001" customHeight="1">
      <c r="A965" s="645"/>
      <c r="B965" s="643"/>
      <c r="C965" s="643"/>
      <c r="D965" s="643"/>
      <c r="E965" s="643"/>
      <c r="F965" s="643"/>
      <c r="G965" s="643"/>
      <c r="H965" s="643"/>
      <c r="I965" s="643"/>
      <c r="J965" s="643" t="s">
        <v>14990</v>
      </c>
      <c r="K965" s="643"/>
      <c r="L965" s="646" t="s">
        <v>15309</v>
      </c>
    </row>
    <row r="966" spans="1:12">
      <c r="A966" s="827" t="s">
        <v>14071</v>
      </c>
      <c r="B966" s="828"/>
      <c r="C966" s="828"/>
      <c r="D966" s="828"/>
      <c r="E966" s="828"/>
      <c r="F966" s="828"/>
      <c r="G966" s="828"/>
      <c r="H966" s="828"/>
      <c r="I966" s="641"/>
      <c r="J966" s="641"/>
      <c r="K966" s="641"/>
      <c r="L966" s="642"/>
    </row>
    <row r="967" spans="1:12" ht="17.100000000000001" customHeight="1">
      <c r="A967" s="640" t="s">
        <v>14994</v>
      </c>
      <c r="B967" s="643" t="s">
        <v>14089</v>
      </c>
      <c r="C967" s="641" t="s">
        <v>14088</v>
      </c>
      <c r="D967" s="641" t="s">
        <v>14087</v>
      </c>
      <c r="E967" s="644" t="s">
        <v>14085</v>
      </c>
      <c r="F967" s="829" t="s">
        <v>14083</v>
      </c>
      <c r="G967" s="829"/>
      <c r="H967" s="829" t="s">
        <v>14993</v>
      </c>
      <c r="I967" s="829"/>
      <c r="J967" s="829" t="s">
        <v>14082</v>
      </c>
      <c r="K967" s="829"/>
      <c r="L967" s="830"/>
    </row>
    <row r="968" spans="1:12" ht="24" customHeight="1">
      <c r="A968" s="664" t="s">
        <v>14073</v>
      </c>
      <c r="B968" s="660" t="s">
        <v>14439</v>
      </c>
      <c r="C968" s="659" t="s">
        <v>7</v>
      </c>
      <c r="D968" s="659" t="s">
        <v>9083</v>
      </c>
      <c r="E968" s="661" t="s">
        <v>49</v>
      </c>
      <c r="F968" s="831" t="s">
        <v>15348</v>
      </c>
      <c r="G968" s="831"/>
      <c r="H968" s="831">
        <v>1.7000000000000001E-2</v>
      </c>
      <c r="I968" s="831"/>
      <c r="J968" s="832">
        <v>0.03</v>
      </c>
      <c r="K968" s="832"/>
      <c r="L968" s="833"/>
    </row>
    <row r="969" spans="1:12" ht="24" customHeight="1">
      <c r="A969" s="664" t="s">
        <v>14073</v>
      </c>
      <c r="B969" s="660" t="s">
        <v>14440</v>
      </c>
      <c r="C969" s="659" t="s">
        <v>7</v>
      </c>
      <c r="D969" s="659" t="s">
        <v>5456</v>
      </c>
      <c r="E969" s="661" t="s">
        <v>49</v>
      </c>
      <c r="F969" s="831" t="s">
        <v>15347</v>
      </c>
      <c r="G969" s="831"/>
      <c r="H969" s="831">
        <v>8.9999999999999993E-3</v>
      </c>
      <c r="I969" s="831"/>
      <c r="J969" s="832">
        <v>0.71</v>
      </c>
      <c r="K969" s="832"/>
      <c r="L969" s="833"/>
    </row>
    <row r="970" spans="1:12" ht="24" customHeight="1">
      <c r="A970" s="664" t="s">
        <v>14073</v>
      </c>
      <c r="B970" s="660" t="s">
        <v>14438</v>
      </c>
      <c r="C970" s="659" t="s">
        <v>7</v>
      </c>
      <c r="D970" s="659" t="s">
        <v>8116</v>
      </c>
      <c r="E970" s="661" t="s">
        <v>49</v>
      </c>
      <c r="F970" s="831" t="s">
        <v>15346</v>
      </c>
      <c r="G970" s="831"/>
      <c r="H970" s="831">
        <v>1.0999999999999999E-2</v>
      </c>
      <c r="I970" s="831"/>
      <c r="J970" s="832">
        <v>0.76</v>
      </c>
      <c r="K970" s="832"/>
      <c r="L970" s="833"/>
    </row>
    <row r="971" spans="1:12" ht="24" customHeight="1">
      <c r="A971" s="664" t="s">
        <v>14073</v>
      </c>
      <c r="B971" s="660" t="s">
        <v>14793</v>
      </c>
      <c r="C971" s="659" t="s">
        <v>7</v>
      </c>
      <c r="D971" s="659" t="s">
        <v>5447</v>
      </c>
      <c r="E971" s="661" t="s">
        <v>49</v>
      </c>
      <c r="F971" s="831" t="s">
        <v>16383</v>
      </c>
      <c r="G971" s="831"/>
      <c r="H971" s="831">
        <v>1</v>
      </c>
      <c r="I971" s="831"/>
      <c r="J971" s="832">
        <v>1.3</v>
      </c>
      <c r="K971" s="832"/>
      <c r="L971" s="833"/>
    </row>
    <row r="972" spans="1:12" ht="17.100000000000001" customHeight="1">
      <c r="A972" s="645"/>
      <c r="B972" s="643"/>
      <c r="C972" s="643"/>
      <c r="D972" s="643"/>
      <c r="E972" s="643"/>
      <c r="F972" s="643"/>
      <c r="G972" s="643"/>
      <c r="H972" s="643"/>
      <c r="I972" s="643"/>
      <c r="J972" s="643" t="s">
        <v>14990</v>
      </c>
      <c r="K972" s="643"/>
      <c r="L972" s="646" t="s">
        <v>15132</v>
      </c>
    </row>
    <row r="973" spans="1:12">
      <c r="A973" s="827" t="s">
        <v>14094</v>
      </c>
      <c r="B973" s="828"/>
      <c r="C973" s="828"/>
      <c r="D973" s="828"/>
      <c r="E973" s="828"/>
      <c r="F973" s="828"/>
      <c r="G973" s="828"/>
      <c r="H973" s="828"/>
      <c r="I973" s="641"/>
      <c r="J973" s="641"/>
      <c r="K973" s="641"/>
      <c r="L973" s="642"/>
    </row>
    <row r="974" spans="1:12" ht="17.100000000000001" customHeight="1">
      <c r="A974" s="640" t="s">
        <v>14994</v>
      </c>
      <c r="B974" s="643" t="s">
        <v>14089</v>
      </c>
      <c r="C974" s="641" t="s">
        <v>14088</v>
      </c>
      <c r="D974" s="641" t="s">
        <v>14087</v>
      </c>
      <c r="E974" s="644" t="s">
        <v>14085</v>
      </c>
      <c r="F974" s="829" t="s">
        <v>14083</v>
      </c>
      <c r="G974" s="829"/>
      <c r="H974" s="829" t="s">
        <v>14993</v>
      </c>
      <c r="I974" s="829"/>
      <c r="J974" s="829" t="s">
        <v>14082</v>
      </c>
      <c r="K974" s="829"/>
      <c r="L974" s="830"/>
    </row>
    <row r="975" spans="1:12" ht="24" customHeight="1">
      <c r="A975" s="664" t="s">
        <v>14073</v>
      </c>
      <c r="B975" s="660" t="s">
        <v>14095</v>
      </c>
      <c r="C975" s="659" t="s">
        <v>7</v>
      </c>
      <c r="D975" s="659" t="s">
        <v>11736</v>
      </c>
      <c r="E975" s="661" t="s">
        <v>26</v>
      </c>
      <c r="F975" s="831" t="s">
        <v>14996</v>
      </c>
      <c r="G975" s="831"/>
      <c r="H975" s="831">
        <v>9.5441700000000004E-2</v>
      </c>
      <c r="I975" s="831"/>
      <c r="J975" s="832">
        <v>6.7799999999999999E-2</v>
      </c>
      <c r="K975" s="832"/>
      <c r="L975" s="833"/>
    </row>
    <row r="976" spans="1:12" ht="17.100000000000001" customHeight="1">
      <c r="A976" s="645"/>
      <c r="B976" s="643"/>
      <c r="C976" s="643"/>
      <c r="D976" s="643"/>
      <c r="E976" s="643"/>
      <c r="F976" s="643"/>
      <c r="G976" s="643"/>
      <c r="H976" s="643"/>
      <c r="I976" s="643"/>
      <c r="J976" s="643" t="s">
        <v>14990</v>
      </c>
      <c r="K976" s="643"/>
      <c r="L976" s="646" t="s">
        <v>14995</v>
      </c>
    </row>
    <row r="977" spans="1:12">
      <c r="A977" s="827" t="s">
        <v>14096</v>
      </c>
      <c r="B977" s="828"/>
      <c r="C977" s="828"/>
      <c r="D977" s="828"/>
      <c r="E977" s="828"/>
      <c r="F977" s="828"/>
      <c r="G977" s="828"/>
      <c r="H977" s="828"/>
      <c r="I977" s="641"/>
      <c r="J977" s="641"/>
      <c r="K977" s="641"/>
      <c r="L977" s="642"/>
    </row>
    <row r="978" spans="1:12" ht="17.100000000000001" customHeight="1">
      <c r="A978" s="640" t="s">
        <v>14994</v>
      </c>
      <c r="B978" s="643" t="s">
        <v>14089</v>
      </c>
      <c r="C978" s="641" t="s">
        <v>14088</v>
      </c>
      <c r="D978" s="641" t="s">
        <v>14087</v>
      </c>
      <c r="E978" s="644" t="s">
        <v>14085</v>
      </c>
      <c r="F978" s="829" t="s">
        <v>14083</v>
      </c>
      <c r="G978" s="829"/>
      <c r="H978" s="829" t="s">
        <v>14993</v>
      </c>
      <c r="I978" s="829"/>
      <c r="J978" s="829" t="s">
        <v>14082</v>
      </c>
      <c r="K978" s="829"/>
      <c r="L978" s="830"/>
    </row>
    <row r="979" spans="1:12" ht="24" customHeight="1">
      <c r="A979" s="664" t="s">
        <v>14073</v>
      </c>
      <c r="B979" s="660" t="s">
        <v>14097</v>
      </c>
      <c r="C979" s="659" t="s">
        <v>7</v>
      </c>
      <c r="D979" s="659" t="s">
        <v>11676</v>
      </c>
      <c r="E979" s="661" t="s">
        <v>26</v>
      </c>
      <c r="F979" s="831" t="s">
        <v>14995</v>
      </c>
      <c r="G979" s="831"/>
      <c r="H979" s="831">
        <v>9.5441700000000004E-2</v>
      </c>
      <c r="I979" s="831"/>
      <c r="J979" s="832">
        <v>6.7000000000000002E-3</v>
      </c>
      <c r="K979" s="832"/>
      <c r="L979" s="833"/>
    </row>
    <row r="980" spans="1:12" ht="17.100000000000001" customHeight="1">
      <c r="A980" s="645"/>
      <c r="B980" s="643"/>
      <c r="C980" s="643"/>
      <c r="D980" s="643"/>
      <c r="E980" s="643"/>
      <c r="F980" s="643"/>
      <c r="G980" s="643"/>
      <c r="H980" s="643"/>
      <c r="I980" s="643"/>
      <c r="J980" s="643" t="s">
        <v>14990</v>
      </c>
      <c r="K980" s="643"/>
      <c r="L980" s="646" t="s">
        <v>15028</v>
      </c>
    </row>
    <row r="981" spans="1:12">
      <c r="A981" s="827" t="s">
        <v>14100</v>
      </c>
      <c r="B981" s="828"/>
      <c r="C981" s="828"/>
      <c r="D981" s="828"/>
      <c r="E981" s="828"/>
      <c r="F981" s="828"/>
      <c r="G981" s="828"/>
      <c r="H981" s="828"/>
      <c r="I981" s="641"/>
      <c r="J981" s="641"/>
      <c r="K981" s="641"/>
      <c r="L981" s="642"/>
    </row>
    <row r="982" spans="1:12" ht="17.100000000000001" customHeight="1">
      <c r="A982" s="640" t="s">
        <v>14994</v>
      </c>
      <c r="B982" s="643" t="s">
        <v>14089</v>
      </c>
      <c r="C982" s="641" t="s">
        <v>14088</v>
      </c>
      <c r="D982" s="641" t="s">
        <v>14087</v>
      </c>
      <c r="E982" s="644" t="s">
        <v>14085</v>
      </c>
      <c r="F982" s="829" t="s">
        <v>14083</v>
      </c>
      <c r="G982" s="829"/>
      <c r="H982" s="829" t="s">
        <v>14993</v>
      </c>
      <c r="I982" s="829"/>
      <c r="J982" s="829" t="s">
        <v>14082</v>
      </c>
      <c r="K982" s="829"/>
      <c r="L982" s="830"/>
    </row>
    <row r="983" spans="1:12" ht="24" customHeight="1">
      <c r="A983" s="664" t="s">
        <v>14073</v>
      </c>
      <c r="B983" s="660" t="s">
        <v>14103</v>
      </c>
      <c r="C983" s="659" t="s">
        <v>7</v>
      </c>
      <c r="D983" s="659" t="s">
        <v>11501</v>
      </c>
      <c r="E983" s="661" t="s">
        <v>26</v>
      </c>
      <c r="F983" s="831" t="s">
        <v>14992</v>
      </c>
      <c r="G983" s="831"/>
      <c r="H983" s="831">
        <v>9.5441700000000004E-2</v>
      </c>
      <c r="I983" s="831"/>
      <c r="J983" s="832">
        <v>0.21</v>
      </c>
      <c r="K983" s="832"/>
      <c r="L983" s="833"/>
    </row>
    <row r="984" spans="1:12" ht="24" customHeight="1">
      <c r="A984" s="664" t="s">
        <v>14073</v>
      </c>
      <c r="B984" s="660" t="s">
        <v>14101</v>
      </c>
      <c r="C984" s="659" t="s">
        <v>7</v>
      </c>
      <c r="D984" s="659" t="s">
        <v>11582</v>
      </c>
      <c r="E984" s="661" t="s">
        <v>26</v>
      </c>
      <c r="F984" s="831" t="s">
        <v>14991</v>
      </c>
      <c r="G984" s="831"/>
      <c r="H984" s="831">
        <v>9.5441700000000004E-2</v>
      </c>
      <c r="I984" s="831"/>
      <c r="J984" s="832">
        <v>3.3399999999999999E-2</v>
      </c>
      <c r="K984" s="832"/>
      <c r="L984" s="833"/>
    </row>
    <row r="985" spans="1:12" ht="17.100000000000001" customHeight="1">
      <c r="A985" s="645"/>
      <c r="B985" s="643"/>
      <c r="C985" s="643"/>
      <c r="D985" s="643"/>
      <c r="E985" s="643"/>
      <c r="F985" s="643"/>
      <c r="G985" s="643"/>
      <c r="H985" s="643"/>
      <c r="I985" s="643"/>
      <c r="J985" s="643" t="s">
        <v>14990</v>
      </c>
      <c r="K985" s="643"/>
      <c r="L985" s="646" t="s">
        <v>15248</v>
      </c>
    </row>
    <row r="986" spans="1:12" ht="17.100000000000001" customHeight="1">
      <c r="A986" s="640" t="s">
        <v>14988</v>
      </c>
      <c r="B986" s="641"/>
      <c r="C986" s="641"/>
      <c r="D986" s="641"/>
      <c r="E986" s="641"/>
      <c r="F986" s="641"/>
      <c r="G986" s="641"/>
      <c r="H986" s="641"/>
      <c r="I986" s="641"/>
      <c r="J986" s="641"/>
      <c r="K986" s="641"/>
      <c r="L986" s="642"/>
    </row>
    <row r="987" spans="1:12" ht="17.100000000000001" customHeight="1">
      <c r="A987" s="645"/>
      <c r="B987" s="643"/>
      <c r="C987" s="643"/>
      <c r="D987" s="643"/>
      <c r="E987" s="643"/>
      <c r="F987" s="643"/>
      <c r="G987" s="643"/>
      <c r="H987" s="643"/>
      <c r="I987" s="643"/>
      <c r="J987" s="643" t="s">
        <v>14987</v>
      </c>
      <c r="K987" s="643"/>
      <c r="L987" s="646" t="s">
        <v>16382</v>
      </c>
    </row>
    <row r="988" spans="1:12" ht="17.100000000000001" customHeight="1">
      <c r="A988" s="645"/>
      <c r="B988" s="643"/>
      <c r="C988" s="643"/>
      <c r="D988" s="643"/>
      <c r="E988" s="643"/>
      <c r="F988" s="643"/>
      <c r="G988" s="643"/>
      <c r="H988" s="643"/>
      <c r="I988" s="643"/>
      <c r="J988" s="643" t="s">
        <v>14985</v>
      </c>
      <c r="K988" s="643" t="s">
        <v>14984</v>
      </c>
      <c r="L988" s="646" t="s">
        <v>15292</v>
      </c>
    </row>
    <row r="989" spans="1:12" ht="17.100000000000001" customHeight="1">
      <c r="A989" s="645"/>
      <c r="B989" s="643"/>
      <c r="C989" s="643"/>
      <c r="D989" s="643"/>
      <c r="E989" s="643"/>
      <c r="F989" s="643"/>
      <c r="G989" s="643"/>
      <c r="H989" s="643"/>
      <c r="I989" s="643"/>
      <c r="J989" s="643" t="s">
        <v>14982</v>
      </c>
      <c r="K989" s="643"/>
      <c r="L989" s="646" t="s">
        <v>16381</v>
      </c>
    </row>
    <row r="990" spans="1:12" ht="17.100000000000001" customHeight="1">
      <c r="A990" s="645"/>
      <c r="B990" s="643"/>
      <c r="C990" s="643"/>
      <c r="D990" s="643"/>
      <c r="E990" s="643"/>
      <c r="F990" s="643"/>
      <c r="G990" s="643"/>
      <c r="H990" s="643"/>
      <c r="I990" s="643"/>
      <c r="J990" s="643" t="s">
        <v>14980</v>
      </c>
      <c r="K990" s="643" t="s">
        <v>14873</v>
      </c>
      <c r="L990" s="646" t="s">
        <v>16380</v>
      </c>
    </row>
    <row r="991" spans="1:12" ht="17.100000000000001" customHeight="1">
      <c r="A991" s="645"/>
      <c r="B991" s="643"/>
      <c r="C991" s="643"/>
      <c r="D991" s="643"/>
      <c r="E991" s="643"/>
      <c r="F991" s="643"/>
      <c r="G991" s="643"/>
      <c r="H991" s="643"/>
      <c r="I991" s="643"/>
      <c r="J991" s="643" t="s">
        <v>14978</v>
      </c>
      <c r="K991" s="643"/>
      <c r="L991" s="646" t="s">
        <v>16129</v>
      </c>
    </row>
    <row r="992" spans="1:12" ht="30" customHeight="1">
      <c r="A992" s="647"/>
      <c r="B992" s="644"/>
      <c r="C992" s="644"/>
      <c r="D992" s="644"/>
      <c r="E992" s="644"/>
      <c r="F992" s="644"/>
      <c r="G992" s="644"/>
      <c r="H992" s="644"/>
      <c r="I992" s="644"/>
      <c r="J992" s="644"/>
      <c r="K992" s="644"/>
      <c r="L992" s="648"/>
    </row>
    <row r="993" spans="1:12" ht="48" customHeight="1">
      <c r="A993" s="662" t="s">
        <v>16379</v>
      </c>
      <c r="B993" s="657" t="s">
        <v>14791</v>
      </c>
      <c r="C993" s="656" t="s">
        <v>7</v>
      </c>
      <c r="D993" s="656" t="s">
        <v>2028</v>
      </c>
      <c r="E993" s="658" t="s">
        <v>49</v>
      </c>
      <c r="F993" s="657"/>
      <c r="G993" s="657"/>
      <c r="H993" s="657"/>
      <c r="I993" s="657"/>
      <c r="J993" s="657"/>
      <c r="K993" s="657"/>
      <c r="L993" s="663"/>
    </row>
    <row r="994" spans="1:12">
      <c r="A994" s="827" t="s">
        <v>14098</v>
      </c>
      <c r="B994" s="828"/>
      <c r="C994" s="828"/>
      <c r="D994" s="828"/>
      <c r="E994" s="828"/>
      <c r="F994" s="828"/>
      <c r="G994" s="828"/>
      <c r="H994" s="828"/>
      <c r="I994" s="641"/>
      <c r="J994" s="641"/>
      <c r="K994" s="641"/>
      <c r="L994" s="642"/>
    </row>
    <row r="995" spans="1:12" ht="17.100000000000001" customHeight="1">
      <c r="A995" s="640" t="s">
        <v>14994</v>
      </c>
      <c r="B995" s="643" t="s">
        <v>14089</v>
      </c>
      <c r="C995" s="641" t="s">
        <v>14088</v>
      </c>
      <c r="D995" s="641" t="s">
        <v>14087</v>
      </c>
      <c r="E995" s="644" t="s">
        <v>14085</v>
      </c>
      <c r="F995" s="829" t="s">
        <v>14083</v>
      </c>
      <c r="G995" s="829"/>
      <c r="H995" s="829" t="s">
        <v>14993</v>
      </c>
      <c r="I995" s="829"/>
      <c r="J995" s="829" t="s">
        <v>14082</v>
      </c>
      <c r="K995" s="829"/>
      <c r="L995" s="830"/>
    </row>
    <row r="996" spans="1:12" ht="24" customHeight="1">
      <c r="A996" s="664" t="s">
        <v>14073</v>
      </c>
      <c r="B996" s="660" t="s">
        <v>14277</v>
      </c>
      <c r="C996" s="659" t="s">
        <v>7</v>
      </c>
      <c r="D996" s="659" t="s">
        <v>11564</v>
      </c>
      <c r="E996" s="661" t="s">
        <v>26</v>
      </c>
      <c r="F996" s="831" t="s">
        <v>15249</v>
      </c>
      <c r="G996" s="831"/>
      <c r="H996" s="831">
        <v>0.14098910000000001</v>
      </c>
      <c r="I996" s="831"/>
      <c r="J996" s="832">
        <v>0.11700000000000001</v>
      </c>
      <c r="K996" s="832"/>
      <c r="L996" s="833"/>
    </row>
    <row r="997" spans="1:12" ht="24" customHeight="1">
      <c r="A997" s="664" t="s">
        <v>14073</v>
      </c>
      <c r="B997" s="660" t="s">
        <v>14276</v>
      </c>
      <c r="C997" s="659" t="s">
        <v>7</v>
      </c>
      <c r="D997" s="659" t="s">
        <v>11590</v>
      </c>
      <c r="E997" s="661" t="s">
        <v>26</v>
      </c>
      <c r="F997" s="831" t="s">
        <v>15248</v>
      </c>
      <c r="G997" s="831"/>
      <c r="H997" s="831">
        <v>0.14098910000000001</v>
      </c>
      <c r="I997" s="831"/>
      <c r="J997" s="832">
        <v>3.3799999999999997E-2</v>
      </c>
      <c r="K997" s="832"/>
      <c r="L997" s="833"/>
    </row>
    <row r="998" spans="1:12" ht="17.100000000000001" customHeight="1">
      <c r="A998" s="645"/>
      <c r="B998" s="643"/>
      <c r="C998" s="643"/>
      <c r="D998" s="643"/>
      <c r="E998" s="643"/>
      <c r="F998" s="643"/>
      <c r="G998" s="643"/>
      <c r="H998" s="643"/>
      <c r="I998" s="643"/>
      <c r="J998" s="643" t="s">
        <v>14990</v>
      </c>
      <c r="K998" s="643"/>
      <c r="L998" s="646" t="s">
        <v>15241</v>
      </c>
    </row>
    <row r="999" spans="1:12">
      <c r="A999" s="827" t="s">
        <v>14092</v>
      </c>
      <c r="B999" s="828"/>
      <c r="C999" s="828"/>
      <c r="D999" s="828"/>
      <c r="E999" s="828"/>
      <c r="F999" s="828"/>
      <c r="G999" s="828"/>
      <c r="H999" s="828"/>
      <c r="I999" s="641"/>
      <c r="J999" s="641"/>
      <c r="K999" s="641"/>
      <c r="L999" s="642"/>
    </row>
    <row r="1000" spans="1:12" ht="17.100000000000001" customHeight="1">
      <c r="A1000" s="640" t="s">
        <v>14994</v>
      </c>
      <c r="B1000" s="643" t="s">
        <v>14089</v>
      </c>
      <c r="C1000" s="641" t="s">
        <v>14088</v>
      </c>
      <c r="D1000" s="641" t="s">
        <v>14087</v>
      </c>
      <c r="E1000" s="644" t="s">
        <v>14085</v>
      </c>
      <c r="F1000" s="829" t="s">
        <v>14083</v>
      </c>
      <c r="G1000" s="829"/>
      <c r="H1000" s="829" t="s">
        <v>14993</v>
      </c>
      <c r="I1000" s="829"/>
      <c r="J1000" s="829" t="s">
        <v>14082</v>
      </c>
      <c r="K1000" s="829"/>
      <c r="L1000" s="830"/>
    </row>
    <row r="1001" spans="1:12" ht="24" customHeight="1">
      <c r="A1001" s="664" t="s">
        <v>14073</v>
      </c>
      <c r="B1001" s="660" t="s">
        <v>14290</v>
      </c>
      <c r="C1001" s="659" t="s">
        <v>7</v>
      </c>
      <c r="D1001" s="659" t="s">
        <v>5473</v>
      </c>
      <c r="E1001" s="661" t="s">
        <v>26</v>
      </c>
      <c r="F1001" s="831" t="s">
        <v>15246</v>
      </c>
      <c r="G1001" s="831"/>
      <c r="H1001" s="831">
        <v>7.25581E-2</v>
      </c>
      <c r="I1001" s="831"/>
      <c r="J1001" s="832">
        <v>0.36930000000000002</v>
      </c>
      <c r="K1001" s="832"/>
      <c r="L1001" s="833"/>
    </row>
    <row r="1002" spans="1:12" ht="24" customHeight="1">
      <c r="A1002" s="664" t="s">
        <v>14073</v>
      </c>
      <c r="B1002" s="660" t="s">
        <v>14278</v>
      </c>
      <c r="C1002" s="659" t="s">
        <v>7</v>
      </c>
      <c r="D1002" s="659" t="s">
        <v>6260</v>
      </c>
      <c r="E1002" s="661" t="s">
        <v>26</v>
      </c>
      <c r="F1002" s="831" t="s">
        <v>15040</v>
      </c>
      <c r="G1002" s="831"/>
      <c r="H1002" s="831">
        <v>7.25581E-2</v>
      </c>
      <c r="I1002" s="831"/>
      <c r="J1002" s="832">
        <v>0.52170000000000005</v>
      </c>
      <c r="K1002" s="832"/>
      <c r="L1002" s="833"/>
    </row>
    <row r="1003" spans="1:12" ht="17.100000000000001" customHeight="1">
      <c r="A1003" s="645"/>
      <c r="B1003" s="643"/>
      <c r="C1003" s="643"/>
      <c r="D1003" s="643"/>
      <c r="E1003" s="643"/>
      <c r="F1003" s="643"/>
      <c r="G1003" s="643"/>
      <c r="H1003" s="643"/>
      <c r="I1003" s="643"/>
      <c r="J1003" s="643" t="s">
        <v>14990</v>
      </c>
      <c r="K1003" s="643"/>
      <c r="L1003" s="646" t="s">
        <v>16278</v>
      </c>
    </row>
    <row r="1004" spans="1:12">
      <c r="A1004" s="827" t="s">
        <v>14071</v>
      </c>
      <c r="B1004" s="828"/>
      <c r="C1004" s="828"/>
      <c r="D1004" s="828"/>
      <c r="E1004" s="828"/>
      <c r="F1004" s="828"/>
      <c r="G1004" s="828"/>
      <c r="H1004" s="828"/>
      <c r="I1004" s="641"/>
      <c r="J1004" s="641"/>
      <c r="K1004" s="641"/>
      <c r="L1004" s="642"/>
    </row>
    <row r="1005" spans="1:12" ht="17.100000000000001" customHeight="1">
      <c r="A1005" s="640" t="s">
        <v>14994</v>
      </c>
      <c r="B1005" s="643" t="s">
        <v>14089</v>
      </c>
      <c r="C1005" s="641" t="s">
        <v>14088</v>
      </c>
      <c r="D1005" s="641" t="s">
        <v>14087</v>
      </c>
      <c r="E1005" s="644" t="s">
        <v>14085</v>
      </c>
      <c r="F1005" s="829" t="s">
        <v>14083</v>
      </c>
      <c r="G1005" s="829"/>
      <c r="H1005" s="829" t="s">
        <v>14993</v>
      </c>
      <c r="I1005" s="829"/>
      <c r="J1005" s="829" t="s">
        <v>14082</v>
      </c>
      <c r="K1005" s="829"/>
      <c r="L1005" s="830"/>
    </row>
    <row r="1006" spans="1:12" ht="24" customHeight="1">
      <c r="A1006" s="664" t="s">
        <v>14073</v>
      </c>
      <c r="B1006" s="660" t="s">
        <v>14439</v>
      </c>
      <c r="C1006" s="659" t="s">
        <v>7</v>
      </c>
      <c r="D1006" s="659" t="s">
        <v>9083</v>
      </c>
      <c r="E1006" s="661" t="s">
        <v>49</v>
      </c>
      <c r="F1006" s="831" t="s">
        <v>15348</v>
      </c>
      <c r="G1006" s="831"/>
      <c r="H1006" s="831">
        <v>2.4E-2</v>
      </c>
      <c r="I1006" s="831"/>
      <c r="J1006" s="832">
        <v>0.04</v>
      </c>
      <c r="K1006" s="832"/>
      <c r="L1006" s="833"/>
    </row>
    <row r="1007" spans="1:12" ht="24" customHeight="1">
      <c r="A1007" s="664" t="s">
        <v>14073</v>
      </c>
      <c r="B1007" s="660" t="s">
        <v>14440</v>
      </c>
      <c r="C1007" s="659" t="s">
        <v>7</v>
      </c>
      <c r="D1007" s="659" t="s">
        <v>5456</v>
      </c>
      <c r="E1007" s="661" t="s">
        <v>49</v>
      </c>
      <c r="F1007" s="831" t="s">
        <v>15347</v>
      </c>
      <c r="G1007" s="831"/>
      <c r="H1007" s="831">
        <v>1.7999999999999999E-2</v>
      </c>
      <c r="I1007" s="831"/>
      <c r="J1007" s="832">
        <v>1.43</v>
      </c>
      <c r="K1007" s="832"/>
      <c r="L1007" s="833"/>
    </row>
    <row r="1008" spans="1:12" ht="24" customHeight="1">
      <c r="A1008" s="664" t="s">
        <v>14073</v>
      </c>
      <c r="B1008" s="660" t="s">
        <v>14438</v>
      </c>
      <c r="C1008" s="659" t="s">
        <v>7</v>
      </c>
      <c r="D1008" s="659" t="s">
        <v>8116</v>
      </c>
      <c r="E1008" s="661" t="s">
        <v>49</v>
      </c>
      <c r="F1008" s="831" t="s">
        <v>15346</v>
      </c>
      <c r="G1008" s="831"/>
      <c r="H1008" s="831">
        <v>2.1999999999999999E-2</v>
      </c>
      <c r="I1008" s="831"/>
      <c r="J1008" s="832">
        <v>1.52</v>
      </c>
      <c r="K1008" s="832"/>
      <c r="L1008" s="833"/>
    </row>
    <row r="1009" spans="1:12" ht="24" customHeight="1">
      <c r="A1009" s="664" t="s">
        <v>14073</v>
      </c>
      <c r="B1009" s="660" t="s">
        <v>14790</v>
      </c>
      <c r="C1009" s="659" t="s">
        <v>7</v>
      </c>
      <c r="D1009" s="659" t="s">
        <v>5451</v>
      </c>
      <c r="E1009" s="661" t="s">
        <v>49</v>
      </c>
      <c r="F1009" s="831" t="s">
        <v>16378</v>
      </c>
      <c r="G1009" s="831"/>
      <c r="H1009" s="831">
        <v>1</v>
      </c>
      <c r="I1009" s="831"/>
      <c r="J1009" s="832">
        <v>3.15</v>
      </c>
      <c r="K1009" s="832"/>
      <c r="L1009" s="833"/>
    </row>
    <row r="1010" spans="1:12" ht="17.100000000000001" customHeight="1">
      <c r="A1010" s="645"/>
      <c r="B1010" s="643"/>
      <c r="C1010" s="643"/>
      <c r="D1010" s="643"/>
      <c r="E1010" s="643"/>
      <c r="F1010" s="643"/>
      <c r="G1010" s="643"/>
      <c r="H1010" s="643"/>
      <c r="I1010" s="643"/>
      <c r="J1010" s="643" t="s">
        <v>14990</v>
      </c>
      <c r="K1010" s="643"/>
      <c r="L1010" s="646" t="s">
        <v>15396</v>
      </c>
    </row>
    <row r="1011" spans="1:12">
      <c r="A1011" s="827" t="s">
        <v>14094</v>
      </c>
      <c r="B1011" s="828"/>
      <c r="C1011" s="828"/>
      <c r="D1011" s="828"/>
      <c r="E1011" s="828"/>
      <c r="F1011" s="828"/>
      <c r="G1011" s="828"/>
      <c r="H1011" s="828"/>
      <c r="I1011" s="641"/>
      <c r="J1011" s="641"/>
      <c r="K1011" s="641"/>
      <c r="L1011" s="642"/>
    </row>
    <row r="1012" spans="1:12" ht="17.100000000000001" customHeight="1">
      <c r="A1012" s="640" t="s">
        <v>14994</v>
      </c>
      <c r="B1012" s="643" t="s">
        <v>14089</v>
      </c>
      <c r="C1012" s="641" t="s">
        <v>14088</v>
      </c>
      <c r="D1012" s="641" t="s">
        <v>14087</v>
      </c>
      <c r="E1012" s="644" t="s">
        <v>14085</v>
      </c>
      <c r="F1012" s="829" t="s">
        <v>14083</v>
      </c>
      <c r="G1012" s="829"/>
      <c r="H1012" s="829" t="s">
        <v>14993</v>
      </c>
      <c r="I1012" s="829"/>
      <c r="J1012" s="829" t="s">
        <v>14082</v>
      </c>
      <c r="K1012" s="829"/>
      <c r="L1012" s="830"/>
    </row>
    <row r="1013" spans="1:12" ht="24" customHeight="1">
      <c r="A1013" s="664" t="s">
        <v>14073</v>
      </c>
      <c r="B1013" s="660" t="s">
        <v>14095</v>
      </c>
      <c r="C1013" s="659" t="s">
        <v>7</v>
      </c>
      <c r="D1013" s="659" t="s">
        <v>11736</v>
      </c>
      <c r="E1013" s="661" t="s">
        <v>26</v>
      </c>
      <c r="F1013" s="831" t="s">
        <v>14996</v>
      </c>
      <c r="G1013" s="831"/>
      <c r="H1013" s="831">
        <v>0.14098910000000001</v>
      </c>
      <c r="I1013" s="831"/>
      <c r="J1013" s="832">
        <v>0.10009999999999999</v>
      </c>
      <c r="K1013" s="832"/>
      <c r="L1013" s="833"/>
    </row>
    <row r="1014" spans="1:12" ht="17.100000000000001" customHeight="1">
      <c r="A1014" s="645"/>
      <c r="B1014" s="643"/>
      <c r="C1014" s="643"/>
      <c r="D1014" s="643"/>
      <c r="E1014" s="643"/>
      <c r="F1014" s="643"/>
      <c r="G1014" s="643"/>
      <c r="H1014" s="643"/>
      <c r="I1014" s="643"/>
      <c r="J1014" s="643" t="s">
        <v>14990</v>
      </c>
      <c r="K1014" s="643"/>
      <c r="L1014" s="646" t="s">
        <v>15370</v>
      </c>
    </row>
    <row r="1015" spans="1:12">
      <c r="A1015" s="827" t="s">
        <v>14096</v>
      </c>
      <c r="B1015" s="828"/>
      <c r="C1015" s="828"/>
      <c r="D1015" s="828"/>
      <c r="E1015" s="828"/>
      <c r="F1015" s="828"/>
      <c r="G1015" s="828"/>
      <c r="H1015" s="828"/>
      <c r="I1015" s="641"/>
      <c r="J1015" s="641"/>
      <c r="K1015" s="641"/>
      <c r="L1015" s="642"/>
    </row>
    <row r="1016" spans="1:12" ht="17.100000000000001" customHeight="1">
      <c r="A1016" s="640" t="s">
        <v>14994</v>
      </c>
      <c r="B1016" s="643" t="s">
        <v>14089</v>
      </c>
      <c r="C1016" s="641" t="s">
        <v>14088</v>
      </c>
      <c r="D1016" s="641" t="s">
        <v>14087</v>
      </c>
      <c r="E1016" s="644" t="s">
        <v>14085</v>
      </c>
      <c r="F1016" s="829" t="s">
        <v>14083</v>
      </c>
      <c r="G1016" s="829"/>
      <c r="H1016" s="829" t="s">
        <v>14993</v>
      </c>
      <c r="I1016" s="829"/>
      <c r="J1016" s="829" t="s">
        <v>14082</v>
      </c>
      <c r="K1016" s="829"/>
      <c r="L1016" s="830"/>
    </row>
    <row r="1017" spans="1:12" ht="24" customHeight="1">
      <c r="A1017" s="664" t="s">
        <v>14073</v>
      </c>
      <c r="B1017" s="660" t="s">
        <v>14097</v>
      </c>
      <c r="C1017" s="659" t="s">
        <v>7</v>
      </c>
      <c r="D1017" s="659" t="s">
        <v>11676</v>
      </c>
      <c r="E1017" s="661" t="s">
        <v>26</v>
      </c>
      <c r="F1017" s="831" t="s">
        <v>14995</v>
      </c>
      <c r="G1017" s="831"/>
      <c r="H1017" s="831">
        <v>0.14098910000000001</v>
      </c>
      <c r="I1017" s="831"/>
      <c r="J1017" s="832">
        <v>9.9000000000000008E-3</v>
      </c>
      <c r="K1017" s="832"/>
      <c r="L1017" s="833"/>
    </row>
    <row r="1018" spans="1:12" ht="17.100000000000001" customHeight="1">
      <c r="A1018" s="645"/>
      <c r="B1018" s="643"/>
      <c r="C1018" s="643"/>
      <c r="D1018" s="643"/>
      <c r="E1018" s="643"/>
      <c r="F1018" s="643"/>
      <c r="G1018" s="643"/>
      <c r="H1018" s="643"/>
      <c r="I1018" s="643"/>
      <c r="J1018" s="643" t="s">
        <v>14990</v>
      </c>
      <c r="K1018" s="643"/>
      <c r="L1018" s="646" t="s">
        <v>15028</v>
      </c>
    </row>
    <row r="1019" spans="1:12">
      <c r="A1019" s="827" t="s">
        <v>14100</v>
      </c>
      <c r="B1019" s="828"/>
      <c r="C1019" s="828"/>
      <c r="D1019" s="828"/>
      <c r="E1019" s="828"/>
      <c r="F1019" s="828"/>
      <c r="G1019" s="828"/>
      <c r="H1019" s="828"/>
      <c r="I1019" s="641"/>
      <c r="J1019" s="641"/>
      <c r="K1019" s="641"/>
      <c r="L1019" s="642"/>
    </row>
    <row r="1020" spans="1:12" ht="17.100000000000001" customHeight="1">
      <c r="A1020" s="640" t="s">
        <v>14994</v>
      </c>
      <c r="B1020" s="643" t="s">
        <v>14089</v>
      </c>
      <c r="C1020" s="641" t="s">
        <v>14088</v>
      </c>
      <c r="D1020" s="641" t="s">
        <v>14087</v>
      </c>
      <c r="E1020" s="644" t="s">
        <v>14085</v>
      </c>
      <c r="F1020" s="829" t="s">
        <v>14083</v>
      </c>
      <c r="G1020" s="829"/>
      <c r="H1020" s="829" t="s">
        <v>14993</v>
      </c>
      <c r="I1020" s="829"/>
      <c r="J1020" s="829" t="s">
        <v>14082</v>
      </c>
      <c r="K1020" s="829"/>
      <c r="L1020" s="830"/>
    </row>
    <row r="1021" spans="1:12" ht="24" customHeight="1">
      <c r="A1021" s="664" t="s">
        <v>14073</v>
      </c>
      <c r="B1021" s="660" t="s">
        <v>14103</v>
      </c>
      <c r="C1021" s="659" t="s">
        <v>7</v>
      </c>
      <c r="D1021" s="659" t="s">
        <v>11501</v>
      </c>
      <c r="E1021" s="661" t="s">
        <v>26</v>
      </c>
      <c r="F1021" s="831" t="s">
        <v>14992</v>
      </c>
      <c r="G1021" s="831"/>
      <c r="H1021" s="831">
        <v>0.14098910000000001</v>
      </c>
      <c r="I1021" s="831"/>
      <c r="J1021" s="832">
        <v>0.31019999999999998</v>
      </c>
      <c r="K1021" s="832"/>
      <c r="L1021" s="833"/>
    </row>
    <row r="1022" spans="1:12" ht="24" customHeight="1">
      <c r="A1022" s="664" t="s">
        <v>14073</v>
      </c>
      <c r="B1022" s="660" t="s">
        <v>14101</v>
      </c>
      <c r="C1022" s="659" t="s">
        <v>7</v>
      </c>
      <c r="D1022" s="659" t="s">
        <v>11582</v>
      </c>
      <c r="E1022" s="661" t="s">
        <v>26</v>
      </c>
      <c r="F1022" s="831" t="s">
        <v>14991</v>
      </c>
      <c r="G1022" s="831"/>
      <c r="H1022" s="831">
        <v>0.14098910000000001</v>
      </c>
      <c r="I1022" s="831"/>
      <c r="J1022" s="832">
        <v>4.9299999999999997E-2</v>
      </c>
      <c r="K1022" s="832"/>
      <c r="L1022" s="833"/>
    </row>
    <row r="1023" spans="1:12" ht="17.100000000000001" customHeight="1">
      <c r="A1023" s="645"/>
      <c r="B1023" s="643"/>
      <c r="C1023" s="643"/>
      <c r="D1023" s="643"/>
      <c r="E1023" s="643"/>
      <c r="F1023" s="643"/>
      <c r="G1023" s="643"/>
      <c r="H1023" s="643"/>
      <c r="I1023" s="643"/>
      <c r="J1023" s="643" t="s">
        <v>14990</v>
      </c>
      <c r="K1023" s="643"/>
      <c r="L1023" s="646" t="s">
        <v>15151</v>
      </c>
    </row>
    <row r="1024" spans="1:12" ht="17.100000000000001" customHeight="1">
      <c r="A1024" s="640" t="s">
        <v>14988</v>
      </c>
      <c r="B1024" s="641"/>
      <c r="C1024" s="641"/>
      <c r="D1024" s="641"/>
      <c r="E1024" s="641"/>
      <c r="F1024" s="641"/>
      <c r="G1024" s="641"/>
      <c r="H1024" s="641"/>
      <c r="I1024" s="641"/>
      <c r="J1024" s="641"/>
      <c r="K1024" s="641"/>
      <c r="L1024" s="642"/>
    </row>
    <row r="1025" spans="1:12" ht="17.100000000000001" customHeight="1">
      <c r="A1025" s="645"/>
      <c r="B1025" s="643"/>
      <c r="C1025" s="643"/>
      <c r="D1025" s="643"/>
      <c r="E1025" s="643"/>
      <c r="F1025" s="643"/>
      <c r="G1025" s="643"/>
      <c r="H1025" s="643"/>
      <c r="I1025" s="643"/>
      <c r="J1025" s="643" t="s">
        <v>14987</v>
      </c>
      <c r="K1025" s="643"/>
      <c r="L1025" s="646" t="s">
        <v>16377</v>
      </c>
    </row>
    <row r="1026" spans="1:12" ht="17.100000000000001" customHeight="1">
      <c r="A1026" s="645"/>
      <c r="B1026" s="643"/>
      <c r="C1026" s="643"/>
      <c r="D1026" s="643"/>
      <c r="E1026" s="643"/>
      <c r="F1026" s="643"/>
      <c r="G1026" s="643"/>
      <c r="H1026" s="643"/>
      <c r="I1026" s="643"/>
      <c r="J1026" s="643" t="s">
        <v>14985</v>
      </c>
      <c r="K1026" s="643" t="s">
        <v>14984</v>
      </c>
      <c r="L1026" s="646" t="s">
        <v>16376</v>
      </c>
    </row>
    <row r="1027" spans="1:12" ht="17.100000000000001" customHeight="1">
      <c r="A1027" s="645"/>
      <c r="B1027" s="643"/>
      <c r="C1027" s="643"/>
      <c r="D1027" s="643"/>
      <c r="E1027" s="643"/>
      <c r="F1027" s="643"/>
      <c r="G1027" s="643"/>
      <c r="H1027" s="643"/>
      <c r="I1027" s="643"/>
      <c r="J1027" s="643" t="s">
        <v>14982</v>
      </c>
      <c r="K1027" s="643"/>
      <c r="L1027" s="646" t="s">
        <v>16375</v>
      </c>
    </row>
    <row r="1028" spans="1:12" ht="17.100000000000001" customHeight="1">
      <c r="A1028" s="645"/>
      <c r="B1028" s="643"/>
      <c r="C1028" s="643"/>
      <c r="D1028" s="643"/>
      <c r="E1028" s="643"/>
      <c r="F1028" s="643"/>
      <c r="G1028" s="643"/>
      <c r="H1028" s="643"/>
      <c r="I1028" s="643"/>
      <c r="J1028" s="643" t="s">
        <v>14980</v>
      </c>
      <c r="K1028" s="643" t="s">
        <v>14873</v>
      </c>
      <c r="L1028" s="646" t="s">
        <v>16374</v>
      </c>
    </row>
    <row r="1029" spans="1:12" ht="17.100000000000001" customHeight="1">
      <c r="A1029" s="645"/>
      <c r="B1029" s="643"/>
      <c r="C1029" s="643"/>
      <c r="D1029" s="643"/>
      <c r="E1029" s="643"/>
      <c r="F1029" s="643"/>
      <c r="G1029" s="643"/>
      <c r="H1029" s="643"/>
      <c r="I1029" s="643"/>
      <c r="J1029" s="643" t="s">
        <v>14978</v>
      </c>
      <c r="K1029" s="643"/>
      <c r="L1029" s="646" t="s">
        <v>16373</v>
      </c>
    </row>
    <row r="1030" spans="1:12" ht="30" customHeight="1">
      <c r="A1030" s="647"/>
      <c r="B1030" s="644"/>
      <c r="C1030" s="644"/>
      <c r="D1030" s="644"/>
      <c r="E1030" s="644"/>
      <c r="F1030" s="644"/>
      <c r="G1030" s="644"/>
      <c r="H1030" s="644"/>
      <c r="I1030" s="644"/>
      <c r="J1030" s="644"/>
      <c r="K1030" s="644"/>
      <c r="L1030" s="648"/>
    </row>
    <row r="1031" spans="1:12" ht="36" customHeight="1">
      <c r="A1031" s="662" t="s">
        <v>16372</v>
      </c>
      <c r="B1031" s="657" t="s">
        <v>14788</v>
      </c>
      <c r="C1031" s="656" t="s">
        <v>7</v>
      </c>
      <c r="D1031" s="656" t="s">
        <v>2035</v>
      </c>
      <c r="E1031" s="658" t="s">
        <v>49</v>
      </c>
      <c r="F1031" s="657"/>
      <c r="G1031" s="657"/>
      <c r="H1031" s="657"/>
      <c r="I1031" s="657"/>
      <c r="J1031" s="657"/>
      <c r="K1031" s="657"/>
      <c r="L1031" s="663"/>
    </row>
    <row r="1032" spans="1:12">
      <c r="A1032" s="827" t="s">
        <v>14098</v>
      </c>
      <c r="B1032" s="828"/>
      <c r="C1032" s="828"/>
      <c r="D1032" s="828"/>
      <c r="E1032" s="828"/>
      <c r="F1032" s="828"/>
      <c r="G1032" s="828"/>
      <c r="H1032" s="828"/>
      <c r="I1032" s="641"/>
      <c r="J1032" s="641"/>
      <c r="K1032" s="641"/>
      <c r="L1032" s="642"/>
    </row>
    <row r="1033" spans="1:12" ht="17.100000000000001" customHeight="1">
      <c r="A1033" s="640" t="s">
        <v>14994</v>
      </c>
      <c r="B1033" s="643" t="s">
        <v>14089</v>
      </c>
      <c r="C1033" s="641" t="s">
        <v>14088</v>
      </c>
      <c r="D1033" s="641" t="s">
        <v>14087</v>
      </c>
      <c r="E1033" s="644" t="s">
        <v>14085</v>
      </c>
      <c r="F1033" s="829" t="s">
        <v>14083</v>
      </c>
      <c r="G1033" s="829"/>
      <c r="H1033" s="829" t="s">
        <v>14993</v>
      </c>
      <c r="I1033" s="829"/>
      <c r="J1033" s="829" t="s">
        <v>14082</v>
      </c>
      <c r="K1033" s="829"/>
      <c r="L1033" s="830"/>
    </row>
    <row r="1034" spans="1:12" ht="24" customHeight="1">
      <c r="A1034" s="664" t="s">
        <v>14073</v>
      </c>
      <c r="B1034" s="660" t="s">
        <v>14277</v>
      </c>
      <c r="C1034" s="659" t="s">
        <v>7</v>
      </c>
      <c r="D1034" s="659" t="s">
        <v>11564</v>
      </c>
      <c r="E1034" s="661" t="s">
        <v>26</v>
      </c>
      <c r="F1034" s="831" t="s">
        <v>15249</v>
      </c>
      <c r="G1034" s="831"/>
      <c r="H1034" s="831">
        <v>0.16752439999999999</v>
      </c>
      <c r="I1034" s="831"/>
      <c r="J1034" s="832">
        <v>0.13900000000000001</v>
      </c>
      <c r="K1034" s="832"/>
      <c r="L1034" s="833"/>
    </row>
    <row r="1035" spans="1:12" ht="24" customHeight="1">
      <c r="A1035" s="664" t="s">
        <v>14073</v>
      </c>
      <c r="B1035" s="660" t="s">
        <v>14276</v>
      </c>
      <c r="C1035" s="659" t="s">
        <v>7</v>
      </c>
      <c r="D1035" s="659" t="s">
        <v>11590</v>
      </c>
      <c r="E1035" s="661" t="s">
        <v>26</v>
      </c>
      <c r="F1035" s="831" t="s">
        <v>15248</v>
      </c>
      <c r="G1035" s="831"/>
      <c r="H1035" s="831">
        <v>0.16752439999999999</v>
      </c>
      <c r="I1035" s="831"/>
      <c r="J1035" s="832">
        <v>4.02E-2</v>
      </c>
      <c r="K1035" s="832"/>
      <c r="L1035" s="833"/>
    </row>
    <row r="1036" spans="1:12" ht="17.100000000000001" customHeight="1">
      <c r="A1036" s="645"/>
      <c r="B1036" s="643"/>
      <c r="C1036" s="643"/>
      <c r="D1036" s="643"/>
      <c r="E1036" s="643"/>
      <c r="F1036" s="643"/>
      <c r="G1036" s="643"/>
      <c r="H1036" s="643"/>
      <c r="I1036" s="643"/>
      <c r="J1036" s="643" t="s">
        <v>14990</v>
      </c>
      <c r="K1036" s="643"/>
      <c r="L1036" s="646" t="s">
        <v>15096</v>
      </c>
    </row>
    <row r="1037" spans="1:12">
      <c r="A1037" s="827" t="s">
        <v>14092</v>
      </c>
      <c r="B1037" s="828"/>
      <c r="C1037" s="828"/>
      <c r="D1037" s="828"/>
      <c r="E1037" s="828"/>
      <c r="F1037" s="828"/>
      <c r="G1037" s="828"/>
      <c r="H1037" s="828"/>
      <c r="I1037" s="641"/>
      <c r="J1037" s="641"/>
      <c r="K1037" s="641"/>
      <c r="L1037" s="642"/>
    </row>
    <row r="1038" spans="1:12" ht="17.100000000000001" customHeight="1">
      <c r="A1038" s="640" t="s">
        <v>14994</v>
      </c>
      <c r="B1038" s="643" t="s">
        <v>14089</v>
      </c>
      <c r="C1038" s="641" t="s">
        <v>14088</v>
      </c>
      <c r="D1038" s="641" t="s">
        <v>14087</v>
      </c>
      <c r="E1038" s="644" t="s">
        <v>14085</v>
      </c>
      <c r="F1038" s="829" t="s">
        <v>14083</v>
      </c>
      <c r="G1038" s="829"/>
      <c r="H1038" s="829" t="s">
        <v>14993</v>
      </c>
      <c r="I1038" s="829"/>
      <c r="J1038" s="829" t="s">
        <v>14082</v>
      </c>
      <c r="K1038" s="829"/>
      <c r="L1038" s="830"/>
    </row>
    <row r="1039" spans="1:12" ht="24" customHeight="1">
      <c r="A1039" s="664" t="s">
        <v>14073</v>
      </c>
      <c r="B1039" s="660" t="s">
        <v>14290</v>
      </c>
      <c r="C1039" s="659" t="s">
        <v>7</v>
      </c>
      <c r="D1039" s="659" t="s">
        <v>5473</v>
      </c>
      <c r="E1039" s="661" t="s">
        <v>26</v>
      </c>
      <c r="F1039" s="831" t="s">
        <v>15246</v>
      </c>
      <c r="G1039" s="831"/>
      <c r="H1039" s="831">
        <v>8.5388500000000006E-2</v>
      </c>
      <c r="I1039" s="831"/>
      <c r="J1039" s="832">
        <v>0.43459999999999999</v>
      </c>
      <c r="K1039" s="832"/>
      <c r="L1039" s="833"/>
    </row>
    <row r="1040" spans="1:12" ht="24" customHeight="1">
      <c r="A1040" s="664" t="s">
        <v>14073</v>
      </c>
      <c r="B1040" s="660" t="s">
        <v>14278</v>
      </c>
      <c r="C1040" s="659" t="s">
        <v>7</v>
      </c>
      <c r="D1040" s="659" t="s">
        <v>6260</v>
      </c>
      <c r="E1040" s="661" t="s">
        <v>26</v>
      </c>
      <c r="F1040" s="831" t="s">
        <v>15040</v>
      </c>
      <c r="G1040" s="831"/>
      <c r="H1040" s="831">
        <v>8.5388500000000006E-2</v>
      </c>
      <c r="I1040" s="831"/>
      <c r="J1040" s="832">
        <v>0.6139</v>
      </c>
      <c r="K1040" s="832"/>
      <c r="L1040" s="833"/>
    </row>
    <row r="1041" spans="1:12" ht="17.100000000000001" customHeight="1">
      <c r="A1041" s="645"/>
      <c r="B1041" s="643"/>
      <c r="C1041" s="643"/>
      <c r="D1041" s="643"/>
      <c r="E1041" s="643"/>
      <c r="F1041" s="643"/>
      <c r="G1041" s="643"/>
      <c r="H1041" s="643"/>
      <c r="I1041" s="643"/>
      <c r="J1041" s="643" t="s">
        <v>14990</v>
      </c>
      <c r="K1041" s="643"/>
      <c r="L1041" s="646" t="s">
        <v>16147</v>
      </c>
    </row>
    <row r="1042" spans="1:12">
      <c r="A1042" s="827" t="s">
        <v>14071</v>
      </c>
      <c r="B1042" s="828"/>
      <c r="C1042" s="828"/>
      <c r="D1042" s="828"/>
      <c r="E1042" s="828"/>
      <c r="F1042" s="828"/>
      <c r="G1042" s="828"/>
      <c r="H1042" s="828"/>
      <c r="I1042" s="641"/>
      <c r="J1042" s="641"/>
      <c r="K1042" s="641"/>
      <c r="L1042" s="642"/>
    </row>
    <row r="1043" spans="1:12" ht="17.100000000000001" customHeight="1">
      <c r="A1043" s="640" t="s">
        <v>14994</v>
      </c>
      <c r="B1043" s="643" t="s">
        <v>14089</v>
      </c>
      <c r="C1043" s="641" t="s">
        <v>14088</v>
      </c>
      <c r="D1043" s="641" t="s">
        <v>14087</v>
      </c>
      <c r="E1043" s="644" t="s">
        <v>14085</v>
      </c>
      <c r="F1043" s="829" t="s">
        <v>14083</v>
      </c>
      <c r="G1043" s="829"/>
      <c r="H1043" s="829" t="s">
        <v>14993</v>
      </c>
      <c r="I1043" s="829"/>
      <c r="J1043" s="829" t="s">
        <v>14082</v>
      </c>
      <c r="K1043" s="829"/>
      <c r="L1043" s="830"/>
    </row>
    <row r="1044" spans="1:12" ht="24" customHeight="1">
      <c r="A1044" s="664" t="s">
        <v>14073</v>
      </c>
      <c r="B1044" s="660" t="s">
        <v>14439</v>
      </c>
      <c r="C1044" s="659" t="s">
        <v>7</v>
      </c>
      <c r="D1044" s="659" t="s">
        <v>9083</v>
      </c>
      <c r="E1044" s="661" t="s">
        <v>49</v>
      </c>
      <c r="F1044" s="831" t="s">
        <v>15348</v>
      </c>
      <c r="G1044" s="831"/>
      <c r="H1044" s="831">
        <v>2.8000000000000001E-2</v>
      </c>
      <c r="I1044" s="831"/>
      <c r="J1044" s="832">
        <v>0.05</v>
      </c>
      <c r="K1044" s="832"/>
      <c r="L1044" s="833"/>
    </row>
    <row r="1045" spans="1:12" ht="24" customHeight="1">
      <c r="A1045" s="664" t="s">
        <v>14073</v>
      </c>
      <c r="B1045" s="660" t="s">
        <v>14440</v>
      </c>
      <c r="C1045" s="659" t="s">
        <v>7</v>
      </c>
      <c r="D1045" s="659" t="s">
        <v>5456</v>
      </c>
      <c r="E1045" s="661" t="s">
        <v>49</v>
      </c>
      <c r="F1045" s="831" t="s">
        <v>15347</v>
      </c>
      <c r="G1045" s="831"/>
      <c r="H1045" s="831">
        <v>2.4E-2</v>
      </c>
      <c r="I1045" s="831"/>
      <c r="J1045" s="832">
        <v>1.91</v>
      </c>
      <c r="K1045" s="832"/>
      <c r="L1045" s="833"/>
    </row>
    <row r="1046" spans="1:12" ht="24" customHeight="1">
      <c r="A1046" s="664" t="s">
        <v>14073</v>
      </c>
      <c r="B1046" s="660" t="s">
        <v>14438</v>
      </c>
      <c r="C1046" s="659" t="s">
        <v>7</v>
      </c>
      <c r="D1046" s="659" t="s">
        <v>8116</v>
      </c>
      <c r="E1046" s="661" t="s">
        <v>49</v>
      </c>
      <c r="F1046" s="831" t="s">
        <v>15346</v>
      </c>
      <c r="G1046" s="831"/>
      <c r="H1046" s="831">
        <v>0.03</v>
      </c>
      <c r="I1046" s="831"/>
      <c r="J1046" s="832">
        <v>2.08</v>
      </c>
      <c r="K1046" s="832"/>
      <c r="L1046" s="833"/>
    </row>
    <row r="1047" spans="1:12" ht="24" customHeight="1">
      <c r="A1047" s="664" t="s">
        <v>14073</v>
      </c>
      <c r="B1047" s="660" t="s">
        <v>14787</v>
      </c>
      <c r="C1047" s="659" t="s">
        <v>7</v>
      </c>
      <c r="D1047" s="659" t="s">
        <v>5452</v>
      </c>
      <c r="E1047" s="661" t="s">
        <v>49</v>
      </c>
      <c r="F1047" s="831" t="s">
        <v>15358</v>
      </c>
      <c r="G1047" s="831"/>
      <c r="H1047" s="831">
        <v>1</v>
      </c>
      <c r="I1047" s="831"/>
      <c r="J1047" s="832">
        <v>8.56</v>
      </c>
      <c r="K1047" s="832"/>
      <c r="L1047" s="833"/>
    </row>
    <row r="1048" spans="1:12" ht="17.100000000000001" customHeight="1">
      <c r="A1048" s="645"/>
      <c r="B1048" s="643"/>
      <c r="C1048" s="643"/>
      <c r="D1048" s="643"/>
      <c r="E1048" s="643"/>
      <c r="F1048" s="643"/>
      <c r="G1048" s="643"/>
      <c r="H1048" s="643"/>
      <c r="I1048" s="643"/>
      <c r="J1048" s="643" t="s">
        <v>14990</v>
      </c>
      <c r="K1048" s="643"/>
      <c r="L1048" s="646" t="s">
        <v>16371</v>
      </c>
    </row>
    <row r="1049" spans="1:12">
      <c r="A1049" s="827" t="s">
        <v>14094</v>
      </c>
      <c r="B1049" s="828"/>
      <c r="C1049" s="828"/>
      <c r="D1049" s="828"/>
      <c r="E1049" s="828"/>
      <c r="F1049" s="828"/>
      <c r="G1049" s="828"/>
      <c r="H1049" s="828"/>
      <c r="I1049" s="641"/>
      <c r="J1049" s="641"/>
      <c r="K1049" s="641"/>
      <c r="L1049" s="642"/>
    </row>
    <row r="1050" spans="1:12" ht="17.100000000000001" customHeight="1">
      <c r="A1050" s="640" t="s">
        <v>14994</v>
      </c>
      <c r="B1050" s="643" t="s">
        <v>14089</v>
      </c>
      <c r="C1050" s="641" t="s">
        <v>14088</v>
      </c>
      <c r="D1050" s="641" t="s">
        <v>14087</v>
      </c>
      <c r="E1050" s="644" t="s">
        <v>14085</v>
      </c>
      <c r="F1050" s="829" t="s">
        <v>14083</v>
      </c>
      <c r="G1050" s="829"/>
      <c r="H1050" s="829" t="s">
        <v>14993</v>
      </c>
      <c r="I1050" s="829"/>
      <c r="J1050" s="829" t="s">
        <v>14082</v>
      </c>
      <c r="K1050" s="829"/>
      <c r="L1050" s="830"/>
    </row>
    <row r="1051" spans="1:12" ht="24" customHeight="1">
      <c r="A1051" s="664" t="s">
        <v>14073</v>
      </c>
      <c r="B1051" s="660" t="s">
        <v>14095</v>
      </c>
      <c r="C1051" s="659" t="s">
        <v>7</v>
      </c>
      <c r="D1051" s="659" t="s">
        <v>11736</v>
      </c>
      <c r="E1051" s="661" t="s">
        <v>26</v>
      </c>
      <c r="F1051" s="831" t="s">
        <v>14996</v>
      </c>
      <c r="G1051" s="831"/>
      <c r="H1051" s="831">
        <v>0.16752439999999999</v>
      </c>
      <c r="I1051" s="831"/>
      <c r="J1051" s="832">
        <v>0.11890000000000001</v>
      </c>
      <c r="K1051" s="832"/>
      <c r="L1051" s="833"/>
    </row>
    <row r="1052" spans="1:12" ht="17.100000000000001" customHeight="1">
      <c r="A1052" s="645"/>
      <c r="B1052" s="643"/>
      <c r="C1052" s="643"/>
      <c r="D1052" s="643"/>
      <c r="E1052" s="643"/>
      <c r="F1052" s="643"/>
      <c r="G1052" s="643"/>
      <c r="H1052" s="643"/>
      <c r="I1052" s="643"/>
      <c r="J1052" s="643" t="s">
        <v>14990</v>
      </c>
      <c r="K1052" s="643"/>
      <c r="L1052" s="646" t="s">
        <v>15165</v>
      </c>
    </row>
    <row r="1053" spans="1:12">
      <c r="A1053" s="827" t="s">
        <v>14096</v>
      </c>
      <c r="B1053" s="828"/>
      <c r="C1053" s="828"/>
      <c r="D1053" s="828"/>
      <c r="E1053" s="828"/>
      <c r="F1053" s="828"/>
      <c r="G1053" s="828"/>
      <c r="H1053" s="828"/>
      <c r="I1053" s="641"/>
      <c r="J1053" s="641"/>
      <c r="K1053" s="641"/>
      <c r="L1053" s="642"/>
    </row>
    <row r="1054" spans="1:12" ht="17.100000000000001" customHeight="1">
      <c r="A1054" s="640" t="s">
        <v>14994</v>
      </c>
      <c r="B1054" s="643" t="s">
        <v>14089</v>
      </c>
      <c r="C1054" s="641" t="s">
        <v>14088</v>
      </c>
      <c r="D1054" s="641" t="s">
        <v>14087</v>
      </c>
      <c r="E1054" s="644" t="s">
        <v>14085</v>
      </c>
      <c r="F1054" s="829" t="s">
        <v>14083</v>
      </c>
      <c r="G1054" s="829"/>
      <c r="H1054" s="829" t="s">
        <v>14993</v>
      </c>
      <c r="I1054" s="829"/>
      <c r="J1054" s="829" t="s">
        <v>14082</v>
      </c>
      <c r="K1054" s="829"/>
      <c r="L1054" s="830"/>
    </row>
    <row r="1055" spans="1:12" ht="24" customHeight="1">
      <c r="A1055" s="664" t="s">
        <v>14073</v>
      </c>
      <c r="B1055" s="660" t="s">
        <v>14097</v>
      </c>
      <c r="C1055" s="659" t="s">
        <v>7</v>
      </c>
      <c r="D1055" s="659" t="s">
        <v>11676</v>
      </c>
      <c r="E1055" s="661" t="s">
        <v>26</v>
      </c>
      <c r="F1055" s="831" t="s">
        <v>14995</v>
      </c>
      <c r="G1055" s="831"/>
      <c r="H1055" s="831">
        <v>0.16752439999999999</v>
      </c>
      <c r="I1055" s="831"/>
      <c r="J1055" s="832">
        <v>1.17E-2</v>
      </c>
      <c r="K1055" s="832"/>
      <c r="L1055" s="833"/>
    </row>
    <row r="1056" spans="1:12" ht="17.100000000000001" customHeight="1">
      <c r="A1056" s="645"/>
      <c r="B1056" s="643"/>
      <c r="C1056" s="643"/>
      <c r="D1056" s="643"/>
      <c r="E1056" s="643"/>
      <c r="F1056" s="643"/>
      <c r="G1056" s="643"/>
      <c r="H1056" s="643"/>
      <c r="I1056" s="643"/>
      <c r="J1056" s="643" t="s">
        <v>14990</v>
      </c>
      <c r="K1056" s="643"/>
      <c r="L1056" s="646" t="s">
        <v>15028</v>
      </c>
    </row>
    <row r="1057" spans="1:12">
      <c r="A1057" s="827" t="s">
        <v>14100</v>
      </c>
      <c r="B1057" s="828"/>
      <c r="C1057" s="828"/>
      <c r="D1057" s="828"/>
      <c r="E1057" s="828"/>
      <c r="F1057" s="828"/>
      <c r="G1057" s="828"/>
      <c r="H1057" s="828"/>
      <c r="I1057" s="641"/>
      <c r="J1057" s="641"/>
      <c r="K1057" s="641"/>
      <c r="L1057" s="642"/>
    </row>
    <row r="1058" spans="1:12" ht="17.100000000000001" customHeight="1">
      <c r="A1058" s="640" t="s">
        <v>14994</v>
      </c>
      <c r="B1058" s="643" t="s">
        <v>14089</v>
      </c>
      <c r="C1058" s="641" t="s">
        <v>14088</v>
      </c>
      <c r="D1058" s="641" t="s">
        <v>14087</v>
      </c>
      <c r="E1058" s="644" t="s">
        <v>14085</v>
      </c>
      <c r="F1058" s="829" t="s">
        <v>14083</v>
      </c>
      <c r="G1058" s="829"/>
      <c r="H1058" s="829" t="s">
        <v>14993</v>
      </c>
      <c r="I1058" s="829"/>
      <c r="J1058" s="829" t="s">
        <v>14082</v>
      </c>
      <c r="K1058" s="829"/>
      <c r="L1058" s="830"/>
    </row>
    <row r="1059" spans="1:12" ht="24" customHeight="1">
      <c r="A1059" s="664" t="s">
        <v>14073</v>
      </c>
      <c r="B1059" s="660" t="s">
        <v>14103</v>
      </c>
      <c r="C1059" s="659" t="s">
        <v>7</v>
      </c>
      <c r="D1059" s="659" t="s">
        <v>11501</v>
      </c>
      <c r="E1059" s="661" t="s">
        <v>26</v>
      </c>
      <c r="F1059" s="831" t="s">
        <v>14992</v>
      </c>
      <c r="G1059" s="831"/>
      <c r="H1059" s="831">
        <v>0.16752439999999999</v>
      </c>
      <c r="I1059" s="831"/>
      <c r="J1059" s="832">
        <v>0.36859999999999998</v>
      </c>
      <c r="K1059" s="832"/>
      <c r="L1059" s="833"/>
    </row>
    <row r="1060" spans="1:12" ht="24" customHeight="1">
      <c r="A1060" s="664" t="s">
        <v>14073</v>
      </c>
      <c r="B1060" s="660" t="s">
        <v>14101</v>
      </c>
      <c r="C1060" s="659" t="s">
        <v>7</v>
      </c>
      <c r="D1060" s="659" t="s">
        <v>11582</v>
      </c>
      <c r="E1060" s="661" t="s">
        <v>26</v>
      </c>
      <c r="F1060" s="831" t="s">
        <v>14991</v>
      </c>
      <c r="G1060" s="831"/>
      <c r="H1060" s="831">
        <v>0.16752439999999999</v>
      </c>
      <c r="I1060" s="831"/>
      <c r="J1060" s="832">
        <v>5.8599999999999999E-2</v>
      </c>
      <c r="K1060" s="832"/>
      <c r="L1060" s="833"/>
    </row>
    <row r="1061" spans="1:12" ht="17.100000000000001" customHeight="1">
      <c r="A1061" s="645"/>
      <c r="B1061" s="643"/>
      <c r="C1061" s="643"/>
      <c r="D1061" s="643"/>
      <c r="E1061" s="643"/>
      <c r="F1061" s="643"/>
      <c r="G1061" s="643"/>
      <c r="H1061" s="643"/>
      <c r="I1061" s="643"/>
      <c r="J1061" s="643" t="s">
        <v>14990</v>
      </c>
      <c r="K1061" s="643"/>
      <c r="L1061" s="646" t="s">
        <v>15543</v>
      </c>
    </row>
    <row r="1062" spans="1:12" ht="17.100000000000001" customHeight="1">
      <c r="A1062" s="640" t="s">
        <v>14988</v>
      </c>
      <c r="B1062" s="641"/>
      <c r="C1062" s="641"/>
      <c r="D1062" s="641"/>
      <c r="E1062" s="641"/>
      <c r="F1062" s="641"/>
      <c r="G1062" s="641"/>
      <c r="H1062" s="641"/>
      <c r="I1062" s="641"/>
      <c r="J1062" s="641"/>
      <c r="K1062" s="641"/>
      <c r="L1062" s="642"/>
    </row>
    <row r="1063" spans="1:12" ht="17.100000000000001" customHeight="1">
      <c r="A1063" s="645"/>
      <c r="B1063" s="643"/>
      <c r="C1063" s="643"/>
      <c r="D1063" s="643"/>
      <c r="E1063" s="643"/>
      <c r="F1063" s="643"/>
      <c r="G1063" s="643"/>
      <c r="H1063" s="643"/>
      <c r="I1063" s="643"/>
      <c r="J1063" s="643" t="s">
        <v>14987</v>
      </c>
      <c r="K1063" s="643"/>
      <c r="L1063" s="646" t="s">
        <v>15420</v>
      </c>
    </row>
    <row r="1064" spans="1:12" ht="17.100000000000001" customHeight="1">
      <c r="A1064" s="645"/>
      <c r="B1064" s="643"/>
      <c r="C1064" s="643"/>
      <c r="D1064" s="643"/>
      <c r="E1064" s="643"/>
      <c r="F1064" s="643"/>
      <c r="G1064" s="643"/>
      <c r="H1064" s="643"/>
      <c r="I1064" s="643"/>
      <c r="J1064" s="643" t="s">
        <v>14985</v>
      </c>
      <c r="K1064" s="643" t="s">
        <v>14984</v>
      </c>
      <c r="L1064" s="646" t="s">
        <v>15603</v>
      </c>
    </row>
    <row r="1065" spans="1:12" ht="17.100000000000001" customHeight="1">
      <c r="A1065" s="645"/>
      <c r="B1065" s="643"/>
      <c r="C1065" s="643"/>
      <c r="D1065" s="643"/>
      <c r="E1065" s="643"/>
      <c r="F1065" s="643"/>
      <c r="G1065" s="643"/>
      <c r="H1065" s="643"/>
      <c r="I1065" s="643"/>
      <c r="J1065" s="643" t="s">
        <v>14982</v>
      </c>
      <c r="K1065" s="643"/>
      <c r="L1065" s="646" t="s">
        <v>16370</v>
      </c>
    </row>
    <row r="1066" spans="1:12" ht="17.100000000000001" customHeight="1">
      <c r="A1066" s="645"/>
      <c r="B1066" s="643"/>
      <c r="C1066" s="643"/>
      <c r="D1066" s="643"/>
      <c r="E1066" s="643"/>
      <c r="F1066" s="643"/>
      <c r="G1066" s="643"/>
      <c r="H1066" s="643"/>
      <c r="I1066" s="643"/>
      <c r="J1066" s="643" t="s">
        <v>14980</v>
      </c>
      <c r="K1066" s="643" t="s">
        <v>14873</v>
      </c>
      <c r="L1066" s="646" t="s">
        <v>16369</v>
      </c>
    </row>
    <row r="1067" spans="1:12" ht="17.100000000000001" customHeight="1">
      <c r="A1067" s="645"/>
      <c r="B1067" s="643"/>
      <c r="C1067" s="643"/>
      <c r="D1067" s="643"/>
      <c r="E1067" s="643"/>
      <c r="F1067" s="643"/>
      <c r="G1067" s="643"/>
      <c r="H1067" s="643"/>
      <c r="I1067" s="643"/>
      <c r="J1067" s="643" t="s">
        <v>14978</v>
      </c>
      <c r="K1067" s="643"/>
      <c r="L1067" s="646" t="s">
        <v>16368</v>
      </c>
    </row>
    <row r="1068" spans="1:12" ht="30" customHeight="1">
      <c r="A1068" s="647"/>
      <c r="B1068" s="644"/>
      <c r="C1068" s="644"/>
      <c r="D1068" s="644"/>
      <c r="E1068" s="644"/>
      <c r="F1068" s="644"/>
      <c r="G1068" s="644"/>
      <c r="H1068" s="644"/>
      <c r="I1068" s="644"/>
      <c r="J1068" s="644"/>
      <c r="K1068" s="644"/>
      <c r="L1068" s="648"/>
    </row>
    <row r="1069" spans="1:12" ht="48" customHeight="1">
      <c r="A1069" s="662" t="s">
        <v>16367</v>
      </c>
      <c r="B1069" s="657" t="s">
        <v>14785</v>
      </c>
      <c r="C1069" s="656" t="s">
        <v>7</v>
      </c>
      <c r="D1069" s="656" t="s">
        <v>2038</v>
      </c>
      <c r="E1069" s="658" t="s">
        <v>49</v>
      </c>
      <c r="F1069" s="657"/>
      <c r="G1069" s="657"/>
      <c r="H1069" s="657"/>
      <c r="I1069" s="657"/>
      <c r="J1069" s="657"/>
      <c r="K1069" s="657"/>
      <c r="L1069" s="663"/>
    </row>
    <row r="1070" spans="1:12">
      <c r="A1070" s="827" t="s">
        <v>14098</v>
      </c>
      <c r="B1070" s="828"/>
      <c r="C1070" s="828"/>
      <c r="D1070" s="828"/>
      <c r="E1070" s="828"/>
      <c r="F1070" s="828"/>
      <c r="G1070" s="828"/>
      <c r="H1070" s="828"/>
      <c r="I1070" s="641"/>
      <c r="J1070" s="641"/>
      <c r="K1070" s="641"/>
      <c r="L1070" s="642"/>
    </row>
    <row r="1071" spans="1:12" ht="17.100000000000001" customHeight="1">
      <c r="A1071" s="640" t="s">
        <v>14994</v>
      </c>
      <c r="B1071" s="643" t="s">
        <v>14089</v>
      </c>
      <c r="C1071" s="641" t="s">
        <v>14088</v>
      </c>
      <c r="D1071" s="641" t="s">
        <v>14087</v>
      </c>
      <c r="E1071" s="644" t="s">
        <v>14085</v>
      </c>
      <c r="F1071" s="829" t="s">
        <v>14083</v>
      </c>
      <c r="G1071" s="829"/>
      <c r="H1071" s="829" t="s">
        <v>14993</v>
      </c>
      <c r="I1071" s="829"/>
      <c r="J1071" s="829" t="s">
        <v>14082</v>
      </c>
      <c r="K1071" s="829"/>
      <c r="L1071" s="830"/>
    </row>
    <row r="1072" spans="1:12" ht="24" customHeight="1">
      <c r="A1072" s="664" t="s">
        <v>14073</v>
      </c>
      <c r="B1072" s="660" t="s">
        <v>14277</v>
      </c>
      <c r="C1072" s="659" t="s">
        <v>7</v>
      </c>
      <c r="D1072" s="659" t="s">
        <v>11564</v>
      </c>
      <c r="E1072" s="661" t="s">
        <v>26</v>
      </c>
      <c r="F1072" s="831" t="s">
        <v>15249</v>
      </c>
      <c r="G1072" s="831"/>
      <c r="H1072" s="831">
        <v>0.20540439999999999</v>
      </c>
      <c r="I1072" s="831"/>
      <c r="J1072" s="832">
        <v>0.17050000000000001</v>
      </c>
      <c r="K1072" s="832"/>
      <c r="L1072" s="833"/>
    </row>
    <row r="1073" spans="1:12" ht="24" customHeight="1">
      <c r="A1073" s="664" t="s">
        <v>14073</v>
      </c>
      <c r="B1073" s="660" t="s">
        <v>14276</v>
      </c>
      <c r="C1073" s="659" t="s">
        <v>7</v>
      </c>
      <c r="D1073" s="659" t="s">
        <v>11590</v>
      </c>
      <c r="E1073" s="661" t="s">
        <v>26</v>
      </c>
      <c r="F1073" s="831" t="s">
        <v>15248</v>
      </c>
      <c r="G1073" s="831"/>
      <c r="H1073" s="831">
        <v>0.20540439999999999</v>
      </c>
      <c r="I1073" s="831"/>
      <c r="J1073" s="832">
        <v>4.9299999999999997E-2</v>
      </c>
      <c r="K1073" s="832"/>
      <c r="L1073" s="833"/>
    </row>
    <row r="1074" spans="1:12" ht="17.100000000000001" customHeight="1">
      <c r="A1074" s="645"/>
      <c r="B1074" s="643"/>
      <c r="C1074" s="643"/>
      <c r="D1074" s="643"/>
      <c r="E1074" s="643"/>
      <c r="F1074" s="643"/>
      <c r="G1074" s="643"/>
      <c r="H1074" s="643"/>
      <c r="I1074" s="643"/>
      <c r="J1074" s="643" t="s">
        <v>14990</v>
      </c>
      <c r="K1074" s="643"/>
      <c r="L1074" s="646" t="s">
        <v>15343</v>
      </c>
    </row>
    <row r="1075" spans="1:12">
      <c r="A1075" s="827" t="s">
        <v>14092</v>
      </c>
      <c r="B1075" s="828"/>
      <c r="C1075" s="828"/>
      <c r="D1075" s="828"/>
      <c r="E1075" s="828"/>
      <c r="F1075" s="828"/>
      <c r="G1075" s="828"/>
      <c r="H1075" s="828"/>
      <c r="I1075" s="641"/>
      <c r="J1075" s="641"/>
      <c r="K1075" s="641"/>
      <c r="L1075" s="642"/>
    </row>
    <row r="1076" spans="1:12" ht="17.100000000000001" customHeight="1">
      <c r="A1076" s="640" t="s">
        <v>14994</v>
      </c>
      <c r="B1076" s="643" t="s">
        <v>14089</v>
      </c>
      <c r="C1076" s="641" t="s">
        <v>14088</v>
      </c>
      <c r="D1076" s="641" t="s">
        <v>14087</v>
      </c>
      <c r="E1076" s="644" t="s">
        <v>14085</v>
      </c>
      <c r="F1076" s="829" t="s">
        <v>14083</v>
      </c>
      <c r="G1076" s="829"/>
      <c r="H1076" s="829" t="s">
        <v>14993</v>
      </c>
      <c r="I1076" s="829"/>
      <c r="J1076" s="829" t="s">
        <v>14082</v>
      </c>
      <c r="K1076" s="829"/>
      <c r="L1076" s="830"/>
    </row>
    <row r="1077" spans="1:12" ht="24" customHeight="1">
      <c r="A1077" s="664" t="s">
        <v>14073</v>
      </c>
      <c r="B1077" s="660" t="s">
        <v>14290</v>
      </c>
      <c r="C1077" s="659" t="s">
        <v>7</v>
      </c>
      <c r="D1077" s="659" t="s">
        <v>5473</v>
      </c>
      <c r="E1077" s="661" t="s">
        <v>26</v>
      </c>
      <c r="F1077" s="831" t="s">
        <v>15246</v>
      </c>
      <c r="G1077" s="831"/>
      <c r="H1077" s="831">
        <v>0.1048553</v>
      </c>
      <c r="I1077" s="831"/>
      <c r="J1077" s="832">
        <v>0.53369999999999995</v>
      </c>
      <c r="K1077" s="832"/>
      <c r="L1077" s="833"/>
    </row>
    <row r="1078" spans="1:12" ht="24" customHeight="1">
      <c r="A1078" s="664" t="s">
        <v>14073</v>
      </c>
      <c r="B1078" s="660" t="s">
        <v>14278</v>
      </c>
      <c r="C1078" s="659" t="s">
        <v>7</v>
      </c>
      <c r="D1078" s="659" t="s">
        <v>6260</v>
      </c>
      <c r="E1078" s="661" t="s">
        <v>26</v>
      </c>
      <c r="F1078" s="831" t="s">
        <v>15040</v>
      </c>
      <c r="G1078" s="831"/>
      <c r="H1078" s="831">
        <v>0.1048553</v>
      </c>
      <c r="I1078" s="831"/>
      <c r="J1078" s="832">
        <v>0.75390000000000001</v>
      </c>
      <c r="K1078" s="832"/>
      <c r="L1078" s="833"/>
    </row>
    <row r="1079" spans="1:12" ht="17.100000000000001" customHeight="1">
      <c r="A1079" s="645"/>
      <c r="B1079" s="643"/>
      <c r="C1079" s="643"/>
      <c r="D1079" s="643"/>
      <c r="E1079" s="643"/>
      <c r="F1079" s="643"/>
      <c r="G1079" s="643"/>
      <c r="H1079" s="643"/>
      <c r="I1079" s="643"/>
      <c r="J1079" s="643" t="s">
        <v>14990</v>
      </c>
      <c r="K1079" s="643"/>
      <c r="L1079" s="646" t="s">
        <v>15149</v>
      </c>
    </row>
    <row r="1080" spans="1:12">
      <c r="A1080" s="827" t="s">
        <v>14071</v>
      </c>
      <c r="B1080" s="828"/>
      <c r="C1080" s="828"/>
      <c r="D1080" s="828"/>
      <c r="E1080" s="828"/>
      <c r="F1080" s="828"/>
      <c r="G1080" s="828"/>
      <c r="H1080" s="828"/>
      <c r="I1080" s="641"/>
      <c r="J1080" s="641"/>
      <c r="K1080" s="641"/>
      <c r="L1080" s="642"/>
    </row>
    <row r="1081" spans="1:12" ht="17.100000000000001" customHeight="1">
      <c r="A1081" s="640" t="s">
        <v>14994</v>
      </c>
      <c r="B1081" s="643" t="s">
        <v>14089</v>
      </c>
      <c r="C1081" s="641" t="s">
        <v>14088</v>
      </c>
      <c r="D1081" s="641" t="s">
        <v>14087</v>
      </c>
      <c r="E1081" s="644" t="s">
        <v>14085</v>
      </c>
      <c r="F1081" s="829" t="s">
        <v>14083</v>
      </c>
      <c r="G1081" s="829"/>
      <c r="H1081" s="829" t="s">
        <v>14993</v>
      </c>
      <c r="I1081" s="829"/>
      <c r="J1081" s="829" t="s">
        <v>14082</v>
      </c>
      <c r="K1081" s="829"/>
      <c r="L1081" s="830"/>
    </row>
    <row r="1082" spans="1:12" ht="24" customHeight="1">
      <c r="A1082" s="664" t="s">
        <v>14073</v>
      </c>
      <c r="B1082" s="660" t="s">
        <v>14439</v>
      </c>
      <c r="C1082" s="659" t="s">
        <v>7</v>
      </c>
      <c r="D1082" s="659" t="s">
        <v>9083</v>
      </c>
      <c r="E1082" s="661" t="s">
        <v>49</v>
      </c>
      <c r="F1082" s="831" t="s">
        <v>15348</v>
      </c>
      <c r="G1082" s="831"/>
      <c r="H1082" s="831">
        <v>3.5000000000000003E-2</v>
      </c>
      <c r="I1082" s="831"/>
      <c r="J1082" s="832">
        <v>0.06</v>
      </c>
      <c r="K1082" s="832"/>
      <c r="L1082" s="833"/>
    </row>
    <row r="1083" spans="1:12" ht="24" customHeight="1">
      <c r="A1083" s="664" t="s">
        <v>14073</v>
      </c>
      <c r="B1083" s="660" t="s">
        <v>14440</v>
      </c>
      <c r="C1083" s="659" t="s">
        <v>7</v>
      </c>
      <c r="D1083" s="659" t="s">
        <v>5456</v>
      </c>
      <c r="E1083" s="661" t="s">
        <v>49</v>
      </c>
      <c r="F1083" s="831" t="s">
        <v>15347</v>
      </c>
      <c r="G1083" s="831"/>
      <c r="H1083" s="831">
        <v>0.04</v>
      </c>
      <c r="I1083" s="831"/>
      <c r="J1083" s="832">
        <v>3.19</v>
      </c>
      <c r="K1083" s="832"/>
      <c r="L1083" s="833"/>
    </row>
    <row r="1084" spans="1:12" ht="24" customHeight="1">
      <c r="A1084" s="664" t="s">
        <v>14073</v>
      </c>
      <c r="B1084" s="660" t="s">
        <v>14438</v>
      </c>
      <c r="C1084" s="659" t="s">
        <v>7</v>
      </c>
      <c r="D1084" s="659" t="s">
        <v>8116</v>
      </c>
      <c r="E1084" s="661" t="s">
        <v>49</v>
      </c>
      <c r="F1084" s="831" t="s">
        <v>15346</v>
      </c>
      <c r="G1084" s="831"/>
      <c r="H1084" s="831">
        <v>5.1999999999999998E-2</v>
      </c>
      <c r="I1084" s="831"/>
      <c r="J1084" s="832">
        <v>3.6</v>
      </c>
      <c r="K1084" s="832"/>
      <c r="L1084" s="833"/>
    </row>
    <row r="1085" spans="1:12" ht="24" customHeight="1">
      <c r="A1085" s="664" t="s">
        <v>14073</v>
      </c>
      <c r="B1085" s="660" t="s">
        <v>14784</v>
      </c>
      <c r="C1085" s="659" t="s">
        <v>7</v>
      </c>
      <c r="D1085" s="659" t="s">
        <v>5443</v>
      </c>
      <c r="E1085" s="661" t="s">
        <v>49</v>
      </c>
      <c r="F1085" s="831" t="s">
        <v>16366</v>
      </c>
      <c r="G1085" s="831"/>
      <c r="H1085" s="831">
        <v>1</v>
      </c>
      <c r="I1085" s="831"/>
      <c r="J1085" s="832">
        <v>12.44</v>
      </c>
      <c r="K1085" s="832"/>
      <c r="L1085" s="833"/>
    </row>
    <row r="1086" spans="1:12" ht="17.100000000000001" customHeight="1">
      <c r="A1086" s="645"/>
      <c r="B1086" s="643"/>
      <c r="C1086" s="643"/>
      <c r="D1086" s="643"/>
      <c r="E1086" s="643"/>
      <c r="F1086" s="643"/>
      <c r="G1086" s="643"/>
      <c r="H1086" s="643"/>
      <c r="I1086" s="643"/>
      <c r="J1086" s="643" t="s">
        <v>14990</v>
      </c>
      <c r="K1086" s="643"/>
      <c r="L1086" s="646" t="s">
        <v>16365</v>
      </c>
    </row>
    <row r="1087" spans="1:12">
      <c r="A1087" s="827" t="s">
        <v>14094</v>
      </c>
      <c r="B1087" s="828"/>
      <c r="C1087" s="828"/>
      <c r="D1087" s="828"/>
      <c r="E1087" s="828"/>
      <c r="F1087" s="828"/>
      <c r="G1087" s="828"/>
      <c r="H1087" s="828"/>
      <c r="I1087" s="641"/>
      <c r="J1087" s="641"/>
      <c r="K1087" s="641"/>
      <c r="L1087" s="642"/>
    </row>
    <row r="1088" spans="1:12" ht="17.100000000000001" customHeight="1">
      <c r="A1088" s="640" t="s">
        <v>14994</v>
      </c>
      <c r="B1088" s="643" t="s">
        <v>14089</v>
      </c>
      <c r="C1088" s="641" t="s">
        <v>14088</v>
      </c>
      <c r="D1088" s="641" t="s">
        <v>14087</v>
      </c>
      <c r="E1088" s="644" t="s">
        <v>14085</v>
      </c>
      <c r="F1088" s="829" t="s">
        <v>14083</v>
      </c>
      <c r="G1088" s="829"/>
      <c r="H1088" s="829" t="s">
        <v>14993</v>
      </c>
      <c r="I1088" s="829"/>
      <c r="J1088" s="829" t="s">
        <v>14082</v>
      </c>
      <c r="K1088" s="829"/>
      <c r="L1088" s="830"/>
    </row>
    <row r="1089" spans="1:12" ht="24" customHeight="1">
      <c r="A1089" s="664" t="s">
        <v>14073</v>
      </c>
      <c r="B1089" s="660" t="s">
        <v>14095</v>
      </c>
      <c r="C1089" s="659" t="s">
        <v>7</v>
      </c>
      <c r="D1089" s="659" t="s">
        <v>11736</v>
      </c>
      <c r="E1089" s="661" t="s">
        <v>26</v>
      </c>
      <c r="F1089" s="831" t="s">
        <v>14996</v>
      </c>
      <c r="G1089" s="831"/>
      <c r="H1089" s="831">
        <v>0.20540439999999999</v>
      </c>
      <c r="I1089" s="831"/>
      <c r="J1089" s="832">
        <v>0.14580000000000001</v>
      </c>
      <c r="K1089" s="832"/>
      <c r="L1089" s="833"/>
    </row>
    <row r="1090" spans="1:12" ht="17.100000000000001" customHeight="1">
      <c r="A1090" s="645"/>
      <c r="B1090" s="643"/>
      <c r="C1090" s="643"/>
      <c r="D1090" s="643"/>
      <c r="E1090" s="643"/>
      <c r="F1090" s="643"/>
      <c r="G1090" s="643"/>
      <c r="H1090" s="643"/>
      <c r="I1090" s="643"/>
      <c r="J1090" s="643" t="s">
        <v>14990</v>
      </c>
      <c r="K1090" s="643"/>
      <c r="L1090" s="646" t="s">
        <v>15241</v>
      </c>
    </row>
    <row r="1091" spans="1:12">
      <c r="A1091" s="827" t="s">
        <v>14096</v>
      </c>
      <c r="B1091" s="828"/>
      <c r="C1091" s="828"/>
      <c r="D1091" s="828"/>
      <c r="E1091" s="828"/>
      <c r="F1091" s="828"/>
      <c r="G1091" s="828"/>
      <c r="H1091" s="828"/>
      <c r="I1091" s="641"/>
      <c r="J1091" s="641"/>
      <c r="K1091" s="641"/>
      <c r="L1091" s="642"/>
    </row>
    <row r="1092" spans="1:12" ht="17.100000000000001" customHeight="1">
      <c r="A1092" s="640" t="s">
        <v>14994</v>
      </c>
      <c r="B1092" s="643" t="s">
        <v>14089</v>
      </c>
      <c r="C1092" s="641" t="s">
        <v>14088</v>
      </c>
      <c r="D1092" s="641" t="s">
        <v>14087</v>
      </c>
      <c r="E1092" s="644" t="s">
        <v>14085</v>
      </c>
      <c r="F1092" s="829" t="s">
        <v>14083</v>
      </c>
      <c r="G1092" s="829"/>
      <c r="H1092" s="829" t="s">
        <v>14993</v>
      </c>
      <c r="I1092" s="829"/>
      <c r="J1092" s="829" t="s">
        <v>14082</v>
      </c>
      <c r="K1092" s="829"/>
      <c r="L1092" s="830"/>
    </row>
    <row r="1093" spans="1:12" ht="24" customHeight="1">
      <c r="A1093" s="664" t="s">
        <v>14073</v>
      </c>
      <c r="B1093" s="660" t="s">
        <v>14097</v>
      </c>
      <c r="C1093" s="659" t="s">
        <v>7</v>
      </c>
      <c r="D1093" s="659" t="s">
        <v>11676</v>
      </c>
      <c r="E1093" s="661" t="s">
        <v>26</v>
      </c>
      <c r="F1093" s="831" t="s">
        <v>14995</v>
      </c>
      <c r="G1093" s="831"/>
      <c r="H1093" s="831">
        <v>0.20540439999999999</v>
      </c>
      <c r="I1093" s="831"/>
      <c r="J1093" s="832">
        <v>1.44E-2</v>
      </c>
      <c r="K1093" s="832"/>
      <c r="L1093" s="833"/>
    </row>
    <row r="1094" spans="1:12" ht="17.100000000000001" customHeight="1">
      <c r="A1094" s="645"/>
      <c r="B1094" s="643"/>
      <c r="C1094" s="643"/>
      <c r="D1094" s="643"/>
      <c r="E1094" s="643"/>
      <c r="F1094" s="643"/>
      <c r="G1094" s="643"/>
      <c r="H1094" s="643"/>
      <c r="I1094" s="643"/>
      <c r="J1094" s="643" t="s">
        <v>14990</v>
      </c>
      <c r="K1094" s="643"/>
      <c r="L1094" s="646" t="s">
        <v>15028</v>
      </c>
    </row>
    <row r="1095" spans="1:12">
      <c r="A1095" s="827" t="s">
        <v>14100</v>
      </c>
      <c r="B1095" s="828"/>
      <c r="C1095" s="828"/>
      <c r="D1095" s="828"/>
      <c r="E1095" s="828"/>
      <c r="F1095" s="828"/>
      <c r="G1095" s="828"/>
      <c r="H1095" s="828"/>
      <c r="I1095" s="641"/>
      <c r="J1095" s="641"/>
      <c r="K1095" s="641"/>
      <c r="L1095" s="642"/>
    </row>
    <row r="1096" spans="1:12" ht="17.100000000000001" customHeight="1">
      <c r="A1096" s="640" t="s">
        <v>14994</v>
      </c>
      <c r="B1096" s="643" t="s">
        <v>14089</v>
      </c>
      <c r="C1096" s="641" t="s">
        <v>14088</v>
      </c>
      <c r="D1096" s="641" t="s">
        <v>14087</v>
      </c>
      <c r="E1096" s="644" t="s">
        <v>14085</v>
      </c>
      <c r="F1096" s="829" t="s">
        <v>14083</v>
      </c>
      <c r="G1096" s="829"/>
      <c r="H1096" s="829" t="s">
        <v>14993</v>
      </c>
      <c r="I1096" s="829"/>
      <c r="J1096" s="829" t="s">
        <v>14082</v>
      </c>
      <c r="K1096" s="829"/>
      <c r="L1096" s="830"/>
    </row>
    <row r="1097" spans="1:12" ht="24" customHeight="1">
      <c r="A1097" s="664" t="s">
        <v>14073</v>
      </c>
      <c r="B1097" s="660" t="s">
        <v>14103</v>
      </c>
      <c r="C1097" s="659" t="s">
        <v>7</v>
      </c>
      <c r="D1097" s="659" t="s">
        <v>11501</v>
      </c>
      <c r="E1097" s="661" t="s">
        <v>26</v>
      </c>
      <c r="F1097" s="831" t="s">
        <v>14992</v>
      </c>
      <c r="G1097" s="831"/>
      <c r="H1097" s="831">
        <v>0.20540439999999999</v>
      </c>
      <c r="I1097" s="831"/>
      <c r="J1097" s="832">
        <v>0.45190000000000002</v>
      </c>
      <c r="K1097" s="832"/>
      <c r="L1097" s="833"/>
    </row>
    <row r="1098" spans="1:12" ht="24" customHeight="1">
      <c r="A1098" s="664" t="s">
        <v>14073</v>
      </c>
      <c r="B1098" s="660" t="s">
        <v>14101</v>
      </c>
      <c r="C1098" s="659" t="s">
        <v>7</v>
      </c>
      <c r="D1098" s="659" t="s">
        <v>11582</v>
      </c>
      <c r="E1098" s="661" t="s">
        <v>26</v>
      </c>
      <c r="F1098" s="831" t="s">
        <v>14991</v>
      </c>
      <c r="G1098" s="831"/>
      <c r="H1098" s="831">
        <v>0.20540439999999999</v>
      </c>
      <c r="I1098" s="831"/>
      <c r="J1098" s="832">
        <v>7.1900000000000006E-2</v>
      </c>
      <c r="K1098" s="832"/>
      <c r="L1098" s="833"/>
    </row>
    <row r="1099" spans="1:12" ht="17.100000000000001" customHeight="1">
      <c r="A1099" s="645"/>
      <c r="B1099" s="643"/>
      <c r="C1099" s="643"/>
      <c r="D1099" s="643"/>
      <c r="E1099" s="643"/>
      <c r="F1099" s="643"/>
      <c r="G1099" s="643"/>
      <c r="H1099" s="643"/>
      <c r="I1099" s="643"/>
      <c r="J1099" s="643" t="s">
        <v>14990</v>
      </c>
      <c r="K1099" s="643"/>
      <c r="L1099" s="646" t="s">
        <v>15317</v>
      </c>
    </row>
    <row r="1100" spans="1:12" ht="17.100000000000001" customHeight="1">
      <c r="A1100" s="640" t="s">
        <v>14988</v>
      </c>
      <c r="B1100" s="641"/>
      <c r="C1100" s="641"/>
      <c r="D1100" s="641"/>
      <c r="E1100" s="641"/>
      <c r="F1100" s="641"/>
      <c r="G1100" s="641"/>
      <c r="H1100" s="641"/>
      <c r="I1100" s="641"/>
      <c r="J1100" s="641"/>
      <c r="K1100" s="641"/>
      <c r="L1100" s="642"/>
    </row>
    <row r="1101" spans="1:12" ht="17.100000000000001" customHeight="1">
      <c r="A1101" s="645"/>
      <c r="B1101" s="643"/>
      <c r="C1101" s="643"/>
      <c r="D1101" s="643"/>
      <c r="E1101" s="643"/>
      <c r="F1101" s="643"/>
      <c r="G1101" s="643"/>
      <c r="H1101" s="643"/>
      <c r="I1101" s="643"/>
      <c r="J1101" s="643" t="s">
        <v>14987</v>
      </c>
      <c r="K1101" s="643"/>
      <c r="L1101" s="646" t="s">
        <v>16364</v>
      </c>
    </row>
    <row r="1102" spans="1:12" ht="17.100000000000001" customHeight="1">
      <c r="A1102" s="645"/>
      <c r="B1102" s="643"/>
      <c r="C1102" s="643"/>
      <c r="D1102" s="643"/>
      <c r="E1102" s="643"/>
      <c r="F1102" s="643"/>
      <c r="G1102" s="643"/>
      <c r="H1102" s="643"/>
      <c r="I1102" s="643"/>
      <c r="J1102" s="643" t="s">
        <v>14985</v>
      </c>
      <c r="K1102" s="643" t="s">
        <v>14984</v>
      </c>
      <c r="L1102" s="646" t="s">
        <v>16363</v>
      </c>
    </row>
    <row r="1103" spans="1:12" ht="17.100000000000001" customHeight="1">
      <c r="A1103" s="645"/>
      <c r="B1103" s="643"/>
      <c r="C1103" s="643"/>
      <c r="D1103" s="643"/>
      <c r="E1103" s="643"/>
      <c r="F1103" s="643"/>
      <c r="G1103" s="643"/>
      <c r="H1103" s="643"/>
      <c r="I1103" s="643"/>
      <c r="J1103" s="643" t="s">
        <v>14982</v>
      </c>
      <c r="K1103" s="643"/>
      <c r="L1103" s="646" t="s">
        <v>16362</v>
      </c>
    </row>
    <row r="1104" spans="1:12" ht="17.100000000000001" customHeight="1">
      <c r="A1104" s="645"/>
      <c r="B1104" s="643"/>
      <c r="C1104" s="643"/>
      <c r="D1104" s="643"/>
      <c r="E1104" s="643"/>
      <c r="F1104" s="643"/>
      <c r="G1104" s="643"/>
      <c r="H1104" s="643"/>
      <c r="I1104" s="643"/>
      <c r="J1104" s="643" t="s">
        <v>14980</v>
      </c>
      <c r="K1104" s="643" t="s">
        <v>14873</v>
      </c>
      <c r="L1104" s="646" t="s">
        <v>16361</v>
      </c>
    </row>
    <row r="1105" spans="1:12" ht="17.100000000000001" customHeight="1">
      <c r="A1105" s="645"/>
      <c r="B1105" s="643"/>
      <c r="C1105" s="643"/>
      <c r="D1105" s="643"/>
      <c r="E1105" s="643"/>
      <c r="F1105" s="643"/>
      <c r="G1105" s="643"/>
      <c r="H1105" s="643"/>
      <c r="I1105" s="643"/>
      <c r="J1105" s="643" t="s">
        <v>14978</v>
      </c>
      <c r="K1105" s="643"/>
      <c r="L1105" s="646" t="s">
        <v>16360</v>
      </c>
    </row>
    <row r="1106" spans="1:12" ht="30" customHeight="1">
      <c r="A1106" s="647"/>
      <c r="B1106" s="644"/>
      <c r="C1106" s="644"/>
      <c r="D1106" s="644"/>
      <c r="E1106" s="644"/>
      <c r="F1106" s="644"/>
      <c r="G1106" s="644"/>
      <c r="H1106" s="644"/>
      <c r="I1106" s="644"/>
      <c r="J1106" s="644"/>
      <c r="K1106" s="644"/>
      <c r="L1106" s="648"/>
    </row>
    <row r="1107" spans="1:12" ht="36" customHeight="1">
      <c r="A1107" s="662" t="s">
        <v>16359</v>
      </c>
      <c r="B1107" s="657" t="s">
        <v>14782</v>
      </c>
      <c r="C1107" s="656" t="s">
        <v>7</v>
      </c>
      <c r="D1107" s="656" t="s">
        <v>2041</v>
      </c>
      <c r="E1107" s="658" t="s">
        <v>49</v>
      </c>
      <c r="F1107" s="657"/>
      <c r="G1107" s="657"/>
      <c r="H1107" s="657"/>
      <c r="I1107" s="657"/>
      <c r="J1107" s="657"/>
      <c r="K1107" s="657"/>
      <c r="L1107" s="663"/>
    </row>
    <row r="1108" spans="1:12">
      <c r="A1108" s="827" t="s">
        <v>14098</v>
      </c>
      <c r="B1108" s="828"/>
      <c r="C1108" s="828"/>
      <c r="D1108" s="828"/>
      <c r="E1108" s="828"/>
      <c r="F1108" s="828"/>
      <c r="G1108" s="828"/>
      <c r="H1108" s="828"/>
      <c r="I1108" s="641"/>
      <c r="J1108" s="641"/>
      <c r="K1108" s="641"/>
      <c r="L1108" s="642"/>
    </row>
    <row r="1109" spans="1:12" ht="17.100000000000001" customHeight="1">
      <c r="A1109" s="640" t="s">
        <v>14994</v>
      </c>
      <c r="B1109" s="643" t="s">
        <v>14089</v>
      </c>
      <c r="C1109" s="641" t="s">
        <v>14088</v>
      </c>
      <c r="D1109" s="641" t="s">
        <v>14087</v>
      </c>
      <c r="E1109" s="644" t="s">
        <v>14085</v>
      </c>
      <c r="F1109" s="829" t="s">
        <v>14083</v>
      </c>
      <c r="G1109" s="829"/>
      <c r="H1109" s="829" t="s">
        <v>14993</v>
      </c>
      <c r="I1109" s="829"/>
      <c r="J1109" s="829" t="s">
        <v>14082</v>
      </c>
      <c r="K1109" s="829"/>
      <c r="L1109" s="830"/>
    </row>
    <row r="1110" spans="1:12" ht="24" customHeight="1">
      <c r="A1110" s="664" t="s">
        <v>14073</v>
      </c>
      <c r="B1110" s="660" t="s">
        <v>14277</v>
      </c>
      <c r="C1110" s="659" t="s">
        <v>7</v>
      </c>
      <c r="D1110" s="659" t="s">
        <v>11564</v>
      </c>
      <c r="E1110" s="661" t="s">
        <v>26</v>
      </c>
      <c r="F1110" s="831" t="s">
        <v>15249</v>
      </c>
      <c r="G1110" s="831"/>
      <c r="H1110" s="831">
        <v>0.2319454</v>
      </c>
      <c r="I1110" s="831"/>
      <c r="J1110" s="832">
        <v>0.1925</v>
      </c>
      <c r="K1110" s="832"/>
      <c r="L1110" s="833"/>
    </row>
    <row r="1111" spans="1:12" ht="24" customHeight="1">
      <c r="A1111" s="664" t="s">
        <v>14073</v>
      </c>
      <c r="B1111" s="660" t="s">
        <v>14276</v>
      </c>
      <c r="C1111" s="659" t="s">
        <v>7</v>
      </c>
      <c r="D1111" s="659" t="s">
        <v>11590</v>
      </c>
      <c r="E1111" s="661" t="s">
        <v>26</v>
      </c>
      <c r="F1111" s="831" t="s">
        <v>15248</v>
      </c>
      <c r="G1111" s="831"/>
      <c r="H1111" s="831">
        <v>0.2319454</v>
      </c>
      <c r="I1111" s="831"/>
      <c r="J1111" s="832">
        <v>5.57E-2</v>
      </c>
      <c r="K1111" s="832"/>
      <c r="L1111" s="833"/>
    </row>
    <row r="1112" spans="1:12" ht="17.100000000000001" customHeight="1">
      <c r="A1112" s="645"/>
      <c r="B1112" s="643"/>
      <c r="C1112" s="643"/>
      <c r="D1112" s="643"/>
      <c r="E1112" s="643"/>
      <c r="F1112" s="643"/>
      <c r="G1112" s="643"/>
      <c r="H1112" s="643"/>
      <c r="I1112" s="643"/>
      <c r="J1112" s="643" t="s">
        <v>14990</v>
      </c>
      <c r="K1112" s="643"/>
      <c r="L1112" s="646" t="s">
        <v>15269</v>
      </c>
    </row>
    <row r="1113" spans="1:12">
      <c r="A1113" s="827" t="s">
        <v>14092</v>
      </c>
      <c r="B1113" s="828"/>
      <c r="C1113" s="828"/>
      <c r="D1113" s="828"/>
      <c r="E1113" s="828"/>
      <c r="F1113" s="828"/>
      <c r="G1113" s="828"/>
      <c r="H1113" s="828"/>
      <c r="I1113" s="641"/>
      <c r="J1113" s="641"/>
      <c r="K1113" s="641"/>
      <c r="L1113" s="642"/>
    </row>
    <row r="1114" spans="1:12" ht="17.100000000000001" customHeight="1">
      <c r="A1114" s="640" t="s">
        <v>14994</v>
      </c>
      <c r="B1114" s="643" t="s">
        <v>14089</v>
      </c>
      <c r="C1114" s="641" t="s">
        <v>14088</v>
      </c>
      <c r="D1114" s="641" t="s">
        <v>14087</v>
      </c>
      <c r="E1114" s="644" t="s">
        <v>14085</v>
      </c>
      <c r="F1114" s="829" t="s">
        <v>14083</v>
      </c>
      <c r="G1114" s="829"/>
      <c r="H1114" s="829" t="s">
        <v>14993</v>
      </c>
      <c r="I1114" s="829"/>
      <c r="J1114" s="829" t="s">
        <v>14082</v>
      </c>
      <c r="K1114" s="829"/>
      <c r="L1114" s="830"/>
    </row>
    <row r="1115" spans="1:12" ht="24" customHeight="1">
      <c r="A1115" s="664" t="s">
        <v>14073</v>
      </c>
      <c r="B1115" s="660" t="s">
        <v>14290</v>
      </c>
      <c r="C1115" s="659" t="s">
        <v>7</v>
      </c>
      <c r="D1115" s="659" t="s">
        <v>5473</v>
      </c>
      <c r="E1115" s="661" t="s">
        <v>26</v>
      </c>
      <c r="F1115" s="831" t="s">
        <v>15246</v>
      </c>
      <c r="G1115" s="831"/>
      <c r="H1115" s="831">
        <v>0.1176857</v>
      </c>
      <c r="I1115" s="831"/>
      <c r="J1115" s="832">
        <v>0.59899999999999998</v>
      </c>
      <c r="K1115" s="832"/>
      <c r="L1115" s="833"/>
    </row>
    <row r="1116" spans="1:12" ht="24" customHeight="1">
      <c r="A1116" s="664" t="s">
        <v>14073</v>
      </c>
      <c r="B1116" s="660" t="s">
        <v>14278</v>
      </c>
      <c r="C1116" s="659" t="s">
        <v>7</v>
      </c>
      <c r="D1116" s="659" t="s">
        <v>6260</v>
      </c>
      <c r="E1116" s="661" t="s">
        <v>26</v>
      </c>
      <c r="F1116" s="831" t="s">
        <v>15040</v>
      </c>
      <c r="G1116" s="831"/>
      <c r="H1116" s="831">
        <v>0.1176857</v>
      </c>
      <c r="I1116" s="831"/>
      <c r="J1116" s="832">
        <v>0.84619999999999995</v>
      </c>
      <c r="K1116" s="832"/>
      <c r="L1116" s="833"/>
    </row>
    <row r="1117" spans="1:12" ht="17.100000000000001" customHeight="1">
      <c r="A1117" s="645"/>
      <c r="B1117" s="643"/>
      <c r="C1117" s="643"/>
      <c r="D1117" s="643"/>
      <c r="E1117" s="643"/>
      <c r="F1117" s="643"/>
      <c r="G1117" s="643"/>
      <c r="H1117" s="643"/>
      <c r="I1117" s="643"/>
      <c r="J1117" s="643" t="s">
        <v>14990</v>
      </c>
      <c r="K1117" s="643"/>
      <c r="L1117" s="646" t="s">
        <v>16358</v>
      </c>
    </row>
    <row r="1118" spans="1:12">
      <c r="A1118" s="827" t="s">
        <v>14071</v>
      </c>
      <c r="B1118" s="828"/>
      <c r="C1118" s="828"/>
      <c r="D1118" s="828"/>
      <c r="E1118" s="828"/>
      <c r="F1118" s="828"/>
      <c r="G1118" s="828"/>
      <c r="H1118" s="828"/>
      <c r="I1118" s="641"/>
      <c r="J1118" s="641"/>
      <c r="K1118" s="641"/>
      <c r="L1118" s="642"/>
    </row>
    <row r="1119" spans="1:12" ht="17.100000000000001" customHeight="1">
      <c r="A1119" s="640" t="s">
        <v>14994</v>
      </c>
      <c r="B1119" s="643" t="s">
        <v>14089</v>
      </c>
      <c r="C1119" s="641" t="s">
        <v>14088</v>
      </c>
      <c r="D1119" s="641" t="s">
        <v>14087</v>
      </c>
      <c r="E1119" s="644" t="s">
        <v>14085</v>
      </c>
      <c r="F1119" s="829" t="s">
        <v>14083</v>
      </c>
      <c r="G1119" s="829"/>
      <c r="H1119" s="829" t="s">
        <v>14993</v>
      </c>
      <c r="I1119" s="829"/>
      <c r="J1119" s="829" t="s">
        <v>14082</v>
      </c>
      <c r="K1119" s="829"/>
      <c r="L1119" s="830"/>
    </row>
    <row r="1120" spans="1:12" ht="24" customHeight="1">
      <c r="A1120" s="664" t="s">
        <v>14073</v>
      </c>
      <c r="B1120" s="660" t="s">
        <v>14439</v>
      </c>
      <c r="C1120" s="659" t="s">
        <v>7</v>
      </c>
      <c r="D1120" s="659" t="s">
        <v>9083</v>
      </c>
      <c r="E1120" s="661" t="s">
        <v>49</v>
      </c>
      <c r="F1120" s="831" t="s">
        <v>15348</v>
      </c>
      <c r="G1120" s="831"/>
      <c r="H1120" s="831">
        <v>3.9E-2</v>
      </c>
      <c r="I1120" s="831"/>
      <c r="J1120" s="832">
        <v>7.0000000000000007E-2</v>
      </c>
      <c r="K1120" s="832"/>
      <c r="L1120" s="833"/>
    </row>
    <row r="1121" spans="1:12" ht="24" customHeight="1">
      <c r="A1121" s="664" t="s">
        <v>14073</v>
      </c>
      <c r="B1121" s="660" t="s">
        <v>14440</v>
      </c>
      <c r="C1121" s="659" t="s">
        <v>7</v>
      </c>
      <c r="D1121" s="659" t="s">
        <v>5456</v>
      </c>
      <c r="E1121" s="661" t="s">
        <v>49</v>
      </c>
      <c r="F1121" s="831" t="s">
        <v>15347</v>
      </c>
      <c r="G1121" s="831"/>
      <c r="H1121" s="831">
        <v>4.7E-2</v>
      </c>
      <c r="I1121" s="831"/>
      <c r="J1121" s="832">
        <v>3.75</v>
      </c>
      <c r="K1121" s="832"/>
      <c r="L1121" s="833"/>
    </row>
    <row r="1122" spans="1:12" ht="24" customHeight="1">
      <c r="A1122" s="664" t="s">
        <v>14073</v>
      </c>
      <c r="B1122" s="660" t="s">
        <v>14438</v>
      </c>
      <c r="C1122" s="659" t="s">
        <v>7</v>
      </c>
      <c r="D1122" s="659" t="s">
        <v>8116</v>
      </c>
      <c r="E1122" s="661" t="s">
        <v>49</v>
      </c>
      <c r="F1122" s="831" t="s">
        <v>15346</v>
      </c>
      <c r="G1122" s="831"/>
      <c r="H1122" s="831">
        <v>0.06</v>
      </c>
      <c r="I1122" s="831"/>
      <c r="J1122" s="832">
        <v>4.16</v>
      </c>
      <c r="K1122" s="832"/>
      <c r="L1122" s="833"/>
    </row>
    <row r="1123" spans="1:12" ht="24" customHeight="1">
      <c r="A1123" s="664" t="s">
        <v>14073</v>
      </c>
      <c r="B1123" s="660" t="s">
        <v>14781</v>
      </c>
      <c r="C1123" s="659" t="s">
        <v>7</v>
      </c>
      <c r="D1123" s="659" t="s">
        <v>5441</v>
      </c>
      <c r="E1123" s="661" t="s">
        <v>49</v>
      </c>
      <c r="F1123" s="831" t="s">
        <v>16357</v>
      </c>
      <c r="G1123" s="831"/>
      <c r="H1123" s="831">
        <v>1</v>
      </c>
      <c r="I1123" s="831"/>
      <c r="J1123" s="832">
        <v>20.43</v>
      </c>
      <c r="K1123" s="832"/>
      <c r="L1123" s="833"/>
    </row>
    <row r="1124" spans="1:12" ht="17.100000000000001" customHeight="1">
      <c r="A1124" s="645"/>
      <c r="B1124" s="643"/>
      <c r="C1124" s="643"/>
      <c r="D1124" s="643"/>
      <c r="E1124" s="643"/>
      <c r="F1124" s="643"/>
      <c r="G1124" s="643"/>
      <c r="H1124" s="643"/>
      <c r="I1124" s="643"/>
      <c r="J1124" s="643" t="s">
        <v>14990</v>
      </c>
      <c r="K1124" s="643"/>
      <c r="L1124" s="646" t="s">
        <v>16356</v>
      </c>
    </row>
    <row r="1125" spans="1:12">
      <c r="A1125" s="827" t="s">
        <v>14094</v>
      </c>
      <c r="B1125" s="828"/>
      <c r="C1125" s="828"/>
      <c r="D1125" s="828"/>
      <c r="E1125" s="828"/>
      <c r="F1125" s="828"/>
      <c r="G1125" s="828"/>
      <c r="H1125" s="828"/>
      <c r="I1125" s="641"/>
      <c r="J1125" s="641"/>
      <c r="K1125" s="641"/>
      <c r="L1125" s="642"/>
    </row>
    <row r="1126" spans="1:12" ht="17.100000000000001" customHeight="1">
      <c r="A1126" s="640" t="s">
        <v>14994</v>
      </c>
      <c r="B1126" s="643" t="s">
        <v>14089</v>
      </c>
      <c r="C1126" s="641" t="s">
        <v>14088</v>
      </c>
      <c r="D1126" s="641" t="s">
        <v>14087</v>
      </c>
      <c r="E1126" s="644" t="s">
        <v>14085</v>
      </c>
      <c r="F1126" s="829" t="s">
        <v>14083</v>
      </c>
      <c r="G1126" s="829"/>
      <c r="H1126" s="829" t="s">
        <v>14993</v>
      </c>
      <c r="I1126" s="829"/>
      <c r="J1126" s="829" t="s">
        <v>14082</v>
      </c>
      <c r="K1126" s="829"/>
      <c r="L1126" s="830"/>
    </row>
    <row r="1127" spans="1:12" ht="24" customHeight="1">
      <c r="A1127" s="664" t="s">
        <v>14073</v>
      </c>
      <c r="B1127" s="660" t="s">
        <v>14095</v>
      </c>
      <c r="C1127" s="659" t="s">
        <v>7</v>
      </c>
      <c r="D1127" s="659" t="s">
        <v>11736</v>
      </c>
      <c r="E1127" s="661" t="s">
        <v>26</v>
      </c>
      <c r="F1127" s="831" t="s">
        <v>14996</v>
      </c>
      <c r="G1127" s="831"/>
      <c r="H1127" s="831">
        <v>0.2319454</v>
      </c>
      <c r="I1127" s="831"/>
      <c r="J1127" s="832">
        <v>0.16470000000000001</v>
      </c>
      <c r="K1127" s="832"/>
      <c r="L1127" s="833"/>
    </row>
    <row r="1128" spans="1:12" ht="17.100000000000001" customHeight="1">
      <c r="A1128" s="645"/>
      <c r="B1128" s="643"/>
      <c r="C1128" s="643"/>
      <c r="D1128" s="643"/>
      <c r="E1128" s="643"/>
      <c r="F1128" s="643"/>
      <c r="G1128" s="643"/>
      <c r="H1128" s="643"/>
      <c r="I1128" s="643"/>
      <c r="J1128" s="643" t="s">
        <v>14990</v>
      </c>
      <c r="K1128" s="643"/>
      <c r="L1128" s="646" t="s">
        <v>15300</v>
      </c>
    </row>
    <row r="1129" spans="1:12">
      <c r="A1129" s="827" t="s">
        <v>14096</v>
      </c>
      <c r="B1129" s="828"/>
      <c r="C1129" s="828"/>
      <c r="D1129" s="828"/>
      <c r="E1129" s="828"/>
      <c r="F1129" s="828"/>
      <c r="G1129" s="828"/>
      <c r="H1129" s="828"/>
      <c r="I1129" s="641"/>
      <c r="J1129" s="641"/>
      <c r="K1129" s="641"/>
      <c r="L1129" s="642"/>
    </row>
    <row r="1130" spans="1:12" ht="17.100000000000001" customHeight="1">
      <c r="A1130" s="640" t="s">
        <v>14994</v>
      </c>
      <c r="B1130" s="643" t="s">
        <v>14089</v>
      </c>
      <c r="C1130" s="641" t="s">
        <v>14088</v>
      </c>
      <c r="D1130" s="641" t="s">
        <v>14087</v>
      </c>
      <c r="E1130" s="644" t="s">
        <v>14085</v>
      </c>
      <c r="F1130" s="829" t="s">
        <v>14083</v>
      </c>
      <c r="G1130" s="829"/>
      <c r="H1130" s="829" t="s">
        <v>14993</v>
      </c>
      <c r="I1130" s="829"/>
      <c r="J1130" s="829" t="s">
        <v>14082</v>
      </c>
      <c r="K1130" s="829"/>
      <c r="L1130" s="830"/>
    </row>
    <row r="1131" spans="1:12" ht="24" customHeight="1">
      <c r="A1131" s="664" t="s">
        <v>14073</v>
      </c>
      <c r="B1131" s="660" t="s">
        <v>14097</v>
      </c>
      <c r="C1131" s="659" t="s">
        <v>7</v>
      </c>
      <c r="D1131" s="659" t="s">
        <v>11676</v>
      </c>
      <c r="E1131" s="661" t="s">
        <v>26</v>
      </c>
      <c r="F1131" s="831" t="s">
        <v>14995</v>
      </c>
      <c r="G1131" s="831"/>
      <c r="H1131" s="831">
        <v>0.2319454</v>
      </c>
      <c r="I1131" s="831"/>
      <c r="J1131" s="832">
        <v>1.6199999999999999E-2</v>
      </c>
      <c r="K1131" s="832"/>
      <c r="L1131" s="833"/>
    </row>
    <row r="1132" spans="1:12" ht="17.100000000000001" customHeight="1">
      <c r="A1132" s="645"/>
      <c r="B1132" s="643"/>
      <c r="C1132" s="643"/>
      <c r="D1132" s="643"/>
      <c r="E1132" s="643"/>
      <c r="F1132" s="643"/>
      <c r="G1132" s="643"/>
      <c r="H1132" s="643"/>
      <c r="I1132" s="643"/>
      <c r="J1132" s="643" t="s">
        <v>14990</v>
      </c>
      <c r="K1132" s="643"/>
      <c r="L1132" s="646" t="s">
        <v>15009</v>
      </c>
    </row>
    <row r="1133" spans="1:12">
      <c r="A1133" s="827" t="s">
        <v>14100</v>
      </c>
      <c r="B1133" s="828"/>
      <c r="C1133" s="828"/>
      <c r="D1133" s="828"/>
      <c r="E1133" s="828"/>
      <c r="F1133" s="828"/>
      <c r="G1133" s="828"/>
      <c r="H1133" s="828"/>
      <c r="I1133" s="641"/>
      <c r="J1133" s="641"/>
      <c r="K1133" s="641"/>
      <c r="L1133" s="642"/>
    </row>
    <row r="1134" spans="1:12" ht="17.100000000000001" customHeight="1">
      <c r="A1134" s="640" t="s">
        <v>14994</v>
      </c>
      <c r="B1134" s="643" t="s">
        <v>14089</v>
      </c>
      <c r="C1134" s="641" t="s">
        <v>14088</v>
      </c>
      <c r="D1134" s="641" t="s">
        <v>14087</v>
      </c>
      <c r="E1134" s="644" t="s">
        <v>14085</v>
      </c>
      <c r="F1134" s="829" t="s">
        <v>14083</v>
      </c>
      <c r="G1134" s="829"/>
      <c r="H1134" s="829" t="s">
        <v>14993</v>
      </c>
      <c r="I1134" s="829"/>
      <c r="J1134" s="829" t="s">
        <v>14082</v>
      </c>
      <c r="K1134" s="829"/>
      <c r="L1134" s="830"/>
    </row>
    <row r="1135" spans="1:12" ht="24" customHeight="1">
      <c r="A1135" s="664" t="s">
        <v>14073</v>
      </c>
      <c r="B1135" s="660" t="s">
        <v>14103</v>
      </c>
      <c r="C1135" s="659" t="s">
        <v>7</v>
      </c>
      <c r="D1135" s="659" t="s">
        <v>11501</v>
      </c>
      <c r="E1135" s="661" t="s">
        <v>26</v>
      </c>
      <c r="F1135" s="831" t="s">
        <v>14992</v>
      </c>
      <c r="G1135" s="831"/>
      <c r="H1135" s="831">
        <v>0.2319454</v>
      </c>
      <c r="I1135" s="831"/>
      <c r="J1135" s="832">
        <v>0.51029999999999998</v>
      </c>
      <c r="K1135" s="832"/>
      <c r="L1135" s="833"/>
    </row>
    <row r="1136" spans="1:12" ht="24" customHeight="1">
      <c r="A1136" s="664" t="s">
        <v>14073</v>
      </c>
      <c r="B1136" s="660" t="s">
        <v>14101</v>
      </c>
      <c r="C1136" s="659" t="s">
        <v>7</v>
      </c>
      <c r="D1136" s="659" t="s">
        <v>11582</v>
      </c>
      <c r="E1136" s="661" t="s">
        <v>26</v>
      </c>
      <c r="F1136" s="831" t="s">
        <v>14991</v>
      </c>
      <c r="G1136" s="831"/>
      <c r="H1136" s="831">
        <v>0.2319454</v>
      </c>
      <c r="I1136" s="831"/>
      <c r="J1136" s="832">
        <v>8.1199999999999994E-2</v>
      </c>
      <c r="K1136" s="832"/>
      <c r="L1136" s="833"/>
    </row>
    <row r="1137" spans="1:12" ht="17.100000000000001" customHeight="1">
      <c r="A1137" s="645"/>
      <c r="B1137" s="643"/>
      <c r="C1137" s="643"/>
      <c r="D1137" s="643"/>
      <c r="E1137" s="643"/>
      <c r="F1137" s="643"/>
      <c r="G1137" s="643"/>
      <c r="H1137" s="643"/>
      <c r="I1137" s="643"/>
      <c r="J1137" s="643" t="s">
        <v>14990</v>
      </c>
      <c r="K1137" s="643"/>
      <c r="L1137" s="646" t="s">
        <v>15288</v>
      </c>
    </row>
    <row r="1138" spans="1:12" ht="17.100000000000001" customHeight="1">
      <c r="A1138" s="640" t="s">
        <v>14988</v>
      </c>
      <c r="B1138" s="641"/>
      <c r="C1138" s="641"/>
      <c r="D1138" s="641"/>
      <c r="E1138" s="641"/>
      <c r="F1138" s="641"/>
      <c r="G1138" s="641"/>
      <c r="H1138" s="641"/>
      <c r="I1138" s="641"/>
      <c r="J1138" s="641"/>
      <c r="K1138" s="641"/>
      <c r="L1138" s="642"/>
    </row>
    <row r="1139" spans="1:12" ht="17.100000000000001" customHeight="1">
      <c r="A1139" s="645"/>
      <c r="B1139" s="643"/>
      <c r="C1139" s="643"/>
      <c r="D1139" s="643"/>
      <c r="E1139" s="643"/>
      <c r="F1139" s="643"/>
      <c r="G1139" s="643"/>
      <c r="H1139" s="643"/>
      <c r="I1139" s="643"/>
      <c r="J1139" s="643" t="s">
        <v>14987</v>
      </c>
      <c r="K1139" s="643"/>
      <c r="L1139" s="646" t="s">
        <v>16355</v>
      </c>
    </row>
    <row r="1140" spans="1:12" ht="17.100000000000001" customHeight="1">
      <c r="A1140" s="645"/>
      <c r="B1140" s="643"/>
      <c r="C1140" s="643"/>
      <c r="D1140" s="643"/>
      <c r="E1140" s="643"/>
      <c r="F1140" s="643"/>
      <c r="G1140" s="643"/>
      <c r="H1140" s="643"/>
      <c r="I1140" s="643"/>
      <c r="J1140" s="643" t="s">
        <v>14985</v>
      </c>
      <c r="K1140" s="643" t="s">
        <v>14984</v>
      </c>
      <c r="L1140" s="646" t="s">
        <v>16354</v>
      </c>
    </row>
    <row r="1141" spans="1:12" ht="17.100000000000001" customHeight="1">
      <c r="A1141" s="645"/>
      <c r="B1141" s="643"/>
      <c r="C1141" s="643"/>
      <c r="D1141" s="643"/>
      <c r="E1141" s="643"/>
      <c r="F1141" s="643"/>
      <c r="G1141" s="643"/>
      <c r="H1141" s="643"/>
      <c r="I1141" s="643"/>
      <c r="J1141" s="643" t="s">
        <v>14982</v>
      </c>
      <c r="K1141" s="643"/>
      <c r="L1141" s="646" t="s">
        <v>16353</v>
      </c>
    </row>
    <row r="1142" spans="1:12" ht="17.100000000000001" customHeight="1">
      <c r="A1142" s="645"/>
      <c r="B1142" s="643"/>
      <c r="C1142" s="643"/>
      <c r="D1142" s="643"/>
      <c r="E1142" s="643"/>
      <c r="F1142" s="643"/>
      <c r="G1142" s="643"/>
      <c r="H1142" s="643"/>
      <c r="I1142" s="643"/>
      <c r="J1142" s="643" t="s">
        <v>14980</v>
      </c>
      <c r="K1142" s="643" t="s">
        <v>14873</v>
      </c>
      <c r="L1142" s="646" t="s">
        <v>16352</v>
      </c>
    </row>
    <row r="1143" spans="1:12" ht="17.100000000000001" customHeight="1">
      <c r="A1143" s="645"/>
      <c r="B1143" s="643"/>
      <c r="C1143" s="643"/>
      <c r="D1143" s="643"/>
      <c r="E1143" s="643"/>
      <c r="F1143" s="643"/>
      <c r="G1143" s="643"/>
      <c r="H1143" s="643"/>
      <c r="I1143" s="643"/>
      <c r="J1143" s="643" t="s">
        <v>14978</v>
      </c>
      <c r="K1143" s="643"/>
      <c r="L1143" s="646" t="s">
        <v>16351</v>
      </c>
    </row>
    <row r="1144" spans="1:12" ht="30" customHeight="1">
      <c r="A1144" s="647"/>
      <c r="B1144" s="644"/>
      <c r="C1144" s="644"/>
      <c r="D1144" s="644"/>
      <c r="E1144" s="644"/>
      <c r="F1144" s="644"/>
      <c r="G1144" s="644"/>
      <c r="H1144" s="644"/>
      <c r="I1144" s="644"/>
      <c r="J1144" s="644"/>
      <c r="K1144" s="644"/>
      <c r="L1144" s="648"/>
    </row>
    <row r="1145" spans="1:12" ht="36" customHeight="1">
      <c r="A1145" s="662" t="s">
        <v>16350</v>
      </c>
      <c r="B1145" s="657" t="s">
        <v>14779</v>
      </c>
      <c r="C1145" s="656" t="s">
        <v>7</v>
      </c>
      <c r="D1145" s="656" t="s">
        <v>402</v>
      </c>
      <c r="E1145" s="658" t="s">
        <v>49</v>
      </c>
      <c r="F1145" s="657"/>
      <c r="G1145" s="657"/>
      <c r="H1145" s="657"/>
      <c r="I1145" s="657"/>
      <c r="J1145" s="657"/>
      <c r="K1145" s="657"/>
      <c r="L1145" s="663"/>
    </row>
    <row r="1146" spans="1:12">
      <c r="A1146" s="827" t="s">
        <v>14098</v>
      </c>
      <c r="B1146" s="828"/>
      <c r="C1146" s="828"/>
      <c r="D1146" s="828"/>
      <c r="E1146" s="828"/>
      <c r="F1146" s="828"/>
      <c r="G1146" s="828"/>
      <c r="H1146" s="828"/>
      <c r="I1146" s="641"/>
      <c r="J1146" s="641"/>
      <c r="K1146" s="641"/>
      <c r="L1146" s="642"/>
    </row>
    <row r="1147" spans="1:12" ht="17.100000000000001" customHeight="1">
      <c r="A1147" s="640" t="s">
        <v>14994</v>
      </c>
      <c r="B1147" s="643" t="s">
        <v>14089</v>
      </c>
      <c r="C1147" s="641" t="s">
        <v>14088</v>
      </c>
      <c r="D1147" s="641" t="s">
        <v>14087</v>
      </c>
      <c r="E1147" s="644" t="s">
        <v>14085</v>
      </c>
      <c r="F1147" s="829" t="s">
        <v>14083</v>
      </c>
      <c r="G1147" s="829"/>
      <c r="H1147" s="829" t="s">
        <v>14993</v>
      </c>
      <c r="I1147" s="829"/>
      <c r="J1147" s="829" t="s">
        <v>14082</v>
      </c>
      <c r="K1147" s="829"/>
      <c r="L1147" s="830"/>
    </row>
    <row r="1148" spans="1:12" ht="24" customHeight="1">
      <c r="A1148" s="664" t="s">
        <v>14073</v>
      </c>
      <c r="B1148" s="660" t="s">
        <v>14277</v>
      </c>
      <c r="C1148" s="659" t="s">
        <v>7</v>
      </c>
      <c r="D1148" s="659" t="s">
        <v>11564</v>
      </c>
      <c r="E1148" s="661" t="s">
        <v>26</v>
      </c>
      <c r="F1148" s="831" t="s">
        <v>15249</v>
      </c>
      <c r="G1148" s="831"/>
      <c r="H1148" s="831">
        <v>0.11716559999999999</v>
      </c>
      <c r="I1148" s="831"/>
      <c r="J1148" s="832">
        <v>9.7199999999999995E-2</v>
      </c>
      <c r="K1148" s="832"/>
      <c r="L1148" s="833"/>
    </row>
    <row r="1149" spans="1:12" ht="24" customHeight="1">
      <c r="A1149" s="664" t="s">
        <v>14073</v>
      </c>
      <c r="B1149" s="660" t="s">
        <v>14276</v>
      </c>
      <c r="C1149" s="659" t="s">
        <v>7</v>
      </c>
      <c r="D1149" s="659" t="s">
        <v>11590</v>
      </c>
      <c r="E1149" s="661" t="s">
        <v>26</v>
      </c>
      <c r="F1149" s="831" t="s">
        <v>15248</v>
      </c>
      <c r="G1149" s="831"/>
      <c r="H1149" s="831">
        <v>0.11716559999999999</v>
      </c>
      <c r="I1149" s="831"/>
      <c r="J1149" s="832">
        <v>2.81E-2</v>
      </c>
      <c r="K1149" s="832"/>
      <c r="L1149" s="833"/>
    </row>
    <row r="1150" spans="1:12" ht="17.100000000000001" customHeight="1">
      <c r="A1150" s="645"/>
      <c r="B1150" s="643"/>
      <c r="C1150" s="643"/>
      <c r="D1150" s="643"/>
      <c r="E1150" s="643"/>
      <c r="F1150" s="643"/>
      <c r="G1150" s="643"/>
      <c r="H1150" s="643"/>
      <c r="I1150" s="643"/>
      <c r="J1150" s="643" t="s">
        <v>14990</v>
      </c>
      <c r="K1150" s="643"/>
      <c r="L1150" s="646" t="s">
        <v>15183</v>
      </c>
    </row>
    <row r="1151" spans="1:12">
      <c r="A1151" s="827" t="s">
        <v>14092</v>
      </c>
      <c r="B1151" s="828"/>
      <c r="C1151" s="828"/>
      <c r="D1151" s="828"/>
      <c r="E1151" s="828"/>
      <c r="F1151" s="828"/>
      <c r="G1151" s="828"/>
      <c r="H1151" s="828"/>
      <c r="I1151" s="641"/>
      <c r="J1151" s="641"/>
      <c r="K1151" s="641"/>
      <c r="L1151" s="642"/>
    </row>
    <row r="1152" spans="1:12" ht="17.100000000000001" customHeight="1">
      <c r="A1152" s="640" t="s">
        <v>14994</v>
      </c>
      <c r="B1152" s="643" t="s">
        <v>14089</v>
      </c>
      <c r="C1152" s="641" t="s">
        <v>14088</v>
      </c>
      <c r="D1152" s="641" t="s">
        <v>14087</v>
      </c>
      <c r="E1152" s="644" t="s">
        <v>14085</v>
      </c>
      <c r="F1152" s="829" t="s">
        <v>14083</v>
      </c>
      <c r="G1152" s="829"/>
      <c r="H1152" s="829" t="s">
        <v>14993</v>
      </c>
      <c r="I1152" s="829"/>
      <c r="J1152" s="829" t="s">
        <v>14082</v>
      </c>
      <c r="K1152" s="829"/>
      <c r="L1152" s="830"/>
    </row>
    <row r="1153" spans="1:12" ht="24" customHeight="1">
      <c r="A1153" s="664" t="s">
        <v>14073</v>
      </c>
      <c r="B1153" s="660" t="s">
        <v>14290</v>
      </c>
      <c r="C1153" s="659" t="s">
        <v>7</v>
      </c>
      <c r="D1153" s="659" t="s">
        <v>5473</v>
      </c>
      <c r="E1153" s="661" t="s">
        <v>26</v>
      </c>
      <c r="F1153" s="831" t="s">
        <v>15246</v>
      </c>
      <c r="G1153" s="831"/>
      <c r="H1153" s="831">
        <v>6.0170099999999997E-2</v>
      </c>
      <c r="I1153" s="831"/>
      <c r="J1153" s="832">
        <v>0.30630000000000002</v>
      </c>
      <c r="K1153" s="832"/>
      <c r="L1153" s="833"/>
    </row>
    <row r="1154" spans="1:12" ht="24" customHeight="1">
      <c r="A1154" s="664" t="s">
        <v>14073</v>
      </c>
      <c r="B1154" s="660" t="s">
        <v>14278</v>
      </c>
      <c r="C1154" s="659" t="s">
        <v>7</v>
      </c>
      <c r="D1154" s="659" t="s">
        <v>6260</v>
      </c>
      <c r="E1154" s="661" t="s">
        <v>26</v>
      </c>
      <c r="F1154" s="831" t="s">
        <v>15040</v>
      </c>
      <c r="G1154" s="831"/>
      <c r="H1154" s="831">
        <v>6.0170099999999997E-2</v>
      </c>
      <c r="I1154" s="831"/>
      <c r="J1154" s="832">
        <v>0.43259999999999998</v>
      </c>
      <c r="K1154" s="832"/>
      <c r="L1154" s="833"/>
    </row>
    <row r="1155" spans="1:12" ht="17.100000000000001" customHeight="1">
      <c r="A1155" s="645"/>
      <c r="B1155" s="643"/>
      <c r="C1155" s="643"/>
      <c r="D1155" s="643"/>
      <c r="E1155" s="643"/>
      <c r="F1155" s="643"/>
      <c r="G1155" s="643"/>
      <c r="H1155" s="643"/>
      <c r="I1155" s="643"/>
      <c r="J1155" s="643" t="s">
        <v>14990</v>
      </c>
      <c r="K1155" s="643"/>
      <c r="L1155" s="646" t="s">
        <v>15641</v>
      </c>
    </row>
    <row r="1156" spans="1:12">
      <c r="A1156" s="827" t="s">
        <v>14071</v>
      </c>
      <c r="B1156" s="828"/>
      <c r="C1156" s="828"/>
      <c r="D1156" s="828"/>
      <c r="E1156" s="828"/>
      <c r="F1156" s="828"/>
      <c r="G1156" s="828"/>
      <c r="H1156" s="828"/>
      <c r="I1156" s="641"/>
      <c r="J1156" s="641"/>
      <c r="K1156" s="641"/>
      <c r="L1156" s="642"/>
    </row>
    <row r="1157" spans="1:12" ht="17.100000000000001" customHeight="1">
      <c r="A1157" s="640" t="s">
        <v>14994</v>
      </c>
      <c r="B1157" s="643" t="s">
        <v>14089</v>
      </c>
      <c r="C1157" s="641" t="s">
        <v>14088</v>
      </c>
      <c r="D1157" s="641" t="s">
        <v>14087</v>
      </c>
      <c r="E1157" s="644" t="s">
        <v>14085</v>
      </c>
      <c r="F1157" s="829" t="s">
        <v>14083</v>
      </c>
      <c r="G1157" s="829"/>
      <c r="H1157" s="829" t="s">
        <v>14993</v>
      </c>
      <c r="I1157" s="829"/>
      <c r="J1157" s="829" t="s">
        <v>14082</v>
      </c>
      <c r="K1157" s="829"/>
      <c r="L1157" s="830"/>
    </row>
    <row r="1158" spans="1:12" ht="24" customHeight="1">
      <c r="A1158" s="664" t="s">
        <v>14073</v>
      </c>
      <c r="B1158" s="660" t="s">
        <v>14439</v>
      </c>
      <c r="C1158" s="659" t="s">
        <v>7</v>
      </c>
      <c r="D1158" s="659" t="s">
        <v>9083</v>
      </c>
      <c r="E1158" s="661" t="s">
        <v>49</v>
      </c>
      <c r="F1158" s="831" t="s">
        <v>15348</v>
      </c>
      <c r="G1158" s="831"/>
      <c r="H1158" s="831">
        <v>1.2999999999999999E-2</v>
      </c>
      <c r="I1158" s="831"/>
      <c r="J1158" s="832">
        <v>0.02</v>
      </c>
      <c r="K1158" s="832"/>
      <c r="L1158" s="833"/>
    </row>
    <row r="1159" spans="1:12" ht="24" customHeight="1">
      <c r="A1159" s="664" t="s">
        <v>14073</v>
      </c>
      <c r="B1159" s="660" t="s">
        <v>14440</v>
      </c>
      <c r="C1159" s="659" t="s">
        <v>7</v>
      </c>
      <c r="D1159" s="659" t="s">
        <v>5456</v>
      </c>
      <c r="E1159" s="661" t="s">
        <v>49</v>
      </c>
      <c r="F1159" s="831" t="s">
        <v>15347</v>
      </c>
      <c r="G1159" s="831"/>
      <c r="H1159" s="831">
        <v>7.0000000000000001E-3</v>
      </c>
      <c r="I1159" s="831"/>
      <c r="J1159" s="832">
        <v>0.55000000000000004</v>
      </c>
      <c r="K1159" s="832"/>
      <c r="L1159" s="833"/>
    </row>
    <row r="1160" spans="1:12" ht="24" customHeight="1">
      <c r="A1160" s="664" t="s">
        <v>14073</v>
      </c>
      <c r="B1160" s="660" t="s">
        <v>14438</v>
      </c>
      <c r="C1160" s="659" t="s">
        <v>7</v>
      </c>
      <c r="D1160" s="659" t="s">
        <v>8116</v>
      </c>
      <c r="E1160" s="661" t="s">
        <v>49</v>
      </c>
      <c r="F1160" s="831" t="s">
        <v>15346</v>
      </c>
      <c r="G1160" s="831"/>
      <c r="H1160" s="831">
        <v>8.0000000000000002E-3</v>
      </c>
      <c r="I1160" s="831"/>
      <c r="J1160" s="832">
        <v>0.55000000000000004</v>
      </c>
      <c r="K1160" s="832"/>
      <c r="L1160" s="833"/>
    </row>
    <row r="1161" spans="1:12" ht="24" customHeight="1">
      <c r="A1161" s="664" t="s">
        <v>14073</v>
      </c>
      <c r="B1161" s="660" t="s">
        <v>14778</v>
      </c>
      <c r="C1161" s="659" t="s">
        <v>7</v>
      </c>
      <c r="D1161" s="659" t="s">
        <v>6423</v>
      </c>
      <c r="E1161" s="661" t="s">
        <v>49</v>
      </c>
      <c r="F1161" s="831" t="s">
        <v>15107</v>
      </c>
      <c r="G1161" s="831"/>
      <c r="H1161" s="831">
        <v>1</v>
      </c>
      <c r="I1161" s="831"/>
      <c r="J1161" s="832">
        <v>1.07</v>
      </c>
      <c r="K1161" s="832"/>
      <c r="L1161" s="833"/>
    </row>
    <row r="1162" spans="1:12" ht="17.100000000000001" customHeight="1">
      <c r="A1162" s="645"/>
      <c r="B1162" s="643"/>
      <c r="C1162" s="643"/>
      <c r="D1162" s="643"/>
      <c r="E1162" s="643"/>
      <c r="F1162" s="643"/>
      <c r="G1162" s="643"/>
      <c r="H1162" s="643"/>
      <c r="I1162" s="643"/>
      <c r="J1162" s="643" t="s">
        <v>14990</v>
      </c>
      <c r="K1162" s="643"/>
      <c r="L1162" s="646" t="s">
        <v>15640</v>
      </c>
    </row>
    <row r="1163" spans="1:12">
      <c r="A1163" s="827" t="s">
        <v>14094</v>
      </c>
      <c r="B1163" s="828"/>
      <c r="C1163" s="828"/>
      <c r="D1163" s="828"/>
      <c r="E1163" s="828"/>
      <c r="F1163" s="828"/>
      <c r="G1163" s="828"/>
      <c r="H1163" s="828"/>
      <c r="I1163" s="641"/>
      <c r="J1163" s="641"/>
      <c r="K1163" s="641"/>
      <c r="L1163" s="642"/>
    </row>
    <row r="1164" spans="1:12" ht="17.100000000000001" customHeight="1">
      <c r="A1164" s="640" t="s">
        <v>14994</v>
      </c>
      <c r="B1164" s="643" t="s">
        <v>14089</v>
      </c>
      <c r="C1164" s="641" t="s">
        <v>14088</v>
      </c>
      <c r="D1164" s="641" t="s">
        <v>14087</v>
      </c>
      <c r="E1164" s="644" t="s">
        <v>14085</v>
      </c>
      <c r="F1164" s="829" t="s">
        <v>14083</v>
      </c>
      <c r="G1164" s="829"/>
      <c r="H1164" s="829" t="s">
        <v>14993</v>
      </c>
      <c r="I1164" s="829"/>
      <c r="J1164" s="829" t="s">
        <v>14082</v>
      </c>
      <c r="K1164" s="829"/>
      <c r="L1164" s="830"/>
    </row>
    <row r="1165" spans="1:12" ht="24" customHeight="1">
      <c r="A1165" s="664" t="s">
        <v>14073</v>
      </c>
      <c r="B1165" s="660" t="s">
        <v>14095</v>
      </c>
      <c r="C1165" s="659" t="s">
        <v>7</v>
      </c>
      <c r="D1165" s="659" t="s">
        <v>11736</v>
      </c>
      <c r="E1165" s="661" t="s">
        <v>26</v>
      </c>
      <c r="F1165" s="831" t="s">
        <v>14996</v>
      </c>
      <c r="G1165" s="831"/>
      <c r="H1165" s="831">
        <v>0.11716559999999999</v>
      </c>
      <c r="I1165" s="831"/>
      <c r="J1165" s="832">
        <v>8.3199999999999996E-2</v>
      </c>
      <c r="K1165" s="832"/>
      <c r="L1165" s="833"/>
    </row>
    <row r="1166" spans="1:12" ht="17.100000000000001" customHeight="1">
      <c r="A1166" s="645"/>
      <c r="B1166" s="643"/>
      <c r="C1166" s="643"/>
      <c r="D1166" s="643"/>
      <c r="E1166" s="643"/>
      <c r="F1166" s="643"/>
      <c r="G1166" s="643"/>
      <c r="H1166" s="643"/>
      <c r="I1166" s="643"/>
      <c r="J1166" s="643" t="s">
        <v>14990</v>
      </c>
      <c r="K1166" s="643"/>
      <c r="L1166" s="646" t="s">
        <v>15422</v>
      </c>
    </row>
    <row r="1167" spans="1:12">
      <c r="A1167" s="827" t="s">
        <v>14096</v>
      </c>
      <c r="B1167" s="828"/>
      <c r="C1167" s="828"/>
      <c r="D1167" s="828"/>
      <c r="E1167" s="828"/>
      <c r="F1167" s="828"/>
      <c r="G1167" s="828"/>
      <c r="H1167" s="828"/>
      <c r="I1167" s="641"/>
      <c r="J1167" s="641"/>
      <c r="K1167" s="641"/>
      <c r="L1167" s="642"/>
    </row>
    <row r="1168" spans="1:12" ht="17.100000000000001" customHeight="1">
      <c r="A1168" s="640" t="s">
        <v>14994</v>
      </c>
      <c r="B1168" s="643" t="s">
        <v>14089</v>
      </c>
      <c r="C1168" s="641" t="s">
        <v>14088</v>
      </c>
      <c r="D1168" s="641" t="s">
        <v>14087</v>
      </c>
      <c r="E1168" s="644" t="s">
        <v>14085</v>
      </c>
      <c r="F1168" s="829" t="s">
        <v>14083</v>
      </c>
      <c r="G1168" s="829"/>
      <c r="H1168" s="829" t="s">
        <v>14993</v>
      </c>
      <c r="I1168" s="829"/>
      <c r="J1168" s="829" t="s">
        <v>14082</v>
      </c>
      <c r="K1168" s="829"/>
      <c r="L1168" s="830"/>
    </row>
    <row r="1169" spans="1:12" ht="24" customHeight="1">
      <c r="A1169" s="664" t="s">
        <v>14073</v>
      </c>
      <c r="B1169" s="660" t="s">
        <v>14097</v>
      </c>
      <c r="C1169" s="659" t="s">
        <v>7</v>
      </c>
      <c r="D1169" s="659" t="s">
        <v>11676</v>
      </c>
      <c r="E1169" s="661" t="s">
        <v>26</v>
      </c>
      <c r="F1169" s="831" t="s">
        <v>14995</v>
      </c>
      <c r="G1169" s="831"/>
      <c r="H1169" s="831">
        <v>0.11716559999999999</v>
      </c>
      <c r="I1169" s="831"/>
      <c r="J1169" s="832">
        <v>8.2000000000000007E-3</v>
      </c>
      <c r="K1169" s="832"/>
      <c r="L1169" s="833"/>
    </row>
    <row r="1170" spans="1:12" ht="17.100000000000001" customHeight="1">
      <c r="A1170" s="645"/>
      <c r="B1170" s="643"/>
      <c r="C1170" s="643"/>
      <c r="D1170" s="643"/>
      <c r="E1170" s="643"/>
      <c r="F1170" s="643"/>
      <c r="G1170" s="643"/>
      <c r="H1170" s="643"/>
      <c r="I1170" s="643"/>
      <c r="J1170" s="643" t="s">
        <v>14990</v>
      </c>
      <c r="K1170" s="643"/>
      <c r="L1170" s="646" t="s">
        <v>15028</v>
      </c>
    </row>
    <row r="1171" spans="1:12">
      <c r="A1171" s="827" t="s">
        <v>14100</v>
      </c>
      <c r="B1171" s="828"/>
      <c r="C1171" s="828"/>
      <c r="D1171" s="828"/>
      <c r="E1171" s="828"/>
      <c r="F1171" s="828"/>
      <c r="G1171" s="828"/>
      <c r="H1171" s="828"/>
      <c r="I1171" s="641"/>
      <c r="J1171" s="641"/>
      <c r="K1171" s="641"/>
      <c r="L1171" s="642"/>
    </row>
    <row r="1172" spans="1:12" ht="17.100000000000001" customHeight="1">
      <c r="A1172" s="640" t="s">
        <v>14994</v>
      </c>
      <c r="B1172" s="643" t="s">
        <v>14089</v>
      </c>
      <c r="C1172" s="641" t="s">
        <v>14088</v>
      </c>
      <c r="D1172" s="641" t="s">
        <v>14087</v>
      </c>
      <c r="E1172" s="644" t="s">
        <v>14085</v>
      </c>
      <c r="F1172" s="829" t="s">
        <v>14083</v>
      </c>
      <c r="G1172" s="829"/>
      <c r="H1172" s="829" t="s">
        <v>14993</v>
      </c>
      <c r="I1172" s="829"/>
      <c r="J1172" s="829" t="s">
        <v>14082</v>
      </c>
      <c r="K1172" s="829"/>
      <c r="L1172" s="830"/>
    </row>
    <row r="1173" spans="1:12" ht="24" customHeight="1">
      <c r="A1173" s="664" t="s">
        <v>14073</v>
      </c>
      <c r="B1173" s="660" t="s">
        <v>14103</v>
      </c>
      <c r="C1173" s="659" t="s">
        <v>7</v>
      </c>
      <c r="D1173" s="659" t="s">
        <v>11501</v>
      </c>
      <c r="E1173" s="661" t="s">
        <v>26</v>
      </c>
      <c r="F1173" s="831" t="s">
        <v>14992</v>
      </c>
      <c r="G1173" s="831"/>
      <c r="H1173" s="831">
        <v>0.11716559999999999</v>
      </c>
      <c r="I1173" s="831"/>
      <c r="J1173" s="832">
        <v>0.25779999999999997</v>
      </c>
      <c r="K1173" s="832"/>
      <c r="L1173" s="833"/>
    </row>
    <row r="1174" spans="1:12" ht="24" customHeight="1">
      <c r="A1174" s="664" t="s">
        <v>14073</v>
      </c>
      <c r="B1174" s="660" t="s">
        <v>14101</v>
      </c>
      <c r="C1174" s="659" t="s">
        <v>7</v>
      </c>
      <c r="D1174" s="659" t="s">
        <v>11582</v>
      </c>
      <c r="E1174" s="661" t="s">
        <v>26</v>
      </c>
      <c r="F1174" s="831" t="s">
        <v>14991</v>
      </c>
      <c r="G1174" s="831"/>
      <c r="H1174" s="831">
        <v>0.11716559999999999</v>
      </c>
      <c r="I1174" s="831"/>
      <c r="J1174" s="832">
        <v>4.1000000000000002E-2</v>
      </c>
      <c r="K1174" s="832"/>
      <c r="L1174" s="833"/>
    </row>
    <row r="1175" spans="1:12" ht="17.100000000000001" customHeight="1">
      <c r="A1175" s="645"/>
      <c r="B1175" s="643"/>
      <c r="C1175" s="643"/>
      <c r="D1175" s="643"/>
      <c r="E1175" s="643"/>
      <c r="F1175" s="643"/>
      <c r="G1175" s="643"/>
      <c r="H1175" s="643"/>
      <c r="I1175" s="643"/>
      <c r="J1175" s="643" t="s">
        <v>14990</v>
      </c>
      <c r="K1175" s="643"/>
      <c r="L1175" s="646" t="s">
        <v>15084</v>
      </c>
    </row>
    <row r="1176" spans="1:12" ht="17.100000000000001" customHeight="1">
      <c r="A1176" s="640" t="s">
        <v>14988</v>
      </c>
      <c r="B1176" s="641"/>
      <c r="C1176" s="641"/>
      <c r="D1176" s="641"/>
      <c r="E1176" s="641"/>
      <c r="F1176" s="641"/>
      <c r="G1176" s="641"/>
      <c r="H1176" s="641"/>
      <c r="I1176" s="641"/>
      <c r="J1176" s="641"/>
      <c r="K1176" s="641"/>
      <c r="L1176" s="642"/>
    </row>
    <row r="1177" spans="1:12" ht="17.100000000000001" customHeight="1">
      <c r="A1177" s="645"/>
      <c r="B1177" s="643"/>
      <c r="C1177" s="643"/>
      <c r="D1177" s="643"/>
      <c r="E1177" s="643"/>
      <c r="F1177" s="643"/>
      <c r="G1177" s="643"/>
      <c r="H1177" s="643"/>
      <c r="I1177" s="643"/>
      <c r="J1177" s="643" t="s">
        <v>14987</v>
      </c>
      <c r="K1177" s="643"/>
      <c r="L1177" s="646" t="s">
        <v>15639</v>
      </c>
    </row>
    <row r="1178" spans="1:12" ht="17.100000000000001" customHeight="1">
      <c r="A1178" s="645"/>
      <c r="B1178" s="643"/>
      <c r="C1178" s="643"/>
      <c r="D1178" s="643"/>
      <c r="E1178" s="643"/>
      <c r="F1178" s="643"/>
      <c r="G1178" s="643"/>
      <c r="H1178" s="643"/>
      <c r="I1178" s="643"/>
      <c r="J1178" s="643" t="s">
        <v>14985</v>
      </c>
      <c r="K1178" s="643" t="s">
        <v>14984</v>
      </c>
      <c r="L1178" s="646" t="s">
        <v>15556</v>
      </c>
    </row>
    <row r="1179" spans="1:12" ht="17.100000000000001" customHeight="1">
      <c r="A1179" s="645"/>
      <c r="B1179" s="643"/>
      <c r="C1179" s="643"/>
      <c r="D1179" s="643"/>
      <c r="E1179" s="643"/>
      <c r="F1179" s="643"/>
      <c r="G1179" s="643"/>
      <c r="H1179" s="643"/>
      <c r="I1179" s="643"/>
      <c r="J1179" s="643" t="s">
        <v>14982</v>
      </c>
      <c r="K1179" s="643"/>
      <c r="L1179" s="646" t="s">
        <v>15638</v>
      </c>
    </row>
    <row r="1180" spans="1:12" ht="17.100000000000001" customHeight="1">
      <c r="A1180" s="645"/>
      <c r="B1180" s="643"/>
      <c r="C1180" s="643"/>
      <c r="D1180" s="643"/>
      <c r="E1180" s="643"/>
      <c r="F1180" s="643"/>
      <c r="G1180" s="643"/>
      <c r="H1180" s="643"/>
      <c r="I1180" s="643"/>
      <c r="J1180" s="643" t="s">
        <v>14980</v>
      </c>
      <c r="K1180" s="643" t="s">
        <v>14873</v>
      </c>
      <c r="L1180" s="646" t="s">
        <v>15637</v>
      </c>
    </row>
    <row r="1181" spans="1:12" ht="17.100000000000001" customHeight="1">
      <c r="A1181" s="645"/>
      <c r="B1181" s="643"/>
      <c r="C1181" s="643"/>
      <c r="D1181" s="643"/>
      <c r="E1181" s="643"/>
      <c r="F1181" s="643"/>
      <c r="G1181" s="643"/>
      <c r="H1181" s="643"/>
      <c r="I1181" s="643"/>
      <c r="J1181" s="643" t="s">
        <v>14978</v>
      </c>
      <c r="K1181" s="643"/>
      <c r="L1181" s="646" t="s">
        <v>15636</v>
      </c>
    </row>
    <row r="1182" spans="1:12" ht="30" customHeight="1">
      <c r="A1182" s="647"/>
      <c r="B1182" s="644"/>
      <c r="C1182" s="644"/>
      <c r="D1182" s="644"/>
      <c r="E1182" s="644"/>
      <c r="F1182" s="644"/>
      <c r="G1182" s="644"/>
      <c r="H1182" s="644"/>
      <c r="I1182" s="644"/>
      <c r="J1182" s="644"/>
      <c r="K1182" s="644"/>
      <c r="L1182" s="648"/>
    </row>
    <row r="1183" spans="1:12" ht="36" customHeight="1">
      <c r="A1183" s="662" t="s">
        <v>16349</v>
      </c>
      <c r="B1183" s="657" t="s">
        <v>14776</v>
      </c>
      <c r="C1183" s="656" t="s">
        <v>7</v>
      </c>
      <c r="D1183" s="656" t="s">
        <v>406</v>
      </c>
      <c r="E1183" s="658" t="s">
        <v>49</v>
      </c>
      <c r="F1183" s="657"/>
      <c r="G1183" s="657"/>
      <c r="H1183" s="657"/>
      <c r="I1183" s="657"/>
      <c r="J1183" s="657"/>
      <c r="K1183" s="657"/>
      <c r="L1183" s="663"/>
    </row>
    <row r="1184" spans="1:12">
      <c r="A1184" s="827" t="s">
        <v>14098</v>
      </c>
      <c r="B1184" s="828"/>
      <c r="C1184" s="828"/>
      <c r="D1184" s="828"/>
      <c r="E1184" s="828"/>
      <c r="F1184" s="828"/>
      <c r="G1184" s="828"/>
      <c r="H1184" s="828"/>
      <c r="I1184" s="641"/>
      <c r="J1184" s="641"/>
      <c r="K1184" s="641"/>
      <c r="L1184" s="642"/>
    </row>
    <row r="1185" spans="1:12" ht="17.100000000000001" customHeight="1">
      <c r="A1185" s="640" t="s">
        <v>14994</v>
      </c>
      <c r="B1185" s="643" t="s">
        <v>14089</v>
      </c>
      <c r="C1185" s="641" t="s">
        <v>14088</v>
      </c>
      <c r="D1185" s="641" t="s">
        <v>14087</v>
      </c>
      <c r="E1185" s="644" t="s">
        <v>14085</v>
      </c>
      <c r="F1185" s="829" t="s">
        <v>14083</v>
      </c>
      <c r="G1185" s="829"/>
      <c r="H1185" s="829" t="s">
        <v>14993</v>
      </c>
      <c r="I1185" s="829"/>
      <c r="J1185" s="829" t="s">
        <v>14082</v>
      </c>
      <c r="K1185" s="829"/>
      <c r="L1185" s="830"/>
    </row>
    <row r="1186" spans="1:12" ht="24" customHeight="1">
      <c r="A1186" s="664" t="s">
        <v>14073</v>
      </c>
      <c r="B1186" s="660" t="s">
        <v>14277</v>
      </c>
      <c r="C1186" s="659" t="s">
        <v>7</v>
      </c>
      <c r="D1186" s="659" t="s">
        <v>11564</v>
      </c>
      <c r="E1186" s="661" t="s">
        <v>26</v>
      </c>
      <c r="F1186" s="831" t="s">
        <v>15249</v>
      </c>
      <c r="G1186" s="831"/>
      <c r="H1186" s="831">
        <v>0.14340510000000001</v>
      </c>
      <c r="I1186" s="831"/>
      <c r="J1186" s="832">
        <v>0.11899999999999999</v>
      </c>
      <c r="K1186" s="832"/>
      <c r="L1186" s="833"/>
    </row>
    <row r="1187" spans="1:12" ht="24" customHeight="1">
      <c r="A1187" s="664" t="s">
        <v>14073</v>
      </c>
      <c r="B1187" s="660" t="s">
        <v>14276</v>
      </c>
      <c r="C1187" s="659" t="s">
        <v>7</v>
      </c>
      <c r="D1187" s="659" t="s">
        <v>11590</v>
      </c>
      <c r="E1187" s="661" t="s">
        <v>26</v>
      </c>
      <c r="F1187" s="831" t="s">
        <v>15248</v>
      </c>
      <c r="G1187" s="831"/>
      <c r="H1187" s="831">
        <v>0.14340510000000001</v>
      </c>
      <c r="I1187" s="831"/>
      <c r="J1187" s="832">
        <v>3.44E-2</v>
      </c>
      <c r="K1187" s="832"/>
      <c r="L1187" s="833"/>
    </row>
    <row r="1188" spans="1:12" ht="17.100000000000001" customHeight="1">
      <c r="A1188" s="645"/>
      <c r="B1188" s="643"/>
      <c r="C1188" s="643"/>
      <c r="D1188" s="643"/>
      <c r="E1188" s="643"/>
      <c r="F1188" s="643"/>
      <c r="G1188" s="643"/>
      <c r="H1188" s="643"/>
      <c r="I1188" s="643"/>
      <c r="J1188" s="643" t="s">
        <v>14990</v>
      </c>
      <c r="K1188" s="643"/>
      <c r="L1188" s="646" t="s">
        <v>15241</v>
      </c>
    </row>
    <row r="1189" spans="1:12">
      <c r="A1189" s="827" t="s">
        <v>14092</v>
      </c>
      <c r="B1189" s="828"/>
      <c r="C1189" s="828"/>
      <c r="D1189" s="828"/>
      <c r="E1189" s="828"/>
      <c r="F1189" s="828"/>
      <c r="G1189" s="828"/>
      <c r="H1189" s="828"/>
      <c r="I1189" s="641"/>
      <c r="J1189" s="641"/>
      <c r="K1189" s="641"/>
      <c r="L1189" s="642"/>
    </row>
    <row r="1190" spans="1:12" ht="17.100000000000001" customHeight="1">
      <c r="A1190" s="640" t="s">
        <v>14994</v>
      </c>
      <c r="B1190" s="643" t="s">
        <v>14089</v>
      </c>
      <c r="C1190" s="641" t="s">
        <v>14088</v>
      </c>
      <c r="D1190" s="641" t="s">
        <v>14087</v>
      </c>
      <c r="E1190" s="644" t="s">
        <v>14085</v>
      </c>
      <c r="F1190" s="829" t="s">
        <v>14083</v>
      </c>
      <c r="G1190" s="829"/>
      <c r="H1190" s="829" t="s">
        <v>14993</v>
      </c>
      <c r="I1190" s="829"/>
      <c r="J1190" s="829" t="s">
        <v>14082</v>
      </c>
      <c r="K1190" s="829"/>
      <c r="L1190" s="830"/>
    </row>
    <row r="1191" spans="1:12" ht="24" customHeight="1">
      <c r="A1191" s="664" t="s">
        <v>14073</v>
      </c>
      <c r="B1191" s="660" t="s">
        <v>14290</v>
      </c>
      <c r="C1191" s="659" t="s">
        <v>7</v>
      </c>
      <c r="D1191" s="659" t="s">
        <v>5473</v>
      </c>
      <c r="E1191" s="661" t="s">
        <v>26</v>
      </c>
      <c r="F1191" s="831" t="s">
        <v>15246</v>
      </c>
      <c r="G1191" s="831"/>
      <c r="H1191" s="831">
        <v>7.3442999999999994E-2</v>
      </c>
      <c r="I1191" s="831"/>
      <c r="J1191" s="832">
        <v>0.37380000000000002</v>
      </c>
      <c r="K1191" s="832"/>
      <c r="L1191" s="833"/>
    </row>
    <row r="1192" spans="1:12" ht="24" customHeight="1">
      <c r="A1192" s="664" t="s">
        <v>14073</v>
      </c>
      <c r="B1192" s="660" t="s">
        <v>14278</v>
      </c>
      <c r="C1192" s="659" t="s">
        <v>7</v>
      </c>
      <c r="D1192" s="659" t="s">
        <v>6260</v>
      </c>
      <c r="E1192" s="661" t="s">
        <v>26</v>
      </c>
      <c r="F1192" s="831" t="s">
        <v>15040</v>
      </c>
      <c r="G1192" s="831"/>
      <c r="H1192" s="831">
        <v>7.3442999999999994E-2</v>
      </c>
      <c r="I1192" s="831"/>
      <c r="J1192" s="832">
        <v>0.52810000000000001</v>
      </c>
      <c r="K1192" s="832"/>
      <c r="L1192" s="833"/>
    </row>
    <row r="1193" spans="1:12" ht="17.100000000000001" customHeight="1">
      <c r="A1193" s="645"/>
      <c r="B1193" s="643"/>
      <c r="C1193" s="643"/>
      <c r="D1193" s="643"/>
      <c r="E1193" s="643"/>
      <c r="F1193" s="643"/>
      <c r="G1193" s="643"/>
      <c r="H1193" s="643"/>
      <c r="I1193" s="643"/>
      <c r="J1193" s="643" t="s">
        <v>14990</v>
      </c>
      <c r="K1193" s="643"/>
      <c r="L1193" s="646" t="s">
        <v>15486</v>
      </c>
    </row>
    <row r="1194" spans="1:12">
      <c r="A1194" s="827" t="s">
        <v>14071</v>
      </c>
      <c r="B1194" s="828"/>
      <c r="C1194" s="828"/>
      <c r="D1194" s="828"/>
      <c r="E1194" s="828"/>
      <c r="F1194" s="828"/>
      <c r="G1194" s="828"/>
      <c r="H1194" s="828"/>
      <c r="I1194" s="641"/>
      <c r="J1194" s="641"/>
      <c r="K1194" s="641"/>
      <c r="L1194" s="642"/>
    </row>
    <row r="1195" spans="1:12" ht="17.100000000000001" customHeight="1">
      <c r="A1195" s="640" t="s">
        <v>14994</v>
      </c>
      <c r="B1195" s="643" t="s">
        <v>14089</v>
      </c>
      <c r="C1195" s="641" t="s">
        <v>14088</v>
      </c>
      <c r="D1195" s="641" t="s">
        <v>14087</v>
      </c>
      <c r="E1195" s="644" t="s">
        <v>14085</v>
      </c>
      <c r="F1195" s="829" t="s">
        <v>14083</v>
      </c>
      <c r="G1195" s="829"/>
      <c r="H1195" s="829" t="s">
        <v>14993</v>
      </c>
      <c r="I1195" s="829"/>
      <c r="J1195" s="829" t="s">
        <v>14082</v>
      </c>
      <c r="K1195" s="829"/>
      <c r="L1195" s="830"/>
    </row>
    <row r="1196" spans="1:12" ht="24" customHeight="1">
      <c r="A1196" s="664" t="s">
        <v>14073</v>
      </c>
      <c r="B1196" s="660" t="s">
        <v>14439</v>
      </c>
      <c r="C1196" s="659" t="s">
        <v>7</v>
      </c>
      <c r="D1196" s="659" t="s">
        <v>9083</v>
      </c>
      <c r="E1196" s="661" t="s">
        <v>49</v>
      </c>
      <c r="F1196" s="831" t="s">
        <v>15348</v>
      </c>
      <c r="G1196" s="831"/>
      <c r="H1196" s="831">
        <v>1.7000000000000001E-2</v>
      </c>
      <c r="I1196" s="831"/>
      <c r="J1196" s="832">
        <v>0.03</v>
      </c>
      <c r="K1196" s="832"/>
      <c r="L1196" s="833"/>
    </row>
    <row r="1197" spans="1:12" ht="24" customHeight="1">
      <c r="A1197" s="664" t="s">
        <v>14073</v>
      </c>
      <c r="B1197" s="660" t="s">
        <v>14440</v>
      </c>
      <c r="C1197" s="659" t="s">
        <v>7</v>
      </c>
      <c r="D1197" s="659" t="s">
        <v>5456</v>
      </c>
      <c r="E1197" s="661" t="s">
        <v>49</v>
      </c>
      <c r="F1197" s="831" t="s">
        <v>15347</v>
      </c>
      <c r="G1197" s="831"/>
      <c r="H1197" s="831">
        <v>8.9999999999999993E-3</v>
      </c>
      <c r="I1197" s="831"/>
      <c r="J1197" s="832">
        <v>0.71</v>
      </c>
      <c r="K1197" s="832"/>
      <c r="L1197" s="833"/>
    </row>
    <row r="1198" spans="1:12" ht="24" customHeight="1">
      <c r="A1198" s="664" t="s">
        <v>14073</v>
      </c>
      <c r="B1198" s="660" t="s">
        <v>14438</v>
      </c>
      <c r="C1198" s="659" t="s">
        <v>7</v>
      </c>
      <c r="D1198" s="659" t="s">
        <v>8116</v>
      </c>
      <c r="E1198" s="661" t="s">
        <v>49</v>
      </c>
      <c r="F1198" s="831" t="s">
        <v>15346</v>
      </c>
      <c r="G1198" s="831"/>
      <c r="H1198" s="831">
        <v>1.0999999999999999E-2</v>
      </c>
      <c r="I1198" s="831"/>
      <c r="J1198" s="832">
        <v>0.76</v>
      </c>
      <c r="K1198" s="832"/>
      <c r="L1198" s="833"/>
    </row>
    <row r="1199" spans="1:12" ht="24" customHeight="1">
      <c r="A1199" s="664" t="s">
        <v>14073</v>
      </c>
      <c r="B1199" s="660" t="s">
        <v>14775</v>
      </c>
      <c r="C1199" s="659" t="s">
        <v>7</v>
      </c>
      <c r="D1199" s="659" t="s">
        <v>6424</v>
      </c>
      <c r="E1199" s="661" t="s">
        <v>49</v>
      </c>
      <c r="F1199" s="831" t="s">
        <v>16348</v>
      </c>
      <c r="G1199" s="831"/>
      <c r="H1199" s="831">
        <v>1</v>
      </c>
      <c r="I1199" s="831"/>
      <c r="J1199" s="832">
        <v>3.09</v>
      </c>
      <c r="K1199" s="832"/>
      <c r="L1199" s="833"/>
    </row>
    <row r="1200" spans="1:12" ht="17.100000000000001" customHeight="1">
      <c r="A1200" s="645"/>
      <c r="B1200" s="643"/>
      <c r="C1200" s="643"/>
      <c r="D1200" s="643"/>
      <c r="E1200" s="643"/>
      <c r="F1200" s="643"/>
      <c r="G1200" s="643"/>
      <c r="H1200" s="643"/>
      <c r="I1200" s="643"/>
      <c r="J1200" s="643" t="s">
        <v>14990</v>
      </c>
      <c r="K1200" s="643"/>
      <c r="L1200" s="646" t="s">
        <v>16117</v>
      </c>
    </row>
    <row r="1201" spans="1:12">
      <c r="A1201" s="827" t="s">
        <v>14094</v>
      </c>
      <c r="B1201" s="828"/>
      <c r="C1201" s="828"/>
      <c r="D1201" s="828"/>
      <c r="E1201" s="828"/>
      <c r="F1201" s="828"/>
      <c r="G1201" s="828"/>
      <c r="H1201" s="828"/>
      <c r="I1201" s="641"/>
      <c r="J1201" s="641"/>
      <c r="K1201" s="641"/>
      <c r="L1201" s="642"/>
    </row>
    <row r="1202" spans="1:12" ht="17.100000000000001" customHeight="1">
      <c r="A1202" s="640" t="s">
        <v>14994</v>
      </c>
      <c r="B1202" s="643" t="s">
        <v>14089</v>
      </c>
      <c r="C1202" s="641" t="s">
        <v>14088</v>
      </c>
      <c r="D1202" s="641" t="s">
        <v>14087</v>
      </c>
      <c r="E1202" s="644" t="s">
        <v>14085</v>
      </c>
      <c r="F1202" s="829" t="s">
        <v>14083</v>
      </c>
      <c r="G1202" s="829"/>
      <c r="H1202" s="829" t="s">
        <v>14993</v>
      </c>
      <c r="I1202" s="829"/>
      <c r="J1202" s="829" t="s">
        <v>14082</v>
      </c>
      <c r="K1202" s="829"/>
      <c r="L1202" s="830"/>
    </row>
    <row r="1203" spans="1:12" ht="24" customHeight="1">
      <c r="A1203" s="664" t="s">
        <v>14073</v>
      </c>
      <c r="B1203" s="660" t="s">
        <v>14095</v>
      </c>
      <c r="C1203" s="659" t="s">
        <v>7</v>
      </c>
      <c r="D1203" s="659" t="s">
        <v>11736</v>
      </c>
      <c r="E1203" s="661" t="s">
        <v>26</v>
      </c>
      <c r="F1203" s="831" t="s">
        <v>14996</v>
      </c>
      <c r="G1203" s="831"/>
      <c r="H1203" s="831">
        <v>0.14340510000000001</v>
      </c>
      <c r="I1203" s="831"/>
      <c r="J1203" s="832">
        <v>0.1018</v>
      </c>
      <c r="K1203" s="832"/>
      <c r="L1203" s="833"/>
    </row>
    <row r="1204" spans="1:12" ht="17.100000000000001" customHeight="1">
      <c r="A1204" s="645"/>
      <c r="B1204" s="643"/>
      <c r="C1204" s="643"/>
      <c r="D1204" s="643"/>
      <c r="E1204" s="643"/>
      <c r="F1204" s="643"/>
      <c r="G1204" s="643"/>
      <c r="H1204" s="643"/>
      <c r="I1204" s="643"/>
      <c r="J1204" s="643" t="s">
        <v>14990</v>
      </c>
      <c r="K1204" s="643"/>
      <c r="L1204" s="646" t="s">
        <v>15370</v>
      </c>
    </row>
    <row r="1205" spans="1:12">
      <c r="A1205" s="827" t="s">
        <v>14096</v>
      </c>
      <c r="B1205" s="828"/>
      <c r="C1205" s="828"/>
      <c r="D1205" s="828"/>
      <c r="E1205" s="828"/>
      <c r="F1205" s="828"/>
      <c r="G1205" s="828"/>
      <c r="H1205" s="828"/>
      <c r="I1205" s="641"/>
      <c r="J1205" s="641"/>
      <c r="K1205" s="641"/>
      <c r="L1205" s="642"/>
    </row>
    <row r="1206" spans="1:12" ht="17.100000000000001" customHeight="1">
      <c r="A1206" s="640" t="s">
        <v>14994</v>
      </c>
      <c r="B1206" s="643" t="s">
        <v>14089</v>
      </c>
      <c r="C1206" s="641" t="s">
        <v>14088</v>
      </c>
      <c r="D1206" s="641" t="s">
        <v>14087</v>
      </c>
      <c r="E1206" s="644" t="s">
        <v>14085</v>
      </c>
      <c r="F1206" s="829" t="s">
        <v>14083</v>
      </c>
      <c r="G1206" s="829"/>
      <c r="H1206" s="829" t="s">
        <v>14993</v>
      </c>
      <c r="I1206" s="829"/>
      <c r="J1206" s="829" t="s">
        <v>14082</v>
      </c>
      <c r="K1206" s="829"/>
      <c r="L1206" s="830"/>
    </row>
    <row r="1207" spans="1:12" ht="24" customHeight="1">
      <c r="A1207" s="664" t="s">
        <v>14073</v>
      </c>
      <c r="B1207" s="660" t="s">
        <v>14097</v>
      </c>
      <c r="C1207" s="659" t="s">
        <v>7</v>
      </c>
      <c r="D1207" s="659" t="s">
        <v>11676</v>
      </c>
      <c r="E1207" s="661" t="s">
        <v>26</v>
      </c>
      <c r="F1207" s="831" t="s">
        <v>14995</v>
      </c>
      <c r="G1207" s="831"/>
      <c r="H1207" s="831">
        <v>0.14340510000000001</v>
      </c>
      <c r="I1207" s="831"/>
      <c r="J1207" s="832">
        <v>0.01</v>
      </c>
      <c r="K1207" s="832"/>
      <c r="L1207" s="833"/>
    </row>
    <row r="1208" spans="1:12" ht="17.100000000000001" customHeight="1">
      <c r="A1208" s="645"/>
      <c r="B1208" s="643"/>
      <c r="C1208" s="643"/>
      <c r="D1208" s="643"/>
      <c r="E1208" s="643"/>
      <c r="F1208" s="643"/>
      <c r="G1208" s="643"/>
      <c r="H1208" s="643"/>
      <c r="I1208" s="643"/>
      <c r="J1208" s="643" t="s">
        <v>14990</v>
      </c>
      <c r="K1208" s="643"/>
      <c r="L1208" s="646" t="s">
        <v>15028</v>
      </c>
    </row>
    <row r="1209" spans="1:12">
      <c r="A1209" s="827" t="s">
        <v>14100</v>
      </c>
      <c r="B1209" s="828"/>
      <c r="C1209" s="828"/>
      <c r="D1209" s="828"/>
      <c r="E1209" s="828"/>
      <c r="F1209" s="828"/>
      <c r="G1209" s="828"/>
      <c r="H1209" s="828"/>
      <c r="I1209" s="641"/>
      <c r="J1209" s="641"/>
      <c r="K1209" s="641"/>
      <c r="L1209" s="642"/>
    </row>
    <row r="1210" spans="1:12" ht="17.100000000000001" customHeight="1">
      <c r="A1210" s="640" t="s">
        <v>14994</v>
      </c>
      <c r="B1210" s="643" t="s">
        <v>14089</v>
      </c>
      <c r="C1210" s="641" t="s">
        <v>14088</v>
      </c>
      <c r="D1210" s="641" t="s">
        <v>14087</v>
      </c>
      <c r="E1210" s="644" t="s">
        <v>14085</v>
      </c>
      <c r="F1210" s="829" t="s">
        <v>14083</v>
      </c>
      <c r="G1210" s="829"/>
      <c r="H1210" s="829" t="s">
        <v>14993</v>
      </c>
      <c r="I1210" s="829"/>
      <c r="J1210" s="829" t="s">
        <v>14082</v>
      </c>
      <c r="K1210" s="829"/>
      <c r="L1210" s="830"/>
    </row>
    <row r="1211" spans="1:12" ht="24" customHeight="1">
      <c r="A1211" s="664" t="s">
        <v>14073</v>
      </c>
      <c r="B1211" s="660" t="s">
        <v>14103</v>
      </c>
      <c r="C1211" s="659" t="s">
        <v>7</v>
      </c>
      <c r="D1211" s="659" t="s">
        <v>11501</v>
      </c>
      <c r="E1211" s="661" t="s">
        <v>26</v>
      </c>
      <c r="F1211" s="831" t="s">
        <v>14992</v>
      </c>
      <c r="G1211" s="831"/>
      <c r="H1211" s="831">
        <v>0.14340510000000001</v>
      </c>
      <c r="I1211" s="831"/>
      <c r="J1211" s="832">
        <v>0.3155</v>
      </c>
      <c r="K1211" s="832"/>
      <c r="L1211" s="833"/>
    </row>
    <row r="1212" spans="1:12" ht="24" customHeight="1">
      <c r="A1212" s="664" t="s">
        <v>14073</v>
      </c>
      <c r="B1212" s="660" t="s">
        <v>14101</v>
      </c>
      <c r="C1212" s="659" t="s">
        <v>7</v>
      </c>
      <c r="D1212" s="659" t="s">
        <v>11582</v>
      </c>
      <c r="E1212" s="661" t="s">
        <v>26</v>
      </c>
      <c r="F1212" s="831" t="s">
        <v>14991</v>
      </c>
      <c r="G1212" s="831"/>
      <c r="H1212" s="831">
        <v>0.14340510000000001</v>
      </c>
      <c r="I1212" s="831"/>
      <c r="J1212" s="832">
        <v>5.0200000000000002E-2</v>
      </c>
      <c r="K1212" s="832"/>
      <c r="L1212" s="833"/>
    </row>
    <row r="1213" spans="1:12" ht="17.100000000000001" customHeight="1">
      <c r="A1213" s="645"/>
      <c r="B1213" s="643"/>
      <c r="C1213" s="643"/>
      <c r="D1213" s="643"/>
      <c r="E1213" s="643"/>
      <c r="F1213" s="643"/>
      <c r="G1213" s="643"/>
      <c r="H1213" s="643"/>
      <c r="I1213" s="643"/>
      <c r="J1213" s="643" t="s">
        <v>14990</v>
      </c>
      <c r="K1213" s="643"/>
      <c r="L1213" s="646" t="s">
        <v>15191</v>
      </c>
    </row>
    <row r="1214" spans="1:12" ht="17.100000000000001" customHeight="1">
      <c r="A1214" s="640" t="s">
        <v>14988</v>
      </c>
      <c r="B1214" s="641"/>
      <c r="C1214" s="641"/>
      <c r="D1214" s="641"/>
      <c r="E1214" s="641"/>
      <c r="F1214" s="641"/>
      <c r="G1214" s="641"/>
      <c r="H1214" s="641"/>
      <c r="I1214" s="641"/>
      <c r="J1214" s="641"/>
      <c r="K1214" s="641"/>
      <c r="L1214" s="642"/>
    </row>
    <row r="1215" spans="1:12" ht="17.100000000000001" customHeight="1">
      <c r="A1215" s="645"/>
      <c r="B1215" s="643"/>
      <c r="C1215" s="643"/>
      <c r="D1215" s="643"/>
      <c r="E1215" s="643"/>
      <c r="F1215" s="643"/>
      <c r="G1215" s="643"/>
      <c r="H1215" s="643"/>
      <c r="I1215" s="643"/>
      <c r="J1215" s="643" t="s">
        <v>14987</v>
      </c>
      <c r="K1215" s="643"/>
      <c r="L1215" s="646" t="s">
        <v>16347</v>
      </c>
    </row>
    <row r="1216" spans="1:12" ht="17.100000000000001" customHeight="1">
      <c r="A1216" s="645"/>
      <c r="B1216" s="643"/>
      <c r="C1216" s="643"/>
      <c r="D1216" s="643"/>
      <c r="E1216" s="643"/>
      <c r="F1216" s="643"/>
      <c r="G1216" s="643"/>
      <c r="H1216" s="643"/>
      <c r="I1216" s="643"/>
      <c r="J1216" s="643" t="s">
        <v>14985</v>
      </c>
      <c r="K1216" s="643" t="s">
        <v>14984</v>
      </c>
      <c r="L1216" s="646" t="s">
        <v>16346</v>
      </c>
    </row>
    <row r="1217" spans="1:12" ht="17.100000000000001" customHeight="1">
      <c r="A1217" s="645"/>
      <c r="B1217" s="643"/>
      <c r="C1217" s="643"/>
      <c r="D1217" s="643"/>
      <c r="E1217" s="643"/>
      <c r="F1217" s="643"/>
      <c r="G1217" s="643"/>
      <c r="H1217" s="643"/>
      <c r="I1217" s="643"/>
      <c r="J1217" s="643" t="s">
        <v>14982</v>
      </c>
      <c r="K1217" s="643"/>
      <c r="L1217" s="646" t="s">
        <v>16320</v>
      </c>
    </row>
    <row r="1218" spans="1:12" ht="17.100000000000001" customHeight="1">
      <c r="A1218" s="645"/>
      <c r="B1218" s="643"/>
      <c r="C1218" s="643"/>
      <c r="D1218" s="643"/>
      <c r="E1218" s="643"/>
      <c r="F1218" s="643"/>
      <c r="G1218" s="643"/>
      <c r="H1218" s="643"/>
      <c r="I1218" s="643"/>
      <c r="J1218" s="643" t="s">
        <v>14980</v>
      </c>
      <c r="K1218" s="643" t="s">
        <v>14873</v>
      </c>
      <c r="L1218" s="646" t="s">
        <v>16345</v>
      </c>
    </row>
    <row r="1219" spans="1:12" ht="17.100000000000001" customHeight="1">
      <c r="A1219" s="645"/>
      <c r="B1219" s="643"/>
      <c r="C1219" s="643"/>
      <c r="D1219" s="643"/>
      <c r="E1219" s="643"/>
      <c r="F1219" s="643"/>
      <c r="G1219" s="643"/>
      <c r="H1219" s="643"/>
      <c r="I1219" s="643"/>
      <c r="J1219" s="643" t="s">
        <v>14978</v>
      </c>
      <c r="K1219" s="643"/>
      <c r="L1219" s="646" t="s">
        <v>16344</v>
      </c>
    </row>
    <row r="1220" spans="1:12" ht="30" customHeight="1">
      <c r="A1220" s="647"/>
      <c r="B1220" s="644"/>
      <c r="C1220" s="644"/>
      <c r="D1220" s="644"/>
      <c r="E1220" s="644"/>
      <c r="F1220" s="644"/>
      <c r="G1220" s="644"/>
      <c r="H1220" s="644"/>
      <c r="I1220" s="644"/>
      <c r="J1220" s="644"/>
      <c r="K1220" s="644"/>
      <c r="L1220" s="648"/>
    </row>
    <row r="1221" spans="1:12" ht="36" customHeight="1">
      <c r="A1221" s="662" t="s">
        <v>16343</v>
      </c>
      <c r="B1221" s="657" t="s">
        <v>14773</v>
      </c>
      <c r="C1221" s="656" t="s">
        <v>7</v>
      </c>
      <c r="D1221" s="656" t="s">
        <v>414</v>
      </c>
      <c r="E1221" s="658" t="s">
        <v>49</v>
      </c>
      <c r="F1221" s="657"/>
      <c r="G1221" s="657"/>
      <c r="H1221" s="657"/>
      <c r="I1221" s="657"/>
      <c r="J1221" s="657"/>
      <c r="K1221" s="657"/>
      <c r="L1221" s="663"/>
    </row>
    <row r="1222" spans="1:12">
      <c r="A1222" s="827" t="s">
        <v>14098</v>
      </c>
      <c r="B1222" s="828"/>
      <c r="C1222" s="828"/>
      <c r="D1222" s="828"/>
      <c r="E1222" s="828"/>
      <c r="F1222" s="828"/>
      <c r="G1222" s="828"/>
      <c r="H1222" s="828"/>
      <c r="I1222" s="641"/>
      <c r="J1222" s="641"/>
      <c r="K1222" s="641"/>
      <c r="L1222" s="642"/>
    </row>
    <row r="1223" spans="1:12" ht="17.100000000000001" customHeight="1">
      <c r="A1223" s="640" t="s">
        <v>14994</v>
      </c>
      <c r="B1223" s="643" t="s">
        <v>14089</v>
      </c>
      <c r="C1223" s="641" t="s">
        <v>14088</v>
      </c>
      <c r="D1223" s="641" t="s">
        <v>14087</v>
      </c>
      <c r="E1223" s="644" t="s">
        <v>14085</v>
      </c>
      <c r="F1223" s="829" t="s">
        <v>14083</v>
      </c>
      <c r="G1223" s="829"/>
      <c r="H1223" s="829" t="s">
        <v>14993</v>
      </c>
      <c r="I1223" s="829"/>
      <c r="J1223" s="829" t="s">
        <v>14082</v>
      </c>
      <c r="K1223" s="829"/>
      <c r="L1223" s="830"/>
    </row>
    <row r="1224" spans="1:12" ht="24" customHeight="1">
      <c r="A1224" s="664" t="s">
        <v>14073</v>
      </c>
      <c r="B1224" s="660" t="s">
        <v>14277</v>
      </c>
      <c r="C1224" s="659" t="s">
        <v>7</v>
      </c>
      <c r="D1224" s="659" t="s">
        <v>11564</v>
      </c>
      <c r="E1224" s="661" t="s">
        <v>26</v>
      </c>
      <c r="F1224" s="831" t="s">
        <v>15249</v>
      </c>
      <c r="G1224" s="831"/>
      <c r="H1224" s="831">
        <v>0.21293419999999999</v>
      </c>
      <c r="I1224" s="831"/>
      <c r="J1224" s="832">
        <v>0.1767</v>
      </c>
      <c r="K1224" s="832"/>
      <c r="L1224" s="833"/>
    </row>
    <row r="1225" spans="1:12" ht="24" customHeight="1">
      <c r="A1225" s="664" t="s">
        <v>14073</v>
      </c>
      <c r="B1225" s="660" t="s">
        <v>14276</v>
      </c>
      <c r="C1225" s="659" t="s">
        <v>7</v>
      </c>
      <c r="D1225" s="659" t="s">
        <v>11590</v>
      </c>
      <c r="E1225" s="661" t="s">
        <v>26</v>
      </c>
      <c r="F1225" s="831" t="s">
        <v>15248</v>
      </c>
      <c r="G1225" s="831"/>
      <c r="H1225" s="831">
        <v>0.21293419999999999</v>
      </c>
      <c r="I1225" s="831"/>
      <c r="J1225" s="832">
        <v>5.11E-2</v>
      </c>
      <c r="K1225" s="832"/>
      <c r="L1225" s="833"/>
    </row>
    <row r="1226" spans="1:12" ht="17.100000000000001" customHeight="1">
      <c r="A1226" s="645"/>
      <c r="B1226" s="643"/>
      <c r="C1226" s="643"/>
      <c r="D1226" s="643"/>
      <c r="E1226" s="643"/>
      <c r="F1226" s="643"/>
      <c r="G1226" s="643"/>
      <c r="H1226" s="643"/>
      <c r="I1226" s="643"/>
      <c r="J1226" s="643" t="s">
        <v>14990</v>
      </c>
      <c r="K1226" s="643"/>
      <c r="L1226" s="646" t="s">
        <v>15214</v>
      </c>
    </row>
    <row r="1227" spans="1:12">
      <c r="A1227" s="827" t="s">
        <v>14092</v>
      </c>
      <c r="B1227" s="828"/>
      <c r="C1227" s="828"/>
      <c r="D1227" s="828"/>
      <c r="E1227" s="828"/>
      <c r="F1227" s="828"/>
      <c r="G1227" s="828"/>
      <c r="H1227" s="828"/>
      <c r="I1227" s="641"/>
      <c r="J1227" s="641"/>
      <c r="K1227" s="641"/>
      <c r="L1227" s="642"/>
    </row>
    <row r="1228" spans="1:12" ht="17.100000000000001" customHeight="1">
      <c r="A1228" s="640" t="s">
        <v>14994</v>
      </c>
      <c r="B1228" s="643" t="s">
        <v>14089</v>
      </c>
      <c r="C1228" s="641" t="s">
        <v>14088</v>
      </c>
      <c r="D1228" s="641" t="s">
        <v>14087</v>
      </c>
      <c r="E1228" s="644" t="s">
        <v>14085</v>
      </c>
      <c r="F1228" s="829" t="s">
        <v>14083</v>
      </c>
      <c r="G1228" s="829"/>
      <c r="H1228" s="829" t="s">
        <v>14993</v>
      </c>
      <c r="I1228" s="829"/>
      <c r="J1228" s="829" t="s">
        <v>14082</v>
      </c>
      <c r="K1228" s="829"/>
      <c r="L1228" s="830"/>
    </row>
    <row r="1229" spans="1:12" ht="24" customHeight="1">
      <c r="A1229" s="664" t="s">
        <v>14073</v>
      </c>
      <c r="B1229" s="660" t="s">
        <v>14290</v>
      </c>
      <c r="C1229" s="659" t="s">
        <v>7</v>
      </c>
      <c r="D1229" s="659" t="s">
        <v>5473</v>
      </c>
      <c r="E1229" s="661" t="s">
        <v>26</v>
      </c>
      <c r="F1229" s="831" t="s">
        <v>15246</v>
      </c>
      <c r="G1229" s="831"/>
      <c r="H1229" s="831">
        <v>0.1088372</v>
      </c>
      <c r="I1229" s="831"/>
      <c r="J1229" s="832">
        <v>0.55400000000000005</v>
      </c>
      <c r="K1229" s="832"/>
      <c r="L1229" s="833"/>
    </row>
    <row r="1230" spans="1:12" ht="24" customHeight="1">
      <c r="A1230" s="664" t="s">
        <v>14073</v>
      </c>
      <c r="B1230" s="660" t="s">
        <v>14278</v>
      </c>
      <c r="C1230" s="659" t="s">
        <v>7</v>
      </c>
      <c r="D1230" s="659" t="s">
        <v>6260</v>
      </c>
      <c r="E1230" s="661" t="s">
        <v>26</v>
      </c>
      <c r="F1230" s="831" t="s">
        <v>15040</v>
      </c>
      <c r="G1230" s="831"/>
      <c r="H1230" s="831">
        <v>0.1088372</v>
      </c>
      <c r="I1230" s="831"/>
      <c r="J1230" s="832">
        <v>0.78249999999999997</v>
      </c>
      <c r="K1230" s="832"/>
      <c r="L1230" s="833"/>
    </row>
    <row r="1231" spans="1:12" ht="17.100000000000001" customHeight="1">
      <c r="A1231" s="645"/>
      <c r="B1231" s="643"/>
      <c r="C1231" s="643"/>
      <c r="D1231" s="643"/>
      <c r="E1231" s="643"/>
      <c r="F1231" s="643"/>
      <c r="G1231" s="643"/>
      <c r="H1231" s="643"/>
      <c r="I1231" s="643"/>
      <c r="J1231" s="643" t="s">
        <v>14990</v>
      </c>
      <c r="K1231" s="643"/>
      <c r="L1231" s="646" t="s">
        <v>16305</v>
      </c>
    </row>
    <row r="1232" spans="1:12">
      <c r="A1232" s="827" t="s">
        <v>14071</v>
      </c>
      <c r="B1232" s="828"/>
      <c r="C1232" s="828"/>
      <c r="D1232" s="828"/>
      <c r="E1232" s="828"/>
      <c r="F1232" s="828"/>
      <c r="G1232" s="828"/>
      <c r="H1232" s="828"/>
      <c r="I1232" s="641"/>
      <c r="J1232" s="641"/>
      <c r="K1232" s="641"/>
      <c r="L1232" s="642"/>
    </row>
    <row r="1233" spans="1:12" ht="17.100000000000001" customHeight="1">
      <c r="A1233" s="640" t="s">
        <v>14994</v>
      </c>
      <c r="B1233" s="643" t="s">
        <v>14089</v>
      </c>
      <c r="C1233" s="641" t="s">
        <v>14088</v>
      </c>
      <c r="D1233" s="641" t="s">
        <v>14087</v>
      </c>
      <c r="E1233" s="644" t="s">
        <v>14085</v>
      </c>
      <c r="F1233" s="829" t="s">
        <v>14083</v>
      </c>
      <c r="G1233" s="829"/>
      <c r="H1233" s="829" t="s">
        <v>14993</v>
      </c>
      <c r="I1233" s="829"/>
      <c r="J1233" s="829" t="s">
        <v>14082</v>
      </c>
      <c r="K1233" s="829"/>
      <c r="L1233" s="830"/>
    </row>
    <row r="1234" spans="1:12" ht="24" customHeight="1">
      <c r="A1234" s="664" t="s">
        <v>14073</v>
      </c>
      <c r="B1234" s="660" t="s">
        <v>14439</v>
      </c>
      <c r="C1234" s="659" t="s">
        <v>7</v>
      </c>
      <c r="D1234" s="659" t="s">
        <v>9083</v>
      </c>
      <c r="E1234" s="661" t="s">
        <v>49</v>
      </c>
      <c r="F1234" s="831" t="s">
        <v>15348</v>
      </c>
      <c r="G1234" s="831"/>
      <c r="H1234" s="831">
        <v>2.4E-2</v>
      </c>
      <c r="I1234" s="831"/>
      <c r="J1234" s="832">
        <v>0.04</v>
      </c>
      <c r="K1234" s="832"/>
      <c r="L1234" s="833"/>
    </row>
    <row r="1235" spans="1:12" ht="24" customHeight="1">
      <c r="A1235" s="664" t="s">
        <v>14073</v>
      </c>
      <c r="B1235" s="660" t="s">
        <v>14440</v>
      </c>
      <c r="C1235" s="659" t="s">
        <v>7</v>
      </c>
      <c r="D1235" s="659" t="s">
        <v>5456</v>
      </c>
      <c r="E1235" s="661" t="s">
        <v>49</v>
      </c>
      <c r="F1235" s="831" t="s">
        <v>15347</v>
      </c>
      <c r="G1235" s="831"/>
      <c r="H1235" s="831">
        <v>1.7999999999999999E-2</v>
      </c>
      <c r="I1235" s="831"/>
      <c r="J1235" s="832">
        <v>1.43</v>
      </c>
      <c r="K1235" s="832"/>
      <c r="L1235" s="833"/>
    </row>
    <row r="1236" spans="1:12" ht="24" customHeight="1">
      <c r="A1236" s="664" t="s">
        <v>14073</v>
      </c>
      <c r="B1236" s="660" t="s">
        <v>14438</v>
      </c>
      <c r="C1236" s="659" t="s">
        <v>7</v>
      </c>
      <c r="D1236" s="659" t="s">
        <v>8116</v>
      </c>
      <c r="E1236" s="661" t="s">
        <v>49</v>
      </c>
      <c r="F1236" s="831" t="s">
        <v>15346</v>
      </c>
      <c r="G1236" s="831"/>
      <c r="H1236" s="831">
        <v>2.1999999999999999E-2</v>
      </c>
      <c r="I1236" s="831"/>
      <c r="J1236" s="832">
        <v>1.52</v>
      </c>
      <c r="K1236" s="832"/>
      <c r="L1236" s="833"/>
    </row>
    <row r="1237" spans="1:12" ht="24" customHeight="1">
      <c r="A1237" s="664" t="s">
        <v>14073</v>
      </c>
      <c r="B1237" s="660" t="s">
        <v>14772</v>
      </c>
      <c r="C1237" s="659" t="s">
        <v>7</v>
      </c>
      <c r="D1237" s="659" t="s">
        <v>6426</v>
      </c>
      <c r="E1237" s="661" t="s">
        <v>49</v>
      </c>
      <c r="F1237" s="831" t="s">
        <v>15580</v>
      </c>
      <c r="G1237" s="831"/>
      <c r="H1237" s="831">
        <v>1</v>
      </c>
      <c r="I1237" s="831"/>
      <c r="J1237" s="832">
        <v>5.26</v>
      </c>
      <c r="K1237" s="832"/>
      <c r="L1237" s="833"/>
    </row>
    <row r="1238" spans="1:12" ht="17.100000000000001" customHeight="1">
      <c r="A1238" s="645"/>
      <c r="B1238" s="643"/>
      <c r="C1238" s="643"/>
      <c r="D1238" s="643"/>
      <c r="E1238" s="643"/>
      <c r="F1238" s="643"/>
      <c r="G1238" s="643"/>
      <c r="H1238" s="643"/>
      <c r="I1238" s="643"/>
      <c r="J1238" s="643" t="s">
        <v>14990</v>
      </c>
      <c r="K1238" s="643"/>
      <c r="L1238" s="646" t="s">
        <v>16342</v>
      </c>
    </row>
    <row r="1239" spans="1:12">
      <c r="A1239" s="827" t="s">
        <v>14094</v>
      </c>
      <c r="B1239" s="828"/>
      <c r="C1239" s="828"/>
      <c r="D1239" s="828"/>
      <c r="E1239" s="828"/>
      <c r="F1239" s="828"/>
      <c r="G1239" s="828"/>
      <c r="H1239" s="828"/>
      <c r="I1239" s="641"/>
      <c r="J1239" s="641"/>
      <c r="K1239" s="641"/>
      <c r="L1239" s="642"/>
    </row>
    <row r="1240" spans="1:12" ht="17.100000000000001" customHeight="1">
      <c r="A1240" s="640" t="s">
        <v>14994</v>
      </c>
      <c r="B1240" s="643" t="s">
        <v>14089</v>
      </c>
      <c r="C1240" s="641" t="s">
        <v>14088</v>
      </c>
      <c r="D1240" s="641" t="s">
        <v>14087</v>
      </c>
      <c r="E1240" s="644" t="s">
        <v>14085</v>
      </c>
      <c r="F1240" s="829" t="s">
        <v>14083</v>
      </c>
      <c r="G1240" s="829"/>
      <c r="H1240" s="829" t="s">
        <v>14993</v>
      </c>
      <c r="I1240" s="829"/>
      <c r="J1240" s="829" t="s">
        <v>14082</v>
      </c>
      <c r="K1240" s="829"/>
      <c r="L1240" s="830"/>
    </row>
    <row r="1241" spans="1:12" ht="24" customHeight="1">
      <c r="A1241" s="664" t="s">
        <v>14073</v>
      </c>
      <c r="B1241" s="660" t="s">
        <v>14095</v>
      </c>
      <c r="C1241" s="659" t="s">
        <v>7</v>
      </c>
      <c r="D1241" s="659" t="s">
        <v>11736</v>
      </c>
      <c r="E1241" s="661" t="s">
        <v>26</v>
      </c>
      <c r="F1241" s="831" t="s">
        <v>14996</v>
      </c>
      <c r="G1241" s="831"/>
      <c r="H1241" s="831">
        <v>0.21293419999999999</v>
      </c>
      <c r="I1241" s="831"/>
      <c r="J1241" s="832">
        <v>0.1512</v>
      </c>
      <c r="K1241" s="832"/>
      <c r="L1241" s="833"/>
    </row>
    <row r="1242" spans="1:12" ht="17.100000000000001" customHeight="1">
      <c r="A1242" s="645"/>
      <c r="B1242" s="643"/>
      <c r="C1242" s="643"/>
      <c r="D1242" s="643"/>
      <c r="E1242" s="643"/>
      <c r="F1242" s="643"/>
      <c r="G1242" s="643"/>
      <c r="H1242" s="643"/>
      <c r="I1242" s="643"/>
      <c r="J1242" s="643" t="s">
        <v>14990</v>
      </c>
      <c r="K1242" s="643"/>
      <c r="L1242" s="646" t="s">
        <v>15241</v>
      </c>
    </row>
    <row r="1243" spans="1:12">
      <c r="A1243" s="827" t="s">
        <v>14096</v>
      </c>
      <c r="B1243" s="828"/>
      <c r="C1243" s="828"/>
      <c r="D1243" s="828"/>
      <c r="E1243" s="828"/>
      <c r="F1243" s="828"/>
      <c r="G1243" s="828"/>
      <c r="H1243" s="828"/>
      <c r="I1243" s="641"/>
      <c r="J1243" s="641"/>
      <c r="K1243" s="641"/>
      <c r="L1243" s="642"/>
    </row>
    <row r="1244" spans="1:12" ht="17.100000000000001" customHeight="1">
      <c r="A1244" s="640" t="s">
        <v>14994</v>
      </c>
      <c r="B1244" s="643" t="s">
        <v>14089</v>
      </c>
      <c r="C1244" s="641" t="s">
        <v>14088</v>
      </c>
      <c r="D1244" s="641" t="s">
        <v>14087</v>
      </c>
      <c r="E1244" s="644" t="s">
        <v>14085</v>
      </c>
      <c r="F1244" s="829" t="s">
        <v>14083</v>
      </c>
      <c r="G1244" s="829"/>
      <c r="H1244" s="829" t="s">
        <v>14993</v>
      </c>
      <c r="I1244" s="829"/>
      <c r="J1244" s="829" t="s">
        <v>14082</v>
      </c>
      <c r="K1244" s="829"/>
      <c r="L1244" s="830"/>
    </row>
    <row r="1245" spans="1:12" ht="24" customHeight="1">
      <c r="A1245" s="664" t="s">
        <v>14073</v>
      </c>
      <c r="B1245" s="660" t="s">
        <v>14097</v>
      </c>
      <c r="C1245" s="659" t="s">
        <v>7</v>
      </c>
      <c r="D1245" s="659" t="s">
        <v>11676</v>
      </c>
      <c r="E1245" s="661" t="s">
        <v>26</v>
      </c>
      <c r="F1245" s="831" t="s">
        <v>14995</v>
      </c>
      <c r="G1245" s="831"/>
      <c r="H1245" s="831">
        <v>0.21293419999999999</v>
      </c>
      <c r="I1245" s="831"/>
      <c r="J1245" s="832">
        <v>1.49E-2</v>
      </c>
      <c r="K1245" s="832"/>
      <c r="L1245" s="833"/>
    </row>
    <row r="1246" spans="1:12" ht="17.100000000000001" customHeight="1">
      <c r="A1246" s="645"/>
      <c r="B1246" s="643"/>
      <c r="C1246" s="643"/>
      <c r="D1246" s="643"/>
      <c r="E1246" s="643"/>
      <c r="F1246" s="643"/>
      <c r="G1246" s="643"/>
      <c r="H1246" s="643"/>
      <c r="I1246" s="643"/>
      <c r="J1246" s="643" t="s">
        <v>14990</v>
      </c>
      <c r="K1246" s="643"/>
      <c r="L1246" s="646" t="s">
        <v>15028</v>
      </c>
    </row>
    <row r="1247" spans="1:12">
      <c r="A1247" s="827" t="s">
        <v>14100</v>
      </c>
      <c r="B1247" s="828"/>
      <c r="C1247" s="828"/>
      <c r="D1247" s="828"/>
      <c r="E1247" s="828"/>
      <c r="F1247" s="828"/>
      <c r="G1247" s="828"/>
      <c r="H1247" s="828"/>
      <c r="I1247" s="641"/>
      <c r="J1247" s="641"/>
      <c r="K1247" s="641"/>
      <c r="L1247" s="642"/>
    </row>
    <row r="1248" spans="1:12" ht="17.100000000000001" customHeight="1">
      <c r="A1248" s="640" t="s">
        <v>14994</v>
      </c>
      <c r="B1248" s="643" t="s">
        <v>14089</v>
      </c>
      <c r="C1248" s="641" t="s">
        <v>14088</v>
      </c>
      <c r="D1248" s="641" t="s">
        <v>14087</v>
      </c>
      <c r="E1248" s="644" t="s">
        <v>14085</v>
      </c>
      <c r="F1248" s="829" t="s">
        <v>14083</v>
      </c>
      <c r="G1248" s="829"/>
      <c r="H1248" s="829" t="s">
        <v>14993</v>
      </c>
      <c r="I1248" s="829"/>
      <c r="J1248" s="829" t="s">
        <v>14082</v>
      </c>
      <c r="K1248" s="829"/>
      <c r="L1248" s="830"/>
    </row>
    <row r="1249" spans="1:12" ht="24" customHeight="1">
      <c r="A1249" s="664" t="s">
        <v>14073</v>
      </c>
      <c r="B1249" s="660" t="s">
        <v>14103</v>
      </c>
      <c r="C1249" s="659" t="s">
        <v>7</v>
      </c>
      <c r="D1249" s="659" t="s">
        <v>11501</v>
      </c>
      <c r="E1249" s="661" t="s">
        <v>26</v>
      </c>
      <c r="F1249" s="831" t="s">
        <v>14992</v>
      </c>
      <c r="G1249" s="831"/>
      <c r="H1249" s="831">
        <v>0.21293419999999999</v>
      </c>
      <c r="I1249" s="831"/>
      <c r="J1249" s="832">
        <v>0.46850000000000003</v>
      </c>
      <c r="K1249" s="832"/>
      <c r="L1249" s="833"/>
    </row>
    <row r="1250" spans="1:12" ht="24" customHeight="1">
      <c r="A1250" s="664" t="s">
        <v>14073</v>
      </c>
      <c r="B1250" s="660" t="s">
        <v>14101</v>
      </c>
      <c r="C1250" s="659" t="s">
        <v>7</v>
      </c>
      <c r="D1250" s="659" t="s">
        <v>11582</v>
      </c>
      <c r="E1250" s="661" t="s">
        <v>26</v>
      </c>
      <c r="F1250" s="831" t="s">
        <v>14991</v>
      </c>
      <c r="G1250" s="831"/>
      <c r="H1250" s="831">
        <v>0.21293419999999999</v>
      </c>
      <c r="I1250" s="831"/>
      <c r="J1250" s="832">
        <v>7.4499999999999997E-2</v>
      </c>
      <c r="K1250" s="832"/>
      <c r="L1250" s="833"/>
    </row>
    <row r="1251" spans="1:12" ht="17.100000000000001" customHeight="1">
      <c r="A1251" s="645"/>
      <c r="B1251" s="643"/>
      <c r="C1251" s="643"/>
      <c r="D1251" s="643"/>
      <c r="E1251" s="643"/>
      <c r="F1251" s="643"/>
      <c r="G1251" s="643"/>
      <c r="H1251" s="643"/>
      <c r="I1251" s="643"/>
      <c r="J1251" s="643" t="s">
        <v>14990</v>
      </c>
      <c r="K1251" s="643"/>
      <c r="L1251" s="646" t="s">
        <v>15955</v>
      </c>
    </row>
    <row r="1252" spans="1:12" ht="17.100000000000001" customHeight="1">
      <c r="A1252" s="640" t="s">
        <v>14988</v>
      </c>
      <c r="B1252" s="641"/>
      <c r="C1252" s="641"/>
      <c r="D1252" s="641"/>
      <c r="E1252" s="641"/>
      <c r="F1252" s="641"/>
      <c r="G1252" s="641"/>
      <c r="H1252" s="641"/>
      <c r="I1252" s="641"/>
      <c r="J1252" s="641"/>
      <c r="K1252" s="641"/>
      <c r="L1252" s="642"/>
    </row>
    <row r="1253" spans="1:12" ht="17.100000000000001" customHeight="1">
      <c r="A1253" s="645"/>
      <c r="B1253" s="643"/>
      <c r="C1253" s="643"/>
      <c r="D1253" s="643"/>
      <c r="E1253" s="643"/>
      <c r="F1253" s="643"/>
      <c r="G1253" s="643"/>
      <c r="H1253" s="643"/>
      <c r="I1253" s="643"/>
      <c r="J1253" s="643" t="s">
        <v>14987</v>
      </c>
      <c r="K1253" s="643"/>
      <c r="L1253" s="646" t="s">
        <v>16341</v>
      </c>
    </row>
    <row r="1254" spans="1:12" ht="17.100000000000001" customHeight="1">
      <c r="A1254" s="645"/>
      <c r="B1254" s="643"/>
      <c r="C1254" s="643"/>
      <c r="D1254" s="643"/>
      <c r="E1254" s="643"/>
      <c r="F1254" s="643"/>
      <c r="G1254" s="643"/>
      <c r="H1254" s="643"/>
      <c r="I1254" s="643"/>
      <c r="J1254" s="643" t="s">
        <v>14985</v>
      </c>
      <c r="K1254" s="643" t="s">
        <v>14984</v>
      </c>
      <c r="L1254" s="646" t="s">
        <v>16301</v>
      </c>
    </row>
    <row r="1255" spans="1:12" ht="17.100000000000001" customHeight="1">
      <c r="A1255" s="645"/>
      <c r="B1255" s="643"/>
      <c r="C1255" s="643"/>
      <c r="D1255" s="643"/>
      <c r="E1255" s="643"/>
      <c r="F1255" s="643"/>
      <c r="G1255" s="643"/>
      <c r="H1255" s="643"/>
      <c r="I1255" s="643"/>
      <c r="J1255" s="643" t="s">
        <v>14982</v>
      </c>
      <c r="K1255" s="643"/>
      <c r="L1255" s="646" t="s">
        <v>16340</v>
      </c>
    </row>
    <row r="1256" spans="1:12" ht="17.100000000000001" customHeight="1">
      <c r="A1256" s="645"/>
      <c r="B1256" s="643"/>
      <c r="C1256" s="643"/>
      <c r="D1256" s="643"/>
      <c r="E1256" s="643"/>
      <c r="F1256" s="643"/>
      <c r="G1256" s="643"/>
      <c r="H1256" s="643"/>
      <c r="I1256" s="643"/>
      <c r="J1256" s="643" t="s">
        <v>14980</v>
      </c>
      <c r="K1256" s="643" t="s">
        <v>14873</v>
      </c>
      <c r="L1256" s="646" t="s">
        <v>16339</v>
      </c>
    </row>
    <row r="1257" spans="1:12" ht="17.100000000000001" customHeight="1">
      <c r="A1257" s="645"/>
      <c r="B1257" s="643"/>
      <c r="C1257" s="643"/>
      <c r="D1257" s="643"/>
      <c r="E1257" s="643"/>
      <c r="F1257" s="643"/>
      <c r="G1257" s="643"/>
      <c r="H1257" s="643"/>
      <c r="I1257" s="643"/>
      <c r="J1257" s="643" t="s">
        <v>14978</v>
      </c>
      <c r="K1257" s="643"/>
      <c r="L1257" s="646" t="s">
        <v>16338</v>
      </c>
    </row>
    <row r="1258" spans="1:12" ht="30" customHeight="1">
      <c r="A1258" s="647"/>
      <c r="B1258" s="644"/>
      <c r="C1258" s="644"/>
      <c r="D1258" s="644"/>
      <c r="E1258" s="644"/>
      <c r="F1258" s="644"/>
      <c r="G1258" s="644"/>
      <c r="H1258" s="644"/>
      <c r="I1258" s="644"/>
      <c r="J1258" s="644"/>
      <c r="K1258" s="644"/>
      <c r="L1258" s="648"/>
    </row>
    <row r="1259" spans="1:12" ht="36" customHeight="1">
      <c r="A1259" s="662" t="s">
        <v>16337</v>
      </c>
      <c r="B1259" s="657" t="s">
        <v>14770</v>
      </c>
      <c r="C1259" s="656" t="s">
        <v>7</v>
      </c>
      <c r="D1259" s="656" t="s">
        <v>423</v>
      </c>
      <c r="E1259" s="658" t="s">
        <v>49</v>
      </c>
      <c r="F1259" s="657"/>
      <c r="G1259" s="657"/>
      <c r="H1259" s="657"/>
      <c r="I1259" s="657"/>
      <c r="J1259" s="657"/>
      <c r="K1259" s="657"/>
      <c r="L1259" s="663"/>
    </row>
    <row r="1260" spans="1:12">
      <c r="A1260" s="827" t="s">
        <v>14098</v>
      </c>
      <c r="B1260" s="828"/>
      <c r="C1260" s="828"/>
      <c r="D1260" s="828"/>
      <c r="E1260" s="828"/>
      <c r="F1260" s="828"/>
      <c r="G1260" s="828"/>
      <c r="H1260" s="828"/>
      <c r="I1260" s="641"/>
      <c r="J1260" s="641"/>
      <c r="K1260" s="641"/>
      <c r="L1260" s="642"/>
    </row>
    <row r="1261" spans="1:12" ht="17.100000000000001" customHeight="1">
      <c r="A1261" s="640" t="s">
        <v>14994</v>
      </c>
      <c r="B1261" s="643" t="s">
        <v>14089</v>
      </c>
      <c r="C1261" s="641" t="s">
        <v>14088</v>
      </c>
      <c r="D1261" s="641" t="s">
        <v>14087</v>
      </c>
      <c r="E1261" s="644" t="s">
        <v>14085</v>
      </c>
      <c r="F1261" s="829" t="s">
        <v>14083</v>
      </c>
      <c r="G1261" s="829"/>
      <c r="H1261" s="829" t="s">
        <v>14993</v>
      </c>
      <c r="I1261" s="829"/>
      <c r="J1261" s="829" t="s">
        <v>14082</v>
      </c>
      <c r="K1261" s="829"/>
      <c r="L1261" s="830"/>
    </row>
    <row r="1262" spans="1:12" ht="24" customHeight="1">
      <c r="A1262" s="664" t="s">
        <v>14073</v>
      </c>
      <c r="B1262" s="660" t="s">
        <v>14277</v>
      </c>
      <c r="C1262" s="659" t="s">
        <v>7</v>
      </c>
      <c r="D1262" s="659" t="s">
        <v>11564</v>
      </c>
      <c r="E1262" s="661" t="s">
        <v>26</v>
      </c>
      <c r="F1262" s="831" t="s">
        <v>15249</v>
      </c>
      <c r="G1262" s="831"/>
      <c r="H1262" s="831">
        <v>0.3105387</v>
      </c>
      <c r="I1262" s="831"/>
      <c r="J1262" s="832">
        <v>0.25769999999999998</v>
      </c>
      <c r="K1262" s="832"/>
      <c r="L1262" s="833"/>
    </row>
    <row r="1263" spans="1:12" ht="24" customHeight="1">
      <c r="A1263" s="664" t="s">
        <v>14073</v>
      </c>
      <c r="B1263" s="660" t="s">
        <v>14276</v>
      </c>
      <c r="C1263" s="659" t="s">
        <v>7</v>
      </c>
      <c r="D1263" s="659" t="s">
        <v>11590</v>
      </c>
      <c r="E1263" s="661" t="s">
        <v>26</v>
      </c>
      <c r="F1263" s="831" t="s">
        <v>15248</v>
      </c>
      <c r="G1263" s="831"/>
      <c r="H1263" s="831">
        <v>0.3105387</v>
      </c>
      <c r="I1263" s="831"/>
      <c r="J1263" s="832">
        <v>7.4499999999999997E-2</v>
      </c>
      <c r="K1263" s="832"/>
      <c r="L1263" s="833"/>
    </row>
    <row r="1264" spans="1:12" ht="17.100000000000001" customHeight="1">
      <c r="A1264" s="645"/>
      <c r="B1264" s="643"/>
      <c r="C1264" s="643"/>
      <c r="D1264" s="643"/>
      <c r="E1264" s="643"/>
      <c r="F1264" s="643"/>
      <c r="G1264" s="643"/>
      <c r="H1264" s="643"/>
      <c r="I1264" s="643"/>
      <c r="J1264" s="643" t="s">
        <v>14990</v>
      </c>
      <c r="K1264" s="643"/>
      <c r="L1264" s="646" t="s">
        <v>15732</v>
      </c>
    </row>
    <row r="1265" spans="1:12">
      <c r="A1265" s="827" t="s">
        <v>14092</v>
      </c>
      <c r="B1265" s="828"/>
      <c r="C1265" s="828"/>
      <c r="D1265" s="828"/>
      <c r="E1265" s="828"/>
      <c r="F1265" s="828"/>
      <c r="G1265" s="828"/>
      <c r="H1265" s="828"/>
      <c r="I1265" s="641"/>
      <c r="J1265" s="641"/>
      <c r="K1265" s="641"/>
      <c r="L1265" s="642"/>
    </row>
    <row r="1266" spans="1:12" ht="17.100000000000001" customHeight="1">
      <c r="A1266" s="640" t="s">
        <v>14994</v>
      </c>
      <c r="B1266" s="643" t="s">
        <v>14089</v>
      </c>
      <c r="C1266" s="641" t="s">
        <v>14088</v>
      </c>
      <c r="D1266" s="641" t="s">
        <v>14087</v>
      </c>
      <c r="E1266" s="644" t="s">
        <v>14085</v>
      </c>
      <c r="F1266" s="829" t="s">
        <v>14083</v>
      </c>
      <c r="G1266" s="829"/>
      <c r="H1266" s="829" t="s">
        <v>14993</v>
      </c>
      <c r="I1266" s="829"/>
      <c r="J1266" s="829" t="s">
        <v>14082</v>
      </c>
      <c r="K1266" s="829"/>
      <c r="L1266" s="830"/>
    </row>
    <row r="1267" spans="1:12" ht="24" customHeight="1">
      <c r="A1267" s="664" t="s">
        <v>14073</v>
      </c>
      <c r="B1267" s="660" t="s">
        <v>14290</v>
      </c>
      <c r="C1267" s="659" t="s">
        <v>7</v>
      </c>
      <c r="D1267" s="659" t="s">
        <v>5473</v>
      </c>
      <c r="E1267" s="661" t="s">
        <v>26</v>
      </c>
      <c r="F1267" s="831" t="s">
        <v>15246</v>
      </c>
      <c r="G1267" s="831"/>
      <c r="H1267" s="831">
        <v>0.1583891</v>
      </c>
      <c r="I1267" s="831"/>
      <c r="J1267" s="832">
        <v>0.80620000000000003</v>
      </c>
      <c r="K1267" s="832"/>
      <c r="L1267" s="833"/>
    </row>
    <row r="1268" spans="1:12" ht="24" customHeight="1">
      <c r="A1268" s="664" t="s">
        <v>14073</v>
      </c>
      <c r="B1268" s="660" t="s">
        <v>14278</v>
      </c>
      <c r="C1268" s="659" t="s">
        <v>7</v>
      </c>
      <c r="D1268" s="659" t="s">
        <v>6260</v>
      </c>
      <c r="E1268" s="661" t="s">
        <v>26</v>
      </c>
      <c r="F1268" s="831" t="s">
        <v>15040</v>
      </c>
      <c r="G1268" s="831"/>
      <c r="H1268" s="831">
        <v>0.1583891</v>
      </c>
      <c r="I1268" s="831"/>
      <c r="J1268" s="832">
        <v>1.1388</v>
      </c>
      <c r="K1268" s="832"/>
      <c r="L1268" s="833"/>
    </row>
    <row r="1269" spans="1:12" ht="17.100000000000001" customHeight="1">
      <c r="A1269" s="645"/>
      <c r="B1269" s="643"/>
      <c r="C1269" s="643"/>
      <c r="D1269" s="643"/>
      <c r="E1269" s="643"/>
      <c r="F1269" s="643"/>
      <c r="G1269" s="643"/>
      <c r="H1269" s="643"/>
      <c r="I1269" s="643"/>
      <c r="J1269" s="643" t="s">
        <v>14990</v>
      </c>
      <c r="K1269" s="643"/>
      <c r="L1269" s="646" t="s">
        <v>16102</v>
      </c>
    </row>
    <row r="1270" spans="1:12">
      <c r="A1270" s="827" t="s">
        <v>14071</v>
      </c>
      <c r="B1270" s="828"/>
      <c r="C1270" s="828"/>
      <c r="D1270" s="828"/>
      <c r="E1270" s="828"/>
      <c r="F1270" s="828"/>
      <c r="G1270" s="828"/>
      <c r="H1270" s="828"/>
      <c r="I1270" s="641"/>
      <c r="J1270" s="641"/>
      <c r="K1270" s="641"/>
      <c r="L1270" s="642"/>
    </row>
    <row r="1271" spans="1:12" ht="17.100000000000001" customHeight="1">
      <c r="A1271" s="640" t="s">
        <v>14994</v>
      </c>
      <c r="B1271" s="643" t="s">
        <v>14089</v>
      </c>
      <c r="C1271" s="641" t="s">
        <v>14088</v>
      </c>
      <c r="D1271" s="641" t="s">
        <v>14087</v>
      </c>
      <c r="E1271" s="644" t="s">
        <v>14085</v>
      </c>
      <c r="F1271" s="829" t="s">
        <v>14083</v>
      </c>
      <c r="G1271" s="829"/>
      <c r="H1271" s="829" t="s">
        <v>14993</v>
      </c>
      <c r="I1271" s="829"/>
      <c r="J1271" s="829" t="s">
        <v>14082</v>
      </c>
      <c r="K1271" s="829"/>
      <c r="L1271" s="830"/>
    </row>
    <row r="1272" spans="1:12" ht="24" customHeight="1">
      <c r="A1272" s="664" t="s">
        <v>14073</v>
      </c>
      <c r="B1272" s="660" t="s">
        <v>14439</v>
      </c>
      <c r="C1272" s="659" t="s">
        <v>7</v>
      </c>
      <c r="D1272" s="659" t="s">
        <v>9083</v>
      </c>
      <c r="E1272" s="661" t="s">
        <v>49</v>
      </c>
      <c r="F1272" s="831" t="s">
        <v>15348</v>
      </c>
      <c r="G1272" s="831"/>
      <c r="H1272" s="831">
        <v>3.5000000000000003E-2</v>
      </c>
      <c r="I1272" s="831"/>
      <c r="J1272" s="832">
        <v>0.06</v>
      </c>
      <c r="K1272" s="832"/>
      <c r="L1272" s="833"/>
    </row>
    <row r="1273" spans="1:12" ht="24" customHeight="1">
      <c r="A1273" s="664" t="s">
        <v>14073</v>
      </c>
      <c r="B1273" s="660" t="s">
        <v>14440</v>
      </c>
      <c r="C1273" s="659" t="s">
        <v>7</v>
      </c>
      <c r="D1273" s="659" t="s">
        <v>5456</v>
      </c>
      <c r="E1273" s="661" t="s">
        <v>49</v>
      </c>
      <c r="F1273" s="831" t="s">
        <v>15347</v>
      </c>
      <c r="G1273" s="831"/>
      <c r="H1273" s="831">
        <v>0.04</v>
      </c>
      <c r="I1273" s="831"/>
      <c r="J1273" s="832">
        <v>3.19</v>
      </c>
      <c r="K1273" s="832"/>
      <c r="L1273" s="833"/>
    </row>
    <row r="1274" spans="1:12" ht="24" customHeight="1">
      <c r="A1274" s="664" t="s">
        <v>14073</v>
      </c>
      <c r="B1274" s="660" t="s">
        <v>14438</v>
      </c>
      <c r="C1274" s="659" t="s">
        <v>7</v>
      </c>
      <c r="D1274" s="659" t="s">
        <v>8116</v>
      </c>
      <c r="E1274" s="661" t="s">
        <v>49</v>
      </c>
      <c r="F1274" s="831" t="s">
        <v>15346</v>
      </c>
      <c r="G1274" s="831"/>
      <c r="H1274" s="831">
        <v>5.1999999999999998E-2</v>
      </c>
      <c r="I1274" s="831"/>
      <c r="J1274" s="832">
        <v>3.6</v>
      </c>
      <c r="K1274" s="832"/>
      <c r="L1274" s="833"/>
    </row>
    <row r="1275" spans="1:12" ht="24" customHeight="1">
      <c r="A1275" s="664" t="s">
        <v>14073</v>
      </c>
      <c r="B1275" s="660" t="s">
        <v>14769</v>
      </c>
      <c r="C1275" s="659" t="s">
        <v>7</v>
      </c>
      <c r="D1275" s="659" t="s">
        <v>6411</v>
      </c>
      <c r="E1275" s="661" t="s">
        <v>49</v>
      </c>
      <c r="F1275" s="831" t="s">
        <v>16336</v>
      </c>
      <c r="G1275" s="831"/>
      <c r="H1275" s="831">
        <v>1</v>
      </c>
      <c r="I1275" s="831"/>
      <c r="J1275" s="832">
        <v>46.87</v>
      </c>
      <c r="K1275" s="832"/>
      <c r="L1275" s="833"/>
    </row>
    <row r="1276" spans="1:12" ht="17.100000000000001" customHeight="1">
      <c r="A1276" s="645"/>
      <c r="B1276" s="643"/>
      <c r="C1276" s="643"/>
      <c r="D1276" s="643"/>
      <c r="E1276" s="643"/>
      <c r="F1276" s="643"/>
      <c r="G1276" s="643"/>
      <c r="H1276" s="643"/>
      <c r="I1276" s="643"/>
      <c r="J1276" s="643" t="s">
        <v>14990</v>
      </c>
      <c r="K1276" s="643"/>
      <c r="L1276" s="646" t="s">
        <v>16335</v>
      </c>
    </row>
    <row r="1277" spans="1:12">
      <c r="A1277" s="827" t="s">
        <v>14094</v>
      </c>
      <c r="B1277" s="828"/>
      <c r="C1277" s="828"/>
      <c r="D1277" s="828"/>
      <c r="E1277" s="828"/>
      <c r="F1277" s="828"/>
      <c r="G1277" s="828"/>
      <c r="H1277" s="828"/>
      <c r="I1277" s="641"/>
      <c r="J1277" s="641"/>
      <c r="K1277" s="641"/>
      <c r="L1277" s="642"/>
    </row>
    <row r="1278" spans="1:12" ht="17.100000000000001" customHeight="1">
      <c r="A1278" s="640" t="s">
        <v>14994</v>
      </c>
      <c r="B1278" s="643" t="s">
        <v>14089</v>
      </c>
      <c r="C1278" s="641" t="s">
        <v>14088</v>
      </c>
      <c r="D1278" s="641" t="s">
        <v>14087</v>
      </c>
      <c r="E1278" s="644" t="s">
        <v>14085</v>
      </c>
      <c r="F1278" s="829" t="s">
        <v>14083</v>
      </c>
      <c r="G1278" s="829"/>
      <c r="H1278" s="829" t="s">
        <v>14993</v>
      </c>
      <c r="I1278" s="829"/>
      <c r="J1278" s="829" t="s">
        <v>14082</v>
      </c>
      <c r="K1278" s="829"/>
      <c r="L1278" s="830"/>
    </row>
    <row r="1279" spans="1:12" ht="24" customHeight="1">
      <c r="A1279" s="664" t="s">
        <v>14073</v>
      </c>
      <c r="B1279" s="660" t="s">
        <v>14095</v>
      </c>
      <c r="C1279" s="659" t="s">
        <v>7</v>
      </c>
      <c r="D1279" s="659" t="s">
        <v>11736</v>
      </c>
      <c r="E1279" s="661" t="s">
        <v>26</v>
      </c>
      <c r="F1279" s="831" t="s">
        <v>14996</v>
      </c>
      <c r="G1279" s="831"/>
      <c r="H1279" s="831">
        <v>0.3105387</v>
      </c>
      <c r="I1279" s="831"/>
      <c r="J1279" s="832">
        <v>0.2205</v>
      </c>
      <c r="K1279" s="832"/>
      <c r="L1279" s="833"/>
    </row>
    <row r="1280" spans="1:12" ht="17.100000000000001" customHeight="1">
      <c r="A1280" s="645"/>
      <c r="B1280" s="643"/>
      <c r="C1280" s="643"/>
      <c r="D1280" s="643"/>
      <c r="E1280" s="643"/>
      <c r="F1280" s="643"/>
      <c r="G1280" s="643"/>
      <c r="H1280" s="643"/>
      <c r="I1280" s="643"/>
      <c r="J1280" s="643" t="s">
        <v>14990</v>
      </c>
      <c r="K1280" s="643"/>
      <c r="L1280" s="646" t="s">
        <v>15343</v>
      </c>
    </row>
    <row r="1281" spans="1:12">
      <c r="A1281" s="827" t="s">
        <v>14096</v>
      </c>
      <c r="B1281" s="828"/>
      <c r="C1281" s="828"/>
      <c r="D1281" s="828"/>
      <c r="E1281" s="828"/>
      <c r="F1281" s="828"/>
      <c r="G1281" s="828"/>
      <c r="H1281" s="828"/>
      <c r="I1281" s="641"/>
      <c r="J1281" s="641"/>
      <c r="K1281" s="641"/>
      <c r="L1281" s="642"/>
    </row>
    <row r="1282" spans="1:12" ht="17.100000000000001" customHeight="1">
      <c r="A1282" s="640" t="s">
        <v>14994</v>
      </c>
      <c r="B1282" s="643" t="s">
        <v>14089</v>
      </c>
      <c r="C1282" s="641" t="s">
        <v>14088</v>
      </c>
      <c r="D1282" s="641" t="s">
        <v>14087</v>
      </c>
      <c r="E1282" s="644" t="s">
        <v>14085</v>
      </c>
      <c r="F1282" s="829" t="s">
        <v>14083</v>
      </c>
      <c r="G1282" s="829"/>
      <c r="H1282" s="829" t="s">
        <v>14993</v>
      </c>
      <c r="I1282" s="829"/>
      <c r="J1282" s="829" t="s">
        <v>14082</v>
      </c>
      <c r="K1282" s="829"/>
      <c r="L1282" s="830"/>
    </row>
    <row r="1283" spans="1:12" ht="24" customHeight="1">
      <c r="A1283" s="664" t="s">
        <v>14073</v>
      </c>
      <c r="B1283" s="660" t="s">
        <v>14097</v>
      </c>
      <c r="C1283" s="659" t="s">
        <v>7</v>
      </c>
      <c r="D1283" s="659" t="s">
        <v>11676</v>
      </c>
      <c r="E1283" s="661" t="s">
        <v>26</v>
      </c>
      <c r="F1283" s="831" t="s">
        <v>14995</v>
      </c>
      <c r="G1283" s="831"/>
      <c r="H1283" s="831">
        <v>0.3105387</v>
      </c>
      <c r="I1283" s="831"/>
      <c r="J1283" s="832">
        <v>2.1700000000000001E-2</v>
      </c>
      <c r="K1283" s="832"/>
      <c r="L1283" s="833"/>
    </row>
    <row r="1284" spans="1:12" ht="17.100000000000001" customHeight="1">
      <c r="A1284" s="645"/>
      <c r="B1284" s="643"/>
      <c r="C1284" s="643"/>
      <c r="D1284" s="643"/>
      <c r="E1284" s="643"/>
      <c r="F1284" s="643"/>
      <c r="G1284" s="643"/>
      <c r="H1284" s="643"/>
      <c r="I1284" s="643"/>
      <c r="J1284" s="643" t="s">
        <v>14990</v>
      </c>
      <c r="K1284" s="643"/>
      <c r="L1284" s="646" t="s">
        <v>15009</v>
      </c>
    </row>
    <row r="1285" spans="1:12">
      <c r="A1285" s="827" t="s">
        <v>14100</v>
      </c>
      <c r="B1285" s="828"/>
      <c r="C1285" s="828"/>
      <c r="D1285" s="828"/>
      <c r="E1285" s="828"/>
      <c r="F1285" s="828"/>
      <c r="G1285" s="828"/>
      <c r="H1285" s="828"/>
      <c r="I1285" s="641"/>
      <c r="J1285" s="641"/>
      <c r="K1285" s="641"/>
      <c r="L1285" s="642"/>
    </row>
    <row r="1286" spans="1:12" ht="17.100000000000001" customHeight="1">
      <c r="A1286" s="640" t="s">
        <v>14994</v>
      </c>
      <c r="B1286" s="643" t="s">
        <v>14089</v>
      </c>
      <c r="C1286" s="641" t="s">
        <v>14088</v>
      </c>
      <c r="D1286" s="641" t="s">
        <v>14087</v>
      </c>
      <c r="E1286" s="644" t="s">
        <v>14085</v>
      </c>
      <c r="F1286" s="829" t="s">
        <v>14083</v>
      </c>
      <c r="G1286" s="829"/>
      <c r="H1286" s="829" t="s">
        <v>14993</v>
      </c>
      <c r="I1286" s="829"/>
      <c r="J1286" s="829" t="s">
        <v>14082</v>
      </c>
      <c r="K1286" s="829"/>
      <c r="L1286" s="830"/>
    </row>
    <row r="1287" spans="1:12" ht="24" customHeight="1">
      <c r="A1287" s="664" t="s">
        <v>14073</v>
      </c>
      <c r="B1287" s="660" t="s">
        <v>14103</v>
      </c>
      <c r="C1287" s="659" t="s">
        <v>7</v>
      </c>
      <c r="D1287" s="659" t="s">
        <v>11501</v>
      </c>
      <c r="E1287" s="661" t="s">
        <v>26</v>
      </c>
      <c r="F1287" s="831" t="s">
        <v>14992</v>
      </c>
      <c r="G1287" s="831"/>
      <c r="H1287" s="831">
        <v>0.3105387</v>
      </c>
      <c r="I1287" s="831"/>
      <c r="J1287" s="832">
        <v>0.68320000000000003</v>
      </c>
      <c r="K1287" s="832"/>
      <c r="L1287" s="833"/>
    </row>
    <row r="1288" spans="1:12" ht="24" customHeight="1">
      <c r="A1288" s="664" t="s">
        <v>14073</v>
      </c>
      <c r="B1288" s="660" t="s">
        <v>14101</v>
      </c>
      <c r="C1288" s="659" t="s">
        <v>7</v>
      </c>
      <c r="D1288" s="659" t="s">
        <v>11582</v>
      </c>
      <c r="E1288" s="661" t="s">
        <v>26</v>
      </c>
      <c r="F1288" s="831" t="s">
        <v>14991</v>
      </c>
      <c r="G1288" s="831"/>
      <c r="H1288" s="831">
        <v>0.3105387</v>
      </c>
      <c r="I1288" s="831"/>
      <c r="J1288" s="832">
        <v>0.1087</v>
      </c>
      <c r="K1288" s="832"/>
      <c r="L1288" s="833"/>
    </row>
    <row r="1289" spans="1:12" ht="17.100000000000001" customHeight="1">
      <c r="A1289" s="645"/>
      <c r="B1289" s="643"/>
      <c r="C1289" s="643"/>
      <c r="D1289" s="643"/>
      <c r="E1289" s="643"/>
      <c r="F1289" s="643"/>
      <c r="G1289" s="643"/>
      <c r="H1289" s="643"/>
      <c r="I1289" s="643"/>
      <c r="J1289" s="643" t="s">
        <v>14990</v>
      </c>
      <c r="K1289" s="643"/>
      <c r="L1289" s="646" t="s">
        <v>15914</v>
      </c>
    </row>
    <row r="1290" spans="1:12" ht="17.100000000000001" customHeight="1">
      <c r="A1290" s="640" t="s">
        <v>14988</v>
      </c>
      <c r="B1290" s="641"/>
      <c r="C1290" s="641"/>
      <c r="D1290" s="641"/>
      <c r="E1290" s="641"/>
      <c r="F1290" s="641"/>
      <c r="G1290" s="641"/>
      <c r="H1290" s="641"/>
      <c r="I1290" s="641"/>
      <c r="J1290" s="641"/>
      <c r="K1290" s="641"/>
      <c r="L1290" s="642"/>
    </row>
    <row r="1291" spans="1:12" ht="17.100000000000001" customHeight="1">
      <c r="A1291" s="645"/>
      <c r="B1291" s="643"/>
      <c r="C1291" s="643"/>
      <c r="D1291" s="643"/>
      <c r="E1291" s="643"/>
      <c r="F1291" s="643"/>
      <c r="G1291" s="643"/>
      <c r="H1291" s="643"/>
      <c r="I1291" s="643"/>
      <c r="J1291" s="643" t="s">
        <v>14987</v>
      </c>
      <c r="K1291" s="643"/>
      <c r="L1291" s="646" t="s">
        <v>16334</v>
      </c>
    </row>
    <row r="1292" spans="1:12" ht="17.100000000000001" customHeight="1">
      <c r="A1292" s="645"/>
      <c r="B1292" s="643"/>
      <c r="C1292" s="643"/>
      <c r="D1292" s="643"/>
      <c r="E1292" s="643"/>
      <c r="F1292" s="643"/>
      <c r="G1292" s="643"/>
      <c r="H1292" s="643"/>
      <c r="I1292" s="643"/>
      <c r="J1292" s="643" t="s">
        <v>14985</v>
      </c>
      <c r="K1292" s="643" t="s">
        <v>14984</v>
      </c>
      <c r="L1292" s="646" t="s">
        <v>16098</v>
      </c>
    </row>
    <row r="1293" spans="1:12" ht="17.100000000000001" customHeight="1">
      <c r="A1293" s="645"/>
      <c r="B1293" s="643"/>
      <c r="C1293" s="643"/>
      <c r="D1293" s="643"/>
      <c r="E1293" s="643"/>
      <c r="F1293" s="643"/>
      <c r="G1293" s="643"/>
      <c r="H1293" s="643"/>
      <c r="I1293" s="643"/>
      <c r="J1293" s="643" t="s">
        <v>14982</v>
      </c>
      <c r="K1293" s="643"/>
      <c r="L1293" s="646" t="s">
        <v>16333</v>
      </c>
    </row>
    <row r="1294" spans="1:12" ht="17.100000000000001" customHeight="1">
      <c r="A1294" s="645"/>
      <c r="B1294" s="643"/>
      <c r="C1294" s="643"/>
      <c r="D1294" s="643"/>
      <c r="E1294" s="643"/>
      <c r="F1294" s="643"/>
      <c r="G1294" s="643"/>
      <c r="H1294" s="643"/>
      <c r="I1294" s="643"/>
      <c r="J1294" s="643" t="s">
        <v>14980</v>
      </c>
      <c r="K1294" s="643" t="s">
        <v>14873</v>
      </c>
      <c r="L1294" s="646" t="s">
        <v>16332</v>
      </c>
    </row>
    <row r="1295" spans="1:12" ht="17.100000000000001" customHeight="1">
      <c r="A1295" s="645"/>
      <c r="B1295" s="643"/>
      <c r="C1295" s="643"/>
      <c r="D1295" s="643"/>
      <c r="E1295" s="643"/>
      <c r="F1295" s="643"/>
      <c r="G1295" s="643"/>
      <c r="H1295" s="643"/>
      <c r="I1295" s="643"/>
      <c r="J1295" s="643" t="s">
        <v>14978</v>
      </c>
      <c r="K1295" s="643"/>
      <c r="L1295" s="646" t="s">
        <v>16331</v>
      </c>
    </row>
    <row r="1296" spans="1:12" ht="30" customHeight="1">
      <c r="A1296" s="647"/>
      <c r="B1296" s="644"/>
      <c r="C1296" s="644"/>
      <c r="D1296" s="644"/>
      <c r="E1296" s="644"/>
      <c r="F1296" s="644"/>
      <c r="G1296" s="644"/>
      <c r="H1296" s="644"/>
      <c r="I1296" s="644"/>
      <c r="J1296" s="644"/>
      <c r="K1296" s="644"/>
      <c r="L1296" s="648"/>
    </row>
    <row r="1297" spans="1:12" ht="36" customHeight="1">
      <c r="A1297" s="662" t="s">
        <v>16330</v>
      </c>
      <c r="B1297" s="657" t="s">
        <v>14767</v>
      </c>
      <c r="C1297" s="656" t="s">
        <v>7</v>
      </c>
      <c r="D1297" s="656" t="s">
        <v>431</v>
      </c>
      <c r="E1297" s="658" t="s">
        <v>49</v>
      </c>
      <c r="F1297" s="657"/>
      <c r="G1297" s="657"/>
      <c r="H1297" s="657"/>
      <c r="I1297" s="657"/>
      <c r="J1297" s="657"/>
      <c r="K1297" s="657"/>
      <c r="L1297" s="663"/>
    </row>
    <row r="1298" spans="1:12">
      <c r="A1298" s="827" t="s">
        <v>14098</v>
      </c>
      <c r="B1298" s="828"/>
      <c r="C1298" s="828"/>
      <c r="D1298" s="828"/>
      <c r="E1298" s="828"/>
      <c r="F1298" s="828"/>
      <c r="G1298" s="828"/>
      <c r="H1298" s="828"/>
      <c r="I1298" s="641"/>
      <c r="J1298" s="641"/>
      <c r="K1298" s="641"/>
      <c r="L1298" s="642"/>
    </row>
    <row r="1299" spans="1:12" ht="17.100000000000001" customHeight="1">
      <c r="A1299" s="640" t="s">
        <v>14994</v>
      </c>
      <c r="B1299" s="643" t="s">
        <v>14089</v>
      </c>
      <c r="C1299" s="641" t="s">
        <v>14088</v>
      </c>
      <c r="D1299" s="641" t="s">
        <v>14087</v>
      </c>
      <c r="E1299" s="644" t="s">
        <v>14085</v>
      </c>
      <c r="F1299" s="829" t="s">
        <v>14083</v>
      </c>
      <c r="G1299" s="829"/>
      <c r="H1299" s="829" t="s">
        <v>14993</v>
      </c>
      <c r="I1299" s="829"/>
      <c r="J1299" s="829" t="s">
        <v>14082</v>
      </c>
      <c r="K1299" s="829"/>
      <c r="L1299" s="830"/>
    </row>
    <row r="1300" spans="1:12" ht="24" customHeight="1">
      <c r="A1300" s="664" t="s">
        <v>14073</v>
      </c>
      <c r="B1300" s="660" t="s">
        <v>14277</v>
      </c>
      <c r="C1300" s="659" t="s">
        <v>7</v>
      </c>
      <c r="D1300" s="659" t="s">
        <v>11564</v>
      </c>
      <c r="E1300" s="661" t="s">
        <v>26</v>
      </c>
      <c r="F1300" s="831" t="s">
        <v>15249</v>
      </c>
      <c r="G1300" s="831"/>
      <c r="H1300" s="831">
        <v>0.3500125</v>
      </c>
      <c r="I1300" s="831"/>
      <c r="J1300" s="832">
        <v>0.29049999999999998</v>
      </c>
      <c r="K1300" s="832"/>
      <c r="L1300" s="833"/>
    </row>
    <row r="1301" spans="1:12" ht="24" customHeight="1">
      <c r="A1301" s="664" t="s">
        <v>14073</v>
      </c>
      <c r="B1301" s="660" t="s">
        <v>14276</v>
      </c>
      <c r="C1301" s="659" t="s">
        <v>7</v>
      </c>
      <c r="D1301" s="659" t="s">
        <v>11590</v>
      </c>
      <c r="E1301" s="661" t="s">
        <v>26</v>
      </c>
      <c r="F1301" s="831" t="s">
        <v>15248</v>
      </c>
      <c r="G1301" s="831"/>
      <c r="H1301" s="831">
        <v>0.3500125</v>
      </c>
      <c r="I1301" s="831"/>
      <c r="J1301" s="832">
        <v>8.4000000000000005E-2</v>
      </c>
      <c r="K1301" s="832"/>
      <c r="L1301" s="833"/>
    </row>
    <row r="1302" spans="1:12" ht="17.100000000000001" customHeight="1">
      <c r="A1302" s="645"/>
      <c r="B1302" s="643"/>
      <c r="C1302" s="643"/>
      <c r="D1302" s="643"/>
      <c r="E1302" s="643"/>
      <c r="F1302" s="643"/>
      <c r="G1302" s="643"/>
      <c r="H1302" s="643"/>
      <c r="I1302" s="643"/>
      <c r="J1302" s="643" t="s">
        <v>14990</v>
      </c>
      <c r="K1302" s="643"/>
      <c r="L1302" s="646" t="s">
        <v>15191</v>
      </c>
    </row>
    <row r="1303" spans="1:12">
      <c r="A1303" s="827" t="s">
        <v>14092</v>
      </c>
      <c r="B1303" s="828"/>
      <c r="C1303" s="828"/>
      <c r="D1303" s="828"/>
      <c r="E1303" s="828"/>
      <c r="F1303" s="828"/>
      <c r="G1303" s="828"/>
      <c r="H1303" s="828"/>
      <c r="I1303" s="641"/>
      <c r="J1303" s="641"/>
      <c r="K1303" s="641"/>
      <c r="L1303" s="642"/>
    </row>
    <row r="1304" spans="1:12" ht="17.100000000000001" customHeight="1">
      <c r="A1304" s="640" t="s">
        <v>14994</v>
      </c>
      <c r="B1304" s="643" t="s">
        <v>14089</v>
      </c>
      <c r="C1304" s="641" t="s">
        <v>14088</v>
      </c>
      <c r="D1304" s="641" t="s">
        <v>14087</v>
      </c>
      <c r="E1304" s="644" t="s">
        <v>14085</v>
      </c>
      <c r="F1304" s="829" t="s">
        <v>14083</v>
      </c>
      <c r="G1304" s="829"/>
      <c r="H1304" s="829" t="s">
        <v>14993</v>
      </c>
      <c r="I1304" s="829"/>
      <c r="J1304" s="829" t="s">
        <v>14082</v>
      </c>
      <c r="K1304" s="829"/>
      <c r="L1304" s="830"/>
    </row>
    <row r="1305" spans="1:12" ht="24" customHeight="1">
      <c r="A1305" s="664" t="s">
        <v>14073</v>
      </c>
      <c r="B1305" s="660" t="s">
        <v>14290</v>
      </c>
      <c r="C1305" s="659" t="s">
        <v>7</v>
      </c>
      <c r="D1305" s="659" t="s">
        <v>5473</v>
      </c>
      <c r="E1305" s="661" t="s">
        <v>26</v>
      </c>
      <c r="F1305" s="831" t="s">
        <v>15246</v>
      </c>
      <c r="G1305" s="831"/>
      <c r="H1305" s="831">
        <v>0.1774135</v>
      </c>
      <c r="I1305" s="831"/>
      <c r="J1305" s="832">
        <v>0.90300000000000002</v>
      </c>
      <c r="K1305" s="832"/>
      <c r="L1305" s="833"/>
    </row>
    <row r="1306" spans="1:12" ht="24" customHeight="1">
      <c r="A1306" s="664" t="s">
        <v>14073</v>
      </c>
      <c r="B1306" s="660" t="s">
        <v>14278</v>
      </c>
      <c r="C1306" s="659" t="s">
        <v>7</v>
      </c>
      <c r="D1306" s="659" t="s">
        <v>6260</v>
      </c>
      <c r="E1306" s="661" t="s">
        <v>26</v>
      </c>
      <c r="F1306" s="831" t="s">
        <v>15040</v>
      </c>
      <c r="G1306" s="831"/>
      <c r="H1306" s="831">
        <v>0.1774135</v>
      </c>
      <c r="I1306" s="831"/>
      <c r="J1306" s="832">
        <v>1.2756000000000001</v>
      </c>
      <c r="K1306" s="832"/>
      <c r="L1306" s="833"/>
    </row>
    <row r="1307" spans="1:12" ht="17.100000000000001" customHeight="1">
      <c r="A1307" s="645"/>
      <c r="B1307" s="643"/>
      <c r="C1307" s="643"/>
      <c r="D1307" s="643"/>
      <c r="E1307" s="643"/>
      <c r="F1307" s="643"/>
      <c r="G1307" s="643"/>
      <c r="H1307" s="643"/>
      <c r="I1307" s="643"/>
      <c r="J1307" s="643" t="s">
        <v>14990</v>
      </c>
      <c r="K1307" s="643"/>
      <c r="L1307" s="646" t="s">
        <v>16281</v>
      </c>
    </row>
    <row r="1308" spans="1:12">
      <c r="A1308" s="827" t="s">
        <v>14071</v>
      </c>
      <c r="B1308" s="828"/>
      <c r="C1308" s="828"/>
      <c r="D1308" s="828"/>
      <c r="E1308" s="828"/>
      <c r="F1308" s="828"/>
      <c r="G1308" s="828"/>
      <c r="H1308" s="828"/>
      <c r="I1308" s="641"/>
      <c r="J1308" s="641"/>
      <c r="K1308" s="641"/>
      <c r="L1308" s="642"/>
    </row>
    <row r="1309" spans="1:12" ht="17.100000000000001" customHeight="1">
      <c r="A1309" s="640" t="s">
        <v>14994</v>
      </c>
      <c r="B1309" s="643" t="s">
        <v>14089</v>
      </c>
      <c r="C1309" s="641" t="s">
        <v>14088</v>
      </c>
      <c r="D1309" s="641" t="s">
        <v>14087</v>
      </c>
      <c r="E1309" s="644" t="s">
        <v>14085</v>
      </c>
      <c r="F1309" s="829" t="s">
        <v>14083</v>
      </c>
      <c r="G1309" s="829"/>
      <c r="H1309" s="829" t="s">
        <v>14993</v>
      </c>
      <c r="I1309" s="829"/>
      <c r="J1309" s="829" t="s">
        <v>14082</v>
      </c>
      <c r="K1309" s="829"/>
      <c r="L1309" s="830"/>
    </row>
    <row r="1310" spans="1:12" ht="24" customHeight="1">
      <c r="A1310" s="664" t="s">
        <v>14073</v>
      </c>
      <c r="B1310" s="660" t="s">
        <v>14439</v>
      </c>
      <c r="C1310" s="659" t="s">
        <v>7</v>
      </c>
      <c r="D1310" s="659" t="s">
        <v>9083</v>
      </c>
      <c r="E1310" s="661" t="s">
        <v>49</v>
      </c>
      <c r="F1310" s="831" t="s">
        <v>15348</v>
      </c>
      <c r="G1310" s="831"/>
      <c r="H1310" s="831">
        <v>3.9E-2</v>
      </c>
      <c r="I1310" s="831"/>
      <c r="J1310" s="832">
        <v>7.0000000000000007E-2</v>
      </c>
      <c r="K1310" s="832"/>
      <c r="L1310" s="833"/>
    </row>
    <row r="1311" spans="1:12" ht="24" customHeight="1">
      <c r="A1311" s="664" t="s">
        <v>14073</v>
      </c>
      <c r="B1311" s="660" t="s">
        <v>14440</v>
      </c>
      <c r="C1311" s="659" t="s">
        <v>7</v>
      </c>
      <c r="D1311" s="659" t="s">
        <v>5456</v>
      </c>
      <c r="E1311" s="661" t="s">
        <v>49</v>
      </c>
      <c r="F1311" s="831" t="s">
        <v>15347</v>
      </c>
      <c r="G1311" s="831"/>
      <c r="H1311" s="831">
        <v>4.7E-2</v>
      </c>
      <c r="I1311" s="831"/>
      <c r="J1311" s="832">
        <v>3.75</v>
      </c>
      <c r="K1311" s="832"/>
      <c r="L1311" s="833"/>
    </row>
    <row r="1312" spans="1:12" ht="24" customHeight="1">
      <c r="A1312" s="664" t="s">
        <v>14073</v>
      </c>
      <c r="B1312" s="660" t="s">
        <v>14438</v>
      </c>
      <c r="C1312" s="659" t="s">
        <v>7</v>
      </c>
      <c r="D1312" s="659" t="s">
        <v>8116</v>
      </c>
      <c r="E1312" s="661" t="s">
        <v>49</v>
      </c>
      <c r="F1312" s="831" t="s">
        <v>15346</v>
      </c>
      <c r="G1312" s="831"/>
      <c r="H1312" s="831">
        <v>0.06</v>
      </c>
      <c r="I1312" s="831"/>
      <c r="J1312" s="832">
        <v>4.16</v>
      </c>
      <c r="K1312" s="832"/>
      <c r="L1312" s="833"/>
    </row>
    <row r="1313" spans="1:12" ht="24" customHeight="1">
      <c r="A1313" s="664" t="s">
        <v>14073</v>
      </c>
      <c r="B1313" s="660" t="s">
        <v>14766</v>
      </c>
      <c r="C1313" s="659" t="s">
        <v>7</v>
      </c>
      <c r="D1313" s="659" t="s">
        <v>6443</v>
      </c>
      <c r="E1313" s="661" t="s">
        <v>49</v>
      </c>
      <c r="F1313" s="831" t="s">
        <v>16329</v>
      </c>
      <c r="G1313" s="831"/>
      <c r="H1313" s="831">
        <v>1</v>
      </c>
      <c r="I1313" s="831"/>
      <c r="J1313" s="832">
        <v>55.6</v>
      </c>
      <c r="K1313" s="832"/>
      <c r="L1313" s="833"/>
    </row>
    <row r="1314" spans="1:12" ht="17.100000000000001" customHeight="1">
      <c r="A1314" s="645"/>
      <c r="B1314" s="643"/>
      <c r="C1314" s="643"/>
      <c r="D1314" s="643"/>
      <c r="E1314" s="643"/>
      <c r="F1314" s="643"/>
      <c r="G1314" s="643"/>
      <c r="H1314" s="643"/>
      <c r="I1314" s="643"/>
      <c r="J1314" s="643" t="s">
        <v>14990</v>
      </c>
      <c r="K1314" s="643"/>
      <c r="L1314" s="646" t="s">
        <v>16328</v>
      </c>
    </row>
    <row r="1315" spans="1:12">
      <c r="A1315" s="827" t="s">
        <v>14094</v>
      </c>
      <c r="B1315" s="828"/>
      <c r="C1315" s="828"/>
      <c r="D1315" s="828"/>
      <c r="E1315" s="828"/>
      <c r="F1315" s="828"/>
      <c r="G1315" s="828"/>
      <c r="H1315" s="828"/>
      <c r="I1315" s="641"/>
      <c r="J1315" s="641"/>
      <c r="K1315" s="641"/>
      <c r="L1315" s="642"/>
    </row>
    <row r="1316" spans="1:12" ht="17.100000000000001" customHeight="1">
      <c r="A1316" s="640" t="s">
        <v>14994</v>
      </c>
      <c r="B1316" s="643" t="s">
        <v>14089</v>
      </c>
      <c r="C1316" s="641" t="s">
        <v>14088</v>
      </c>
      <c r="D1316" s="641" t="s">
        <v>14087</v>
      </c>
      <c r="E1316" s="644" t="s">
        <v>14085</v>
      </c>
      <c r="F1316" s="829" t="s">
        <v>14083</v>
      </c>
      <c r="G1316" s="829"/>
      <c r="H1316" s="829" t="s">
        <v>14993</v>
      </c>
      <c r="I1316" s="829"/>
      <c r="J1316" s="829" t="s">
        <v>14082</v>
      </c>
      <c r="K1316" s="829"/>
      <c r="L1316" s="830"/>
    </row>
    <row r="1317" spans="1:12" ht="24" customHeight="1">
      <c r="A1317" s="664" t="s">
        <v>14073</v>
      </c>
      <c r="B1317" s="660" t="s">
        <v>14095</v>
      </c>
      <c r="C1317" s="659" t="s">
        <v>7</v>
      </c>
      <c r="D1317" s="659" t="s">
        <v>11736</v>
      </c>
      <c r="E1317" s="661" t="s">
        <v>26</v>
      </c>
      <c r="F1317" s="831" t="s">
        <v>14996</v>
      </c>
      <c r="G1317" s="831"/>
      <c r="H1317" s="831">
        <v>0.3500125</v>
      </c>
      <c r="I1317" s="831"/>
      <c r="J1317" s="832">
        <v>0.2485</v>
      </c>
      <c r="K1317" s="832"/>
      <c r="L1317" s="833"/>
    </row>
    <row r="1318" spans="1:12" ht="17.100000000000001" customHeight="1">
      <c r="A1318" s="645"/>
      <c r="B1318" s="643"/>
      <c r="C1318" s="643"/>
      <c r="D1318" s="643"/>
      <c r="E1318" s="643"/>
      <c r="F1318" s="643"/>
      <c r="G1318" s="643"/>
      <c r="H1318" s="643"/>
      <c r="I1318" s="643"/>
      <c r="J1318" s="643" t="s">
        <v>14990</v>
      </c>
      <c r="K1318" s="643"/>
      <c r="L1318" s="646" t="s">
        <v>15269</v>
      </c>
    </row>
    <row r="1319" spans="1:12">
      <c r="A1319" s="827" t="s">
        <v>14096</v>
      </c>
      <c r="B1319" s="828"/>
      <c r="C1319" s="828"/>
      <c r="D1319" s="828"/>
      <c r="E1319" s="828"/>
      <c r="F1319" s="828"/>
      <c r="G1319" s="828"/>
      <c r="H1319" s="828"/>
      <c r="I1319" s="641"/>
      <c r="J1319" s="641"/>
      <c r="K1319" s="641"/>
      <c r="L1319" s="642"/>
    </row>
    <row r="1320" spans="1:12" ht="17.100000000000001" customHeight="1">
      <c r="A1320" s="640" t="s">
        <v>14994</v>
      </c>
      <c r="B1320" s="643" t="s">
        <v>14089</v>
      </c>
      <c r="C1320" s="641" t="s">
        <v>14088</v>
      </c>
      <c r="D1320" s="641" t="s">
        <v>14087</v>
      </c>
      <c r="E1320" s="644" t="s">
        <v>14085</v>
      </c>
      <c r="F1320" s="829" t="s">
        <v>14083</v>
      </c>
      <c r="G1320" s="829"/>
      <c r="H1320" s="829" t="s">
        <v>14993</v>
      </c>
      <c r="I1320" s="829"/>
      <c r="J1320" s="829" t="s">
        <v>14082</v>
      </c>
      <c r="K1320" s="829"/>
      <c r="L1320" s="830"/>
    </row>
    <row r="1321" spans="1:12" ht="24" customHeight="1">
      <c r="A1321" s="664" t="s">
        <v>14073</v>
      </c>
      <c r="B1321" s="660" t="s">
        <v>14097</v>
      </c>
      <c r="C1321" s="659" t="s">
        <v>7</v>
      </c>
      <c r="D1321" s="659" t="s">
        <v>11676</v>
      </c>
      <c r="E1321" s="661" t="s">
        <v>26</v>
      </c>
      <c r="F1321" s="831" t="s">
        <v>14995</v>
      </c>
      <c r="G1321" s="831"/>
      <c r="H1321" s="831">
        <v>0.3500125</v>
      </c>
      <c r="I1321" s="831"/>
      <c r="J1321" s="832">
        <v>2.4500000000000001E-2</v>
      </c>
      <c r="K1321" s="832"/>
      <c r="L1321" s="833"/>
    </row>
    <row r="1322" spans="1:12" ht="17.100000000000001" customHeight="1">
      <c r="A1322" s="645"/>
      <c r="B1322" s="643"/>
      <c r="C1322" s="643"/>
      <c r="D1322" s="643"/>
      <c r="E1322" s="643"/>
      <c r="F1322" s="643"/>
      <c r="G1322" s="643"/>
      <c r="H1322" s="643"/>
      <c r="I1322" s="643"/>
      <c r="J1322" s="643" t="s">
        <v>14990</v>
      </c>
      <c r="K1322" s="643"/>
      <c r="L1322" s="646" t="s">
        <v>15009</v>
      </c>
    </row>
    <row r="1323" spans="1:12">
      <c r="A1323" s="827" t="s">
        <v>14100</v>
      </c>
      <c r="B1323" s="828"/>
      <c r="C1323" s="828"/>
      <c r="D1323" s="828"/>
      <c r="E1323" s="828"/>
      <c r="F1323" s="828"/>
      <c r="G1323" s="828"/>
      <c r="H1323" s="828"/>
      <c r="I1323" s="641"/>
      <c r="J1323" s="641"/>
      <c r="K1323" s="641"/>
      <c r="L1323" s="642"/>
    </row>
    <row r="1324" spans="1:12" ht="17.100000000000001" customHeight="1">
      <c r="A1324" s="640" t="s">
        <v>14994</v>
      </c>
      <c r="B1324" s="643" t="s">
        <v>14089</v>
      </c>
      <c r="C1324" s="641" t="s">
        <v>14088</v>
      </c>
      <c r="D1324" s="641" t="s">
        <v>14087</v>
      </c>
      <c r="E1324" s="644" t="s">
        <v>14085</v>
      </c>
      <c r="F1324" s="829" t="s">
        <v>14083</v>
      </c>
      <c r="G1324" s="829"/>
      <c r="H1324" s="829" t="s">
        <v>14993</v>
      </c>
      <c r="I1324" s="829"/>
      <c r="J1324" s="829" t="s">
        <v>14082</v>
      </c>
      <c r="K1324" s="829"/>
      <c r="L1324" s="830"/>
    </row>
    <row r="1325" spans="1:12" ht="24" customHeight="1">
      <c r="A1325" s="664" t="s">
        <v>14073</v>
      </c>
      <c r="B1325" s="660" t="s">
        <v>14103</v>
      </c>
      <c r="C1325" s="659" t="s">
        <v>7</v>
      </c>
      <c r="D1325" s="659" t="s">
        <v>11501</v>
      </c>
      <c r="E1325" s="661" t="s">
        <v>26</v>
      </c>
      <c r="F1325" s="831" t="s">
        <v>14992</v>
      </c>
      <c r="G1325" s="831"/>
      <c r="H1325" s="831">
        <v>0.3500125</v>
      </c>
      <c r="I1325" s="831"/>
      <c r="J1325" s="832">
        <v>0.77</v>
      </c>
      <c r="K1325" s="832"/>
      <c r="L1325" s="833"/>
    </row>
    <row r="1326" spans="1:12" ht="24" customHeight="1">
      <c r="A1326" s="664" t="s">
        <v>14073</v>
      </c>
      <c r="B1326" s="660" t="s">
        <v>14101</v>
      </c>
      <c r="C1326" s="659" t="s">
        <v>7</v>
      </c>
      <c r="D1326" s="659" t="s">
        <v>11582</v>
      </c>
      <c r="E1326" s="661" t="s">
        <v>26</v>
      </c>
      <c r="F1326" s="831" t="s">
        <v>14991</v>
      </c>
      <c r="G1326" s="831"/>
      <c r="H1326" s="831">
        <v>0.3500125</v>
      </c>
      <c r="I1326" s="831"/>
      <c r="J1326" s="832">
        <v>0.1225</v>
      </c>
      <c r="K1326" s="832"/>
      <c r="L1326" s="833"/>
    </row>
    <row r="1327" spans="1:12" ht="17.100000000000001" customHeight="1">
      <c r="A1327" s="645"/>
      <c r="B1327" s="643"/>
      <c r="C1327" s="643"/>
      <c r="D1327" s="643"/>
      <c r="E1327" s="643"/>
      <c r="F1327" s="643"/>
      <c r="G1327" s="643"/>
      <c r="H1327" s="643"/>
      <c r="I1327" s="643"/>
      <c r="J1327" s="643" t="s">
        <v>14990</v>
      </c>
      <c r="K1327" s="643"/>
      <c r="L1327" s="646" t="s">
        <v>16278</v>
      </c>
    </row>
    <row r="1328" spans="1:12" ht="17.100000000000001" customHeight="1">
      <c r="A1328" s="640" t="s">
        <v>14988</v>
      </c>
      <c r="B1328" s="641"/>
      <c r="C1328" s="641"/>
      <c r="D1328" s="641"/>
      <c r="E1328" s="641"/>
      <c r="F1328" s="641"/>
      <c r="G1328" s="641"/>
      <c r="H1328" s="641"/>
      <c r="I1328" s="641"/>
      <c r="J1328" s="641"/>
      <c r="K1328" s="641"/>
      <c r="L1328" s="642"/>
    </row>
    <row r="1329" spans="1:12" ht="17.100000000000001" customHeight="1">
      <c r="A1329" s="645"/>
      <c r="B1329" s="643"/>
      <c r="C1329" s="643"/>
      <c r="D1329" s="643"/>
      <c r="E1329" s="643"/>
      <c r="F1329" s="643"/>
      <c r="G1329" s="643"/>
      <c r="H1329" s="643"/>
      <c r="I1329" s="643"/>
      <c r="J1329" s="643" t="s">
        <v>14987</v>
      </c>
      <c r="K1329" s="643"/>
      <c r="L1329" s="646" t="s">
        <v>16327</v>
      </c>
    </row>
    <row r="1330" spans="1:12" ht="17.100000000000001" customHeight="1">
      <c r="A1330" s="645"/>
      <c r="B1330" s="643"/>
      <c r="C1330" s="643"/>
      <c r="D1330" s="643"/>
      <c r="E1330" s="643"/>
      <c r="F1330" s="643"/>
      <c r="G1330" s="643"/>
      <c r="H1330" s="643"/>
      <c r="I1330" s="643"/>
      <c r="J1330" s="643" t="s">
        <v>14985</v>
      </c>
      <c r="K1330" s="643" t="s">
        <v>14984</v>
      </c>
      <c r="L1330" s="646" t="s">
        <v>16276</v>
      </c>
    </row>
    <row r="1331" spans="1:12" ht="17.100000000000001" customHeight="1">
      <c r="A1331" s="645"/>
      <c r="B1331" s="643"/>
      <c r="C1331" s="643"/>
      <c r="D1331" s="643"/>
      <c r="E1331" s="643"/>
      <c r="F1331" s="643"/>
      <c r="G1331" s="643"/>
      <c r="H1331" s="643"/>
      <c r="I1331" s="643"/>
      <c r="J1331" s="643" t="s">
        <v>14982</v>
      </c>
      <c r="K1331" s="643"/>
      <c r="L1331" s="646" t="s">
        <v>16326</v>
      </c>
    </row>
    <row r="1332" spans="1:12" ht="17.100000000000001" customHeight="1">
      <c r="A1332" s="645"/>
      <c r="B1332" s="643"/>
      <c r="C1332" s="643"/>
      <c r="D1332" s="643"/>
      <c r="E1332" s="643"/>
      <c r="F1332" s="643"/>
      <c r="G1332" s="643"/>
      <c r="H1332" s="643"/>
      <c r="I1332" s="643"/>
      <c r="J1332" s="643" t="s">
        <v>14980</v>
      </c>
      <c r="K1332" s="643" t="s">
        <v>14873</v>
      </c>
      <c r="L1332" s="646" t="s">
        <v>16325</v>
      </c>
    </row>
    <row r="1333" spans="1:12" ht="17.100000000000001" customHeight="1">
      <c r="A1333" s="645"/>
      <c r="B1333" s="643"/>
      <c r="C1333" s="643"/>
      <c r="D1333" s="643"/>
      <c r="E1333" s="643"/>
      <c r="F1333" s="643"/>
      <c r="G1333" s="643"/>
      <c r="H1333" s="643"/>
      <c r="I1333" s="643"/>
      <c r="J1333" s="643" t="s">
        <v>14978</v>
      </c>
      <c r="K1333" s="643"/>
      <c r="L1333" s="646" t="s">
        <v>16324</v>
      </c>
    </row>
    <row r="1334" spans="1:12" ht="30" customHeight="1">
      <c r="A1334" s="647"/>
      <c r="B1334" s="644"/>
      <c r="C1334" s="644"/>
      <c r="D1334" s="644"/>
      <c r="E1334" s="644"/>
      <c r="F1334" s="644"/>
      <c r="G1334" s="644"/>
      <c r="H1334" s="644"/>
      <c r="I1334" s="644"/>
      <c r="J1334" s="644"/>
      <c r="K1334" s="644"/>
      <c r="L1334" s="648"/>
    </row>
    <row r="1335" spans="1:12" ht="36" customHeight="1">
      <c r="A1335" s="662" t="s">
        <v>16323</v>
      </c>
      <c r="B1335" s="657" t="s">
        <v>14764</v>
      </c>
      <c r="C1335" s="656" t="s">
        <v>7</v>
      </c>
      <c r="D1335" s="656" t="s">
        <v>1863</v>
      </c>
      <c r="E1335" s="658" t="s">
        <v>49</v>
      </c>
      <c r="F1335" s="657"/>
      <c r="G1335" s="657"/>
      <c r="H1335" s="657"/>
      <c r="I1335" s="657"/>
      <c r="J1335" s="657"/>
      <c r="K1335" s="657"/>
      <c r="L1335" s="663"/>
    </row>
    <row r="1336" spans="1:12">
      <c r="A1336" s="827" t="s">
        <v>14098</v>
      </c>
      <c r="B1336" s="828"/>
      <c r="C1336" s="828"/>
      <c r="D1336" s="828"/>
      <c r="E1336" s="828"/>
      <c r="F1336" s="828"/>
      <c r="G1336" s="828"/>
      <c r="H1336" s="828"/>
      <c r="I1336" s="641"/>
      <c r="J1336" s="641"/>
      <c r="K1336" s="641"/>
      <c r="L1336" s="642"/>
    </row>
    <row r="1337" spans="1:12" ht="17.100000000000001" customHeight="1">
      <c r="A1337" s="640" t="s">
        <v>14994</v>
      </c>
      <c r="B1337" s="643" t="s">
        <v>14089</v>
      </c>
      <c r="C1337" s="641" t="s">
        <v>14088</v>
      </c>
      <c r="D1337" s="641" t="s">
        <v>14087</v>
      </c>
      <c r="E1337" s="644" t="s">
        <v>14085</v>
      </c>
      <c r="F1337" s="829" t="s">
        <v>14083</v>
      </c>
      <c r="G1337" s="829"/>
      <c r="H1337" s="829" t="s">
        <v>14993</v>
      </c>
      <c r="I1337" s="829"/>
      <c r="J1337" s="829" t="s">
        <v>14082</v>
      </c>
      <c r="K1337" s="829"/>
      <c r="L1337" s="830"/>
    </row>
    <row r="1338" spans="1:12" ht="24" customHeight="1">
      <c r="A1338" s="664" t="s">
        <v>14073</v>
      </c>
      <c r="B1338" s="660" t="s">
        <v>14277</v>
      </c>
      <c r="C1338" s="659" t="s">
        <v>7</v>
      </c>
      <c r="D1338" s="659" t="s">
        <v>11564</v>
      </c>
      <c r="E1338" s="661" t="s">
        <v>26</v>
      </c>
      <c r="F1338" s="831" t="s">
        <v>15249</v>
      </c>
      <c r="G1338" s="831"/>
      <c r="H1338" s="831">
        <v>0.25392819999999999</v>
      </c>
      <c r="I1338" s="831"/>
      <c r="J1338" s="832">
        <v>0.21079999999999999</v>
      </c>
      <c r="K1338" s="832"/>
      <c r="L1338" s="833"/>
    </row>
    <row r="1339" spans="1:12" ht="24" customHeight="1">
      <c r="A1339" s="664" t="s">
        <v>14073</v>
      </c>
      <c r="B1339" s="660" t="s">
        <v>14276</v>
      </c>
      <c r="C1339" s="659" t="s">
        <v>7</v>
      </c>
      <c r="D1339" s="659" t="s">
        <v>11590</v>
      </c>
      <c r="E1339" s="661" t="s">
        <v>26</v>
      </c>
      <c r="F1339" s="831" t="s">
        <v>15248</v>
      </c>
      <c r="G1339" s="831"/>
      <c r="H1339" s="831">
        <v>0.25392819999999999</v>
      </c>
      <c r="I1339" s="831"/>
      <c r="J1339" s="832">
        <v>6.0900000000000003E-2</v>
      </c>
      <c r="K1339" s="832"/>
      <c r="L1339" s="833"/>
    </row>
    <row r="1340" spans="1:12" ht="17.100000000000001" customHeight="1">
      <c r="A1340" s="645"/>
      <c r="B1340" s="643"/>
      <c r="C1340" s="643"/>
      <c r="D1340" s="643"/>
      <c r="E1340" s="643"/>
      <c r="F1340" s="643"/>
      <c r="G1340" s="643"/>
      <c r="H1340" s="643"/>
      <c r="I1340" s="643"/>
      <c r="J1340" s="643" t="s">
        <v>14990</v>
      </c>
      <c r="K1340" s="643"/>
      <c r="L1340" s="646" t="s">
        <v>15247</v>
      </c>
    </row>
    <row r="1341" spans="1:12">
      <c r="A1341" s="827" t="s">
        <v>14092</v>
      </c>
      <c r="B1341" s="828"/>
      <c r="C1341" s="828"/>
      <c r="D1341" s="828"/>
      <c r="E1341" s="828"/>
      <c r="F1341" s="828"/>
      <c r="G1341" s="828"/>
      <c r="H1341" s="828"/>
      <c r="I1341" s="641"/>
      <c r="J1341" s="641"/>
      <c r="K1341" s="641"/>
      <c r="L1341" s="642"/>
    </row>
    <row r="1342" spans="1:12" ht="17.100000000000001" customHeight="1">
      <c r="A1342" s="640" t="s">
        <v>14994</v>
      </c>
      <c r="B1342" s="643" t="s">
        <v>14089</v>
      </c>
      <c r="C1342" s="641" t="s">
        <v>14088</v>
      </c>
      <c r="D1342" s="641" t="s">
        <v>14087</v>
      </c>
      <c r="E1342" s="644" t="s">
        <v>14085</v>
      </c>
      <c r="F1342" s="829" t="s">
        <v>14083</v>
      </c>
      <c r="G1342" s="829"/>
      <c r="H1342" s="829" t="s">
        <v>14993</v>
      </c>
      <c r="I1342" s="829"/>
      <c r="J1342" s="829" t="s">
        <v>14082</v>
      </c>
      <c r="K1342" s="829"/>
      <c r="L1342" s="830"/>
    </row>
    <row r="1343" spans="1:12" ht="24" customHeight="1">
      <c r="A1343" s="664" t="s">
        <v>14073</v>
      </c>
      <c r="B1343" s="660" t="s">
        <v>14290</v>
      </c>
      <c r="C1343" s="659" t="s">
        <v>7</v>
      </c>
      <c r="D1343" s="659" t="s">
        <v>5473</v>
      </c>
      <c r="E1343" s="661" t="s">
        <v>26</v>
      </c>
      <c r="F1343" s="831" t="s">
        <v>15246</v>
      </c>
      <c r="G1343" s="831"/>
      <c r="H1343" s="831">
        <v>0.13007369999999999</v>
      </c>
      <c r="I1343" s="831"/>
      <c r="J1343" s="832">
        <v>0.66210000000000002</v>
      </c>
      <c r="K1343" s="832"/>
      <c r="L1343" s="833"/>
    </row>
    <row r="1344" spans="1:12" ht="24" customHeight="1">
      <c r="A1344" s="664" t="s">
        <v>14073</v>
      </c>
      <c r="B1344" s="660" t="s">
        <v>14278</v>
      </c>
      <c r="C1344" s="659" t="s">
        <v>7</v>
      </c>
      <c r="D1344" s="659" t="s">
        <v>6260</v>
      </c>
      <c r="E1344" s="661" t="s">
        <v>26</v>
      </c>
      <c r="F1344" s="831" t="s">
        <v>15040</v>
      </c>
      <c r="G1344" s="831"/>
      <c r="H1344" s="831">
        <v>0.13007369999999999</v>
      </c>
      <c r="I1344" s="831"/>
      <c r="J1344" s="832">
        <v>0.93520000000000003</v>
      </c>
      <c r="K1344" s="832"/>
      <c r="L1344" s="833"/>
    </row>
    <row r="1345" spans="1:12" ht="17.100000000000001" customHeight="1">
      <c r="A1345" s="645"/>
      <c r="B1345" s="643"/>
      <c r="C1345" s="643"/>
      <c r="D1345" s="643"/>
      <c r="E1345" s="643"/>
      <c r="F1345" s="643"/>
      <c r="G1345" s="643"/>
      <c r="H1345" s="643"/>
      <c r="I1345" s="643"/>
      <c r="J1345" s="643" t="s">
        <v>14990</v>
      </c>
      <c r="K1345" s="643"/>
      <c r="L1345" s="646" t="s">
        <v>15100</v>
      </c>
    </row>
    <row r="1346" spans="1:12">
      <c r="A1346" s="827" t="s">
        <v>14071</v>
      </c>
      <c r="B1346" s="828"/>
      <c r="C1346" s="828"/>
      <c r="D1346" s="828"/>
      <c r="E1346" s="828"/>
      <c r="F1346" s="828"/>
      <c r="G1346" s="828"/>
      <c r="H1346" s="828"/>
      <c r="I1346" s="641"/>
      <c r="J1346" s="641"/>
      <c r="K1346" s="641"/>
      <c r="L1346" s="642"/>
    </row>
    <row r="1347" spans="1:12" ht="17.100000000000001" customHeight="1">
      <c r="A1347" s="640" t="s">
        <v>14994</v>
      </c>
      <c r="B1347" s="643" t="s">
        <v>14089</v>
      </c>
      <c r="C1347" s="641" t="s">
        <v>14088</v>
      </c>
      <c r="D1347" s="641" t="s">
        <v>14087</v>
      </c>
      <c r="E1347" s="644" t="s">
        <v>14085</v>
      </c>
      <c r="F1347" s="829" t="s">
        <v>14083</v>
      </c>
      <c r="G1347" s="829"/>
      <c r="H1347" s="829" t="s">
        <v>14993</v>
      </c>
      <c r="I1347" s="829"/>
      <c r="J1347" s="829" t="s">
        <v>14082</v>
      </c>
      <c r="K1347" s="829"/>
      <c r="L1347" s="830"/>
    </row>
    <row r="1348" spans="1:12" ht="24" customHeight="1">
      <c r="A1348" s="664" t="s">
        <v>14073</v>
      </c>
      <c r="B1348" s="660" t="s">
        <v>14439</v>
      </c>
      <c r="C1348" s="659" t="s">
        <v>7</v>
      </c>
      <c r="D1348" s="659" t="s">
        <v>9083</v>
      </c>
      <c r="E1348" s="661" t="s">
        <v>49</v>
      </c>
      <c r="F1348" s="831" t="s">
        <v>15348</v>
      </c>
      <c r="G1348" s="831"/>
      <c r="H1348" s="831">
        <v>4.2999999999999997E-2</v>
      </c>
      <c r="I1348" s="831"/>
      <c r="J1348" s="832">
        <v>7.0000000000000007E-2</v>
      </c>
      <c r="K1348" s="832"/>
      <c r="L1348" s="833"/>
    </row>
    <row r="1349" spans="1:12" ht="24" customHeight="1">
      <c r="A1349" s="664" t="s">
        <v>14073</v>
      </c>
      <c r="B1349" s="660" t="s">
        <v>14440</v>
      </c>
      <c r="C1349" s="659" t="s">
        <v>7</v>
      </c>
      <c r="D1349" s="659" t="s">
        <v>5456</v>
      </c>
      <c r="E1349" s="661" t="s">
        <v>49</v>
      </c>
      <c r="F1349" s="831" t="s">
        <v>15347</v>
      </c>
      <c r="G1349" s="831"/>
      <c r="H1349" s="831">
        <v>6.0000000000000001E-3</v>
      </c>
      <c r="I1349" s="831"/>
      <c r="J1349" s="832">
        <v>0.47</v>
      </c>
      <c r="K1349" s="832"/>
      <c r="L1349" s="833"/>
    </row>
    <row r="1350" spans="1:12" ht="24" customHeight="1">
      <c r="A1350" s="664" t="s">
        <v>14073</v>
      </c>
      <c r="B1350" s="660" t="s">
        <v>14438</v>
      </c>
      <c r="C1350" s="659" t="s">
        <v>7</v>
      </c>
      <c r="D1350" s="659" t="s">
        <v>8116</v>
      </c>
      <c r="E1350" s="661" t="s">
        <v>49</v>
      </c>
      <c r="F1350" s="831" t="s">
        <v>15346</v>
      </c>
      <c r="G1350" s="831"/>
      <c r="H1350" s="831">
        <v>6.0000000000000001E-3</v>
      </c>
      <c r="I1350" s="831"/>
      <c r="J1350" s="832">
        <v>0.41</v>
      </c>
      <c r="K1350" s="832"/>
      <c r="L1350" s="833"/>
    </row>
    <row r="1351" spans="1:12" ht="24" customHeight="1">
      <c r="A1351" s="664" t="s">
        <v>14073</v>
      </c>
      <c r="B1351" s="660" t="s">
        <v>14763</v>
      </c>
      <c r="C1351" s="659" t="s">
        <v>7</v>
      </c>
      <c r="D1351" s="659" t="s">
        <v>6458</v>
      </c>
      <c r="E1351" s="661" t="s">
        <v>49</v>
      </c>
      <c r="F1351" s="831" t="s">
        <v>15057</v>
      </c>
      <c r="G1351" s="831"/>
      <c r="H1351" s="831">
        <v>1</v>
      </c>
      <c r="I1351" s="831"/>
      <c r="J1351" s="832">
        <v>0.38</v>
      </c>
      <c r="K1351" s="832"/>
      <c r="L1351" s="833"/>
    </row>
    <row r="1352" spans="1:12" ht="17.100000000000001" customHeight="1">
      <c r="A1352" s="645"/>
      <c r="B1352" s="643"/>
      <c r="C1352" s="643"/>
      <c r="D1352" s="643"/>
      <c r="E1352" s="643"/>
      <c r="F1352" s="643"/>
      <c r="G1352" s="643"/>
      <c r="H1352" s="643"/>
      <c r="I1352" s="643"/>
      <c r="J1352" s="643" t="s">
        <v>14990</v>
      </c>
      <c r="K1352" s="643"/>
      <c r="L1352" s="646" t="s">
        <v>16322</v>
      </c>
    </row>
    <row r="1353" spans="1:12">
      <c r="A1353" s="827" t="s">
        <v>14094</v>
      </c>
      <c r="B1353" s="828"/>
      <c r="C1353" s="828"/>
      <c r="D1353" s="828"/>
      <c r="E1353" s="828"/>
      <c r="F1353" s="828"/>
      <c r="G1353" s="828"/>
      <c r="H1353" s="828"/>
      <c r="I1353" s="641"/>
      <c r="J1353" s="641"/>
      <c r="K1353" s="641"/>
      <c r="L1353" s="642"/>
    </row>
    <row r="1354" spans="1:12" ht="17.100000000000001" customHeight="1">
      <c r="A1354" s="640" t="s">
        <v>14994</v>
      </c>
      <c r="B1354" s="643" t="s">
        <v>14089</v>
      </c>
      <c r="C1354" s="641" t="s">
        <v>14088</v>
      </c>
      <c r="D1354" s="641" t="s">
        <v>14087</v>
      </c>
      <c r="E1354" s="644" t="s">
        <v>14085</v>
      </c>
      <c r="F1354" s="829" t="s">
        <v>14083</v>
      </c>
      <c r="G1354" s="829"/>
      <c r="H1354" s="829" t="s">
        <v>14993</v>
      </c>
      <c r="I1354" s="829"/>
      <c r="J1354" s="829" t="s">
        <v>14082</v>
      </c>
      <c r="K1354" s="829"/>
      <c r="L1354" s="830"/>
    </row>
    <row r="1355" spans="1:12" ht="24" customHeight="1">
      <c r="A1355" s="664" t="s">
        <v>14073</v>
      </c>
      <c r="B1355" s="660" t="s">
        <v>14095</v>
      </c>
      <c r="C1355" s="659" t="s">
        <v>7</v>
      </c>
      <c r="D1355" s="659" t="s">
        <v>11736</v>
      </c>
      <c r="E1355" s="661" t="s">
        <v>26</v>
      </c>
      <c r="F1355" s="831" t="s">
        <v>14996</v>
      </c>
      <c r="G1355" s="831"/>
      <c r="H1355" s="831">
        <v>0.25392819999999999</v>
      </c>
      <c r="I1355" s="831"/>
      <c r="J1355" s="832">
        <v>0.18029999999999999</v>
      </c>
      <c r="K1355" s="832"/>
      <c r="L1355" s="833"/>
    </row>
    <row r="1356" spans="1:12" ht="17.100000000000001" customHeight="1">
      <c r="A1356" s="645"/>
      <c r="B1356" s="643"/>
      <c r="C1356" s="643"/>
      <c r="D1356" s="643"/>
      <c r="E1356" s="643"/>
      <c r="F1356" s="643"/>
      <c r="G1356" s="643"/>
      <c r="H1356" s="643"/>
      <c r="I1356" s="643"/>
      <c r="J1356" s="643" t="s">
        <v>14990</v>
      </c>
      <c r="K1356" s="643"/>
      <c r="L1356" s="646" t="s">
        <v>15096</v>
      </c>
    </row>
    <row r="1357" spans="1:12">
      <c r="A1357" s="827" t="s">
        <v>14096</v>
      </c>
      <c r="B1357" s="828"/>
      <c r="C1357" s="828"/>
      <c r="D1357" s="828"/>
      <c r="E1357" s="828"/>
      <c r="F1357" s="828"/>
      <c r="G1357" s="828"/>
      <c r="H1357" s="828"/>
      <c r="I1357" s="641"/>
      <c r="J1357" s="641"/>
      <c r="K1357" s="641"/>
      <c r="L1357" s="642"/>
    </row>
    <row r="1358" spans="1:12" ht="17.100000000000001" customHeight="1">
      <c r="A1358" s="640" t="s">
        <v>14994</v>
      </c>
      <c r="B1358" s="643" t="s">
        <v>14089</v>
      </c>
      <c r="C1358" s="641" t="s">
        <v>14088</v>
      </c>
      <c r="D1358" s="641" t="s">
        <v>14087</v>
      </c>
      <c r="E1358" s="644" t="s">
        <v>14085</v>
      </c>
      <c r="F1358" s="829" t="s">
        <v>14083</v>
      </c>
      <c r="G1358" s="829"/>
      <c r="H1358" s="829" t="s">
        <v>14993</v>
      </c>
      <c r="I1358" s="829"/>
      <c r="J1358" s="829" t="s">
        <v>14082</v>
      </c>
      <c r="K1358" s="829"/>
      <c r="L1358" s="830"/>
    </row>
    <row r="1359" spans="1:12" ht="24" customHeight="1">
      <c r="A1359" s="664" t="s">
        <v>14073</v>
      </c>
      <c r="B1359" s="660" t="s">
        <v>14097</v>
      </c>
      <c r="C1359" s="659" t="s">
        <v>7</v>
      </c>
      <c r="D1359" s="659" t="s">
        <v>11676</v>
      </c>
      <c r="E1359" s="661" t="s">
        <v>26</v>
      </c>
      <c r="F1359" s="831" t="s">
        <v>14995</v>
      </c>
      <c r="G1359" s="831"/>
      <c r="H1359" s="831">
        <v>0.25392819999999999</v>
      </c>
      <c r="I1359" s="831"/>
      <c r="J1359" s="832">
        <v>1.78E-2</v>
      </c>
      <c r="K1359" s="832"/>
      <c r="L1359" s="833"/>
    </row>
    <row r="1360" spans="1:12" ht="17.100000000000001" customHeight="1">
      <c r="A1360" s="645"/>
      <c r="B1360" s="643"/>
      <c r="C1360" s="643"/>
      <c r="D1360" s="643"/>
      <c r="E1360" s="643"/>
      <c r="F1360" s="643"/>
      <c r="G1360" s="643"/>
      <c r="H1360" s="643"/>
      <c r="I1360" s="643"/>
      <c r="J1360" s="643" t="s">
        <v>14990</v>
      </c>
      <c r="K1360" s="643"/>
      <c r="L1360" s="646" t="s">
        <v>15009</v>
      </c>
    </row>
    <row r="1361" spans="1:12">
      <c r="A1361" s="827" t="s">
        <v>14100</v>
      </c>
      <c r="B1361" s="828"/>
      <c r="C1361" s="828"/>
      <c r="D1361" s="828"/>
      <c r="E1361" s="828"/>
      <c r="F1361" s="828"/>
      <c r="G1361" s="828"/>
      <c r="H1361" s="828"/>
      <c r="I1361" s="641"/>
      <c r="J1361" s="641"/>
      <c r="K1361" s="641"/>
      <c r="L1361" s="642"/>
    </row>
    <row r="1362" spans="1:12" ht="17.100000000000001" customHeight="1">
      <c r="A1362" s="640" t="s">
        <v>14994</v>
      </c>
      <c r="B1362" s="643" t="s">
        <v>14089</v>
      </c>
      <c r="C1362" s="641" t="s">
        <v>14088</v>
      </c>
      <c r="D1362" s="641" t="s">
        <v>14087</v>
      </c>
      <c r="E1362" s="644" t="s">
        <v>14085</v>
      </c>
      <c r="F1362" s="829" t="s">
        <v>14083</v>
      </c>
      <c r="G1362" s="829"/>
      <c r="H1362" s="829" t="s">
        <v>14993</v>
      </c>
      <c r="I1362" s="829"/>
      <c r="J1362" s="829" t="s">
        <v>14082</v>
      </c>
      <c r="K1362" s="829"/>
      <c r="L1362" s="830"/>
    </row>
    <row r="1363" spans="1:12" ht="24" customHeight="1">
      <c r="A1363" s="664" t="s">
        <v>14073</v>
      </c>
      <c r="B1363" s="660" t="s">
        <v>14103</v>
      </c>
      <c r="C1363" s="659" t="s">
        <v>7</v>
      </c>
      <c r="D1363" s="659" t="s">
        <v>11501</v>
      </c>
      <c r="E1363" s="661" t="s">
        <v>26</v>
      </c>
      <c r="F1363" s="831" t="s">
        <v>14992</v>
      </c>
      <c r="G1363" s="831"/>
      <c r="H1363" s="831">
        <v>0.25392819999999999</v>
      </c>
      <c r="I1363" s="831"/>
      <c r="J1363" s="832">
        <v>0.55859999999999999</v>
      </c>
      <c r="K1363" s="832"/>
      <c r="L1363" s="833"/>
    </row>
    <row r="1364" spans="1:12" ht="24" customHeight="1">
      <c r="A1364" s="664" t="s">
        <v>14073</v>
      </c>
      <c r="B1364" s="660" t="s">
        <v>14101</v>
      </c>
      <c r="C1364" s="659" t="s">
        <v>7</v>
      </c>
      <c r="D1364" s="659" t="s">
        <v>11582</v>
      </c>
      <c r="E1364" s="661" t="s">
        <v>26</v>
      </c>
      <c r="F1364" s="831" t="s">
        <v>14991</v>
      </c>
      <c r="G1364" s="831"/>
      <c r="H1364" s="831">
        <v>0.25392819999999999</v>
      </c>
      <c r="I1364" s="831"/>
      <c r="J1364" s="832">
        <v>8.8900000000000007E-2</v>
      </c>
      <c r="K1364" s="832"/>
      <c r="L1364" s="833"/>
    </row>
    <row r="1365" spans="1:12" ht="17.100000000000001" customHeight="1">
      <c r="A1365" s="645"/>
      <c r="B1365" s="643"/>
      <c r="C1365" s="643"/>
      <c r="D1365" s="643"/>
      <c r="E1365" s="643"/>
      <c r="F1365" s="643"/>
      <c r="G1365" s="643"/>
      <c r="H1365" s="643"/>
      <c r="I1365" s="643"/>
      <c r="J1365" s="643" t="s">
        <v>14990</v>
      </c>
      <c r="K1365" s="643"/>
      <c r="L1365" s="646" t="s">
        <v>15095</v>
      </c>
    </row>
    <row r="1366" spans="1:12" ht="17.100000000000001" customHeight="1">
      <c r="A1366" s="640" t="s">
        <v>14988</v>
      </c>
      <c r="B1366" s="641"/>
      <c r="C1366" s="641"/>
      <c r="D1366" s="641"/>
      <c r="E1366" s="641"/>
      <c r="F1366" s="641"/>
      <c r="G1366" s="641"/>
      <c r="H1366" s="641"/>
      <c r="I1366" s="641"/>
      <c r="J1366" s="641"/>
      <c r="K1366" s="641"/>
      <c r="L1366" s="642"/>
    </row>
    <row r="1367" spans="1:12" ht="17.100000000000001" customHeight="1">
      <c r="A1367" s="645"/>
      <c r="B1367" s="643"/>
      <c r="C1367" s="643"/>
      <c r="D1367" s="643"/>
      <c r="E1367" s="643"/>
      <c r="F1367" s="643"/>
      <c r="G1367" s="643"/>
      <c r="H1367" s="643"/>
      <c r="I1367" s="643"/>
      <c r="J1367" s="643" t="s">
        <v>14987</v>
      </c>
      <c r="K1367" s="643"/>
      <c r="L1367" s="646" t="s">
        <v>15981</v>
      </c>
    </row>
    <row r="1368" spans="1:12" ht="17.100000000000001" customHeight="1">
      <c r="A1368" s="645"/>
      <c r="B1368" s="643"/>
      <c r="C1368" s="643"/>
      <c r="D1368" s="643"/>
      <c r="E1368" s="643"/>
      <c r="F1368" s="643"/>
      <c r="G1368" s="643"/>
      <c r="H1368" s="643"/>
      <c r="I1368" s="643"/>
      <c r="J1368" s="643" t="s">
        <v>14985</v>
      </c>
      <c r="K1368" s="643" t="s">
        <v>14984</v>
      </c>
      <c r="L1368" s="646" t="s">
        <v>15093</v>
      </c>
    </row>
    <row r="1369" spans="1:12" ht="17.100000000000001" customHeight="1">
      <c r="A1369" s="645"/>
      <c r="B1369" s="643"/>
      <c r="C1369" s="643"/>
      <c r="D1369" s="643"/>
      <c r="E1369" s="643"/>
      <c r="F1369" s="643"/>
      <c r="G1369" s="643"/>
      <c r="H1369" s="643"/>
      <c r="I1369" s="643"/>
      <c r="J1369" s="643" t="s">
        <v>14982</v>
      </c>
      <c r="K1369" s="643"/>
      <c r="L1369" s="646" t="s">
        <v>16321</v>
      </c>
    </row>
    <row r="1370" spans="1:12" ht="17.100000000000001" customHeight="1">
      <c r="A1370" s="645"/>
      <c r="B1370" s="643"/>
      <c r="C1370" s="643"/>
      <c r="D1370" s="643"/>
      <c r="E1370" s="643"/>
      <c r="F1370" s="643"/>
      <c r="G1370" s="643"/>
      <c r="H1370" s="643"/>
      <c r="I1370" s="643"/>
      <c r="J1370" s="643" t="s">
        <v>14980</v>
      </c>
      <c r="K1370" s="643" t="s">
        <v>14873</v>
      </c>
      <c r="L1370" s="646" t="s">
        <v>15295</v>
      </c>
    </row>
    <row r="1371" spans="1:12" ht="17.100000000000001" customHeight="1">
      <c r="A1371" s="645"/>
      <c r="B1371" s="643"/>
      <c r="C1371" s="643"/>
      <c r="D1371" s="643"/>
      <c r="E1371" s="643"/>
      <c r="F1371" s="643"/>
      <c r="G1371" s="643"/>
      <c r="H1371" s="643"/>
      <c r="I1371" s="643"/>
      <c r="J1371" s="643" t="s">
        <v>14978</v>
      </c>
      <c r="K1371" s="643"/>
      <c r="L1371" s="646" t="s">
        <v>16320</v>
      </c>
    </row>
    <row r="1372" spans="1:12" ht="30" customHeight="1">
      <c r="A1372" s="647"/>
      <c r="B1372" s="644"/>
      <c r="C1372" s="644"/>
      <c r="D1372" s="644"/>
      <c r="E1372" s="644"/>
      <c r="F1372" s="644"/>
      <c r="G1372" s="644"/>
      <c r="H1372" s="644"/>
      <c r="I1372" s="644"/>
      <c r="J1372" s="644"/>
      <c r="K1372" s="644"/>
      <c r="L1372" s="648"/>
    </row>
    <row r="1373" spans="1:12" ht="36" customHeight="1">
      <c r="A1373" s="662" t="s">
        <v>16319</v>
      </c>
      <c r="B1373" s="657" t="s">
        <v>14761</v>
      </c>
      <c r="C1373" s="656" t="s">
        <v>7</v>
      </c>
      <c r="D1373" s="656" t="s">
        <v>1867</v>
      </c>
      <c r="E1373" s="658" t="s">
        <v>49</v>
      </c>
      <c r="F1373" s="657"/>
      <c r="G1373" s="657"/>
      <c r="H1373" s="657"/>
      <c r="I1373" s="657"/>
      <c r="J1373" s="657"/>
      <c r="K1373" s="657"/>
      <c r="L1373" s="663"/>
    </row>
    <row r="1374" spans="1:12">
      <c r="A1374" s="827" t="s">
        <v>14098</v>
      </c>
      <c r="B1374" s="828"/>
      <c r="C1374" s="828"/>
      <c r="D1374" s="828"/>
      <c r="E1374" s="828"/>
      <c r="F1374" s="828"/>
      <c r="G1374" s="828"/>
      <c r="H1374" s="828"/>
      <c r="I1374" s="641"/>
      <c r="J1374" s="641"/>
      <c r="K1374" s="641"/>
      <c r="L1374" s="642"/>
    </row>
    <row r="1375" spans="1:12" ht="17.100000000000001" customHeight="1">
      <c r="A1375" s="640" t="s">
        <v>14994</v>
      </c>
      <c r="B1375" s="643" t="s">
        <v>14089</v>
      </c>
      <c r="C1375" s="641" t="s">
        <v>14088</v>
      </c>
      <c r="D1375" s="641" t="s">
        <v>14087</v>
      </c>
      <c r="E1375" s="644" t="s">
        <v>14085</v>
      </c>
      <c r="F1375" s="829" t="s">
        <v>14083</v>
      </c>
      <c r="G1375" s="829"/>
      <c r="H1375" s="829" t="s">
        <v>14993</v>
      </c>
      <c r="I1375" s="829"/>
      <c r="J1375" s="829" t="s">
        <v>14082</v>
      </c>
      <c r="K1375" s="829"/>
      <c r="L1375" s="830"/>
    </row>
    <row r="1376" spans="1:12" ht="24" customHeight="1">
      <c r="A1376" s="664" t="s">
        <v>14073</v>
      </c>
      <c r="B1376" s="660" t="s">
        <v>14277</v>
      </c>
      <c r="C1376" s="659" t="s">
        <v>7</v>
      </c>
      <c r="D1376" s="659" t="s">
        <v>11564</v>
      </c>
      <c r="E1376" s="661" t="s">
        <v>26</v>
      </c>
      <c r="F1376" s="831" t="s">
        <v>15249</v>
      </c>
      <c r="G1376" s="831"/>
      <c r="H1376" s="831">
        <v>0.29713970000000001</v>
      </c>
      <c r="I1376" s="831"/>
      <c r="J1376" s="832">
        <v>0.24660000000000001</v>
      </c>
      <c r="K1376" s="832"/>
      <c r="L1376" s="833"/>
    </row>
    <row r="1377" spans="1:12" ht="24" customHeight="1">
      <c r="A1377" s="664" t="s">
        <v>14073</v>
      </c>
      <c r="B1377" s="660" t="s">
        <v>14276</v>
      </c>
      <c r="C1377" s="659" t="s">
        <v>7</v>
      </c>
      <c r="D1377" s="659" t="s">
        <v>11590</v>
      </c>
      <c r="E1377" s="661" t="s">
        <v>26</v>
      </c>
      <c r="F1377" s="831" t="s">
        <v>15248</v>
      </c>
      <c r="G1377" s="831"/>
      <c r="H1377" s="831">
        <v>0.29713970000000001</v>
      </c>
      <c r="I1377" s="831"/>
      <c r="J1377" s="832">
        <v>7.1300000000000002E-2</v>
      </c>
      <c r="K1377" s="832"/>
      <c r="L1377" s="833"/>
    </row>
    <row r="1378" spans="1:12" ht="17.100000000000001" customHeight="1">
      <c r="A1378" s="645"/>
      <c r="B1378" s="643"/>
      <c r="C1378" s="643"/>
      <c r="D1378" s="643"/>
      <c r="E1378" s="643"/>
      <c r="F1378" s="643"/>
      <c r="G1378" s="643"/>
      <c r="H1378" s="643"/>
      <c r="I1378" s="643"/>
      <c r="J1378" s="643" t="s">
        <v>14990</v>
      </c>
      <c r="K1378" s="643"/>
      <c r="L1378" s="646" t="s">
        <v>15839</v>
      </c>
    </row>
    <row r="1379" spans="1:12">
      <c r="A1379" s="827" t="s">
        <v>14092</v>
      </c>
      <c r="B1379" s="828"/>
      <c r="C1379" s="828"/>
      <c r="D1379" s="828"/>
      <c r="E1379" s="828"/>
      <c r="F1379" s="828"/>
      <c r="G1379" s="828"/>
      <c r="H1379" s="828"/>
      <c r="I1379" s="641"/>
      <c r="J1379" s="641"/>
      <c r="K1379" s="641"/>
      <c r="L1379" s="642"/>
    </row>
    <row r="1380" spans="1:12" ht="17.100000000000001" customHeight="1">
      <c r="A1380" s="640" t="s">
        <v>14994</v>
      </c>
      <c r="B1380" s="643" t="s">
        <v>14089</v>
      </c>
      <c r="C1380" s="641" t="s">
        <v>14088</v>
      </c>
      <c r="D1380" s="641" t="s">
        <v>14087</v>
      </c>
      <c r="E1380" s="644" t="s">
        <v>14085</v>
      </c>
      <c r="F1380" s="829" t="s">
        <v>14083</v>
      </c>
      <c r="G1380" s="829"/>
      <c r="H1380" s="829" t="s">
        <v>14993</v>
      </c>
      <c r="I1380" s="829"/>
      <c r="J1380" s="829" t="s">
        <v>14082</v>
      </c>
      <c r="K1380" s="829"/>
      <c r="L1380" s="830"/>
    </row>
    <row r="1381" spans="1:12" ht="24" customHeight="1">
      <c r="A1381" s="664" t="s">
        <v>14073</v>
      </c>
      <c r="B1381" s="660" t="s">
        <v>14290</v>
      </c>
      <c r="C1381" s="659" t="s">
        <v>7</v>
      </c>
      <c r="D1381" s="659" t="s">
        <v>5473</v>
      </c>
      <c r="E1381" s="661" t="s">
        <v>26</v>
      </c>
      <c r="F1381" s="831" t="s">
        <v>15246</v>
      </c>
      <c r="G1381" s="831"/>
      <c r="H1381" s="831">
        <v>0.15131030000000001</v>
      </c>
      <c r="I1381" s="831"/>
      <c r="J1381" s="832">
        <v>0.7702</v>
      </c>
      <c r="K1381" s="832"/>
      <c r="L1381" s="833"/>
    </row>
    <row r="1382" spans="1:12" ht="24" customHeight="1">
      <c r="A1382" s="664" t="s">
        <v>14073</v>
      </c>
      <c r="B1382" s="660" t="s">
        <v>14278</v>
      </c>
      <c r="C1382" s="659" t="s">
        <v>7</v>
      </c>
      <c r="D1382" s="659" t="s">
        <v>6260</v>
      </c>
      <c r="E1382" s="661" t="s">
        <v>26</v>
      </c>
      <c r="F1382" s="831" t="s">
        <v>15040</v>
      </c>
      <c r="G1382" s="831"/>
      <c r="H1382" s="831">
        <v>0.15131030000000001</v>
      </c>
      <c r="I1382" s="831"/>
      <c r="J1382" s="832">
        <v>1.0879000000000001</v>
      </c>
      <c r="K1382" s="832"/>
      <c r="L1382" s="833"/>
    </row>
    <row r="1383" spans="1:12" ht="17.100000000000001" customHeight="1">
      <c r="A1383" s="645"/>
      <c r="B1383" s="643"/>
      <c r="C1383" s="643"/>
      <c r="D1383" s="643"/>
      <c r="E1383" s="643"/>
      <c r="F1383" s="643"/>
      <c r="G1383" s="643"/>
      <c r="H1383" s="643"/>
      <c r="I1383" s="643"/>
      <c r="J1383" s="643" t="s">
        <v>14990</v>
      </c>
      <c r="K1383" s="643"/>
      <c r="L1383" s="646" t="s">
        <v>15348</v>
      </c>
    </row>
    <row r="1384" spans="1:12">
      <c r="A1384" s="827" t="s">
        <v>14071</v>
      </c>
      <c r="B1384" s="828"/>
      <c r="C1384" s="828"/>
      <c r="D1384" s="828"/>
      <c r="E1384" s="828"/>
      <c r="F1384" s="828"/>
      <c r="G1384" s="828"/>
      <c r="H1384" s="828"/>
      <c r="I1384" s="641"/>
      <c r="J1384" s="641"/>
      <c r="K1384" s="641"/>
      <c r="L1384" s="642"/>
    </row>
    <row r="1385" spans="1:12" ht="17.100000000000001" customHeight="1">
      <c r="A1385" s="640" t="s">
        <v>14994</v>
      </c>
      <c r="B1385" s="643" t="s">
        <v>14089</v>
      </c>
      <c r="C1385" s="641" t="s">
        <v>14088</v>
      </c>
      <c r="D1385" s="641" t="s">
        <v>14087</v>
      </c>
      <c r="E1385" s="644" t="s">
        <v>14085</v>
      </c>
      <c r="F1385" s="829" t="s">
        <v>14083</v>
      </c>
      <c r="G1385" s="829"/>
      <c r="H1385" s="829" t="s">
        <v>14993</v>
      </c>
      <c r="I1385" s="829"/>
      <c r="J1385" s="829" t="s">
        <v>14082</v>
      </c>
      <c r="K1385" s="829"/>
      <c r="L1385" s="830"/>
    </row>
    <row r="1386" spans="1:12" ht="24" customHeight="1">
      <c r="A1386" s="664" t="s">
        <v>14073</v>
      </c>
      <c r="B1386" s="660" t="s">
        <v>14439</v>
      </c>
      <c r="C1386" s="659" t="s">
        <v>7</v>
      </c>
      <c r="D1386" s="659" t="s">
        <v>9083</v>
      </c>
      <c r="E1386" s="661" t="s">
        <v>49</v>
      </c>
      <c r="F1386" s="831" t="s">
        <v>15348</v>
      </c>
      <c r="G1386" s="831"/>
      <c r="H1386" s="831">
        <v>0.05</v>
      </c>
      <c r="I1386" s="831"/>
      <c r="J1386" s="832">
        <v>0.09</v>
      </c>
      <c r="K1386" s="832"/>
      <c r="L1386" s="833"/>
    </row>
    <row r="1387" spans="1:12" ht="24" customHeight="1">
      <c r="A1387" s="664" t="s">
        <v>14073</v>
      </c>
      <c r="B1387" s="660" t="s">
        <v>14440</v>
      </c>
      <c r="C1387" s="659" t="s">
        <v>7</v>
      </c>
      <c r="D1387" s="659" t="s">
        <v>5456</v>
      </c>
      <c r="E1387" s="661" t="s">
        <v>49</v>
      </c>
      <c r="F1387" s="831" t="s">
        <v>15347</v>
      </c>
      <c r="G1387" s="831"/>
      <c r="H1387" s="831">
        <v>7.0000000000000001E-3</v>
      </c>
      <c r="I1387" s="831"/>
      <c r="J1387" s="832">
        <v>0.55000000000000004</v>
      </c>
      <c r="K1387" s="832"/>
      <c r="L1387" s="833"/>
    </row>
    <row r="1388" spans="1:12" ht="24" customHeight="1">
      <c r="A1388" s="664" t="s">
        <v>14073</v>
      </c>
      <c r="B1388" s="660" t="s">
        <v>14438</v>
      </c>
      <c r="C1388" s="659" t="s">
        <v>7</v>
      </c>
      <c r="D1388" s="659" t="s">
        <v>8116</v>
      </c>
      <c r="E1388" s="661" t="s">
        <v>49</v>
      </c>
      <c r="F1388" s="831" t="s">
        <v>15346</v>
      </c>
      <c r="G1388" s="831"/>
      <c r="H1388" s="831">
        <v>8.0000000000000002E-3</v>
      </c>
      <c r="I1388" s="831"/>
      <c r="J1388" s="832">
        <v>0.55000000000000004</v>
      </c>
      <c r="K1388" s="832"/>
      <c r="L1388" s="833"/>
    </row>
    <row r="1389" spans="1:12" ht="24" customHeight="1">
      <c r="A1389" s="664" t="s">
        <v>14073</v>
      </c>
      <c r="B1389" s="660" t="s">
        <v>14516</v>
      </c>
      <c r="C1389" s="659" t="s">
        <v>7</v>
      </c>
      <c r="D1389" s="659" t="s">
        <v>6447</v>
      </c>
      <c r="E1389" s="661" t="s">
        <v>49</v>
      </c>
      <c r="F1389" s="831" t="s">
        <v>15317</v>
      </c>
      <c r="G1389" s="831"/>
      <c r="H1389" s="831">
        <v>1</v>
      </c>
      <c r="I1389" s="831"/>
      <c r="J1389" s="832">
        <v>0.52</v>
      </c>
      <c r="K1389" s="832"/>
      <c r="L1389" s="833"/>
    </row>
    <row r="1390" spans="1:12" ht="17.100000000000001" customHeight="1">
      <c r="A1390" s="645"/>
      <c r="B1390" s="643"/>
      <c r="C1390" s="643"/>
      <c r="D1390" s="643"/>
      <c r="E1390" s="643"/>
      <c r="F1390" s="643"/>
      <c r="G1390" s="643"/>
      <c r="H1390" s="643"/>
      <c r="I1390" s="643"/>
      <c r="J1390" s="643" t="s">
        <v>14990</v>
      </c>
      <c r="K1390" s="643"/>
      <c r="L1390" s="646" t="s">
        <v>16318</v>
      </c>
    </row>
    <row r="1391" spans="1:12">
      <c r="A1391" s="827" t="s">
        <v>14094</v>
      </c>
      <c r="B1391" s="828"/>
      <c r="C1391" s="828"/>
      <c r="D1391" s="828"/>
      <c r="E1391" s="828"/>
      <c r="F1391" s="828"/>
      <c r="G1391" s="828"/>
      <c r="H1391" s="828"/>
      <c r="I1391" s="641"/>
      <c r="J1391" s="641"/>
      <c r="K1391" s="641"/>
      <c r="L1391" s="642"/>
    </row>
    <row r="1392" spans="1:12" ht="17.100000000000001" customHeight="1">
      <c r="A1392" s="640" t="s">
        <v>14994</v>
      </c>
      <c r="B1392" s="643" t="s">
        <v>14089</v>
      </c>
      <c r="C1392" s="641" t="s">
        <v>14088</v>
      </c>
      <c r="D1392" s="641" t="s">
        <v>14087</v>
      </c>
      <c r="E1392" s="644" t="s">
        <v>14085</v>
      </c>
      <c r="F1392" s="829" t="s">
        <v>14083</v>
      </c>
      <c r="G1392" s="829"/>
      <c r="H1392" s="829" t="s">
        <v>14993</v>
      </c>
      <c r="I1392" s="829"/>
      <c r="J1392" s="829" t="s">
        <v>14082</v>
      </c>
      <c r="K1392" s="829"/>
      <c r="L1392" s="830"/>
    </row>
    <row r="1393" spans="1:12" ht="24" customHeight="1">
      <c r="A1393" s="664" t="s">
        <v>14073</v>
      </c>
      <c r="B1393" s="660" t="s">
        <v>14095</v>
      </c>
      <c r="C1393" s="659" t="s">
        <v>7</v>
      </c>
      <c r="D1393" s="659" t="s">
        <v>11736</v>
      </c>
      <c r="E1393" s="661" t="s">
        <v>26</v>
      </c>
      <c r="F1393" s="831" t="s">
        <v>14996</v>
      </c>
      <c r="G1393" s="831"/>
      <c r="H1393" s="831">
        <v>0.29713970000000001</v>
      </c>
      <c r="I1393" s="831"/>
      <c r="J1393" s="832">
        <v>0.21099999999999999</v>
      </c>
      <c r="K1393" s="832"/>
      <c r="L1393" s="833"/>
    </row>
    <row r="1394" spans="1:12" ht="17.100000000000001" customHeight="1">
      <c r="A1394" s="645"/>
      <c r="B1394" s="643"/>
      <c r="C1394" s="643"/>
      <c r="D1394" s="643"/>
      <c r="E1394" s="643"/>
      <c r="F1394" s="643"/>
      <c r="G1394" s="643"/>
      <c r="H1394" s="643"/>
      <c r="I1394" s="643"/>
      <c r="J1394" s="643" t="s">
        <v>14990</v>
      </c>
      <c r="K1394" s="643"/>
      <c r="L1394" s="646" t="s">
        <v>15010</v>
      </c>
    </row>
    <row r="1395" spans="1:12">
      <c r="A1395" s="827" t="s">
        <v>14096</v>
      </c>
      <c r="B1395" s="828"/>
      <c r="C1395" s="828"/>
      <c r="D1395" s="828"/>
      <c r="E1395" s="828"/>
      <c r="F1395" s="828"/>
      <c r="G1395" s="828"/>
      <c r="H1395" s="828"/>
      <c r="I1395" s="641"/>
      <c r="J1395" s="641"/>
      <c r="K1395" s="641"/>
      <c r="L1395" s="642"/>
    </row>
    <row r="1396" spans="1:12" ht="17.100000000000001" customHeight="1">
      <c r="A1396" s="640" t="s">
        <v>14994</v>
      </c>
      <c r="B1396" s="643" t="s">
        <v>14089</v>
      </c>
      <c r="C1396" s="641" t="s">
        <v>14088</v>
      </c>
      <c r="D1396" s="641" t="s">
        <v>14087</v>
      </c>
      <c r="E1396" s="644" t="s">
        <v>14085</v>
      </c>
      <c r="F1396" s="829" t="s">
        <v>14083</v>
      </c>
      <c r="G1396" s="829"/>
      <c r="H1396" s="829" t="s">
        <v>14993</v>
      </c>
      <c r="I1396" s="829"/>
      <c r="J1396" s="829" t="s">
        <v>14082</v>
      </c>
      <c r="K1396" s="829"/>
      <c r="L1396" s="830"/>
    </row>
    <row r="1397" spans="1:12" ht="24" customHeight="1">
      <c r="A1397" s="664" t="s">
        <v>14073</v>
      </c>
      <c r="B1397" s="660" t="s">
        <v>14097</v>
      </c>
      <c r="C1397" s="659" t="s">
        <v>7</v>
      </c>
      <c r="D1397" s="659" t="s">
        <v>11676</v>
      </c>
      <c r="E1397" s="661" t="s">
        <v>26</v>
      </c>
      <c r="F1397" s="831" t="s">
        <v>14995</v>
      </c>
      <c r="G1397" s="831"/>
      <c r="H1397" s="831">
        <v>0.29713970000000001</v>
      </c>
      <c r="I1397" s="831"/>
      <c r="J1397" s="832">
        <v>2.0799999999999999E-2</v>
      </c>
      <c r="K1397" s="832"/>
      <c r="L1397" s="833"/>
    </row>
    <row r="1398" spans="1:12" ht="17.100000000000001" customHeight="1">
      <c r="A1398" s="645"/>
      <c r="B1398" s="643"/>
      <c r="C1398" s="643"/>
      <c r="D1398" s="643"/>
      <c r="E1398" s="643"/>
      <c r="F1398" s="643"/>
      <c r="G1398" s="643"/>
      <c r="H1398" s="643"/>
      <c r="I1398" s="643"/>
      <c r="J1398" s="643" t="s">
        <v>14990</v>
      </c>
      <c r="K1398" s="643"/>
      <c r="L1398" s="646" t="s">
        <v>15009</v>
      </c>
    </row>
    <row r="1399" spans="1:12">
      <c r="A1399" s="827" t="s">
        <v>14100</v>
      </c>
      <c r="B1399" s="828"/>
      <c r="C1399" s="828"/>
      <c r="D1399" s="828"/>
      <c r="E1399" s="828"/>
      <c r="F1399" s="828"/>
      <c r="G1399" s="828"/>
      <c r="H1399" s="828"/>
      <c r="I1399" s="641"/>
      <c r="J1399" s="641"/>
      <c r="K1399" s="641"/>
      <c r="L1399" s="642"/>
    </row>
    <row r="1400" spans="1:12" ht="17.100000000000001" customHeight="1">
      <c r="A1400" s="640" t="s">
        <v>14994</v>
      </c>
      <c r="B1400" s="643" t="s">
        <v>14089</v>
      </c>
      <c r="C1400" s="641" t="s">
        <v>14088</v>
      </c>
      <c r="D1400" s="641" t="s">
        <v>14087</v>
      </c>
      <c r="E1400" s="644" t="s">
        <v>14085</v>
      </c>
      <c r="F1400" s="829" t="s">
        <v>14083</v>
      </c>
      <c r="G1400" s="829"/>
      <c r="H1400" s="829" t="s">
        <v>14993</v>
      </c>
      <c r="I1400" s="829"/>
      <c r="J1400" s="829" t="s">
        <v>14082</v>
      </c>
      <c r="K1400" s="829"/>
      <c r="L1400" s="830"/>
    </row>
    <row r="1401" spans="1:12" ht="24" customHeight="1">
      <c r="A1401" s="664" t="s">
        <v>14073</v>
      </c>
      <c r="B1401" s="660" t="s">
        <v>14103</v>
      </c>
      <c r="C1401" s="659" t="s">
        <v>7</v>
      </c>
      <c r="D1401" s="659" t="s">
        <v>11501</v>
      </c>
      <c r="E1401" s="661" t="s">
        <v>26</v>
      </c>
      <c r="F1401" s="831" t="s">
        <v>14992</v>
      </c>
      <c r="G1401" s="831"/>
      <c r="H1401" s="831">
        <v>0.29713970000000001</v>
      </c>
      <c r="I1401" s="831"/>
      <c r="J1401" s="832">
        <v>0.65369999999999995</v>
      </c>
      <c r="K1401" s="832"/>
      <c r="L1401" s="833"/>
    </row>
    <row r="1402" spans="1:12" ht="24" customHeight="1">
      <c r="A1402" s="664" t="s">
        <v>14073</v>
      </c>
      <c r="B1402" s="660" t="s">
        <v>14101</v>
      </c>
      <c r="C1402" s="659" t="s">
        <v>7</v>
      </c>
      <c r="D1402" s="659" t="s">
        <v>11582</v>
      </c>
      <c r="E1402" s="661" t="s">
        <v>26</v>
      </c>
      <c r="F1402" s="831" t="s">
        <v>14991</v>
      </c>
      <c r="G1402" s="831"/>
      <c r="H1402" s="831">
        <v>0.29713970000000001</v>
      </c>
      <c r="I1402" s="831"/>
      <c r="J1402" s="832">
        <v>0.104</v>
      </c>
      <c r="K1402" s="832"/>
      <c r="L1402" s="833"/>
    </row>
    <row r="1403" spans="1:12" ht="17.100000000000001" customHeight="1">
      <c r="A1403" s="645"/>
      <c r="B1403" s="643"/>
      <c r="C1403" s="643"/>
      <c r="D1403" s="643"/>
      <c r="E1403" s="643"/>
      <c r="F1403" s="643"/>
      <c r="G1403" s="643"/>
      <c r="H1403" s="643"/>
      <c r="I1403" s="643"/>
      <c r="J1403" s="643" t="s">
        <v>14990</v>
      </c>
      <c r="K1403" s="643"/>
      <c r="L1403" s="646" t="s">
        <v>15008</v>
      </c>
    </row>
    <row r="1404" spans="1:12" ht="17.100000000000001" customHeight="1">
      <c r="A1404" s="640" t="s">
        <v>14988</v>
      </c>
      <c r="B1404" s="641"/>
      <c r="C1404" s="641"/>
      <c r="D1404" s="641"/>
      <c r="E1404" s="641"/>
      <c r="F1404" s="641"/>
      <c r="G1404" s="641"/>
      <c r="H1404" s="641"/>
      <c r="I1404" s="641"/>
      <c r="J1404" s="641"/>
      <c r="K1404" s="641"/>
      <c r="L1404" s="642"/>
    </row>
    <row r="1405" spans="1:12" ht="17.100000000000001" customHeight="1">
      <c r="A1405" s="645"/>
      <c r="B1405" s="643"/>
      <c r="C1405" s="643"/>
      <c r="D1405" s="643"/>
      <c r="E1405" s="643"/>
      <c r="F1405" s="643"/>
      <c r="G1405" s="643"/>
      <c r="H1405" s="643"/>
      <c r="I1405" s="643"/>
      <c r="J1405" s="643" t="s">
        <v>14987</v>
      </c>
      <c r="K1405" s="643"/>
      <c r="L1405" s="646" t="s">
        <v>16067</v>
      </c>
    </row>
    <row r="1406" spans="1:12" ht="17.100000000000001" customHeight="1">
      <c r="A1406" s="645"/>
      <c r="B1406" s="643"/>
      <c r="C1406" s="643"/>
      <c r="D1406" s="643"/>
      <c r="E1406" s="643"/>
      <c r="F1406" s="643"/>
      <c r="G1406" s="643"/>
      <c r="H1406" s="643"/>
      <c r="I1406" s="643"/>
      <c r="J1406" s="643" t="s">
        <v>14985</v>
      </c>
      <c r="K1406" s="643" t="s">
        <v>14984</v>
      </c>
      <c r="L1406" s="646" t="s">
        <v>16075</v>
      </c>
    </row>
    <row r="1407" spans="1:12" ht="17.100000000000001" customHeight="1">
      <c r="A1407" s="645"/>
      <c r="B1407" s="643"/>
      <c r="C1407" s="643"/>
      <c r="D1407" s="643"/>
      <c r="E1407" s="643"/>
      <c r="F1407" s="643"/>
      <c r="G1407" s="643"/>
      <c r="H1407" s="643"/>
      <c r="I1407" s="643"/>
      <c r="J1407" s="643" t="s">
        <v>14982</v>
      </c>
      <c r="K1407" s="643"/>
      <c r="L1407" s="646" t="s">
        <v>15303</v>
      </c>
    </row>
    <row r="1408" spans="1:12" ht="17.100000000000001" customHeight="1">
      <c r="A1408" s="645"/>
      <c r="B1408" s="643"/>
      <c r="C1408" s="643"/>
      <c r="D1408" s="643"/>
      <c r="E1408" s="643"/>
      <c r="F1408" s="643"/>
      <c r="G1408" s="643"/>
      <c r="H1408" s="643"/>
      <c r="I1408" s="643"/>
      <c r="J1408" s="643" t="s">
        <v>14980</v>
      </c>
      <c r="K1408" s="643" t="s">
        <v>14873</v>
      </c>
      <c r="L1408" s="646" t="s">
        <v>16317</v>
      </c>
    </row>
    <row r="1409" spans="1:12" ht="17.100000000000001" customHeight="1">
      <c r="A1409" s="645"/>
      <c r="B1409" s="643"/>
      <c r="C1409" s="643"/>
      <c r="D1409" s="643"/>
      <c r="E1409" s="643"/>
      <c r="F1409" s="643"/>
      <c r="G1409" s="643"/>
      <c r="H1409" s="643"/>
      <c r="I1409" s="643"/>
      <c r="J1409" s="643" t="s">
        <v>14978</v>
      </c>
      <c r="K1409" s="643"/>
      <c r="L1409" s="646" t="s">
        <v>16316</v>
      </c>
    </row>
    <row r="1410" spans="1:12" ht="30" customHeight="1">
      <c r="A1410" s="647"/>
      <c r="B1410" s="644"/>
      <c r="C1410" s="644"/>
      <c r="D1410" s="644"/>
      <c r="E1410" s="644"/>
      <c r="F1410" s="644"/>
      <c r="G1410" s="644"/>
      <c r="H1410" s="644"/>
      <c r="I1410" s="644"/>
      <c r="J1410" s="644"/>
      <c r="K1410" s="644"/>
      <c r="L1410" s="648"/>
    </row>
    <row r="1411" spans="1:12" ht="36" customHeight="1">
      <c r="A1411" s="662" t="s">
        <v>16315</v>
      </c>
      <c r="B1411" s="657" t="s">
        <v>14759</v>
      </c>
      <c r="C1411" s="656" t="s">
        <v>7</v>
      </c>
      <c r="D1411" s="656" t="s">
        <v>1872</v>
      </c>
      <c r="E1411" s="658" t="s">
        <v>49</v>
      </c>
      <c r="F1411" s="657"/>
      <c r="G1411" s="657"/>
      <c r="H1411" s="657"/>
      <c r="I1411" s="657"/>
      <c r="J1411" s="657"/>
      <c r="K1411" s="657"/>
      <c r="L1411" s="663"/>
    </row>
    <row r="1412" spans="1:12">
      <c r="A1412" s="827" t="s">
        <v>14098</v>
      </c>
      <c r="B1412" s="828"/>
      <c r="C1412" s="828"/>
      <c r="D1412" s="828"/>
      <c r="E1412" s="828"/>
      <c r="F1412" s="828"/>
      <c r="G1412" s="828"/>
      <c r="H1412" s="828"/>
      <c r="I1412" s="641"/>
      <c r="J1412" s="641"/>
      <c r="K1412" s="641"/>
      <c r="L1412" s="642"/>
    </row>
    <row r="1413" spans="1:12" ht="17.100000000000001" customHeight="1">
      <c r="A1413" s="640" t="s">
        <v>14994</v>
      </c>
      <c r="B1413" s="643" t="s">
        <v>14089</v>
      </c>
      <c r="C1413" s="641" t="s">
        <v>14088</v>
      </c>
      <c r="D1413" s="641" t="s">
        <v>14087</v>
      </c>
      <c r="E1413" s="644" t="s">
        <v>14085</v>
      </c>
      <c r="F1413" s="829" t="s">
        <v>14083</v>
      </c>
      <c r="G1413" s="829"/>
      <c r="H1413" s="829" t="s">
        <v>14993</v>
      </c>
      <c r="I1413" s="829"/>
      <c r="J1413" s="829" t="s">
        <v>14082</v>
      </c>
      <c r="K1413" s="829"/>
      <c r="L1413" s="830"/>
    </row>
    <row r="1414" spans="1:12" ht="24" customHeight="1">
      <c r="A1414" s="664" t="s">
        <v>14073</v>
      </c>
      <c r="B1414" s="660" t="s">
        <v>14277</v>
      </c>
      <c r="C1414" s="659" t="s">
        <v>7</v>
      </c>
      <c r="D1414" s="659" t="s">
        <v>11564</v>
      </c>
      <c r="E1414" s="661" t="s">
        <v>26</v>
      </c>
      <c r="F1414" s="831" t="s">
        <v>15249</v>
      </c>
      <c r="G1414" s="831"/>
      <c r="H1414" s="831">
        <v>0.35555949999999997</v>
      </c>
      <c r="I1414" s="831"/>
      <c r="J1414" s="832">
        <v>0.29509999999999997</v>
      </c>
      <c r="K1414" s="832"/>
      <c r="L1414" s="833"/>
    </row>
    <row r="1415" spans="1:12" ht="24" customHeight="1">
      <c r="A1415" s="664" t="s">
        <v>14073</v>
      </c>
      <c r="B1415" s="660" t="s">
        <v>14276</v>
      </c>
      <c r="C1415" s="659" t="s">
        <v>7</v>
      </c>
      <c r="D1415" s="659" t="s">
        <v>11590</v>
      </c>
      <c r="E1415" s="661" t="s">
        <v>26</v>
      </c>
      <c r="F1415" s="831" t="s">
        <v>15248</v>
      </c>
      <c r="G1415" s="831"/>
      <c r="H1415" s="831">
        <v>0.35555949999999997</v>
      </c>
      <c r="I1415" s="831"/>
      <c r="J1415" s="832">
        <v>8.5300000000000001E-2</v>
      </c>
      <c r="K1415" s="832"/>
      <c r="L1415" s="833"/>
    </row>
    <row r="1416" spans="1:12" ht="17.100000000000001" customHeight="1">
      <c r="A1416" s="645"/>
      <c r="B1416" s="643"/>
      <c r="C1416" s="643"/>
      <c r="D1416" s="643"/>
      <c r="E1416" s="643"/>
      <c r="F1416" s="643"/>
      <c r="G1416" s="643"/>
      <c r="H1416" s="643"/>
      <c r="I1416" s="643"/>
      <c r="J1416" s="643" t="s">
        <v>14990</v>
      </c>
      <c r="K1416" s="643"/>
      <c r="L1416" s="646" t="s">
        <v>15057</v>
      </c>
    </row>
    <row r="1417" spans="1:12">
      <c r="A1417" s="827" t="s">
        <v>14092</v>
      </c>
      <c r="B1417" s="828"/>
      <c r="C1417" s="828"/>
      <c r="D1417" s="828"/>
      <c r="E1417" s="828"/>
      <c r="F1417" s="828"/>
      <c r="G1417" s="828"/>
      <c r="H1417" s="828"/>
      <c r="I1417" s="641"/>
      <c r="J1417" s="641"/>
      <c r="K1417" s="641"/>
      <c r="L1417" s="642"/>
    </row>
    <row r="1418" spans="1:12" ht="17.100000000000001" customHeight="1">
      <c r="A1418" s="640" t="s">
        <v>14994</v>
      </c>
      <c r="B1418" s="643" t="s">
        <v>14089</v>
      </c>
      <c r="C1418" s="641" t="s">
        <v>14088</v>
      </c>
      <c r="D1418" s="641" t="s">
        <v>14087</v>
      </c>
      <c r="E1418" s="644" t="s">
        <v>14085</v>
      </c>
      <c r="F1418" s="829" t="s">
        <v>14083</v>
      </c>
      <c r="G1418" s="829"/>
      <c r="H1418" s="829" t="s">
        <v>14993</v>
      </c>
      <c r="I1418" s="829"/>
      <c r="J1418" s="829" t="s">
        <v>14082</v>
      </c>
      <c r="K1418" s="829"/>
      <c r="L1418" s="830"/>
    </row>
    <row r="1419" spans="1:12" ht="24" customHeight="1">
      <c r="A1419" s="664" t="s">
        <v>14073</v>
      </c>
      <c r="B1419" s="660" t="s">
        <v>14290</v>
      </c>
      <c r="C1419" s="659" t="s">
        <v>7</v>
      </c>
      <c r="D1419" s="659" t="s">
        <v>5473</v>
      </c>
      <c r="E1419" s="661" t="s">
        <v>26</v>
      </c>
      <c r="F1419" s="831" t="s">
        <v>15246</v>
      </c>
      <c r="G1419" s="831"/>
      <c r="H1419" s="831">
        <v>0.18051049999999999</v>
      </c>
      <c r="I1419" s="831"/>
      <c r="J1419" s="832">
        <v>0.91879999999999995</v>
      </c>
      <c r="K1419" s="832"/>
      <c r="L1419" s="833"/>
    </row>
    <row r="1420" spans="1:12" ht="24" customHeight="1">
      <c r="A1420" s="664" t="s">
        <v>14073</v>
      </c>
      <c r="B1420" s="660" t="s">
        <v>14278</v>
      </c>
      <c r="C1420" s="659" t="s">
        <v>7</v>
      </c>
      <c r="D1420" s="659" t="s">
        <v>6260</v>
      </c>
      <c r="E1420" s="661" t="s">
        <v>26</v>
      </c>
      <c r="F1420" s="831" t="s">
        <v>15040</v>
      </c>
      <c r="G1420" s="831"/>
      <c r="H1420" s="831">
        <v>0.18051049999999999</v>
      </c>
      <c r="I1420" s="831"/>
      <c r="J1420" s="832">
        <v>1.2979000000000001</v>
      </c>
      <c r="K1420" s="832"/>
      <c r="L1420" s="833"/>
    </row>
    <row r="1421" spans="1:12" ht="17.100000000000001" customHeight="1">
      <c r="A1421" s="645"/>
      <c r="B1421" s="643"/>
      <c r="C1421" s="643"/>
      <c r="D1421" s="643"/>
      <c r="E1421" s="643"/>
      <c r="F1421" s="643"/>
      <c r="G1421" s="643"/>
      <c r="H1421" s="643"/>
      <c r="I1421" s="643"/>
      <c r="J1421" s="643" t="s">
        <v>14990</v>
      </c>
      <c r="K1421" s="643"/>
      <c r="L1421" s="646" t="s">
        <v>16314</v>
      </c>
    </row>
    <row r="1422" spans="1:12">
      <c r="A1422" s="827" t="s">
        <v>14071</v>
      </c>
      <c r="B1422" s="828"/>
      <c r="C1422" s="828"/>
      <c r="D1422" s="828"/>
      <c r="E1422" s="828"/>
      <c r="F1422" s="828"/>
      <c r="G1422" s="828"/>
      <c r="H1422" s="828"/>
      <c r="I1422" s="641"/>
      <c r="J1422" s="641"/>
      <c r="K1422" s="641"/>
      <c r="L1422" s="642"/>
    </row>
    <row r="1423" spans="1:12" ht="17.100000000000001" customHeight="1">
      <c r="A1423" s="640" t="s">
        <v>14994</v>
      </c>
      <c r="B1423" s="643" t="s">
        <v>14089</v>
      </c>
      <c r="C1423" s="641" t="s">
        <v>14088</v>
      </c>
      <c r="D1423" s="641" t="s">
        <v>14087</v>
      </c>
      <c r="E1423" s="644" t="s">
        <v>14085</v>
      </c>
      <c r="F1423" s="829" t="s">
        <v>14083</v>
      </c>
      <c r="G1423" s="829"/>
      <c r="H1423" s="829" t="s">
        <v>14993</v>
      </c>
      <c r="I1423" s="829"/>
      <c r="J1423" s="829" t="s">
        <v>14082</v>
      </c>
      <c r="K1423" s="829"/>
      <c r="L1423" s="830"/>
    </row>
    <row r="1424" spans="1:12" ht="24" customHeight="1">
      <c r="A1424" s="664" t="s">
        <v>14073</v>
      </c>
      <c r="B1424" s="660" t="s">
        <v>14439</v>
      </c>
      <c r="C1424" s="659" t="s">
        <v>7</v>
      </c>
      <c r="D1424" s="659" t="s">
        <v>9083</v>
      </c>
      <c r="E1424" s="661" t="s">
        <v>49</v>
      </c>
      <c r="F1424" s="831" t="s">
        <v>15348</v>
      </c>
      <c r="G1424" s="831"/>
      <c r="H1424" s="831">
        <v>0.06</v>
      </c>
      <c r="I1424" s="831"/>
      <c r="J1424" s="832">
        <v>0.11</v>
      </c>
      <c r="K1424" s="832"/>
      <c r="L1424" s="833"/>
    </row>
    <row r="1425" spans="1:12" ht="24" customHeight="1">
      <c r="A1425" s="664" t="s">
        <v>14073</v>
      </c>
      <c r="B1425" s="660" t="s">
        <v>14440</v>
      </c>
      <c r="C1425" s="659" t="s">
        <v>7</v>
      </c>
      <c r="D1425" s="659" t="s">
        <v>5456</v>
      </c>
      <c r="E1425" s="661" t="s">
        <v>49</v>
      </c>
      <c r="F1425" s="831" t="s">
        <v>15347</v>
      </c>
      <c r="G1425" s="831"/>
      <c r="H1425" s="831">
        <v>8.9999999999999993E-3</v>
      </c>
      <c r="I1425" s="831"/>
      <c r="J1425" s="832">
        <v>0.71</v>
      </c>
      <c r="K1425" s="832"/>
      <c r="L1425" s="833"/>
    </row>
    <row r="1426" spans="1:12" ht="24" customHeight="1">
      <c r="A1426" s="664" t="s">
        <v>14073</v>
      </c>
      <c r="B1426" s="660" t="s">
        <v>14438</v>
      </c>
      <c r="C1426" s="659" t="s">
        <v>7</v>
      </c>
      <c r="D1426" s="659" t="s">
        <v>8116</v>
      </c>
      <c r="E1426" s="661" t="s">
        <v>49</v>
      </c>
      <c r="F1426" s="831" t="s">
        <v>15346</v>
      </c>
      <c r="G1426" s="831"/>
      <c r="H1426" s="831">
        <v>1.0999999999999999E-2</v>
      </c>
      <c r="I1426" s="831"/>
      <c r="J1426" s="832">
        <v>0.76</v>
      </c>
      <c r="K1426" s="832"/>
      <c r="L1426" s="833"/>
    </row>
    <row r="1427" spans="1:12" ht="24" customHeight="1">
      <c r="A1427" s="664" t="s">
        <v>14073</v>
      </c>
      <c r="B1427" s="660" t="s">
        <v>14758</v>
      </c>
      <c r="C1427" s="659" t="s">
        <v>7</v>
      </c>
      <c r="D1427" s="659" t="s">
        <v>6454</v>
      </c>
      <c r="E1427" s="661" t="s">
        <v>49</v>
      </c>
      <c r="F1427" s="831" t="s">
        <v>16313</v>
      </c>
      <c r="G1427" s="831"/>
      <c r="H1427" s="831">
        <v>1</v>
      </c>
      <c r="I1427" s="831"/>
      <c r="J1427" s="832">
        <v>1.56</v>
      </c>
      <c r="K1427" s="832"/>
      <c r="L1427" s="833"/>
    </row>
    <row r="1428" spans="1:12" ht="17.100000000000001" customHeight="1">
      <c r="A1428" s="645"/>
      <c r="B1428" s="643"/>
      <c r="C1428" s="643"/>
      <c r="D1428" s="643"/>
      <c r="E1428" s="643"/>
      <c r="F1428" s="643"/>
      <c r="G1428" s="643"/>
      <c r="H1428" s="643"/>
      <c r="I1428" s="643"/>
      <c r="J1428" s="643" t="s">
        <v>14990</v>
      </c>
      <c r="K1428" s="643"/>
      <c r="L1428" s="646" t="s">
        <v>16312</v>
      </c>
    </row>
    <row r="1429" spans="1:12">
      <c r="A1429" s="827" t="s">
        <v>14094</v>
      </c>
      <c r="B1429" s="828"/>
      <c r="C1429" s="828"/>
      <c r="D1429" s="828"/>
      <c r="E1429" s="828"/>
      <c r="F1429" s="828"/>
      <c r="G1429" s="828"/>
      <c r="H1429" s="828"/>
      <c r="I1429" s="641"/>
      <c r="J1429" s="641"/>
      <c r="K1429" s="641"/>
      <c r="L1429" s="642"/>
    </row>
    <row r="1430" spans="1:12" ht="17.100000000000001" customHeight="1">
      <c r="A1430" s="640" t="s">
        <v>14994</v>
      </c>
      <c r="B1430" s="643" t="s">
        <v>14089</v>
      </c>
      <c r="C1430" s="641" t="s">
        <v>14088</v>
      </c>
      <c r="D1430" s="641" t="s">
        <v>14087</v>
      </c>
      <c r="E1430" s="644" t="s">
        <v>14085</v>
      </c>
      <c r="F1430" s="829" t="s">
        <v>14083</v>
      </c>
      <c r="G1430" s="829"/>
      <c r="H1430" s="829" t="s">
        <v>14993</v>
      </c>
      <c r="I1430" s="829"/>
      <c r="J1430" s="829" t="s">
        <v>14082</v>
      </c>
      <c r="K1430" s="829"/>
      <c r="L1430" s="830"/>
    </row>
    <row r="1431" spans="1:12" ht="24" customHeight="1">
      <c r="A1431" s="664" t="s">
        <v>14073</v>
      </c>
      <c r="B1431" s="660" t="s">
        <v>14095</v>
      </c>
      <c r="C1431" s="659" t="s">
        <v>7</v>
      </c>
      <c r="D1431" s="659" t="s">
        <v>11736</v>
      </c>
      <c r="E1431" s="661" t="s">
        <v>26</v>
      </c>
      <c r="F1431" s="831" t="s">
        <v>14996</v>
      </c>
      <c r="G1431" s="831"/>
      <c r="H1431" s="831">
        <v>0.35555949999999997</v>
      </c>
      <c r="I1431" s="831"/>
      <c r="J1431" s="832">
        <v>0.25240000000000001</v>
      </c>
      <c r="K1431" s="832"/>
      <c r="L1431" s="833"/>
    </row>
    <row r="1432" spans="1:12" ht="17.100000000000001" customHeight="1">
      <c r="A1432" s="645"/>
      <c r="B1432" s="643"/>
      <c r="C1432" s="643"/>
      <c r="D1432" s="643"/>
      <c r="E1432" s="643"/>
      <c r="F1432" s="643"/>
      <c r="G1432" s="643"/>
      <c r="H1432" s="643"/>
      <c r="I1432" s="643"/>
      <c r="J1432" s="643" t="s">
        <v>14990</v>
      </c>
      <c r="K1432" s="643"/>
      <c r="L1432" s="646" t="s">
        <v>15269</v>
      </c>
    </row>
    <row r="1433" spans="1:12">
      <c r="A1433" s="827" t="s">
        <v>14096</v>
      </c>
      <c r="B1433" s="828"/>
      <c r="C1433" s="828"/>
      <c r="D1433" s="828"/>
      <c r="E1433" s="828"/>
      <c r="F1433" s="828"/>
      <c r="G1433" s="828"/>
      <c r="H1433" s="828"/>
      <c r="I1433" s="641"/>
      <c r="J1433" s="641"/>
      <c r="K1433" s="641"/>
      <c r="L1433" s="642"/>
    </row>
    <row r="1434" spans="1:12" ht="17.100000000000001" customHeight="1">
      <c r="A1434" s="640" t="s">
        <v>14994</v>
      </c>
      <c r="B1434" s="643" t="s">
        <v>14089</v>
      </c>
      <c r="C1434" s="641" t="s">
        <v>14088</v>
      </c>
      <c r="D1434" s="641" t="s">
        <v>14087</v>
      </c>
      <c r="E1434" s="644" t="s">
        <v>14085</v>
      </c>
      <c r="F1434" s="829" t="s">
        <v>14083</v>
      </c>
      <c r="G1434" s="829"/>
      <c r="H1434" s="829" t="s">
        <v>14993</v>
      </c>
      <c r="I1434" s="829"/>
      <c r="J1434" s="829" t="s">
        <v>14082</v>
      </c>
      <c r="K1434" s="829"/>
      <c r="L1434" s="830"/>
    </row>
    <row r="1435" spans="1:12" ht="24" customHeight="1">
      <c r="A1435" s="664" t="s">
        <v>14073</v>
      </c>
      <c r="B1435" s="660" t="s">
        <v>14097</v>
      </c>
      <c r="C1435" s="659" t="s">
        <v>7</v>
      </c>
      <c r="D1435" s="659" t="s">
        <v>11676</v>
      </c>
      <c r="E1435" s="661" t="s">
        <v>26</v>
      </c>
      <c r="F1435" s="831" t="s">
        <v>14995</v>
      </c>
      <c r="G1435" s="831"/>
      <c r="H1435" s="831">
        <v>0.35555949999999997</v>
      </c>
      <c r="I1435" s="831"/>
      <c r="J1435" s="832">
        <v>2.4899999999999999E-2</v>
      </c>
      <c r="K1435" s="832"/>
      <c r="L1435" s="833"/>
    </row>
    <row r="1436" spans="1:12" ht="17.100000000000001" customHeight="1">
      <c r="A1436" s="645"/>
      <c r="B1436" s="643"/>
      <c r="C1436" s="643"/>
      <c r="D1436" s="643"/>
      <c r="E1436" s="643"/>
      <c r="F1436" s="643"/>
      <c r="G1436" s="643"/>
      <c r="H1436" s="643"/>
      <c r="I1436" s="643"/>
      <c r="J1436" s="643" t="s">
        <v>14990</v>
      </c>
      <c r="K1436" s="643"/>
      <c r="L1436" s="646" t="s">
        <v>15009</v>
      </c>
    </row>
    <row r="1437" spans="1:12">
      <c r="A1437" s="827" t="s">
        <v>14100</v>
      </c>
      <c r="B1437" s="828"/>
      <c r="C1437" s="828"/>
      <c r="D1437" s="828"/>
      <c r="E1437" s="828"/>
      <c r="F1437" s="828"/>
      <c r="G1437" s="828"/>
      <c r="H1437" s="828"/>
      <c r="I1437" s="641"/>
      <c r="J1437" s="641"/>
      <c r="K1437" s="641"/>
      <c r="L1437" s="642"/>
    </row>
    <row r="1438" spans="1:12" ht="17.100000000000001" customHeight="1">
      <c r="A1438" s="640" t="s">
        <v>14994</v>
      </c>
      <c r="B1438" s="643" t="s">
        <v>14089</v>
      </c>
      <c r="C1438" s="641" t="s">
        <v>14088</v>
      </c>
      <c r="D1438" s="641" t="s">
        <v>14087</v>
      </c>
      <c r="E1438" s="644" t="s">
        <v>14085</v>
      </c>
      <c r="F1438" s="829" t="s">
        <v>14083</v>
      </c>
      <c r="G1438" s="829"/>
      <c r="H1438" s="829" t="s">
        <v>14993</v>
      </c>
      <c r="I1438" s="829"/>
      <c r="J1438" s="829" t="s">
        <v>14082</v>
      </c>
      <c r="K1438" s="829"/>
      <c r="L1438" s="830"/>
    </row>
    <row r="1439" spans="1:12" ht="24" customHeight="1">
      <c r="A1439" s="664" t="s">
        <v>14073</v>
      </c>
      <c r="B1439" s="660" t="s">
        <v>14103</v>
      </c>
      <c r="C1439" s="659" t="s">
        <v>7</v>
      </c>
      <c r="D1439" s="659" t="s">
        <v>11501</v>
      </c>
      <c r="E1439" s="661" t="s">
        <v>26</v>
      </c>
      <c r="F1439" s="831" t="s">
        <v>14992</v>
      </c>
      <c r="G1439" s="831"/>
      <c r="H1439" s="831">
        <v>0.35555949999999997</v>
      </c>
      <c r="I1439" s="831"/>
      <c r="J1439" s="832">
        <v>0.78220000000000001</v>
      </c>
      <c r="K1439" s="832"/>
      <c r="L1439" s="833"/>
    </row>
    <row r="1440" spans="1:12" ht="24" customHeight="1">
      <c r="A1440" s="664" t="s">
        <v>14073</v>
      </c>
      <c r="B1440" s="660" t="s">
        <v>14101</v>
      </c>
      <c r="C1440" s="659" t="s">
        <v>7</v>
      </c>
      <c r="D1440" s="659" t="s">
        <v>11582</v>
      </c>
      <c r="E1440" s="661" t="s">
        <v>26</v>
      </c>
      <c r="F1440" s="831" t="s">
        <v>14991</v>
      </c>
      <c r="G1440" s="831"/>
      <c r="H1440" s="831">
        <v>0.35555949999999997</v>
      </c>
      <c r="I1440" s="831"/>
      <c r="J1440" s="832">
        <v>0.1244</v>
      </c>
      <c r="K1440" s="832"/>
      <c r="L1440" s="833"/>
    </row>
    <row r="1441" spans="1:12" ht="17.100000000000001" customHeight="1">
      <c r="A1441" s="645"/>
      <c r="B1441" s="643"/>
      <c r="C1441" s="643"/>
      <c r="D1441" s="643"/>
      <c r="E1441" s="643"/>
      <c r="F1441" s="643"/>
      <c r="G1441" s="643"/>
      <c r="H1441" s="643"/>
      <c r="I1441" s="643"/>
      <c r="J1441" s="643" t="s">
        <v>14990</v>
      </c>
      <c r="K1441" s="643"/>
      <c r="L1441" s="646" t="s">
        <v>15120</v>
      </c>
    </row>
    <row r="1442" spans="1:12" ht="17.100000000000001" customHeight="1">
      <c r="A1442" s="640" t="s">
        <v>14988</v>
      </c>
      <c r="B1442" s="641"/>
      <c r="C1442" s="641"/>
      <c r="D1442" s="641"/>
      <c r="E1442" s="641"/>
      <c r="F1442" s="641"/>
      <c r="G1442" s="641"/>
      <c r="H1442" s="641"/>
      <c r="I1442" s="641"/>
      <c r="J1442" s="641"/>
      <c r="K1442" s="641"/>
      <c r="L1442" s="642"/>
    </row>
    <row r="1443" spans="1:12" ht="17.100000000000001" customHeight="1">
      <c r="A1443" s="645"/>
      <c r="B1443" s="643"/>
      <c r="C1443" s="643"/>
      <c r="D1443" s="643"/>
      <c r="E1443" s="643"/>
      <c r="F1443" s="643"/>
      <c r="G1443" s="643"/>
      <c r="H1443" s="643"/>
      <c r="I1443" s="643"/>
      <c r="J1443" s="643" t="s">
        <v>14987</v>
      </c>
      <c r="K1443" s="643"/>
      <c r="L1443" s="646" t="s">
        <v>16311</v>
      </c>
    </row>
    <row r="1444" spans="1:12" ht="17.100000000000001" customHeight="1">
      <c r="A1444" s="645"/>
      <c r="B1444" s="643"/>
      <c r="C1444" s="643"/>
      <c r="D1444" s="643"/>
      <c r="E1444" s="643"/>
      <c r="F1444" s="643"/>
      <c r="G1444" s="643"/>
      <c r="H1444" s="643"/>
      <c r="I1444" s="643"/>
      <c r="J1444" s="643" t="s">
        <v>14985</v>
      </c>
      <c r="K1444" s="643" t="s">
        <v>14984</v>
      </c>
      <c r="L1444" s="646" t="s">
        <v>16310</v>
      </c>
    </row>
    <row r="1445" spans="1:12" ht="17.100000000000001" customHeight="1">
      <c r="A1445" s="645"/>
      <c r="B1445" s="643"/>
      <c r="C1445" s="643"/>
      <c r="D1445" s="643"/>
      <c r="E1445" s="643"/>
      <c r="F1445" s="643"/>
      <c r="G1445" s="643"/>
      <c r="H1445" s="643"/>
      <c r="I1445" s="643"/>
      <c r="J1445" s="643" t="s">
        <v>14982</v>
      </c>
      <c r="K1445" s="643"/>
      <c r="L1445" s="646" t="s">
        <v>16309</v>
      </c>
    </row>
    <row r="1446" spans="1:12" ht="17.100000000000001" customHeight="1">
      <c r="A1446" s="645"/>
      <c r="B1446" s="643"/>
      <c r="C1446" s="643"/>
      <c r="D1446" s="643"/>
      <c r="E1446" s="643"/>
      <c r="F1446" s="643"/>
      <c r="G1446" s="643"/>
      <c r="H1446" s="643"/>
      <c r="I1446" s="643"/>
      <c r="J1446" s="643" t="s">
        <v>14980</v>
      </c>
      <c r="K1446" s="643" t="s">
        <v>14873</v>
      </c>
      <c r="L1446" s="646" t="s">
        <v>16308</v>
      </c>
    </row>
    <row r="1447" spans="1:12" ht="17.100000000000001" customHeight="1">
      <c r="A1447" s="645"/>
      <c r="B1447" s="643"/>
      <c r="C1447" s="643"/>
      <c r="D1447" s="643"/>
      <c r="E1447" s="643"/>
      <c r="F1447" s="643"/>
      <c r="G1447" s="643"/>
      <c r="H1447" s="643"/>
      <c r="I1447" s="643"/>
      <c r="J1447" s="643" t="s">
        <v>14978</v>
      </c>
      <c r="K1447" s="643"/>
      <c r="L1447" s="646" t="s">
        <v>16307</v>
      </c>
    </row>
    <row r="1448" spans="1:12" ht="30" customHeight="1">
      <c r="A1448" s="647"/>
      <c r="B1448" s="644"/>
      <c r="C1448" s="644"/>
      <c r="D1448" s="644"/>
      <c r="E1448" s="644"/>
      <c r="F1448" s="644"/>
      <c r="G1448" s="644"/>
      <c r="H1448" s="644"/>
      <c r="I1448" s="644"/>
      <c r="J1448" s="644"/>
      <c r="K1448" s="644"/>
      <c r="L1448" s="648"/>
    </row>
    <row r="1449" spans="1:12" ht="36" customHeight="1">
      <c r="A1449" s="662" t="s">
        <v>16306</v>
      </c>
      <c r="B1449" s="657" t="s">
        <v>14756</v>
      </c>
      <c r="C1449" s="656" t="s">
        <v>7</v>
      </c>
      <c r="D1449" s="656" t="s">
        <v>413</v>
      </c>
      <c r="E1449" s="658" t="s">
        <v>49</v>
      </c>
      <c r="F1449" s="657"/>
      <c r="G1449" s="657"/>
      <c r="H1449" s="657"/>
      <c r="I1449" s="657"/>
      <c r="J1449" s="657"/>
      <c r="K1449" s="657"/>
      <c r="L1449" s="663"/>
    </row>
    <row r="1450" spans="1:12">
      <c r="A1450" s="827" t="s">
        <v>14098</v>
      </c>
      <c r="B1450" s="828"/>
      <c r="C1450" s="828"/>
      <c r="D1450" s="828"/>
      <c r="E1450" s="828"/>
      <c r="F1450" s="828"/>
      <c r="G1450" s="828"/>
      <c r="H1450" s="828"/>
      <c r="I1450" s="641"/>
      <c r="J1450" s="641"/>
      <c r="K1450" s="641"/>
      <c r="L1450" s="642"/>
    </row>
    <row r="1451" spans="1:12" ht="17.100000000000001" customHeight="1">
      <c r="A1451" s="640" t="s">
        <v>14994</v>
      </c>
      <c r="B1451" s="643" t="s">
        <v>14089</v>
      </c>
      <c r="C1451" s="641" t="s">
        <v>14088</v>
      </c>
      <c r="D1451" s="641" t="s">
        <v>14087</v>
      </c>
      <c r="E1451" s="644" t="s">
        <v>14085</v>
      </c>
      <c r="F1451" s="829" t="s">
        <v>14083</v>
      </c>
      <c r="G1451" s="829"/>
      <c r="H1451" s="829" t="s">
        <v>14993</v>
      </c>
      <c r="I1451" s="829"/>
      <c r="J1451" s="829" t="s">
        <v>14082</v>
      </c>
      <c r="K1451" s="829"/>
      <c r="L1451" s="830"/>
    </row>
    <row r="1452" spans="1:12" ht="24" customHeight="1">
      <c r="A1452" s="664" t="s">
        <v>14073</v>
      </c>
      <c r="B1452" s="660" t="s">
        <v>14277</v>
      </c>
      <c r="C1452" s="659" t="s">
        <v>7</v>
      </c>
      <c r="D1452" s="659" t="s">
        <v>11564</v>
      </c>
      <c r="E1452" s="661" t="s">
        <v>26</v>
      </c>
      <c r="F1452" s="831" t="s">
        <v>15249</v>
      </c>
      <c r="G1452" s="831"/>
      <c r="H1452" s="831">
        <v>0.21293419999999999</v>
      </c>
      <c r="I1452" s="831"/>
      <c r="J1452" s="832">
        <v>0.1767</v>
      </c>
      <c r="K1452" s="832"/>
      <c r="L1452" s="833"/>
    </row>
    <row r="1453" spans="1:12" ht="24" customHeight="1">
      <c r="A1453" s="664" t="s">
        <v>14073</v>
      </c>
      <c r="B1453" s="660" t="s">
        <v>14276</v>
      </c>
      <c r="C1453" s="659" t="s">
        <v>7</v>
      </c>
      <c r="D1453" s="659" t="s">
        <v>11590</v>
      </c>
      <c r="E1453" s="661" t="s">
        <v>26</v>
      </c>
      <c r="F1453" s="831" t="s">
        <v>15248</v>
      </c>
      <c r="G1453" s="831"/>
      <c r="H1453" s="831">
        <v>0.21293419999999999</v>
      </c>
      <c r="I1453" s="831"/>
      <c r="J1453" s="832">
        <v>5.11E-2</v>
      </c>
      <c r="K1453" s="832"/>
      <c r="L1453" s="833"/>
    </row>
    <row r="1454" spans="1:12" ht="17.100000000000001" customHeight="1">
      <c r="A1454" s="645"/>
      <c r="B1454" s="643"/>
      <c r="C1454" s="643"/>
      <c r="D1454" s="643"/>
      <c r="E1454" s="643"/>
      <c r="F1454" s="643"/>
      <c r="G1454" s="643"/>
      <c r="H1454" s="643"/>
      <c r="I1454" s="643"/>
      <c r="J1454" s="643" t="s">
        <v>14990</v>
      </c>
      <c r="K1454" s="643"/>
      <c r="L1454" s="646" t="s">
        <v>15214</v>
      </c>
    </row>
    <row r="1455" spans="1:12">
      <c r="A1455" s="827" t="s">
        <v>14092</v>
      </c>
      <c r="B1455" s="828"/>
      <c r="C1455" s="828"/>
      <c r="D1455" s="828"/>
      <c r="E1455" s="828"/>
      <c r="F1455" s="828"/>
      <c r="G1455" s="828"/>
      <c r="H1455" s="828"/>
      <c r="I1455" s="641"/>
      <c r="J1455" s="641"/>
      <c r="K1455" s="641"/>
      <c r="L1455" s="642"/>
    </row>
    <row r="1456" spans="1:12" ht="17.100000000000001" customHeight="1">
      <c r="A1456" s="640" t="s">
        <v>14994</v>
      </c>
      <c r="B1456" s="643" t="s">
        <v>14089</v>
      </c>
      <c r="C1456" s="641" t="s">
        <v>14088</v>
      </c>
      <c r="D1456" s="641" t="s">
        <v>14087</v>
      </c>
      <c r="E1456" s="644" t="s">
        <v>14085</v>
      </c>
      <c r="F1456" s="829" t="s">
        <v>14083</v>
      </c>
      <c r="G1456" s="829"/>
      <c r="H1456" s="829" t="s">
        <v>14993</v>
      </c>
      <c r="I1456" s="829"/>
      <c r="J1456" s="829" t="s">
        <v>14082</v>
      </c>
      <c r="K1456" s="829"/>
      <c r="L1456" s="830"/>
    </row>
    <row r="1457" spans="1:12" ht="24" customHeight="1">
      <c r="A1457" s="664" t="s">
        <v>14073</v>
      </c>
      <c r="B1457" s="660" t="s">
        <v>14290</v>
      </c>
      <c r="C1457" s="659" t="s">
        <v>7</v>
      </c>
      <c r="D1457" s="659" t="s">
        <v>5473</v>
      </c>
      <c r="E1457" s="661" t="s">
        <v>26</v>
      </c>
      <c r="F1457" s="831" t="s">
        <v>15246</v>
      </c>
      <c r="G1457" s="831"/>
      <c r="H1457" s="831">
        <v>0.1088372</v>
      </c>
      <c r="I1457" s="831"/>
      <c r="J1457" s="832">
        <v>0.55400000000000005</v>
      </c>
      <c r="K1457" s="832"/>
      <c r="L1457" s="833"/>
    </row>
    <row r="1458" spans="1:12" ht="24" customHeight="1">
      <c r="A1458" s="664" t="s">
        <v>14073</v>
      </c>
      <c r="B1458" s="660" t="s">
        <v>14278</v>
      </c>
      <c r="C1458" s="659" t="s">
        <v>7</v>
      </c>
      <c r="D1458" s="659" t="s">
        <v>6260</v>
      </c>
      <c r="E1458" s="661" t="s">
        <v>26</v>
      </c>
      <c r="F1458" s="831" t="s">
        <v>15040</v>
      </c>
      <c r="G1458" s="831"/>
      <c r="H1458" s="831">
        <v>0.1088372</v>
      </c>
      <c r="I1458" s="831"/>
      <c r="J1458" s="832">
        <v>0.78249999999999997</v>
      </c>
      <c r="K1458" s="832"/>
      <c r="L1458" s="833"/>
    </row>
    <row r="1459" spans="1:12" ht="17.100000000000001" customHeight="1">
      <c r="A1459" s="645"/>
      <c r="B1459" s="643"/>
      <c r="C1459" s="643"/>
      <c r="D1459" s="643"/>
      <c r="E1459" s="643"/>
      <c r="F1459" s="643"/>
      <c r="G1459" s="643"/>
      <c r="H1459" s="643"/>
      <c r="I1459" s="643"/>
      <c r="J1459" s="643" t="s">
        <v>14990</v>
      </c>
      <c r="K1459" s="643"/>
      <c r="L1459" s="646" t="s">
        <v>16305</v>
      </c>
    </row>
    <row r="1460" spans="1:12">
      <c r="A1460" s="827" t="s">
        <v>14071</v>
      </c>
      <c r="B1460" s="828"/>
      <c r="C1460" s="828"/>
      <c r="D1460" s="828"/>
      <c r="E1460" s="828"/>
      <c r="F1460" s="828"/>
      <c r="G1460" s="828"/>
      <c r="H1460" s="828"/>
      <c r="I1460" s="641"/>
      <c r="J1460" s="641"/>
      <c r="K1460" s="641"/>
      <c r="L1460" s="642"/>
    </row>
    <row r="1461" spans="1:12" ht="17.100000000000001" customHeight="1">
      <c r="A1461" s="640" t="s">
        <v>14994</v>
      </c>
      <c r="B1461" s="643" t="s">
        <v>14089</v>
      </c>
      <c r="C1461" s="641" t="s">
        <v>14088</v>
      </c>
      <c r="D1461" s="641" t="s">
        <v>14087</v>
      </c>
      <c r="E1461" s="644" t="s">
        <v>14085</v>
      </c>
      <c r="F1461" s="829" t="s">
        <v>14083</v>
      </c>
      <c r="G1461" s="829"/>
      <c r="H1461" s="829" t="s">
        <v>14993</v>
      </c>
      <c r="I1461" s="829"/>
      <c r="J1461" s="829" t="s">
        <v>14082</v>
      </c>
      <c r="K1461" s="829"/>
      <c r="L1461" s="830"/>
    </row>
    <row r="1462" spans="1:12" ht="24" customHeight="1">
      <c r="A1462" s="664" t="s">
        <v>14073</v>
      </c>
      <c r="B1462" s="660" t="s">
        <v>14439</v>
      </c>
      <c r="C1462" s="659" t="s">
        <v>7</v>
      </c>
      <c r="D1462" s="659" t="s">
        <v>9083</v>
      </c>
      <c r="E1462" s="661" t="s">
        <v>49</v>
      </c>
      <c r="F1462" s="831" t="s">
        <v>15348</v>
      </c>
      <c r="G1462" s="831"/>
      <c r="H1462" s="831">
        <v>2.4E-2</v>
      </c>
      <c r="I1462" s="831"/>
      <c r="J1462" s="832">
        <v>0.04</v>
      </c>
      <c r="K1462" s="832"/>
      <c r="L1462" s="833"/>
    </row>
    <row r="1463" spans="1:12" ht="24" customHeight="1">
      <c r="A1463" s="664" t="s">
        <v>14073</v>
      </c>
      <c r="B1463" s="660" t="s">
        <v>14440</v>
      </c>
      <c r="C1463" s="659" t="s">
        <v>7</v>
      </c>
      <c r="D1463" s="659" t="s">
        <v>5456</v>
      </c>
      <c r="E1463" s="661" t="s">
        <v>49</v>
      </c>
      <c r="F1463" s="831" t="s">
        <v>15347</v>
      </c>
      <c r="G1463" s="831"/>
      <c r="H1463" s="831">
        <v>1.7999999999999999E-2</v>
      </c>
      <c r="I1463" s="831"/>
      <c r="J1463" s="832">
        <v>1.43</v>
      </c>
      <c r="K1463" s="832"/>
      <c r="L1463" s="833"/>
    </row>
    <row r="1464" spans="1:12" ht="24" customHeight="1">
      <c r="A1464" s="664" t="s">
        <v>14073</v>
      </c>
      <c r="B1464" s="660" t="s">
        <v>14438</v>
      </c>
      <c r="C1464" s="659" t="s">
        <v>7</v>
      </c>
      <c r="D1464" s="659" t="s">
        <v>8116</v>
      </c>
      <c r="E1464" s="661" t="s">
        <v>49</v>
      </c>
      <c r="F1464" s="831" t="s">
        <v>15346</v>
      </c>
      <c r="G1464" s="831"/>
      <c r="H1464" s="831">
        <v>2.1999999999999999E-2</v>
      </c>
      <c r="I1464" s="831"/>
      <c r="J1464" s="832">
        <v>1.52</v>
      </c>
      <c r="K1464" s="832"/>
      <c r="L1464" s="833"/>
    </row>
    <row r="1465" spans="1:12" ht="24" customHeight="1">
      <c r="A1465" s="664" t="s">
        <v>14073</v>
      </c>
      <c r="B1465" s="660" t="s">
        <v>14755</v>
      </c>
      <c r="C1465" s="659" t="s">
        <v>7</v>
      </c>
      <c r="D1465" s="659" t="s">
        <v>6457</v>
      </c>
      <c r="E1465" s="661" t="s">
        <v>49</v>
      </c>
      <c r="F1465" s="831" t="s">
        <v>16304</v>
      </c>
      <c r="G1465" s="831"/>
      <c r="H1465" s="831">
        <v>1</v>
      </c>
      <c r="I1465" s="831"/>
      <c r="J1465" s="832">
        <v>4</v>
      </c>
      <c r="K1465" s="832"/>
      <c r="L1465" s="833"/>
    </row>
    <row r="1466" spans="1:12" ht="17.100000000000001" customHeight="1">
      <c r="A1466" s="645"/>
      <c r="B1466" s="643"/>
      <c r="C1466" s="643"/>
      <c r="D1466" s="643"/>
      <c r="E1466" s="643"/>
      <c r="F1466" s="643"/>
      <c r="G1466" s="643"/>
      <c r="H1466" s="643"/>
      <c r="I1466" s="643"/>
      <c r="J1466" s="643" t="s">
        <v>14990</v>
      </c>
      <c r="K1466" s="643"/>
      <c r="L1466" s="646" t="s">
        <v>16303</v>
      </c>
    </row>
    <row r="1467" spans="1:12">
      <c r="A1467" s="827" t="s">
        <v>14094</v>
      </c>
      <c r="B1467" s="828"/>
      <c r="C1467" s="828"/>
      <c r="D1467" s="828"/>
      <c r="E1467" s="828"/>
      <c r="F1467" s="828"/>
      <c r="G1467" s="828"/>
      <c r="H1467" s="828"/>
      <c r="I1467" s="641"/>
      <c r="J1467" s="641"/>
      <c r="K1467" s="641"/>
      <c r="L1467" s="642"/>
    </row>
    <row r="1468" spans="1:12" ht="17.100000000000001" customHeight="1">
      <c r="A1468" s="640" t="s">
        <v>14994</v>
      </c>
      <c r="B1468" s="643" t="s">
        <v>14089</v>
      </c>
      <c r="C1468" s="641" t="s">
        <v>14088</v>
      </c>
      <c r="D1468" s="641" t="s">
        <v>14087</v>
      </c>
      <c r="E1468" s="644" t="s">
        <v>14085</v>
      </c>
      <c r="F1468" s="829" t="s">
        <v>14083</v>
      </c>
      <c r="G1468" s="829"/>
      <c r="H1468" s="829" t="s">
        <v>14993</v>
      </c>
      <c r="I1468" s="829"/>
      <c r="J1468" s="829" t="s">
        <v>14082</v>
      </c>
      <c r="K1468" s="829"/>
      <c r="L1468" s="830"/>
    </row>
    <row r="1469" spans="1:12" ht="24" customHeight="1">
      <c r="A1469" s="664" t="s">
        <v>14073</v>
      </c>
      <c r="B1469" s="660" t="s">
        <v>14095</v>
      </c>
      <c r="C1469" s="659" t="s">
        <v>7</v>
      </c>
      <c r="D1469" s="659" t="s">
        <v>11736</v>
      </c>
      <c r="E1469" s="661" t="s">
        <v>26</v>
      </c>
      <c r="F1469" s="831" t="s">
        <v>14996</v>
      </c>
      <c r="G1469" s="831"/>
      <c r="H1469" s="831">
        <v>0.21293419999999999</v>
      </c>
      <c r="I1469" s="831"/>
      <c r="J1469" s="832">
        <v>0.1512</v>
      </c>
      <c r="K1469" s="832"/>
      <c r="L1469" s="833"/>
    </row>
    <row r="1470" spans="1:12" ht="17.100000000000001" customHeight="1">
      <c r="A1470" s="645"/>
      <c r="B1470" s="643"/>
      <c r="C1470" s="643"/>
      <c r="D1470" s="643"/>
      <c r="E1470" s="643"/>
      <c r="F1470" s="643"/>
      <c r="G1470" s="643"/>
      <c r="H1470" s="643"/>
      <c r="I1470" s="643"/>
      <c r="J1470" s="643" t="s">
        <v>14990</v>
      </c>
      <c r="K1470" s="643"/>
      <c r="L1470" s="646" t="s">
        <v>15241</v>
      </c>
    </row>
    <row r="1471" spans="1:12">
      <c r="A1471" s="827" t="s">
        <v>14096</v>
      </c>
      <c r="B1471" s="828"/>
      <c r="C1471" s="828"/>
      <c r="D1471" s="828"/>
      <c r="E1471" s="828"/>
      <c r="F1471" s="828"/>
      <c r="G1471" s="828"/>
      <c r="H1471" s="828"/>
      <c r="I1471" s="641"/>
      <c r="J1471" s="641"/>
      <c r="K1471" s="641"/>
      <c r="L1471" s="642"/>
    </row>
    <row r="1472" spans="1:12" ht="17.100000000000001" customHeight="1">
      <c r="A1472" s="640" t="s">
        <v>14994</v>
      </c>
      <c r="B1472" s="643" t="s">
        <v>14089</v>
      </c>
      <c r="C1472" s="641" t="s">
        <v>14088</v>
      </c>
      <c r="D1472" s="641" t="s">
        <v>14087</v>
      </c>
      <c r="E1472" s="644" t="s">
        <v>14085</v>
      </c>
      <c r="F1472" s="829" t="s">
        <v>14083</v>
      </c>
      <c r="G1472" s="829"/>
      <c r="H1472" s="829" t="s">
        <v>14993</v>
      </c>
      <c r="I1472" s="829"/>
      <c r="J1472" s="829" t="s">
        <v>14082</v>
      </c>
      <c r="K1472" s="829"/>
      <c r="L1472" s="830"/>
    </row>
    <row r="1473" spans="1:12" ht="24" customHeight="1">
      <c r="A1473" s="664" t="s">
        <v>14073</v>
      </c>
      <c r="B1473" s="660" t="s">
        <v>14097</v>
      </c>
      <c r="C1473" s="659" t="s">
        <v>7</v>
      </c>
      <c r="D1473" s="659" t="s">
        <v>11676</v>
      </c>
      <c r="E1473" s="661" t="s">
        <v>26</v>
      </c>
      <c r="F1473" s="831" t="s">
        <v>14995</v>
      </c>
      <c r="G1473" s="831"/>
      <c r="H1473" s="831">
        <v>0.21293419999999999</v>
      </c>
      <c r="I1473" s="831"/>
      <c r="J1473" s="832">
        <v>1.49E-2</v>
      </c>
      <c r="K1473" s="832"/>
      <c r="L1473" s="833"/>
    </row>
    <row r="1474" spans="1:12" ht="17.100000000000001" customHeight="1">
      <c r="A1474" s="645"/>
      <c r="B1474" s="643"/>
      <c r="C1474" s="643"/>
      <c r="D1474" s="643"/>
      <c r="E1474" s="643"/>
      <c r="F1474" s="643"/>
      <c r="G1474" s="643"/>
      <c r="H1474" s="643"/>
      <c r="I1474" s="643"/>
      <c r="J1474" s="643" t="s">
        <v>14990</v>
      </c>
      <c r="K1474" s="643"/>
      <c r="L1474" s="646" t="s">
        <v>15028</v>
      </c>
    </row>
    <row r="1475" spans="1:12">
      <c r="A1475" s="827" t="s">
        <v>14100</v>
      </c>
      <c r="B1475" s="828"/>
      <c r="C1475" s="828"/>
      <c r="D1475" s="828"/>
      <c r="E1475" s="828"/>
      <c r="F1475" s="828"/>
      <c r="G1475" s="828"/>
      <c r="H1475" s="828"/>
      <c r="I1475" s="641"/>
      <c r="J1475" s="641"/>
      <c r="K1475" s="641"/>
      <c r="L1475" s="642"/>
    </row>
    <row r="1476" spans="1:12" ht="17.100000000000001" customHeight="1">
      <c r="A1476" s="640" t="s">
        <v>14994</v>
      </c>
      <c r="B1476" s="643" t="s">
        <v>14089</v>
      </c>
      <c r="C1476" s="641" t="s">
        <v>14088</v>
      </c>
      <c r="D1476" s="641" t="s">
        <v>14087</v>
      </c>
      <c r="E1476" s="644" t="s">
        <v>14085</v>
      </c>
      <c r="F1476" s="829" t="s">
        <v>14083</v>
      </c>
      <c r="G1476" s="829"/>
      <c r="H1476" s="829" t="s">
        <v>14993</v>
      </c>
      <c r="I1476" s="829"/>
      <c r="J1476" s="829" t="s">
        <v>14082</v>
      </c>
      <c r="K1476" s="829"/>
      <c r="L1476" s="830"/>
    </row>
    <row r="1477" spans="1:12" ht="24" customHeight="1">
      <c r="A1477" s="664" t="s">
        <v>14073</v>
      </c>
      <c r="B1477" s="660" t="s">
        <v>14103</v>
      </c>
      <c r="C1477" s="659" t="s">
        <v>7</v>
      </c>
      <c r="D1477" s="659" t="s">
        <v>11501</v>
      </c>
      <c r="E1477" s="661" t="s">
        <v>26</v>
      </c>
      <c r="F1477" s="831" t="s">
        <v>14992</v>
      </c>
      <c r="G1477" s="831"/>
      <c r="H1477" s="831">
        <v>0.21293419999999999</v>
      </c>
      <c r="I1477" s="831"/>
      <c r="J1477" s="832">
        <v>0.46850000000000003</v>
      </c>
      <c r="K1477" s="832"/>
      <c r="L1477" s="833"/>
    </row>
    <row r="1478" spans="1:12" ht="24" customHeight="1">
      <c r="A1478" s="664" t="s">
        <v>14073</v>
      </c>
      <c r="B1478" s="660" t="s">
        <v>14101</v>
      </c>
      <c r="C1478" s="659" t="s">
        <v>7</v>
      </c>
      <c r="D1478" s="659" t="s">
        <v>11582</v>
      </c>
      <c r="E1478" s="661" t="s">
        <v>26</v>
      </c>
      <c r="F1478" s="831" t="s">
        <v>14991</v>
      </c>
      <c r="G1478" s="831"/>
      <c r="H1478" s="831">
        <v>0.21293419999999999</v>
      </c>
      <c r="I1478" s="831"/>
      <c r="J1478" s="832">
        <v>7.4499999999999997E-2</v>
      </c>
      <c r="K1478" s="832"/>
      <c r="L1478" s="833"/>
    </row>
    <row r="1479" spans="1:12" ht="17.100000000000001" customHeight="1">
      <c r="A1479" s="645"/>
      <c r="B1479" s="643"/>
      <c r="C1479" s="643"/>
      <c r="D1479" s="643"/>
      <c r="E1479" s="643"/>
      <c r="F1479" s="643"/>
      <c r="G1479" s="643"/>
      <c r="H1479" s="643"/>
      <c r="I1479" s="643"/>
      <c r="J1479" s="643" t="s">
        <v>14990</v>
      </c>
      <c r="K1479" s="643"/>
      <c r="L1479" s="646" t="s">
        <v>15955</v>
      </c>
    </row>
    <row r="1480" spans="1:12" ht="17.100000000000001" customHeight="1">
      <c r="A1480" s="640" t="s">
        <v>14988</v>
      </c>
      <c r="B1480" s="641"/>
      <c r="C1480" s="641"/>
      <c r="D1480" s="641"/>
      <c r="E1480" s="641"/>
      <c r="F1480" s="641"/>
      <c r="G1480" s="641"/>
      <c r="H1480" s="641"/>
      <c r="I1480" s="641"/>
      <c r="J1480" s="641"/>
      <c r="K1480" s="641"/>
      <c r="L1480" s="642"/>
    </row>
    <row r="1481" spans="1:12" ht="17.100000000000001" customHeight="1">
      <c r="A1481" s="645"/>
      <c r="B1481" s="643"/>
      <c r="C1481" s="643"/>
      <c r="D1481" s="643"/>
      <c r="E1481" s="643"/>
      <c r="F1481" s="643"/>
      <c r="G1481" s="643"/>
      <c r="H1481" s="643"/>
      <c r="I1481" s="643"/>
      <c r="J1481" s="643" t="s">
        <v>14987</v>
      </c>
      <c r="K1481" s="643"/>
      <c r="L1481" s="646" t="s">
        <v>16302</v>
      </c>
    </row>
    <row r="1482" spans="1:12" ht="17.100000000000001" customHeight="1">
      <c r="A1482" s="645"/>
      <c r="B1482" s="643"/>
      <c r="C1482" s="643"/>
      <c r="D1482" s="643"/>
      <c r="E1482" s="643"/>
      <c r="F1482" s="643"/>
      <c r="G1482" s="643"/>
      <c r="H1482" s="643"/>
      <c r="I1482" s="643"/>
      <c r="J1482" s="643" t="s">
        <v>14985</v>
      </c>
      <c r="K1482" s="643" t="s">
        <v>14984</v>
      </c>
      <c r="L1482" s="646" t="s">
        <v>16301</v>
      </c>
    </row>
    <row r="1483" spans="1:12" ht="17.100000000000001" customHeight="1">
      <c r="A1483" s="645"/>
      <c r="B1483" s="643"/>
      <c r="C1483" s="643"/>
      <c r="D1483" s="643"/>
      <c r="E1483" s="643"/>
      <c r="F1483" s="643"/>
      <c r="G1483" s="643"/>
      <c r="H1483" s="643"/>
      <c r="I1483" s="643"/>
      <c r="J1483" s="643" t="s">
        <v>14982</v>
      </c>
      <c r="K1483" s="643"/>
      <c r="L1483" s="646" t="s">
        <v>16300</v>
      </c>
    </row>
    <row r="1484" spans="1:12" ht="17.100000000000001" customHeight="1">
      <c r="A1484" s="645"/>
      <c r="B1484" s="643"/>
      <c r="C1484" s="643"/>
      <c r="D1484" s="643"/>
      <c r="E1484" s="643"/>
      <c r="F1484" s="643"/>
      <c r="G1484" s="643"/>
      <c r="H1484" s="643"/>
      <c r="I1484" s="643"/>
      <c r="J1484" s="643" t="s">
        <v>14980</v>
      </c>
      <c r="K1484" s="643" t="s">
        <v>14873</v>
      </c>
      <c r="L1484" s="646" t="s">
        <v>15555</v>
      </c>
    </row>
    <row r="1485" spans="1:12" ht="17.100000000000001" customHeight="1">
      <c r="A1485" s="645"/>
      <c r="B1485" s="643"/>
      <c r="C1485" s="643"/>
      <c r="D1485" s="643"/>
      <c r="E1485" s="643"/>
      <c r="F1485" s="643"/>
      <c r="G1485" s="643"/>
      <c r="H1485" s="643"/>
      <c r="I1485" s="643"/>
      <c r="J1485" s="643" t="s">
        <v>14978</v>
      </c>
      <c r="K1485" s="643"/>
      <c r="L1485" s="646" t="s">
        <v>16299</v>
      </c>
    </row>
    <row r="1486" spans="1:12" ht="30" customHeight="1">
      <c r="A1486" s="647"/>
      <c r="B1486" s="644"/>
      <c r="C1486" s="644"/>
      <c r="D1486" s="644"/>
      <c r="E1486" s="644"/>
      <c r="F1486" s="644"/>
      <c r="G1486" s="644"/>
      <c r="H1486" s="644"/>
      <c r="I1486" s="644"/>
      <c r="J1486" s="644"/>
      <c r="K1486" s="644"/>
      <c r="L1486" s="648"/>
    </row>
    <row r="1487" spans="1:12" ht="36" customHeight="1">
      <c r="A1487" s="662" t="s">
        <v>16298</v>
      </c>
      <c r="B1487" s="657" t="s">
        <v>14753</v>
      </c>
      <c r="C1487" s="656" t="s">
        <v>7</v>
      </c>
      <c r="D1487" s="656" t="s">
        <v>417</v>
      </c>
      <c r="E1487" s="658" t="s">
        <v>49</v>
      </c>
      <c r="F1487" s="657"/>
      <c r="G1487" s="657"/>
      <c r="H1487" s="657"/>
      <c r="I1487" s="657"/>
      <c r="J1487" s="657"/>
      <c r="K1487" s="657"/>
      <c r="L1487" s="663"/>
    </row>
    <row r="1488" spans="1:12">
      <c r="A1488" s="827" t="s">
        <v>14098</v>
      </c>
      <c r="B1488" s="828"/>
      <c r="C1488" s="828"/>
      <c r="D1488" s="828"/>
      <c r="E1488" s="828"/>
      <c r="F1488" s="828"/>
      <c r="G1488" s="828"/>
      <c r="H1488" s="828"/>
      <c r="I1488" s="641"/>
      <c r="J1488" s="641"/>
      <c r="K1488" s="641"/>
      <c r="L1488" s="642"/>
    </row>
    <row r="1489" spans="1:12" ht="17.100000000000001" customHeight="1">
      <c r="A1489" s="640" t="s">
        <v>14994</v>
      </c>
      <c r="B1489" s="643" t="s">
        <v>14089</v>
      </c>
      <c r="C1489" s="641" t="s">
        <v>14088</v>
      </c>
      <c r="D1489" s="641" t="s">
        <v>14087</v>
      </c>
      <c r="E1489" s="644" t="s">
        <v>14085</v>
      </c>
      <c r="F1489" s="829" t="s">
        <v>14083</v>
      </c>
      <c r="G1489" s="829"/>
      <c r="H1489" s="829" t="s">
        <v>14993</v>
      </c>
      <c r="I1489" s="829"/>
      <c r="J1489" s="829" t="s">
        <v>14082</v>
      </c>
      <c r="K1489" s="829"/>
      <c r="L1489" s="830"/>
    </row>
    <row r="1490" spans="1:12" ht="24" customHeight="1">
      <c r="A1490" s="664" t="s">
        <v>14073</v>
      </c>
      <c r="B1490" s="660" t="s">
        <v>14277</v>
      </c>
      <c r="C1490" s="659" t="s">
        <v>7</v>
      </c>
      <c r="D1490" s="659" t="s">
        <v>11564</v>
      </c>
      <c r="E1490" s="661" t="s">
        <v>26</v>
      </c>
      <c r="F1490" s="831" t="s">
        <v>15249</v>
      </c>
      <c r="G1490" s="831"/>
      <c r="H1490" s="831">
        <v>0.25330190000000002</v>
      </c>
      <c r="I1490" s="831"/>
      <c r="J1490" s="832">
        <v>0.2102</v>
      </c>
      <c r="K1490" s="832"/>
      <c r="L1490" s="833"/>
    </row>
    <row r="1491" spans="1:12" ht="24" customHeight="1">
      <c r="A1491" s="664" t="s">
        <v>14073</v>
      </c>
      <c r="B1491" s="660" t="s">
        <v>14276</v>
      </c>
      <c r="C1491" s="659" t="s">
        <v>7</v>
      </c>
      <c r="D1491" s="659" t="s">
        <v>11590</v>
      </c>
      <c r="E1491" s="661" t="s">
        <v>26</v>
      </c>
      <c r="F1491" s="831" t="s">
        <v>15248</v>
      </c>
      <c r="G1491" s="831"/>
      <c r="H1491" s="831">
        <v>0.25330190000000002</v>
      </c>
      <c r="I1491" s="831"/>
      <c r="J1491" s="832">
        <v>6.08E-2</v>
      </c>
      <c r="K1491" s="832"/>
      <c r="L1491" s="833"/>
    </row>
    <row r="1492" spans="1:12" ht="17.100000000000001" customHeight="1">
      <c r="A1492" s="645"/>
      <c r="B1492" s="643"/>
      <c r="C1492" s="643"/>
      <c r="D1492" s="643"/>
      <c r="E1492" s="643"/>
      <c r="F1492" s="643"/>
      <c r="G1492" s="643"/>
      <c r="H1492" s="643"/>
      <c r="I1492" s="643"/>
      <c r="J1492" s="643" t="s">
        <v>14990</v>
      </c>
      <c r="K1492" s="643"/>
      <c r="L1492" s="646" t="s">
        <v>15247</v>
      </c>
    </row>
    <row r="1493" spans="1:12">
      <c r="A1493" s="827" t="s">
        <v>14092</v>
      </c>
      <c r="B1493" s="828"/>
      <c r="C1493" s="828"/>
      <c r="D1493" s="828"/>
      <c r="E1493" s="828"/>
      <c r="F1493" s="828"/>
      <c r="G1493" s="828"/>
      <c r="H1493" s="828"/>
      <c r="I1493" s="641"/>
      <c r="J1493" s="641"/>
      <c r="K1493" s="641"/>
      <c r="L1493" s="642"/>
    </row>
    <row r="1494" spans="1:12" ht="17.100000000000001" customHeight="1">
      <c r="A1494" s="640" t="s">
        <v>14994</v>
      </c>
      <c r="B1494" s="643" t="s">
        <v>14089</v>
      </c>
      <c r="C1494" s="641" t="s">
        <v>14088</v>
      </c>
      <c r="D1494" s="641" t="s">
        <v>14087</v>
      </c>
      <c r="E1494" s="644" t="s">
        <v>14085</v>
      </c>
      <c r="F1494" s="829" t="s">
        <v>14083</v>
      </c>
      <c r="G1494" s="829"/>
      <c r="H1494" s="829" t="s">
        <v>14993</v>
      </c>
      <c r="I1494" s="829"/>
      <c r="J1494" s="829" t="s">
        <v>14082</v>
      </c>
      <c r="K1494" s="829"/>
      <c r="L1494" s="830"/>
    </row>
    <row r="1495" spans="1:12" ht="24" customHeight="1">
      <c r="A1495" s="664" t="s">
        <v>14073</v>
      </c>
      <c r="B1495" s="660" t="s">
        <v>14290</v>
      </c>
      <c r="C1495" s="659" t="s">
        <v>7</v>
      </c>
      <c r="D1495" s="659" t="s">
        <v>5473</v>
      </c>
      <c r="E1495" s="661" t="s">
        <v>26</v>
      </c>
      <c r="F1495" s="831" t="s">
        <v>15246</v>
      </c>
      <c r="G1495" s="831"/>
      <c r="H1495" s="831">
        <v>0.1291889</v>
      </c>
      <c r="I1495" s="831"/>
      <c r="J1495" s="832">
        <v>0.65759999999999996</v>
      </c>
      <c r="K1495" s="832"/>
      <c r="L1495" s="833"/>
    </row>
    <row r="1496" spans="1:12" ht="24" customHeight="1">
      <c r="A1496" s="664" t="s">
        <v>14073</v>
      </c>
      <c r="B1496" s="660" t="s">
        <v>14278</v>
      </c>
      <c r="C1496" s="659" t="s">
        <v>7</v>
      </c>
      <c r="D1496" s="659" t="s">
        <v>6260</v>
      </c>
      <c r="E1496" s="661" t="s">
        <v>26</v>
      </c>
      <c r="F1496" s="831" t="s">
        <v>15040</v>
      </c>
      <c r="G1496" s="831"/>
      <c r="H1496" s="831">
        <v>0.1291889</v>
      </c>
      <c r="I1496" s="831"/>
      <c r="J1496" s="832">
        <v>0.92889999999999995</v>
      </c>
      <c r="K1496" s="832"/>
      <c r="L1496" s="833"/>
    </row>
    <row r="1497" spans="1:12" ht="17.100000000000001" customHeight="1">
      <c r="A1497" s="645"/>
      <c r="B1497" s="643"/>
      <c r="C1497" s="643"/>
      <c r="D1497" s="643"/>
      <c r="E1497" s="643"/>
      <c r="F1497" s="643"/>
      <c r="G1497" s="643"/>
      <c r="H1497" s="643"/>
      <c r="I1497" s="643"/>
      <c r="J1497" s="643" t="s">
        <v>14990</v>
      </c>
      <c r="K1497" s="643"/>
      <c r="L1497" s="646" t="s">
        <v>16297</v>
      </c>
    </row>
    <row r="1498" spans="1:12">
      <c r="A1498" s="827" t="s">
        <v>14071</v>
      </c>
      <c r="B1498" s="828"/>
      <c r="C1498" s="828"/>
      <c r="D1498" s="828"/>
      <c r="E1498" s="828"/>
      <c r="F1498" s="828"/>
      <c r="G1498" s="828"/>
      <c r="H1498" s="828"/>
      <c r="I1498" s="641"/>
      <c r="J1498" s="641"/>
      <c r="K1498" s="641"/>
      <c r="L1498" s="642"/>
    </row>
    <row r="1499" spans="1:12" ht="17.100000000000001" customHeight="1">
      <c r="A1499" s="640" t="s">
        <v>14994</v>
      </c>
      <c r="B1499" s="643" t="s">
        <v>14089</v>
      </c>
      <c r="C1499" s="641" t="s">
        <v>14088</v>
      </c>
      <c r="D1499" s="641" t="s">
        <v>14087</v>
      </c>
      <c r="E1499" s="644" t="s">
        <v>14085</v>
      </c>
      <c r="F1499" s="829" t="s">
        <v>14083</v>
      </c>
      <c r="G1499" s="829"/>
      <c r="H1499" s="829" t="s">
        <v>14993</v>
      </c>
      <c r="I1499" s="829"/>
      <c r="J1499" s="829" t="s">
        <v>14082</v>
      </c>
      <c r="K1499" s="829"/>
      <c r="L1499" s="830"/>
    </row>
    <row r="1500" spans="1:12" ht="24" customHeight="1">
      <c r="A1500" s="664" t="s">
        <v>14073</v>
      </c>
      <c r="B1500" s="660" t="s">
        <v>14439</v>
      </c>
      <c r="C1500" s="659" t="s">
        <v>7</v>
      </c>
      <c r="D1500" s="659" t="s">
        <v>9083</v>
      </c>
      <c r="E1500" s="661" t="s">
        <v>49</v>
      </c>
      <c r="F1500" s="831" t="s">
        <v>15348</v>
      </c>
      <c r="G1500" s="831"/>
      <c r="H1500" s="831">
        <v>2.8000000000000001E-2</v>
      </c>
      <c r="I1500" s="831"/>
      <c r="J1500" s="832">
        <v>0.05</v>
      </c>
      <c r="K1500" s="832"/>
      <c r="L1500" s="833"/>
    </row>
    <row r="1501" spans="1:12" ht="24" customHeight="1">
      <c r="A1501" s="664" t="s">
        <v>14073</v>
      </c>
      <c r="B1501" s="660" t="s">
        <v>14440</v>
      </c>
      <c r="C1501" s="659" t="s">
        <v>7</v>
      </c>
      <c r="D1501" s="659" t="s">
        <v>5456</v>
      </c>
      <c r="E1501" s="661" t="s">
        <v>49</v>
      </c>
      <c r="F1501" s="831" t="s">
        <v>15347</v>
      </c>
      <c r="G1501" s="831"/>
      <c r="H1501" s="831">
        <v>2.4E-2</v>
      </c>
      <c r="I1501" s="831"/>
      <c r="J1501" s="832">
        <v>1.91</v>
      </c>
      <c r="K1501" s="832"/>
      <c r="L1501" s="833"/>
    </row>
    <row r="1502" spans="1:12" ht="24" customHeight="1">
      <c r="A1502" s="664" t="s">
        <v>14073</v>
      </c>
      <c r="B1502" s="660" t="s">
        <v>14438</v>
      </c>
      <c r="C1502" s="659" t="s">
        <v>7</v>
      </c>
      <c r="D1502" s="659" t="s">
        <v>8116</v>
      </c>
      <c r="E1502" s="661" t="s">
        <v>49</v>
      </c>
      <c r="F1502" s="831" t="s">
        <v>15346</v>
      </c>
      <c r="G1502" s="831"/>
      <c r="H1502" s="831">
        <v>0.03</v>
      </c>
      <c r="I1502" s="831"/>
      <c r="J1502" s="832">
        <v>2.08</v>
      </c>
      <c r="K1502" s="832"/>
      <c r="L1502" s="833"/>
    </row>
    <row r="1503" spans="1:12" ht="24" customHeight="1">
      <c r="A1503" s="664" t="s">
        <v>14073</v>
      </c>
      <c r="B1503" s="660" t="s">
        <v>14752</v>
      </c>
      <c r="C1503" s="659" t="s">
        <v>7</v>
      </c>
      <c r="D1503" s="659" t="s">
        <v>6456</v>
      </c>
      <c r="E1503" s="661" t="s">
        <v>49</v>
      </c>
      <c r="F1503" s="831" t="s">
        <v>16296</v>
      </c>
      <c r="G1503" s="831"/>
      <c r="H1503" s="831">
        <v>1</v>
      </c>
      <c r="I1503" s="831"/>
      <c r="J1503" s="832">
        <v>17.38</v>
      </c>
      <c r="K1503" s="832"/>
      <c r="L1503" s="833"/>
    </row>
    <row r="1504" spans="1:12" ht="17.100000000000001" customHeight="1">
      <c r="A1504" s="645"/>
      <c r="B1504" s="643"/>
      <c r="C1504" s="643"/>
      <c r="D1504" s="643"/>
      <c r="E1504" s="643"/>
      <c r="F1504" s="643"/>
      <c r="G1504" s="643"/>
      <c r="H1504" s="643"/>
      <c r="I1504" s="643"/>
      <c r="J1504" s="643" t="s">
        <v>14990</v>
      </c>
      <c r="K1504" s="643"/>
      <c r="L1504" s="646" t="s">
        <v>16295</v>
      </c>
    </row>
    <row r="1505" spans="1:12">
      <c r="A1505" s="827" t="s">
        <v>14094</v>
      </c>
      <c r="B1505" s="828"/>
      <c r="C1505" s="828"/>
      <c r="D1505" s="828"/>
      <c r="E1505" s="828"/>
      <c r="F1505" s="828"/>
      <c r="G1505" s="828"/>
      <c r="H1505" s="828"/>
      <c r="I1505" s="641"/>
      <c r="J1505" s="641"/>
      <c r="K1505" s="641"/>
      <c r="L1505" s="642"/>
    </row>
    <row r="1506" spans="1:12" ht="17.100000000000001" customHeight="1">
      <c r="A1506" s="640" t="s">
        <v>14994</v>
      </c>
      <c r="B1506" s="643" t="s">
        <v>14089</v>
      </c>
      <c r="C1506" s="641" t="s">
        <v>14088</v>
      </c>
      <c r="D1506" s="641" t="s">
        <v>14087</v>
      </c>
      <c r="E1506" s="644" t="s">
        <v>14085</v>
      </c>
      <c r="F1506" s="829" t="s">
        <v>14083</v>
      </c>
      <c r="G1506" s="829"/>
      <c r="H1506" s="829" t="s">
        <v>14993</v>
      </c>
      <c r="I1506" s="829"/>
      <c r="J1506" s="829" t="s">
        <v>14082</v>
      </c>
      <c r="K1506" s="829"/>
      <c r="L1506" s="830"/>
    </row>
    <row r="1507" spans="1:12" ht="24" customHeight="1">
      <c r="A1507" s="664" t="s">
        <v>14073</v>
      </c>
      <c r="B1507" s="660" t="s">
        <v>14095</v>
      </c>
      <c r="C1507" s="659" t="s">
        <v>7</v>
      </c>
      <c r="D1507" s="659" t="s">
        <v>11736</v>
      </c>
      <c r="E1507" s="661" t="s">
        <v>26</v>
      </c>
      <c r="F1507" s="831" t="s">
        <v>14996</v>
      </c>
      <c r="G1507" s="831"/>
      <c r="H1507" s="831">
        <v>0.25330190000000002</v>
      </c>
      <c r="I1507" s="831"/>
      <c r="J1507" s="832">
        <v>0.17979999999999999</v>
      </c>
      <c r="K1507" s="832"/>
      <c r="L1507" s="833"/>
    </row>
    <row r="1508" spans="1:12" ht="17.100000000000001" customHeight="1">
      <c r="A1508" s="645"/>
      <c r="B1508" s="643"/>
      <c r="C1508" s="643"/>
      <c r="D1508" s="643"/>
      <c r="E1508" s="643"/>
      <c r="F1508" s="643"/>
      <c r="G1508" s="643"/>
      <c r="H1508" s="643"/>
      <c r="I1508" s="643"/>
      <c r="J1508" s="643" t="s">
        <v>14990</v>
      </c>
      <c r="K1508" s="643"/>
      <c r="L1508" s="646" t="s">
        <v>15096</v>
      </c>
    </row>
    <row r="1509" spans="1:12">
      <c r="A1509" s="827" t="s">
        <v>14096</v>
      </c>
      <c r="B1509" s="828"/>
      <c r="C1509" s="828"/>
      <c r="D1509" s="828"/>
      <c r="E1509" s="828"/>
      <c r="F1509" s="828"/>
      <c r="G1509" s="828"/>
      <c r="H1509" s="828"/>
      <c r="I1509" s="641"/>
      <c r="J1509" s="641"/>
      <c r="K1509" s="641"/>
      <c r="L1509" s="642"/>
    </row>
    <row r="1510" spans="1:12" ht="17.100000000000001" customHeight="1">
      <c r="A1510" s="640" t="s">
        <v>14994</v>
      </c>
      <c r="B1510" s="643" t="s">
        <v>14089</v>
      </c>
      <c r="C1510" s="641" t="s">
        <v>14088</v>
      </c>
      <c r="D1510" s="641" t="s">
        <v>14087</v>
      </c>
      <c r="E1510" s="644" t="s">
        <v>14085</v>
      </c>
      <c r="F1510" s="829" t="s">
        <v>14083</v>
      </c>
      <c r="G1510" s="829"/>
      <c r="H1510" s="829" t="s">
        <v>14993</v>
      </c>
      <c r="I1510" s="829"/>
      <c r="J1510" s="829" t="s">
        <v>14082</v>
      </c>
      <c r="K1510" s="829"/>
      <c r="L1510" s="830"/>
    </row>
    <row r="1511" spans="1:12" ht="24" customHeight="1">
      <c r="A1511" s="664" t="s">
        <v>14073</v>
      </c>
      <c r="B1511" s="660" t="s">
        <v>14097</v>
      </c>
      <c r="C1511" s="659" t="s">
        <v>7</v>
      </c>
      <c r="D1511" s="659" t="s">
        <v>11676</v>
      </c>
      <c r="E1511" s="661" t="s">
        <v>26</v>
      </c>
      <c r="F1511" s="831" t="s">
        <v>14995</v>
      </c>
      <c r="G1511" s="831"/>
      <c r="H1511" s="831">
        <v>0.25330190000000002</v>
      </c>
      <c r="I1511" s="831"/>
      <c r="J1511" s="832">
        <v>1.77E-2</v>
      </c>
      <c r="K1511" s="832"/>
      <c r="L1511" s="833"/>
    </row>
    <row r="1512" spans="1:12" ht="17.100000000000001" customHeight="1">
      <c r="A1512" s="645"/>
      <c r="B1512" s="643"/>
      <c r="C1512" s="643"/>
      <c r="D1512" s="643"/>
      <c r="E1512" s="643"/>
      <c r="F1512" s="643"/>
      <c r="G1512" s="643"/>
      <c r="H1512" s="643"/>
      <c r="I1512" s="643"/>
      <c r="J1512" s="643" t="s">
        <v>14990</v>
      </c>
      <c r="K1512" s="643"/>
      <c r="L1512" s="646" t="s">
        <v>15009</v>
      </c>
    </row>
    <row r="1513" spans="1:12">
      <c r="A1513" s="827" t="s">
        <v>14100</v>
      </c>
      <c r="B1513" s="828"/>
      <c r="C1513" s="828"/>
      <c r="D1513" s="828"/>
      <c r="E1513" s="828"/>
      <c r="F1513" s="828"/>
      <c r="G1513" s="828"/>
      <c r="H1513" s="828"/>
      <c r="I1513" s="641"/>
      <c r="J1513" s="641"/>
      <c r="K1513" s="641"/>
      <c r="L1513" s="642"/>
    </row>
    <row r="1514" spans="1:12" ht="17.100000000000001" customHeight="1">
      <c r="A1514" s="640" t="s">
        <v>14994</v>
      </c>
      <c r="B1514" s="643" t="s">
        <v>14089</v>
      </c>
      <c r="C1514" s="641" t="s">
        <v>14088</v>
      </c>
      <c r="D1514" s="641" t="s">
        <v>14087</v>
      </c>
      <c r="E1514" s="644" t="s">
        <v>14085</v>
      </c>
      <c r="F1514" s="829" t="s">
        <v>14083</v>
      </c>
      <c r="G1514" s="829"/>
      <c r="H1514" s="829" t="s">
        <v>14993</v>
      </c>
      <c r="I1514" s="829"/>
      <c r="J1514" s="829" t="s">
        <v>14082</v>
      </c>
      <c r="K1514" s="829"/>
      <c r="L1514" s="830"/>
    </row>
    <row r="1515" spans="1:12" ht="24" customHeight="1">
      <c r="A1515" s="664" t="s">
        <v>14073</v>
      </c>
      <c r="B1515" s="660" t="s">
        <v>14103</v>
      </c>
      <c r="C1515" s="659" t="s">
        <v>7</v>
      </c>
      <c r="D1515" s="659" t="s">
        <v>11501</v>
      </c>
      <c r="E1515" s="661" t="s">
        <v>26</v>
      </c>
      <c r="F1515" s="831" t="s">
        <v>14992</v>
      </c>
      <c r="G1515" s="831"/>
      <c r="H1515" s="831">
        <v>0.25330190000000002</v>
      </c>
      <c r="I1515" s="831"/>
      <c r="J1515" s="832">
        <v>0.55730000000000002</v>
      </c>
      <c r="K1515" s="832"/>
      <c r="L1515" s="833"/>
    </row>
    <row r="1516" spans="1:12" ht="24" customHeight="1">
      <c r="A1516" s="664" t="s">
        <v>14073</v>
      </c>
      <c r="B1516" s="660" t="s">
        <v>14101</v>
      </c>
      <c r="C1516" s="659" t="s">
        <v>7</v>
      </c>
      <c r="D1516" s="659" t="s">
        <v>11582</v>
      </c>
      <c r="E1516" s="661" t="s">
        <v>26</v>
      </c>
      <c r="F1516" s="831" t="s">
        <v>14991</v>
      </c>
      <c r="G1516" s="831"/>
      <c r="H1516" s="831">
        <v>0.25330190000000002</v>
      </c>
      <c r="I1516" s="831"/>
      <c r="J1516" s="832">
        <v>8.8700000000000001E-2</v>
      </c>
      <c r="K1516" s="832"/>
      <c r="L1516" s="833"/>
    </row>
    <row r="1517" spans="1:12" ht="17.100000000000001" customHeight="1">
      <c r="A1517" s="645"/>
      <c r="B1517" s="643"/>
      <c r="C1517" s="643"/>
      <c r="D1517" s="643"/>
      <c r="E1517" s="643"/>
      <c r="F1517" s="643"/>
      <c r="G1517" s="643"/>
      <c r="H1517" s="643"/>
      <c r="I1517" s="643"/>
      <c r="J1517" s="643" t="s">
        <v>14990</v>
      </c>
      <c r="K1517" s="643"/>
      <c r="L1517" s="646" t="s">
        <v>15095</v>
      </c>
    </row>
    <row r="1518" spans="1:12" ht="17.100000000000001" customHeight="1">
      <c r="A1518" s="640" t="s">
        <v>14988</v>
      </c>
      <c r="B1518" s="641"/>
      <c r="C1518" s="641"/>
      <c r="D1518" s="641"/>
      <c r="E1518" s="641"/>
      <c r="F1518" s="641"/>
      <c r="G1518" s="641"/>
      <c r="H1518" s="641"/>
      <c r="I1518" s="641"/>
      <c r="J1518" s="641"/>
      <c r="K1518" s="641"/>
      <c r="L1518" s="642"/>
    </row>
    <row r="1519" spans="1:12" ht="17.100000000000001" customHeight="1">
      <c r="A1519" s="645"/>
      <c r="B1519" s="643"/>
      <c r="C1519" s="643"/>
      <c r="D1519" s="643"/>
      <c r="E1519" s="643"/>
      <c r="F1519" s="643"/>
      <c r="G1519" s="643"/>
      <c r="H1519" s="643"/>
      <c r="I1519" s="643"/>
      <c r="J1519" s="643" t="s">
        <v>14987</v>
      </c>
      <c r="K1519" s="643"/>
      <c r="L1519" s="646" t="s">
        <v>16294</v>
      </c>
    </row>
    <row r="1520" spans="1:12" ht="17.100000000000001" customHeight="1">
      <c r="A1520" s="645"/>
      <c r="B1520" s="643"/>
      <c r="C1520" s="643"/>
      <c r="D1520" s="643"/>
      <c r="E1520" s="643"/>
      <c r="F1520" s="643"/>
      <c r="G1520" s="643"/>
      <c r="H1520" s="643"/>
      <c r="I1520" s="643"/>
      <c r="J1520" s="643" t="s">
        <v>14985</v>
      </c>
      <c r="K1520" s="643" t="s">
        <v>14984</v>
      </c>
      <c r="L1520" s="646" t="s">
        <v>16293</v>
      </c>
    </row>
    <row r="1521" spans="1:12" ht="17.100000000000001" customHeight="1">
      <c r="A1521" s="645"/>
      <c r="B1521" s="643"/>
      <c r="C1521" s="643"/>
      <c r="D1521" s="643"/>
      <c r="E1521" s="643"/>
      <c r="F1521" s="643"/>
      <c r="G1521" s="643"/>
      <c r="H1521" s="643"/>
      <c r="I1521" s="643"/>
      <c r="J1521" s="643" t="s">
        <v>14982</v>
      </c>
      <c r="K1521" s="643"/>
      <c r="L1521" s="646" t="s">
        <v>16292</v>
      </c>
    </row>
    <row r="1522" spans="1:12" ht="17.100000000000001" customHeight="1">
      <c r="A1522" s="645"/>
      <c r="B1522" s="643"/>
      <c r="C1522" s="643"/>
      <c r="D1522" s="643"/>
      <c r="E1522" s="643"/>
      <c r="F1522" s="643"/>
      <c r="G1522" s="643"/>
      <c r="H1522" s="643"/>
      <c r="I1522" s="643"/>
      <c r="J1522" s="643" t="s">
        <v>14980</v>
      </c>
      <c r="K1522" s="643" t="s">
        <v>14873</v>
      </c>
      <c r="L1522" s="646" t="s">
        <v>16291</v>
      </c>
    </row>
    <row r="1523" spans="1:12" ht="17.100000000000001" customHeight="1">
      <c r="A1523" s="645"/>
      <c r="B1523" s="643"/>
      <c r="C1523" s="643"/>
      <c r="D1523" s="643"/>
      <c r="E1523" s="643"/>
      <c r="F1523" s="643"/>
      <c r="G1523" s="643"/>
      <c r="H1523" s="643"/>
      <c r="I1523" s="643"/>
      <c r="J1523" s="643" t="s">
        <v>14978</v>
      </c>
      <c r="K1523" s="643"/>
      <c r="L1523" s="646" t="s">
        <v>16290</v>
      </c>
    </row>
    <row r="1524" spans="1:12" ht="30" customHeight="1">
      <c r="A1524" s="647"/>
      <c r="B1524" s="644"/>
      <c r="C1524" s="644"/>
      <c r="D1524" s="644"/>
      <c r="E1524" s="644"/>
      <c r="F1524" s="644"/>
      <c r="G1524" s="644"/>
      <c r="H1524" s="644"/>
      <c r="I1524" s="644"/>
      <c r="J1524" s="644"/>
      <c r="K1524" s="644"/>
      <c r="L1524" s="648"/>
    </row>
    <row r="1525" spans="1:12" ht="36" customHeight="1">
      <c r="A1525" s="662" t="s">
        <v>16289</v>
      </c>
      <c r="B1525" s="657" t="s">
        <v>14750</v>
      </c>
      <c r="C1525" s="656" t="s">
        <v>7</v>
      </c>
      <c r="D1525" s="656" t="s">
        <v>421</v>
      </c>
      <c r="E1525" s="658" t="s">
        <v>49</v>
      </c>
      <c r="F1525" s="657"/>
      <c r="G1525" s="657"/>
      <c r="H1525" s="657"/>
      <c r="I1525" s="657"/>
      <c r="J1525" s="657"/>
      <c r="K1525" s="657"/>
      <c r="L1525" s="663"/>
    </row>
    <row r="1526" spans="1:12">
      <c r="A1526" s="827" t="s">
        <v>14098</v>
      </c>
      <c r="B1526" s="828"/>
      <c r="C1526" s="828"/>
      <c r="D1526" s="828"/>
      <c r="E1526" s="828"/>
      <c r="F1526" s="828"/>
      <c r="G1526" s="828"/>
      <c r="H1526" s="828"/>
      <c r="I1526" s="641"/>
      <c r="J1526" s="641"/>
      <c r="K1526" s="641"/>
      <c r="L1526" s="642"/>
    </row>
    <row r="1527" spans="1:12" ht="17.100000000000001" customHeight="1">
      <c r="A1527" s="640" t="s">
        <v>14994</v>
      </c>
      <c r="B1527" s="643" t="s">
        <v>14089</v>
      </c>
      <c r="C1527" s="641" t="s">
        <v>14088</v>
      </c>
      <c r="D1527" s="641" t="s">
        <v>14087</v>
      </c>
      <c r="E1527" s="644" t="s">
        <v>14085</v>
      </c>
      <c r="F1527" s="829" t="s">
        <v>14083</v>
      </c>
      <c r="G1527" s="829"/>
      <c r="H1527" s="829" t="s">
        <v>14993</v>
      </c>
      <c r="I1527" s="829"/>
      <c r="J1527" s="829" t="s">
        <v>14082</v>
      </c>
      <c r="K1527" s="829"/>
      <c r="L1527" s="830"/>
    </row>
    <row r="1528" spans="1:12" ht="24" customHeight="1">
      <c r="A1528" s="664" t="s">
        <v>14073</v>
      </c>
      <c r="B1528" s="660" t="s">
        <v>14277</v>
      </c>
      <c r="C1528" s="659" t="s">
        <v>7</v>
      </c>
      <c r="D1528" s="659" t="s">
        <v>11564</v>
      </c>
      <c r="E1528" s="661" t="s">
        <v>26</v>
      </c>
      <c r="F1528" s="831" t="s">
        <v>15249</v>
      </c>
      <c r="G1528" s="831"/>
      <c r="H1528" s="831">
        <v>0.3105387</v>
      </c>
      <c r="I1528" s="831"/>
      <c r="J1528" s="832">
        <v>0.25769999999999998</v>
      </c>
      <c r="K1528" s="832"/>
      <c r="L1528" s="833"/>
    </row>
    <row r="1529" spans="1:12" ht="24" customHeight="1">
      <c r="A1529" s="664" t="s">
        <v>14073</v>
      </c>
      <c r="B1529" s="660" t="s">
        <v>14276</v>
      </c>
      <c r="C1529" s="659" t="s">
        <v>7</v>
      </c>
      <c r="D1529" s="659" t="s">
        <v>11590</v>
      </c>
      <c r="E1529" s="661" t="s">
        <v>26</v>
      </c>
      <c r="F1529" s="831" t="s">
        <v>15248</v>
      </c>
      <c r="G1529" s="831"/>
      <c r="H1529" s="831">
        <v>0.3105387</v>
      </c>
      <c r="I1529" s="831"/>
      <c r="J1529" s="832">
        <v>7.4499999999999997E-2</v>
      </c>
      <c r="K1529" s="832"/>
      <c r="L1529" s="833"/>
    </row>
    <row r="1530" spans="1:12" ht="17.100000000000001" customHeight="1">
      <c r="A1530" s="645"/>
      <c r="B1530" s="643"/>
      <c r="C1530" s="643"/>
      <c r="D1530" s="643"/>
      <c r="E1530" s="643"/>
      <c r="F1530" s="643"/>
      <c r="G1530" s="643"/>
      <c r="H1530" s="643"/>
      <c r="I1530" s="643"/>
      <c r="J1530" s="643" t="s">
        <v>14990</v>
      </c>
      <c r="K1530" s="643"/>
      <c r="L1530" s="646" t="s">
        <v>15732</v>
      </c>
    </row>
    <row r="1531" spans="1:12">
      <c r="A1531" s="827" t="s">
        <v>14092</v>
      </c>
      <c r="B1531" s="828"/>
      <c r="C1531" s="828"/>
      <c r="D1531" s="828"/>
      <c r="E1531" s="828"/>
      <c r="F1531" s="828"/>
      <c r="G1531" s="828"/>
      <c r="H1531" s="828"/>
      <c r="I1531" s="641"/>
      <c r="J1531" s="641"/>
      <c r="K1531" s="641"/>
      <c r="L1531" s="642"/>
    </row>
    <row r="1532" spans="1:12" ht="17.100000000000001" customHeight="1">
      <c r="A1532" s="640" t="s">
        <v>14994</v>
      </c>
      <c r="B1532" s="643" t="s">
        <v>14089</v>
      </c>
      <c r="C1532" s="641" t="s">
        <v>14088</v>
      </c>
      <c r="D1532" s="641" t="s">
        <v>14087</v>
      </c>
      <c r="E1532" s="644" t="s">
        <v>14085</v>
      </c>
      <c r="F1532" s="829" t="s">
        <v>14083</v>
      </c>
      <c r="G1532" s="829"/>
      <c r="H1532" s="829" t="s">
        <v>14993</v>
      </c>
      <c r="I1532" s="829"/>
      <c r="J1532" s="829" t="s">
        <v>14082</v>
      </c>
      <c r="K1532" s="829"/>
      <c r="L1532" s="830"/>
    </row>
    <row r="1533" spans="1:12" ht="24" customHeight="1">
      <c r="A1533" s="664" t="s">
        <v>14073</v>
      </c>
      <c r="B1533" s="660" t="s">
        <v>14290</v>
      </c>
      <c r="C1533" s="659" t="s">
        <v>7</v>
      </c>
      <c r="D1533" s="659" t="s">
        <v>5473</v>
      </c>
      <c r="E1533" s="661" t="s">
        <v>26</v>
      </c>
      <c r="F1533" s="831" t="s">
        <v>15246</v>
      </c>
      <c r="G1533" s="831"/>
      <c r="H1533" s="831">
        <v>0.1583891</v>
      </c>
      <c r="I1533" s="831"/>
      <c r="J1533" s="832">
        <v>0.80620000000000003</v>
      </c>
      <c r="K1533" s="832"/>
      <c r="L1533" s="833"/>
    </row>
    <row r="1534" spans="1:12" ht="24" customHeight="1">
      <c r="A1534" s="664" t="s">
        <v>14073</v>
      </c>
      <c r="B1534" s="660" t="s">
        <v>14278</v>
      </c>
      <c r="C1534" s="659" t="s">
        <v>7</v>
      </c>
      <c r="D1534" s="659" t="s">
        <v>6260</v>
      </c>
      <c r="E1534" s="661" t="s">
        <v>26</v>
      </c>
      <c r="F1534" s="831" t="s">
        <v>15040</v>
      </c>
      <c r="G1534" s="831"/>
      <c r="H1534" s="831">
        <v>0.1583891</v>
      </c>
      <c r="I1534" s="831"/>
      <c r="J1534" s="832">
        <v>1.1388</v>
      </c>
      <c r="K1534" s="832"/>
      <c r="L1534" s="833"/>
    </row>
    <row r="1535" spans="1:12" ht="17.100000000000001" customHeight="1">
      <c r="A1535" s="645"/>
      <c r="B1535" s="643"/>
      <c r="C1535" s="643"/>
      <c r="D1535" s="643"/>
      <c r="E1535" s="643"/>
      <c r="F1535" s="643"/>
      <c r="G1535" s="643"/>
      <c r="H1535" s="643"/>
      <c r="I1535" s="643"/>
      <c r="J1535" s="643" t="s">
        <v>14990</v>
      </c>
      <c r="K1535" s="643"/>
      <c r="L1535" s="646" t="s">
        <v>16102</v>
      </c>
    </row>
    <row r="1536" spans="1:12">
      <c r="A1536" s="827" t="s">
        <v>14071</v>
      </c>
      <c r="B1536" s="828"/>
      <c r="C1536" s="828"/>
      <c r="D1536" s="828"/>
      <c r="E1536" s="828"/>
      <c r="F1536" s="828"/>
      <c r="G1536" s="828"/>
      <c r="H1536" s="828"/>
      <c r="I1536" s="641"/>
      <c r="J1536" s="641"/>
      <c r="K1536" s="641"/>
      <c r="L1536" s="642"/>
    </row>
    <row r="1537" spans="1:12" ht="17.100000000000001" customHeight="1">
      <c r="A1537" s="640" t="s">
        <v>14994</v>
      </c>
      <c r="B1537" s="643" t="s">
        <v>14089</v>
      </c>
      <c r="C1537" s="641" t="s">
        <v>14088</v>
      </c>
      <c r="D1537" s="641" t="s">
        <v>14087</v>
      </c>
      <c r="E1537" s="644" t="s">
        <v>14085</v>
      </c>
      <c r="F1537" s="829" t="s">
        <v>14083</v>
      </c>
      <c r="G1537" s="829"/>
      <c r="H1537" s="829" t="s">
        <v>14993</v>
      </c>
      <c r="I1537" s="829"/>
      <c r="J1537" s="829" t="s">
        <v>14082</v>
      </c>
      <c r="K1537" s="829"/>
      <c r="L1537" s="830"/>
    </row>
    <row r="1538" spans="1:12" ht="24" customHeight="1">
      <c r="A1538" s="664" t="s">
        <v>14073</v>
      </c>
      <c r="B1538" s="660" t="s">
        <v>14439</v>
      </c>
      <c r="C1538" s="659" t="s">
        <v>7</v>
      </c>
      <c r="D1538" s="659" t="s">
        <v>9083</v>
      </c>
      <c r="E1538" s="661" t="s">
        <v>49</v>
      </c>
      <c r="F1538" s="831" t="s">
        <v>15348</v>
      </c>
      <c r="G1538" s="831"/>
      <c r="H1538" s="831">
        <v>3.5000000000000003E-2</v>
      </c>
      <c r="I1538" s="831"/>
      <c r="J1538" s="832">
        <v>0.06</v>
      </c>
      <c r="K1538" s="832"/>
      <c r="L1538" s="833"/>
    </row>
    <row r="1539" spans="1:12" ht="24" customHeight="1">
      <c r="A1539" s="664" t="s">
        <v>14073</v>
      </c>
      <c r="B1539" s="660" t="s">
        <v>14440</v>
      </c>
      <c r="C1539" s="659" t="s">
        <v>7</v>
      </c>
      <c r="D1539" s="659" t="s">
        <v>5456</v>
      </c>
      <c r="E1539" s="661" t="s">
        <v>49</v>
      </c>
      <c r="F1539" s="831" t="s">
        <v>15347</v>
      </c>
      <c r="G1539" s="831"/>
      <c r="H1539" s="831">
        <v>0.04</v>
      </c>
      <c r="I1539" s="831"/>
      <c r="J1539" s="832">
        <v>3.19</v>
      </c>
      <c r="K1539" s="832"/>
      <c r="L1539" s="833"/>
    </row>
    <row r="1540" spans="1:12" ht="24" customHeight="1">
      <c r="A1540" s="664" t="s">
        <v>14073</v>
      </c>
      <c r="B1540" s="660" t="s">
        <v>14438</v>
      </c>
      <c r="C1540" s="659" t="s">
        <v>7</v>
      </c>
      <c r="D1540" s="659" t="s">
        <v>8116</v>
      </c>
      <c r="E1540" s="661" t="s">
        <v>49</v>
      </c>
      <c r="F1540" s="831" t="s">
        <v>15346</v>
      </c>
      <c r="G1540" s="831"/>
      <c r="H1540" s="831">
        <v>5.1999999999999998E-2</v>
      </c>
      <c r="I1540" s="831"/>
      <c r="J1540" s="832">
        <v>3.6</v>
      </c>
      <c r="K1540" s="832"/>
      <c r="L1540" s="833"/>
    </row>
    <row r="1541" spans="1:12" ht="24" customHeight="1">
      <c r="A1541" s="664" t="s">
        <v>14073</v>
      </c>
      <c r="B1541" s="660" t="s">
        <v>14749</v>
      </c>
      <c r="C1541" s="659" t="s">
        <v>7</v>
      </c>
      <c r="D1541" s="659" t="s">
        <v>6431</v>
      </c>
      <c r="E1541" s="661" t="s">
        <v>49</v>
      </c>
      <c r="F1541" s="831" t="s">
        <v>16288</v>
      </c>
      <c r="G1541" s="831"/>
      <c r="H1541" s="831">
        <v>1</v>
      </c>
      <c r="I1541" s="831"/>
      <c r="J1541" s="832">
        <v>65.239999999999995</v>
      </c>
      <c r="K1541" s="832"/>
      <c r="L1541" s="833"/>
    </row>
    <row r="1542" spans="1:12" ht="17.100000000000001" customHeight="1">
      <c r="A1542" s="645"/>
      <c r="B1542" s="643"/>
      <c r="C1542" s="643"/>
      <c r="D1542" s="643"/>
      <c r="E1542" s="643"/>
      <c r="F1542" s="643"/>
      <c r="G1542" s="643"/>
      <c r="H1542" s="643"/>
      <c r="I1542" s="643"/>
      <c r="J1542" s="643" t="s">
        <v>14990</v>
      </c>
      <c r="K1542" s="643"/>
      <c r="L1542" s="646" t="s">
        <v>16287</v>
      </c>
    </row>
    <row r="1543" spans="1:12">
      <c r="A1543" s="827" t="s">
        <v>14094</v>
      </c>
      <c r="B1543" s="828"/>
      <c r="C1543" s="828"/>
      <c r="D1543" s="828"/>
      <c r="E1543" s="828"/>
      <c r="F1543" s="828"/>
      <c r="G1543" s="828"/>
      <c r="H1543" s="828"/>
      <c r="I1543" s="641"/>
      <c r="J1543" s="641"/>
      <c r="K1543" s="641"/>
      <c r="L1543" s="642"/>
    </row>
    <row r="1544" spans="1:12" ht="17.100000000000001" customHeight="1">
      <c r="A1544" s="640" t="s">
        <v>14994</v>
      </c>
      <c r="B1544" s="643" t="s">
        <v>14089</v>
      </c>
      <c r="C1544" s="641" t="s">
        <v>14088</v>
      </c>
      <c r="D1544" s="641" t="s">
        <v>14087</v>
      </c>
      <c r="E1544" s="644" t="s">
        <v>14085</v>
      </c>
      <c r="F1544" s="829" t="s">
        <v>14083</v>
      </c>
      <c r="G1544" s="829"/>
      <c r="H1544" s="829" t="s">
        <v>14993</v>
      </c>
      <c r="I1544" s="829"/>
      <c r="J1544" s="829" t="s">
        <v>14082</v>
      </c>
      <c r="K1544" s="829"/>
      <c r="L1544" s="830"/>
    </row>
    <row r="1545" spans="1:12" ht="24" customHeight="1">
      <c r="A1545" s="664" t="s">
        <v>14073</v>
      </c>
      <c r="B1545" s="660" t="s">
        <v>14095</v>
      </c>
      <c r="C1545" s="659" t="s">
        <v>7</v>
      </c>
      <c r="D1545" s="659" t="s">
        <v>11736</v>
      </c>
      <c r="E1545" s="661" t="s">
        <v>26</v>
      </c>
      <c r="F1545" s="831" t="s">
        <v>14996</v>
      </c>
      <c r="G1545" s="831"/>
      <c r="H1545" s="831">
        <v>0.3105387</v>
      </c>
      <c r="I1545" s="831"/>
      <c r="J1545" s="832">
        <v>0.2205</v>
      </c>
      <c r="K1545" s="832"/>
      <c r="L1545" s="833"/>
    </row>
    <row r="1546" spans="1:12" ht="17.100000000000001" customHeight="1">
      <c r="A1546" s="645"/>
      <c r="B1546" s="643"/>
      <c r="C1546" s="643"/>
      <c r="D1546" s="643"/>
      <c r="E1546" s="643"/>
      <c r="F1546" s="643"/>
      <c r="G1546" s="643"/>
      <c r="H1546" s="643"/>
      <c r="I1546" s="643"/>
      <c r="J1546" s="643" t="s">
        <v>14990</v>
      </c>
      <c r="K1546" s="643"/>
      <c r="L1546" s="646" t="s">
        <v>15343</v>
      </c>
    </row>
    <row r="1547" spans="1:12">
      <c r="A1547" s="827" t="s">
        <v>14096</v>
      </c>
      <c r="B1547" s="828"/>
      <c r="C1547" s="828"/>
      <c r="D1547" s="828"/>
      <c r="E1547" s="828"/>
      <c r="F1547" s="828"/>
      <c r="G1547" s="828"/>
      <c r="H1547" s="828"/>
      <c r="I1547" s="641"/>
      <c r="J1547" s="641"/>
      <c r="K1547" s="641"/>
      <c r="L1547" s="642"/>
    </row>
    <row r="1548" spans="1:12" ht="17.100000000000001" customHeight="1">
      <c r="A1548" s="640" t="s">
        <v>14994</v>
      </c>
      <c r="B1548" s="643" t="s">
        <v>14089</v>
      </c>
      <c r="C1548" s="641" t="s">
        <v>14088</v>
      </c>
      <c r="D1548" s="641" t="s">
        <v>14087</v>
      </c>
      <c r="E1548" s="644" t="s">
        <v>14085</v>
      </c>
      <c r="F1548" s="829" t="s">
        <v>14083</v>
      </c>
      <c r="G1548" s="829"/>
      <c r="H1548" s="829" t="s">
        <v>14993</v>
      </c>
      <c r="I1548" s="829"/>
      <c r="J1548" s="829" t="s">
        <v>14082</v>
      </c>
      <c r="K1548" s="829"/>
      <c r="L1548" s="830"/>
    </row>
    <row r="1549" spans="1:12" ht="24" customHeight="1">
      <c r="A1549" s="664" t="s">
        <v>14073</v>
      </c>
      <c r="B1549" s="660" t="s">
        <v>14097</v>
      </c>
      <c r="C1549" s="659" t="s">
        <v>7</v>
      </c>
      <c r="D1549" s="659" t="s">
        <v>11676</v>
      </c>
      <c r="E1549" s="661" t="s">
        <v>26</v>
      </c>
      <c r="F1549" s="831" t="s">
        <v>14995</v>
      </c>
      <c r="G1549" s="831"/>
      <c r="H1549" s="831">
        <v>0.3105387</v>
      </c>
      <c r="I1549" s="831"/>
      <c r="J1549" s="832">
        <v>2.1700000000000001E-2</v>
      </c>
      <c r="K1549" s="832"/>
      <c r="L1549" s="833"/>
    </row>
    <row r="1550" spans="1:12" ht="17.100000000000001" customHeight="1">
      <c r="A1550" s="645"/>
      <c r="B1550" s="643"/>
      <c r="C1550" s="643"/>
      <c r="D1550" s="643"/>
      <c r="E1550" s="643"/>
      <c r="F1550" s="643"/>
      <c r="G1550" s="643"/>
      <c r="H1550" s="643"/>
      <c r="I1550" s="643"/>
      <c r="J1550" s="643" t="s">
        <v>14990</v>
      </c>
      <c r="K1550" s="643"/>
      <c r="L1550" s="646" t="s">
        <v>15009</v>
      </c>
    </row>
    <row r="1551" spans="1:12">
      <c r="A1551" s="827" t="s">
        <v>14100</v>
      </c>
      <c r="B1551" s="828"/>
      <c r="C1551" s="828"/>
      <c r="D1551" s="828"/>
      <c r="E1551" s="828"/>
      <c r="F1551" s="828"/>
      <c r="G1551" s="828"/>
      <c r="H1551" s="828"/>
      <c r="I1551" s="641"/>
      <c r="J1551" s="641"/>
      <c r="K1551" s="641"/>
      <c r="L1551" s="642"/>
    </row>
    <row r="1552" spans="1:12" ht="17.100000000000001" customHeight="1">
      <c r="A1552" s="640" t="s">
        <v>14994</v>
      </c>
      <c r="B1552" s="643" t="s">
        <v>14089</v>
      </c>
      <c r="C1552" s="641" t="s">
        <v>14088</v>
      </c>
      <c r="D1552" s="641" t="s">
        <v>14087</v>
      </c>
      <c r="E1552" s="644" t="s">
        <v>14085</v>
      </c>
      <c r="F1552" s="829" t="s">
        <v>14083</v>
      </c>
      <c r="G1552" s="829"/>
      <c r="H1552" s="829" t="s">
        <v>14993</v>
      </c>
      <c r="I1552" s="829"/>
      <c r="J1552" s="829" t="s">
        <v>14082</v>
      </c>
      <c r="K1552" s="829"/>
      <c r="L1552" s="830"/>
    </row>
    <row r="1553" spans="1:12" ht="24" customHeight="1">
      <c r="A1553" s="664" t="s">
        <v>14073</v>
      </c>
      <c r="B1553" s="660" t="s">
        <v>14103</v>
      </c>
      <c r="C1553" s="659" t="s">
        <v>7</v>
      </c>
      <c r="D1553" s="659" t="s">
        <v>11501</v>
      </c>
      <c r="E1553" s="661" t="s">
        <v>26</v>
      </c>
      <c r="F1553" s="831" t="s">
        <v>14992</v>
      </c>
      <c r="G1553" s="831"/>
      <c r="H1553" s="831">
        <v>0.3105387</v>
      </c>
      <c r="I1553" s="831"/>
      <c r="J1553" s="832">
        <v>0.68320000000000003</v>
      </c>
      <c r="K1553" s="832"/>
      <c r="L1553" s="833"/>
    </row>
    <row r="1554" spans="1:12" ht="24" customHeight="1">
      <c r="A1554" s="664" t="s">
        <v>14073</v>
      </c>
      <c r="B1554" s="660" t="s">
        <v>14101</v>
      </c>
      <c r="C1554" s="659" t="s">
        <v>7</v>
      </c>
      <c r="D1554" s="659" t="s">
        <v>11582</v>
      </c>
      <c r="E1554" s="661" t="s">
        <v>26</v>
      </c>
      <c r="F1554" s="831" t="s">
        <v>14991</v>
      </c>
      <c r="G1554" s="831"/>
      <c r="H1554" s="831">
        <v>0.3105387</v>
      </c>
      <c r="I1554" s="831"/>
      <c r="J1554" s="832">
        <v>0.1087</v>
      </c>
      <c r="K1554" s="832"/>
      <c r="L1554" s="833"/>
    </row>
    <row r="1555" spans="1:12" ht="17.100000000000001" customHeight="1">
      <c r="A1555" s="645"/>
      <c r="B1555" s="643"/>
      <c r="C1555" s="643"/>
      <c r="D1555" s="643"/>
      <c r="E1555" s="643"/>
      <c r="F1555" s="643"/>
      <c r="G1555" s="643"/>
      <c r="H1555" s="643"/>
      <c r="I1555" s="643"/>
      <c r="J1555" s="643" t="s">
        <v>14990</v>
      </c>
      <c r="K1555" s="643"/>
      <c r="L1555" s="646" t="s">
        <v>15914</v>
      </c>
    </row>
    <row r="1556" spans="1:12" ht="17.100000000000001" customHeight="1">
      <c r="A1556" s="640" t="s">
        <v>14988</v>
      </c>
      <c r="B1556" s="641"/>
      <c r="C1556" s="641"/>
      <c r="D1556" s="641"/>
      <c r="E1556" s="641"/>
      <c r="F1556" s="641"/>
      <c r="G1556" s="641"/>
      <c r="H1556" s="641"/>
      <c r="I1556" s="641"/>
      <c r="J1556" s="641"/>
      <c r="K1556" s="641"/>
      <c r="L1556" s="642"/>
    </row>
    <row r="1557" spans="1:12" ht="17.100000000000001" customHeight="1">
      <c r="A1557" s="645"/>
      <c r="B1557" s="643"/>
      <c r="C1557" s="643"/>
      <c r="D1557" s="643"/>
      <c r="E1557" s="643"/>
      <c r="F1557" s="643"/>
      <c r="G1557" s="643"/>
      <c r="H1557" s="643"/>
      <c r="I1557" s="643"/>
      <c r="J1557" s="643" t="s">
        <v>14987</v>
      </c>
      <c r="K1557" s="643"/>
      <c r="L1557" s="646" t="s">
        <v>16286</v>
      </c>
    </row>
    <row r="1558" spans="1:12" ht="17.100000000000001" customHeight="1">
      <c r="A1558" s="645"/>
      <c r="B1558" s="643"/>
      <c r="C1558" s="643"/>
      <c r="D1558" s="643"/>
      <c r="E1558" s="643"/>
      <c r="F1558" s="643"/>
      <c r="G1558" s="643"/>
      <c r="H1558" s="643"/>
      <c r="I1558" s="643"/>
      <c r="J1558" s="643" t="s">
        <v>14985</v>
      </c>
      <c r="K1558" s="643" t="s">
        <v>14984</v>
      </c>
      <c r="L1558" s="646" t="s">
        <v>16098</v>
      </c>
    </row>
    <row r="1559" spans="1:12" ht="17.100000000000001" customHeight="1">
      <c r="A1559" s="645"/>
      <c r="B1559" s="643"/>
      <c r="C1559" s="643"/>
      <c r="D1559" s="643"/>
      <c r="E1559" s="643"/>
      <c r="F1559" s="643"/>
      <c r="G1559" s="643"/>
      <c r="H1559" s="643"/>
      <c r="I1559" s="643"/>
      <c r="J1559" s="643" t="s">
        <v>14982</v>
      </c>
      <c r="K1559" s="643"/>
      <c r="L1559" s="646" t="s">
        <v>16285</v>
      </c>
    </row>
    <row r="1560" spans="1:12" ht="17.100000000000001" customHeight="1">
      <c r="A1560" s="645"/>
      <c r="B1560" s="643"/>
      <c r="C1560" s="643"/>
      <c r="D1560" s="643"/>
      <c r="E1560" s="643"/>
      <c r="F1560" s="643"/>
      <c r="G1560" s="643"/>
      <c r="H1560" s="643"/>
      <c r="I1560" s="643"/>
      <c r="J1560" s="643" t="s">
        <v>14980</v>
      </c>
      <c r="K1560" s="643" t="s">
        <v>14873</v>
      </c>
      <c r="L1560" s="646" t="s">
        <v>16284</v>
      </c>
    </row>
    <row r="1561" spans="1:12" ht="17.100000000000001" customHeight="1">
      <c r="A1561" s="645"/>
      <c r="B1561" s="643"/>
      <c r="C1561" s="643"/>
      <c r="D1561" s="643"/>
      <c r="E1561" s="643"/>
      <c r="F1561" s="643"/>
      <c r="G1561" s="643"/>
      <c r="H1561" s="643"/>
      <c r="I1561" s="643"/>
      <c r="J1561" s="643" t="s">
        <v>14978</v>
      </c>
      <c r="K1561" s="643"/>
      <c r="L1561" s="646" t="s">
        <v>16283</v>
      </c>
    </row>
    <row r="1562" spans="1:12" ht="30" customHeight="1">
      <c r="A1562" s="647"/>
      <c r="B1562" s="644"/>
      <c r="C1562" s="644"/>
      <c r="D1562" s="644"/>
      <c r="E1562" s="644"/>
      <c r="F1562" s="644"/>
      <c r="G1562" s="644"/>
      <c r="H1562" s="644"/>
      <c r="I1562" s="644"/>
      <c r="J1562" s="644"/>
      <c r="K1562" s="644"/>
      <c r="L1562" s="648"/>
    </row>
    <row r="1563" spans="1:12" ht="36" customHeight="1">
      <c r="A1563" s="662" t="s">
        <v>16282</v>
      </c>
      <c r="B1563" s="657" t="s">
        <v>14747</v>
      </c>
      <c r="C1563" s="656" t="s">
        <v>7</v>
      </c>
      <c r="D1563" s="656" t="s">
        <v>429</v>
      </c>
      <c r="E1563" s="658" t="s">
        <v>49</v>
      </c>
      <c r="F1563" s="657"/>
      <c r="G1563" s="657"/>
      <c r="H1563" s="657"/>
      <c r="I1563" s="657"/>
      <c r="J1563" s="657"/>
      <c r="K1563" s="657"/>
      <c r="L1563" s="663"/>
    </row>
    <row r="1564" spans="1:12">
      <c r="A1564" s="827" t="s">
        <v>14098</v>
      </c>
      <c r="B1564" s="828"/>
      <c r="C1564" s="828"/>
      <c r="D1564" s="828"/>
      <c r="E1564" s="828"/>
      <c r="F1564" s="828"/>
      <c r="G1564" s="828"/>
      <c r="H1564" s="828"/>
      <c r="I1564" s="641"/>
      <c r="J1564" s="641"/>
      <c r="K1564" s="641"/>
      <c r="L1564" s="642"/>
    </row>
    <row r="1565" spans="1:12" ht="17.100000000000001" customHeight="1">
      <c r="A1565" s="640" t="s">
        <v>14994</v>
      </c>
      <c r="B1565" s="643" t="s">
        <v>14089</v>
      </c>
      <c r="C1565" s="641" t="s">
        <v>14088</v>
      </c>
      <c r="D1565" s="641" t="s">
        <v>14087</v>
      </c>
      <c r="E1565" s="644" t="s">
        <v>14085</v>
      </c>
      <c r="F1565" s="829" t="s">
        <v>14083</v>
      </c>
      <c r="G1565" s="829"/>
      <c r="H1565" s="829" t="s">
        <v>14993</v>
      </c>
      <c r="I1565" s="829"/>
      <c r="J1565" s="829" t="s">
        <v>14082</v>
      </c>
      <c r="K1565" s="829"/>
      <c r="L1565" s="830"/>
    </row>
    <row r="1566" spans="1:12" ht="24" customHeight="1">
      <c r="A1566" s="664" t="s">
        <v>14073</v>
      </c>
      <c r="B1566" s="660" t="s">
        <v>14277</v>
      </c>
      <c r="C1566" s="659" t="s">
        <v>7</v>
      </c>
      <c r="D1566" s="659" t="s">
        <v>11564</v>
      </c>
      <c r="E1566" s="661" t="s">
        <v>26</v>
      </c>
      <c r="F1566" s="831" t="s">
        <v>15249</v>
      </c>
      <c r="G1566" s="831"/>
      <c r="H1566" s="831">
        <v>0.3500125</v>
      </c>
      <c r="I1566" s="831"/>
      <c r="J1566" s="832">
        <v>0.29049999999999998</v>
      </c>
      <c r="K1566" s="832"/>
      <c r="L1566" s="833"/>
    </row>
    <row r="1567" spans="1:12" ht="24" customHeight="1">
      <c r="A1567" s="664" t="s">
        <v>14073</v>
      </c>
      <c r="B1567" s="660" t="s">
        <v>14276</v>
      </c>
      <c r="C1567" s="659" t="s">
        <v>7</v>
      </c>
      <c r="D1567" s="659" t="s">
        <v>11590</v>
      </c>
      <c r="E1567" s="661" t="s">
        <v>26</v>
      </c>
      <c r="F1567" s="831" t="s">
        <v>15248</v>
      </c>
      <c r="G1567" s="831"/>
      <c r="H1567" s="831">
        <v>0.3500125</v>
      </c>
      <c r="I1567" s="831"/>
      <c r="J1567" s="832">
        <v>8.4000000000000005E-2</v>
      </c>
      <c r="K1567" s="832"/>
      <c r="L1567" s="833"/>
    </row>
    <row r="1568" spans="1:12" ht="17.100000000000001" customHeight="1">
      <c r="A1568" s="645"/>
      <c r="B1568" s="643"/>
      <c r="C1568" s="643"/>
      <c r="D1568" s="643"/>
      <c r="E1568" s="643"/>
      <c r="F1568" s="643"/>
      <c r="G1568" s="643"/>
      <c r="H1568" s="643"/>
      <c r="I1568" s="643"/>
      <c r="J1568" s="643" t="s">
        <v>14990</v>
      </c>
      <c r="K1568" s="643"/>
      <c r="L1568" s="646" t="s">
        <v>15191</v>
      </c>
    </row>
    <row r="1569" spans="1:12">
      <c r="A1569" s="827" t="s">
        <v>14092</v>
      </c>
      <c r="B1569" s="828"/>
      <c r="C1569" s="828"/>
      <c r="D1569" s="828"/>
      <c r="E1569" s="828"/>
      <c r="F1569" s="828"/>
      <c r="G1569" s="828"/>
      <c r="H1569" s="828"/>
      <c r="I1569" s="641"/>
      <c r="J1569" s="641"/>
      <c r="K1569" s="641"/>
      <c r="L1569" s="642"/>
    </row>
    <row r="1570" spans="1:12" ht="17.100000000000001" customHeight="1">
      <c r="A1570" s="640" t="s">
        <v>14994</v>
      </c>
      <c r="B1570" s="643" t="s">
        <v>14089</v>
      </c>
      <c r="C1570" s="641" t="s">
        <v>14088</v>
      </c>
      <c r="D1570" s="641" t="s">
        <v>14087</v>
      </c>
      <c r="E1570" s="644" t="s">
        <v>14085</v>
      </c>
      <c r="F1570" s="829" t="s">
        <v>14083</v>
      </c>
      <c r="G1570" s="829"/>
      <c r="H1570" s="829" t="s">
        <v>14993</v>
      </c>
      <c r="I1570" s="829"/>
      <c r="J1570" s="829" t="s">
        <v>14082</v>
      </c>
      <c r="K1570" s="829"/>
      <c r="L1570" s="830"/>
    </row>
    <row r="1571" spans="1:12" ht="24" customHeight="1">
      <c r="A1571" s="664" t="s">
        <v>14073</v>
      </c>
      <c r="B1571" s="660" t="s">
        <v>14290</v>
      </c>
      <c r="C1571" s="659" t="s">
        <v>7</v>
      </c>
      <c r="D1571" s="659" t="s">
        <v>5473</v>
      </c>
      <c r="E1571" s="661" t="s">
        <v>26</v>
      </c>
      <c r="F1571" s="831" t="s">
        <v>15246</v>
      </c>
      <c r="G1571" s="831"/>
      <c r="H1571" s="831">
        <v>0.1774135</v>
      </c>
      <c r="I1571" s="831"/>
      <c r="J1571" s="832">
        <v>0.90300000000000002</v>
      </c>
      <c r="K1571" s="832"/>
      <c r="L1571" s="833"/>
    </row>
    <row r="1572" spans="1:12" ht="24" customHeight="1">
      <c r="A1572" s="664" t="s">
        <v>14073</v>
      </c>
      <c r="B1572" s="660" t="s">
        <v>14278</v>
      </c>
      <c r="C1572" s="659" t="s">
        <v>7</v>
      </c>
      <c r="D1572" s="659" t="s">
        <v>6260</v>
      </c>
      <c r="E1572" s="661" t="s">
        <v>26</v>
      </c>
      <c r="F1572" s="831" t="s">
        <v>15040</v>
      </c>
      <c r="G1572" s="831"/>
      <c r="H1572" s="831">
        <v>0.1774135</v>
      </c>
      <c r="I1572" s="831"/>
      <c r="J1572" s="832">
        <v>1.2756000000000001</v>
      </c>
      <c r="K1572" s="832"/>
      <c r="L1572" s="833"/>
    </row>
    <row r="1573" spans="1:12" ht="17.100000000000001" customHeight="1">
      <c r="A1573" s="645"/>
      <c r="B1573" s="643"/>
      <c r="C1573" s="643"/>
      <c r="D1573" s="643"/>
      <c r="E1573" s="643"/>
      <c r="F1573" s="643"/>
      <c r="G1573" s="643"/>
      <c r="H1573" s="643"/>
      <c r="I1573" s="643"/>
      <c r="J1573" s="643" t="s">
        <v>14990</v>
      </c>
      <c r="K1573" s="643"/>
      <c r="L1573" s="646" t="s">
        <v>16281</v>
      </c>
    </row>
    <row r="1574" spans="1:12">
      <c r="A1574" s="827" t="s">
        <v>14071</v>
      </c>
      <c r="B1574" s="828"/>
      <c r="C1574" s="828"/>
      <c r="D1574" s="828"/>
      <c r="E1574" s="828"/>
      <c r="F1574" s="828"/>
      <c r="G1574" s="828"/>
      <c r="H1574" s="828"/>
      <c r="I1574" s="641"/>
      <c r="J1574" s="641"/>
      <c r="K1574" s="641"/>
      <c r="L1574" s="642"/>
    </row>
    <row r="1575" spans="1:12" ht="17.100000000000001" customHeight="1">
      <c r="A1575" s="640" t="s">
        <v>14994</v>
      </c>
      <c r="B1575" s="643" t="s">
        <v>14089</v>
      </c>
      <c r="C1575" s="641" t="s">
        <v>14088</v>
      </c>
      <c r="D1575" s="641" t="s">
        <v>14087</v>
      </c>
      <c r="E1575" s="644" t="s">
        <v>14085</v>
      </c>
      <c r="F1575" s="829" t="s">
        <v>14083</v>
      </c>
      <c r="G1575" s="829"/>
      <c r="H1575" s="829" t="s">
        <v>14993</v>
      </c>
      <c r="I1575" s="829"/>
      <c r="J1575" s="829" t="s">
        <v>14082</v>
      </c>
      <c r="K1575" s="829"/>
      <c r="L1575" s="830"/>
    </row>
    <row r="1576" spans="1:12" ht="24" customHeight="1">
      <c r="A1576" s="664" t="s">
        <v>14073</v>
      </c>
      <c r="B1576" s="660" t="s">
        <v>14439</v>
      </c>
      <c r="C1576" s="659" t="s">
        <v>7</v>
      </c>
      <c r="D1576" s="659" t="s">
        <v>9083</v>
      </c>
      <c r="E1576" s="661" t="s">
        <v>49</v>
      </c>
      <c r="F1576" s="831" t="s">
        <v>15348</v>
      </c>
      <c r="G1576" s="831"/>
      <c r="H1576" s="831">
        <v>3.9E-2</v>
      </c>
      <c r="I1576" s="831"/>
      <c r="J1576" s="832">
        <v>7.0000000000000007E-2</v>
      </c>
      <c r="K1576" s="832"/>
      <c r="L1576" s="833"/>
    </row>
    <row r="1577" spans="1:12" ht="24" customHeight="1">
      <c r="A1577" s="664" t="s">
        <v>14073</v>
      </c>
      <c r="B1577" s="660" t="s">
        <v>14440</v>
      </c>
      <c r="C1577" s="659" t="s">
        <v>7</v>
      </c>
      <c r="D1577" s="659" t="s">
        <v>5456</v>
      </c>
      <c r="E1577" s="661" t="s">
        <v>49</v>
      </c>
      <c r="F1577" s="831" t="s">
        <v>15347</v>
      </c>
      <c r="G1577" s="831"/>
      <c r="H1577" s="831">
        <v>4.7E-2</v>
      </c>
      <c r="I1577" s="831"/>
      <c r="J1577" s="832">
        <v>3.75</v>
      </c>
      <c r="K1577" s="832"/>
      <c r="L1577" s="833"/>
    </row>
    <row r="1578" spans="1:12" ht="24" customHeight="1">
      <c r="A1578" s="664" t="s">
        <v>14073</v>
      </c>
      <c r="B1578" s="660" t="s">
        <v>14438</v>
      </c>
      <c r="C1578" s="659" t="s">
        <v>7</v>
      </c>
      <c r="D1578" s="659" t="s">
        <v>8116</v>
      </c>
      <c r="E1578" s="661" t="s">
        <v>49</v>
      </c>
      <c r="F1578" s="831" t="s">
        <v>15346</v>
      </c>
      <c r="G1578" s="831"/>
      <c r="H1578" s="831">
        <v>0.06</v>
      </c>
      <c r="I1578" s="831"/>
      <c r="J1578" s="832">
        <v>4.16</v>
      </c>
      <c r="K1578" s="832"/>
      <c r="L1578" s="833"/>
    </row>
    <row r="1579" spans="1:12" ht="24" customHeight="1">
      <c r="A1579" s="664" t="s">
        <v>14073</v>
      </c>
      <c r="B1579" s="660" t="s">
        <v>14746</v>
      </c>
      <c r="C1579" s="659" t="s">
        <v>7</v>
      </c>
      <c r="D1579" s="659" t="s">
        <v>6433</v>
      </c>
      <c r="E1579" s="661" t="s">
        <v>49</v>
      </c>
      <c r="F1579" s="831" t="s">
        <v>16280</v>
      </c>
      <c r="G1579" s="831"/>
      <c r="H1579" s="831">
        <v>1</v>
      </c>
      <c r="I1579" s="831"/>
      <c r="J1579" s="832">
        <v>77.239999999999995</v>
      </c>
      <c r="K1579" s="832"/>
      <c r="L1579" s="833"/>
    </row>
    <row r="1580" spans="1:12" ht="17.100000000000001" customHeight="1">
      <c r="A1580" s="645"/>
      <c r="B1580" s="643"/>
      <c r="C1580" s="643"/>
      <c r="D1580" s="643"/>
      <c r="E1580" s="643"/>
      <c r="F1580" s="643"/>
      <c r="G1580" s="643"/>
      <c r="H1580" s="643"/>
      <c r="I1580" s="643"/>
      <c r="J1580" s="643" t="s">
        <v>14990</v>
      </c>
      <c r="K1580" s="643"/>
      <c r="L1580" s="646" t="s">
        <v>16279</v>
      </c>
    </row>
    <row r="1581" spans="1:12">
      <c r="A1581" s="827" t="s">
        <v>14094</v>
      </c>
      <c r="B1581" s="828"/>
      <c r="C1581" s="828"/>
      <c r="D1581" s="828"/>
      <c r="E1581" s="828"/>
      <c r="F1581" s="828"/>
      <c r="G1581" s="828"/>
      <c r="H1581" s="828"/>
      <c r="I1581" s="641"/>
      <c r="J1581" s="641"/>
      <c r="K1581" s="641"/>
      <c r="L1581" s="642"/>
    </row>
    <row r="1582" spans="1:12" ht="17.100000000000001" customHeight="1">
      <c r="A1582" s="640" t="s">
        <v>14994</v>
      </c>
      <c r="B1582" s="643" t="s">
        <v>14089</v>
      </c>
      <c r="C1582" s="641" t="s">
        <v>14088</v>
      </c>
      <c r="D1582" s="641" t="s">
        <v>14087</v>
      </c>
      <c r="E1582" s="644" t="s">
        <v>14085</v>
      </c>
      <c r="F1582" s="829" t="s">
        <v>14083</v>
      </c>
      <c r="G1582" s="829"/>
      <c r="H1582" s="829" t="s">
        <v>14993</v>
      </c>
      <c r="I1582" s="829"/>
      <c r="J1582" s="829" t="s">
        <v>14082</v>
      </c>
      <c r="K1582" s="829"/>
      <c r="L1582" s="830"/>
    </row>
    <row r="1583" spans="1:12" ht="24" customHeight="1">
      <c r="A1583" s="664" t="s">
        <v>14073</v>
      </c>
      <c r="B1583" s="660" t="s">
        <v>14095</v>
      </c>
      <c r="C1583" s="659" t="s">
        <v>7</v>
      </c>
      <c r="D1583" s="659" t="s">
        <v>11736</v>
      </c>
      <c r="E1583" s="661" t="s">
        <v>26</v>
      </c>
      <c r="F1583" s="831" t="s">
        <v>14996</v>
      </c>
      <c r="G1583" s="831"/>
      <c r="H1583" s="831">
        <v>0.3500125</v>
      </c>
      <c r="I1583" s="831"/>
      <c r="J1583" s="832">
        <v>0.2485</v>
      </c>
      <c r="K1583" s="832"/>
      <c r="L1583" s="833"/>
    </row>
    <row r="1584" spans="1:12" ht="17.100000000000001" customHeight="1">
      <c r="A1584" s="645"/>
      <c r="B1584" s="643"/>
      <c r="C1584" s="643"/>
      <c r="D1584" s="643"/>
      <c r="E1584" s="643"/>
      <c r="F1584" s="643"/>
      <c r="G1584" s="643"/>
      <c r="H1584" s="643"/>
      <c r="I1584" s="643"/>
      <c r="J1584" s="643" t="s">
        <v>14990</v>
      </c>
      <c r="K1584" s="643"/>
      <c r="L1584" s="646" t="s">
        <v>15269</v>
      </c>
    </row>
    <row r="1585" spans="1:12">
      <c r="A1585" s="827" t="s">
        <v>14096</v>
      </c>
      <c r="B1585" s="828"/>
      <c r="C1585" s="828"/>
      <c r="D1585" s="828"/>
      <c r="E1585" s="828"/>
      <c r="F1585" s="828"/>
      <c r="G1585" s="828"/>
      <c r="H1585" s="828"/>
      <c r="I1585" s="641"/>
      <c r="J1585" s="641"/>
      <c r="K1585" s="641"/>
      <c r="L1585" s="642"/>
    </row>
    <row r="1586" spans="1:12" ht="17.100000000000001" customHeight="1">
      <c r="A1586" s="640" t="s">
        <v>14994</v>
      </c>
      <c r="B1586" s="643" t="s">
        <v>14089</v>
      </c>
      <c r="C1586" s="641" t="s">
        <v>14088</v>
      </c>
      <c r="D1586" s="641" t="s">
        <v>14087</v>
      </c>
      <c r="E1586" s="644" t="s">
        <v>14085</v>
      </c>
      <c r="F1586" s="829" t="s">
        <v>14083</v>
      </c>
      <c r="G1586" s="829"/>
      <c r="H1586" s="829" t="s">
        <v>14993</v>
      </c>
      <c r="I1586" s="829"/>
      <c r="J1586" s="829" t="s">
        <v>14082</v>
      </c>
      <c r="K1586" s="829"/>
      <c r="L1586" s="830"/>
    </row>
    <row r="1587" spans="1:12" ht="24" customHeight="1">
      <c r="A1587" s="664" t="s">
        <v>14073</v>
      </c>
      <c r="B1587" s="660" t="s">
        <v>14097</v>
      </c>
      <c r="C1587" s="659" t="s">
        <v>7</v>
      </c>
      <c r="D1587" s="659" t="s">
        <v>11676</v>
      </c>
      <c r="E1587" s="661" t="s">
        <v>26</v>
      </c>
      <c r="F1587" s="831" t="s">
        <v>14995</v>
      </c>
      <c r="G1587" s="831"/>
      <c r="H1587" s="831">
        <v>0.3500125</v>
      </c>
      <c r="I1587" s="831"/>
      <c r="J1587" s="832">
        <v>2.4500000000000001E-2</v>
      </c>
      <c r="K1587" s="832"/>
      <c r="L1587" s="833"/>
    </row>
    <row r="1588" spans="1:12" ht="17.100000000000001" customHeight="1">
      <c r="A1588" s="645"/>
      <c r="B1588" s="643"/>
      <c r="C1588" s="643"/>
      <c r="D1588" s="643"/>
      <c r="E1588" s="643"/>
      <c r="F1588" s="643"/>
      <c r="G1588" s="643"/>
      <c r="H1588" s="643"/>
      <c r="I1588" s="643"/>
      <c r="J1588" s="643" t="s">
        <v>14990</v>
      </c>
      <c r="K1588" s="643"/>
      <c r="L1588" s="646" t="s">
        <v>15009</v>
      </c>
    </row>
    <row r="1589" spans="1:12">
      <c r="A1589" s="827" t="s">
        <v>14100</v>
      </c>
      <c r="B1589" s="828"/>
      <c r="C1589" s="828"/>
      <c r="D1589" s="828"/>
      <c r="E1589" s="828"/>
      <c r="F1589" s="828"/>
      <c r="G1589" s="828"/>
      <c r="H1589" s="828"/>
      <c r="I1589" s="641"/>
      <c r="J1589" s="641"/>
      <c r="K1589" s="641"/>
      <c r="L1589" s="642"/>
    </row>
    <row r="1590" spans="1:12" ht="17.100000000000001" customHeight="1">
      <c r="A1590" s="640" t="s">
        <v>14994</v>
      </c>
      <c r="B1590" s="643" t="s">
        <v>14089</v>
      </c>
      <c r="C1590" s="641" t="s">
        <v>14088</v>
      </c>
      <c r="D1590" s="641" t="s">
        <v>14087</v>
      </c>
      <c r="E1590" s="644" t="s">
        <v>14085</v>
      </c>
      <c r="F1590" s="829" t="s">
        <v>14083</v>
      </c>
      <c r="G1590" s="829"/>
      <c r="H1590" s="829" t="s">
        <v>14993</v>
      </c>
      <c r="I1590" s="829"/>
      <c r="J1590" s="829" t="s">
        <v>14082</v>
      </c>
      <c r="K1590" s="829"/>
      <c r="L1590" s="830"/>
    </row>
    <row r="1591" spans="1:12" ht="24" customHeight="1">
      <c r="A1591" s="664" t="s">
        <v>14073</v>
      </c>
      <c r="B1591" s="660" t="s">
        <v>14103</v>
      </c>
      <c r="C1591" s="659" t="s">
        <v>7</v>
      </c>
      <c r="D1591" s="659" t="s">
        <v>11501</v>
      </c>
      <c r="E1591" s="661" t="s">
        <v>26</v>
      </c>
      <c r="F1591" s="831" t="s">
        <v>14992</v>
      </c>
      <c r="G1591" s="831"/>
      <c r="H1591" s="831">
        <v>0.3500125</v>
      </c>
      <c r="I1591" s="831"/>
      <c r="J1591" s="832">
        <v>0.77</v>
      </c>
      <c r="K1591" s="832"/>
      <c r="L1591" s="833"/>
    </row>
    <row r="1592" spans="1:12" ht="24" customHeight="1">
      <c r="A1592" s="664" t="s">
        <v>14073</v>
      </c>
      <c r="B1592" s="660" t="s">
        <v>14101</v>
      </c>
      <c r="C1592" s="659" t="s">
        <v>7</v>
      </c>
      <c r="D1592" s="659" t="s">
        <v>11582</v>
      </c>
      <c r="E1592" s="661" t="s">
        <v>26</v>
      </c>
      <c r="F1592" s="831" t="s">
        <v>14991</v>
      </c>
      <c r="G1592" s="831"/>
      <c r="H1592" s="831">
        <v>0.3500125</v>
      </c>
      <c r="I1592" s="831"/>
      <c r="J1592" s="832">
        <v>0.1225</v>
      </c>
      <c r="K1592" s="832"/>
      <c r="L1592" s="833"/>
    </row>
    <row r="1593" spans="1:12" ht="17.100000000000001" customHeight="1">
      <c r="A1593" s="645"/>
      <c r="B1593" s="643"/>
      <c r="C1593" s="643"/>
      <c r="D1593" s="643"/>
      <c r="E1593" s="643"/>
      <c r="F1593" s="643"/>
      <c r="G1593" s="643"/>
      <c r="H1593" s="643"/>
      <c r="I1593" s="643"/>
      <c r="J1593" s="643" t="s">
        <v>14990</v>
      </c>
      <c r="K1593" s="643"/>
      <c r="L1593" s="646" t="s">
        <v>16278</v>
      </c>
    </row>
    <row r="1594" spans="1:12" ht="17.100000000000001" customHeight="1">
      <c r="A1594" s="640" t="s">
        <v>14988</v>
      </c>
      <c r="B1594" s="641"/>
      <c r="C1594" s="641"/>
      <c r="D1594" s="641"/>
      <c r="E1594" s="641"/>
      <c r="F1594" s="641"/>
      <c r="G1594" s="641"/>
      <c r="H1594" s="641"/>
      <c r="I1594" s="641"/>
      <c r="J1594" s="641"/>
      <c r="K1594" s="641"/>
      <c r="L1594" s="642"/>
    </row>
    <row r="1595" spans="1:12" ht="17.100000000000001" customHeight="1">
      <c r="A1595" s="645"/>
      <c r="B1595" s="643"/>
      <c r="C1595" s="643"/>
      <c r="D1595" s="643"/>
      <c r="E1595" s="643"/>
      <c r="F1595" s="643"/>
      <c r="G1595" s="643"/>
      <c r="H1595" s="643"/>
      <c r="I1595" s="643"/>
      <c r="J1595" s="643" t="s">
        <v>14987</v>
      </c>
      <c r="K1595" s="643"/>
      <c r="L1595" s="646" t="s">
        <v>16277</v>
      </c>
    </row>
    <row r="1596" spans="1:12" ht="17.100000000000001" customHeight="1">
      <c r="A1596" s="645"/>
      <c r="B1596" s="643"/>
      <c r="C1596" s="643"/>
      <c r="D1596" s="643"/>
      <c r="E1596" s="643"/>
      <c r="F1596" s="643"/>
      <c r="G1596" s="643"/>
      <c r="H1596" s="643"/>
      <c r="I1596" s="643"/>
      <c r="J1596" s="643" t="s">
        <v>14985</v>
      </c>
      <c r="K1596" s="643" t="s">
        <v>14984</v>
      </c>
      <c r="L1596" s="646" t="s">
        <v>16276</v>
      </c>
    </row>
    <row r="1597" spans="1:12" ht="17.100000000000001" customHeight="1">
      <c r="A1597" s="645"/>
      <c r="B1597" s="643"/>
      <c r="C1597" s="643"/>
      <c r="D1597" s="643"/>
      <c r="E1597" s="643"/>
      <c r="F1597" s="643"/>
      <c r="G1597" s="643"/>
      <c r="H1597" s="643"/>
      <c r="I1597" s="643"/>
      <c r="J1597" s="643" t="s">
        <v>14982</v>
      </c>
      <c r="K1597" s="643"/>
      <c r="L1597" s="646" t="s">
        <v>16275</v>
      </c>
    </row>
    <row r="1598" spans="1:12" ht="17.100000000000001" customHeight="1">
      <c r="A1598" s="645"/>
      <c r="B1598" s="643"/>
      <c r="C1598" s="643"/>
      <c r="D1598" s="643"/>
      <c r="E1598" s="643"/>
      <c r="F1598" s="643"/>
      <c r="G1598" s="643"/>
      <c r="H1598" s="643"/>
      <c r="I1598" s="643"/>
      <c r="J1598" s="643" t="s">
        <v>14980</v>
      </c>
      <c r="K1598" s="643" t="s">
        <v>14873</v>
      </c>
      <c r="L1598" s="646" t="s">
        <v>16274</v>
      </c>
    </row>
    <row r="1599" spans="1:12" ht="17.100000000000001" customHeight="1">
      <c r="A1599" s="645"/>
      <c r="B1599" s="643"/>
      <c r="C1599" s="643"/>
      <c r="D1599" s="643"/>
      <c r="E1599" s="643"/>
      <c r="F1599" s="643"/>
      <c r="G1599" s="643"/>
      <c r="H1599" s="643"/>
      <c r="I1599" s="643"/>
      <c r="J1599" s="643" t="s">
        <v>14978</v>
      </c>
      <c r="K1599" s="643"/>
      <c r="L1599" s="646" t="s">
        <v>16273</v>
      </c>
    </row>
    <row r="1600" spans="1:12" ht="30" customHeight="1">
      <c r="A1600" s="647"/>
      <c r="B1600" s="644"/>
      <c r="C1600" s="644"/>
      <c r="D1600" s="644"/>
      <c r="E1600" s="644"/>
      <c r="F1600" s="644"/>
      <c r="G1600" s="644"/>
      <c r="H1600" s="644"/>
      <c r="I1600" s="644"/>
      <c r="J1600" s="644"/>
      <c r="K1600" s="644"/>
      <c r="L1600" s="648"/>
    </row>
    <row r="1601" spans="1:12" ht="36" customHeight="1">
      <c r="A1601" s="662" t="s">
        <v>16272</v>
      </c>
      <c r="B1601" s="657" t="s">
        <v>14744</v>
      </c>
      <c r="C1601" s="656" t="s">
        <v>7</v>
      </c>
      <c r="D1601" s="656" t="s">
        <v>1981</v>
      </c>
      <c r="E1601" s="658" t="s">
        <v>49</v>
      </c>
      <c r="F1601" s="657"/>
      <c r="G1601" s="657"/>
      <c r="H1601" s="657"/>
      <c r="I1601" s="657"/>
      <c r="J1601" s="657"/>
      <c r="K1601" s="657"/>
      <c r="L1601" s="663"/>
    </row>
    <row r="1602" spans="1:12">
      <c r="A1602" s="827" t="s">
        <v>14098</v>
      </c>
      <c r="B1602" s="828"/>
      <c r="C1602" s="828"/>
      <c r="D1602" s="828"/>
      <c r="E1602" s="828"/>
      <c r="F1602" s="828"/>
      <c r="G1602" s="828"/>
      <c r="H1602" s="828"/>
      <c r="I1602" s="641"/>
      <c r="J1602" s="641"/>
      <c r="K1602" s="641"/>
      <c r="L1602" s="642"/>
    </row>
    <row r="1603" spans="1:12" ht="17.100000000000001" customHeight="1">
      <c r="A1603" s="640" t="s">
        <v>14994</v>
      </c>
      <c r="B1603" s="643" t="s">
        <v>14089</v>
      </c>
      <c r="C1603" s="641" t="s">
        <v>14088</v>
      </c>
      <c r="D1603" s="641" t="s">
        <v>14087</v>
      </c>
      <c r="E1603" s="644" t="s">
        <v>14085</v>
      </c>
      <c r="F1603" s="829" t="s">
        <v>14083</v>
      </c>
      <c r="G1603" s="829"/>
      <c r="H1603" s="829" t="s">
        <v>14993</v>
      </c>
      <c r="I1603" s="829"/>
      <c r="J1603" s="829" t="s">
        <v>14082</v>
      </c>
      <c r="K1603" s="829"/>
      <c r="L1603" s="830"/>
    </row>
    <row r="1604" spans="1:12" ht="24" customHeight="1">
      <c r="A1604" s="664" t="s">
        <v>14073</v>
      </c>
      <c r="B1604" s="660" t="s">
        <v>14277</v>
      </c>
      <c r="C1604" s="659" t="s">
        <v>7</v>
      </c>
      <c r="D1604" s="659" t="s">
        <v>11564</v>
      </c>
      <c r="E1604" s="661" t="s">
        <v>26</v>
      </c>
      <c r="F1604" s="831" t="s">
        <v>15249</v>
      </c>
      <c r="G1604" s="831"/>
      <c r="H1604" s="831">
        <v>0.278868</v>
      </c>
      <c r="I1604" s="831"/>
      <c r="J1604" s="832">
        <v>0.23150000000000001</v>
      </c>
      <c r="K1604" s="832"/>
      <c r="L1604" s="833"/>
    </row>
    <row r="1605" spans="1:12" ht="24" customHeight="1">
      <c r="A1605" s="664" t="s">
        <v>14073</v>
      </c>
      <c r="B1605" s="660" t="s">
        <v>14276</v>
      </c>
      <c r="C1605" s="659" t="s">
        <v>7</v>
      </c>
      <c r="D1605" s="659" t="s">
        <v>11590</v>
      </c>
      <c r="E1605" s="661" t="s">
        <v>26</v>
      </c>
      <c r="F1605" s="831" t="s">
        <v>15248</v>
      </c>
      <c r="G1605" s="831"/>
      <c r="H1605" s="831">
        <v>0.278868</v>
      </c>
      <c r="I1605" s="831"/>
      <c r="J1605" s="832">
        <v>6.6900000000000001E-2</v>
      </c>
      <c r="K1605" s="832"/>
      <c r="L1605" s="833"/>
    </row>
    <row r="1606" spans="1:12" ht="17.100000000000001" customHeight="1">
      <c r="A1606" s="645"/>
      <c r="B1606" s="643"/>
      <c r="C1606" s="643"/>
      <c r="D1606" s="643"/>
      <c r="E1606" s="643"/>
      <c r="F1606" s="643"/>
      <c r="G1606" s="643"/>
      <c r="H1606" s="643"/>
      <c r="I1606" s="643"/>
      <c r="J1606" s="643" t="s">
        <v>14990</v>
      </c>
      <c r="K1606" s="643"/>
      <c r="L1606" s="646" t="s">
        <v>15084</v>
      </c>
    </row>
    <row r="1607" spans="1:12">
      <c r="A1607" s="827" t="s">
        <v>14092</v>
      </c>
      <c r="B1607" s="828"/>
      <c r="C1607" s="828"/>
      <c r="D1607" s="828"/>
      <c r="E1607" s="828"/>
      <c r="F1607" s="828"/>
      <c r="G1607" s="828"/>
      <c r="H1607" s="828"/>
      <c r="I1607" s="641"/>
      <c r="J1607" s="641"/>
      <c r="K1607" s="641"/>
      <c r="L1607" s="642"/>
    </row>
    <row r="1608" spans="1:12" ht="17.100000000000001" customHeight="1">
      <c r="A1608" s="640" t="s">
        <v>14994</v>
      </c>
      <c r="B1608" s="643" t="s">
        <v>14089</v>
      </c>
      <c r="C1608" s="641" t="s">
        <v>14088</v>
      </c>
      <c r="D1608" s="641" t="s">
        <v>14087</v>
      </c>
      <c r="E1608" s="644" t="s">
        <v>14085</v>
      </c>
      <c r="F1608" s="829" t="s">
        <v>14083</v>
      </c>
      <c r="G1608" s="829"/>
      <c r="H1608" s="829" t="s">
        <v>14993</v>
      </c>
      <c r="I1608" s="829"/>
      <c r="J1608" s="829" t="s">
        <v>14082</v>
      </c>
      <c r="K1608" s="829"/>
      <c r="L1608" s="830"/>
    </row>
    <row r="1609" spans="1:12" ht="24" customHeight="1">
      <c r="A1609" s="664" t="s">
        <v>14073</v>
      </c>
      <c r="B1609" s="660" t="s">
        <v>14290</v>
      </c>
      <c r="C1609" s="659" t="s">
        <v>7</v>
      </c>
      <c r="D1609" s="659" t="s">
        <v>5473</v>
      </c>
      <c r="E1609" s="661" t="s">
        <v>26</v>
      </c>
      <c r="F1609" s="831" t="s">
        <v>15246</v>
      </c>
      <c r="G1609" s="831"/>
      <c r="H1609" s="831">
        <v>0.14113439999999999</v>
      </c>
      <c r="I1609" s="831"/>
      <c r="J1609" s="832">
        <v>0.71840000000000004</v>
      </c>
      <c r="K1609" s="832"/>
      <c r="L1609" s="833"/>
    </row>
    <row r="1610" spans="1:12" ht="24" customHeight="1">
      <c r="A1610" s="664" t="s">
        <v>14073</v>
      </c>
      <c r="B1610" s="660" t="s">
        <v>14278</v>
      </c>
      <c r="C1610" s="659" t="s">
        <v>7</v>
      </c>
      <c r="D1610" s="659" t="s">
        <v>6260</v>
      </c>
      <c r="E1610" s="661" t="s">
        <v>26</v>
      </c>
      <c r="F1610" s="831" t="s">
        <v>15040</v>
      </c>
      <c r="G1610" s="831"/>
      <c r="H1610" s="831">
        <v>0.14113439999999999</v>
      </c>
      <c r="I1610" s="831"/>
      <c r="J1610" s="832">
        <v>1.0147999999999999</v>
      </c>
      <c r="K1610" s="832"/>
      <c r="L1610" s="833"/>
    </row>
    <row r="1611" spans="1:12" ht="17.100000000000001" customHeight="1">
      <c r="A1611" s="645"/>
      <c r="B1611" s="643"/>
      <c r="C1611" s="643"/>
      <c r="D1611" s="643"/>
      <c r="E1611" s="643"/>
      <c r="F1611" s="643"/>
      <c r="G1611" s="643"/>
      <c r="H1611" s="643"/>
      <c r="I1611" s="643"/>
      <c r="J1611" s="643" t="s">
        <v>14990</v>
      </c>
      <c r="K1611" s="643"/>
      <c r="L1611" s="646" t="s">
        <v>16012</v>
      </c>
    </row>
    <row r="1612" spans="1:12">
      <c r="A1612" s="827" t="s">
        <v>14071</v>
      </c>
      <c r="B1612" s="828"/>
      <c r="C1612" s="828"/>
      <c r="D1612" s="828"/>
      <c r="E1612" s="828"/>
      <c r="F1612" s="828"/>
      <c r="G1612" s="828"/>
      <c r="H1612" s="828"/>
      <c r="I1612" s="641"/>
      <c r="J1612" s="641"/>
      <c r="K1612" s="641"/>
      <c r="L1612" s="642"/>
    </row>
    <row r="1613" spans="1:12" ht="17.100000000000001" customHeight="1">
      <c r="A1613" s="640" t="s">
        <v>14994</v>
      </c>
      <c r="B1613" s="643" t="s">
        <v>14089</v>
      </c>
      <c r="C1613" s="641" t="s">
        <v>14088</v>
      </c>
      <c r="D1613" s="641" t="s">
        <v>14087</v>
      </c>
      <c r="E1613" s="644" t="s">
        <v>14085</v>
      </c>
      <c r="F1613" s="829" t="s">
        <v>14083</v>
      </c>
      <c r="G1613" s="829"/>
      <c r="H1613" s="829" t="s">
        <v>14993</v>
      </c>
      <c r="I1613" s="829"/>
      <c r="J1613" s="829" t="s">
        <v>14082</v>
      </c>
      <c r="K1613" s="829"/>
      <c r="L1613" s="830"/>
    </row>
    <row r="1614" spans="1:12" ht="24" customHeight="1">
      <c r="A1614" s="664" t="s">
        <v>14073</v>
      </c>
      <c r="B1614" s="660" t="s">
        <v>14637</v>
      </c>
      <c r="C1614" s="659" t="s">
        <v>7</v>
      </c>
      <c r="D1614" s="659" t="s">
        <v>5485</v>
      </c>
      <c r="E1614" s="661" t="s">
        <v>49</v>
      </c>
      <c r="F1614" s="831" t="s">
        <v>15996</v>
      </c>
      <c r="G1614" s="831"/>
      <c r="H1614" s="831">
        <v>1</v>
      </c>
      <c r="I1614" s="831"/>
      <c r="J1614" s="832">
        <v>3.3</v>
      </c>
      <c r="K1614" s="832"/>
      <c r="L1614" s="833"/>
    </row>
    <row r="1615" spans="1:12" ht="24" customHeight="1">
      <c r="A1615" s="664" t="s">
        <v>14073</v>
      </c>
      <c r="B1615" s="660" t="s">
        <v>14743</v>
      </c>
      <c r="C1615" s="659" t="s">
        <v>7</v>
      </c>
      <c r="D1615" s="659" t="s">
        <v>8156</v>
      </c>
      <c r="E1615" s="661" t="s">
        <v>49</v>
      </c>
      <c r="F1615" s="831" t="s">
        <v>16271</v>
      </c>
      <c r="G1615" s="831"/>
      <c r="H1615" s="831">
        <v>1</v>
      </c>
      <c r="I1615" s="831"/>
      <c r="J1615" s="832">
        <v>19.07</v>
      </c>
      <c r="K1615" s="832"/>
      <c r="L1615" s="833"/>
    </row>
    <row r="1616" spans="1:12" ht="36" customHeight="1">
      <c r="A1616" s="664" t="s">
        <v>14073</v>
      </c>
      <c r="B1616" s="660" t="s">
        <v>14622</v>
      </c>
      <c r="C1616" s="659" t="s">
        <v>7</v>
      </c>
      <c r="D1616" s="659" t="s">
        <v>8112</v>
      </c>
      <c r="E1616" s="661" t="s">
        <v>49</v>
      </c>
      <c r="F1616" s="831" t="s">
        <v>15968</v>
      </c>
      <c r="G1616" s="831"/>
      <c r="H1616" s="831">
        <v>4.5999999999999999E-2</v>
      </c>
      <c r="I1616" s="831"/>
      <c r="J1616" s="832">
        <v>1.34</v>
      </c>
      <c r="K1616" s="832"/>
      <c r="L1616" s="833"/>
    </row>
    <row r="1617" spans="1:12" ht="17.100000000000001" customHeight="1">
      <c r="A1617" s="645"/>
      <c r="B1617" s="643"/>
      <c r="C1617" s="643"/>
      <c r="D1617" s="643"/>
      <c r="E1617" s="643"/>
      <c r="F1617" s="643"/>
      <c r="G1617" s="643"/>
      <c r="H1617" s="643"/>
      <c r="I1617" s="643"/>
      <c r="J1617" s="643" t="s">
        <v>14990</v>
      </c>
      <c r="K1617" s="643"/>
      <c r="L1617" s="646" t="s">
        <v>16270</v>
      </c>
    </row>
    <row r="1618" spans="1:12">
      <c r="A1618" s="827" t="s">
        <v>14094</v>
      </c>
      <c r="B1618" s="828"/>
      <c r="C1618" s="828"/>
      <c r="D1618" s="828"/>
      <c r="E1618" s="828"/>
      <c r="F1618" s="828"/>
      <c r="G1618" s="828"/>
      <c r="H1618" s="828"/>
      <c r="I1618" s="641"/>
      <c r="J1618" s="641"/>
      <c r="K1618" s="641"/>
      <c r="L1618" s="642"/>
    </row>
    <row r="1619" spans="1:12" ht="17.100000000000001" customHeight="1">
      <c r="A1619" s="640" t="s">
        <v>14994</v>
      </c>
      <c r="B1619" s="643" t="s">
        <v>14089</v>
      </c>
      <c r="C1619" s="641" t="s">
        <v>14088</v>
      </c>
      <c r="D1619" s="641" t="s">
        <v>14087</v>
      </c>
      <c r="E1619" s="644" t="s">
        <v>14085</v>
      </c>
      <c r="F1619" s="829" t="s">
        <v>14083</v>
      </c>
      <c r="G1619" s="829"/>
      <c r="H1619" s="829" t="s">
        <v>14993</v>
      </c>
      <c r="I1619" s="829"/>
      <c r="J1619" s="829" t="s">
        <v>14082</v>
      </c>
      <c r="K1619" s="829"/>
      <c r="L1619" s="830"/>
    </row>
    <row r="1620" spans="1:12" ht="24" customHeight="1">
      <c r="A1620" s="664" t="s">
        <v>14073</v>
      </c>
      <c r="B1620" s="660" t="s">
        <v>14095</v>
      </c>
      <c r="C1620" s="659" t="s">
        <v>7</v>
      </c>
      <c r="D1620" s="659" t="s">
        <v>11736</v>
      </c>
      <c r="E1620" s="661" t="s">
        <v>26</v>
      </c>
      <c r="F1620" s="831" t="s">
        <v>14996</v>
      </c>
      <c r="G1620" s="831"/>
      <c r="H1620" s="831">
        <v>0.278868</v>
      </c>
      <c r="I1620" s="831"/>
      <c r="J1620" s="832">
        <v>0.19800000000000001</v>
      </c>
      <c r="K1620" s="832"/>
      <c r="L1620" s="833"/>
    </row>
    <row r="1621" spans="1:12" ht="17.100000000000001" customHeight="1">
      <c r="A1621" s="645"/>
      <c r="B1621" s="643"/>
      <c r="C1621" s="643"/>
      <c r="D1621" s="643"/>
      <c r="E1621" s="643"/>
      <c r="F1621" s="643"/>
      <c r="G1621" s="643"/>
      <c r="H1621" s="643"/>
      <c r="I1621" s="643"/>
      <c r="J1621" s="643" t="s">
        <v>14990</v>
      </c>
      <c r="K1621" s="643"/>
      <c r="L1621" s="646" t="s">
        <v>15161</v>
      </c>
    </row>
    <row r="1622" spans="1:12">
      <c r="A1622" s="827" t="s">
        <v>14096</v>
      </c>
      <c r="B1622" s="828"/>
      <c r="C1622" s="828"/>
      <c r="D1622" s="828"/>
      <c r="E1622" s="828"/>
      <c r="F1622" s="828"/>
      <c r="G1622" s="828"/>
      <c r="H1622" s="828"/>
      <c r="I1622" s="641"/>
      <c r="J1622" s="641"/>
      <c r="K1622" s="641"/>
      <c r="L1622" s="642"/>
    </row>
    <row r="1623" spans="1:12" ht="17.100000000000001" customHeight="1">
      <c r="A1623" s="640" t="s">
        <v>14994</v>
      </c>
      <c r="B1623" s="643" t="s">
        <v>14089</v>
      </c>
      <c r="C1623" s="641" t="s">
        <v>14088</v>
      </c>
      <c r="D1623" s="641" t="s">
        <v>14087</v>
      </c>
      <c r="E1623" s="644" t="s">
        <v>14085</v>
      </c>
      <c r="F1623" s="829" t="s">
        <v>14083</v>
      </c>
      <c r="G1623" s="829"/>
      <c r="H1623" s="829" t="s">
        <v>14993</v>
      </c>
      <c r="I1623" s="829"/>
      <c r="J1623" s="829" t="s">
        <v>14082</v>
      </c>
      <c r="K1623" s="829"/>
      <c r="L1623" s="830"/>
    </row>
    <row r="1624" spans="1:12" ht="24" customHeight="1">
      <c r="A1624" s="664" t="s">
        <v>14073</v>
      </c>
      <c r="B1624" s="660" t="s">
        <v>14097</v>
      </c>
      <c r="C1624" s="659" t="s">
        <v>7</v>
      </c>
      <c r="D1624" s="659" t="s">
        <v>11676</v>
      </c>
      <c r="E1624" s="661" t="s">
        <v>26</v>
      </c>
      <c r="F1624" s="831" t="s">
        <v>14995</v>
      </c>
      <c r="G1624" s="831"/>
      <c r="H1624" s="831">
        <v>0.278868</v>
      </c>
      <c r="I1624" s="831"/>
      <c r="J1624" s="832">
        <v>1.95E-2</v>
      </c>
      <c r="K1624" s="832"/>
      <c r="L1624" s="833"/>
    </row>
    <row r="1625" spans="1:12" ht="17.100000000000001" customHeight="1">
      <c r="A1625" s="645"/>
      <c r="B1625" s="643"/>
      <c r="C1625" s="643"/>
      <c r="D1625" s="643"/>
      <c r="E1625" s="643"/>
      <c r="F1625" s="643"/>
      <c r="G1625" s="643"/>
      <c r="H1625" s="643"/>
      <c r="I1625" s="643"/>
      <c r="J1625" s="643" t="s">
        <v>14990</v>
      </c>
      <c r="K1625" s="643"/>
      <c r="L1625" s="646" t="s">
        <v>15009</v>
      </c>
    </row>
    <row r="1626" spans="1:12">
      <c r="A1626" s="827" t="s">
        <v>14100</v>
      </c>
      <c r="B1626" s="828"/>
      <c r="C1626" s="828"/>
      <c r="D1626" s="828"/>
      <c r="E1626" s="828"/>
      <c r="F1626" s="828"/>
      <c r="G1626" s="828"/>
      <c r="H1626" s="828"/>
      <c r="I1626" s="641"/>
      <c r="J1626" s="641"/>
      <c r="K1626" s="641"/>
      <c r="L1626" s="642"/>
    </row>
    <row r="1627" spans="1:12" ht="17.100000000000001" customHeight="1">
      <c r="A1627" s="640" t="s">
        <v>14994</v>
      </c>
      <c r="B1627" s="643" t="s">
        <v>14089</v>
      </c>
      <c r="C1627" s="641" t="s">
        <v>14088</v>
      </c>
      <c r="D1627" s="641" t="s">
        <v>14087</v>
      </c>
      <c r="E1627" s="644" t="s">
        <v>14085</v>
      </c>
      <c r="F1627" s="829" t="s">
        <v>14083</v>
      </c>
      <c r="G1627" s="829"/>
      <c r="H1627" s="829" t="s">
        <v>14993</v>
      </c>
      <c r="I1627" s="829"/>
      <c r="J1627" s="829" t="s">
        <v>14082</v>
      </c>
      <c r="K1627" s="829"/>
      <c r="L1627" s="830"/>
    </row>
    <row r="1628" spans="1:12" ht="24" customHeight="1">
      <c r="A1628" s="664" t="s">
        <v>14073</v>
      </c>
      <c r="B1628" s="660" t="s">
        <v>14103</v>
      </c>
      <c r="C1628" s="659" t="s">
        <v>7</v>
      </c>
      <c r="D1628" s="659" t="s">
        <v>11501</v>
      </c>
      <c r="E1628" s="661" t="s">
        <v>26</v>
      </c>
      <c r="F1628" s="831" t="s">
        <v>14992</v>
      </c>
      <c r="G1628" s="831"/>
      <c r="H1628" s="831">
        <v>0.278868</v>
      </c>
      <c r="I1628" s="831"/>
      <c r="J1628" s="832">
        <v>0.61350000000000005</v>
      </c>
      <c r="K1628" s="832"/>
      <c r="L1628" s="833"/>
    </row>
    <row r="1629" spans="1:12" ht="24" customHeight="1">
      <c r="A1629" s="664" t="s">
        <v>14073</v>
      </c>
      <c r="B1629" s="660" t="s">
        <v>14101</v>
      </c>
      <c r="C1629" s="659" t="s">
        <v>7</v>
      </c>
      <c r="D1629" s="659" t="s">
        <v>11582</v>
      </c>
      <c r="E1629" s="661" t="s">
        <v>26</v>
      </c>
      <c r="F1629" s="831" t="s">
        <v>14991</v>
      </c>
      <c r="G1629" s="831"/>
      <c r="H1629" s="831">
        <v>0.278868</v>
      </c>
      <c r="I1629" s="831"/>
      <c r="J1629" s="832">
        <v>9.7600000000000006E-2</v>
      </c>
      <c r="K1629" s="832"/>
      <c r="L1629" s="833"/>
    </row>
    <row r="1630" spans="1:12" ht="17.100000000000001" customHeight="1">
      <c r="A1630" s="645"/>
      <c r="B1630" s="643"/>
      <c r="C1630" s="643"/>
      <c r="D1630" s="643"/>
      <c r="E1630" s="643"/>
      <c r="F1630" s="643"/>
      <c r="G1630" s="643"/>
      <c r="H1630" s="643"/>
      <c r="I1630" s="643"/>
      <c r="J1630" s="643" t="s">
        <v>14990</v>
      </c>
      <c r="K1630" s="643"/>
      <c r="L1630" s="646" t="s">
        <v>14996</v>
      </c>
    </row>
    <row r="1631" spans="1:12" ht="17.100000000000001" customHeight="1">
      <c r="A1631" s="640" t="s">
        <v>14988</v>
      </c>
      <c r="B1631" s="641"/>
      <c r="C1631" s="641"/>
      <c r="D1631" s="641"/>
      <c r="E1631" s="641"/>
      <c r="F1631" s="641"/>
      <c r="G1631" s="641"/>
      <c r="H1631" s="641"/>
      <c r="I1631" s="641"/>
      <c r="J1631" s="641"/>
      <c r="K1631" s="641"/>
      <c r="L1631" s="642"/>
    </row>
    <row r="1632" spans="1:12" ht="17.100000000000001" customHeight="1">
      <c r="A1632" s="645"/>
      <c r="B1632" s="643"/>
      <c r="C1632" s="643"/>
      <c r="D1632" s="643"/>
      <c r="E1632" s="643"/>
      <c r="F1632" s="643"/>
      <c r="G1632" s="643"/>
      <c r="H1632" s="643"/>
      <c r="I1632" s="643"/>
      <c r="J1632" s="643" t="s">
        <v>14987</v>
      </c>
      <c r="K1632" s="643"/>
      <c r="L1632" s="646" t="s">
        <v>16269</v>
      </c>
    </row>
    <row r="1633" spans="1:12" ht="17.100000000000001" customHeight="1">
      <c r="A1633" s="645"/>
      <c r="B1633" s="643"/>
      <c r="C1633" s="643"/>
      <c r="D1633" s="643"/>
      <c r="E1633" s="643"/>
      <c r="F1633" s="643"/>
      <c r="G1633" s="643"/>
      <c r="H1633" s="643"/>
      <c r="I1633" s="643"/>
      <c r="J1633" s="643" t="s">
        <v>14985</v>
      </c>
      <c r="K1633" s="643" t="s">
        <v>14984</v>
      </c>
      <c r="L1633" s="646" t="s">
        <v>15529</v>
      </c>
    </row>
    <row r="1634" spans="1:12" ht="17.100000000000001" customHeight="1">
      <c r="A1634" s="645"/>
      <c r="B1634" s="643"/>
      <c r="C1634" s="643"/>
      <c r="D1634" s="643"/>
      <c r="E1634" s="643"/>
      <c r="F1634" s="643"/>
      <c r="G1634" s="643"/>
      <c r="H1634" s="643"/>
      <c r="I1634" s="643"/>
      <c r="J1634" s="643" t="s">
        <v>14982</v>
      </c>
      <c r="K1634" s="643"/>
      <c r="L1634" s="646" t="s">
        <v>16268</v>
      </c>
    </row>
    <row r="1635" spans="1:12" ht="17.100000000000001" customHeight="1">
      <c r="A1635" s="645"/>
      <c r="B1635" s="643"/>
      <c r="C1635" s="643"/>
      <c r="D1635" s="643"/>
      <c r="E1635" s="643"/>
      <c r="F1635" s="643"/>
      <c r="G1635" s="643"/>
      <c r="H1635" s="643"/>
      <c r="I1635" s="643"/>
      <c r="J1635" s="643" t="s">
        <v>14980</v>
      </c>
      <c r="K1635" s="643" t="s">
        <v>14873</v>
      </c>
      <c r="L1635" s="646" t="s">
        <v>16267</v>
      </c>
    </row>
    <row r="1636" spans="1:12" ht="17.100000000000001" customHeight="1">
      <c r="A1636" s="645"/>
      <c r="B1636" s="643"/>
      <c r="C1636" s="643"/>
      <c r="D1636" s="643"/>
      <c r="E1636" s="643"/>
      <c r="F1636" s="643"/>
      <c r="G1636" s="643"/>
      <c r="H1636" s="643"/>
      <c r="I1636" s="643"/>
      <c r="J1636" s="643" t="s">
        <v>14978</v>
      </c>
      <c r="K1636" s="643"/>
      <c r="L1636" s="646" t="s">
        <v>16266</v>
      </c>
    </row>
    <row r="1637" spans="1:12" ht="30" customHeight="1">
      <c r="A1637" s="647"/>
      <c r="B1637" s="644"/>
      <c r="C1637" s="644"/>
      <c r="D1637" s="644"/>
      <c r="E1637" s="644"/>
      <c r="F1637" s="644"/>
      <c r="G1637" s="644"/>
      <c r="H1637" s="644"/>
      <c r="I1637" s="644"/>
      <c r="J1637" s="644"/>
      <c r="K1637" s="644"/>
      <c r="L1637" s="648"/>
    </row>
    <row r="1638" spans="1:12" ht="60" customHeight="1">
      <c r="A1638" s="662" t="s">
        <v>16265</v>
      </c>
      <c r="B1638" s="657" t="s">
        <v>14741</v>
      </c>
      <c r="C1638" s="656" t="s">
        <v>7</v>
      </c>
      <c r="D1638" s="656" t="s">
        <v>3612</v>
      </c>
      <c r="E1638" s="658" t="s">
        <v>49</v>
      </c>
      <c r="F1638" s="657"/>
      <c r="G1638" s="657"/>
      <c r="H1638" s="657"/>
      <c r="I1638" s="657"/>
      <c r="J1638" s="657"/>
      <c r="K1638" s="657"/>
      <c r="L1638" s="663"/>
    </row>
    <row r="1639" spans="1:12">
      <c r="A1639" s="827" t="s">
        <v>14098</v>
      </c>
      <c r="B1639" s="828"/>
      <c r="C1639" s="828"/>
      <c r="D1639" s="828"/>
      <c r="E1639" s="828"/>
      <c r="F1639" s="828"/>
      <c r="G1639" s="828"/>
      <c r="H1639" s="828"/>
      <c r="I1639" s="641"/>
      <c r="J1639" s="641"/>
      <c r="K1639" s="641"/>
      <c r="L1639" s="642"/>
    </row>
    <row r="1640" spans="1:12" ht="17.100000000000001" customHeight="1">
      <c r="A1640" s="640" t="s">
        <v>14994</v>
      </c>
      <c r="B1640" s="643" t="s">
        <v>14089</v>
      </c>
      <c r="C1640" s="641" t="s">
        <v>14088</v>
      </c>
      <c r="D1640" s="641" t="s">
        <v>14087</v>
      </c>
      <c r="E1640" s="644" t="s">
        <v>14085</v>
      </c>
      <c r="F1640" s="829" t="s">
        <v>14083</v>
      </c>
      <c r="G1640" s="829"/>
      <c r="H1640" s="829" t="s">
        <v>14993</v>
      </c>
      <c r="I1640" s="829"/>
      <c r="J1640" s="829" t="s">
        <v>14082</v>
      </c>
      <c r="K1640" s="829"/>
      <c r="L1640" s="830"/>
    </row>
    <row r="1641" spans="1:12" ht="24" customHeight="1">
      <c r="A1641" s="664" t="s">
        <v>14073</v>
      </c>
      <c r="B1641" s="660" t="s">
        <v>14277</v>
      </c>
      <c r="C1641" s="659" t="s">
        <v>7</v>
      </c>
      <c r="D1641" s="659" t="s">
        <v>11564</v>
      </c>
      <c r="E1641" s="661" t="s">
        <v>26</v>
      </c>
      <c r="F1641" s="831" t="s">
        <v>15249</v>
      </c>
      <c r="G1641" s="831"/>
      <c r="H1641" s="831">
        <v>0.23780889999999999</v>
      </c>
      <c r="I1641" s="831"/>
      <c r="J1641" s="832">
        <v>0.19739999999999999</v>
      </c>
      <c r="K1641" s="832"/>
      <c r="L1641" s="833"/>
    </row>
    <row r="1642" spans="1:12" ht="24" customHeight="1">
      <c r="A1642" s="664" t="s">
        <v>14073</v>
      </c>
      <c r="B1642" s="660" t="s">
        <v>14276</v>
      </c>
      <c r="C1642" s="659" t="s">
        <v>7</v>
      </c>
      <c r="D1642" s="659" t="s">
        <v>11590</v>
      </c>
      <c r="E1642" s="661" t="s">
        <v>26</v>
      </c>
      <c r="F1642" s="831" t="s">
        <v>15248</v>
      </c>
      <c r="G1642" s="831"/>
      <c r="H1642" s="831">
        <v>0.23780889999999999</v>
      </c>
      <c r="I1642" s="831"/>
      <c r="J1642" s="832">
        <v>5.7099999999999998E-2</v>
      </c>
      <c r="K1642" s="832"/>
      <c r="L1642" s="833"/>
    </row>
    <row r="1643" spans="1:12" ht="17.100000000000001" customHeight="1">
      <c r="A1643" s="645"/>
      <c r="B1643" s="643"/>
      <c r="C1643" s="643"/>
      <c r="D1643" s="643"/>
      <c r="E1643" s="643"/>
      <c r="F1643" s="643"/>
      <c r="G1643" s="643"/>
      <c r="H1643" s="643"/>
      <c r="I1643" s="643"/>
      <c r="J1643" s="643" t="s">
        <v>14990</v>
      </c>
      <c r="K1643" s="643"/>
      <c r="L1643" s="646" t="s">
        <v>15269</v>
      </c>
    </row>
    <row r="1644" spans="1:12">
      <c r="A1644" s="827" t="s">
        <v>14092</v>
      </c>
      <c r="B1644" s="828"/>
      <c r="C1644" s="828"/>
      <c r="D1644" s="828"/>
      <c r="E1644" s="828"/>
      <c r="F1644" s="828"/>
      <c r="G1644" s="828"/>
      <c r="H1644" s="828"/>
      <c r="I1644" s="641"/>
      <c r="J1644" s="641"/>
      <c r="K1644" s="641"/>
      <c r="L1644" s="642"/>
    </row>
    <row r="1645" spans="1:12" ht="17.100000000000001" customHeight="1">
      <c r="A1645" s="640" t="s">
        <v>14994</v>
      </c>
      <c r="B1645" s="643" t="s">
        <v>14089</v>
      </c>
      <c r="C1645" s="641" t="s">
        <v>14088</v>
      </c>
      <c r="D1645" s="641" t="s">
        <v>14087</v>
      </c>
      <c r="E1645" s="644" t="s">
        <v>14085</v>
      </c>
      <c r="F1645" s="829" t="s">
        <v>14083</v>
      </c>
      <c r="G1645" s="829"/>
      <c r="H1645" s="829" t="s">
        <v>14993</v>
      </c>
      <c r="I1645" s="829"/>
      <c r="J1645" s="829" t="s">
        <v>14082</v>
      </c>
      <c r="K1645" s="829"/>
      <c r="L1645" s="830"/>
    </row>
    <row r="1646" spans="1:12" ht="24" customHeight="1">
      <c r="A1646" s="664" t="s">
        <v>14073</v>
      </c>
      <c r="B1646" s="660" t="s">
        <v>14290</v>
      </c>
      <c r="C1646" s="659" t="s">
        <v>7</v>
      </c>
      <c r="D1646" s="659" t="s">
        <v>5473</v>
      </c>
      <c r="E1646" s="661" t="s">
        <v>26</v>
      </c>
      <c r="F1646" s="831" t="s">
        <v>15246</v>
      </c>
      <c r="G1646" s="831"/>
      <c r="H1646" s="831">
        <v>0.12078270000000001</v>
      </c>
      <c r="I1646" s="831"/>
      <c r="J1646" s="832">
        <v>0.61480000000000001</v>
      </c>
      <c r="K1646" s="832"/>
      <c r="L1646" s="833"/>
    </row>
    <row r="1647" spans="1:12" ht="24" customHeight="1">
      <c r="A1647" s="664" t="s">
        <v>14073</v>
      </c>
      <c r="B1647" s="660" t="s">
        <v>14278</v>
      </c>
      <c r="C1647" s="659" t="s">
        <v>7</v>
      </c>
      <c r="D1647" s="659" t="s">
        <v>6260</v>
      </c>
      <c r="E1647" s="661" t="s">
        <v>26</v>
      </c>
      <c r="F1647" s="831" t="s">
        <v>15040</v>
      </c>
      <c r="G1647" s="831"/>
      <c r="H1647" s="831">
        <v>0.12078270000000001</v>
      </c>
      <c r="I1647" s="831"/>
      <c r="J1647" s="832">
        <v>0.86839999999999995</v>
      </c>
      <c r="K1647" s="832"/>
      <c r="L1647" s="833"/>
    </row>
    <row r="1648" spans="1:12" ht="17.100000000000001" customHeight="1">
      <c r="A1648" s="645"/>
      <c r="B1648" s="643"/>
      <c r="C1648" s="643"/>
      <c r="D1648" s="643"/>
      <c r="E1648" s="643"/>
      <c r="F1648" s="643"/>
      <c r="G1648" s="643"/>
      <c r="H1648" s="643"/>
      <c r="I1648" s="643"/>
      <c r="J1648" s="643" t="s">
        <v>14990</v>
      </c>
      <c r="K1648" s="643"/>
      <c r="L1648" s="646" t="s">
        <v>15858</v>
      </c>
    </row>
    <row r="1649" spans="1:12">
      <c r="A1649" s="827" t="s">
        <v>14071</v>
      </c>
      <c r="B1649" s="828"/>
      <c r="C1649" s="828"/>
      <c r="D1649" s="828"/>
      <c r="E1649" s="828"/>
      <c r="F1649" s="828"/>
      <c r="G1649" s="828"/>
      <c r="H1649" s="828"/>
      <c r="I1649" s="641"/>
      <c r="J1649" s="641"/>
      <c r="K1649" s="641"/>
      <c r="L1649" s="642"/>
    </row>
    <row r="1650" spans="1:12" ht="17.100000000000001" customHeight="1">
      <c r="A1650" s="640" t="s">
        <v>14994</v>
      </c>
      <c r="B1650" s="643" t="s">
        <v>14089</v>
      </c>
      <c r="C1650" s="641" t="s">
        <v>14088</v>
      </c>
      <c r="D1650" s="641" t="s">
        <v>14087</v>
      </c>
      <c r="E1650" s="644" t="s">
        <v>14085</v>
      </c>
      <c r="F1650" s="829" t="s">
        <v>14083</v>
      </c>
      <c r="G1650" s="829"/>
      <c r="H1650" s="829" t="s">
        <v>14993</v>
      </c>
      <c r="I1650" s="829"/>
      <c r="J1650" s="829" t="s">
        <v>14082</v>
      </c>
      <c r="K1650" s="829"/>
      <c r="L1650" s="830"/>
    </row>
    <row r="1651" spans="1:12" ht="24" customHeight="1">
      <c r="A1651" s="664" t="s">
        <v>14073</v>
      </c>
      <c r="B1651" s="660" t="s">
        <v>14439</v>
      </c>
      <c r="C1651" s="659" t="s">
        <v>7</v>
      </c>
      <c r="D1651" s="659" t="s">
        <v>9083</v>
      </c>
      <c r="E1651" s="661" t="s">
        <v>49</v>
      </c>
      <c r="F1651" s="831" t="s">
        <v>15348</v>
      </c>
      <c r="G1651" s="831"/>
      <c r="H1651" s="831">
        <v>1.2E-2</v>
      </c>
      <c r="I1651" s="831"/>
      <c r="J1651" s="832">
        <v>0.02</v>
      </c>
      <c r="K1651" s="832"/>
      <c r="L1651" s="833"/>
    </row>
    <row r="1652" spans="1:12" ht="24" customHeight="1">
      <c r="A1652" s="664" t="s">
        <v>14073</v>
      </c>
      <c r="B1652" s="660" t="s">
        <v>14438</v>
      </c>
      <c r="C1652" s="659" t="s">
        <v>7</v>
      </c>
      <c r="D1652" s="659" t="s">
        <v>8116</v>
      </c>
      <c r="E1652" s="661" t="s">
        <v>49</v>
      </c>
      <c r="F1652" s="831" t="s">
        <v>15346</v>
      </c>
      <c r="G1652" s="831"/>
      <c r="H1652" s="831">
        <v>0.01</v>
      </c>
      <c r="I1652" s="831"/>
      <c r="J1652" s="832">
        <v>0.69</v>
      </c>
      <c r="K1652" s="832"/>
      <c r="L1652" s="833"/>
    </row>
    <row r="1653" spans="1:12" ht="24" customHeight="1">
      <c r="A1653" s="664" t="s">
        <v>14073</v>
      </c>
      <c r="B1653" s="660" t="s">
        <v>14740</v>
      </c>
      <c r="C1653" s="659" t="s">
        <v>7</v>
      </c>
      <c r="D1653" s="659" t="s">
        <v>8114</v>
      </c>
      <c r="E1653" s="661" t="s">
        <v>49</v>
      </c>
      <c r="F1653" s="831" t="s">
        <v>16264</v>
      </c>
      <c r="G1653" s="831"/>
      <c r="H1653" s="831">
        <v>0.04</v>
      </c>
      <c r="I1653" s="831"/>
      <c r="J1653" s="832">
        <v>1.01</v>
      </c>
      <c r="K1653" s="832"/>
      <c r="L1653" s="833"/>
    </row>
    <row r="1654" spans="1:12" ht="24" customHeight="1">
      <c r="A1654" s="664" t="s">
        <v>14073</v>
      </c>
      <c r="B1654" s="660" t="s">
        <v>14739</v>
      </c>
      <c r="C1654" s="659" t="s">
        <v>7</v>
      </c>
      <c r="D1654" s="659" t="s">
        <v>6441</v>
      </c>
      <c r="E1654" s="661" t="s">
        <v>49</v>
      </c>
      <c r="F1654" s="831" t="s">
        <v>16263</v>
      </c>
      <c r="G1654" s="831"/>
      <c r="H1654" s="831">
        <v>1</v>
      </c>
      <c r="I1654" s="831"/>
      <c r="J1654" s="832">
        <v>2.38</v>
      </c>
      <c r="K1654" s="832"/>
      <c r="L1654" s="833"/>
    </row>
    <row r="1655" spans="1:12" ht="17.100000000000001" customHeight="1">
      <c r="A1655" s="645"/>
      <c r="B1655" s="643"/>
      <c r="C1655" s="643"/>
      <c r="D1655" s="643"/>
      <c r="E1655" s="643"/>
      <c r="F1655" s="643"/>
      <c r="G1655" s="643"/>
      <c r="H1655" s="643"/>
      <c r="I1655" s="643"/>
      <c r="J1655" s="643" t="s">
        <v>14990</v>
      </c>
      <c r="K1655" s="643"/>
      <c r="L1655" s="646" t="s">
        <v>16051</v>
      </c>
    </row>
    <row r="1656" spans="1:12">
      <c r="A1656" s="827" t="s">
        <v>14094</v>
      </c>
      <c r="B1656" s="828"/>
      <c r="C1656" s="828"/>
      <c r="D1656" s="828"/>
      <c r="E1656" s="828"/>
      <c r="F1656" s="828"/>
      <c r="G1656" s="828"/>
      <c r="H1656" s="828"/>
      <c r="I1656" s="641"/>
      <c r="J1656" s="641"/>
      <c r="K1656" s="641"/>
      <c r="L1656" s="642"/>
    </row>
    <row r="1657" spans="1:12" ht="17.100000000000001" customHeight="1">
      <c r="A1657" s="640" t="s">
        <v>14994</v>
      </c>
      <c r="B1657" s="643" t="s">
        <v>14089</v>
      </c>
      <c r="C1657" s="641" t="s">
        <v>14088</v>
      </c>
      <c r="D1657" s="641" t="s">
        <v>14087</v>
      </c>
      <c r="E1657" s="644" t="s">
        <v>14085</v>
      </c>
      <c r="F1657" s="829" t="s">
        <v>14083</v>
      </c>
      <c r="G1657" s="829"/>
      <c r="H1657" s="829" t="s">
        <v>14993</v>
      </c>
      <c r="I1657" s="829"/>
      <c r="J1657" s="829" t="s">
        <v>14082</v>
      </c>
      <c r="K1657" s="829"/>
      <c r="L1657" s="830"/>
    </row>
    <row r="1658" spans="1:12" ht="24" customHeight="1">
      <c r="A1658" s="664" t="s">
        <v>14073</v>
      </c>
      <c r="B1658" s="660" t="s">
        <v>14095</v>
      </c>
      <c r="C1658" s="659" t="s">
        <v>7</v>
      </c>
      <c r="D1658" s="659" t="s">
        <v>11736</v>
      </c>
      <c r="E1658" s="661" t="s">
        <v>26</v>
      </c>
      <c r="F1658" s="831" t="s">
        <v>14996</v>
      </c>
      <c r="G1658" s="831"/>
      <c r="H1658" s="831">
        <v>0.23780889999999999</v>
      </c>
      <c r="I1658" s="831"/>
      <c r="J1658" s="832">
        <v>0.16880000000000001</v>
      </c>
      <c r="K1658" s="832"/>
      <c r="L1658" s="833"/>
    </row>
    <row r="1659" spans="1:12" ht="17.100000000000001" customHeight="1">
      <c r="A1659" s="645"/>
      <c r="B1659" s="643"/>
      <c r="C1659" s="643"/>
      <c r="D1659" s="643"/>
      <c r="E1659" s="643"/>
      <c r="F1659" s="643"/>
      <c r="G1659" s="643"/>
      <c r="H1659" s="643"/>
      <c r="I1659" s="643"/>
      <c r="J1659" s="643" t="s">
        <v>14990</v>
      </c>
      <c r="K1659" s="643"/>
      <c r="L1659" s="646" t="s">
        <v>15052</v>
      </c>
    </row>
    <row r="1660" spans="1:12">
      <c r="A1660" s="827" t="s">
        <v>14096</v>
      </c>
      <c r="B1660" s="828"/>
      <c r="C1660" s="828"/>
      <c r="D1660" s="828"/>
      <c r="E1660" s="828"/>
      <c r="F1660" s="828"/>
      <c r="G1660" s="828"/>
      <c r="H1660" s="828"/>
      <c r="I1660" s="641"/>
      <c r="J1660" s="641"/>
      <c r="K1660" s="641"/>
      <c r="L1660" s="642"/>
    </row>
    <row r="1661" spans="1:12" ht="17.100000000000001" customHeight="1">
      <c r="A1661" s="640" t="s">
        <v>14994</v>
      </c>
      <c r="B1661" s="643" t="s">
        <v>14089</v>
      </c>
      <c r="C1661" s="641" t="s">
        <v>14088</v>
      </c>
      <c r="D1661" s="641" t="s">
        <v>14087</v>
      </c>
      <c r="E1661" s="644" t="s">
        <v>14085</v>
      </c>
      <c r="F1661" s="829" t="s">
        <v>14083</v>
      </c>
      <c r="G1661" s="829"/>
      <c r="H1661" s="829" t="s">
        <v>14993</v>
      </c>
      <c r="I1661" s="829"/>
      <c r="J1661" s="829" t="s">
        <v>14082</v>
      </c>
      <c r="K1661" s="829"/>
      <c r="L1661" s="830"/>
    </row>
    <row r="1662" spans="1:12" ht="24" customHeight="1">
      <c r="A1662" s="664" t="s">
        <v>14073</v>
      </c>
      <c r="B1662" s="660" t="s">
        <v>14097</v>
      </c>
      <c r="C1662" s="659" t="s">
        <v>7</v>
      </c>
      <c r="D1662" s="659" t="s">
        <v>11676</v>
      </c>
      <c r="E1662" s="661" t="s">
        <v>26</v>
      </c>
      <c r="F1662" s="831" t="s">
        <v>14995</v>
      </c>
      <c r="G1662" s="831"/>
      <c r="H1662" s="831">
        <v>0.23780889999999999</v>
      </c>
      <c r="I1662" s="831"/>
      <c r="J1662" s="832">
        <v>1.66E-2</v>
      </c>
      <c r="K1662" s="832"/>
      <c r="L1662" s="833"/>
    </row>
    <row r="1663" spans="1:12" ht="17.100000000000001" customHeight="1">
      <c r="A1663" s="645"/>
      <c r="B1663" s="643"/>
      <c r="C1663" s="643"/>
      <c r="D1663" s="643"/>
      <c r="E1663" s="643"/>
      <c r="F1663" s="643"/>
      <c r="G1663" s="643"/>
      <c r="H1663" s="643"/>
      <c r="I1663" s="643"/>
      <c r="J1663" s="643" t="s">
        <v>14990</v>
      </c>
      <c r="K1663" s="643"/>
      <c r="L1663" s="646" t="s">
        <v>15009</v>
      </c>
    </row>
    <row r="1664" spans="1:12">
      <c r="A1664" s="827" t="s">
        <v>14100</v>
      </c>
      <c r="B1664" s="828"/>
      <c r="C1664" s="828"/>
      <c r="D1664" s="828"/>
      <c r="E1664" s="828"/>
      <c r="F1664" s="828"/>
      <c r="G1664" s="828"/>
      <c r="H1664" s="828"/>
      <c r="I1664" s="641"/>
      <c r="J1664" s="641"/>
      <c r="K1664" s="641"/>
      <c r="L1664" s="642"/>
    </row>
    <row r="1665" spans="1:12" ht="17.100000000000001" customHeight="1">
      <c r="A1665" s="640" t="s">
        <v>14994</v>
      </c>
      <c r="B1665" s="643" t="s">
        <v>14089</v>
      </c>
      <c r="C1665" s="641" t="s">
        <v>14088</v>
      </c>
      <c r="D1665" s="641" t="s">
        <v>14087</v>
      </c>
      <c r="E1665" s="644" t="s">
        <v>14085</v>
      </c>
      <c r="F1665" s="829" t="s">
        <v>14083</v>
      </c>
      <c r="G1665" s="829"/>
      <c r="H1665" s="829" t="s">
        <v>14993</v>
      </c>
      <c r="I1665" s="829"/>
      <c r="J1665" s="829" t="s">
        <v>14082</v>
      </c>
      <c r="K1665" s="829"/>
      <c r="L1665" s="830"/>
    </row>
    <row r="1666" spans="1:12" ht="24" customHeight="1">
      <c r="A1666" s="664" t="s">
        <v>14073</v>
      </c>
      <c r="B1666" s="660" t="s">
        <v>14103</v>
      </c>
      <c r="C1666" s="659" t="s">
        <v>7</v>
      </c>
      <c r="D1666" s="659" t="s">
        <v>11501</v>
      </c>
      <c r="E1666" s="661" t="s">
        <v>26</v>
      </c>
      <c r="F1666" s="831" t="s">
        <v>14992</v>
      </c>
      <c r="G1666" s="831"/>
      <c r="H1666" s="831">
        <v>0.23780889999999999</v>
      </c>
      <c r="I1666" s="831"/>
      <c r="J1666" s="832">
        <v>0.5232</v>
      </c>
      <c r="K1666" s="832"/>
      <c r="L1666" s="833"/>
    </row>
    <row r="1667" spans="1:12" ht="24" customHeight="1">
      <c r="A1667" s="664" t="s">
        <v>14073</v>
      </c>
      <c r="B1667" s="660" t="s">
        <v>14101</v>
      </c>
      <c r="C1667" s="659" t="s">
        <v>7</v>
      </c>
      <c r="D1667" s="659" t="s">
        <v>11582</v>
      </c>
      <c r="E1667" s="661" t="s">
        <v>26</v>
      </c>
      <c r="F1667" s="831" t="s">
        <v>14991</v>
      </c>
      <c r="G1667" s="831"/>
      <c r="H1667" s="831">
        <v>0.23780889999999999</v>
      </c>
      <c r="I1667" s="831"/>
      <c r="J1667" s="832">
        <v>8.3199999999999996E-2</v>
      </c>
      <c r="K1667" s="832"/>
      <c r="L1667" s="833"/>
    </row>
    <row r="1668" spans="1:12" ht="17.100000000000001" customHeight="1">
      <c r="A1668" s="645"/>
      <c r="B1668" s="643"/>
      <c r="C1668" s="643"/>
      <c r="D1668" s="643"/>
      <c r="E1668" s="643"/>
      <c r="F1668" s="643"/>
      <c r="G1668" s="643"/>
      <c r="H1668" s="643"/>
      <c r="I1668" s="643"/>
      <c r="J1668" s="643" t="s">
        <v>14990</v>
      </c>
      <c r="K1668" s="643"/>
      <c r="L1668" s="646" t="s">
        <v>16165</v>
      </c>
    </row>
    <row r="1669" spans="1:12" ht="17.100000000000001" customHeight="1">
      <c r="A1669" s="640" t="s">
        <v>14988</v>
      </c>
      <c r="B1669" s="641"/>
      <c r="C1669" s="641"/>
      <c r="D1669" s="641"/>
      <c r="E1669" s="641"/>
      <c r="F1669" s="641"/>
      <c r="G1669" s="641"/>
      <c r="H1669" s="641"/>
      <c r="I1669" s="641"/>
      <c r="J1669" s="641"/>
      <c r="K1669" s="641"/>
      <c r="L1669" s="642"/>
    </row>
    <row r="1670" spans="1:12" ht="17.100000000000001" customHeight="1">
      <c r="A1670" s="645"/>
      <c r="B1670" s="643"/>
      <c r="C1670" s="643"/>
      <c r="D1670" s="643"/>
      <c r="E1670" s="643"/>
      <c r="F1670" s="643"/>
      <c r="G1670" s="643"/>
      <c r="H1670" s="643"/>
      <c r="I1670" s="643"/>
      <c r="J1670" s="643" t="s">
        <v>14987</v>
      </c>
      <c r="K1670" s="643"/>
      <c r="L1670" s="646" t="s">
        <v>16262</v>
      </c>
    </row>
    <row r="1671" spans="1:12" ht="17.100000000000001" customHeight="1">
      <c r="A1671" s="645"/>
      <c r="B1671" s="643"/>
      <c r="C1671" s="643"/>
      <c r="D1671" s="643"/>
      <c r="E1671" s="643"/>
      <c r="F1671" s="643"/>
      <c r="G1671" s="643"/>
      <c r="H1671" s="643"/>
      <c r="I1671" s="643"/>
      <c r="J1671" s="643" t="s">
        <v>14985</v>
      </c>
      <c r="K1671" s="643" t="s">
        <v>14984</v>
      </c>
      <c r="L1671" s="646" t="s">
        <v>15854</v>
      </c>
    </row>
    <row r="1672" spans="1:12" ht="17.100000000000001" customHeight="1">
      <c r="A1672" s="645"/>
      <c r="B1672" s="643"/>
      <c r="C1672" s="643"/>
      <c r="D1672" s="643"/>
      <c r="E1672" s="643"/>
      <c r="F1672" s="643"/>
      <c r="G1672" s="643"/>
      <c r="H1672" s="643"/>
      <c r="I1672" s="643"/>
      <c r="J1672" s="643" t="s">
        <v>14982</v>
      </c>
      <c r="K1672" s="643"/>
      <c r="L1672" s="646" t="s">
        <v>16261</v>
      </c>
    </row>
    <row r="1673" spans="1:12" ht="17.100000000000001" customHeight="1">
      <c r="A1673" s="645"/>
      <c r="B1673" s="643"/>
      <c r="C1673" s="643"/>
      <c r="D1673" s="643"/>
      <c r="E1673" s="643"/>
      <c r="F1673" s="643"/>
      <c r="G1673" s="643"/>
      <c r="H1673" s="643"/>
      <c r="I1673" s="643"/>
      <c r="J1673" s="643" t="s">
        <v>14980</v>
      </c>
      <c r="K1673" s="643" t="s">
        <v>14873</v>
      </c>
      <c r="L1673" s="646" t="s">
        <v>16260</v>
      </c>
    </row>
    <row r="1674" spans="1:12" ht="17.100000000000001" customHeight="1">
      <c r="A1674" s="645"/>
      <c r="B1674" s="643"/>
      <c r="C1674" s="643"/>
      <c r="D1674" s="643"/>
      <c r="E1674" s="643"/>
      <c r="F1674" s="643"/>
      <c r="G1674" s="643"/>
      <c r="H1674" s="643"/>
      <c r="I1674" s="643"/>
      <c r="J1674" s="643" t="s">
        <v>14978</v>
      </c>
      <c r="K1674" s="643"/>
      <c r="L1674" s="646" t="s">
        <v>16259</v>
      </c>
    </row>
    <row r="1675" spans="1:12" ht="30" customHeight="1">
      <c r="A1675" s="647"/>
      <c r="B1675" s="644"/>
      <c r="C1675" s="644"/>
      <c r="D1675" s="644"/>
      <c r="E1675" s="644"/>
      <c r="F1675" s="644"/>
      <c r="G1675" s="644"/>
      <c r="H1675" s="644"/>
      <c r="I1675" s="644"/>
      <c r="J1675" s="644"/>
      <c r="K1675" s="644"/>
      <c r="L1675" s="648"/>
    </row>
    <row r="1676" spans="1:12" ht="36" customHeight="1">
      <c r="A1676" s="662" t="s">
        <v>16258</v>
      </c>
      <c r="B1676" s="657" t="s">
        <v>14737</v>
      </c>
      <c r="C1676" s="656" t="s">
        <v>7</v>
      </c>
      <c r="D1676" s="656" t="s">
        <v>2349</v>
      </c>
      <c r="E1676" s="658" t="s">
        <v>49</v>
      </c>
      <c r="F1676" s="657"/>
      <c r="G1676" s="657"/>
      <c r="H1676" s="657"/>
      <c r="I1676" s="657"/>
      <c r="J1676" s="657"/>
      <c r="K1676" s="657"/>
      <c r="L1676" s="663"/>
    </row>
    <row r="1677" spans="1:12">
      <c r="A1677" s="827" t="s">
        <v>14098</v>
      </c>
      <c r="B1677" s="828"/>
      <c r="C1677" s="828"/>
      <c r="D1677" s="828"/>
      <c r="E1677" s="828"/>
      <c r="F1677" s="828"/>
      <c r="G1677" s="828"/>
      <c r="H1677" s="828"/>
      <c r="I1677" s="641"/>
      <c r="J1677" s="641"/>
      <c r="K1677" s="641"/>
      <c r="L1677" s="642"/>
    </row>
    <row r="1678" spans="1:12" ht="17.100000000000001" customHeight="1">
      <c r="A1678" s="640" t="s">
        <v>14994</v>
      </c>
      <c r="B1678" s="643" t="s">
        <v>14089</v>
      </c>
      <c r="C1678" s="641" t="s">
        <v>14088</v>
      </c>
      <c r="D1678" s="641" t="s">
        <v>14087</v>
      </c>
      <c r="E1678" s="644" t="s">
        <v>14085</v>
      </c>
      <c r="F1678" s="829" t="s">
        <v>14083</v>
      </c>
      <c r="G1678" s="829"/>
      <c r="H1678" s="829" t="s">
        <v>14993</v>
      </c>
      <c r="I1678" s="829"/>
      <c r="J1678" s="829" t="s">
        <v>14082</v>
      </c>
      <c r="K1678" s="829"/>
      <c r="L1678" s="830"/>
    </row>
    <row r="1679" spans="1:12" ht="24" customHeight="1">
      <c r="A1679" s="664" t="s">
        <v>14073</v>
      </c>
      <c r="B1679" s="660" t="s">
        <v>14277</v>
      </c>
      <c r="C1679" s="659" t="s">
        <v>7</v>
      </c>
      <c r="D1679" s="659" t="s">
        <v>11564</v>
      </c>
      <c r="E1679" s="661" t="s">
        <v>26</v>
      </c>
      <c r="F1679" s="831" t="s">
        <v>15249</v>
      </c>
      <c r="G1679" s="831"/>
      <c r="H1679" s="831">
        <v>0.29713970000000001</v>
      </c>
      <c r="I1679" s="831"/>
      <c r="J1679" s="832">
        <v>0.24660000000000001</v>
      </c>
      <c r="K1679" s="832"/>
      <c r="L1679" s="833"/>
    </row>
    <row r="1680" spans="1:12" ht="24" customHeight="1">
      <c r="A1680" s="664" t="s">
        <v>14073</v>
      </c>
      <c r="B1680" s="660" t="s">
        <v>14276</v>
      </c>
      <c r="C1680" s="659" t="s">
        <v>7</v>
      </c>
      <c r="D1680" s="659" t="s">
        <v>11590</v>
      </c>
      <c r="E1680" s="661" t="s">
        <v>26</v>
      </c>
      <c r="F1680" s="831" t="s">
        <v>15248</v>
      </c>
      <c r="G1680" s="831"/>
      <c r="H1680" s="831">
        <v>0.29713970000000001</v>
      </c>
      <c r="I1680" s="831"/>
      <c r="J1680" s="832">
        <v>7.1300000000000002E-2</v>
      </c>
      <c r="K1680" s="832"/>
      <c r="L1680" s="833"/>
    </row>
    <row r="1681" spans="1:12" ht="17.100000000000001" customHeight="1">
      <c r="A1681" s="645"/>
      <c r="B1681" s="643"/>
      <c r="C1681" s="643"/>
      <c r="D1681" s="643"/>
      <c r="E1681" s="643"/>
      <c r="F1681" s="643"/>
      <c r="G1681" s="643"/>
      <c r="H1681" s="643"/>
      <c r="I1681" s="643"/>
      <c r="J1681" s="643" t="s">
        <v>14990</v>
      </c>
      <c r="K1681" s="643"/>
      <c r="L1681" s="646" t="s">
        <v>15839</v>
      </c>
    </row>
    <row r="1682" spans="1:12">
      <c r="A1682" s="827" t="s">
        <v>14092</v>
      </c>
      <c r="B1682" s="828"/>
      <c r="C1682" s="828"/>
      <c r="D1682" s="828"/>
      <c r="E1682" s="828"/>
      <c r="F1682" s="828"/>
      <c r="G1682" s="828"/>
      <c r="H1682" s="828"/>
      <c r="I1682" s="641"/>
      <c r="J1682" s="641"/>
      <c r="K1682" s="641"/>
      <c r="L1682" s="642"/>
    </row>
    <row r="1683" spans="1:12" ht="17.100000000000001" customHeight="1">
      <c r="A1683" s="640" t="s">
        <v>14994</v>
      </c>
      <c r="B1683" s="643" t="s">
        <v>14089</v>
      </c>
      <c r="C1683" s="641" t="s">
        <v>14088</v>
      </c>
      <c r="D1683" s="641" t="s">
        <v>14087</v>
      </c>
      <c r="E1683" s="644" t="s">
        <v>14085</v>
      </c>
      <c r="F1683" s="829" t="s">
        <v>14083</v>
      </c>
      <c r="G1683" s="829"/>
      <c r="H1683" s="829" t="s">
        <v>14993</v>
      </c>
      <c r="I1683" s="829"/>
      <c r="J1683" s="829" t="s">
        <v>14082</v>
      </c>
      <c r="K1683" s="829"/>
      <c r="L1683" s="830"/>
    </row>
    <row r="1684" spans="1:12" ht="24" customHeight="1">
      <c r="A1684" s="664" t="s">
        <v>14073</v>
      </c>
      <c r="B1684" s="660" t="s">
        <v>14290</v>
      </c>
      <c r="C1684" s="659" t="s">
        <v>7</v>
      </c>
      <c r="D1684" s="659" t="s">
        <v>5473</v>
      </c>
      <c r="E1684" s="661" t="s">
        <v>26</v>
      </c>
      <c r="F1684" s="831" t="s">
        <v>15246</v>
      </c>
      <c r="G1684" s="831"/>
      <c r="H1684" s="831">
        <v>0.15131030000000001</v>
      </c>
      <c r="I1684" s="831"/>
      <c r="J1684" s="832">
        <v>0.7702</v>
      </c>
      <c r="K1684" s="832"/>
      <c r="L1684" s="833"/>
    </row>
    <row r="1685" spans="1:12" ht="24" customHeight="1">
      <c r="A1685" s="664" t="s">
        <v>14073</v>
      </c>
      <c r="B1685" s="660" t="s">
        <v>14278</v>
      </c>
      <c r="C1685" s="659" t="s">
        <v>7</v>
      </c>
      <c r="D1685" s="659" t="s">
        <v>6260</v>
      </c>
      <c r="E1685" s="661" t="s">
        <v>26</v>
      </c>
      <c r="F1685" s="831" t="s">
        <v>15040</v>
      </c>
      <c r="G1685" s="831"/>
      <c r="H1685" s="831">
        <v>0.15131030000000001</v>
      </c>
      <c r="I1685" s="831"/>
      <c r="J1685" s="832">
        <v>1.0879000000000001</v>
      </c>
      <c r="K1685" s="832"/>
      <c r="L1685" s="833"/>
    </row>
    <row r="1686" spans="1:12" ht="17.100000000000001" customHeight="1">
      <c r="A1686" s="645"/>
      <c r="B1686" s="643"/>
      <c r="C1686" s="643"/>
      <c r="D1686" s="643"/>
      <c r="E1686" s="643"/>
      <c r="F1686" s="643"/>
      <c r="G1686" s="643"/>
      <c r="H1686" s="643"/>
      <c r="I1686" s="643"/>
      <c r="J1686" s="643" t="s">
        <v>14990</v>
      </c>
      <c r="K1686" s="643"/>
      <c r="L1686" s="646" t="s">
        <v>15348</v>
      </c>
    </row>
    <row r="1687" spans="1:12">
      <c r="A1687" s="827" t="s">
        <v>14071</v>
      </c>
      <c r="B1687" s="828"/>
      <c r="C1687" s="828"/>
      <c r="D1687" s="828"/>
      <c r="E1687" s="828"/>
      <c r="F1687" s="828"/>
      <c r="G1687" s="828"/>
      <c r="H1687" s="828"/>
      <c r="I1687" s="641"/>
      <c r="J1687" s="641"/>
      <c r="K1687" s="641"/>
      <c r="L1687" s="642"/>
    </row>
    <row r="1688" spans="1:12" ht="17.100000000000001" customHeight="1">
      <c r="A1688" s="640" t="s">
        <v>14994</v>
      </c>
      <c r="B1688" s="643" t="s">
        <v>14089</v>
      </c>
      <c r="C1688" s="641" t="s">
        <v>14088</v>
      </c>
      <c r="D1688" s="641" t="s">
        <v>14087</v>
      </c>
      <c r="E1688" s="644" t="s">
        <v>14085</v>
      </c>
      <c r="F1688" s="829" t="s">
        <v>14083</v>
      </c>
      <c r="G1688" s="829"/>
      <c r="H1688" s="829" t="s">
        <v>14993</v>
      </c>
      <c r="I1688" s="829"/>
      <c r="J1688" s="829" t="s">
        <v>14082</v>
      </c>
      <c r="K1688" s="829"/>
      <c r="L1688" s="830"/>
    </row>
    <row r="1689" spans="1:12" ht="24" customHeight="1">
      <c r="A1689" s="664" t="s">
        <v>14073</v>
      </c>
      <c r="B1689" s="660" t="s">
        <v>14439</v>
      </c>
      <c r="C1689" s="659" t="s">
        <v>7</v>
      </c>
      <c r="D1689" s="659" t="s">
        <v>9083</v>
      </c>
      <c r="E1689" s="661" t="s">
        <v>49</v>
      </c>
      <c r="F1689" s="831" t="s">
        <v>15348</v>
      </c>
      <c r="G1689" s="831"/>
      <c r="H1689" s="831">
        <v>0.05</v>
      </c>
      <c r="I1689" s="831"/>
      <c r="J1689" s="832">
        <v>0.09</v>
      </c>
      <c r="K1689" s="832"/>
      <c r="L1689" s="833"/>
    </row>
    <row r="1690" spans="1:12" ht="24" customHeight="1">
      <c r="A1690" s="664" t="s">
        <v>14073</v>
      </c>
      <c r="B1690" s="660" t="s">
        <v>14440</v>
      </c>
      <c r="C1690" s="659" t="s">
        <v>7</v>
      </c>
      <c r="D1690" s="659" t="s">
        <v>5456</v>
      </c>
      <c r="E1690" s="661" t="s">
        <v>49</v>
      </c>
      <c r="F1690" s="831" t="s">
        <v>15347</v>
      </c>
      <c r="G1690" s="831"/>
      <c r="H1690" s="831">
        <v>7.0000000000000001E-3</v>
      </c>
      <c r="I1690" s="831"/>
      <c r="J1690" s="832">
        <v>0.55000000000000004</v>
      </c>
      <c r="K1690" s="832"/>
      <c r="L1690" s="833"/>
    </row>
    <row r="1691" spans="1:12" ht="24" customHeight="1">
      <c r="A1691" s="664" t="s">
        <v>14073</v>
      </c>
      <c r="B1691" s="660" t="s">
        <v>14438</v>
      </c>
      <c r="C1691" s="659" t="s">
        <v>7</v>
      </c>
      <c r="D1691" s="659" t="s">
        <v>8116</v>
      </c>
      <c r="E1691" s="661" t="s">
        <v>49</v>
      </c>
      <c r="F1691" s="831" t="s">
        <v>15346</v>
      </c>
      <c r="G1691" s="831"/>
      <c r="H1691" s="831">
        <v>8.0000000000000002E-3</v>
      </c>
      <c r="I1691" s="831"/>
      <c r="J1691" s="832">
        <v>0.55000000000000004</v>
      </c>
      <c r="K1691" s="832"/>
      <c r="L1691" s="833"/>
    </row>
    <row r="1692" spans="1:12" ht="24" customHeight="1">
      <c r="A1692" s="664" t="s">
        <v>14073</v>
      </c>
      <c r="B1692" s="660" t="s">
        <v>14736</v>
      </c>
      <c r="C1692" s="659" t="s">
        <v>7</v>
      </c>
      <c r="D1692" s="659" t="s">
        <v>8147</v>
      </c>
      <c r="E1692" s="661" t="s">
        <v>49</v>
      </c>
      <c r="F1692" s="831" t="s">
        <v>16085</v>
      </c>
      <c r="G1692" s="831"/>
      <c r="H1692" s="831">
        <v>1</v>
      </c>
      <c r="I1692" s="831"/>
      <c r="J1692" s="832">
        <v>4.3600000000000003</v>
      </c>
      <c r="K1692" s="832"/>
      <c r="L1692" s="833"/>
    </row>
    <row r="1693" spans="1:12" ht="17.100000000000001" customHeight="1">
      <c r="A1693" s="645"/>
      <c r="B1693" s="643"/>
      <c r="C1693" s="643"/>
      <c r="D1693" s="643"/>
      <c r="E1693" s="643"/>
      <c r="F1693" s="643"/>
      <c r="G1693" s="643"/>
      <c r="H1693" s="643"/>
      <c r="I1693" s="643"/>
      <c r="J1693" s="643" t="s">
        <v>14990</v>
      </c>
      <c r="K1693" s="643"/>
      <c r="L1693" s="646" t="s">
        <v>16257</v>
      </c>
    </row>
    <row r="1694" spans="1:12">
      <c r="A1694" s="827" t="s">
        <v>14094</v>
      </c>
      <c r="B1694" s="828"/>
      <c r="C1694" s="828"/>
      <c r="D1694" s="828"/>
      <c r="E1694" s="828"/>
      <c r="F1694" s="828"/>
      <c r="G1694" s="828"/>
      <c r="H1694" s="828"/>
      <c r="I1694" s="641"/>
      <c r="J1694" s="641"/>
      <c r="K1694" s="641"/>
      <c r="L1694" s="642"/>
    </row>
    <row r="1695" spans="1:12" ht="17.100000000000001" customHeight="1">
      <c r="A1695" s="640" t="s">
        <v>14994</v>
      </c>
      <c r="B1695" s="643" t="s">
        <v>14089</v>
      </c>
      <c r="C1695" s="641" t="s">
        <v>14088</v>
      </c>
      <c r="D1695" s="641" t="s">
        <v>14087</v>
      </c>
      <c r="E1695" s="644" t="s">
        <v>14085</v>
      </c>
      <c r="F1695" s="829" t="s">
        <v>14083</v>
      </c>
      <c r="G1695" s="829"/>
      <c r="H1695" s="829" t="s">
        <v>14993</v>
      </c>
      <c r="I1695" s="829"/>
      <c r="J1695" s="829" t="s">
        <v>14082</v>
      </c>
      <c r="K1695" s="829"/>
      <c r="L1695" s="830"/>
    </row>
    <row r="1696" spans="1:12" ht="24" customHeight="1">
      <c r="A1696" s="664" t="s">
        <v>14073</v>
      </c>
      <c r="B1696" s="660" t="s">
        <v>14095</v>
      </c>
      <c r="C1696" s="659" t="s">
        <v>7</v>
      </c>
      <c r="D1696" s="659" t="s">
        <v>11736</v>
      </c>
      <c r="E1696" s="661" t="s">
        <v>26</v>
      </c>
      <c r="F1696" s="831" t="s">
        <v>14996</v>
      </c>
      <c r="G1696" s="831"/>
      <c r="H1696" s="831">
        <v>0.29713970000000001</v>
      </c>
      <c r="I1696" s="831"/>
      <c r="J1696" s="832">
        <v>0.21099999999999999</v>
      </c>
      <c r="K1696" s="832"/>
      <c r="L1696" s="833"/>
    </row>
    <row r="1697" spans="1:12" ht="17.100000000000001" customHeight="1">
      <c r="A1697" s="645"/>
      <c r="B1697" s="643"/>
      <c r="C1697" s="643"/>
      <c r="D1697" s="643"/>
      <c r="E1697" s="643"/>
      <c r="F1697" s="643"/>
      <c r="G1697" s="643"/>
      <c r="H1697" s="643"/>
      <c r="I1697" s="643"/>
      <c r="J1697" s="643" t="s">
        <v>14990</v>
      </c>
      <c r="K1697" s="643"/>
      <c r="L1697" s="646" t="s">
        <v>15010</v>
      </c>
    </row>
    <row r="1698" spans="1:12">
      <c r="A1698" s="827" t="s">
        <v>14096</v>
      </c>
      <c r="B1698" s="828"/>
      <c r="C1698" s="828"/>
      <c r="D1698" s="828"/>
      <c r="E1698" s="828"/>
      <c r="F1698" s="828"/>
      <c r="G1698" s="828"/>
      <c r="H1698" s="828"/>
      <c r="I1698" s="641"/>
      <c r="J1698" s="641"/>
      <c r="K1698" s="641"/>
      <c r="L1698" s="642"/>
    </row>
    <row r="1699" spans="1:12" ht="17.100000000000001" customHeight="1">
      <c r="A1699" s="640" t="s">
        <v>14994</v>
      </c>
      <c r="B1699" s="643" t="s">
        <v>14089</v>
      </c>
      <c r="C1699" s="641" t="s">
        <v>14088</v>
      </c>
      <c r="D1699" s="641" t="s">
        <v>14087</v>
      </c>
      <c r="E1699" s="644" t="s">
        <v>14085</v>
      </c>
      <c r="F1699" s="829" t="s">
        <v>14083</v>
      </c>
      <c r="G1699" s="829"/>
      <c r="H1699" s="829" t="s">
        <v>14993</v>
      </c>
      <c r="I1699" s="829"/>
      <c r="J1699" s="829" t="s">
        <v>14082</v>
      </c>
      <c r="K1699" s="829"/>
      <c r="L1699" s="830"/>
    </row>
    <row r="1700" spans="1:12" ht="24" customHeight="1">
      <c r="A1700" s="664" t="s">
        <v>14073</v>
      </c>
      <c r="B1700" s="660" t="s">
        <v>14097</v>
      </c>
      <c r="C1700" s="659" t="s">
        <v>7</v>
      </c>
      <c r="D1700" s="659" t="s">
        <v>11676</v>
      </c>
      <c r="E1700" s="661" t="s">
        <v>26</v>
      </c>
      <c r="F1700" s="831" t="s">
        <v>14995</v>
      </c>
      <c r="G1700" s="831"/>
      <c r="H1700" s="831">
        <v>0.29713970000000001</v>
      </c>
      <c r="I1700" s="831"/>
      <c r="J1700" s="832">
        <v>2.0799999999999999E-2</v>
      </c>
      <c r="K1700" s="832"/>
      <c r="L1700" s="833"/>
    </row>
    <row r="1701" spans="1:12" ht="17.100000000000001" customHeight="1">
      <c r="A1701" s="645"/>
      <c r="B1701" s="643"/>
      <c r="C1701" s="643"/>
      <c r="D1701" s="643"/>
      <c r="E1701" s="643"/>
      <c r="F1701" s="643"/>
      <c r="G1701" s="643"/>
      <c r="H1701" s="643"/>
      <c r="I1701" s="643"/>
      <c r="J1701" s="643" t="s">
        <v>14990</v>
      </c>
      <c r="K1701" s="643"/>
      <c r="L1701" s="646" t="s">
        <v>15009</v>
      </c>
    </row>
    <row r="1702" spans="1:12">
      <c r="A1702" s="827" t="s">
        <v>14100</v>
      </c>
      <c r="B1702" s="828"/>
      <c r="C1702" s="828"/>
      <c r="D1702" s="828"/>
      <c r="E1702" s="828"/>
      <c r="F1702" s="828"/>
      <c r="G1702" s="828"/>
      <c r="H1702" s="828"/>
      <c r="I1702" s="641"/>
      <c r="J1702" s="641"/>
      <c r="K1702" s="641"/>
      <c r="L1702" s="642"/>
    </row>
    <row r="1703" spans="1:12" ht="17.100000000000001" customHeight="1">
      <c r="A1703" s="640" t="s">
        <v>14994</v>
      </c>
      <c r="B1703" s="643" t="s">
        <v>14089</v>
      </c>
      <c r="C1703" s="641" t="s">
        <v>14088</v>
      </c>
      <c r="D1703" s="641" t="s">
        <v>14087</v>
      </c>
      <c r="E1703" s="644" t="s">
        <v>14085</v>
      </c>
      <c r="F1703" s="829" t="s">
        <v>14083</v>
      </c>
      <c r="G1703" s="829"/>
      <c r="H1703" s="829" t="s">
        <v>14993</v>
      </c>
      <c r="I1703" s="829"/>
      <c r="J1703" s="829" t="s">
        <v>14082</v>
      </c>
      <c r="K1703" s="829"/>
      <c r="L1703" s="830"/>
    </row>
    <row r="1704" spans="1:12" ht="24" customHeight="1">
      <c r="A1704" s="664" t="s">
        <v>14073</v>
      </c>
      <c r="B1704" s="660" t="s">
        <v>14103</v>
      </c>
      <c r="C1704" s="659" t="s">
        <v>7</v>
      </c>
      <c r="D1704" s="659" t="s">
        <v>11501</v>
      </c>
      <c r="E1704" s="661" t="s">
        <v>26</v>
      </c>
      <c r="F1704" s="831" t="s">
        <v>14992</v>
      </c>
      <c r="G1704" s="831"/>
      <c r="H1704" s="831">
        <v>0.29713970000000001</v>
      </c>
      <c r="I1704" s="831"/>
      <c r="J1704" s="832">
        <v>0.65369999999999995</v>
      </c>
      <c r="K1704" s="832"/>
      <c r="L1704" s="833"/>
    </row>
    <row r="1705" spans="1:12" ht="24" customHeight="1">
      <c r="A1705" s="664" t="s">
        <v>14073</v>
      </c>
      <c r="B1705" s="660" t="s">
        <v>14101</v>
      </c>
      <c r="C1705" s="659" t="s">
        <v>7</v>
      </c>
      <c r="D1705" s="659" t="s">
        <v>11582</v>
      </c>
      <c r="E1705" s="661" t="s">
        <v>26</v>
      </c>
      <c r="F1705" s="831" t="s">
        <v>14991</v>
      </c>
      <c r="G1705" s="831"/>
      <c r="H1705" s="831">
        <v>0.29713970000000001</v>
      </c>
      <c r="I1705" s="831"/>
      <c r="J1705" s="832">
        <v>0.104</v>
      </c>
      <c r="K1705" s="832"/>
      <c r="L1705" s="833"/>
    </row>
    <row r="1706" spans="1:12" ht="17.100000000000001" customHeight="1">
      <c r="A1706" s="645"/>
      <c r="B1706" s="643"/>
      <c r="C1706" s="643"/>
      <c r="D1706" s="643"/>
      <c r="E1706" s="643"/>
      <c r="F1706" s="643"/>
      <c r="G1706" s="643"/>
      <c r="H1706" s="643"/>
      <c r="I1706" s="643"/>
      <c r="J1706" s="643" t="s">
        <v>14990</v>
      </c>
      <c r="K1706" s="643"/>
      <c r="L1706" s="646" t="s">
        <v>15008</v>
      </c>
    </row>
    <row r="1707" spans="1:12" ht="17.100000000000001" customHeight="1">
      <c r="A1707" s="640" t="s">
        <v>14988</v>
      </c>
      <c r="B1707" s="641"/>
      <c r="C1707" s="641"/>
      <c r="D1707" s="641"/>
      <c r="E1707" s="641"/>
      <c r="F1707" s="641"/>
      <c r="G1707" s="641"/>
      <c r="H1707" s="641"/>
      <c r="I1707" s="641"/>
      <c r="J1707" s="641"/>
      <c r="K1707" s="641"/>
      <c r="L1707" s="642"/>
    </row>
    <row r="1708" spans="1:12" ht="17.100000000000001" customHeight="1">
      <c r="A1708" s="645"/>
      <c r="B1708" s="643"/>
      <c r="C1708" s="643"/>
      <c r="D1708" s="643"/>
      <c r="E1708" s="643"/>
      <c r="F1708" s="643"/>
      <c r="G1708" s="643"/>
      <c r="H1708" s="643"/>
      <c r="I1708" s="643"/>
      <c r="J1708" s="643" t="s">
        <v>14987</v>
      </c>
      <c r="K1708" s="643"/>
      <c r="L1708" s="646" t="s">
        <v>16256</v>
      </c>
    </row>
    <row r="1709" spans="1:12" ht="17.100000000000001" customHeight="1">
      <c r="A1709" s="645"/>
      <c r="B1709" s="643"/>
      <c r="C1709" s="643"/>
      <c r="D1709" s="643"/>
      <c r="E1709" s="643"/>
      <c r="F1709" s="643"/>
      <c r="G1709" s="643"/>
      <c r="H1709" s="643"/>
      <c r="I1709" s="643"/>
      <c r="J1709" s="643" t="s">
        <v>14985</v>
      </c>
      <c r="K1709" s="643" t="s">
        <v>14984</v>
      </c>
      <c r="L1709" s="646" t="s">
        <v>16075</v>
      </c>
    </row>
    <row r="1710" spans="1:12" ht="17.100000000000001" customHeight="1">
      <c r="A1710" s="645"/>
      <c r="B1710" s="643"/>
      <c r="C1710" s="643"/>
      <c r="D1710" s="643"/>
      <c r="E1710" s="643"/>
      <c r="F1710" s="643"/>
      <c r="G1710" s="643"/>
      <c r="H1710" s="643"/>
      <c r="I1710" s="643"/>
      <c r="J1710" s="643" t="s">
        <v>14982</v>
      </c>
      <c r="K1710" s="643"/>
      <c r="L1710" s="646" t="s">
        <v>16255</v>
      </c>
    </row>
    <row r="1711" spans="1:12" ht="17.100000000000001" customHeight="1">
      <c r="A1711" s="645"/>
      <c r="B1711" s="643"/>
      <c r="C1711" s="643"/>
      <c r="D1711" s="643"/>
      <c r="E1711" s="643"/>
      <c r="F1711" s="643"/>
      <c r="G1711" s="643"/>
      <c r="H1711" s="643"/>
      <c r="I1711" s="643"/>
      <c r="J1711" s="643" t="s">
        <v>14980</v>
      </c>
      <c r="K1711" s="643" t="s">
        <v>14873</v>
      </c>
      <c r="L1711" s="646" t="s">
        <v>16254</v>
      </c>
    </row>
    <row r="1712" spans="1:12" ht="17.100000000000001" customHeight="1">
      <c r="A1712" s="645"/>
      <c r="B1712" s="643"/>
      <c r="C1712" s="643"/>
      <c r="D1712" s="643"/>
      <c r="E1712" s="643"/>
      <c r="F1712" s="643"/>
      <c r="G1712" s="643"/>
      <c r="H1712" s="643"/>
      <c r="I1712" s="643"/>
      <c r="J1712" s="643" t="s">
        <v>14978</v>
      </c>
      <c r="K1712" s="643"/>
      <c r="L1712" s="646" t="s">
        <v>16253</v>
      </c>
    </row>
    <row r="1713" spans="1:12" ht="30" customHeight="1">
      <c r="A1713" s="647"/>
      <c r="B1713" s="644"/>
      <c r="C1713" s="644"/>
      <c r="D1713" s="644"/>
      <c r="E1713" s="644"/>
      <c r="F1713" s="644"/>
      <c r="G1713" s="644"/>
      <c r="H1713" s="644"/>
      <c r="I1713" s="644"/>
      <c r="J1713" s="644"/>
      <c r="K1713" s="644"/>
      <c r="L1713" s="648"/>
    </row>
    <row r="1714" spans="1:12" ht="36" customHeight="1">
      <c r="A1714" s="662" t="s">
        <v>16252</v>
      </c>
      <c r="B1714" s="657" t="s">
        <v>14734</v>
      </c>
      <c r="C1714" s="656" t="s">
        <v>7</v>
      </c>
      <c r="D1714" s="656" t="s">
        <v>2307</v>
      </c>
      <c r="E1714" s="658" t="s">
        <v>49</v>
      </c>
      <c r="F1714" s="657"/>
      <c r="G1714" s="657"/>
      <c r="H1714" s="657"/>
      <c r="I1714" s="657"/>
      <c r="J1714" s="657"/>
      <c r="K1714" s="657"/>
      <c r="L1714" s="663"/>
    </row>
    <row r="1715" spans="1:12">
      <c r="A1715" s="827" t="s">
        <v>14098</v>
      </c>
      <c r="B1715" s="828"/>
      <c r="C1715" s="828"/>
      <c r="D1715" s="828"/>
      <c r="E1715" s="828"/>
      <c r="F1715" s="828"/>
      <c r="G1715" s="828"/>
      <c r="H1715" s="828"/>
      <c r="I1715" s="641"/>
      <c r="J1715" s="641"/>
      <c r="K1715" s="641"/>
      <c r="L1715" s="642"/>
    </row>
    <row r="1716" spans="1:12" ht="17.100000000000001" customHeight="1">
      <c r="A1716" s="640" t="s">
        <v>14994</v>
      </c>
      <c r="B1716" s="643" t="s">
        <v>14089</v>
      </c>
      <c r="C1716" s="641" t="s">
        <v>14088</v>
      </c>
      <c r="D1716" s="641" t="s">
        <v>14087</v>
      </c>
      <c r="E1716" s="644" t="s">
        <v>14085</v>
      </c>
      <c r="F1716" s="829" t="s">
        <v>14083</v>
      </c>
      <c r="G1716" s="829"/>
      <c r="H1716" s="829" t="s">
        <v>14993</v>
      </c>
      <c r="I1716" s="829"/>
      <c r="J1716" s="829" t="s">
        <v>14082</v>
      </c>
      <c r="K1716" s="829"/>
      <c r="L1716" s="830"/>
    </row>
    <row r="1717" spans="1:12" ht="24" customHeight="1">
      <c r="A1717" s="664" t="s">
        <v>14073</v>
      </c>
      <c r="B1717" s="660" t="s">
        <v>14277</v>
      </c>
      <c r="C1717" s="659" t="s">
        <v>7</v>
      </c>
      <c r="D1717" s="659" t="s">
        <v>11564</v>
      </c>
      <c r="E1717" s="661" t="s">
        <v>26</v>
      </c>
      <c r="F1717" s="831" t="s">
        <v>15249</v>
      </c>
      <c r="G1717" s="831"/>
      <c r="H1717" s="831">
        <v>7.7510099999999998E-2</v>
      </c>
      <c r="I1717" s="831"/>
      <c r="J1717" s="832">
        <v>6.4299999999999996E-2</v>
      </c>
      <c r="K1717" s="832"/>
      <c r="L1717" s="833"/>
    </row>
    <row r="1718" spans="1:12" ht="24" customHeight="1">
      <c r="A1718" s="664" t="s">
        <v>14073</v>
      </c>
      <c r="B1718" s="660" t="s">
        <v>14276</v>
      </c>
      <c r="C1718" s="659" t="s">
        <v>7</v>
      </c>
      <c r="D1718" s="659" t="s">
        <v>11590</v>
      </c>
      <c r="E1718" s="661" t="s">
        <v>26</v>
      </c>
      <c r="F1718" s="831" t="s">
        <v>15248</v>
      </c>
      <c r="G1718" s="831"/>
      <c r="H1718" s="831">
        <v>7.7510099999999998E-2</v>
      </c>
      <c r="I1718" s="831"/>
      <c r="J1718" s="832">
        <v>1.8599999999999998E-2</v>
      </c>
      <c r="K1718" s="832"/>
      <c r="L1718" s="833"/>
    </row>
    <row r="1719" spans="1:12" ht="17.100000000000001" customHeight="1">
      <c r="A1719" s="645"/>
      <c r="B1719" s="643"/>
      <c r="C1719" s="643"/>
      <c r="D1719" s="643"/>
      <c r="E1719" s="643"/>
      <c r="F1719" s="643"/>
      <c r="G1719" s="643"/>
      <c r="H1719" s="643"/>
      <c r="I1719" s="643"/>
      <c r="J1719" s="643" t="s">
        <v>14990</v>
      </c>
      <c r="K1719" s="643"/>
      <c r="L1719" s="646" t="s">
        <v>15422</v>
      </c>
    </row>
    <row r="1720" spans="1:12">
      <c r="A1720" s="827" t="s">
        <v>14092</v>
      </c>
      <c r="B1720" s="828"/>
      <c r="C1720" s="828"/>
      <c r="D1720" s="828"/>
      <c r="E1720" s="828"/>
      <c r="F1720" s="828"/>
      <c r="G1720" s="828"/>
      <c r="H1720" s="828"/>
      <c r="I1720" s="641"/>
      <c r="J1720" s="641"/>
      <c r="K1720" s="641"/>
      <c r="L1720" s="642"/>
    </row>
    <row r="1721" spans="1:12" ht="17.100000000000001" customHeight="1">
      <c r="A1721" s="640" t="s">
        <v>14994</v>
      </c>
      <c r="B1721" s="643" t="s">
        <v>14089</v>
      </c>
      <c r="C1721" s="641" t="s">
        <v>14088</v>
      </c>
      <c r="D1721" s="641" t="s">
        <v>14087</v>
      </c>
      <c r="E1721" s="644" t="s">
        <v>14085</v>
      </c>
      <c r="F1721" s="829" t="s">
        <v>14083</v>
      </c>
      <c r="G1721" s="829"/>
      <c r="H1721" s="829" t="s">
        <v>14993</v>
      </c>
      <c r="I1721" s="829"/>
      <c r="J1721" s="829" t="s">
        <v>14082</v>
      </c>
      <c r="K1721" s="829"/>
      <c r="L1721" s="830"/>
    </row>
    <row r="1722" spans="1:12" ht="24" customHeight="1">
      <c r="A1722" s="664" t="s">
        <v>14073</v>
      </c>
      <c r="B1722" s="660" t="s">
        <v>14290</v>
      </c>
      <c r="C1722" s="659" t="s">
        <v>7</v>
      </c>
      <c r="D1722" s="659" t="s">
        <v>5473</v>
      </c>
      <c r="E1722" s="661" t="s">
        <v>26</v>
      </c>
      <c r="F1722" s="831" t="s">
        <v>15246</v>
      </c>
      <c r="G1722" s="831"/>
      <c r="H1722" s="831">
        <v>3.98185E-2</v>
      </c>
      <c r="I1722" s="831"/>
      <c r="J1722" s="832">
        <v>0.20269999999999999</v>
      </c>
      <c r="K1722" s="832"/>
      <c r="L1722" s="833"/>
    </row>
    <row r="1723" spans="1:12" ht="24" customHeight="1">
      <c r="A1723" s="664" t="s">
        <v>14073</v>
      </c>
      <c r="B1723" s="660" t="s">
        <v>14278</v>
      </c>
      <c r="C1723" s="659" t="s">
        <v>7</v>
      </c>
      <c r="D1723" s="659" t="s">
        <v>6260</v>
      </c>
      <c r="E1723" s="661" t="s">
        <v>26</v>
      </c>
      <c r="F1723" s="831" t="s">
        <v>15040</v>
      </c>
      <c r="G1723" s="831"/>
      <c r="H1723" s="831">
        <v>3.98185E-2</v>
      </c>
      <c r="I1723" s="831"/>
      <c r="J1723" s="832">
        <v>0.2863</v>
      </c>
      <c r="K1723" s="832"/>
      <c r="L1723" s="833"/>
    </row>
    <row r="1724" spans="1:12" ht="17.100000000000001" customHeight="1">
      <c r="A1724" s="645"/>
      <c r="B1724" s="643"/>
      <c r="C1724" s="643"/>
      <c r="D1724" s="643"/>
      <c r="E1724" s="643"/>
      <c r="F1724" s="643"/>
      <c r="G1724" s="643"/>
      <c r="H1724" s="643"/>
      <c r="I1724" s="643"/>
      <c r="J1724" s="643" t="s">
        <v>14990</v>
      </c>
      <c r="K1724" s="643"/>
      <c r="L1724" s="646" t="s">
        <v>15181</v>
      </c>
    </row>
    <row r="1725" spans="1:12">
      <c r="A1725" s="827" t="s">
        <v>14071</v>
      </c>
      <c r="B1725" s="828"/>
      <c r="C1725" s="828"/>
      <c r="D1725" s="828"/>
      <c r="E1725" s="828"/>
      <c r="F1725" s="828"/>
      <c r="G1725" s="828"/>
      <c r="H1725" s="828"/>
      <c r="I1725" s="641"/>
      <c r="J1725" s="641"/>
      <c r="K1725" s="641"/>
      <c r="L1725" s="642"/>
    </row>
    <row r="1726" spans="1:12" ht="17.100000000000001" customHeight="1">
      <c r="A1726" s="640" t="s">
        <v>14994</v>
      </c>
      <c r="B1726" s="643" t="s">
        <v>14089</v>
      </c>
      <c r="C1726" s="641" t="s">
        <v>14088</v>
      </c>
      <c r="D1726" s="641" t="s">
        <v>14087</v>
      </c>
      <c r="E1726" s="644" t="s">
        <v>14085</v>
      </c>
      <c r="F1726" s="829" t="s">
        <v>14083</v>
      </c>
      <c r="G1726" s="829"/>
      <c r="H1726" s="829" t="s">
        <v>14993</v>
      </c>
      <c r="I1726" s="829"/>
      <c r="J1726" s="829" t="s">
        <v>14082</v>
      </c>
      <c r="K1726" s="829"/>
      <c r="L1726" s="830"/>
    </row>
    <row r="1727" spans="1:12" ht="24" customHeight="1">
      <c r="A1727" s="664" t="s">
        <v>14073</v>
      </c>
      <c r="B1727" s="660" t="s">
        <v>14439</v>
      </c>
      <c r="C1727" s="659" t="s">
        <v>7</v>
      </c>
      <c r="D1727" s="659" t="s">
        <v>9083</v>
      </c>
      <c r="E1727" s="661" t="s">
        <v>49</v>
      </c>
      <c r="F1727" s="831" t="s">
        <v>15348</v>
      </c>
      <c r="G1727" s="831"/>
      <c r="H1727" s="831">
        <v>1.2999999999999999E-2</v>
      </c>
      <c r="I1727" s="831"/>
      <c r="J1727" s="832">
        <v>0.02</v>
      </c>
      <c r="K1727" s="832"/>
      <c r="L1727" s="833"/>
    </row>
    <row r="1728" spans="1:12" ht="24" customHeight="1">
      <c r="A1728" s="664" t="s">
        <v>14073</v>
      </c>
      <c r="B1728" s="660" t="s">
        <v>14440</v>
      </c>
      <c r="C1728" s="659" t="s">
        <v>7</v>
      </c>
      <c r="D1728" s="659" t="s">
        <v>5456</v>
      </c>
      <c r="E1728" s="661" t="s">
        <v>49</v>
      </c>
      <c r="F1728" s="831" t="s">
        <v>15347</v>
      </c>
      <c r="G1728" s="831"/>
      <c r="H1728" s="831">
        <v>7.0000000000000001E-3</v>
      </c>
      <c r="I1728" s="831"/>
      <c r="J1728" s="832">
        <v>0.55000000000000004</v>
      </c>
      <c r="K1728" s="832"/>
      <c r="L1728" s="833"/>
    </row>
    <row r="1729" spans="1:12" ht="24" customHeight="1">
      <c r="A1729" s="664" t="s">
        <v>14073</v>
      </c>
      <c r="B1729" s="660" t="s">
        <v>14438</v>
      </c>
      <c r="C1729" s="659" t="s">
        <v>7</v>
      </c>
      <c r="D1729" s="659" t="s">
        <v>8116</v>
      </c>
      <c r="E1729" s="661" t="s">
        <v>49</v>
      </c>
      <c r="F1729" s="831" t="s">
        <v>15346</v>
      </c>
      <c r="G1729" s="831"/>
      <c r="H1729" s="831">
        <v>8.0000000000000002E-3</v>
      </c>
      <c r="I1729" s="831"/>
      <c r="J1729" s="832">
        <v>0.55000000000000004</v>
      </c>
      <c r="K1729" s="832"/>
      <c r="L1729" s="833"/>
    </row>
    <row r="1730" spans="1:12" ht="24" customHeight="1">
      <c r="A1730" s="664" t="s">
        <v>14073</v>
      </c>
      <c r="B1730" s="660" t="s">
        <v>14733</v>
      </c>
      <c r="C1730" s="659" t="s">
        <v>7</v>
      </c>
      <c r="D1730" s="659" t="s">
        <v>6556</v>
      </c>
      <c r="E1730" s="661" t="s">
        <v>49</v>
      </c>
      <c r="F1730" s="831" t="s">
        <v>15479</v>
      </c>
      <c r="G1730" s="831"/>
      <c r="H1730" s="831">
        <v>1</v>
      </c>
      <c r="I1730" s="831"/>
      <c r="J1730" s="832">
        <v>4.8099999999999996</v>
      </c>
      <c r="K1730" s="832"/>
      <c r="L1730" s="833"/>
    </row>
    <row r="1731" spans="1:12" ht="17.100000000000001" customHeight="1">
      <c r="A1731" s="645"/>
      <c r="B1731" s="643"/>
      <c r="C1731" s="643"/>
      <c r="D1731" s="643"/>
      <c r="E1731" s="643"/>
      <c r="F1731" s="643"/>
      <c r="G1731" s="643"/>
      <c r="H1731" s="643"/>
      <c r="I1731" s="643"/>
      <c r="J1731" s="643" t="s">
        <v>14990</v>
      </c>
      <c r="K1731" s="643"/>
      <c r="L1731" s="646" t="s">
        <v>16251</v>
      </c>
    </row>
    <row r="1732" spans="1:12">
      <c r="A1732" s="827" t="s">
        <v>14094</v>
      </c>
      <c r="B1732" s="828"/>
      <c r="C1732" s="828"/>
      <c r="D1732" s="828"/>
      <c r="E1732" s="828"/>
      <c r="F1732" s="828"/>
      <c r="G1732" s="828"/>
      <c r="H1732" s="828"/>
      <c r="I1732" s="641"/>
      <c r="J1732" s="641"/>
      <c r="K1732" s="641"/>
      <c r="L1732" s="642"/>
    </row>
    <row r="1733" spans="1:12" ht="17.100000000000001" customHeight="1">
      <c r="A1733" s="640" t="s">
        <v>14994</v>
      </c>
      <c r="B1733" s="643" t="s">
        <v>14089</v>
      </c>
      <c r="C1733" s="641" t="s">
        <v>14088</v>
      </c>
      <c r="D1733" s="641" t="s">
        <v>14087</v>
      </c>
      <c r="E1733" s="644" t="s">
        <v>14085</v>
      </c>
      <c r="F1733" s="829" t="s">
        <v>14083</v>
      </c>
      <c r="G1733" s="829"/>
      <c r="H1733" s="829" t="s">
        <v>14993</v>
      </c>
      <c r="I1733" s="829"/>
      <c r="J1733" s="829" t="s">
        <v>14082</v>
      </c>
      <c r="K1733" s="829"/>
      <c r="L1733" s="830"/>
    </row>
    <row r="1734" spans="1:12" ht="24" customHeight="1">
      <c r="A1734" s="664" t="s">
        <v>14073</v>
      </c>
      <c r="B1734" s="660" t="s">
        <v>14095</v>
      </c>
      <c r="C1734" s="659" t="s">
        <v>7</v>
      </c>
      <c r="D1734" s="659" t="s">
        <v>11736</v>
      </c>
      <c r="E1734" s="661" t="s">
        <v>26</v>
      </c>
      <c r="F1734" s="831" t="s">
        <v>14996</v>
      </c>
      <c r="G1734" s="831"/>
      <c r="H1734" s="831">
        <v>7.7510099999999998E-2</v>
      </c>
      <c r="I1734" s="831"/>
      <c r="J1734" s="832">
        <v>5.5E-2</v>
      </c>
      <c r="K1734" s="832"/>
      <c r="L1734" s="833"/>
    </row>
    <row r="1735" spans="1:12" ht="17.100000000000001" customHeight="1">
      <c r="A1735" s="645"/>
      <c r="B1735" s="643"/>
      <c r="C1735" s="643"/>
      <c r="D1735" s="643"/>
      <c r="E1735" s="643"/>
      <c r="F1735" s="643"/>
      <c r="G1735" s="643"/>
      <c r="H1735" s="643"/>
      <c r="I1735" s="643"/>
      <c r="J1735" s="643" t="s">
        <v>14990</v>
      </c>
      <c r="K1735" s="643"/>
      <c r="L1735" s="646" t="s">
        <v>15037</v>
      </c>
    </row>
    <row r="1736" spans="1:12">
      <c r="A1736" s="827" t="s">
        <v>14096</v>
      </c>
      <c r="B1736" s="828"/>
      <c r="C1736" s="828"/>
      <c r="D1736" s="828"/>
      <c r="E1736" s="828"/>
      <c r="F1736" s="828"/>
      <c r="G1736" s="828"/>
      <c r="H1736" s="828"/>
      <c r="I1736" s="641"/>
      <c r="J1736" s="641"/>
      <c r="K1736" s="641"/>
      <c r="L1736" s="642"/>
    </row>
    <row r="1737" spans="1:12" ht="17.100000000000001" customHeight="1">
      <c r="A1737" s="640" t="s">
        <v>14994</v>
      </c>
      <c r="B1737" s="643" t="s">
        <v>14089</v>
      </c>
      <c r="C1737" s="641" t="s">
        <v>14088</v>
      </c>
      <c r="D1737" s="641" t="s">
        <v>14087</v>
      </c>
      <c r="E1737" s="644" t="s">
        <v>14085</v>
      </c>
      <c r="F1737" s="829" t="s">
        <v>14083</v>
      </c>
      <c r="G1737" s="829"/>
      <c r="H1737" s="829" t="s">
        <v>14993</v>
      </c>
      <c r="I1737" s="829"/>
      <c r="J1737" s="829" t="s">
        <v>14082</v>
      </c>
      <c r="K1737" s="829"/>
      <c r="L1737" s="830"/>
    </row>
    <row r="1738" spans="1:12" ht="24" customHeight="1">
      <c r="A1738" s="664" t="s">
        <v>14073</v>
      </c>
      <c r="B1738" s="660" t="s">
        <v>14097</v>
      </c>
      <c r="C1738" s="659" t="s">
        <v>7</v>
      </c>
      <c r="D1738" s="659" t="s">
        <v>11676</v>
      </c>
      <c r="E1738" s="661" t="s">
        <v>26</v>
      </c>
      <c r="F1738" s="831" t="s">
        <v>14995</v>
      </c>
      <c r="G1738" s="831"/>
      <c r="H1738" s="831">
        <v>7.7510099999999998E-2</v>
      </c>
      <c r="I1738" s="831"/>
      <c r="J1738" s="832">
        <v>5.4000000000000003E-3</v>
      </c>
      <c r="K1738" s="832"/>
      <c r="L1738" s="833"/>
    </row>
    <row r="1739" spans="1:12" ht="17.100000000000001" customHeight="1">
      <c r="A1739" s="645"/>
      <c r="B1739" s="643"/>
      <c r="C1739" s="643"/>
      <c r="D1739" s="643"/>
      <c r="E1739" s="643"/>
      <c r="F1739" s="643"/>
      <c r="G1739" s="643"/>
      <c r="H1739" s="643"/>
      <c r="I1739" s="643"/>
      <c r="J1739" s="643" t="s">
        <v>14990</v>
      </c>
      <c r="K1739" s="643"/>
      <c r="L1739" s="646" t="s">
        <v>15028</v>
      </c>
    </row>
    <row r="1740" spans="1:12">
      <c r="A1740" s="827" t="s">
        <v>14100</v>
      </c>
      <c r="B1740" s="828"/>
      <c r="C1740" s="828"/>
      <c r="D1740" s="828"/>
      <c r="E1740" s="828"/>
      <c r="F1740" s="828"/>
      <c r="G1740" s="828"/>
      <c r="H1740" s="828"/>
      <c r="I1740" s="641"/>
      <c r="J1740" s="641"/>
      <c r="K1740" s="641"/>
      <c r="L1740" s="642"/>
    </row>
    <row r="1741" spans="1:12" ht="17.100000000000001" customHeight="1">
      <c r="A1741" s="640" t="s">
        <v>14994</v>
      </c>
      <c r="B1741" s="643" t="s">
        <v>14089</v>
      </c>
      <c r="C1741" s="641" t="s">
        <v>14088</v>
      </c>
      <c r="D1741" s="641" t="s">
        <v>14087</v>
      </c>
      <c r="E1741" s="644" t="s">
        <v>14085</v>
      </c>
      <c r="F1741" s="829" t="s">
        <v>14083</v>
      </c>
      <c r="G1741" s="829"/>
      <c r="H1741" s="829" t="s">
        <v>14993</v>
      </c>
      <c r="I1741" s="829"/>
      <c r="J1741" s="829" t="s">
        <v>14082</v>
      </c>
      <c r="K1741" s="829"/>
      <c r="L1741" s="830"/>
    </row>
    <row r="1742" spans="1:12" ht="24" customHeight="1">
      <c r="A1742" s="664" t="s">
        <v>14073</v>
      </c>
      <c r="B1742" s="660" t="s">
        <v>14103</v>
      </c>
      <c r="C1742" s="659" t="s">
        <v>7</v>
      </c>
      <c r="D1742" s="659" t="s">
        <v>11501</v>
      </c>
      <c r="E1742" s="661" t="s">
        <v>26</v>
      </c>
      <c r="F1742" s="831" t="s">
        <v>14992</v>
      </c>
      <c r="G1742" s="831"/>
      <c r="H1742" s="831">
        <v>7.7510099999999998E-2</v>
      </c>
      <c r="I1742" s="831"/>
      <c r="J1742" s="832">
        <v>0.17050000000000001</v>
      </c>
      <c r="K1742" s="832"/>
      <c r="L1742" s="833"/>
    </row>
    <row r="1743" spans="1:12" ht="24" customHeight="1">
      <c r="A1743" s="664" t="s">
        <v>14073</v>
      </c>
      <c r="B1743" s="660" t="s">
        <v>14101</v>
      </c>
      <c r="C1743" s="659" t="s">
        <v>7</v>
      </c>
      <c r="D1743" s="659" t="s">
        <v>11582</v>
      </c>
      <c r="E1743" s="661" t="s">
        <v>26</v>
      </c>
      <c r="F1743" s="831" t="s">
        <v>14991</v>
      </c>
      <c r="G1743" s="831"/>
      <c r="H1743" s="831">
        <v>7.7510099999999998E-2</v>
      </c>
      <c r="I1743" s="831"/>
      <c r="J1743" s="832">
        <v>2.7099999999999999E-2</v>
      </c>
      <c r="K1743" s="832"/>
      <c r="L1743" s="833"/>
    </row>
    <row r="1744" spans="1:12" ht="17.100000000000001" customHeight="1">
      <c r="A1744" s="645"/>
      <c r="B1744" s="643"/>
      <c r="C1744" s="643"/>
      <c r="D1744" s="643"/>
      <c r="E1744" s="643"/>
      <c r="F1744" s="643"/>
      <c r="G1744" s="643"/>
      <c r="H1744" s="643"/>
      <c r="I1744" s="643"/>
      <c r="J1744" s="643" t="s">
        <v>14990</v>
      </c>
      <c r="K1744" s="643"/>
      <c r="L1744" s="646" t="s">
        <v>15161</v>
      </c>
    </row>
    <row r="1745" spans="1:12" ht="17.100000000000001" customHeight="1">
      <c r="A1745" s="640" t="s">
        <v>14988</v>
      </c>
      <c r="B1745" s="641"/>
      <c r="C1745" s="641"/>
      <c r="D1745" s="641"/>
      <c r="E1745" s="641"/>
      <c r="F1745" s="641"/>
      <c r="G1745" s="641"/>
      <c r="H1745" s="641"/>
      <c r="I1745" s="641"/>
      <c r="J1745" s="641"/>
      <c r="K1745" s="641"/>
      <c r="L1745" s="642"/>
    </row>
    <row r="1746" spans="1:12" ht="17.100000000000001" customHeight="1">
      <c r="A1746" s="645"/>
      <c r="B1746" s="643"/>
      <c r="C1746" s="643"/>
      <c r="D1746" s="643"/>
      <c r="E1746" s="643"/>
      <c r="F1746" s="643"/>
      <c r="G1746" s="643"/>
      <c r="H1746" s="643"/>
      <c r="I1746" s="643"/>
      <c r="J1746" s="643" t="s">
        <v>14987</v>
      </c>
      <c r="K1746" s="643"/>
      <c r="L1746" s="646" t="s">
        <v>16250</v>
      </c>
    </row>
    <row r="1747" spans="1:12" ht="17.100000000000001" customHeight="1">
      <c r="A1747" s="645"/>
      <c r="B1747" s="643"/>
      <c r="C1747" s="643"/>
      <c r="D1747" s="643"/>
      <c r="E1747" s="643"/>
      <c r="F1747" s="643"/>
      <c r="G1747" s="643"/>
      <c r="H1747" s="643"/>
      <c r="I1747" s="643"/>
      <c r="J1747" s="643" t="s">
        <v>14985</v>
      </c>
      <c r="K1747" s="643" t="s">
        <v>14984</v>
      </c>
      <c r="L1747" s="646" t="s">
        <v>16037</v>
      </c>
    </row>
    <row r="1748" spans="1:12" ht="17.100000000000001" customHeight="1">
      <c r="A1748" s="645"/>
      <c r="B1748" s="643"/>
      <c r="C1748" s="643"/>
      <c r="D1748" s="643"/>
      <c r="E1748" s="643"/>
      <c r="F1748" s="643"/>
      <c r="G1748" s="643"/>
      <c r="H1748" s="643"/>
      <c r="I1748" s="643"/>
      <c r="J1748" s="643" t="s">
        <v>14982</v>
      </c>
      <c r="K1748" s="643"/>
      <c r="L1748" s="646" t="s">
        <v>16249</v>
      </c>
    </row>
    <row r="1749" spans="1:12" ht="17.100000000000001" customHeight="1">
      <c r="A1749" s="645"/>
      <c r="B1749" s="643"/>
      <c r="C1749" s="643"/>
      <c r="D1749" s="643"/>
      <c r="E1749" s="643"/>
      <c r="F1749" s="643"/>
      <c r="G1749" s="643"/>
      <c r="H1749" s="643"/>
      <c r="I1749" s="643"/>
      <c r="J1749" s="643" t="s">
        <v>14980</v>
      </c>
      <c r="K1749" s="643" t="s">
        <v>14873</v>
      </c>
      <c r="L1749" s="646" t="s">
        <v>15702</v>
      </c>
    </row>
    <row r="1750" spans="1:12" ht="17.100000000000001" customHeight="1">
      <c r="A1750" s="645"/>
      <c r="B1750" s="643"/>
      <c r="C1750" s="643"/>
      <c r="D1750" s="643"/>
      <c r="E1750" s="643"/>
      <c r="F1750" s="643"/>
      <c r="G1750" s="643"/>
      <c r="H1750" s="643"/>
      <c r="I1750" s="643"/>
      <c r="J1750" s="643" t="s">
        <v>14978</v>
      </c>
      <c r="K1750" s="643"/>
      <c r="L1750" s="646" t="s">
        <v>16248</v>
      </c>
    </row>
    <row r="1751" spans="1:12" ht="30" customHeight="1">
      <c r="A1751" s="647"/>
      <c r="B1751" s="644"/>
      <c r="C1751" s="644"/>
      <c r="D1751" s="644"/>
      <c r="E1751" s="644"/>
      <c r="F1751" s="644"/>
      <c r="G1751" s="644"/>
      <c r="H1751" s="644"/>
      <c r="I1751" s="644"/>
      <c r="J1751" s="644"/>
      <c r="K1751" s="644"/>
      <c r="L1751" s="648"/>
    </row>
    <row r="1752" spans="1:12" ht="36" customHeight="1">
      <c r="A1752" s="662" t="s">
        <v>16247</v>
      </c>
      <c r="B1752" s="657" t="s">
        <v>14731</v>
      </c>
      <c r="C1752" s="656" t="s">
        <v>7</v>
      </c>
      <c r="D1752" s="656" t="s">
        <v>393</v>
      </c>
      <c r="E1752" s="658" t="s">
        <v>49</v>
      </c>
      <c r="F1752" s="657"/>
      <c r="G1752" s="657"/>
      <c r="H1752" s="657"/>
      <c r="I1752" s="657"/>
      <c r="J1752" s="657"/>
      <c r="K1752" s="657"/>
      <c r="L1752" s="663"/>
    </row>
    <row r="1753" spans="1:12">
      <c r="A1753" s="827" t="s">
        <v>14098</v>
      </c>
      <c r="B1753" s="828"/>
      <c r="C1753" s="828"/>
      <c r="D1753" s="828"/>
      <c r="E1753" s="828"/>
      <c r="F1753" s="828"/>
      <c r="G1753" s="828"/>
      <c r="H1753" s="828"/>
      <c r="I1753" s="641"/>
      <c r="J1753" s="641"/>
      <c r="K1753" s="641"/>
      <c r="L1753" s="642"/>
    </row>
    <row r="1754" spans="1:12" ht="17.100000000000001" customHeight="1">
      <c r="A1754" s="640" t="s">
        <v>14994</v>
      </c>
      <c r="B1754" s="643" t="s">
        <v>14089</v>
      </c>
      <c r="C1754" s="641" t="s">
        <v>14088</v>
      </c>
      <c r="D1754" s="641" t="s">
        <v>14087</v>
      </c>
      <c r="E1754" s="644" t="s">
        <v>14085</v>
      </c>
      <c r="F1754" s="829" t="s">
        <v>14083</v>
      </c>
      <c r="G1754" s="829"/>
      <c r="H1754" s="829" t="s">
        <v>14993</v>
      </c>
      <c r="I1754" s="829"/>
      <c r="J1754" s="829" t="s">
        <v>14082</v>
      </c>
      <c r="K1754" s="829"/>
      <c r="L1754" s="830"/>
    </row>
    <row r="1755" spans="1:12" ht="24" customHeight="1">
      <c r="A1755" s="664" t="s">
        <v>14073</v>
      </c>
      <c r="B1755" s="660" t="s">
        <v>14277</v>
      </c>
      <c r="C1755" s="659" t="s">
        <v>7</v>
      </c>
      <c r="D1755" s="659" t="s">
        <v>11564</v>
      </c>
      <c r="E1755" s="661" t="s">
        <v>26</v>
      </c>
      <c r="F1755" s="831" t="s">
        <v>15249</v>
      </c>
      <c r="G1755" s="831"/>
      <c r="H1755" s="831">
        <v>0.39637840000000002</v>
      </c>
      <c r="I1755" s="831"/>
      <c r="J1755" s="832">
        <v>0.32900000000000001</v>
      </c>
      <c r="K1755" s="832"/>
      <c r="L1755" s="833"/>
    </row>
    <row r="1756" spans="1:12" ht="24" customHeight="1">
      <c r="A1756" s="664" t="s">
        <v>14073</v>
      </c>
      <c r="B1756" s="660" t="s">
        <v>14276</v>
      </c>
      <c r="C1756" s="659" t="s">
        <v>7</v>
      </c>
      <c r="D1756" s="659" t="s">
        <v>11590</v>
      </c>
      <c r="E1756" s="661" t="s">
        <v>26</v>
      </c>
      <c r="F1756" s="831" t="s">
        <v>15248</v>
      </c>
      <c r="G1756" s="831"/>
      <c r="H1756" s="831">
        <v>0.39637840000000002</v>
      </c>
      <c r="I1756" s="831"/>
      <c r="J1756" s="832">
        <v>9.5100000000000004E-2</v>
      </c>
      <c r="K1756" s="832"/>
      <c r="L1756" s="833"/>
    </row>
    <row r="1757" spans="1:12" ht="17.100000000000001" customHeight="1">
      <c r="A1757" s="645"/>
      <c r="B1757" s="643"/>
      <c r="C1757" s="643"/>
      <c r="D1757" s="643"/>
      <c r="E1757" s="643"/>
      <c r="F1757" s="643"/>
      <c r="G1757" s="643"/>
      <c r="H1757" s="643"/>
      <c r="I1757" s="643"/>
      <c r="J1757" s="643" t="s">
        <v>14990</v>
      </c>
      <c r="K1757" s="643"/>
      <c r="L1757" s="646" t="s">
        <v>15766</v>
      </c>
    </row>
    <row r="1758" spans="1:12">
      <c r="A1758" s="827" t="s">
        <v>14092</v>
      </c>
      <c r="B1758" s="828"/>
      <c r="C1758" s="828"/>
      <c r="D1758" s="828"/>
      <c r="E1758" s="828"/>
      <c r="F1758" s="828"/>
      <c r="G1758" s="828"/>
      <c r="H1758" s="828"/>
      <c r="I1758" s="641"/>
      <c r="J1758" s="641"/>
      <c r="K1758" s="641"/>
      <c r="L1758" s="642"/>
    </row>
    <row r="1759" spans="1:12" ht="17.100000000000001" customHeight="1">
      <c r="A1759" s="640" t="s">
        <v>14994</v>
      </c>
      <c r="B1759" s="643" t="s">
        <v>14089</v>
      </c>
      <c r="C1759" s="641" t="s">
        <v>14088</v>
      </c>
      <c r="D1759" s="641" t="s">
        <v>14087</v>
      </c>
      <c r="E1759" s="644" t="s">
        <v>14085</v>
      </c>
      <c r="F1759" s="829" t="s">
        <v>14083</v>
      </c>
      <c r="G1759" s="829"/>
      <c r="H1759" s="829" t="s">
        <v>14993</v>
      </c>
      <c r="I1759" s="829"/>
      <c r="J1759" s="829" t="s">
        <v>14082</v>
      </c>
      <c r="K1759" s="829"/>
      <c r="L1759" s="830"/>
    </row>
    <row r="1760" spans="1:12" ht="24" customHeight="1">
      <c r="A1760" s="664" t="s">
        <v>14073</v>
      </c>
      <c r="B1760" s="660" t="s">
        <v>14290</v>
      </c>
      <c r="C1760" s="659" t="s">
        <v>7</v>
      </c>
      <c r="D1760" s="659" t="s">
        <v>5473</v>
      </c>
      <c r="E1760" s="661" t="s">
        <v>26</v>
      </c>
      <c r="F1760" s="831" t="s">
        <v>15246</v>
      </c>
      <c r="G1760" s="831"/>
      <c r="H1760" s="831">
        <v>0.20174700000000001</v>
      </c>
      <c r="I1760" s="831"/>
      <c r="J1760" s="832">
        <v>1.0268999999999999</v>
      </c>
      <c r="K1760" s="832"/>
      <c r="L1760" s="833"/>
    </row>
    <row r="1761" spans="1:12" ht="24" customHeight="1">
      <c r="A1761" s="664" t="s">
        <v>14073</v>
      </c>
      <c r="B1761" s="660" t="s">
        <v>14278</v>
      </c>
      <c r="C1761" s="659" t="s">
        <v>7</v>
      </c>
      <c r="D1761" s="659" t="s">
        <v>6260</v>
      </c>
      <c r="E1761" s="661" t="s">
        <v>26</v>
      </c>
      <c r="F1761" s="831" t="s">
        <v>15040</v>
      </c>
      <c r="G1761" s="831"/>
      <c r="H1761" s="831">
        <v>0.20174700000000001</v>
      </c>
      <c r="I1761" s="831"/>
      <c r="J1761" s="832">
        <v>1.4505999999999999</v>
      </c>
      <c r="K1761" s="832"/>
      <c r="L1761" s="833"/>
    </row>
    <row r="1762" spans="1:12" ht="17.100000000000001" customHeight="1">
      <c r="A1762" s="645"/>
      <c r="B1762" s="643"/>
      <c r="C1762" s="643"/>
      <c r="D1762" s="643"/>
      <c r="E1762" s="643"/>
      <c r="F1762" s="643"/>
      <c r="G1762" s="643"/>
      <c r="H1762" s="643"/>
      <c r="I1762" s="643"/>
      <c r="J1762" s="643" t="s">
        <v>14990</v>
      </c>
      <c r="K1762" s="643"/>
      <c r="L1762" s="646" t="s">
        <v>16190</v>
      </c>
    </row>
    <row r="1763" spans="1:12">
      <c r="A1763" s="827" t="s">
        <v>14071</v>
      </c>
      <c r="B1763" s="828"/>
      <c r="C1763" s="828"/>
      <c r="D1763" s="828"/>
      <c r="E1763" s="828"/>
      <c r="F1763" s="828"/>
      <c r="G1763" s="828"/>
      <c r="H1763" s="828"/>
      <c r="I1763" s="641"/>
      <c r="J1763" s="641"/>
      <c r="K1763" s="641"/>
      <c r="L1763" s="642"/>
    </row>
    <row r="1764" spans="1:12" ht="17.100000000000001" customHeight="1">
      <c r="A1764" s="640" t="s">
        <v>14994</v>
      </c>
      <c r="B1764" s="643" t="s">
        <v>14089</v>
      </c>
      <c r="C1764" s="641" t="s">
        <v>14088</v>
      </c>
      <c r="D1764" s="641" t="s">
        <v>14087</v>
      </c>
      <c r="E1764" s="644" t="s">
        <v>14085</v>
      </c>
      <c r="F1764" s="829" t="s">
        <v>14083</v>
      </c>
      <c r="G1764" s="829"/>
      <c r="H1764" s="829" t="s">
        <v>14993</v>
      </c>
      <c r="I1764" s="829"/>
      <c r="J1764" s="829" t="s">
        <v>14082</v>
      </c>
      <c r="K1764" s="829"/>
      <c r="L1764" s="830"/>
    </row>
    <row r="1765" spans="1:12" ht="24" customHeight="1">
      <c r="A1765" s="664" t="s">
        <v>14073</v>
      </c>
      <c r="B1765" s="660" t="s">
        <v>14439</v>
      </c>
      <c r="C1765" s="659" t="s">
        <v>7</v>
      </c>
      <c r="D1765" s="659" t="s">
        <v>9083</v>
      </c>
      <c r="E1765" s="661" t="s">
        <v>49</v>
      </c>
      <c r="F1765" s="831" t="s">
        <v>15348</v>
      </c>
      <c r="G1765" s="831"/>
      <c r="H1765" s="831">
        <v>7.4999999999999997E-2</v>
      </c>
      <c r="I1765" s="831"/>
      <c r="J1765" s="832">
        <v>0.13</v>
      </c>
      <c r="K1765" s="832"/>
      <c r="L1765" s="833"/>
    </row>
    <row r="1766" spans="1:12" ht="24" customHeight="1">
      <c r="A1766" s="664" t="s">
        <v>14073</v>
      </c>
      <c r="B1766" s="660" t="s">
        <v>14440</v>
      </c>
      <c r="C1766" s="659" t="s">
        <v>7</v>
      </c>
      <c r="D1766" s="659" t="s">
        <v>5456</v>
      </c>
      <c r="E1766" s="661" t="s">
        <v>49</v>
      </c>
      <c r="F1766" s="831" t="s">
        <v>15347</v>
      </c>
      <c r="G1766" s="831"/>
      <c r="H1766" s="831">
        <v>1.0999999999999999E-2</v>
      </c>
      <c r="I1766" s="831"/>
      <c r="J1766" s="832">
        <v>0.87</v>
      </c>
      <c r="K1766" s="832"/>
      <c r="L1766" s="833"/>
    </row>
    <row r="1767" spans="1:12" ht="24" customHeight="1">
      <c r="A1767" s="664" t="s">
        <v>14073</v>
      </c>
      <c r="B1767" s="660" t="s">
        <v>14438</v>
      </c>
      <c r="C1767" s="659" t="s">
        <v>7</v>
      </c>
      <c r="D1767" s="659" t="s">
        <v>8116</v>
      </c>
      <c r="E1767" s="661" t="s">
        <v>49</v>
      </c>
      <c r="F1767" s="831" t="s">
        <v>15346</v>
      </c>
      <c r="G1767" s="831"/>
      <c r="H1767" s="831">
        <v>1.2E-2</v>
      </c>
      <c r="I1767" s="831"/>
      <c r="J1767" s="832">
        <v>0.83</v>
      </c>
      <c r="K1767" s="832"/>
      <c r="L1767" s="833"/>
    </row>
    <row r="1768" spans="1:12" ht="24" customHeight="1">
      <c r="A1768" s="664" t="s">
        <v>14073</v>
      </c>
      <c r="B1768" s="660" t="s">
        <v>14730</v>
      </c>
      <c r="C1768" s="659" t="s">
        <v>7</v>
      </c>
      <c r="D1768" s="659" t="s">
        <v>7055</v>
      </c>
      <c r="E1768" s="661" t="s">
        <v>49</v>
      </c>
      <c r="F1768" s="831" t="s">
        <v>15268</v>
      </c>
      <c r="G1768" s="831"/>
      <c r="H1768" s="831">
        <v>1</v>
      </c>
      <c r="I1768" s="831"/>
      <c r="J1768" s="832">
        <v>0.88</v>
      </c>
      <c r="K1768" s="832"/>
      <c r="L1768" s="833"/>
    </row>
    <row r="1769" spans="1:12" ht="17.100000000000001" customHeight="1">
      <c r="A1769" s="645"/>
      <c r="B1769" s="643"/>
      <c r="C1769" s="643"/>
      <c r="D1769" s="643"/>
      <c r="E1769" s="643"/>
      <c r="F1769" s="643"/>
      <c r="G1769" s="643"/>
      <c r="H1769" s="643"/>
      <c r="I1769" s="643"/>
      <c r="J1769" s="643" t="s">
        <v>14990</v>
      </c>
      <c r="K1769" s="643"/>
      <c r="L1769" s="646" t="s">
        <v>16246</v>
      </c>
    </row>
    <row r="1770" spans="1:12">
      <c r="A1770" s="827" t="s">
        <v>14094</v>
      </c>
      <c r="B1770" s="828"/>
      <c r="C1770" s="828"/>
      <c r="D1770" s="828"/>
      <c r="E1770" s="828"/>
      <c r="F1770" s="828"/>
      <c r="G1770" s="828"/>
      <c r="H1770" s="828"/>
      <c r="I1770" s="641"/>
      <c r="J1770" s="641"/>
      <c r="K1770" s="641"/>
      <c r="L1770" s="642"/>
    </row>
    <row r="1771" spans="1:12" ht="17.100000000000001" customHeight="1">
      <c r="A1771" s="640" t="s">
        <v>14994</v>
      </c>
      <c r="B1771" s="643" t="s">
        <v>14089</v>
      </c>
      <c r="C1771" s="641" t="s">
        <v>14088</v>
      </c>
      <c r="D1771" s="641" t="s">
        <v>14087</v>
      </c>
      <c r="E1771" s="644" t="s">
        <v>14085</v>
      </c>
      <c r="F1771" s="829" t="s">
        <v>14083</v>
      </c>
      <c r="G1771" s="829"/>
      <c r="H1771" s="829" t="s">
        <v>14993</v>
      </c>
      <c r="I1771" s="829"/>
      <c r="J1771" s="829" t="s">
        <v>14082</v>
      </c>
      <c r="K1771" s="829"/>
      <c r="L1771" s="830"/>
    </row>
    <row r="1772" spans="1:12" ht="24" customHeight="1">
      <c r="A1772" s="664" t="s">
        <v>14073</v>
      </c>
      <c r="B1772" s="660" t="s">
        <v>14095</v>
      </c>
      <c r="C1772" s="659" t="s">
        <v>7</v>
      </c>
      <c r="D1772" s="659" t="s">
        <v>11736</v>
      </c>
      <c r="E1772" s="661" t="s">
        <v>26</v>
      </c>
      <c r="F1772" s="831" t="s">
        <v>14996</v>
      </c>
      <c r="G1772" s="831"/>
      <c r="H1772" s="831">
        <v>0.39637840000000002</v>
      </c>
      <c r="I1772" s="831"/>
      <c r="J1772" s="832">
        <v>0.28139999999999998</v>
      </c>
      <c r="K1772" s="832"/>
      <c r="L1772" s="833"/>
    </row>
    <row r="1773" spans="1:12" ht="17.100000000000001" customHeight="1">
      <c r="A1773" s="645"/>
      <c r="B1773" s="643"/>
      <c r="C1773" s="643"/>
      <c r="D1773" s="643"/>
      <c r="E1773" s="643"/>
      <c r="F1773" s="643"/>
      <c r="G1773" s="643"/>
      <c r="H1773" s="643"/>
      <c r="I1773" s="643"/>
      <c r="J1773" s="643" t="s">
        <v>14990</v>
      </c>
      <c r="K1773" s="643"/>
      <c r="L1773" s="646" t="s">
        <v>15131</v>
      </c>
    </row>
    <row r="1774" spans="1:12">
      <c r="A1774" s="827" t="s">
        <v>14096</v>
      </c>
      <c r="B1774" s="828"/>
      <c r="C1774" s="828"/>
      <c r="D1774" s="828"/>
      <c r="E1774" s="828"/>
      <c r="F1774" s="828"/>
      <c r="G1774" s="828"/>
      <c r="H1774" s="828"/>
      <c r="I1774" s="641"/>
      <c r="J1774" s="641"/>
      <c r="K1774" s="641"/>
      <c r="L1774" s="642"/>
    </row>
    <row r="1775" spans="1:12" ht="17.100000000000001" customHeight="1">
      <c r="A1775" s="640" t="s">
        <v>14994</v>
      </c>
      <c r="B1775" s="643" t="s">
        <v>14089</v>
      </c>
      <c r="C1775" s="641" t="s">
        <v>14088</v>
      </c>
      <c r="D1775" s="641" t="s">
        <v>14087</v>
      </c>
      <c r="E1775" s="644" t="s">
        <v>14085</v>
      </c>
      <c r="F1775" s="829" t="s">
        <v>14083</v>
      </c>
      <c r="G1775" s="829"/>
      <c r="H1775" s="829" t="s">
        <v>14993</v>
      </c>
      <c r="I1775" s="829"/>
      <c r="J1775" s="829" t="s">
        <v>14082</v>
      </c>
      <c r="K1775" s="829"/>
      <c r="L1775" s="830"/>
    </row>
    <row r="1776" spans="1:12" ht="24" customHeight="1">
      <c r="A1776" s="664" t="s">
        <v>14073</v>
      </c>
      <c r="B1776" s="660" t="s">
        <v>14097</v>
      </c>
      <c r="C1776" s="659" t="s">
        <v>7</v>
      </c>
      <c r="D1776" s="659" t="s">
        <v>11676</v>
      </c>
      <c r="E1776" s="661" t="s">
        <v>26</v>
      </c>
      <c r="F1776" s="831" t="s">
        <v>14995</v>
      </c>
      <c r="G1776" s="831"/>
      <c r="H1776" s="831">
        <v>0.39637840000000002</v>
      </c>
      <c r="I1776" s="831"/>
      <c r="J1776" s="832">
        <v>2.7699999999999999E-2</v>
      </c>
      <c r="K1776" s="832"/>
      <c r="L1776" s="833"/>
    </row>
    <row r="1777" spans="1:12" ht="17.100000000000001" customHeight="1">
      <c r="A1777" s="645"/>
      <c r="B1777" s="643"/>
      <c r="C1777" s="643"/>
      <c r="D1777" s="643"/>
      <c r="E1777" s="643"/>
      <c r="F1777" s="643"/>
      <c r="G1777" s="643"/>
      <c r="H1777" s="643"/>
      <c r="I1777" s="643"/>
      <c r="J1777" s="643" t="s">
        <v>14990</v>
      </c>
      <c r="K1777" s="643"/>
      <c r="L1777" s="646" t="s">
        <v>15083</v>
      </c>
    </row>
    <row r="1778" spans="1:12">
      <c r="A1778" s="827" t="s">
        <v>14100</v>
      </c>
      <c r="B1778" s="828"/>
      <c r="C1778" s="828"/>
      <c r="D1778" s="828"/>
      <c r="E1778" s="828"/>
      <c r="F1778" s="828"/>
      <c r="G1778" s="828"/>
      <c r="H1778" s="828"/>
      <c r="I1778" s="641"/>
      <c r="J1778" s="641"/>
      <c r="K1778" s="641"/>
      <c r="L1778" s="642"/>
    </row>
    <row r="1779" spans="1:12" ht="17.100000000000001" customHeight="1">
      <c r="A1779" s="640" t="s">
        <v>14994</v>
      </c>
      <c r="B1779" s="643" t="s">
        <v>14089</v>
      </c>
      <c r="C1779" s="641" t="s">
        <v>14088</v>
      </c>
      <c r="D1779" s="641" t="s">
        <v>14087</v>
      </c>
      <c r="E1779" s="644" t="s">
        <v>14085</v>
      </c>
      <c r="F1779" s="829" t="s">
        <v>14083</v>
      </c>
      <c r="G1779" s="829"/>
      <c r="H1779" s="829" t="s">
        <v>14993</v>
      </c>
      <c r="I1779" s="829"/>
      <c r="J1779" s="829" t="s">
        <v>14082</v>
      </c>
      <c r="K1779" s="829"/>
      <c r="L1779" s="830"/>
    </row>
    <row r="1780" spans="1:12" ht="24" customHeight="1">
      <c r="A1780" s="664" t="s">
        <v>14073</v>
      </c>
      <c r="B1780" s="660" t="s">
        <v>14103</v>
      </c>
      <c r="C1780" s="659" t="s">
        <v>7</v>
      </c>
      <c r="D1780" s="659" t="s">
        <v>11501</v>
      </c>
      <c r="E1780" s="661" t="s">
        <v>26</v>
      </c>
      <c r="F1780" s="831" t="s">
        <v>14992</v>
      </c>
      <c r="G1780" s="831"/>
      <c r="H1780" s="831">
        <v>0.39637840000000002</v>
      </c>
      <c r="I1780" s="831"/>
      <c r="J1780" s="832">
        <v>0.872</v>
      </c>
      <c r="K1780" s="832"/>
      <c r="L1780" s="833"/>
    </row>
    <row r="1781" spans="1:12" ht="24" customHeight="1">
      <c r="A1781" s="664" t="s">
        <v>14073</v>
      </c>
      <c r="B1781" s="660" t="s">
        <v>14101</v>
      </c>
      <c r="C1781" s="659" t="s">
        <v>7</v>
      </c>
      <c r="D1781" s="659" t="s">
        <v>11582</v>
      </c>
      <c r="E1781" s="661" t="s">
        <v>26</v>
      </c>
      <c r="F1781" s="831" t="s">
        <v>14991</v>
      </c>
      <c r="G1781" s="831"/>
      <c r="H1781" s="831">
        <v>0.39637840000000002</v>
      </c>
      <c r="I1781" s="831"/>
      <c r="J1781" s="832">
        <v>0.13869999999999999</v>
      </c>
      <c r="K1781" s="832"/>
      <c r="L1781" s="833"/>
    </row>
    <row r="1782" spans="1:12" ht="17.100000000000001" customHeight="1">
      <c r="A1782" s="645"/>
      <c r="B1782" s="643"/>
      <c r="C1782" s="643"/>
      <c r="D1782" s="643"/>
      <c r="E1782" s="643"/>
      <c r="F1782" s="643"/>
      <c r="G1782" s="643"/>
      <c r="H1782" s="643"/>
      <c r="I1782" s="643"/>
      <c r="J1782" s="643" t="s">
        <v>14990</v>
      </c>
      <c r="K1782" s="643"/>
      <c r="L1782" s="646" t="s">
        <v>15687</v>
      </c>
    </row>
    <row r="1783" spans="1:12" ht="17.100000000000001" customHeight="1">
      <c r="A1783" s="640" t="s">
        <v>14988</v>
      </c>
      <c r="B1783" s="641"/>
      <c r="C1783" s="641"/>
      <c r="D1783" s="641"/>
      <c r="E1783" s="641"/>
      <c r="F1783" s="641"/>
      <c r="G1783" s="641"/>
      <c r="H1783" s="641"/>
      <c r="I1783" s="641"/>
      <c r="J1783" s="641"/>
      <c r="K1783" s="641"/>
      <c r="L1783" s="642"/>
    </row>
    <row r="1784" spans="1:12" ht="17.100000000000001" customHeight="1">
      <c r="A1784" s="645"/>
      <c r="B1784" s="643"/>
      <c r="C1784" s="643"/>
      <c r="D1784" s="643"/>
      <c r="E1784" s="643"/>
      <c r="F1784" s="643"/>
      <c r="G1784" s="643"/>
      <c r="H1784" s="643"/>
      <c r="I1784" s="643"/>
      <c r="J1784" s="643" t="s">
        <v>14987</v>
      </c>
      <c r="K1784" s="643"/>
      <c r="L1784" s="646" t="s">
        <v>16245</v>
      </c>
    </row>
    <row r="1785" spans="1:12" ht="17.100000000000001" customHeight="1">
      <c r="A1785" s="645"/>
      <c r="B1785" s="643"/>
      <c r="C1785" s="643"/>
      <c r="D1785" s="643"/>
      <c r="E1785" s="643"/>
      <c r="F1785" s="643"/>
      <c r="G1785" s="643"/>
      <c r="H1785" s="643"/>
      <c r="I1785" s="643"/>
      <c r="J1785" s="643" t="s">
        <v>14985</v>
      </c>
      <c r="K1785" s="643" t="s">
        <v>14984</v>
      </c>
      <c r="L1785" s="646" t="s">
        <v>16186</v>
      </c>
    </row>
    <row r="1786" spans="1:12" ht="17.100000000000001" customHeight="1">
      <c r="A1786" s="645"/>
      <c r="B1786" s="643"/>
      <c r="C1786" s="643"/>
      <c r="D1786" s="643"/>
      <c r="E1786" s="643"/>
      <c r="F1786" s="643"/>
      <c r="G1786" s="643"/>
      <c r="H1786" s="643"/>
      <c r="I1786" s="643"/>
      <c r="J1786" s="643" t="s">
        <v>14982</v>
      </c>
      <c r="K1786" s="643"/>
      <c r="L1786" s="646" t="s">
        <v>16244</v>
      </c>
    </row>
    <row r="1787" spans="1:12" ht="17.100000000000001" customHeight="1">
      <c r="A1787" s="645"/>
      <c r="B1787" s="643"/>
      <c r="C1787" s="643"/>
      <c r="D1787" s="643"/>
      <c r="E1787" s="643"/>
      <c r="F1787" s="643"/>
      <c r="G1787" s="643"/>
      <c r="H1787" s="643"/>
      <c r="I1787" s="643"/>
      <c r="J1787" s="643" t="s">
        <v>14980</v>
      </c>
      <c r="K1787" s="643" t="s">
        <v>14873</v>
      </c>
      <c r="L1787" s="646" t="s">
        <v>16243</v>
      </c>
    </row>
    <row r="1788" spans="1:12" ht="17.100000000000001" customHeight="1">
      <c r="A1788" s="645"/>
      <c r="B1788" s="643"/>
      <c r="C1788" s="643"/>
      <c r="D1788" s="643"/>
      <c r="E1788" s="643"/>
      <c r="F1788" s="643"/>
      <c r="G1788" s="643"/>
      <c r="H1788" s="643"/>
      <c r="I1788" s="643"/>
      <c r="J1788" s="643" t="s">
        <v>14978</v>
      </c>
      <c r="K1788" s="643"/>
      <c r="L1788" s="646" t="s">
        <v>16242</v>
      </c>
    </row>
    <row r="1789" spans="1:12" ht="30" customHeight="1">
      <c r="A1789" s="647"/>
      <c r="B1789" s="644"/>
      <c r="C1789" s="644"/>
      <c r="D1789" s="644"/>
      <c r="E1789" s="644"/>
      <c r="F1789" s="644"/>
      <c r="G1789" s="644"/>
      <c r="H1789" s="644"/>
      <c r="I1789" s="644"/>
      <c r="J1789" s="644"/>
      <c r="K1789" s="644"/>
      <c r="L1789" s="648"/>
    </row>
    <row r="1790" spans="1:12" ht="36" customHeight="1">
      <c r="A1790" s="662" t="s">
        <v>16241</v>
      </c>
      <c r="B1790" s="657" t="s">
        <v>14728</v>
      </c>
      <c r="C1790" s="656" t="s">
        <v>7</v>
      </c>
      <c r="D1790" s="656" t="s">
        <v>400</v>
      </c>
      <c r="E1790" s="658" t="s">
        <v>49</v>
      </c>
      <c r="F1790" s="657"/>
      <c r="G1790" s="657"/>
      <c r="H1790" s="657"/>
      <c r="I1790" s="657"/>
      <c r="J1790" s="657"/>
      <c r="K1790" s="657"/>
      <c r="L1790" s="663"/>
    </row>
    <row r="1791" spans="1:12">
      <c r="A1791" s="827" t="s">
        <v>14098</v>
      </c>
      <c r="B1791" s="828"/>
      <c r="C1791" s="828"/>
      <c r="D1791" s="828"/>
      <c r="E1791" s="828"/>
      <c r="F1791" s="828"/>
      <c r="G1791" s="828"/>
      <c r="H1791" s="828"/>
      <c r="I1791" s="641"/>
      <c r="J1791" s="641"/>
      <c r="K1791" s="641"/>
      <c r="L1791" s="642"/>
    </row>
    <row r="1792" spans="1:12" ht="17.100000000000001" customHeight="1">
      <c r="A1792" s="640" t="s">
        <v>14994</v>
      </c>
      <c r="B1792" s="643" t="s">
        <v>14089</v>
      </c>
      <c r="C1792" s="641" t="s">
        <v>14088</v>
      </c>
      <c r="D1792" s="641" t="s">
        <v>14087</v>
      </c>
      <c r="E1792" s="644" t="s">
        <v>14085</v>
      </c>
      <c r="F1792" s="829" t="s">
        <v>14083</v>
      </c>
      <c r="G1792" s="829"/>
      <c r="H1792" s="829" t="s">
        <v>14993</v>
      </c>
      <c r="I1792" s="829"/>
      <c r="J1792" s="829" t="s">
        <v>14082</v>
      </c>
      <c r="K1792" s="829"/>
      <c r="L1792" s="830"/>
    </row>
    <row r="1793" spans="1:12" ht="24" customHeight="1">
      <c r="A1793" s="664" t="s">
        <v>14073</v>
      </c>
      <c r="B1793" s="660" t="s">
        <v>14277</v>
      </c>
      <c r="C1793" s="659" t="s">
        <v>7</v>
      </c>
      <c r="D1793" s="659" t="s">
        <v>11564</v>
      </c>
      <c r="E1793" s="661" t="s">
        <v>26</v>
      </c>
      <c r="F1793" s="831" t="s">
        <v>15249</v>
      </c>
      <c r="G1793" s="831"/>
      <c r="H1793" s="831">
        <v>0.28331289999999998</v>
      </c>
      <c r="I1793" s="831"/>
      <c r="J1793" s="832">
        <v>0.2351</v>
      </c>
      <c r="K1793" s="832"/>
      <c r="L1793" s="833"/>
    </row>
    <row r="1794" spans="1:12" ht="24" customHeight="1">
      <c r="A1794" s="664" t="s">
        <v>14073</v>
      </c>
      <c r="B1794" s="660" t="s">
        <v>14276</v>
      </c>
      <c r="C1794" s="659" t="s">
        <v>7</v>
      </c>
      <c r="D1794" s="659" t="s">
        <v>11590</v>
      </c>
      <c r="E1794" s="661" t="s">
        <v>26</v>
      </c>
      <c r="F1794" s="831" t="s">
        <v>15248</v>
      </c>
      <c r="G1794" s="831"/>
      <c r="H1794" s="831">
        <v>0.28331289999999998</v>
      </c>
      <c r="I1794" s="831"/>
      <c r="J1794" s="832">
        <v>6.8000000000000005E-2</v>
      </c>
      <c r="K1794" s="832"/>
      <c r="L1794" s="833"/>
    </row>
    <row r="1795" spans="1:12" ht="17.100000000000001" customHeight="1">
      <c r="A1795" s="645"/>
      <c r="B1795" s="643"/>
      <c r="C1795" s="643"/>
      <c r="D1795" s="643"/>
      <c r="E1795" s="643"/>
      <c r="F1795" s="643"/>
      <c r="G1795" s="643"/>
      <c r="H1795" s="643"/>
      <c r="I1795" s="643"/>
      <c r="J1795" s="643" t="s">
        <v>14990</v>
      </c>
      <c r="K1795" s="643"/>
      <c r="L1795" s="646" t="s">
        <v>15084</v>
      </c>
    </row>
    <row r="1796" spans="1:12">
      <c r="A1796" s="827" t="s">
        <v>14092</v>
      </c>
      <c r="B1796" s="828"/>
      <c r="C1796" s="828"/>
      <c r="D1796" s="828"/>
      <c r="E1796" s="828"/>
      <c r="F1796" s="828"/>
      <c r="G1796" s="828"/>
      <c r="H1796" s="828"/>
      <c r="I1796" s="641"/>
      <c r="J1796" s="641"/>
      <c r="K1796" s="641"/>
      <c r="L1796" s="642"/>
    </row>
    <row r="1797" spans="1:12" ht="17.100000000000001" customHeight="1">
      <c r="A1797" s="640" t="s">
        <v>14994</v>
      </c>
      <c r="B1797" s="643" t="s">
        <v>14089</v>
      </c>
      <c r="C1797" s="641" t="s">
        <v>14088</v>
      </c>
      <c r="D1797" s="641" t="s">
        <v>14087</v>
      </c>
      <c r="E1797" s="644" t="s">
        <v>14085</v>
      </c>
      <c r="F1797" s="829" t="s">
        <v>14083</v>
      </c>
      <c r="G1797" s="829"/>
      <c r="H1797" s="829" t="s">
        <v>14993</v>
      </c>
      <c r="I1797" s="829"/>
      <c r="J1797" s="829" t="s">
        <v>14082</v>
      </c>
      <c r="K1797" s="829"/>
      <c r="L1797" s="830"/>
    </row>
    <row r="1798" spans="1:12" ht="24" customHeight="1">
      <c r="A1798" s="664" t="s">
        <v>14073</v>
      </c>
      <c r="B1798" s="660" t="s">
        <v>14290</v>
      </c>
      <c r="C1798" s="659" t="s">
        <v>7</v>
      </c>
      <c r="D1798" s="659" t="s">
        <v>5473</v>
      </c>
      <c r="E1798" s="661" t="s">
        <v>26</v>
      </c>
      <c r="F1798" s="831" t="s">
        <v>15246</v>
      </c>
      <c r="G1798" s="831"/>
      <c r="H1798" s="831">
        <v>0.14423140000000001</v>
      </c>
      <c r="I1798" s="831"/>
      <c r="J1798" s="832">
        <v>0.73409999999999997</v>
      </c>
      <c r="K1798" s="832"/>
      <c r="L1798" s="833"/>
    </row>
    <row r="1799" spans="1:12" ht="24" customHeight="1">
      <c r="A1799" s="664" t="s">
        <v>14073</v>
      </c>
      <c r="B1799" s="660" t="s">
        <v>14278</v>
      </c>
      <c r="C1799" s="659" t="s">
        <v>7</v>
      </c>
      <c r="D1799" s="659" t="s">
        <v>6260</v>
      </c>
      <c r="E1799" s="661" t="s">
        <v>26</v>
      </c>
      <c r="F1799" s="831" t="s">
        <v>15040</v>
      </c>
      <c r="G1799" s="831"/>
      <c r="H1799" s="831">
        <v>0.14423140000000001</v>
      </c>
      <c r="I1799" s="831"/>
      <c r="J1799" s="832">
        <v>1.0369999999999999</v>
      </c>
      <c r="K1799" s="832"/>
      <c r="L1799" s="833"/>
    </row>
    <row r="1800" spans="1:12" ht="17.100000000000001" customHeight="1">
      <c r="A1800" s="645"/>
      <c r="B1800" s="643"/>
      <c r="C1800" s="643"/>
      <c r="D1800" s="643"/>
      <c r="E1800" s="643"/>
      <c r="F1800" s="643"/>
      <c r="G1800" s="643"/>
      <c r="H1800" s="643"/>
      <c r="I1800" s="643"/>
      <c r="J1800" s="643" t="s">
        <v>14990</v>
      </c>
      <c r="K1800" s="643"/>
      <c r="L1800" s="646" t="s">
        <v>16240</v>
      </c>
    </row>
    <row r="1801" spans="1:12">
      <c r="A1801" s="827" t="s">
        <v>14071</v>
      </c>
      <c r="B1801" s="828"/>
      <c r="C1801" s="828"/>
      <c r="D1801" s="828"/>
      <c r="E1801" s="828"/>
      <c r="F1801" s="828"/>
      <c r="G1801" s="828"/>
      <c r="H1801" s="828"/>
      <c r="I1801" s="641"/>
      <c r="J1801" s="641"/>
      <c r="K1801" s="641"/>
      <c r="L1801" s="642"/>
    </row>
    <row r="1802" spans="1:12" ht="17.100000000000001" customHeight="1">
      <c r="A1802" s="640" t="s">
        <v>14994</v>
      </c>
      <c r="B1802" s="643" t="s">
        <v>14089</v>
      </c>
      <c r="C1802" s="641" t="s">
        <v>14088</v>
      </c>
      <c r="D1802" s="641" t="s">
        <v>14087</v>
      </c>
      <c r="E1802" s="644" t="s">
        <v>14085</v>
      </c>
      <c r="F1802" s="829" t="s">
        <v>14083</v>
      </c>
      <c r="G1802" s="829"/>
      <c r="H1802" s="829" t="s">
        <v>14993</v>
      </c>
      <c r="I1802" s="829"/>
      <c r="J1802" s="829" t="s">
        <v>14082</v>
      </c>
      <c r="K1802" s="829"/>
      <c r="L1802" s="830"/>
    </row>
    <row r="1803" spans="1:12" ht="24" customHeight="1">
      <c r="A1803" s="664" t="s">
        <v>14073</v>
      </c>
      <c r="B1803" s="660" t="s">
        <v>14439</v>
      </c>
      <c r="C1803" s="659" t="s">
        <v>7</v>
      </c>
      <c r="D1803" s="659" t="s">
        <v>9083</v>
      </c>
      <c r="E1803" s="661" t="s">
        <v>49</v>
      </c>
      <c r="F1803" s="831" t="s">
        <v>15348</v>
      </c>
      <c r="G1803" s="831"/>
      <c r="H1803" s="831">
        <v>5.2999999999999999E-2</v>
      </c>
      <c r="I1803" s="831"/>
      <c r="J1803" s="832">
        <v>0.09</v>
      </c>
      <c r="K1803" s="832"/>
      <c r="L1803" s="833"/>
    </row>
    <row r="1804" spans="1:12" ht="24" customHeight="1">
      <c r="A1804" s="664" t="s">
        <v>14073</v>
      </c>
      <c r="B1804" s="660" t="s">
        <v>14440</v>
      </c>
      <c r="C1804" s="659" t="s">
        <v>7</v>
      </c>
      <c r="D1804" s="659" t="s">
        <v>5456</v>
      </c>
      <c r="E1804" s="661" t="s">
        <v>49</v>
      </c>
      <c r="F1804" s="831" t="s">
        <v>15347</v>
      </c>
      <c r="G1804" s="831"/>
      <c r="H1804" s="831">
        <v>1.4E-2</v>
      </c>
      <c r="I1804" s="831"/>
      <c r="J1804" s="832">
        <v>1.1100000000000001</v>
      </c>
      <c r="K1804" s="832"/>
      <c r="L1804" s="833"/>
    </row>
    <row r="1805" spans="1:12" ht="24" customHeight="1">
      <c r="A1805" s="664" t="s">
        <v>14073</v>
      </c>
      <c r="B1805" s="660" t="s">
        <v>14438</v>
      </c>
      <c r="C1805" s="659" t="s">
        <v>7</v>
      </c>
      <c r="D1805" s="659" t="s">
        <v>8116</v>
      </c>
      <c r="E1805" s="661" t="s">
        <v>49</v>
      </c>
      <c r="F1805" s="831" t="s">
        <v>15346</v>
      </c>
      <c r="G1805" s="831"/>
      <c r="H1805" s="831">
        <v>1.7000000000000001E-2</v>
      </c>
      <c r="I1805" s="831"/>
      <c r="J1805" s="832">
        <v>1.18</v>
      </c>
      <c r="K1805" s="832"/>
      <c r="L1805" s="833"/>
    </row>
    <row r="1806" spans="1:12" ht="24" customHeight="1">
      <c r="A1806" s="664" t="s">
        <v>14073</v>
      </c>
      <c r="B1806" s="660" t="s">
        <v>14727</v>
      </c>
      <c r="C1806" s="659" t="s">
        <v>7</v>
      </c>
      <c r="D1806" s="659" t="s">
        <v>7056</v>
      </c>
      <c r="E1806" s="661" t="s">
        <v>49</v>
      </c>
      <c r="F1806" s="831" t="s">
        <v>16239</v>
      </c>
      <c r="G1806" s="831"/>
      <c r="H1806" s="831">
        <v>1</v>
      </c>
      <c r="I1806" s="831"/>
      <c r="J1806" s="832">
        <v>2.95</v>
      </c>
      <c r="K1806" s="832"/>
      <c r="L1806" s="833"/>
    </row>
    <row r="1807" spans="1:12" ht="17.100000000000001" customHeight="1">
      <c r="A1807" s="645"/>
      <c r="B1807" s="643"/>
      <c r="C1807" s="643"/>
      <c r="D1807" s="643"/>
      <c r="E1807" s="643"/>
      <c r="F1807" s="643"/>
      <c r="G1807" s="643"/>
      <c r="H1807" s="643"/>
      <c r="I1807" s="643"/>
      <c r="J1807" s="643" t="s">
        <v>14990</v>
      </c>
      <c r="K1807" s="643"/>
      <c r="L1807" s="646" t="s">
        <v>16238</v>
      </c>
    </row>
    <row r="1808" spans="1:12">
      <c r="A1808" s="827" t="s">
        <v>14094</v>
      </c>
      <c r="B1808" s="828"/>
      <c r="C1808" s="828"/>
      <c r="D1808" s="828"/>
      <c r="E1808" s="828"/>
      <c r="F1808" s="828"/>
      <c r="G1808" s="828"/>
      <c r="H1808" s="828"/>
      <c r="I1808" s="641"/>
      <c r="J1808" s="641"/>
      <c r="K1808" s="641"/>
      <c r="L1808" s="642"/>
    </row>
    <row r="1809" spans="1:12" ht="17.100000000000001" customHeight="1">
      <c r="A1809" s="640" t="s">
        <v>14994</v>
      </c>
      <c r="B1809" s="643" t="s">
        <v>14089</v>
      </c>
      <c r="C1809" s="641" t="s">
        <v>14088</v>
      </c>
      <c r="D1809" s="641" t="s">
        <v>14087</v>
      </c>
      <c r="E1809" s="644" t="s">
        <v>14085</v>
      </c>
      <c r="F1809" s="829" t="s">
        <v>14083</v>
      </c>
      <c r="G1809" s="829"/>
      <c r="H1809" s="829" t="s">
        <v>14993</v>
      </c>
      <c r="I1809" s="829"/>
      <c r="J1809" s="829" t="s">
        <v>14082</v>
      </c>
      <c r="K1809" s="829"/>
      <c r="L1809" s="830"/>
    </row>
    <row r="1810" spans="1:12" ht="24" customHeight="1">
      <c r="A1810" s="664" t="s">
        <v>14073</v>
      </c>
      <c r="B1810" s="660" t="s">
        <v>14095</v>
      </c>
      <c r="C1810" s="659" t="s">
        <v>7</v>
      </c>
      <c r="D1810" s="659" t="s">
        <v>11736</v>
      </c>
      <c r="E1810" s="661" t="s">
        <v>26</v>
      </c>
      <c r="F1810" s="831" t="s">
        <v>14996</v>
      </c>
      <c r="G1810" s="831"/>
      <c r="H1810" s="831">
        <v>0.28331289999999998</v>
      </c>
      <c r="I1810" s="831"/>
      <c r="J1810" s="832">
        <v>0.20119999999999999</v>
      </c>
      <c r="K1810" s="832"/>
      <c r="L1810" s="833"/>
    </row>
    <row r="1811" spans="1:12" ht="17.100000000000001" customHeight="1">
      <c r="A1811" s="645"/>
      <c r="B1811" s="643"/>
      <c r="C1811" s="643"/>
      <c r="D1811" s="643"/>
      <c r="E1811" s="643"/>
      <c r="F1811" s="643"/>
      <c r="G1811" s="643"/>
      <c r="H1811" s="643"/>
      <c r="I1811" s="643"/>
      <c r="J1811" s="643" t="s">
        <v>14990</v>
      </c>
      <c r="K1811" s="643"/>
      <c r="L1811" s="646" t="s">
        <v>15161</v>
      </c>
    </row>
    <row r="1812" spans="1:12">
      <c r="A1812" s="827" t="s">
        <v>14096</v>
      </c>
      <c r="B1812" s="828"/>
      <c r="C1812" s="828"/>
      <c r="D1812" s="828"/>
      <c r="E1812" s="828"/>
      <c r="F1812" s="828"/>
      <c r="G1812" s="828"/>
      <c r="H1812" s="828"/>
      <c r="I1812" s="641"/>
      <c r="J1812" s="641"/>
      <c r="K1812" s="641"/>
      <c r="L1812" s="642"/>
    </row>
    <row r="1813" spans="1:12" ht="17.100000000000001" customHeight="1">
      <c r="A1813" s="640" t="s">
        <v>14994</v>
      </c>
      <c r="B1813" s="643" t="s">
        <v>14089</v>
      </c>
      <c r="C1813" s="641" t="s">
        <v>14088</v>
      </c>
      <c r="D1813" s="641" t="s">
        <v>14087</v>
      </c>
      <c r="E1813" s="644" t="s">
        <v>14085</v>
      </c>
      <c r="F1813" s="829" t="s">
        <v>14083</v>
      </c>
      <c r="G1813" s="829"/>
      <c r="H1813" s="829" t="s">
        <v>14993</v>
      </c>
      <c r="I1813" s="829"/>
      <c r="J1813" s="829" t="s">
        <v>14082</v>
      </c>
      <c r="K1813" s="829"/>
      <c r="L1813" s="830"/>
    </row>
    <row r="1814" spans="1:12" ht="24" customHeight="1">
      <c r="A1814" s="664" t="s">
        <v>14073</v>
      </c>
      <c r="B1814" s="660" t="s">
        <v>14097</v>
      </c>
      <c r="C1814" s="659" t="s">
        <v>7</v>
      </c>
      <c r="D1814" s="659" t="s">
        <v>11676</v>
      </c>
      <c r="E1814" s="661" t="s">
        <v>26</v>
      </c>
      <c r="F1814" s="831" t="s">
        <v>14995</v>
      </c>
      <c r="G1814" s="831"/>
      <c r="H1814" s="831">
        <v>0.28331289999999998</v>
      </c>
      <c r="I1814" s="831"/>
      <c r="J1814" s="832">
        <v>1.9800000000000002E-2</v>
      </c>
      <c r="K1814" s="832"/>
      <c r="L1814" s="833"/>
    </row>
    <row r="1815" spans="1:12" ht="17.100000000000001" customHeight="1">
      <c r="A1815" s="645"/>
      <c r="B1815" s="643"/>
      <c r="C1815" s="643"/>
      <c r="D1815" s="643"/>
      <c r="E1815" s="643"/>
      <c r="F1815" s="643"/>
      <c r="G1815" s="643"/>
      <c r="H1815" s="643"/>
      <c r="I1815" s="643"/>
      <c r="J1815" s="643" t="s">
        <v>14990</v>
      </c>
      <c r="K1815" s="643"/>
      <c r="L1815" s="646" t="s">
        <v>15009</v>
      </c>
    </row>
    <row r="1816" spans="1:12">
      <c r="A1816" s="827" t="s">
        <v>14100</v>
      </c>
      <c r="B1816" s="828"/>
      <c r="C1816" s="828"/>
      <c r="D1816" s="828"/>
      <c r="E1816" s="828"/>
      <c r="F1816" s="828"/>
      <c r="G1816" s="828"/>
      <c r="H1816" s="828"/>
      <c r="I1816" s="641"/>
      <c r="J1816" s="641"/>
      <c r="K1816" s="641"/>
      <c r="L1816" s="642"/>
    </row>
    <row r="1817" spans="1:12" ht="17.100000000000001" customHeight="1">
      <c r="A1817" s="640" t="s">
        <v>14994</v>
      </c>
      <c r="B1817" s="643" t="s">
        <v>14089</v>
      </c>
      <c r="C1817" s="641" t="s">
        <v>14088</v>
      </c>
      <c r="D1817" s="641" t="s">
        <v>14087</v>
      </c>
      <c r="E1817" s="644" t="s">
        <v>14085</v>
      </c>
      <c r="F1817" s="829" t="s">
        <v>14083</v>
      </c>
      <c r="G1817" s="829"/>
      <c r="H1817" s="829" t="s">
        <v>14993</v>
      </c>
      <c r="I1817" s="829"/>
      <c r="J1817" s="829" t="s">
        <v>14082</v>
      </c>
      <c r="K1817" s="829"/>
      <c r="L1817" s="830"/>
    </row>
    <row r="1818" spans="1:12" ht="24" customHeight="1">
      <c r="A1818" s="664" t="s">
        <v>14073</v>
      </c>
      <c r="B1818" s="660" t="s">
        <v>14103</v>
      </c>
      <c r="C1818" s="659" t="s">
        <v>7</v>
      </c>
      <c r="D1818" s="659" t="s">
        <v>11501</v>
      </c>
      <c r="E1818" s="661" t="s">
        <v>26</v>
      </c>
      <c r="F1818" s="831" t="s">
        <v>14992</v>
      </c>
      <c r="G1818" s="831"/>
      <c r="H1818" s="831">
        <v>0.28331289999999998</v>
      </c>
      <c r="I1818" s="831"/>
      <c r="J1818" s="832">
        <v>0.62329999999999997</v>
      </c>
      <c r="K1818" s="832"/>
      <c r="L1818" s="833"/>
    </row>
    <row r="1819" spans="1:12" ht="24" customHeight="1">
      <c r="A1819" s="664" t="s">
        <v>14073</v>
      </c>
      <c r="B1819" s="660" t="s">
        <v>14101</v>
      </c>
      <c r="C1819" s="659" t="s">
        <v>7</v>
      </c>
      <c r="D1819" s="659" t="s">
        <v>11582</v>
      </c>
      <c r="E1819" s="661" t="s">
        <v>26</v>
      </c>
      <c r="F1819" s="831" t="s">
        <v>14991</v>
      </c>
      <c r="G1819" s="831"/>
      <c r="H1819" s="831">
        <v>0.28331289999999998</v>
      </c>
      <c r="I1819" s="831"/>
      <c r="J1819" s="832">
        <v>9.9199999999999997E-2</v>
      </c>
      <c r="K1819" s="832"/>
      <c r="L1819" s="833"/>
    </row>
    <row r="1820" spans="1:12" ht="17.100000000000001" customHeight="1">
      <c r="A1820" s="645"/>
      <c r="B1820" s="643"/>
      <c r="C1820" s="643"/>
      <c r="D1820" s="643"/>
      <c r="E1820" s="643"/>
      <c r="F1820" s="643"/>
      <c r="G1820" s="643"/>
      <c r="H1820" s="643"/>
      <c r="I1820" s="643"/>
      <c r="J1820" s="643" t="s">
        <v>14990</v>
      </c>
      <c r="K1820" s="643"/>
      <c r="L1820" s="646" t="s">
        <v>15570</v>
      </c>
    </row>
    <row r="1821" spans="1:12" ht="17.100000000000001" customHeight="1">
      <c r="A1821" s="640" t="s">
        <v>14988</v>
      </c>
      <c r="B1821" s="641"/>
      <c r="C1821" s="641"/>
      <c r="D1821" s="641"/>
      <c r="E1821" s="641"/>
      <c r="F1821" s="641"/>
      <c r="G1821" s="641"/>
      <c r="H1821" s="641"/>
      <c r="I1821" s="641"/>
      <c r="J1821" s="641"/>
      <c r="K1821" s="641"/>
      <c r="L1821" s="642"/>
    </row>
    <row r="1822" spans="1:12" ht="17.100000000000001" customHeight="1">
      <c r="A1822" s="645"/>
      <c r="B1822" s="643"/>
      <c r="C1822" s="643"/>
      <c r="D1822" s="643"/>
      <c r="E1822" s="643"/>
      <c r="F1822" s="643"/>
      <c r="G1822" s="643"/>
      <c r="H1822" s="643"/>
      <c r="I1822" s="643"/>
      <c r="J1822" s="643" t="s">
        <v>14987</v>
      </c>
      <c r="K1822" s="643"/>
      <c r="L1822" s="646" t="s">
        <v>16237</v>
      </c>
    </row>
    <row r="1823" spans="1:12" ht="17.100000000000001" customHeight="1">
      <c r="A1823" s="645"/>
      <c r="B1823" s="643"/>
      <c r="C1823" s="643"/>
      <c r="D1823" s="643"/>
      <c r="E1823" s="643"/>
      <c r="F1823" s="643"/>
      <c r="G1823" s="643"/>
      <c r="H1823" s="643"/>
      <c r="I1823" s="643"/>
      <c r="J1823" s="643" t="s">
        <v>14985</v>
      </c>
      <c r="K1823" s="643" t="s">
        <v>14984</v>
      </c>
      <c r="L1823" s="646" t="s">
        <v>15295</v>
      </c>
    </row>
    <row r="1824" spans="1:12" ht="17.100000000000001" customHeight="1">
      <c r="A1824" s="645"/>
      <c r="B1824" s="643"/>
      <c r="C1824" s="643"/>
      <c r="D1824" s="643"/>
      <c r="E1824" s="643"/>
      <c r="F1824" s="643"/>
      <c r="G1824" s="643"/>
      <c r="H1824" s="643"/>
      <c r="I1824" s="643"/>
      <c r="J1824" s="643" t="s">
        <v>14982</v>
      </c>
      <c r="K1824" s="643"/>
      <c r="L1824" s="646" t="s">
        <v>16236</v>
      </c>
    </row>
    <row r="1825" spans="1:12" ht="17.100000000000001" customHeight="1">
      <c r="A1825" s="645"/>
      <c r="B1825" s="643"/>
      <c r="C1825" s="643"/>
      <c r="D1825" s="643"/>
      <c r="E1825" s="643"/>
      <c r="F1825" s="643"/>
      <c r="G1825" s="643"/>
      <c r="H1825" s="643"/>
      <c r="I1825" s="643"/>
      <c r="J1825" s="643" t="s">
        <v>14980</v>
      </c>
      <c r="K1825" s="643" t="s">
        <v>14873</v>
      </c>
      <c r="L1825" s="646" t="s">
        <v>15614</v>
      </c>
    </row>
    <row r="1826" spans="1:12" ht="17.100000000000001" customHeight="1">
      <c r="A1826" s="645"/>
      <c r="B1826" s="643"/>
      <c r="C1826" s="643"/>
      <c r="D1826" s="643"/>
      <c r="E1826" s="643"/>
      <c r="F1826" s="643"/>
      <c r="G1826" s="643"/>
      <c r="H1826" s="643"/>
      <c r="I1826" s="643"/>
      <c r="J1826" s="643" t="s">
        <v>14978</v>
      </c>
      <c r="K1826" s="643"/>
      <c r="L1826" s="646" t="s">
        <v>16235</v>
      </c>
    </row>
    <row r="1827" spans="1:12" ht="30" customHeight="1">
      <c r="A1827" s="647"/>
      <c r="B1827" s="644"/>
      <c r="C1827" s="644"/>
      <c r="D1827" s="644"/>
      <c r="E1827" s="644"/>
      <c r="F1827" s="644"/>
      <c r="G1827" s="644"/>
      <c r="H1827" s="644"/>
      <c r="I1827" s="644"/>
      <c r="J1827" s="644"/>
      <c r="K1827" s="644"/>
      <c r="L1827" s="648"/>
    </row>
    <row r="1828" spans="1:12" ht="24" customHeight="1">
      <c r="A1828" s="662" t="s">
        <v>16234</v>
      </c>
      <c r="B1828" s="657" t="s">
        <v>14725</v>
      </c>
      <c r="C1828" s="656" t="s">
        <v>7</v>
      </c>
      <c r="D1828" s="656" t="s">
        <v>2047</v>
      </c>
      <c r="E1828" s="658" t="s">
        <v>49</v>
      </c>
      <c r="F1828" s="657"/>
      <c r="G1828" s="657"/>
      <c r="H1828" s="657"/>
      <c r="I1828" s="657"/>
      <c r="J1828" s="657"/>
      <c r="K1828" s="657"/>
      <c r="L1828" s="663"/>
    </row>
    <row r="1829" spans="1:12">
      <c r="A1829" s="827" t="s">
        <v>14098</v>
      </c>
      <c r="B1829" s="828"/>
      <c r="C1829" s="828"/>
      <c r="D1829" s="828"/>
      <c r="E1829" s="828"/>
      <c r="F1829" s="828"/>
      <c r="G1829" s="828"/>
      <c r="H1829" s="828"/>
      <c r="I1829" s="641"/>
      <c r="J1829" s="641"/>
      <c r="K1829" s="641"/>
      <c r="L1829" s="642"/>
    </row>
    <row r="1830" spans="1:12" ht="17.100000000000001" customHeight="1">
      <c r="A1830" s="640" t="s">
        <v>14994</v>
      </c>
      <c r="B1830" s="643" t="s">
        <v>14089</v>
      </c>
      <c r="C1830" s="641" t="s">
        <v>14088</v>
      </c>
      <c r="D1830" s="641" t="s">
        <v>14087</v>
      </c>
      <c r="E1830" s="644" t="s">
        <v>14085</v>
      </c>
      <c r="F1830" s="829" t="s">
        <v>14083</v>
      </c>
      <c r="G1830" s="829"/>
      <c r="H1830" s="829" t="s">
        <v>14993</v>
      </c>
      <c r="I1830" s="829"/>
      <c r="J1830" s="829" t="s">
        <v>14082</v>
      </c>
      <c r="K1830" s="829"/>
      <c r="L1830" s="830"/>
    </row>
    <row r="1831" spans="1:12" ht="24" customHeight="1">
      <c r="A1831" s="664" t="s">
        <v>14073</v>
      </c>
      <c r="B1831" s="660" t="s">
        <v>14277</v>
      </c>
      <c r="C1831" s="659" t="s">
        <v>7</v>
      </c>
      <c r="D1831" s="659" t="s">
        <v>11564</v>
      </c>
      <c r="E1831" s="661" t="s">
        <v>26</v>
      </c>
      <c r="F1831" s="831" t="s">
        <v>15249</v>
      </c>
      <c r="G1831" s="831"/>
      <c r="H1831" s="831">
        <v>0.28530699999999998</v>
      </c>
      <c r="I1831" s="831"/>
      <c r="J1831" s="832">
        <v>0.23680000000000001</v>
      </c>
      <c r="K1831" s="832"/>
      <c r="L1831" s="833"/>
    </row>
    <row r="1832" spans="1:12" ht="24" customHeight="1">
      <c r="A1832" s="664" t="s">
        <v>14073</v>
      </c>
      <c r="B1832" s="660" t="s">
        <v>14276</v>
      </c>
      <c r="C1832" s="659" t="s">
        <v>7</v>
      </c>
      <c r="D1832" s="659" t="s">
        <v>11590</v>
      </c>
      <c r="E1832" s="661" t="s">
        <v>26</v>
      </c>
      <c r="F1832" s="831" t="s">
        <v>15248</v>
      </c>
      <c r="G1832" s="831"/>
      <c r="H1832" s="831">
        <v>0.28530699999999998</v>
      </c>
      <c r="I1832" s="831"/>
      <c r="J1832" s="832">
        <v>6.8500000000000005E-2</v>
      </c>
      <c r="K1832" s="832"/>
      <c r="L1832" s="833"/>
    </row>
    <row r="1833" spans="1:12" ht="17.100000000000001" customHeight="1">
      <c r="A1833" s="645"/>
      <c r="B1833" s="643"/>
      <c r="C1833" s="643"/>
      <c r="D1833" s="643"/>
      <c r="E1833" s="643"/>
      <c r="F1833" s="643"/>
      <c r="G1833" s="643"/>
      <c r="H1833" s="643"/>
      <c r="I1833" s="643"/>
      <c r="J1833" s="643" t="s">
        <v>14990</v>
      </c>
      <c r="K1833" s="643"/>
      <c r="L1833" s="646" t="s">
        <v>15697</v>
      </c>
    </row>
    <row r="1834" spans="1:12">
      <c r="A1834" s="827" t="s">
        <v>14092</v>
      </c>
      <c r="B1834" s="828"/>
      <c r="C1834" s="828"/>
      <c r="D1834" s="828"/>
      <c r="E1834" s="828"/>
      <c r="F1834" s="828"/>
      <c r="G1834" s="828"/>
      <c r="H1834" s="828"/>
      <c r="I1834" s="641"/>
      <c r="J1834" s="641"/>
      <c r="K1834" s="641"/>
      <c r="L1834" s="642"/>
    </row>
    <row r="1835" spans="1:12" ht="17.100000000000001" customHeight="1">
      <c r="A1835" s="640" t="s">
        <v>14994</v>
      </c>
      <c r="B1835" s="643" t="s">
        <v>14089</v>
      </c>
      <c r="C1835" s="641" t="s">
        <v>14088</v>
      </c>
      <c r="D1835" s="641" t="s">
        <v>14087</v>
      </c>
      <c r="E1835" s="644" t="s">
        <v>14085</v>
      </c>
      <c r="F1835" s="829" t="s">
        <v>14083</v>
      </c>
      <c r="G1835" s="829"/>
      <c r="H1835" s="829" t="s">
        <v>14993</v>
      </c>
      <c r="I1835" s="829"/>
      <c r="J1835" s="829" t="s">
        <v>14082</v>
      </c>
      <c r="K1835" s="829"/>
      <c r="L1835" s="830"/>
    </row>
    <row r="1836" spans="1:12" ht="24" customHeight="1">
      <c r="A1836" s="664" t="s">
        <v>14073</v>
      </c>
      <c r="B1836" s="660" t="s">
        <v>14290</v>
      </c>
      <c r="C1836" s="659" t="s">
        <v>7</v>
      </c>
      <c r="D1836" s="659" t="s">
        <v>5473</v>
      </c>
      <c r="E1836" s="661" t="s">
        <v>26</v>
      </c>
      <c r="F1836" s="831" t="s">
        <v>15246</v>
      </c>
      <c r="G1836" s="831"/>
      <c r="H1836" s="831">
        <v>0.1451163</v>
      </c>
      <c r="I1836" s="831"/>
      <c r="J1836" s="832">
        <v>0.73860000000000003</v>
      </c>
      <c r="K1836" s="832"/>
      <c r="L1836" s="833"/>
    </row>
    <row r="1837" spans="1:12" ht="24" customHeight="1">
      <c r="A1837" s="664" t="s">
        <v>14073</v>
      </c>
      <c r="B1837" s="660" t="s">
        <v>14278</v>
      </c>
      <c r="C1837" s="659" t="s">
        <v>7</v>
      </c>
      <c r="D1837" s="659" t="s">
        <v>6260</v>
      </c>
      <c r="E1837" s="661" t="s">
        <v>26</v>
      </c>
      <c r="F1837" s="831" t="s">
        <v>15040</v>
      </c>
      <c r="G1837" s="831"/>
      <c r="H1837" s="831">
        <v>0.1451163</v>
      </c>
      <c r="I1837" s="831"/>
      <c r="J1837" s="832">
        <v>1.0434000000000001</v>
      </c>
      <c r="K1837" s="832"/>
      <c r="L1837" s="833"/>
    </row>
    <row r="1838" spans="1:12" ht="17.100000000000001" customHeight="1">
      <c r="A1838" s="645"/>
      <c r="B1838" s="643"/>
      <c r="C1838" s="643"/>
      <c r="D1838" s="643"/>
      <c r="E1838" s="643"/>
      <c r="F1838" s="643"/>
      <c r="G1838" s="643"/>
      <c r="H1838" s="643"/>
      <c r="I1838" s="643"/>
      <c r="J1838" s="643" t="s">
        <v>14990</v>
      </c>
      <c r="K1838" s="643"/>
      <c r="L1838" s="646" t="s">
        <v>16218</v>
      </c>
    </row>
    <row r="1839" spans="1:12">
      <c r="A1839" s="827" t="s">
        <v>14071</v>
      </c>
      <c r="B1839" s="828"/>
      <c r="C1839" s="828"/>
      <c r="D1839" s="828"/>
      <c r="E1839" s="828"/>
      <c r="F1839" s="828"/>
      <c r="G1839" s="828"/>
      <c r="H1839" s="828"/>
      <c r="I1839" s="641"/>
      <c r="J1839" s="641"/>
      <c r="K1839" s="641"/>
      <c r="L1839" s="642"/>
    </row>
    <row r="1840" spans="1:12" ht="17.100000000000001" customHeight="1">
      <c r="A1840" s="640" t="s">
        <v>14994</v>
      </c>
      <c r="B1840" s="643" t="s">
        <v>14089</v>
      </c>
      <c r="C1840" s="641" t="s">
        <v>14088</v>
      </c>
      <c r="D1840" s="641" t="s">
        <v>14087</v>
      </c>
      <c r="E1840" s="644" t="s">
        <v>14085</v>
      </c>
      <c r="F1840" s="829" t="s">
        <v>14083</v>
      </c>
      <c r="G1840" s="829"/>
      <c r="H1840" s="829" t="s">
        <v>14993</v>
      </c>
      <c r="I1840" s="829"/>
      <c r="J1840" s="829" t="s">
        <v>14082</v>
      </c>
      <c r="K1840" s="829"/>
      <c r="L1840" s="830"/>
    </row>
    <row r="1841" spans="1:12" ht="24" customHeight="1">
      <c r="A1841" s="664" t="s">
        <v>14073</v>
      </c>
      <c r="B1841" s="660" t="s">
        <v>14439</v>
      </c>
      <c r="C1841" s="659" t="s">
        <v>7</v>
      </c>
      <c r="D1841" s="659" t="s">
        <v>9083</v>
      </c>
      <c r="E1841" s="661" t="s">
        <v>49</v>
      </c>
      <c r="F1841" s="831" t="s">
        <v>15348</v>
      </c>
      <c r="G1841" s="831"/>
      <c r="H1841" s="831">
        <v>3.5999999999999997E-2</v>
      </c>
      <c r="I1841" s="831"/>
      <c r="J1841" s="832">
        <v>0.06</v>
      </c>
      <c r="K1841" s="832"/>
      <c r="L1841" s="833"/>
    </row>
    <row r="1842" spans="1:12" ht="24" customHeight="1">
      <c r="A1842" s="664" t="s">
        <v>14073</v>
      </c>
      <c r="B1842" s="660" t="s">
        <v>14440</v>
      </c>
      <c r="C1842" s="659" t="s">
        <v>7</v>
      </c>
      <c r="D1842" s="659" t="s">
        <v>5456</v>
      </c>
      <c r="E1842" s="661" t="s">
        <v>49</v>
      </c>
      <c r="F1842" s="831" t="s">
        <v>15347</v>
      </c>
      <c r="G1842" s="831"/>
      <c r="H1842" s="831">
        <v>2.5999999999999999E-2</v>
      </c>
      <c r="I1842" s="831"/>
      <c r="J1842" s="832">
        <v>2.0699999999999998</v>
      </c>
      <c r="K1842" s="832"/>
      <c r="L1842" s="833"/>
    </row>
    <row r="1843" spans="1:12" ht="24" customHeight="1">
      <c r="A1843" s="664" t="s">
        <v>14073</v>
      </c>
      <c r="B1843" s="660" t="s">
        <v>14438</v>
      </c>
      <c r="C1843" s="659" t="s">
        <v>7</v>
      </c>
      <c r="D1843" s="659" t="s">
        <v>8116</v>
      </c>
      <c r="E1843" s="661" t="s">
        <v>49</v>
      </c>
      <c r="F1843" s="831" t="s">
        <v>15346</v>
      </c>
      <c r="G1843" s="831"/>
      <c r="H1843" s="831">
        <v>3.3000000000000002E-2</v>
      </c>
      <c r="I1843" s="831"/>
      <c r="J1843" s="832">
        <v>2.29</v>
      </c>
      <c r="K1843" s="832"/>
      <c r="L1843" s="833"/>
    </row>
    <row r="1844" spans="1:12" ht="24" customHeight="1">
      <c r="A1844" s="664" t="s">
        <v>14073</v>
      </c>
      <c r="B1844" s="660" t="s">
        <v>14724</v>
      </c>
      <c r="C1844" s="659" t="s">
        <v>7</v>
      </c>
      <c r="D1844" s="659" t="s">
        <v>7058</v>
      </c>
      <c r="E1844" s="661" t="s">
        <v>49</v>
      </c>
      <c r="F1844" s="831" t="s">
        <v>16233</v>
      </c>
      <c r="G1844" s="831"/>
      <c r="H1844" s="831">
        <v>1</v>
      </c>
      <c r="I1844" s="831"/>
      <c r="J1844" s="832">
        <v>7.21</v>
      </c>
      <c r="K1844" s="832"/>
      <c r="L1844" s="833"/>
    </row>
    <row r="1845" spans="1:12" ht="17.100000000000001" customHeight="1">
      <c r="A1845" s="645"/>
      <c r="B1845" s="643"/>
      <c r="C1845" s="643"/>
      <c r="D1845" s="643"/>
      <c r="E1845" s="643"/>
      <c r="F1845" s="643"/>
      <c r="G1845" s="643"/>
      <c r="H1845" s="643"/>
      <c r="I1845" s="643"/>
      <c r="J1845" s="643" t="s">
        <v>14990</v>
      </c>
      <c r="K1845" s="643"/>
      <c r="L1845" s="646" t="s">
        <v>16232</v>
      </c>
    </row>
    <row r="1846" spans="1:12">
      <c r="A1846" s="827" t="s">
        <v>14094</v>
      </c>
      <c r="B1846" s="828"/>
      <c r="C1846" s="828"/>
      <c r="D1846" s="828"/>
      <c r="E1846" s="828"/>
      <c r="F1846" s="828"/>
      <c r="G1846" s="828"/>
      <c r="H1846" s="828"/>
      <c r="I1846" s="641"/>
      <c r="J1846" s="641"/>
      <c r="K1846" s="641"/>
      <c r="L1846" s="642"/>
    </row>
    <row r="1847" spans="1:12" ht="17.100000000000001" customHeight="1">
      <c r="A1847" s="640" t="s">
        <v>14994</v>
      </c>
      <c r="B1847" s="643" t="s">
        <v>14089</v>
      </c>
      <c r="C1847" s="641" t="s">
        <v>14088</v>
      </c>
      <c r="D1847" s="641" t="s">
        <v>14087</v>
      </c>
      <c r="E1847" s="644" t="s">
        <v>14085</v>
      </c>
      <c r="F1847" s="829" t="s">
        <v>14083</v>
      </c>
      <c r="G1847" s="829"/>
      <c r="H1847" s="829" t="s">
        <v>14993</v>
      </c>
      <c r="I1847" s="829"/>
      <c r="J1847" s="829" t="s">
        <v>14082</v>
      </c>
      <c r="K1847" s="829"/>
      <c r="L1847" s="830"/>
    </row>
    <row r="1848" spans="1:12" ht="24" customHeight="1">
      <c r="A1848" s="664" t="s">
        <v>14073</v>
      </c>
      <c r="B1848" s="660" t="s">
        <v>14095</v>
      </c>
      <c r="C1848" s="659" t="s">
        <v>7</v>
      </c>
      <c r="D1848" s="659" t="s">
        <v>11736</v>
      </c>
      <c r="E1848" s="661" t="s">
        <v>26</v>
      </c>
      <c r="F1848" s="831" t="s">
        <v>14996</v>
      </c>
      <c r="G1848" s="831"/>
      <c r="H1848" s="831">
        <v>0.28530699999999998</v>
      </c>
      <c r="I1848" s="831"/>
      <c r="J1848" s="832">
        <v>0.2026</v>
      </c>
      <c r="K1848" s="832"/>
      <c r="L1848" s="833"/>
    </row>
    <row r="1849" spans="1:12" ht="17.100000000000001" customHeight="1">
      <c r="A1849" s="645"/>
      <c r="B1849" s="643"/>
      <c r="C1849" s="643"/>
      <c r="D1849" s="643"/>
      <c r="E1849" s="643"/>
      <c r="F1849" s="643"/>
      <c r="G1849" s="643"/>
      <c r="H1849" s="643"/>
      <c r="I1849" s="643"/>
      <c r="J1849" s="643" t="s">
        <v>14990</v>
      </c>
      <c r="K1849" s="643"/>
      <c r="L1849" s="646" t="s">
        <v>15161</v>
      </c>
    </row>
    <row r="1850" spans="1:12">
      <c r="A1850" s="827" t="s">
        <v>14096</v>
      </c>
      <c r="B1850" s="828"/>
      <c r="C1850" s="828"/>
      <c r="D1850" s="828"/>
      <c r="E1850" s="828"/>
      <c r="F1850" s="828"/>
      <c r="G1850" s="828"/>
      <c r="H1850" s="828"/>
      <c r="I1850" s="641"/>
      <c r="J1850" s="641"/>
      <c r="K1850" s="641"/>
      <c r="L1850" s="642"/>
    </row>
    <row r="1851" spans="1:12" ht="17.100000000000001" customHeight="1">
      <c r="A1851" s="640" t="s">
        <v>14994</v>
      </c>
      <c r="B1851" s="643" t="s">
        <v>14089</v>
      </c>
      <c r="C1851" s="641" t="s">
        <v>14088</v>
      </c>
      <c r="D1851" s="641" t="s">
        <v>14087</v>
      </c>
      <c r="E1851" s="644" t="s">
        <v>14085</v>
      </c>
      <c r="F1851" s="829" t="s">
        <v>14083</v>
      </c>
      <c r="G1851" s="829"/>
      <c r="H1851" s="829" t="s">
        <v>14993</v>
      </c>
      <c r="I1851" s="829"/>
      <c r="J1851" s="829" t="s">
        <v>14082</v>
      </c>
      <c r="K1851" s="829"/>
      <c r="L1851" s="830"/>
    </row>
    <row r="1852" spans="1:12" ht="24" customHeight="1">
      <c r="A1852" s="664" t="s">
        <v>14073</v>
      </c>
      <c r="B1852" s="660" t="s">
        <v>14097</v>
      </c>
      <c r="C1852" s="659" t="s">
        <v>7</v>
      </c>
      <c r="D1852" s="659" t="s">
        <v>11676</v>
      </c>
      <c r="E1852" s="661" t="s">
        <v>26</v>
      </c>
      <c r="F1852" s="831" t="s">
        <v>14995</v>
      </c>
      <c r="G1852" s="831"/>
      <c r="H1852" s="831">
        <v>0.28530699999999998</v>
      </c>
      <c r="I1852" s="831"/>
      <c r="J1852" s="832">
        <v>0.02</v>
      </c>
      <c r="K1852" s="832"/>
      <c r="L1852" s="833"/>
    </row>
    <row r="1853" spans="1:12" ht="17.100000000000001" customHeight="1">
      <c r="A1853" s="645"/>
      <c r="B1853" s="643"/>
      <c r="C1853" s="643"/>
      <c r="D1853" s="643"/>
      <c r="E1853" s="643"/>
      <c r="F1853" s="643"/>
      <c r="G1853" s="643"/>
      <c r="H1853" s="643"/>
      <c r="I1853" s="643"/>
      <c r="J1853" s="643" t="s">
        <v>14990</v>
      </c>
      <c r="K1853" s="643"/>
      <c r="L1853" s="646" t="s">
        <v>15009</v>
      </c>
    </row>
    <row r="1854" spans="1:12">
      <c r="A1854" s="827" t="s">
        <v>14100</v>
      </c>
      <c r="B1854" s="828"/>
      <c r="C1854" s="828"/>
      <c r="D1854" s="828"/>
      <c r="E1854" s="828"/>
      <c r="F1854" s="828"/>
      <c r="G1854" s="828"/>
      <c r="H1854" s="828"/>
      <c r="I1854" s="641"/>
      <c r="J1854" s="641"/>
      <c r="K1854" s="641"/>
      <c r="L1854" s="642"/>
    </row>
    <row r="1855" spans="1:12" ht="17.100000000000001" customHeight="1">
      <c r="A1855" s="640" t="s">
        <v>14994</v>
      </c>
      <c r="B1855" s="643" t="s">
        <v>14089</v>
      </c>
      <c r="C1855" s="641" t="s">
        <v>14088</v>
      </c>
      <c r="D1855" s="641" t="s">
        <v>14087</v>
      </c>
      <c r="E1855" s="644" t="s">
        <v>14085</v>
      </c>
      <c r="F1855" s="829" t="s">
        <v>14083</v>
      </c>
      <c r="G1855" s="829"/>
      <c r="H1855" s="829" t="s">
        <v>14993</v>
      </c>
      <c r="I1855" s="829"/>
      <c r="J1855" s="829" t="s">
        <v>14082</v>
      </c>
      <c r="K1855" s="829"/>
      <c r="L1855" s="830"/>
    </row>
    <row r="1856" spans="1:12" ht="24" customHeight="1">
      <c r="A1856" s="664" t="s">
        <v>14073</v>
      </c>
      <c r="B1856" s="660" t="s">
        <v>14103</v>
      </c>
      <c r="C1856" s="659" t="s">
        <v>7</v>
      </c>
      <c r="D1856" s="659" t="s">
        <v>11501</v>
      </c>
      <c r="E1856" s="661" t="s">
        <v>26</v>
      </c>
      <c r="F1856" s="831" t="s">
        <v>14992</v>
      </c>
      <c r="G1856" s="831"/>
      <c r="H1856" s="831">
        <v>0.28530699999999998</v>
      </c>
      <c r="I1856" s="831"/>
      <c r="J1856" s="832">
        <v>0.62770000000000004</v>
      </c>
      <c r="K1856" s="832"/>
      <c r="L1856" s="833"/>
    </row>
    <row r="1857" spans="1:12" ht="24" customHeight="1">
      <c r="A1857" s="664" t="s">
        <v>14073</v>
      </c>
      <c r="B1857" s="660" t="s">
        <v>14101</v>
      </c>
      <c r="C1857" s="659" t="s">
        <v>7</v>
      </c>
      <c r="D1857" s="659" t="s">
        <v>11582</v>
      </c>
      <c r="E1857" s="661" t="s">
        <v>26</v>
      </c>
      <c r="F1857" s="831" t="s">
        <v>14991</v>
      </c>
      <c r="G1857" s="831"/>
      <c r="H1857" s="831">
        <v>0.28530699999999998</v>
      </c>
      <c r="I1857" s="831"/>
      <c r="J1857" s="832">
        <v>9.9900000000000003E-2</v>
      </c>
      <c r="K1857" s="832"/>
      <c r="L1857" s="833"/>
    </row>
    <row r="1858" spans="1:12" ht="17.100000000000001" customHeight="1">
      <c r="A1858" s="645"/>
      <c r="B1858" s="643"/>
      <c r="C1858" s="643"/>
      <c r="D1858" s="643"/>
      <c r="E1858" s="643"/>
      <c r="F1858" s="643"/>
      <c r="G1858" s="643"/>
      <c r="H1858" s="643"/>
      <c r="I1858" s="643"/>
      <c r="J1858" s="643" t="s">
        <v>14990</v>
      </c>
      <c r="K1858" s="643"/>
      <c r="L1858" s="646" t="s">
        <v>15414</v>
      </c>
    </row>
    <row r="1859" spans="1:12" ht="17.100000000000001" customHeight="1">
      <c r="A1859" s="640" t="s">
        <v>14988</v>
      </c>
      <c r="B1859" s="641"/>
      <c r="C1859" s="641"/>
      <c r="D1859" s="641"/>
      <c r="E1859" s="641"/>
      <c r="F1859" s="641"/>
      <c r="G1859" s="641"/>
      <c r="H1859" s="641"/>
      <c r="I1859" s="641"/>
      <c r="J1859" s="641"/>
      <c r="K1859" s="641"/>
      <c r="L1859" s="642"/>
    </row>
    <row r="1860" spans="1:12" ht="17.100000000000001" customHeight="1">
      <c r="A1860" s="645"/>
      <c r="B1860" s="643"/>
      <c r="C1860" s="643"/>
      <c r="D1860" s="643"/>
      <c r="E1860" s="643"/>
      <c r="F1860" s="643"/>
      <c r="G1860" s="643"/>
      <c r="H1860" s="643"/>
      <c r="I1860" s="643"/>
      <c r="J1860" s="643" t="s">
        <v>14987</v>
      </c>
      <c r="K1860" s="643"/>
      <c r="L1860" s="646" t="s">
        <v>16231</v>
      </c>
    </row>
    <row r="1861" spans="1:12" ht="17.100000000000001" customHeight="1">
      <c r="A1861" s="645"/>
      <c r="B1861" s="643"/>
      <c r="C1861" s="643"/>
      <c r="D1861" s="643"/>
      <c r="E1861" s="643"/>
      <c r="F1861" s="643"/>
      <c r="G1861" s="643"/>
      <c r="H1861" s="643"/>
      <c r="I1861" s="643"/>
      <c r="J1861" s="643" t="s">
        <v>14985</v>
      </c>
      <c r="K1861" s="643" t="s">
        <v>14984</v>
      </c>
      <c r="L1861" s="646" t="s">
        <v>16214</v>
      </c>
    </row>
    <row r="1862" spans="1:12" ht="17.100000000000001" customHeight="1">
      <c r="A1862" s="645"/>
      <c r="B1862" s="643"/>
      <c r="C1862" s="643"/>
      <c r="D1862" s="643"/>
      <c r="E1862" s="643"/>
      <c r="F1862" s="643"/>
      <c r="G1862" s="643"/>
      <c r="H1862" s="643"/>
      <c r="I1862" s="643"/>
      <c r="J1862" s="643" t="s">
        <v>14982</v>
      </c>
      <c r="K1862" s="643"/>
      <c r="L1862" s="646" t="s">
        <v>16230</v>
      </c>
    </row>
    <row r="1863" spans="1:12" ht="17.100000000000001" customHeight="1">
      <c r="A1863" s="645"/>
      <c r="B1863" s="643"/>
      <c r="C1863" s="643"/>
      <c r="D1863" s="643"/>
      <c r="E1863" s="643"/>
      <c r="F1863" s="643"/>
      <c r="G1863" s="643"/>
      <c r="H1863" s="643"/>
      <c r="I1863" s="643"/>
      <c r="J1863" s="643" t="s">
        <v>14980</v>
      </c>
      <c r="K1863" s="643" t="s">
        <v>14873</v>
      </c>
      <c r="L1863" s="646" t="s">
        <v>16229</v>
      </c>
    </row>
    <row r="1864" spans="1:12" ht="17.100000000000001" customHeight="1">
      <c r="A1864" s="645"/>
      <c r="B1864" s="643"/>
      <c r="C1864" s="643"/>
      <c r="D1864" s="643"/>
      <c r="E1864" s="643"/>
      <c r="F1864" s="643"/>
      <c r="G1864" s="643"/>
      <c r="H1864" s="643"/>
      <c r="I1864" s="643"/>
      <c r="J1864" s="643" t="s">
        <v>14978</v>
      </c>
      <c r="K1864" s="643"/>
      <c r="L1864" s="646" t="s">
        <v>16228</v>
      </c>
    </row>
    <row r="1865" spans="1:12" ht="30" customHeight="1">
      <c r="A1865" s="647"/>
      <c r="B1865" s="644"/>
      <c r="C1865" s="644"/>
      <c r="D1865" s="644"/>
      <c r="E1865" s="644"/>
      <c r="F1865" s="644"/>
      <c r="G1865" s="644"/>
      <c r="H1865" s="644"/>
      <c r="I1865" s="644"/>
      <c r="J1865" s="644"/>
      <c r="K1865" s="644"/>
      <c r="L1865" s="648"/>
    </row>
    <row r="1866" spans="1:12" ht="36" customHeight="1">
      <c r="A1866" s="662" t="s">
        <v>16227</v>
      </c>
      <c r="B1866" s="657" t="s">
        <v>14722</v>
      </c>
      <c r="C1866" s="656" t="s">
        <v>7</v>
      </c>
      <c r="D1866" s="656" t="s">
        <v>450</v>
      </c>
      <c r="E1866" s="658" t="s">
        <v>49</v>
      </c>
      <c r="F1866" s="657"/>
      <c r="G1866" s="657"/>
      <c r="H1866" s="657"/>
      <c r="I1866" s="657"/>
      <c r="J1866" s="657"/>
      <c r="K1866" s="657"/>
      <c r="L1866" s="663"/>
    </row>
    <row r="1867" spans="1:12">
      <c r="A1867" s="827" t="s">
        <v>14098</v>
      </c>
      <c r="B1867" s="828"/>
      <c r="C1867" s="828"/>
      <c r="D1867" s="828"/>
      <c r="E1867" s="828"/>
      <c r="F1867" s="828"/>
      <c r="G1867" s="828"/>
      <c r="H1867" s="828"/>
      <c r="I1867" s="641"/>
      <c r="J1867" s="641"/>
      <c r="K1867" s="641"/>
      <c r="L1867" s="642"/>
    </row>
    <row r="1868" spans="1:12" ht="17.100000000000001" customHeight="1">
      <c r="A1868" s="640" t="s">
        <v>14994</v>
      </c>
      <c r="B1868" s="643" t="s">
        <v>14089</v>
      </c>
      <c r="C1868" s="641" t="s">
        <v>14088</v>
      </c>
      <c r="D1868" s="641" t="s">
        <v>14087</v>
      </c>
      <c r="E1868" s="644" t="s">
        <v>14085</v>
      </c>
      <c r="F1868" s="829" t="s">
        <v>14083</v>
      </c>
      <c r="G1868" s="829"/>
      <c r="H1868" s="829" t="s">
        <v>14993</v>
      </c>
      <c r="I1868" s="829"/>
      <c r="J1868" s="829" t="s">
        <v>14082</v>
      </c>
      <c r="K1868" s="829"/>
      <c r="L1868" s="830"/>
    </row>
    <row r="1869" spans="1:12" ht="24" customHeight="1">
      <c r="A1869" s="664" t="s">
        <v>14073</v>
      </c>
      <c r="B1869" s="660" t="s">
        <v>14277</v>
      </c>
      <c r="C1869" s="659" t="s">
        <v>7</v>
      </c>
      <c r="D1869" s="659" t="s">
        <v>11564</v>
      </c>
      <c r="E1869" s="661" t="s">
        <v>26</v>
      </c>
      <c r="F1869" s="831" t="s">
        <v>15249</v>
      </c>
      <c r="G1869" s="831"/>
      <c r="H1869" s="831">
        <v>0.19310649999999999</v>
      </c>
      <c r="I1869" s="831"/>
      <c r="J1869" s="832">
        <v>0.1603</v>
      </c>
      <c r="K1869" s="832"/>
      <c r="L1869" s="833"/>
    </row>
    <row r="1870" spans="1:12" ht="24" customHeight="1">
      <c r="A1870" s="664" t="s">
        <v>14073</v>
      </c>
      <c r="B1870" s="660" t="s">
        <v>14276</v>
      </c>
      <c r="C1870" s="659" t="s">
        <v>7</v>
      </c>
      <c r="D1870" s="659" t="s">
        <v>11590</v>
      </c>
      <c r="E1870" s="661" t="s">
        <v>26</v>
      </c>
      <c r="F1870" s="831" t="s">
        <v>15248</v>
      </c>
      <c r="G1870" s="831"/>
      <c r="H1870" s="831">
        <v>0.19310649999999999</v>
      </c>
      <c r="I1870" s="831"/>
      <c r="J1870" s="832">
        <v>4.6300000000000001E-2</v>
      </c>
      <c r="K1870" s="832"/>
      <c r="L1870" s="833"/>
    </row>
    <row r="1871" spans="1:12" ht="17.100000000000001" customHeight="1">
      <c r="A1871" s="645"/>
      <c r="B1871" s="643"/>
      <c r="C1871" s="643"/>
      <c r="D1871" s="643"/>
      <c r="E1871" s="643"/>
      <c r="F1871" s="643"/>
      <c r="G1871" s="643"/>
      <c r="H1871" s="643"/>
      <c r="I1871" s="643"/>
      <c r="J1871" s="643" t="s">
        <v>14990</v>
      </c>
      <c r="K1871" s="643"/>
      <c r="L1871" s="646" t="s">
        <v>15010</v>
      </c>
    </row>
    <row r="1872" spans="1:12">
      <c r="A1872" s="827" t="s">
        <v>14092</v>
      </c>
      <c r="B1872" s="828"/>
      <c r="C1872" s="828"/>
      <c r="D1872" s="828"/>
      <c r="E1872" s="828"/>
      <c r="F1872" s="828"/>
      <c r="G1872" s="828"/>
      <c r="H1872" s="828"/>
      <c r="I1872" s="641"/>
      <c r="J1872" s="641"/>
      <c r="K1872" s="641"/>
      <c r="L1872" s="642"/>
    </row>
    <row r="1873" spans="1:12" ht="17.100000000000001" customHeight="1">
      <c r="A1873" s="640" t="s">
        <v>14994</v>
      </c>
      <c r="B1873" s="643" t="s">
        <v>14089</v>
      </c>
      <c r="C1873" s="641" t="s">
        <v>14088</v>
      </c>
      <c r="D1873" s="641" t="s">
        <v>14087</v>
      </c>
      <c r="E1873" s="644" t="s">
        <v>14085</v>
      </c>
      <c r="F1873" s="829" t="s">
        <v>14083</v>
      </c>
      <c r="G1873" s="829"/>
      <c r="H1873" s="829" t="s">
        <v>14993</v>
      </c>
      <c r="I1873" s="829"/>
      <c r="J1873" s="829" t="s">
        <v>14082</v>
      </c>
      <c r="K1873" s="829"/>
      <c r="L1873" s="830"/>
    </row>
    <row r="1874" spans="1:12" ht="24" customHeight="1">
      <c r="A1874" s="664" t="s">
        <v>14073</v>
      </c>
      <c r="B1874" s="660" t="s">
        <v>14290</v>
      </c>
      <c r="C1874" s="659" t="s">
        <v>7</v>
      </c>
      <c r="D1874" s="659" t="s">
        <v>5473</v>
      </c>
      <c r="E1874" s="661" t="s">
        <v>26</v>
      </c>
      <c r="F1874" s="831" t="s">
        <v>15246</v>
      </c>
      <c r="G1874" s="831"/>
      <c r="H1874" s="831">
        <v>9.8661399999999996E-2</v>
      </c>
      <c r="I1874" s="831"/>
      <c r="J1874" s="832">
        <v>0.50219999999999998</v>
      </c>
      <c r="K1874" s="832"/>
      <c r="L1874" s="833"/>
    </row>
    <row r="1875" spans="1:12" ht="24" customHeight="1">
      <c r="A1875" s="664" t="s">
        <v>14073</v>
      </c>
      <c r="B1875" s="660" t="s">
        <v>14278</v>
      </c>
      <c r="C1875" s="659" t="s">
        <v>7</v>
      </c>
      <c r="D1875" s="659" t="s">
        <v>6260</v>
      </c>
      <c r="E1875" s="661" t="s">
        <v>26</v>
      </c>
      <c r="F1875" s="831" t="s">
        <v>15040</v>
      </c>
      <c r="G1875" s="831"/>
      <c r="H1875" s="831">
        <v>9.8661399999999996E-2</v>
      </c>
      <c r="I1875" s="831"/>
      <c r="J1875" s="832">
        <v>0.70940000000000003</v>
      </c>
      <c r="K1875" s="832"/>
      <c r="L1875" s="833"/>
    </row>
    <row r="1876" spans="1:12" ht="17.100000000000001" customHeight="1">
      <c r="A1876" s="645"/>
      <c r="B1876" s="643"/>
      <c r="C1876" s="643"/>
      <c r="D1876" s="643"/>
      <c r="E1876" s="643"/>
      <c r="F1876" s="643"/>
      <c r="G1876" s="643"/>
      <c r="H1876" s="643"/>
      <c r="I1876" s="643"/>
      <c r="J1876" s="643" t="s">
        <v>14990</v>
      </c>
      <c r="K1876" s="643"/>
      <c r="L1876" s="646" t="s">
        <v>16226</v>
      </c>
    </row>
    <row r="1877" spans="1:12">
      <c r="A1877" s="827" t="s">
        <v>14071</v>
      </c>
      <c r="B1877" s="828"/>
      <c r="C1877" s="828"/>
      <c r="D1877" s="828"/>
      <c r="E1877" s="828"/>
      <c r="F1877" s="828"/>
      <c r="G1877" s="828"/>
      <c r="H1877" s="828"/>
      <c r="I1877" s="641"/>
      <c r="J1877" s="641"/>
      <c r="K1877" s="641"/>
      <c r="L1877" s="642"/>
    </row>
    <row r="1878" spans="1:12" ht="17.100000000000001" customHeight="1">
      <c r="A1878" s="640" t="s">
        <v>14994</v>
      </c>
      <c r="B1878" s="643" t="s">
        <v>14089</v>
      </c>
      <c r="C1878" s="641" t="s">
        <v>14088</v>
      </c>
      <c r="D1878" s="641" t="s">
        <v>14087</v>
      </c>
      <c r="E1878" s="644" t="s">
        <v>14085</v>
      </c>
      <c r="F1878" s="829" t="s">
        <v>14083</v>
      </c>
      <c r="G1878" s="829"/>
      <c r="H1878" s="829" t="s">
        <v>14993</v>
      </c>
      <c r="I1878" s="829"/>
      <c r="J1878" s="829" t="s">
        <v>14082</v>
      </c>
      <c r="K1878" s="829"/>
      <c r="L1878" s="830"/>
    </row>
    <row r="1879" spans="1:12" ht="24" customHeight="1">
      <c r="A1879" s="664" t="s">
        <v>14073</v>
      </c>
      <c r="B1879" s="660" t="s">
        <v>14439</v>
      </c>
      <c r="C1879" s="659" t="s">
        <v>7</v>
      </c>
      <c r="D1879" s="659" t="s">
        <v>9083</v>
      </c>
      <c r="E1879" s="661" t="s">
        <v>49</v>
      </c>
      <c r="F1879" s="831" t="s">
        <v>15348</v>
      </c>
      <c r="G1879" s="831"/>
      <c r="H1879" s="831">
        <v>2.5000000000000001E-2</v>
      </c>
      <c r="I1879" s="831"/>
      <c r="J1879" s="832">
        <v>0.04</v>
      </c>
      <c r="K1879" s="832"/>
      <c r="L1879" s="833"/>
    </row>
    <row r="1880" spans="1:12" ht="24" customHeight="1">
      <c r="A1880" s="664" t="s">
        <v>14073</v>
      </c>
      <c r="B1880" s="660" t="s">
        <v>14440</v>
      </c>
      <c r="C1880" s="659" t="s">
        <v>7</v>
      </c>
      <c r="D1880" s="659" t="s">
        <v>5456</v>
      </c>
      <c r="E1880" s="661" t="s">
        <v>49</v>
      </c>
      <c r="F1880" s="831" t="s">
        <v>15347</v>
      </c>
      <c r="G1880" s="831"/>
      <c r="H1880" s="831">
        <v>1.4E-2</v>
      </c>
      <c r="I1880" s="831"/>
      <c r="J1880" s="832">
        <v>1.1100000000000001</v>
      </c>
      <c r="K1880" s="832"/>
      <c r="L1880" s="833"/>
    </row>
    <row r="1881" spans="1:12" ht="24" customHeight="1">
      <c r="A1881" s="664" t="s">
        <v>14073</v>
      </c>
      <c r="B1881" s="660" t="s">
        <v>14438</v>
      </c>
      <c r="C1881" s="659" t="s">
        <v>7</v>
      </c>
      <c r="D1881" s="659" t="s">
        <v>8116</v>
      </c>
      <c r="E1881" s="661" t="s">
        <v>49</v>
      </c>
      <c r="F1881" s="831" t="s">
        <v>15346</v>
      </c>
      <c r="G1881" s="831"/>
      <c r="H1881" s="831">
        <v>1.7000000000000001E-2</v>
      </c>
      <c r="I1881" s="831"/>
      <c r="J1881" s="832">
        <v>1.18</v>
      </c>
      <c r="K1881" s="832"/>
      <c r="L1881" s="833"/>
    </row>
    <row r="1882" spans="1:12" ht="24" customHeight="1">
      <c r="A1882" s="664" t="s">
        <v>14073</v>
      </c>
      <c r="B1882" s="660" t="s">
        <v>14721</v>
      </c>
      <c r="C1882" s="659" t="s">
        <v>7</v>
      </c>
      <c r="D1882" s="659" t="s">
        <v>7052</v>
      </c>
      <c r="E1882" s="661" t="s">
        <v>49</v>
      </c>
      <c r="F1882" s="831" t="s">
        <v>16225</v>
      </c>
      <c r="G1882" s="831"/>
      <c r="H1882" s="831">
        <v>1</v>
      </c>
      <c r="I1882" s="831"/>
      <c r="J1882" s="832">
        <v>4.37</v>
      </c>
      <c r="K1882" s="832"/>
      <c r="L1882" s="833"/>
    </row>
    <row r="1883" spans="1:12" ht="17.100000000000001" customHeight="1">
      <c r="A1883" s="645"/>
      <c r="B1883" s="643"/>
      <c r="C1883" s="643"/>
      <c r="D1883" s="643"/>
      <c r="E1883" s="643"/>
      <c r="F1883" s="643"/>
      <c r="G1883" s="643"/>
      <c r="H1883" s="643"/>
      <c r="I1883" s="643"/>
      <c r="J1883" s="643" t="s">
        <v>14990</v>
      </c>
      <c r="K1883" s="643"/>
      <c r="L1883" s="646" t="s">
        <v>15413</v>
      </c>
    </row>
    <row r="1884" spans="1:12">
      <c r="A1884" s="827" t="s">
        <v>14094</v>
      </c>
      <c r="B1884" s="828"/>
      <c r="C1884" s="828"/>
      <c r="D1884" s="828"/>
      <c r="E1884" s="828"/>
      <c r="F1884" s="828"/>
      <c r="G1884" s="828"/>
      <c r="H1884" s="828"/>
      <c r="I1884" s="641"/>
      <c r="J1884" s="641"/>
      <c r="K1884" s="641"/>
      <c r="L1884" s="642"/>
    </row>
    <row r="1885" spans="1:12" ht="17.100000000000001" customHeight="1">
      <c r="A1885" s="640" t="s">
        <v>14994</v>
      </c>
      <c r="B1885" s="643" t="s">
        <v>14089</v>
      </c>
      <c r="C1885" s="641" t="s">
        <v>14088</v>
      </c>
      <c r="D1885" s="641" t="s">
        <v>14087</v>
      </c>
      <c r="E1885" s="644" t="s">
        <v>14085</v>
      </c>
      <c r="F1885" s="829" t="s">
        <v>14083</v>
      </c>
      <c r="G1885" s="829"/>
      <c r="H1885" s="829" t="s">
        <v>14993</v>
      </c>
      <c r="I1885" s="829"/>
      <c r="J1885" s="829" t="s">
        <v>14082</v>
      </c>
      <c r="K1885" s="829"/>
      <c r="L1885" s="830"/>
    </row>
    <row r="1886" spans="1:12" ht="24" customHeight="1">
      <c r="A1886" s="664" t="s">
        <v>14073</v>
      </c>
      <c r="B1886" s="660" t="s">
        <v>14095</v>
      </c>
      <c r="C1886" s="659" t="s">
        <v>7</v>
      </c>
      <c r="D1886" s="659" t="s">
        <v>11736</v>
      </c>
      <c r="E1886" s="661" t="s">
        <v>26</v>
      </c>
      <c r="F1886" s="831" t="s">
        <v>14996</v>
      </c>
      <c r="G1886" s="831"/>
      <c r="H1886" s="831">
        <v>0.19310649999999999</v>
      </c>
      <c r="I1886" s="831"/>
      <c r="J1886" s="832">
        <v>0.1371</v>
      </c>
      <c r="K1886" s="832"/>
      <c r="L1886" s="833"/>
    </row>
    <row r="1887" spans="1:12" ht="17.100000000000001" customHeight="1">
      <c r="A1887" s="645"/>
      <c r="B1887" s="643"/>
      <c r="C1887" s="643"/>
      <c r="D1887" s="643"/>
      <c r="E1887" s="643"/>
      <c r="F1887" s="643"/>
      <c r="G1887" s="643"/>
      <c r="H1887" s="643"/>
      <c r="I1887" s="643"/>
      <c r="J1887" s="643" t="s">
        <v>14990</v>
      </c>
      <c r="K1887" s="643"/>
      <c r="L1887" s="646" t="s">
        <v>15318</v>
      </c>
    </row>
    <row r="1888" spans="1:12">
      <c r="A1888" s="827" t="s">
        <v>14096</v>
      </c>
      <c r="B1888" s="828"/>
      <c r="C1888" s="828"/>
      <c r="D1888" s="828"/>
      <c r="E1888" s="828"/>
      <c r="F1888" s="828"/>
      <c r="G1888" s="828"/>
      <c r="H1888" s="828"/>
      <c r="I1888" s="641"/>
      <c r="J1888" s="641"/>
      <c r="K1888" s="641"/>
      <c r="L1888" s="642"/>
    </row>
    <row r="1889" spans="1:12" ht="17.100000000000001" customHeight="1">
      <c r="A1889" s="640" t="s">
        <v>14994</v>
      </c>
      <c r="B1889" s="643" t="s">
        <v>14089</v>
      </c>
      <c r="C1889" s="641" t="s">
        <v>14088</v>
      </c>
      <c r="D1889" s="641" t="s">
        <v>14087</v>
      </c>
      <c r="E1889" s="644" t="s">
        <v>14085</v>
      </c>
      <c r="F1889" s="829" t="s">
        <v>14083</v>
      </c>
      <c r="G1889" s="829"/>
      <c r="H1889" s="829" t="s">
        <v>14993</v>
      </c>
      <c r="I1889" s="829"/>
      <c r="J1889" s="829" t="s">
        <v>14082</v>
      </c>
      <c r="K1889" s="829"/>
      <c r="L1889" s="830"/>
    </row>
    <row r="1890" spans="1:12" ht="24" customHeight="1">
      <c r="A1890" s="664" t="s">
        <v>14073</v>
      </c>
      <c r="B1890" s="660" t="s">
        <v>14097</v>
      </c>
      <c r="C1890" s="659" t="s">
        <v>7</v>
      </c>
      <c r="D1890" s="659" t="s">
        <v>11676</v>
      </c>
      <c r="E1890" s="661" t="s">
        <v>26</v>
      </c>
      <c r="F1890" s="831" t="s">
        <v>14995</v>
      </c>
      <c r="G1890" s="831"/>
      <c r="H1890" s="831">
        <v>0.19310649999999999</v>
      </c>
      <c r="I1890" s="831"/>
      <c r="J1890" s="832">
        <v>1.35E-2</v>
      </c>
      <c r="K1890" s="832"/>
      <c r="L1890" s="833"/>
    </row>
    <row r="1891" spans="1:12" ht="17.100000000000001" customHeight="1">
      <c r="A1891" s="645"/>
      <c r="B1891" s="643"/>
      <c r="C1891" s="643"/>
      <c r="D1891" s="643"/>
      <c r="E1891" s="643"/>
      <c r="F1891" s="643"/>
      <c r="G1891" s="643"/>
      <c r="H1891" s="643"/>
      <c r="I1891" s="643"/>
      <c r="J1891" s="643" t="s">
        <v>14990</v>
      </c>
      <c r="K1891" s="643"/>
      <c r="L1891" s="646" t="s">
        <v>15028</v>
      </c>
    </row>
    <row r="1892" spans="1:12">
      <c r="A1892" s="827" t="s">
        <v>14100</v>
      </c>
      <c r="B1892" s="828"/>
      <c r="C1892" s="828"/>
      <c r="D1892" s="828"/>
      <c r="E1892" s="828"/>
      <c r="F1892" s="828"/>
      <c r="G1892" s="828"/>
      <c r="H1892" s="828"/>
      <c r="I1892" s="641"/>
      <c r="J1892" s="641"/>
      <c r="K1892" s="641"/>
      <c r="L1892" s="642"/>
    </row>
    <row r="1893" spans="1:12" ht="17.100000000000001" customHeight="1">
      <c r="A1893" s="640" t="s">
        <v>14994</v>
      </c>
      <c r="B1893" s="643" t="s">
        <v>14089</v>
      </c>
      <c r="C1893" s="641" t="s">
        <v>14088</v>
      </c>
      <c r="D1893" s="641" t="s">
        <v>14087</v>
      </c>
      <c r="E1893" s="644" t="s">
        <v>14085</v>
      </c>
      <c r="F1893" s="829" t="s">
        <v>14083</v>
      </c>
      <c r="G1893" s="829"/>
      <c r="H1893" s="829" t="s">
        <v>14993</v>
      </c>
      <c r="I1893" s="829"/>
      <c r="J1893" s="829" t="s">
        <v>14082</v>
      </c>
      <c r="K1893" s="829"/>
      <c r="L1893" s="830"/>
    </row>
    <row r="1894" spans="1:12" ht="24" customHeight="1">
      <c r="A1894" s="664" t="s">
        <v>14073</v>
      </c>
      <c r="B1894" s="660" t="s">
        <v>14103</v>
      </c>
      <c r="C1894" s="659" t="s">
        <v>7</v>
      </c>
      <c r="D1894" s="659" t="s">
        <v>11501</v>
      </c>
      <c r="E1894" s="661" t="s">
        <v>26</v>
      </c>
      <c r="F1894" s="831" t="s">
        <v>14992</v>
      </c>
      <c r="G1894" s="831"/>
      <c r="H1894" s="831">
        <v>0.19310649999999999</v>
      </c>
      <c r="I1894" s="831"/>
      <c r="J1894" s="832">
        <v>0.42480000000000001</v>
      </c>
      <c r="K1894" s="832"/>
      <c r="L1894" s="833"/>
    </row>
    <row r="1895" spans="1:12" ht="24" customHeight="1">
      <c r="A1895" s="664" t="s">
        <v>14073</v>
      </c>
      <c r="B1895" s="660" t="s">
        <v>14101</v>
      </c>
      <c r="C1895" s="659" t="s">
        <v>7</v>
      </c>
      <c r="D1895" s="659" t="s">
        <v>11582</v>
      </c>
      <c r="E1895" s="661" t="s">
        <v>26</v>
      </c>
      <c r="F1895" s="831" t="s">
        <v>14991</v>
      </c>
      <c r="G1895" s="831"/>
      <c r="H1895" s="831">
        <v>0.19310649999999999</v>
      </c>
      <c r="I1895" s="831"/>
      <c r="J1895" s="832">
        <v>6.7599999999999993E-2</v>
      </c>
      <c r="K1895" s="832"/>
      <c r="L1895" s="833"/>
    </row>
    <row r="1896" spans="1:12" ht="17.100000000000001" customHeight="1">
      <c r="A1896" s="645"/>
      <c r="B1896" s="643"/>
      <c r="C1896" s="643"/>
      <c r="D1896" s="643"/>
      <c r="E1896" s="643"/>
      <c r="F1896" s="643"/>
      <c r="G1896" s="643"/>
      <c r="H1896" s="643"/>
      <c r="I1896" s="643"/>
      <c r="J1896" s="643" t="s">
        <v>14990</v>
      </c>
      <c r="K1896" s="643"/>
      <c r="L1896" s="646" t="s">
        <v>15181</v>
      </c>
    </row>
    <row r="1897" spans="1:12" ht="17.100000000000001" customHeight="1">
      <c r="A1897" s="640" t="s">
        <v>14988</v>
      </c>
      <c r="B1897" s="641"/>
      <c r="C1897" s="641"/>
      <c r="D1897" s="641"/>
      <c r="E1897" s="641"/>
      <c r="F1897" s="641"/>
      <c r="G1897" s="641"/>
      <c r="H1897" s="641"/>
      <c r="I1897" s="641"/>
      <c r="J1897" s="641"/>
      <c r="K1897" s="641"/>
      <c r="L1897" s="642"/>
    </row>
    <row r="1898" spans="1:12" ht="17.100000000000001" customHeight="1">
      <c r="A1898" s="645"/>
      <c r="B1898" s="643"/>
      <c r="C1898" s="643"/>
      <c r="D1898" s="643"/>
      <c r="E1898" s="643"/>
      <c r="F1898" s="643"/>
      <c r="G1898" s="643"/>
      <c r="H1898" s="643"/>
      <c r="I1898" s="643"/>
      <c r="J1898" s="643" t="s">
        <v>14987</v>
      </c>
      <c r="K1898" s="643"/>
      <c r="L1898" s="646" t="s">
        <v>16224</v>
      </c>
    </row>
    <row r="1899" spans="1:12" ht="17.100000000000001" customHeight="1">
      <c r="A1899" s="645"/>
      <c r="B1899" s="643"/>
      <c r="C1899" s="643"/>
      <c r="D1899" s="643"/>
      <c r="E1899" s="643"/>
      <c r="F1899" s="643"/>
      <c r="G1899" s="643"/>
      <c r="H1899" s="643"/>
      <c r="I1899" s="643"/>
      <c r="J1899" s="643" t="s">
        <v>14985</v>
      </c>
      <c r="K1899" s="643" t="s">
        <v>14984</v>
      </c>
      <c r="L1899" s="646" t="s">
        <v>16223</v>
      </c>
    </row>
    <row r="1900" spans="1:12" ht="17.100000000000001" customHeight="1">
      <c r="A1900" s="645"/>
      <c r="B1900" s="643"/>
      <c r="C1900" s="643"/>
      <c r="D1900" s="643"/>
      <c r="E1900" s="643"/>
      <c r="F1900" s="643"/>
      <c r="G1900" s="643"/>
      <c r="H1900" s="643"/>
      <c r="I1900" s="643"/>
      <c r="J1900" s="643" t="s">
        <v>14982</v>
      </c>
      <c r="K1900" s="643"/>
      <c r="L1900" s="646" t="s">
        <v>16222</v>
      </c>
    </row>
    <row r="1901" spans="1:12" ht="17.100000000000001" customHeight="1">
      <c r="A1901" s="645"/>
      <c r="B1901" s="643"/>
      <c r="C1901" s="643"/>
      <c r="D1901" s="643"/>
      <c r="E1901" s="643"/>
      <c r="F1901" s="643"/>
      <c r="G1901" s="643"/>
      <c r="H1901" s="643"/>
      <c r="I1901" s="643"/>
      <c r="J1901" s="643" t="s">
        <v>14980</v>
      </c>
      <c r="K1901" s="643" t="s">
        <v>14873</v>
      </c>
      <c r="L1901" s="646" t="s">
        <v>16221</v>
      </c>
    </row>
    <row r="1902" spans="1:12" ht="17.100000000000001" customHeight="1">
      <c r="A1902" s="645"/>
      <c r="B1902" s="643"/>
      <c r="C1902" s="643"/>
      <c r="D1902" s="643"/>
      <c r="E1902" s="643"/>
      <c r="F1902" s="643"/>
      <c r="G1902" s="643"/>
      <c r="H1902" s="643"/>
      <c r="I1902" s="643"/>
      <c r="J1902" s="643" t="s">
        <v>14978</v>
      </c>
      <c r="K1902" s="643"/>
      <c r="L1902" s="646" t="s">
        <v>16220</v>
      </c>
    </row>
    <row r="1903" spans="1:12" ht="30" customHeight="1">
      <c r="A1903" s="647"/>
      <c r="B1903" s="644"/>
      <c r="C1903" s="644"/>
      <c r="D1903" s="644"/>
      <c r="E1903" s="644"/>
      <c r="F1903" s="644"/>
      <c r="G1903" s="644"/>
      <c r="H1903" s="644"/>
      <c r="I1903" s="644"/>
      <c r="J1903" s="644"/>
      <c r="K1903" s="644"/>
      <c r="L1903" s="648"/>
    </row>
    <row r="1904" spans="1:12" ht="36" customHeight="1">
      <c r="A1904" s="662" t="s">
        <v>16219</v>
      </c>
      <c r="B1904" s="657" t="s">
        <v>14719</v>
      </c>
      <c r="C1904" s="656" t="s">
        <v>7</v>
      </c>
      <c r="D1904" s="656" t="s">
        <v>453</v>
      </c>
      <c r="E1904" s="658" t="s">
        <v>49</v>
      </c>
      <c r="F1904" s="657"/>
      <c r="G1904" s="657"/>
      <c r="H1904" s="657"/>
      <c r="I1904" s="657"/>
      <c r="J1904" s="657"/>
      <c r="K1904" s="657"/>
      <c r="L1904" s="663"/>
    </row>
    <row r="1905" spans="1:12">
      <c r="A1905" s="827" t="s">
        <v>14098</v>
      </c>
      <c r="B1905" s="828"/>
      <c r="C1905" s="828"/>
      <c r="D1905" s="828"/>
      <c r="E1905" s="828"/>
      <c r="F1905" s="828"/>
      <c r="G1905" s="828"/>
      <c r="H1905" s="828"/>
      <c r="I1905" s="641"/>
      <c r="J1905" s="641"/>
      <c r="K1905" s="641"/>
      <c r="L1905" s="642"/>
    </row>
    <row r="1906" spans="1:12" ht="17.100000000000001" customHeight="1">
      <c r="A1906" s="640" t="s">
        <v>14994</v>
      </c>
      <c r="B1906" s="643" t="s">
        <v>14089</v>
      </c>
      <c r="C1906" s="641" t="s">
        <v>14088</v>
      </c>
      <c r="D1906" s="641" t="s">
        <v>14087</v>
      </c>
      <c r="E1906" s="644" t="s">
        <v>14085</v>
      </c>
      <c r="F1906" s="829" t="s">
        <v>14083</v>
      </c>
      <c r="G1906" s="829"/>
      <c r="H1906" s="829" t="s">
        <v>14993</v>
      </c>
      <c r="I1906" s="829"/>
      <c r="J1906" s="829" t="s">
        <v>14082</v>
      </c>
      <c r="K1906" s="829"/>
      <c r="L1906" s="830"/>
    </row>
    <row r="1907" spans="1:12" ht="24" customHeight="1">
      <c r="A1907" s="664" t="s">
        <v>14073</v>
      </c>
      <c r="B1907" s="660" t="s">
        <v>14277</v>
      </c>
      <c r="C1907" s="659" t="s">
        <v>7</v>
      </c>
      <c r="D1907" s="659" t="s">
        <v>11564</v>
      </c>
      <c r="E1907" s="661" t="s">
        <v>26</v>
      </c>
      <c r="F1907" s="831" t="s">
        <v>15249</v>
      </c>
      <c r="G1907" s="831"/>
      <c r="H1907" s="831">
        <v>0.28530699999999998</v>
      </c>
      <c r="I1907" s="831"/>
      <c r="J1907" s="832">
        <v>0.23680000000000001</v>
      </c>
      <c r="K1907" s="832"/>
      <c r="L1907" s="833"/>
    </row>
    <row r="1908" spans="1:12" ht="24" customHeight="1">
      <c r="A1908" s="664" t="s">
        <v>14073</v>
      </c>
      <c r="B1908" s="660" t="s">
        <v>14276</v>
      </c>
      <c r="C1908" s="659" t="s">
        <v>7</v>
      </c>
      <c r="D1908" s="659" t="s">
        <v>11590</v>
      </c>
      <c r="E1908" s="661" t="s">
        <v>26</v>
      </c>
      <c r="F1908" s="831" t="s">
        <v>15248</v>
      </c>
      <c r="G1908" s="831"/>
      <c r="H1908" s="831">
        <v>0.28530699999999998</v>
      </c>
      <c r="I1908" s="831"/>
      <c r="J1908" s="832">
        <v>6.8500000000000005E-2</v>
      </c>
      <c r="K1908" s="832"/>
      <c r="L1908" s="833"/>
    </row>
    <row r="1909" spans="1:12" ht="17.100000000000001" customHeight="1">
      <c r="A1909" s="645"/>
      <c r="B1909" s="643"/>
      <c r="C1909" s="643"/>
      <c r="D1909" s="643"/>
      <c r="E1909" s="643"/>
      <c r="F1909" s="643"/>
      <c r="G1909" s="643"/>
      <c r="H1909" s="643"/>
      <c r="I1909" s="643"/>
      <c r="J1909" s="643" t="s">
        <v>14990</v>
      </c>
      <c r="K1909" s="643"/>
      <c r="L1909" s="646" t="s">
        <v>15697</v>
      </c>
    </row>
    <row r="1910" spans="1:12">
      <c r="A1910" s="827" t="s">
        <v>14092</v>
      </c>
      <c r="B1910" s="828"/>
      <c r="C1910" s="828"/>
      <c r="D1910" s="828"/>
      <c r="E1910" s="828"/>
      <c r="F1910" s="828"/>
      <c r="G1910" s="828"/>
      <c r="H1910" s="828"/>
      <c r="I1910" s="641"/>
      <c r="J1910" s="641"/>
      <c r="K1910" s="641"/>
      <c r="L1910" s="642"/>
    </row>
    <row r="1911" spans="1:12" ht="17.100000000000001" customHeight="1">
      <c r="A1911" s="640" t="s">
        <v>14994</v>
      </c>
      <c r="B1911" s="643" t="s">
        <v>14089</v>
      </c>
      <c r="C1911" s="641" t="s">
        <v>14088</v>
      </c>
      <c r="D1911" s="641" t="s">
        <v>14087</v>
      </c>
      <c r="E1911" s="644" t="s">
        <v>14085</v>
      </c>
      <c r="F1911" s="829" t="s">
        <v>14083</v>
      </c>
      <c r="G1911" s="829"/>
      <c r="H1911" s="829" t="s">
        <v>14993</v>
      </c>
      <c r="I1911" s="829"/>
      <c r="J1911" s="829" t="s">
        <v>14082</v>
      </c>
      <c r="K1911" s="829"/>
      <c r="L1911" s="830"/>
    </row>
    <row r="1912" spans="1:12" ht="24" customHeight="1">
      <c r="A1912" s="664" t="s">
        <v>14073</v>
      </c>
      <c r="B1912" s="660" t="s">
        <v>14290</v>
      </c>
      <c r="C1912" s="659" t="s">
        <v>7</v>
      </c>
      <c r="D1912" s="659" t="s">
        <v>5473</v>
      </c>
      <c r="E1912" s="661" t="s">
        <v>26</v>
      </c>
      <c r="F1912" s="831" t="s">
        <v>15246</v>
      </c>
      <c r="G1912" s="831"/>
      <c r="H1912" s="831">
        <v>0.1451163</v>
      </c>
      <c r="I1912" s="831"/>
      <c r="J1912" s="832">
        <v>0.73860000000000003</v>
      </c>
      <c r="K1912" s="832"/>
      <c r="L1912" s="833"/>
    </row>
    <row r="1913" spans="1:12" ht="24" customHeight="1">
      <c r="A1913" s="664" t="s">
        <v>14073</v>
      </c>
      <c r="B1913" s="660" t="s">
        <v>14278</v>
      </c>
      <c r="C1913" s="659" t="s">
        <v>7</v>
      </c>
      <c r="D1913" s="659" t="s">
        <v>6260</v>
      </c>
      <c r="E1913" s="661" t="s">
        <v>26</v>
      </c>
      <c r="F1913" s="831" t="s">
        <v>15040</v>
      </c>
      <c r="G1913" s="831"/>
      <c r="H1913" s="831">
        <v>0.1451163</v>
      </c>
      <c r="I1913" s="831"/>
      <c r="J1913" s="832">
        <v>1.0434000000000001</v>
      </c>
      <c r="K1913" s="832"/>
      <c r="L1913" s="833"/>
    </row>
    <row r="1914" spans="1:12" ht="17.100000000000001" customHeight="1">
      <c r="A1914" s="645"/>
      <c r="B1914" s="643"/>
      <c r="C1914" s="643"/>
      <c r="D1914" s="643"/>
      <c r="E1914" s="643"/>
      <c r="F1914" s="643"/>
      <c r="G1914" s="643"/>
      <c r="H1914" s="643"/>
      <c r="I1914" s="643"/>
      <c r="J1914" s="643" t="s">
        <v>14990</v>
      </c>
      <c r="K1914" s="643"/>
      <c r="L1914" s="646" t="s">
        <v>16218</v>
      </c>
    </row>
    <row r="1915" spans="1:12">
      <c r="A1915" s="827" t="s">
        <v>14071</v>
      </c>
      <c r="B1915" s="828"/>
      <c r="C1915" s="828"/>
      <c r="D1915" s="828"/>
      <c r="E1915" s="828"/>
      <c r="F1915" s="828"/>
      <c r="G1915" s="828"/>
      <c r="H1915" s="828"/>
      <c r="I1915" s="641"/>
      <c r="J1915" s="641"/>
      <c r="K1915" s="641"/>
      <c r="L1915" s="642"/>
    </row>
    <row r="1916" spans="1:12" ht="17.100000000000001" customHeight="1">
      <c r="A1916" s="640" t="s">
        <v>14994</v>
      </c>
      <c r="B1916" s="643" t="s">
        <v>14089</v>
      </c>
      <c r="C1916" s="641" t="s">
        <v>14088</v>
      </c>
      <c r="D1916" s="641" t="s">
        <v>14087</v>
      </c>
      <c r="E1916" s="644" t="s">
        <v>14085</v>
      </c>
      <c r="F1916" s="829" t="s">
        <v>14083</v>
      </c>
      <c r="G1916" s="829"/>
      <c r="H1916" s="829" t="s">
        <v>14993</v>
      </c>
      <c r="I1916" s="829"/>
      <c r="J1916" s="829" t="s">
        <v>14082</v>
      </c>
      <c r="K1916" s="829"/>
      <c r="L1916" s="830"/>
    </row>
    <row r="1917" spans="1:12" ht="24" customHeight="1">
      <c r="A1917" s="664" t="s">
        <v>14073</v>
      </c>
      <c r="B1917" s="660" t="s">
        <v>14439</v>
      </c>
      <c r="C1917" s="659" t="s">
        <v>7</v>
      </c>
      <c r="D1917" s="659" t="s">
        <v>9083</v>
      </c>
      <c r="E1917" s="661" t="s">
        <v>49</v>
      </c>
      <c r="F1917" s="831" t="s">
        <v>15348</v>
      </c>
      <c r="G1917" s="831"/>
      <c r="H1917" s="831">
        <v>3.5999999999999997E-2</v>
      </c>
      <c r="I1917" s="831"/>
      <c r="J1917" s="832">
        <v>0.06</v>
      </c>
      <c r="K1917" s="832"/>
      <c r="L1917" s="833"/>
    </row>
    <row r="1918" spans="1:12" ht="24" customHeight="1">
      <c r="A1918" s="664" t="s">
        <v>14073</v>
      </c>
      <c r="B1918" s="660" t="s">
        <v>14440</v>
      </c>
      <c r="C1918" s="659" t="s">
        <v>7</v>
      </c>
      <c r="D1918" s="659" t="s">
        <v>5456</v>
      </c>
      <c r="E1918" s="661" t="s">
        <v>49</v>
      </c>
      <c r="F1918" s="831" t="s">
        <v>15347</v>
      </c>
      <c r="G1918" s="831"/>
      <c r="H1918" s="831">
        <v>2.5999999999999999E-2</v>
      </c>
      <c r="I1918" s="831"/>
      <c r="J1918" s="832">
        <v>2.0699999999999998</v>
      </c>
      <c r="K1918" s="832"/>
      <c r="L1918" s="833"/>
    </row>
    <row r="1919" spans="1:12" ht="24" customHeight="1">
      <c r="A1919" s="664" t="s">
        <v>14073</v>
      </c>
      <c r="B1919" s="660" t="s">
        <v>14438</v>
      </c>
      <c r="C1919" s="659" t="s">
        <v>7</v>
      </c>
      <c r="D1919" s="659" t="s">
        <v>8116</v>
      </c>
      <c r="E1919" s="661" t="s">
        <v>49</v>
      </c>
      <c r="F1919" s="831" t="s">
        <v>15346</v>
      </c>
      <c r="G1919" s="831"/>
      <c r="H1919" s="831">
        <v>3.3000000000000002E-2</v>
      </c>
      <c r="I1919" s="831"/>
      <c r="J1919" s="832">
        <v>2.29</v>
      </c>
      <c r="K1919" s="832"/>
      <c r="L1919" s="833"/>
    </row>
    <row r="1920" spans="1:12" ht="24" customHeight="1">
      <c r="A1920" s="664" t="s">
        <v>14073</v>
      </c>
      <c r="B1920" s="660" t="s">
        <v>14718</v>
      </c>
      <c r="C1920" s="659" t="s">
        <v>7</v>
      </c>
      <c r="D1920" s="659" t="s">
        <v>7046</v>
      </c>
      <c r="E1920" s="661" t="s">
        <v>49</v>
      </c>
      <c r="F1920" s="831" t="s">
        <v>16217</v>
      </c>
      <c r="G1920" s="831"/>
      <c r="H1920" s="831">
        <v>1</v>
      </c>
      <c r="I1920" s="831"/>
      <c r="J1920" s="832">
        <v>6.38</v>
      </c>
      <c r="K1920" s="832"/>
      <c r="L1920" s="833"/>
    </row>
    <row r="1921" spans="1:12" ht="17.100000000000001" customHeight="1">
      <c r="A1921" s="645"/>
      <c r="B1921" s="643"/>
      <c r="C1921" s="643"/>
      <c r="D1921" s="643"/>
      <c r="E1921" s="643"/>
      <c r="F1921" s="643"/>
      <c r="G1921" s="643"/>
      <c r="H1921" s="643"/>
      <c r="I1921" s="643"/>
      <c r="J1921" s="643" t="s">
        <v>14990</v>
      </c>
      <c r="K1921" s="643"/>
      <c r="L1921" s="646" t="s">
        <v>16216</v>
      </c>
    </row>
    <row r="1922" spans="1:12">
      <c r="A1922" s="827" t="s">
        <v>14094</v>
      </c>
      <c r="B1922" s="828"/>
      <c r="C1922" s="828"/>
      <c r="D1922" s="828"/>
      <c r="E1922" s="828"/>
      <c r="F1922" s="828"/>
      <c r="G1922" s="828"/>
      <c r="H1922" s="828"/>
      <c r="I1922" s="641"/>
      <c r="J1922" s="641"/>
      <c r="K1922" s="641"/>
      <c r="L1922" s="642"/>
    </row>
    <row r="1923" spans="1:12" ht="17.100000000000001" customHeight="1">
      <c r="A1923" s="640" t="s">
        <v>14994</v>
      </c>
      <c r="B1923" s="643" t="s">
        <v>14089</v>
      </c>
      <c r="C1923" s="641" t="s">
        <v>14088</v>
      </c>
      <c r="D1923" s="641" t="s">
        <v>14087</v>
      </c>
      <c r="E1923" s="644" t="s">
        <v>14085</v>
      </c>
      <c r="F1923" s="829" t="s">
        <v>14083</v>
      </c>
      <c r="G1923" s="829"/>
      <c r="H1923" s="829" t="s">
        <v>14993</v>
      </c>
      <c r="I1923" s="829"/>
      <c r="J1923" s="829" t="s">
        <v>14082</v>
      </c>
      <c r="K1923" s="829"/>
      <c r="L1923" s="830"/>
    </row>
    <row r="1924" spans="1:12" ht="24" customHeight="1">
      <c r="A1924" s="664" t="s">
        <v>14073</v>
      </c>
      <c r="B1924" s="660" t="s">
        <v>14095</v>
      </c>
      <c r="C1924" s="659" t="s">
        <v>7</v>
      </c>
      <c r="D1924" s="659" t="s">
        <v>11736</v>
      </c>
      <c r="E1924" s="661" t="s">
        <v>26</v>
      </c>
      <c r="F1924" s="831" t="s">
        <v>14996</v>
      </c>
      <c r="G1924" s="831"/>
      <c r="H1924" s="831">
        <v>0.28530699999999998</v>
      </c>
      <c r="I1924" s="831"/>
      <c r="J1924" s="832">
        <v>0.2026</v>
      </c>
      <c r="K1924" s="832"/>
      <c r="L1924" s="833"/>
    </row>
    <row r="1925" spans="1:12" ht="17.100000000000001" customHeight="1">
      <c r="A1925" s="645"/>
      <c r="B1925" s="643"/>
      <c r="C1925" s="643"/>
      <c r="D1925" s="643"/>
      <c r="E1925" s="643"/>
      <c r="F1925" s="643"/>
      <c r="G1925" s="643"/>
      <c r="H1925" s="643"/>
      <c r="I1925" s="643"/>
      <c r="J1925" s="643" t="s">
        <v>14990</v>
      </c>
      <c r="K1925" s="643"/>
      <c r="L1925" s="646" t="s">
        <v>15161</v>
      </c>
    </row>
    <row r="1926" spans="1:12">
      <c r="A1926" s="827" t="s">
        <v>14096</v>
      </c>
      <c r="B1926" s="828"/>
      <c r="C1926" s="828"/>
      <c r="D1926" s="828"/>
      <c r="E1926" s="828"/>
      <c r="F1926" s="828"/>
      <c r="G1926" s="828"/>
      <c r="H1926" s="828"/>
      <c r="I1926" s="641"/>
      <c r="J1926" s="641"/>
      <c r="K1926" s="641"/>
      <c r="L1926" s="642"/>
    </row>
    <row r="1927" spans="1:12" ht="17.100000000000001" customHeight="1">
      <c r="A1927" s="640" t="s">
        <v>14994</v>
      </c>
      <c r="B1927" s="643" t="s">
        <v>14089</v>
      </c>
      <c r="C1927" s="641" t="s">
        <v>14088</v>
      </c>
      <c r="D1927" s="641" t="s">
        <v>14087</v>
      </c>
      <c r="E1927" s="644" t="s">
        <v>14085</v>
      </c>
      <c r="F1927" s="829" t="s">
        <v>14083</v>
      </c>
      <c r="G1927" s="829"/>
      <c r="H1927" s="829" t="s">
        <v>14993</v>
      </c>
      <c r="I1927" s="829"/>
      <c r="J1927" s="829" t="s">
        <v>14082</v>
      </c>
      <c r="K1927" s="829"/>
      <c r="L1927" s="830"/>
    </row>
    <row r="1928" spans="1:12" ht="24" customHeight="1">
      <c r="A1928" s="664" t="s">
        <v>14073</v>
      </c>
      <c r="B1928" s="660" t="s">
        <v>14097</v>
      </c>
      <c r="C1928" s="659" t="s">
        <v>7</v>
      </c>
      <c r="D1928" s="659" t="s">
        <v>11676</v>
      </c>
      <c r="E1928" s="661" t="s">
        <v>26</v>
      </c>
      <c r="F1928" s="831" t="s">
        <v>14995</v>
      </c>
      <c r="G1928" s="831"/>
      <c r="H1928" s="831">
        <v>0.28530699999999998</v>
      </c>
      <c r="I1928" s="831"/>
      <c r="J1928" s="832">
        <v>0.02</v>
      </c>
      <c r="K1928" s="832"/>
      <c r="L1928" s="833"/>
    </row>
    <row r="1929" spans="1:12" ht="17.100000000000001" customHeight="1">
      <c r="A1929" s="645"/>
      <c r="B1929" s="643"/>
      <c r="C1929" s="643"/>
      <c r="D1929" s="643"/>
      <c r="E1929" s="643"/>
      <c r="F1929" s="643"/>
      <c r="G1929" s="643"/>
      <c r="H1929" s="643"/>
      <c r="I1929" s="643"/>
      <c r="J1929" s="643" t="s">
        <v>14990</v>
      </c>
      <c r="K1929" s="643"/>
      <c r="L1929" s="646" t="s">
        <v>15009</v>
      </c>
    </row>
    <row r="1930" spans="1:12">
      <c r="A1930" s="827" t="s">
        <v>14100</v>
      </c>
      <c r="B1930" s="828"/>
      <c r="C1930" s="828"/>
      <c r="D1930" s="828"/>
      <c r="E1930" s="828"/>
      <c r="F1930" s="828"/>
      <c r="G1930" s="828"/>
      <c r="H1930" s="828"/>
      <c r="I1930" s="641"/>
      <c r="J1930" s="641"/>
      <c r="K1930" s="641"/>
      <c r="L1930" s="642"/>
    </row>
    <row r="1931" spans="1:12" ht="17.100000000000001" customHeight="1">
      <c r="A1931" s="640" t="s">
        <v>14994</v>
      </c>
      <c r="B1931" s="643" t="s">
        <v>14089</v>
      </c>
      <c r="C1931" s="641" t="s">
        <v>14088</v>
      </c>
      <c r="D1931" s="641" t="s">
        <v>14087</v>
      </c>
      <c r="E1931" s="644" t="s">
        <v>14085</v>
      </c>
      <c r="F1931" s="829" t="s">
        <v>14083</v>
      </c>
      <c r="G1931" s="829"/>
      <c r="H1931" s="829" t="s">
        <v>14993</v>
      </c>
      <c r="I1931" s="829"/>
      <c r="J1931" s="829" t="s">
        <v>14082</v>
      </c>
      <c r="K1931" s="829"/>
      <c r="L1931" s="830"/>
    </row>
    <row r="1932" spans="1:12" ht="24" customHeight="1">
      <c r="A1932" s="664" t="s">
        <v>14073</v>
      </c>
      <c r="B1932" s="660" t="s">
        <v>14103</v>
      </c>
      <c r="C1932" s="659" t="s">
        <v>7</v>
      </c>
      <c r="D1932" s="659" t="s">
        <v>11501</v>
      </c>
      <c r="E1932" s="661" t="s">
        <v>26</v>
      </c>
      <c r="F1932" s="831" t="s">
        <v>14992</v>
      </c>
      <c r="G1932" s="831"/>
      <c r="H1932" s="831">
        <v>0.28530699999999998</v>
      </c>
      <c r="I1932" s="831"/>
      <c r="J1932" s="832">
        <v>0.62770000000000004</v>
      </c>
      <c r="K1932" s="832"/>
      <c r="L1932" s="833"/>
    </row>
    <row r="1933" spans="1:12" ht="24" customHeight="1">
      <c r="A1933" s="664" t="s">
        <v>14073</v>
      </c>
      <c r="B1933" s="660" t="s">
        <v>14101</v>
      </c>
      <c r="C1933" s="659" t="s">
        <v>7</v>
      </c>
      <c r="D1933" s="659" t="s">
        <v>11582</v>
      </c>
      <c r="E1933" s="661" t="s">
        <v>26</v>
      </c>
      <c r="F1933" s="831" t="s">
        <v>14991</v>
      </c>
      <c r="G1933" s="831"/>
      <c r="H1933" s="831">
        <v>0.28530699999999998</v>
      </c>
      <c r="I1933" s="831"/>
      <c r="J1933" s="832">
        <v>9.9900000000000003E-2</v>
      </c>
      <c r="K1933" s="832"/>
      <c r="L1933" s="833"/>
    </row>
    <row r="1934" spans="1:12" ht="17.100000000000001" customHeight="1">
      <c r="A1934" s="645"/>
      <c r="B1934" s="643"/>
      <c r="C1934" s="643"/>
      <c r="D1934" s="643"/>
      <c r="E1934" s="643"/>
      <c r="F1934" s="643"/>
      <c r="G1934" s="643"/>
      <c r="H1934" s="643"/>
      <c r="I1934" s="643"/>
      <c r="J1934" s="643" t="s">
        <v>14990</v>
      </c>
      <c r="K1934" s="643"/>
      <c r="L1934" s="646" t="s">
        <v>15414</v>
      </c>
    </row>
    <row r="1935" spans="1:12" ht="17.100000000000001" customHeight="1">
      <c r="A1935" s="640" t="s">
        <v>14988</v>
      </c>
      <c r="B1935" s="641"/>
      <c r="C1935" s="641"/>
      <c r="D1935" s="641"/>
      <c r="E1935" s="641"/>
      <c r="F1935" s="641"/>
      <c r="G1935" s="641"/>
      <c r="H1935" s="641"/>
      <c r="I1935" s="641"/>
      <c r="J1935" s="641"/>
      <c r="K1935" s="641"/>
      <c r="L1935" s="642"/>
    </row>
    <row r="1936" spans="1:12" ht="17.100000000000001" customHeight="1">
      <c r="A1936" s="645"/>
      <c r="B1936" s="643"/>
      <c r="C1936" s="643"/>
      <c r="D1936" s="643"/>
      <c r="E1936" s="643"/>
      <c r="F1936" s="643"/>
      <c r="G1936" s="643"/>
      <c r="H1936" s="643"/>
      <c r="I1936" s="643"/>
      <c r="J1936" s="643" t="s">
        <v>14987</v>
      </c>
      <c r="K1936" s="643"/>
      <c r="L1936" s="646" t="s">
        <v>16215</v>
      </c>
    </row>
    <row r="1937" spans="1:12" ht="17.100000000000001" customHeight="1">
      <c r="A1937" s="645"/>
      <c r="B1937" s="643"/>
      <c r="C1937" s="643"/>
      <c r="D1937" s="643"/>
      <c r="E1937" s="643"/>
      <c r="F1937" s="643"/>
      <c r="G1937" s="643"/>
      <c r="H1937" s="643"/>
      <c r="I1937" s="643"/>
      <c r="J1937" s="643" t="s">
        <v>14985</v>
      </c>
      <c r="K1937" s="643" t="s">
        <v>14984</v>
      </c>
      <c r="L1937" s="646" t="s">
        <v>16214</v>
      </c>
    </row>
    <row r="1938" spans="1:12" ht="17.100000000000001" customHeight="1">
      <c r="A1938" s="645"/>
      <c r="B1938" s="643"/>
      <c r="C1938" s="643"/>
      <c r="D1938" s="643"/>
      <c r="E1938" s="643"/>
      <c r="F1938" s="643"/>
      <c r="G1938" s="643"/>
      <c r="H1938" s="643"/>
      <c r="I1938" s="643"/>
      <c r="J1938" s="643" t="s">
        <v>14982</v>
      </c>
      <c r="K1938" s="643"/>
      <c r="L1938" s="646" t="s">
        <v>16213</v>
      </c>
    </row>
    <row r="1939" spans="1:12" ht="17.100000000000001" customHeight="1">
      <c r="A1939" s="645"/>
      <c r="B1939" s="643"/>
      <c r="C1939" s="643"/>
      <c r="D1939" s="643"/>
      <c r="E1939" s="643"/>
      <c r="F1939" s="643"/>
      <c r="G1939" s="643"/>
      <c r="H1939" s="643"/>
      <c r="I1939" s="643"/>
      <c r="J1939" s="643" t="s">
        <v>14980</v>
      </c>
      <c r="K1939" s="643" t="s">
        <v>14873</v>
      </c>
      <c r="L1939" s="646" t="s">
        <v>16212</v>
      </c>
    </row>
    <row r="1940" spans="1:12" ht="17.100000000000001" customHeight="1">
      <c r="A1940" s="645"/>
      <c r="B1940" s="643"/>
      <c r="C1940" s="643"/>
      <c r="D1940" s="643"/>
      <c r="E1940" s="643"/>
      <c r="F1940" s="643"/>
      <c r="G1940" s="643"/>
      <c r="H1940" s="643"/>
      <c r="I1940" s="643"/>
      <c r="J1940" s="643" t="s">
        <v>14978</v>
      </c>
      <c r="K1940" s="643"/>
      <c r="L1940" s="646" t="s">
        <v>16211</v>
      </c>
    </row>
    <row r="1941" spans="1:12" ht="30" customHeight="1">
      <c r="A1941" s="647"/>
      <c r="B1941" s="644"/>
      <c r="C1941" s="644"/>
      <c r="D1941" s="644"/>
      <c r="E1941" s="644"/>
      <c r="F1941" s="644"/>
      <c r="G1941" s="644"/>
      <c r="H1941" s="644"/>
      <c r="I1941" s="644"/>
      <c r="J1941" s="644"/>
      <c r="K1941" s="644"/>
      <c r="L1941" s="648"/>
    </row>
    <row r="1942" spans="1:12" ht="36" customHeight="1">
      <c r="A1942" s="662" t="s">
        <v>16210</v>
      </c>
      <c r="B1942" s="657" t="s">
        <v>14716</v>
      </c>
      <c r="C1942" s="656" t="s">
        <v>7</v>
      </c>
      <c r="D1942" s="656" t="s">
        <v>454</v>
      </c>
      <c r="E1942" s="658" t="s">
        <v>49</v>
      </c>
      <c r="F1942" s="657"/>
      <c r="G1942" s="657"/>
      <c r="H1942" s="657"/>
      <c r="I1942" s="657"/>
      <c r="J1942" s="657"/>
      <c r="K1942" s="657"/>
      <c r="L1942" s="663"/>
    </row>
    <row r="1943" spans="1:12">
      <c r="A1943" s="827" t="s">
        <v>14098</v>
      </c>
      <c r="B1943" s="828"/>
      <c r="C1943" s="828"/>
      <c r="D1943" s="828"/>
      <c r="E1943" s="828"/>
      <c r="F1943" s="828"/>
      <c r="G1943" s="828"/>
      <c r="H1943" s="828"/>
      <c r="I1943" s="641"/>
      <c r="J1943" s="641"/>
      <c r="K1943" s="641"/>
      <c r="L1943" s="642"/>
    </row>
    <row r="1944" spans="1:12" ht="17.100000000000001" customHeight="1">
      <c r="A1944" s="640" t="s">
        <v>14994</v>
      </c>
      <c r="B1944" s="643" t="s">
        <v>14089</v>
      </c>
      <c r="C1944" s="641" t="s">
        <v>14088</v>
      </c>
      <c r="D1944" s="641" t="s">
        <v>14087</v>
      </c>
      <c r="E1944" s="644" t="s">
        <v>14085</v>
      </c>
      <c r="F1944" s="829" t="s">
        <v>14083</v>
      </c>
      <c r="G1944" s="829"/>
      <c r="H1944" s="829" t="s">
        <v>14993</v>
      </c>
      <c r="I1944" s="829"/>
      <c r="J1944" s="829" t="s">
        <v>14082</v>
      </c>
      <c r="K1944" s="829"/>
      <c r="L1944" s="830"/>
    </row>
    <row r="1945" spans="1:12" ht="24" customHeight="1">
      <c r="A1945" s="664" t="s">
        <v>14073</v>
      </c>
      <c r="B1945" s="660" t="s">
        <v>14277</v>
      </c>
      <c r="C1945" s="659" t="s">
        <v>7</v>
      </c>
      <c r="D1945" s="659" t="s">
        <v>11564</v>
      </c>
      <c r="E1945" s="661" t="s">
        <v>26</v>
      </c>
      <c r="F1945" s="831" t="s">
        <v>15249</v>
      </c>
      <c r="G1945" s="831"/>
      <c r="H1945" s="831">
        <v>0.4140953</v>
      </c>
      <c r="I1945" s="831"/>
      <c r="J1945" s="832">
        <v>0.34370000000000001</v>
      </c>
      <c r="K1945" s="832"/>
      <c r="L1945" s="833"/>
    </row>
    <row r="1946" spans="1:12" ht="24" customHeight="1">
      <c r="A1946" s="664" t="s">
        <v>14073</v>
      </c>
      <c r="B1946" s="660" t="s">
        <v>14276</v>
      </c>
      <c r="C1946" s="659" t="s">
        <v>7</v>
      </c>
      <c r="D1946" s="659" t="s">
        <v>11590</v>
      </c>
      <c r="E1946" s="661" t="s">
        <v>26</v>
      </c>
      <c r="F1946" s="831" t="s">
        <v>15248</v>
      </c>
      <c r="G1946" s="831"/>
      <c r="H1946" s="831">
        <v>0.4140953</v>
      </c>
      <c r="I1946" s="831"/>
      <c r="J1946" s="832">
        <v>9.9400000000000002E-2</v>
      </c>
      <c r="K1946" s="832"/>
      <c r="L1946" s="833"/>
    </row>
    <row r="1947" spans="1:12" ht="17.100000000000001" customHeight="1">
      <c r="A1947" s="645"/>
      <c r="B1947" s="643"/>
      <c r="C1947" s="643"/>
      <c r="D1947" s="643"/>
      <c r="E1947" s="643"/>
      <c r="F1947" s="643"/>
      <c r="G1947" s="643"/>
      <c r="H1947" s="643"/>
      <c r="I1947" s="643"/>
      <c r="J1947" s="643" t="s">
        <v>14990</v>
      </c>
      <c r="K1947" s="643"/>
      <c r="L1947" s="646" t="s">
        <v>15018</v>
      </c>
    </row>
    <row r="1948" spans="1:12">
      <c r="A1948" s="827" t="s">
        <v>14092</v>
      </c>
      <c r="B1948" s="828"/>
      <c r="C1948" s="828"/>
      <c r="D1948" s="828"/>
      <c r="E1948" s="828"/>
      <c r="F1948" s="828"/>
      <c r="G1948" s="828"/>
      <c r="H1948" s="828"/>
      <c r="I1948" s="641"/>
      <c r="J1948" s="641"/>
      <c r="K1948" s="641"/>
      <c r="L1948" s="642"/>
    </row>
    <row r="1949" spans="1:12" ht="17.100000000000001" customHeight="1">
      <c r="A1949" s="640" t="s">
        <v>14994</v>
      </c>
      <c r="B1949" s="643" t="s">
        <v>14089</v>
      </c>
      <c r="C1949" s="641" t="s">
        <v>14088</v>
      </c>
      <c r="D1949" s="641" t="s">
        <v>14087</v>
      </c>
      <c r="E1949" s="644" t="s">
        <v>14085</v>
      </c>
      <c r="F1949" s="829" t="s">
        <v>14083</v>
      </c>
      <c r="G1949" s="829"/>
      <c r="H1949" s="829" t="s">
        <v>14993</v>
      </c>
      <c r="I1949" s="829"/>
      <c r="J1949" s="829" t="s">
        <v>14082</v>
      </c>
      <c r="K1949" s="829"/>
      <c r="L1949" s="830"/>
    </row>
    <row r="1950" spans="1:12" ht="24" customHeight="1">
      <c r="A1950" s="664" t="s">
        <v>14073</v>
      </c>
      <c r="B1950" s="660" t="s">
        <v>14290</v>
      </c>
      <c r="C1950" s="659" t="s">
        <v>7</v>
      </c>
      <c r="D1950" s="659" t="s">
        <v>5473</v>
      </c>
      <c r="E1950" s="661" t="s">
        <v>26</v>
      </c>
      <c r="F1950" s="831" t="s">
        <v>15246</v>
      </c>
      <c r="G1950" s="831"/>
      <c r="H1950" s="831">
        <v>0.21059549999999999</v>
      </c>
      <c r="I1950" s="831"/>
      <c r="J1950" s="832">
        <v>1.0719000000000001</v>
      </c>
      <c r="K1950" s="832"/>
      <c r="L1950" s="833"/>
    </row>
    <row r="1951" spans="1:12" ht="24" customHeight="1">
      <c r="A1951" s="664" t="s">
        <v>14073</v>
      </c>
      <c r="B1951" s="660" t="s">
        <v>14278</v>
      </c>
      <c r="C1951" s="659" t="s">
        <v>7</v>
      </c>
      <c r="D1951" s="659" t="s">
        <v>6260</v>
      </c>
      <c r="E1951" s="661" t="s">
        <v>26</v>
      </c>
      <c r="F1951" s="831" t="s">
        <v>15040</v>
      </c>
      <c r="G1951" s="831"/>
      <c r="H1951" s="831">
        <v>0.21059549999999999</v>
      </c>
      <c r="I1951" s="831"/>
      <c r="J1951" s="832">
        <v>1.5142</v>
      </c>
      <c r="K1951" s="832"/>
      <c r="L1951" s="833"/>
    </row>
    <row r="1952" spans="1:12" ht="17.100000000000001" customHeight="1">
      <c r="A1952" s="645"/>
      <c r="B1952" s="643"/>
      <c r="C1952" s="643"/>
      <c r="D1952" s="643"/>
      <c r="E1952" s="643"/>
      <c r="F1952" s="643"/>
      <c r="G1952" s="643"/>
      <c r="H1952" s="643"/>
      <c r="I1952" s="643"/>
      <c r="J1952" s="643" t="s">
        <v>14990</v>
      </c>
      <c r="K1952" s="643"/>
      <c r="L1952" s="646" t="s">
        <v>16209</v>
      </c>
    </row>
    <row r="1953" spans="1:12">
      <c r="A1953" s="827" t="s">
        <v>14071</v>
      </c>
      <c r="B1953" s="828"/>
      <c r="C1953" s="828"/>
      <c r="D1953" s="828"/>
      <c r="E1953" s="828"/>
      <c r="F1953" s="828"/>
      <c r="G1953" s="828"/>
      <c r="H1953" s="828"/>
      <c r="I1953" s="641"/>
      <c r="J1953" s="641"/>
      <c r="K1953" s="641"/>
      <c r="L1953" s="642"/>
    </row>
    <row r="1954" spans="1:12" ht="17.100000000000001" customHeight="1">
      <c r="A1954" s="640" t="s">
        <v>14994</v>
      </c>
      <c r="B1954" s="643" t="s">
        <v>14089</v>
      </c>
      <c r="C1954" s="641" t="s">
        <v>14088</v>
      </c>
      <c r="D1954" s="641" t="s">
        <v>14087</v>
      </c>
      <c r="E1954" s="644" t="s">
        <v>14085</v>
      </c>
      <c r="F1954" s="829" t="s">
        <v>14083</v>
      </c>
      <c r="G1954" s="829"/>
      <c r="H1954" s="829" t="s">
        <v>14993</v>
      </c>
      <c r="I1954" s="829"/>
      <c r="J1954" s="829" t="s">
        <v>14082</v>
      </c>
      <c r="K1954" s="829"/>
      <c r="L1954" s="830"/>
    </row>
    <row r="1955" spans="1:12" ht="24" customHeight="1">
      <c r="A1955" s="664" t="s">
        <v>14073</v>
      </c>
      <c r="B1955" s="660" t="s">
        <v>14439</v>
      </c>
      <c r="C1955" s="659" t="s">
        <v>7</v>
      </c>
      <c r="D1955" s="659" t="s">
        <v>9083</v>
      </c>
      <c r="E1955" s="661" t="s">
        <v>49</v>
      </c>
      <c r="F1955" s="831" t="s">
        <v>15348</v>
      </c>
      <c r="G1955" s="831"/>
      <c r="H1955" s="831">
        <v>5.2999999999999999E-2</v>
      </c>
      <c r="I1955" s="831"/>
      <c r="J1955" s="832">
        <v>0.09</v>
      </c>
      <c r="K1955" s="832"/>
      <c r="L1955" s="833"/>
    </row>
    <row r="1956" spans="1:12" ht="24" customHeight="1">
      <c r="A1956" s="664" t="s">
        <v>14073</v>
      </c>
      <c r="B1956" s="660" t="s">
        <v>14440</v>
      </c>
      <c r="C1956" s="659" t="s">
        <v>7</v>
      </c>
      <c r="D1956" s="659" t="s">
        <v>5456</v>
      </c>
      <c r="E1956" s="661" t="s">
        <v>49</v>
      </c>
      <c r="F1956" s="831" t="s">
        <v>15347</v>
      </c>
      <c r="G1956" s="831"/>
      <c r="H1956" s="831">
        <v>0.06</v>
      </c>
      <c r="I1956" s="831"/>
      <c r="J1956" s="832">
        <v>4.79</v>
      </c>
      <c r="K1956" s="832"/>
      <c r="L1956" s="833"/>
    </row>
    <row r="1957" spans="1:12" ht="24" customHeight="1">
      <c r="A1957" s="664" t="s">
        <v>14073</v>
      </c>
      <c r="B1957" s="660" t="s">
        <v>14438</v>
      </c>
      <c r="C1957" s="659" t="s">
        <v>7</v>
      </c>
      <c r="D1957" s="659" t="s">
        <v>8116</v>
      </c>
      <c r="E1957" s="661" t="s">
        <v>49</v>
      </c>
      <c r="F1957" s="831" t="s">
        <v>15346</v>
      </c>
      <c r="G1957" s="831"/>
      <c r="H1957" s="831">
        <v>7.8E-2</v>
      </c>
      <c r="I1957" s="831"/>
      <c r="J1957" s="832">
        <v>5.41</v>
      </c>
      <c r="K1957" s="832"/>
      <c r="L1957" s="833"/>
    </row>
    <row r="1958" spans="1:12" ht="24" customHeight="1">
      <c r="A1958" s="664" t="s">
        <v>14073</v>
      </c>
      <c r="B1958" s="660" t="s">
        <v>14715</v>
      </c>
      <c r="C1958" s="659" t="s">
        <v>7</v>
      </c>
      <c r="D1958" s="659" t="s">
        <v>7049</v>
      </c>
      <c r="E1958" s="661" t="s">
        <v>49</v>
      </c>
      <c r="F1958" s="831" t="s">
        <v>16208</v>
      </c>
      <c r="G1958" s="831"/>
      <c r="H1958" s="831">
        <v>1</v>
      </c>
      <c r="I1958" s="831"/>
      <c r="J1958" s="832">
        <v>35.42</v>
      </c>
      <c r="K1958" s="832"/>
      <c r="L1958" s="833"/>
    </row>
    <row r="1959" spans="1:12" ht="17.100000000000001" customHeight="1">
      <c r="A1959" s="645"/>
      <c r="B1959" s="643"/>
      <c r="C1959" s="643"/>
      <c r="D1959" s="643"/>
      <c r="E1959" s="643"/>
      <c r="F1959" s="643"/>
      <c r="G1959" s="643"/>
      <c r="H1959" s="643"/>
      <c r="I1959" s="643"/>
      <c r="J1959" s="643" t="s">
        <v>14990</v>
      </c>
      <c r="K1959" s="643"/>
      <c r="L1959" s="646" t="s">
        <v>16207</v>
      </c>
    </row>
    <row r="1960" spans="1:12">
      <c r="A1960" s="827" t="s">
        <v>14094</v>
      </c>
      <c r="B1960" s="828"/>
      <c r="C1960" s="828"/>
      <c r="D1960" s="828"/>
      <c r="E1960" s="828"/>
      <c r="F1960" s="828"/>
      <c r="G1960" s="828"/>
      <c r="H1960" s="828"/>
      <c r="I1960" s="641"/>
      <c r="J1960" s="641"/>
      <c r="K1960" s="641"/>
      <c r="L1960" s="642"/>
    </row>
    <row r="1961" spans="1:12" ht="17.100000000000001" customHeight="1">
      <c r="A1961" s="640" t="s">
        <v>14994</v>
      </c>
      <c r="B1961" s="643" t="s">
        <v>14089</v>
      </c>
      <c r="C1961" s="641" t="s">
        <v>14088</v>
      </c>
      <c r="D1961" s="641" t="s">
        <v>14087</v>
      </c>
      <c r="E1961" s="644" t="s">
        <v>14085</v>
      </c>
      <c r="F1961" s="829" t="s">
        <v>14083</v>
      </c>
      <c r="G1961" s="829"/>
      <c r="H1961" s="829" t="s">
        <v>14993</v>
      </c>
      <c r="I1961" s="829"/>
      <c r="J1961" s="829" t="s">
        <v>14082</v>
      </c>
      <c r="K1961" s="829"/>
      <c r="L1961" s="830"/>
    </row>
    <row r="1962" spans="1:12" ht="24" customHeight="1">
      <c r="A1962" s="664" t="s">
        <v>14073</v>
      </c>
      <c r="B1962" s="660" t="s">
        <v>14095</v>
      </c>
      <c r="C1962" s="659" t="s">
        <v>7</v>
      </c>
      <c r="D1962" s="659" t="s">
        <v>11736</v>
      </c>
      <c r="E1962" s="661" t="s">
        <v>26</v>
      </c>
      <c r="F1962" s="831" t="s">
        <v>14996</v>
      </c>
      <c r="G1962" s="831"/>
      <c r="H1962" s="831">
        <v>0.4140953</v>
      </c>
      <c r="I1962" s="831"/>
      <c r="J1962" s="832">
        <v>0.29399999999999998</v>
      </c>
      <c r="K1962" s="832"/>
      <c r="L1962" s="833"/>
    </row>
    <row r="1963" spans="1:12" ht="17.100000000000001" customHeight="1">
      <c r="A1963" s="645"/>
      <c r="B1963" s="643"/>
      <c r="C1963" s="643"/>
      <c r="D1963" s="643"/>
      <c r="E1963" s="643"/>
      <c r="F1963" s="643"/>
      <c r="G1963" s="643"/>
      <c r="H1963" s="643"/>
      <c r="I1963" s="643"/>
      <c r="J1963" s="643" t="s">
        <v>14990</v>
      </c>
      <c r="K1963" s="643"/>
      <c r="L1963" s="646" t="s">
        <v>15321</v>
      </c>
    </row>
    <row r="1964" spans="1:12">
      <c r="A1964" s="827" t="s">
        <v>14096</v>
      </c>
      <c r="B1964" s="828"/>
      <c r="C1964" s="828"/>
      <c r="D1964" s="828"/>
      <c r="E1964" s="828"/>
      <c r="F1964" s="828"/>
      <c r="G1964" s="828"/>
      <c r="H1964" s="828"/>
      <c r="I1964" s="641"/>
      <c r="J1964" s="641"/>
      <c r="K1964" s="641"/>
      <c r="L1964" s="642"/>
    </row>
    <row r="1965" spans="1:12" ht="17.100000000000001" customHeight="1">
      <c r="A1965" s="640" t="s">
        <v>14994</v>
      </c>
      <c r="B1965" s="643" t="s">
        <v>14089</v>
      </c>
      <c r="C1965" s="641" t="s">
        <v>14088</v>
      </c>
      <c r="D1965" s="641" t="s">
        <v>14087</v>
      </c>
      <c r="E1965" s="644" t="s">
        <v>14085</v>
      </c>
      <c r="F1965" s="829" t="s">
        <v>14083</v>
      </c>
      <c r="G1965" s="829"/>
      <c r="H1965" s="829" t="s">
        <v>14993</v>
      </c>
      <c r="I1965" s="829"/>
      <c r="J1965" s="829" t="s">
        <v>14082</v>
      </c>
      <c r="K1965" s="829"/>
      <c r="L1965" s="830"/>
    </row>
    <row r="1966" spans="1:12" ht="24" customHeight="1">
      <c r="A1966" s="664" t="s">
        <v>14073</v>
      </c>
      <c r="B1966" s="660" t="s">
        <v>14097</v>
      </c>
      <c r="C1966" s="659" t="s">
        <v>7</v>
      </c>
      <c r="D1966" s="659" t="s">
        <v>11676</v>
      </c>
      <c r="E1966" s="661" t="s">
        <v>26</v>
      </c>
      <c r="F1966" s="831" t="s">
        <v>14995</v>
      </c>
      <c r="G1966" s="831"/>
      <c r="H1966" s="831">
        <v>0.4140953</v>
      </c>
      <c r="I1966" s="831"/>
      <c r="J1966" s="832">
        <v>2.9000000000000001E-2</v>
      </c>
      <c r="K1966" s="832"/>
      <c r="L1966" s="833"/>
    </row>
    <row r="1967" spans="1:12" ht="17.100000000000001" customHeight="1">
      <c r="A1967" s="645"/>
      <c r="B1967" s="643"/>
      <c r="C1967" s="643"/>
      <c r="D1967" s="643"/>
      <c r="E1967" s="643"/>
      <c r="F1967" s="643"/>
      <c r="G1967" s="643"/>
      <c r="H1967" s="643"/>
      <c r="I1967" s="643"/>
      <c r="J1967" s="643" t="s">
        <v>14990</v>
      </c>
      <c r="K1967" s="643"/>
      <c r="L1967" s="646" t="s">
        <v>15083</v>
      </c>
    </row>
    <row r="1968" spans="1:12">
      <c r="A1968" s="827" t="s">
        <v>14100</v>
      </c>
      <c r="B1968" s="828"/>
      <c r="C1968" s="828"/>
      <c r="D1968" s="828"/>
      <c r="E1968" s="828"/>
      <c r="F1968" s="828"/>
      <c r="G1968" s="828"/>
      <c r="H1968" s="828"/>
      <c r="I1968" s="641"/>
      <c r="J1968" s="641"/>
      <c r="K1968" s="641"/>
      <c r="L1968" s="642"/>
    </row>
    <row r="1969" spans="1:12" ht="17.100000000000001" customHeight="1">
      <c r="A1969" s="640" t="s">
        <v>14994</v>
      </c>
      <c r="B1969" s="643" t="s">
        <v>14089</v>
      </c>
      <c r="C1969" s="641" t="s">
        <v>14088</v>
      </c>
      <c r="D1969" s="641" t="s">
        <v>14087</v>
      </c>
      <c r="E1969" s="644" t="s">
        <v>14085</v>
      </c>
      <c r="F1969" s="829" t="s">
        <v>14083</v>
      </c>
      <c r="G1969" s="829"/>
      <c r="H1969" s="829" t="s">
        <v>14993</v>
      </c>
      <c r="I1969" s="829"/>
      <c r="J1969" s="829" t="s">
        <v>14082</v>
      </c>
      <c r="K1969" s="829"/>
      <c r="L1969" s="830"/>
    </row>
    <row r="1970" spans="1:12" ht="24" customHeight="1">
      <c r="A1970" s="664" t="s">
        <v>14073</v>
      </c>
      <c r="B1970" s="660" t="s">
        <v>14103</v>
      </c>
      <c r="C1970" s="659" t="s">
        <v>7</v>
      </c>
      <c r="D1970" s="659" t="s">
        <v>11501</v>
      </c>
      <c r="E1970" s="661" t="s">
        <v>26</v>
      </c>
      <c r="F1970" s="831" t="s">
        <v>14992</v>
      </c>
      <c r="G1970" s="831"/>
      <c r="H1970" s="831">
        <v>0.4140953</v>
      </c>
      <c r="I1970" s="831"/>
      <c r="J1970" s="832">
        <v>0.91100000000000003</v>
      </c>
      <c r="K1970" s="832"/>
      <c r="L1970" s="833"/>
    </row>
    <row r="1971" spans="1:12" ht="24" customHeight="1">
      <c r="A1971" s="664" t="s">
        <v>14073</v>
      </c>
      <c r="B1971" s="660" t="s">
        <v>14101</v>
      </c>
      <c r="C1971" s="659" t="s">
        <v>7</v>
      </c>
      <c r="D1971" s="659" t="s">
        <v>11582</v>
      </c>
      <c r="E1971" s="661" t="s">
        <v>26</v>
      </c>
      <c r="F1971" s="831" t="s">
        <v>14991</v>
      </c>
      <c r="G1971" s="831"/>
      <c r="H1971" s="831">
        <v>0.4140953</v>
      </c>
      <c r="I1971" s="831"/>
      <c r="J1971" s="832">
        <v>0.1449</v>
      </c>
      <c r="K1971" s="832"/>
      <c r="L1971" s="833"/>
    </row>
    <row r="1972" spans="1:12" ht="17.100000000000001" customHeight="1">
      <c r="A1972" s="645"/>
      <c r="B1972" s="643"/>
      <c r="C1972" s="643"/>
      <c r="D1972" s="643"/>
      <c r="E1972" s="643"/>
      <c r="F1972" s="643"/>
      <c r="G1972" s="643"/>
      <c r="H1972" s="643"/>
      <c r="I1972" s="643"/>
      <c r="J1972" s="643" t="s">
        <v>14990</v>
      </c>
      <c r="K1972" s="643"/>
      <c r="L1972" s="646" t="s">
        <v>16206</v>
      </c>
    </row>
    <row r="1973" spans="1:12" ht="17.100000000000001" customHeight="1">
      <c r="A1973" s="640" t="s">
        <v>14988</v>
      </c>
      <c r="B1973" s="641"/>
      <c r="C1973" s="641"/>
      <c r="D1973" s="641"/>
      <c r="E1973" s="641"/>
      <c r="F1973" s="641"/>
      <c r="G1973" s="641"/>
      <c r="H1973" s="641"/>
      <c r="I1973" s="641"/>
      <c r="J1973" s="641"/>
      <c r="K1973" s="641"/>
      <c r="L1973" s="642"/>
    </row>
    <row r="1974" spans="1:12" ht="17.100000000000001" customHeight="1">
      <c r="A1974" s="645"/>
      <c r="B1974" s="643"/>
      <c r="C1974" s="643"/>
      <c r="D1974" s="643"/>
      <c r="E1974" s="643"/>
      <c r="F1974" s="643"/>
      <c r="G1974" s="643"/>
      <c r="H1974" s="643"/>
      <c r="I1974" s="643"/>
      <c r="J1974" s="643" t="s">
        <v>14987</v>
      </c>
      <c r="K1974" s="643"/>
      <c r="L1974" s="646" t="s">
        <v>16205</v>
      </c>
    </row>
    <row r="1975" spans="1:12" ht="17.100000000000001" customHeight="1">
      <c r="A1975" s="645"/>
      <c r="B1975" s="643"/>
      <c r="C1975" s="643"/>
      <c r="D1975" s="643"/>
      <c r="E1975" s="643"/>
      <c r="F1975" s="643"/>
      <c r="G1975" s="643"/>
      <c r="H1975" s="643"/>
      <c r="I1975" s="643"/>
      <c r="J1975" s="643" t="s">
        <v>14985</v>
      </c>
      <c r="K1975" s="643" t="s">
        <v>14984</v>
      </c>
      <c r="L1975" s="646" t="s">
        <v>15401</v>
      </c>
    </row>
    <row r="1976" spans="1:12" ht="17.100000000000001" customHeight="1">
      <c r="A1976" s="645"/>
      <c r="B1976" s="643"/>
      <c r="C1976" s="643"/>
      <c r="D1976" s="643"/>
      <c r="E1976" s="643"/>
      <c r="F1976" s="643"/>
      <c r="G1976" s="643"/>
      <c r="H1976" s="643"/>
      <c r="I1976" s="643"/>
      <c r="J1976" s="643" t="s">
        <v>14982</v>
      </c>
      <c r="K1976" s="643"/>
      <c r="L1976" s="646" t="s">
        <v>16204</v>
      </c>
    </row>
    <row r="1977" spans="1:12" ht="17.100000000000001" customHeight="1">
      <c r="A1977" s="645"/>
      <c r="B1977" s="643"/>
      <c r="C1977" s="643"/>
      <c r="D1977" s="643"/>
      <c r="E1977" s="643"/>
      <c r="F1977" s="643"/>
      <c r="G1977" s="643"/>
      <c r="H1977" s="643"/>
      <c r="I1977" s="643"/>
      <c r="J1977" s="643" t="s">
        <v>14980</v>
      </c>
      <c r="K1977" s="643" t="s">
        <v>14873</v>
      </c>
      <c r="L1977" s="646" t="s">
        <v>16203</v>
      </c>
    </row>
    <row r="1978" spans="1:12" ht="17.100000000000001" customHeight="1">
      <c r="A1978" s="645"/>
      <c r="B1978" s="643"/>
      <c r="C1978" s="643"/>
      <c r="D1978" s="643"/>
      <c r="E1978" s="643"/>
      <c r="F1978" s="643"/>
      <c r="G1978" s="643"/>
      <c r="H1978" s="643"/>
      <c r="I1978" s="643"/>
      <c r="J1978" s="643" t="s">
        <v>14978</v>
      </c>
      <c r="K1978" s="643"/>
      <c r="L1978" s="646" t="s">
        <v>16202</v>
      </c>
    </row>
    <row r="1979" spans="1:12" ht="30" customHeight="1">
      <c r="A1979" s="647"/>
      <c r="B1979" s="644"/>
      <c r="C1979" s="644"/>
      <c r="D1979" s="644"/>
      <c r="E1979" s="644"/>
      <c r="F1979" s="644"/>
      <c r="G1979" s="644"/>
      <c r="H1979" s="644"/>
      <c r="I1979" s="644"/>
      <c r="J1979" s="644"/>
      <c r="K1979" s="644"/>
      <c r="L1979" s="648"/>
    </row>
    <row r="1980" spans="1:12" ht="48" customHeight="1">
      <c r="A1980" s="662" t="s">
        <v>16201</v>
      </c>
      <c r="B1980" s="657" t="s">
        <v>14713</v>
      </c>
      <c r="C1980" s="656" t="s">
        <v>7</v>
      </c>
      <c r="D1980" s="656" t="s">
        <v>1889</v>
      </c>
      <c r="E1980" s="658" t="s">
        <v>49</v>
      </c>
      <c r="F1980" s="657"/>
      <c r="G1980" s="657"/>
      <c r="H1980" s="657"/>
      <c r="I1980" s="657"/>
      <c r="J1980" s="657"/>
      <c r="K1980" s="657"/>
      <c r="L1980" s="663"/>
    </row>
    <row r="1981" spans="1:12">
      <c r="A1981" s="827" t="s">
        <v>14098</v>
      </c>
      <c r="B1981" s="828"/>
      <c r="C1981" s="828"/>
      <c r="D1981" s="828"/>
      <c r="E1981" s="828"/>
      <c r="F1981" s="828"/>
      <c r="G1981" s="828"/>
      <c r="H1981" s="828"/>
      <c r="I1981" s="641"/>
      <c r="J1981" s="641"/>
      <c r="K1981" s="641"/>
      <c r="L1981" s="642"/>
    </row>
    <row r="1982" spans="1:12" ht="17.100000000000001" customHeight="1">
      <c r="A1982" s="640" t="s">
        <v>14994</v>
      </c>
      <c r="B1982" s="643" t="s">
        <v>14089</v>
      </c>
      <c r="C1982" s="641" t="s">
        <v>14088</v>
      </c>
      <c r="D1982" s="641" t="s">
        <v>14087</v>
      </c>
      <c r="E1982" s="644" t="s">
        <v>14085</v>
      </c>
      <c r="F1982" s="829" t="s">
        <v>14083</v>
      </c>
      <c r="G1982" s="829"/>
      <c r="H1982" s="829" t="s">
        <v>14993</v>
      </c>
      <c r="I1982" s="829"/>
      <c r="J1982" s="829" t="s">
        <v>14082</v>
      </c>
      <c r="K1982" s="829"/>
      <c r="L1982" s="830"/>
    </row>
    <row r="1983" spans="1:12" ht="24" customHeight="1">
      <c r="A1983" s="664" t="s">
        <v>14073</v>
      </c>
      <c r="B1983" s="660" t="s">
        <v>14277</v>
      </c>
      <c r="C1983" s="659" t="s">
        <v>7</v>
      </c>
      <c r="D1983" s="659" t="s">
        <v>11564</v>
      </c>
      <c r="E1983" s="661" t="s">
        <v>26</v>
      </c>
      <c r="F1983" s="831" t="s">
        <v>15249</v>
      </c>
      <c r="G1983" s="831"/>
      <c r="H1983" s="831">
        <v>0.34074189999999999</v>
      </c>
      <c r="I1983" s="831"/>
      <c r="J1983" s="832">
        <v>0.2828</v>
      </c>
      <c r="K1983" s="832"/>
      <c r="L1983" s="833"/>
    </row>
    <row r="1984" spans="1:12" ht="24" customHeight="1">
      <c r="A1984" s="664" t="s">
        <v>14073</v>
      </c>
      <c r="B1984" s="660" t="s">
        <v>14276</v>
      </c>
      <c r="C1984" s="659" t="s">
        <v>7</v>
      </c>
      <c r="D1984" s="659" t="s">
        <v>11590</v>
      </c>
      <c r="E1984" s="661" t="s">
        <v>26</v>
      </c>
      <c r="F1984" s="831" t="s">
        <v>15248</v>
      </c>
      <c r="G1984" s="831"/>
      <c r="H1984" s="831">
        <v>0.34074189999999999</v>
      </c>
      <c r="I1984" s="831"/>
      <c r="J1984" s="832">
        <v>8.1799999999999998E-2</v>
      </c>
      <c r="K1984" s="832"/>
      <c r="L1984" s="833"/>
    </row>
    <row r="1985" spans="1:12" ht="17.100000000000001" customHeight="1">
      <c r="A1985" s="645"/>
      <c r="B1985" s="643"/>
      <c r="C1985" s="643"/>
      <c r="D1985" s="643"/>
      <c r="E1985" s="643"/>
      <c r="F1985" s="643"/>
      <c r="G1985" s="643"/>
      <c r="H1985" s="643"/>
      <c r="I1985" s="643"/>
      <c r="J1985" s="643" t="s">
        <v>14990</v>
      </c>
      <c r="K1985" s="643"/>
      <c r="L1985" s="646" t="s">
        <v>15151</v>
      </c>
    </row>
    <row r="1986" spans="1:12">
      <c r="A1986" s="827" t="s">
        <v>14092</v>
      </c>
      <c r="B1986" s="828"/>
      <c r="C1986" s="828"/>
      <c r="D1986" s="828"/>
      <c r="E1986" s="828"/>
      <c r="F1986" s="828"/>
      <c r="G1986" s="828"/>
      <c r="H1986" s="828"/>
      <c r="I1986" s="641"/>
      <c r="J1986" s="641"/>
      <c r="K1986" s="641"/>
      <c r="L1986" s="642"/>
    </row>
    <row r="1987" spans="1:12" ht="17.100000000000001" customHeight="1">
      <c r="A1987" s="640" t="s">
        <v>14994</v>
      </c>
      <c r="B1987" s="643" t="s">
        <v>14089</v>
      </c>
      <c r="C1987" s="641" t="s">
        <v>14088</v>
      </c>
      <c r="D1987" s="641" t="s">
        <v>14087</v>
      </c>
      <c r="E1987" s="644" t="s">
        <v>14085</v>
      </c>
      <c r="F1987" s="829" t="s">
        <v>14083</v>
      </c>
      <c r="G1987" s="829"/>
      <c r="H1987" s="829" t="s">
        <v>14993</v>
      </c>
      <c r="I1987" s="829"/>
      <c r="J1987" s="829" t="s">
        <v>14082</v>
      </c>
      <c r="K1987" s="829"/>
      <c r="L1987" s="830"/>
    </row>
    <row r="1988" spans="1:12" ht="24" customHeight="1">
      <c r="A1988" s="664" t="s">
        <v>14073</v>
      </c>
      <c r="B1988" s="660" t="s">
        <v>14290</v>
      </c>
      <c r="C1988" s="659" t="s">
        <v>7</v>
      </c>
      <c r="D1988" s="659" t="s">
        <v>5473</v>
      </c>
      <c r="E1988" s="661" t="s">
        <v>26</v>
      </c>
      <c r="F1988" s="831" t="s">
        <v>15246</v>
      </c>
      <c r="G1988" s="831"/>
      <c r="H1988" s="831">
        <v>0.17343159999999999</v>
      </c>
      <c r="I1988" s="831"/>
      <c r="J1988" s="832">
        <v>0.88280000000000003</v>
      </c>
      <c r="K1988" s="832"/>
      <c r="L1988" s="833"/>
    </row>
    <row r="1989" spans="1:12" ht="24" customHeight="1">
      <c r="A1989" s="664" t="s">
        <v>14073</v>
      </c>
      <c r="B1989" s="660" t="s">
        <v>14278</v>
      </c>
      <c r="C1989" s="659" t="s">
        <v>7</v>
      </c>
      <c r="D1989" s="659" t="s">
        <v>6260</v>
      </c>
      <c r="E1989" s="661" t="s">
        <v>26</v>
      </c>
      <c r="F1989" s="831" t="s">
        <v>15040</v>
      </c>
      <c r="G1989" s="831"/>
      <c r="H1989" s="831">
        <v>0.17343159999999999</v>
      </c>
      <c r="I1989" s="831"/>
      <c r="J1989" s="832">
        <v>1.2470000000000001</v>
      </c>
      <c r="K1989" s="832"/>
      <c r="L1989" s="833"/>
    </row>
    <row r="1990" spans="1:12" ht="17.100000000000001" customHeight="1">
      <c r="A1990" s="645"/>
      <c r="B1990" s="643"/>
      <c r="C1990" s="643"/>
      <c r="D1990" s="643"/>
      <c r="E1990" s="643"/>
      <c r="F1990" s="643"/>
      <c r="G1990" s="643"/>
      <c r="H1990" s="643"/>
      <c r="I1990" s="643"/>
      <c r="J1990" s="643" t="s">
        <v>14990</v>
      </c>
      <c r="K1990" s="643"/>
      <c r="L1990" s="646" t="s">
        <v>16200</v>
      </c>
    </row>
    <row r="1991" spans="1:12">
      <c r="A1991" s="827" t="s">
        <v>14071</v>
      </c>
      <c r="B1991" s="828"/>
      <c r="C1991" s="828"/>
      <c r="D1991" s="828"/>
      <c r="E1991" s="828"/>
      <c r="F1991" s="828"/>
      <c r="G1991" s="828"/>
      <c r="H1991" s="828"/>
      <c r="I1991" s="641"/>
      <c r="J1991" s="641"/>
      <c r="K1991" s="641"/>
      <c r="L1991" s="642"/>
    </row>
    <row r="1992" spans="1:12" ht="17.100000000000001" customHeight="1">
      <c r="A1992" s="640" t="s">
        <v>14994</v>
      </c>
      <c r="B1992" s="643" t="s">
        <v>14089</v>
      </c>
      <c r="C1992" s="641" t="s">
        <v>14088</v>
      </c>
      <c r="D1992" s="641" t="s">
        <v>14087</v>
      </c>
      <c r="E1992" s="644" t="s">
        <v>14085</v>
      </c>
      <c r="F1992" s="829" t="s">
        <v>14083</v>
      </c>
      <c r="G1992" s="829"/>
      <c r="H1992" s="829" t="s">
        <v>14993</v>
      </c>
      <c r="I1992" s="829"/>
      <c r="J1992" s="829" t="s">
        <v>14082</v>
      </c>
      <c r="K1992" s="829"/>
      <c r="L1992" s="830"/>
    </row>
    <row r="1993" spans="1:12" ht="24" customHeight="1">
      <c r="A1993" s="664" t="s">
        <v>14073</v>
      </c>
      <c r="B1993" s="660" t="s">
        <v>14439</v>
      </c>
      <c r="C1993" s="659" t="s">
        <v>7</v>
      </c>
      <c r="D1993" s="659" t="s">
        <v>9083</v>
      </c>
      <c r="E1993" s="661" t="s">
        <v>49</v>
      </c>
      <c r="F1993" s="831" t="s">
        <v>15348</v>
      </c>
      <c r="G1993" s="831"/>
      <c r="H1993" s="831">
        <v>6.5000000000000002E-2</v>
      </c>
      <c r="I1993" s="831"/>
      <c r="J1993" s="832">
        <v>0.12</v>
      </c>
      <c r="K1993" s="832"/>
      <c r="L1993" s="833"/>
    </row>
    <row r="1994" spans="1:12" ht="24" customHeight="1">
      <c r="A1994" s="664" t="s">
        <v>14073</v>
      </c>
      <c r="B1994" s="660" t="s">
        <v>14440</v>
      </c>
      <c r="C1994" s="659" t="s">
        <v>7</v>
      </c>
      <c r="D1994" s="659" t="s">
        <v>5456</v>
      </c>
      <c r="E1994" s="661" t="s">
        <v>49</v>
      </c>
      <c r="F1994" s="831" t="s">
        <v>15347</v>
      </c>
      <c r="G1994" s="831"/>
      <c r="H1994" s="831">
        <v>8.9999999999999993E-3</v>
      </c>
      <c r="I1994" s="831"/>
      <c r="J1994" s="832">
        <v>0.71</v>
      </c>
      <c r="K1994" s="832"/>
      <c r="L1994" s="833"/>
    </row>
    <row r="1995" spans="1:12" ht="24" customHeight="1">
      <c r="A1995" s="664" t="s">
        <v>14073</v>
      </c>
      <c r="B1995" s="660" t="s">
        <v>14438</v>
      </c>
      <c r="C1995" s="659" t="s">
        <v>7</v>
      </c>
      <c r="D1995" s="659" t="s">
        <v>8116</v>
      </c>
      <c r="E1995" s="661" t="s">
        <v>49</v>
      </c>
      <c r="F1995" s="831" t="s">
        <v>15346</v>
      </c>
      <c r="G1995" s="831"/>
      <c r="H1995" s="831">
        <v>8.9999999999999993E-3</v>
      </c>
      <c r="I1995" s="831"/>
      <c r="J1995" s="832">
        <v>0.62</v>
      </c>
      <c r="K1995" s="832"/>
      <c r="L1995" s="833"/>
    </row>
    <row r="1996" spans="1:12" ht="36" customHeight="1">
      <c r="A1996" s="664" t="s">
        <v>14073</v>
      </c>
      <c r="B1996" s="660" t="s">
        <v>14712</v>
      </c>
      <c r="C1996" s="659" t="s">
        <v>7</v>
      </c>
      <c r="D1996" s="659" t="s">
        <v>7041</v>
      </c>
      <c r="E1996" s="661" t="s">
        <v>49</v>
      </c>
      <c r="F1996" s="831" t="s">
        <v>16199</v>
      </c>
      <c r="G1996" s="831"/>
      <c r="H1996" s="831">
        <v>1</v>
      </c>
      <c r="I1996" s="831"/>
      <c r="J1996" s="832">
        <v>6.97</v>
      </c>
      <c r="K1996" s="832"/>
      <c r="L1996" s="833"/>
    </row>
    <row r="1997" spans="1:12" ht="17.100000000000001" customHeight="1">
      <c r="A1997" s="645"/>
      <c r="B1997" s="643"/>
      <c r="C1997" s="643"/>
      <c r="D1997" s="643"/>
      <c r="E1997" s="643"/>
      <c r="F1997" s="643"/>
      <c r="G1997" s="643"/>
      <c r="H1997" s="643"/>
      <c r="I1997" s="643"/>
      <c r="J1997" s="643" t="s">
        <v>14990</v>
      </c>
      <c r="K1997" s="643"/>
      <c r="L1997" s="646" t="s">
        <v>16198</v>
      </c>
    </row>
    <row r="1998" spans="1:12">
      <c r="A1998" s="827" t="s">
        <v>14094</v>
      </c>
      <c r="B1998" s="828"/>
      <c r="C1998" s="828"/>
      <c r="D1998" s="828"/>
      <c r="E1998" s="828"/>
      <c r="F1998" s="828"/>
      <c r="G1998" s="828"/>
      <c r="H1998" s="828"/>
      <c r="I1998" s="641"/>
      <c r="J1998" s="641"/>
      <c r="K1998" s="641"/>
      <c r="L1998" s="642"/>
    </row>
    <row r="1999" spans="1:12" ht="17.100000000000001" customHeight="1">
      <c r="A1999" s="640" t="s">
        <v>14994</v>
      </c>
      <c r="B1999" s="643" t="s">
        <v>14089</v>
      </c>
      <c r="C1999" s="641" t="s">
        <v>14088</v>
      </c>
      <c r="D1999" s="641" t="s">
        <v>14087</v>
      </c>
      <c r="E1999" s="644" t="s">
        <v>14085</v>
      </c>
      <c r="F1999" s="829" t="s">
        <v>14083</v>
      </c>
      <c r="G1999" s="829"/>
      <c r="H1999" s="829" t="s">
        <v>14993</v>
      </c>
      <c r="I1999" s="829"/>
      <c r="J1999" s="829" t="s">
        <v>14082</v>
      </c>
      <c r="K1999" s="829"/>
      <c r="L1999" s="830"/>
    </row>
    <row r="2000" spans="1:12" ht="24" customHeight="1">
      <c r="A2000" s="664" t="s">
        <v>14073</v>
      </c>
      <c r="B2000" s="660" t="s">
        <v>14095</v>
      </c>
      <c r="C2000" s="659" t="s">
        <v>7</v>
      </c>
      <c r="D2000" s="659" t="s">
        <v>11736</v>
      </c>
      <c r="E2000" s="661" t="s">
        <v>26</v>
      </c>
      <c r="F2000" s="831" t="s">
        <v>14996</v>
      </c>
      <c r="G2000" s="831"/>
      <c r="H2000" s="831">
        <v>0.34074189999999999</v>
      </c>
      <c r="I2000" s="831"/>
      <c r="J2000" s="832">
        <v>0.2419</v>
      </c>
      <c r="K2000" s="832"/>
      <c r="L2000" s="833"/>
    </row>
    <row r="2001" spans="1:12" ht="17.100000000000001" customHeight="1">
      <c r="A2001" s="645"/>
      <c r="B2001" s="643"/>
      <c r="C2001" s="643"/>
      <c r="D2001" s="643"/>
      <c r="E2001" s="643"/>
      <c r="F2001" s="643"/>
      <c r="G2001" s="643"/>
      <c r="H2001" s="643"/>
      <c r="I2001" s="643"/>
      <c r="J2001" s="643" t="s">
        <v>14990</v>
      </c>
      <c r="K2001" s="643"/>
      <c r="L2001" s="646" t="s">
        <v>15248</v>
      </c>
    </row>
    <row r="2002" spans="1:12">
      <c r="A2002" s="827" t="s">
        <v>14096</v>
      </c>
      <c r="B2002" s="828"/>
      <c r="C2002" s="828"/>
      <c r="D2002" s="828"/>
      <c r="E2002" s="828"/>
      <c r="F2002" s="828"/>
      <c r="G2002" s="828"/>
      <c r="H2002" s="828"/>
      <c r="I2002" s="641"/>
      <c r="J2002" s="641"/>
      <c r="K2002" s="641"/>
      <c r="L2002" s="642"/>
    </row>
    <row r="2003" spans="1:12" ht="17.100000000000001" customHeight="1">
      <c r="A2003" s="640" t="s">
        <v>14994</v>
      </c>
      <c r="B2003" s="643" t="s">
        <v>14089</v>
      </c>
      <c r="C2003" s="641" t="s">
        <v>14088</v>
      </c>
      <c r="D2003" s="641" t="s">
        <v>14087</v>
      </c>
      <c r="E2003" s="644" t="s">
        <v>14085</v>
      </c>
      <c r="F2003" s="829" t="s">
        <v>14083</v>
      </c>
      <c r="G2003" s="829"/>
      <c r="H2003" s="829" t="s">
        <v>14993</v>
      </c>
      <c r="I2003" s="829"/>
      <c r="J2003" s="829" t="s">
        <v>14082</v>
      </c>
      <c r="K2003" s="829"/>
      <c r="L2003" s="830"/>
    </row>
    <row r="2004" spans="1:12" ht="24" customHeight="1">
      <c r="A2004" s="664" t="s">
        <v>14073</v>
      </c>
      <c r="B2004" s="660" t="s">
        <v>14097</v>
      </c>
      <c r="C2004" s="659" t="s">
        <v>7</v>
      </c>
      <c r="D2004" s="659" t="s">
        <v>11676</v>
      </c>
      <c r="E2004" s="661" t="s">
        <v>26</v>
      </c>
      <c r="F2004" s="831" t="s">
        <v>14995</v>
      </c>
      <c r="G2004" s="831"/>
      <c r="H2004" s="831">
        <v>0.34074189999999999</v>
      </c>
      <c r="I2004" s="831"/>
      <c r="J2004" s="832">
        <v>2.3900000000000001E-2</v>
      </c>
      <c r="K2004" s="832"/>
      <c r="L2004" s="833"/>
    </row>
    <row r="2005" spans="1:12" ht="17.100000000000001" customHeight="1">
      <c r="A2005" s="645"/>
      <c r="B2005" s="643"/>
      <c r="C2005" s="643"/>
      <c r="D2005" s="643"/>
      <c r="E2005" s="643"/>
      <c r="F2005" s="643"/>
      <c r="G2005" s="643"/>
      <c r="H2005" s="643"/>
      <c r="I2005" s="643"/>
      <c r="J2005" s="643" t="s">
        <v>14990</v>
      </c>
      <c r="K2005" s="643"/>
      <c r="L2005" s="646" t="s">
        <v>15009</v>
      </c>
    </row>
    <row r="2006" spans="1:12">
      <c r="A2006" s="827" t="s">
        <v>14100</v>
      </c>
      <c r="B2006" s="828"/>
      <c r="C2006" s="828"/>
      <c r="D2006" s="828"/>
      <c r="E2006" s="828"/>
      <c r="F2006" s="828"/>
      <c r="G2006" s="828"/>
      <c r="H2006" s="828"/>
      <c r="I2006" s="641"/>
      <c r="J2006" s="641"/>
      <c r="K2006" s="641"/>
      <c r="L2006" s="642"/>
    </row>
    <row r="2007" spans="1:12" ht="17.100000000000001" customHeight="1">
      <c r="A2007" s="640" t="s">
        <v>14994</v>
      </c>
      <c r="B2007" s="643" t="s">
        <v>14089</v>
      </c>
      <c r="C2007" s="641" t="s">
        <v>14088</v>
      </c>
      <c r="D2007" s="641" t="s">
        <v>14087</v>
      </c>
      <c r="E2007" s="644" t="s">
        <v>14085</v>
      </c>
      <c r="F2007" s="829" t="s">
        <v>14083</v>
      </c>
      <c r="G2007" s="829"/>
      <c r="H2007" s="829" t="s">
        <v>14993</v>
      </c>
      <c r="I2007" s="829"/>
      <c r="J2007" s="829" t="s">
        <v>14082</v>
      </c>
      <c r="K2007" s="829"/>
      <c r="L2007" s="830"/>
    </row>
    <row r="2008" spans="1:12" ht="24" customHeight="1">
      <c r="A2008" s="664" t="s">
        <v>14073</v>
      </c>
      <c r="B2008" s="660" t="s">
        <v>14103</v>
      </c>
      <c r="C2008" s="659" t="s">
        <v>7</v>
      </c>
      <c r="D2008" s="659" t="s">
        <v>11501</v>
      </c>
      <c r="E2008" s="661" t="s">
        <v>26</v>
      </c>
      <c r="F2008" s="831" t="s">
        <v>14992</v>
      </c>
      <c r="G2008" s="831"/>
      <c r="H2008" s="831">
        <v>0.34074189999999999</v>
      </c>
      <c r="I2008" s="831"/>
      <c r="J2008" s="832">
        <v>0.74960000000000004</v>
      </c>
      <c r="K2008" s="832"/>
      <c r="L2008" s="833"/>
    </row>
    <row r="2009" spans="1:12" ht="24" customHeight="1">
      <c r="A2009" s="664" t="s">
        <v>14073</v>
      </c>
      <c r="B2009" s="660" t="s">
        <v>14101</v>
      </c>
      <c r="C2009" s="659" t="s">
        <v>7</v>
      </c>
      <c r="D2009" s="659" t="s">
        <v>11582</v>
      </c>
      <c r="E2009" s="661" t="s">
        <v>26</v>
      </c>
      <c r="F2009" s="831" t="s">
        <v>14991</v>
      </c>
      <c r="G2009" s="831"/>
      <c r="H2009" s="831">
        <v>0.34074189999999999</v>
      </c>
      <c r="I2009" s="831"/>
      <c r="J2009" s="832">
        <v>0.1193</v>
      </c>
      <c r="K2009" s="832"/>
      <c r="L2009" s="833"/>
    </row>
    <row r="2010" spans="1:12" ht="17.100000000000001" customHeight="1">
      <c r="A2010" s="645"/>
      <c r="B2010" s="643"/>
      <c r="C2010" s="643"/>
      <c r="D2010" s="643"/>
      <c r="E2010" s="643"/>
      <c r="F2010" s="643"/>
      <c r="G2010" s="643"/>
      <c r="H2010" s="643"/>
      <c r="I2010" s="643"/>
      <c r="J2010" s="643" t="s">
        <v>14990</v>
      </c>
      <c r="K2010" s="643"/>
      <c r="L2010" s="646" t="s">
        <v>16197</v>
      </c>
    </row>
    <row r="2011" spans="1:12" ht="17.100000000000001" customHeight="1">
      <c r="A2011" s="640" t="s">
        <v>14988</v>
      </c>
      <c r="B2011" s="641"/>
      <c r="C2011" s="641"/>
      <c r="D2011" s="641"/>
      <c r="E2011" s="641"/>
      <c r="F2011" s="641"/>
      <c r="G2011" s="641"/>
      <c r="H2011" s="641"/>
      <c r="I2011" s="641"/>
      <c r="J2011" s="641"/>
      <c r="K2011" s="641"/>
      <c r="L2011" s="642"/>
    </row>
    <row r="2012" spans="1:12" ht="17.100000000000001" customHeight="1">
      <c r="A2012" s="645"/>
      <c r="B2012" s="643"/>
      <c r="C2012" s="643"/>
      <c r="D2012" s="643"/>
      <c r="E2012" s="643"/>
      <c r="F2012" s="643"/>
      <c r="G2012" s="643"/>
      <c r="H2012" s="643"/>
      <c r="I2012" s="643"/>
      <c r="J2012" s="643" t="s">
        <v>14987</v>
      </c>
      <c r="K2012" s="643"/>
      <c r="L2012" s="646" t="s">
        <v>16196</v>
      </c>
    </row>
    <row r="2013" spans="1:12" ht="17.100000000000001" customHeight="1">
      <c r="A2013" s="645"/>
      <c r="B2013" s="643"/>
      <c r="C2013" s="643"/>
      <c r="D2013" s="643"/>
      <c r="E2013" s="643"/>
      <c r="F2013" s="643"/>
      <c r="G2013" s="643"/>
      <c r="H2013" s="643"/>
      <c r="I2013" s="643"/>
      <c r="J2013" s="643" t="s">
        <v>14985</v>
      </c>
      <c r="K2013" s="643" t="s">
        <v>14984</v>
      </c>
      <c r="L2013" s="646" t="s">
        <v>16195</v>
      </c>
    </row>
    <row r="2014" spans="1:12" ht="17.100000000000001" customHeight="1">
      <c r="A2014" s="645"/>
      <c r="B2014" s="643"/>
      <c r="C2014" s="643"/>
      <c r="D2014" s="643"/>
      <c r="E2014" s="643"/>
      <c r="F2014" s="643"/>
      <c r="G2014" s="643"/>
      <c r="H2014" s="643"/>
      <c r="I2014" s="643"/>
      <c r="J2014" s="643" t="s">
        <v>14982</v>
      </c>
      <c r="K2014" s="643"/>
      <c r="L2014" s="646" t="s">
        <v>16194</v>
      </c>
    </row>
    <row r="2015" spans="1:12" ht="17.100000000000001" customHeight="1">
      <c r="A2015" s="645"/>
      <c r="B2015" s="643"/>
      <c r="C2015" s="643"/>
      <c r="D2015" s="643"/>
      <c r="E2015" s="643"/>
      <c r="F2015" s="643"/>
      <c r="G2015" s="643"/>
      <c r="H2015" s="643"/>
      <c r="I2015" s="643"/>
      <c r="J2015" s="643" t="s">
        <v>14980</v>
      </c>
      <c r="K2015" s="643" t="s">
        <v>14873</v>
      </c>
      <c r="L2015" s="646" t="s">
        <v>16193</v>
      </c>
    </row>
    <row r="2016" spans="1:12" ht="17.100000000000001" customHeight="1">
      <c r="A2016" s="645"/>
      <c r="B2016" s="643"/>
      <c r="C2016" s="643"/>
      <c r="D2016" s="643"/>
      <c r="E2016" s="643"/>
      <c r="F2016" s="643"/>
      <c r="G2016" s="643"/>
      <c r="H2016" s="643"/>
      <c r="I2016" s="643"/>
      <c r="J2016" s="643" t="s">
        <v>14978</v>
      </c>
      <c r="K2016" s="643"/>
      <c r="L2016" s="646" t="s">
        <v>16192</v>
      </c>
    </row>
    <row r="2017" spans="1:12" ht="30" customHeight="1">
      <c r="A2017" s="647"/>
      <c r="B2017" s="644"/>
      <c r="C2017" s="644"/>
      <c r="D2017" s="644"/>
      <c r="E2017" s="644"/>
      <c r="F2017" s="644"/>
      <c r="G2017" s="644"/>
      <c r="H2017" s="644"/>
      <c r="I2017" s="644"/>
      <c r="J2017" s="644"/>
      <c r="K2017" s="644"/>
      <c r="L2017" s="648"/>
    </row>
    <row r="2018" spans="1:12" ht="48" customHeight="1">
      <c r="A2018" s="662" t="s">
        <v>16191</v>
      </c>
      <c r="B2018" s="657" t="s">
        <v>14710</v>
      </c>
      <c r="C2018" s="656" t="s">
        <v>7</v>
      </c>
      <c r="D2018" s="656" t="s">
        <v>2350</v>
      </c>
      <c r="E2018" s="658" t="s">
        <v>49</v>
      </c>
      <c r="F2018" s="657"/>
      <c r="G2018" s="657"/>
      <c r="H2018" s="657"/>
      <c r="I2018" s="657"/>
      <c r="J2018" s="657"/>
      <c r="K2018" s="657"/>
      <c r="L2018" s="663"/>
    </row>
    <row r="2019" spans="1:12">
      <c r="A2019" s="827" t="s">
        <v>14098</v>
      </c>
      <c r="B2019" s="828"/>
      <c r="C2019" s="828"/>
      <c r="D2019" s="828"/>
      <c r="E2019" s="828"/>
      <c r="F2019" s="828"/>
      <c r="G2019" s="828"/>
      <c r="H2019" s="828"/>
      <c r="I2019" s="641"/>
      <c r="J2019" s="641"/>
      <c r="K2019" s="641"/>
      <c r="L2019" s="642"/>
    </row>
    <row r="2020" spans="1:12" ht="17.100000000000001" customHeight="1">
      <c r="A2020" s="640" t="s">
        <v>14994</v>
      </c>
      <c r="B2020" s="643" t="s">
        <v>14089</v>
      </c>
      <c r="C2020" s="641" t="s">
        <v>14088</v>
      </c>
      <c r="D2020" s="641" t="s">
        <v>14087</v>
      </c>
      <c r="E2020" s="644" t="s">
        <v>14085</v>
      </c>
      <c r="F2020" s="829" t="s">
        <v>14083</v>
      </c>
      <c r="G2020" s="829"/>
      <c r="H2020" s="829" t="s">
        <v>14993</v>
      </c>
      <c r="I2020" s="829"/>
      <c r="J2020" s="829" t="s">
        <v>14082</v>
      </c>
      <c r="K2020" s="829"/>
      <c r="L2020" s="830"/>
    </row>
    <row r="2021" spans="1:12" ht="24" customHeight="1">
      <c r="A2021" s="664" t="s">
        <v>14073</v>
      </c>
      <c r="B2021" s="660" t="s">
        <v>14277</v>
      </c>
      <c r="C2021" s="659" t="s">
        <v>7</v>
      </c>
      <c r="D2021" s="659" t="s">
        <v>11564</v>
      </c>
      <c r="E2021" s="661" t="s">
        <v>26</v>
      </c>
      <c r="F2021" s="831" t="s">
        <v>15249</v>
      </c>
      <c r="G2021" s="831"/>
      <c r="H2021" s="831">
        <v>0.39637840000000002</v>
      </c>
      <c r="I2021" s="831"/>
      <c r="J2021" s="832">
        <v>0.32900000000000001</v>
      </c>
      <c r="K2021" s="832"/>
      <c r="L2021" s="833"/>
    </row>
    <row r="2022" spans="1:12" ht="24" customHeight="1">
      <c r="A2022" s="664" t="s">
        <v>14073</v>
      </c>
      <c r="B2022" s="660" t="s">
        <v>14276</v>
      </c>
      <c r="C2022" s="659" t="s">
        <v>7</v>
      </c>
      <c r="D2022" s="659" t="s">
        <v>11590</v>
      </c>
      <c r="E2022" s="661" t="s">
        <v>26</v>
      </c>
      <c r="F2022" s="831" t="s">
        <v>15248</v>
      </c>
      <c r="G2022" s="831"/>
      <c r="H2022" s="831">
        <v>0.39637840000000002</v>
      </c>
      <c r="I2022" s="831"/>
      <c r="J2022" s="832">
        <v>9.5100000000000004E-2</v>
      </c>
      <c r="K2022" s="832"/>
      <c r="L2022" s="833"/>
    </row>
    <row r="2023" spans="1:12" ht="17.100000000000001" customHeight="1">
      <c r="A2023" s="645"/>
      <c r="B2023" s="643"/>
      <c r="C2023" s="643"/>
      <c r="D2023" s="643"/>
      <c r="E2023" s="643"/>
      <c r="F2023" s="643"/>
      <c r="G2023" s="643"/>
      <c r="H2023" s="643"/>
      <c r="I2023" s="643"/>
      <c r="J2023" s="643" t="s">
        <v>14990</v>
      </c>
      <c r="K2023" s="643"/>
      <c r="L2023" s="646" t="s">
        <v>15766</v>
      </c>
    </row>
    <row r="2024" spans="1:12">
      <c r="A2024" s="827" t="s">
        <v>14092</v>
      </c>
      <c r="B2024" s="828"/>
      <c r="C2024" s="828"/>
      <c r="D2024" s="828"/>
      <c r="E2024" s="828"/>
      <c r="F2024" s="828"/>
      <c r="G2024" s="828"/>
      <c r="H2024" s="828"/>
      <c r="I2024" s="641"/>
      <c r="J2024" s="641"/>
      <c r="K2024" s="641"/>
      <c r="L2024" s="642"/>
    </row>
    <row r="2025" spans="1:12" ht="17.100000000000001" customHeight="1">
      <c r="A2025" s="640" t="s">
        <v>14994</v>
      </c>
      <c r="B2025" s="643" t="s">
        <v>14089</v>
      </c>
      <c r="C2025" s="641" t="s">
        <v>14088</v>
      </c>
      <c r="D2025" s="641" t="s">
        <v>14087</v>
      </c>
      <c r="E2025" s="644" t="s">
        <v>14085</v>
      </c>
      <c r="F2025" s="829" t="s">
        <v>14083</v>
      </c>
      <c r="G2025" s="829"/>
      <c r="H2025" s="829" t="s">
        <v>14993</v>
      </c>
      <c r="I2025" s="829"/>
      <c r="J2025" s="829" t="s">
        <v>14082</v>
      </c>
      <c r="K2025" s="829"/>
      <c r="L2025" s="830"/>
    </row>
    <row r="2026" spans="1:12" ht="24" customHeight="1">
      <c r="A2026" s="664" t="s">
        <v>14073</v>
      </c>
      <c r="B2026" s="660" t="s">
        <v>14290</v>
      </c>
      <c r="C2026" s="659" t="s">
        <v>7</v>
      </c>
      <c r="D2026" s="659" t="s">
        <v>5473</v>
      </c>
      <c r="E2026" s="661" t="s">
        <v>26</v>
      </c>
      <c r="F2026" s="831" t="s">
        <v>15246</v>
      </c>
      <c r="G2026" s="831"/>
      <c r="H2026" s="831">
        <v>0.20174700000000001</v>
      </c>
      <c r="I2026" s="831"/>
      <c r="J2026" s="832">
        <v>1.0268999999999999</v>
      </c>
      <c r="K2026" s="832"/>
      <c r="L2026" s="833"/>
    </row>
    <row r="2027" spans="1:12" ht="24" customHeight="1">
      <c r="A2027" s="664" t="s">
        <v>14073</v>
      </c>
      <c r="B2027" s="660" t="s">
        <v>14278</v>
      </c>
      <c r="C2027" s="659" t="s">
        <v>7</v>
      </c>
      <c r="D2027" s="659" t="s">
        <v>6260</v>
      </c>
      <c r="E2027" s="661" t="s">
        <v>26</v>
      </c>
      <c r="F2027" s="831" t="s">
        <v>15040</v>
      </c>
      <c r="G2027" s="831"/>
      <c r="H2027" s="831">
        <v>0.20174700000000001</v>
      </c>
      <c r="I2027" s="831"/>
      <c r="J2027" s="832">
        <v>1.4505999999999999</v>
      </c>
      <c r="K2027" s="832"/>
      <c r="L2027" s="833"/>
    </row>
    <row r="2028" spans="1:12" ht="17.100000000000001" customHeight="1">
      <c r="A2028" s="645"/>
      <c r="B2028" s="643"/>
      <c r="C2028" s="643"/>
      <c r="D2028" s="643"/>
      <c r="E2028" s="643"/>
      <c r="F2028" s="643"/>
      <c r="G2028" s="643"/>
      <c r="H2028" s="643"/>
      <c r="I2028" s="643"/>
      <c r="J2028" s="643" t="s">
        <v>14990</v>
      </c>
      <c r="K2028" s="643"/>
      <c r="L2028" s="646" t="s">
        <v>16190</v>
      </c>
    </row>
    <row r="2029" spans="1:12">
      <c r="A2029" s="827" t="s">
        <v>14071</v>
      </c>
      <c r="B2029" s="828"/>
      <c r="C2029" s="828"/>
      <c r="D2029" s="828"/>
      <c r="E2029" s="828"/>
      <c r="F2029" s="828"/>
      <c r="G2029" s="828"/>
      <c r="H2029" s="828"/>
      <c r="I2029" s="641"/>
      <c r="J2029" s="641"/>
      <c r="K2029" s="641"/>
      <c r="L2029" s="642"/>
    </row>
    <row r="2030" spans="1:12" ht="17.100000000000001" customHeight="1">
      <c r="A2030" s="640" t="s">
        <v>14994</v>
      </c>
      <c r="B2030" s="643" t="s">
        <v>14089</v>
      </c>
      <c r="C2030" s="641" t="s">
        <v>14088</v>
      </c>
      <c r="D2030" s="641" t="s">
        <v>14087</v>
      </c>
      <c r="E2030" s="644" t="s">
        <v>14085</v>
      </c>
      <c r="F2030" s="829" t="s">
        <v>14083</v>
      </c>
      <c r="G2030" s="829"/>
      <c r="H2030" s="829" t="s">
        <v>14993</v>
      </c>
      <c r="I2030" s="829"/>
      <c r="J2030" s="829" t="s">
        <v>14082</v>
      </c>
      <c r="K2030" s="829"/>
      <c r="L2030" s="830"/>
    </row>
    <row r="2031" spans="1:12" ht="24" customHeight="1">
      <c r="A2031" s="664" t="s">
        <v>14073</v>
      </c>
      <c r="B2031" s="660" t="s">
        <v>14439</v>
      </c>
      <c r="C2031" s="659" t="s">
        <v>7</v>
      </c>
      <c r="D2031" s="659" t="s">
        <v>9083</v>
      </c>
      <c r="E2031" s="661" t="s">
        <v>49</v>
      </c>
      <c r="F2031" s="831" t="s">
        <v>15348</v>
      </c>
      <c r="G2031" s="831"/>
      <c r="H2031" s="831">
        <v>7.4999999999999997E-2</v>
      </c>
      <c r="I2031" s="831"/>
      <c r="J2031" s="832">
        <v>0.13</v>
      </c>
      <c r="K2031" s="832"/>
      <c r="L2031" s="833"/>
    </row>
    <row r="2032" spans="1:12" ht="24" customHeight="1">
      <c r="A2032" s="664" t="s">
        <v>14073</v>
      </c>
      <c r="B2032" s="660" t="s">
        <v>14440</v>
      </c>
      <c r="C2032" s="659" t="s">
        <v>7</v>
      </c>
      <c r="D2032" s="659" t="s">
        <v>5456</v>
      </c>
      <c r="E2032" s="661" t="s">
        <v>49</v>
      </c>
      <c r="F2032" s="831" t="s">
        <v>15347</v>
      </c>
      <c r="G2032" s="831"/>
      <c r="H2032" s="831">
        <v>1.0999999999999999E-2</v>
      </c>
      <c r="I2032" s="831"/>
      <c r="J2032" s="832">
        <v>0.87</v>
      </c>
      <c r="K2032" s="832"/>
      <c r="L2032" s="833"/>
    </row>
    <row r="2033" spans="1:12" ht="24" customHeight="1">
      <c r="A2033" s="664" t="s">
        <v>14073</v>
      </c>
      <c r="B2033" s="660" t="s">
        <v>14438</v>
      </c>
      <c r="C2033" s="659" t="s">
        <v>7</v>
      </c>
      <c r="D2033" s="659" t="s">
        <v>8116</v>
      </c>
      <c r="E2033" s="661" t="s">
        <v>49</v>
      </c>
      <c r="F2033" s="831" t="s">
        <v>15346</v>
      </c>
      <c r="G2033" s="831"/>
      <c r="H2033" s="831">
        <v>1.2E-2</v>
      </c>
      <c r="I2033" s="831"/>
      <c r="J2033" s="832">
        <v>0.83</v>
      </c>
      <c r="K2033" s="832"/>
      <c r="L2033" s="833"/>
    </row>
    <row r="2034" spans="1:12" ht="36" customHeight="1">
      <c r="A2034" s="664" t="s">
        <v>14073</v>
      </c>
      <c r="B2034" s="660" t="s">
        <v>14709</v>
      </c>
      <c r="C2034" s="659" t="s">
        <v>7</v>
      </c>
      <c r="D2034" s="659" t="s">
        <v>7042</v>
      </c>
      <c r="E2034" s="661" t="s">
        <v>49</v>
      </c>
      <c r="F2034" s="831" t="s">
        <v>16189</v>
      </c>
      <c r="G2034" s="831"/>
      <c r="H2034" s="831">
        <v>1</v>
      </c>
      <c r="I2034" s="831"/>
      <c r="J2034" s="832">
        <v>7.84</v>
      </c>
      <c r="K2034" s="832"/>
      <c r="L2034" s="833"/>
    </row>
    <row r="2035" spans="1:12" ht="17.100000000000001" customHeight="1">
      <c r="A2035" s="645"/>
      <c r="B2035" s="643"/>
      <c r="C2035" s="643"/>
      <c r="D2035" s="643"/>
      <c r="E2035" s="643"/>
      <c r="F2035" s="643"/>
      <c r="G2035" s="643"/>
      <c r="H2035" s="643"/>
      <c r="I2035" s="643"/>
      <c r="J2035" s="643" t="s">
        <v>14990</v>
      </c>
      <c r="K2035" s="643"/>
      <c r="L2035" s="646" t="s">
        <v>16188</v>
      </c>
    </row>
    <row r="2036" spans="1:12">
      <c r="A2036" s="827" t="s">
        <v>14094</v>
      </c>
      <c r="B2036" s="828"/>
      <c r="C2036" s="828"/>
      <c r="D2036" s="828"/>
      <c r="E2036" s="828"/>
      <c r="F2036" s="828"/>
      <c r="G2036" s="828"/>
      <c r="H2036" s="828"/>
      <c r="I2036" s="641"/>
      <c r="J2036" s="641"/>
      <c r="K2036" s="641"/>
      <c r="L2036" s="642"/>
    </row>
    <row r="2037" spans="1:12" ht="17.100000000000001" customHeight="1">
      <c r="A2037" s="640" t="s">
        <v>14994</v>
      </c>
      <c r="B2037" s="643" t="s">
        <v>14089</v>
      </c>
      <c r="C2037" s="641" t="s">
        <v>14088</v>
      </c>
      <c r="D2037" s="641" t="s">
        <v>14087</v>
      </c>
      <c r="E2037" s="644" t="s">
        <v>14085</v>
      </c>
      <c r="F2037" s="829" t="s">
        <v>14083</v>
      </c>
      <c r="G2037" s="829"/>
      <c r="H2037" s="829" t="s">
        <v>14993</v>
      </c>
      <c r="I2037" s="829"/>
      <c r="J2037" s="829" t="s">
        <v>14082</v>
      </c>
      <c r="K2037" s="829"/>
      <c r="L2037" s="830"/>
    </row>
    <row r="2038" spans="1:12" ht="24" customHeight="1">
      <c r="A2038" s="664" t="s">
        <v>14073</v>
      </c>
      <c r="B2038" s="660" t="s">
        <v>14095</v>
      </c>
      <c r="C2038" s="659" t="s">
        <v>7</v>
      </c>
      <c r="D2038" s="659" t="s">
        <v>11736</v>
      </c>
      <c r="E2038" s="661" t="s">
        <v>26</v>
      </c>
      <c r="F2038" s="831" t="s">
        <v>14996</v>
      </c>
      <c r="G2038" s="831"/>
      <c r="H2038" s="831">
        <v>0.39637840000000002</v>
      </c>
      <c r="I2038" s="831"/>
      <c r="J2038" s="832">
        <v>0.28139999999999998</v>
      </c>
      <c r="K2038" s="832"/>
      <c r="L2038" s="833"/>
    </row>
    <row r="2039" spans="1:12" ht="17.100000000000001" customHeight="1">
      <c r="A2039" s="645"/>
      <c r="B2039" s="643"/>
      <c r="C2039" s="643"/>
      <c r="D2039" s="643"/>
      <c r="E2039" s="643"/>
      <c r="F2039" s="643"/>
      <c r="G2039" s="643"/>
      <c r="H2039" s="643"/>
      <c r="I2039" s="643"/>
      <c r="J2039" s="643" t="s">
        <v>14990</v>
      </c>
      <c r="K2039" s="643"/>
      <c r="L2039" s="646" t="s">
        <v>15131</v>
      </c>
    </row>
    <row r="2040" spans="1:12">
      <c r="A2040" s="827" t="s">
        <v>14096</v>
      </c>
      <c r="B2040" s="828"/>
      <c r="C2040" s="828"/>
      <c r="D2040" s="828"/>
      <c r="E2040" s="828"/>
      <c r="F2040" s="828"/>
      <c r="G2040" s="828"/>
      <c r="H2040" s="828"/>
      <c r="I2040" s="641"/>
      <c r="J2040" s="641"/>
      <c r="K2040" s="641"/>
      <c r="L2040" s="642"/>
    </row>
    <row r="2041" spans="1:12" ht="17.100000000000001" customHeight="1">
      <c r="A2041" s="640" t="s">
        <v>14994</v>
      </c>
      <c r="B2041" s="643" t="s">
        <v>14089</v>
      </c>
      <c r="C2041" s="641" t="s">
        <v>14088</v>
      </c>
      <c r="D2041" s="641" t="s">
        <v>14087</v>
      </c>
      <c r="E2041" s="644" t="s">
        <v>14085</v>
      </c>
      <c r="F2041" s="829" t="s">
        <v>14083</v>
      </c>
      <c r="G2041" s="829"/>
      <c r="H2041" s="829" t="s">
        <v>14993</v>
      </c>
      <c r="I2041" s="829"/>
      <c r="J2041" s="829" t="s">
        <v>14082</v>
      </c>
      <c r="K2041" s="829"/>
      <c r="L2041" s="830"/>
    </row>
    <row r="2042" spans="1:12" ht="24" customHeight="1">
      <c r="A2042" s="664" t="s">
        <v>14073</v>
      </c>
      <c r="B2042" s="660" t="s">
        <v>14097</v>
      </c>
      <c r="C2042" s="659" t="s">
        <v>7</v>
      </c>
      <c r="D2042" s="659" t="s">
        <v>11676</v>
      </c>
      <c r="E2042" s="661" t="s">
        <v>26</v>
      </c>
      <c r="F2042" s="831" t="s">
        <v>14995</v>
      </c>
      <c r="G2042" s="831"/>
      <c r="H2042" s="831">
        <v>0.39637840000000002</v>
      </c>
      <c r="I2042" s="831"/>
      <c r="J2042" s="832">
        <v>2.7699999999999999E-2</v>
      </c>
      <c r="K2042" s="832"/>
      <c r="L2042" s="833"/>
    </row>
    <row r="2043" spans="1:12" ht="17.100000000000001" customHeight="1">
      <c r="A2043" s="645"/>
      <c r="B2043" s="643"/>
      <c r="C2043" s="643"/>
      <c r="D2043" s="643"/>
      <c r="E2043" s="643"/>
      <c r="F2043" s="643"/>
      <c r="G2043" s="643"/>
      <c r="H2043" s="643"/>
      <c r="I2043" s="643"/>
      <c r="J2043" s="643" t="s">
        <v>14990</v>
      </c>
      <c r="K2043" s="643"/>
      <c r="L2043" s="646" t="s">
        <v>15083</v>
      </c>
    </row>
    <row r="2044" spans="1:12">
      <c r="A2044" s="827" t="s">
        <v>14100</v>
      </c>
      <c r="B2044" s="828"/>
      <c r="C2044" s="828"/>
      <c r="D2044" s="828"/>
      <c r="E2044" s="828"/>
      <c r="F2044" s="828"/>
      <c r="G2044" s="828"/>
      <c r="H2044" s="828"/>
      <c r="I2044" s="641"/>
      <c r="J2044" s="641"/>
      <c r="K2044" s="641"/>
      <c r="L2044" s="642"/>
    </row>
    <row r="2045" spans="1:12" ht="17.100000000000001" customHeight="1">
      <c r="A2045" s="640" t="s">
        <v>14994</v>
      </c>
      <c r="B2045" s="643" t="s">
        <v>14089</v>
      </c>
      <c r="C2045" s="641" t="s">
        <v>14088</v>
      </c>
      <c r="D2045" s="641" t="s">
        <v>14087</v>
      </c>
      <c r="E2045" s="644" t="s">
        <v>14085</v>
      </c>
      <c r="F2045" s="829" t="s">
        <v>14083</v>
      </c>
      <c r="G2045" s="829"/>
      <c r="H2045" s="829" t="s">
        <v>14993</v>
      </c>
      <c r="I2045" s="829"/>
      <c r="J2045" s="829" t="s">
        <v>14082</v>
      </c>
      <c r="K2045" s="829"/>
      <c r="L2045" s="830"/>
    </row>
    <row r="2046" spans="1:12" ht="24" customHeight="1">
      <c r="A2046" s="664" t="s">
        <v>14073</v>
      </c>
      <c r="B2046" s="660" t="s">
        <v>14103</v>
      </c>
      <c r="C2046" s="659" t="s">
        <v>7</v>
      </c>
      <c r="D2046" s="659" t="s">
        <v>11501</v>
      </c>
      <c r="E2046" s="661" t="s">
        <v>26</v>
      </c>
      <c r="F2046" s="831" t="s">
        <v>14992</v>
      </c>
      <c r="G2046" s="831"/>
      <c r="H2046" s="831">
        <v>0.39637840000000002</v>
      </c>
      <c r="I2046" s="831"/>
      <c r="J2046" s="832">
        <v>0.872</v>
      </c>
      <c r="K2046" s="832"/>
      <c r="L2046" s="833"/>
    </row>
    <row r="2047" spans="1:12" ht="24" customHeight="1">
      <c r="A2047" s="664" t="s">
        <v>14073</v>
      </c>
      <c r="B2047" s="660" t="s">
        <v>14101</v>
      </c>
      <c r="C2047" s="659" t="s">
        <v>7</v>
      </c>
      <c r="D2047" s="659" t="s">
        <v>11582</v>
      </c>
      <c r="E2047" s="661" t="s">
        <v>26</v>
      </c>
      <c r="F2047" s="831" t="s">
        <v>14991</v>
      </c>
      <c r="G2047" s="831"/>
      <c r="H2047" s="831">
        <v>0.39637840000000002</v>
      </c>
      <c r="I2047" s="831"/>
      <c r="J2047" s="832">
        <v>0.13869999999999999</v>
      </c>
      <c r="K2047" s="832"/>
      <c r="L2047" s="833"/>
    </row>
    <row r="2048" spans="1:12" ht="17.100000000000001" customHeight="1">
      <c r="A2048" s="645"/>
      <c r="B2048" s="643"/>
      <c r="C2048" s="643"/>
      <c r="D2048" s="643"/>
      <c r="E2048" s="643"/>
      <c r="F2048" s="643"/>
      <c r="G2048" s="643"/>
      <c r="H2048" s="643"/>
      <c r="I2048" s="643"/>
      <c r="J2048" s="643" t="s">
        <v>14990</v>
      </c>
      <c r="K2048" s="643"/>
      <c r="L2048" s="646" t="s">
        <v>15687</v>
      </c>
    </row>
    <row r="2049" spans="1:12" ht="17.100000000000001" customHeight="1">
      <c r="A2049" s="640" t="s">
        <v>14988</v>
      </c>
      <c r="B2049" s="641"/>
      <c r="C2049" s="641"/>
      <c r="D2049" s="641"/>
      <c r="E2049" s="641"/>
      <c r="F2049" s="641"/>
      <c r="G2049" s="641"/>
      <c r="H2049" s="641"/>
      <c r="I2049" s="641"/>
      <c r="J2049" s="641"/>
      <c r="K2049" s="641"/>
      <c r="L2049" s="642"/>
    </row>
    <row r="2050" spans="1:12" ht="17.100000000000001" customHeight="1">
      <c r="A2050" s="645"/>
      <c r="B2050" s="643"/>
      <c r="C2050" s="643"/>
      <c r="D2050" s="643"/>
      <c r="E2050" s="643"/>
      <c r="F2050" s="643"/>
      <c r="G2050" s="643"/>
      <c r="H2050" s="643"/>
      <c r="I2050" s="643"/>
      <c r="J2050" s="643" t="s">
        <v>14987</v>
      </c>
      <c r="K2050" s="643"/>
      <c r="L2050" s="646" t="s">
        <v>16187</v>
      </c>
    </row>
    <row r="2051" spans="1:12" ht="17.100000000000001" customHeight="1">
      <c r="A2051" s="645"/>
      <c r="B2051" s="643"/>
      <c r="C2051" s="643"/>
      <c r="D2051" s="643"/>
      <c r="E2051" s="643"/>
      <c r="F2051" s="643"/>
      <c r="G2051" s="643"/>
      <c r="H2051" s="643"/>
      <c r="I2051" s="643"/>
      <c r="J2051" s="643" t="s">
        <v>14985</v>
      </c>
      <c r="K2051" s="643" t="s">
        <v>14984</v>
      </c>
      <c r="L2051" s="646" t="s">
        <v>16186</v>
      </c>
    </row>
    <row r="2052" spans="1:12" ht="17.100000000000001" customHeight="1">
      <c r="A2052" s="645"/>
      <c r="B2052" s="643"/>
      <c r="C2052" s="643"/>
      <c r="D2052" s="643"/>
      <c r="E2052" s="643"/>
      <c r="F2052" s="643"/>
      <c r="G2052" s="643"/>
      <c r="H2052" s="643"/>
      <c r="I2052" s="643"/>
      <c r="J2052" s="643" t="s">
        <v>14982</v>
      </c>
      <c r="K2052" s="643"/>
      <c r="L2052" s="646" t="s">
        <v>16185</v>
      </c>
    </row>
    <row r="2053" spans="1:12" ht="17.100000000000001" customHeight="1">
      <c r="A2053" s="645"/>
      <c r="B2053" s="643"/>
      <c r="C2053" s="643"/>
      <c r="D2053" s="643"/>
      <c r="E2053" s="643"/>
      <c r="F2053" s="643"/>
      <c r="G2053" s="643"/>
      <c r="H2053" s="643"/>
      <c r="I2053" s="643"/>
      <c r="J2053" s="643" t="s">
        <v>14980</v>
      </c>
      <c r="K2053" s="643" t="s">
        <v>14873</v>
      </c>
      <c r="L2053" s="646" t="s">
        <v>16184</v>
      </c>
    </row>
    <row r="2054" spans="1:12" ht="17.100000000000001" customHeight="1">
      <c r="A2054" s="645"/>
      <c r="B2054" s="643"/>
      <c r="C2054" s="643"/>
      <c r="D2054" s="643"/>
      <c r="E2054" s="643"/>
      <c r="F2054" s="643"/>
      <c r="G2054" s="643"/>
      <c r="H2054" s="643"/>
      <c r="I2054" s="643"/>
      <c r="J2054" s="643" t="s">
        <v>14978</v>
      </c>
      <c r="K2054" s="643"/>
      <c r="L2054" s="646" t="s">
        <v>16183</v>
      </c>
    </row>
    <row r="2055" spans="1:12" ht="30" customHeight="1">
      <c r="A2055" s="647"/>
      <c r="B2055" s="644"/>
      <c r="C2055" s="644"/>
      <c r="D2055" s="644"/>
      <c r="E2055" s="644"/>
      <c r="F2055" s="644"/>
      <c r="G2055" s="644"/>
      <c r="H2055" s="644"/>
      <c r="I2055" s="644"/>
      <c r="J2055" s="644"/>
      <c r="K2055" s="644"/>
      <c r="L2055" s="648"/>
    </row>
    <row r="2056" spans="1:12" ht="48" customHeight="1">
      <c r="A2056" s="662" t="s">
        <v>16182</v>
      </c>
      <c r="B2056" s="657" t="s">
        <v>14707</v>
      </c>
      <c r="C2056" s="656" t="s">
        <v>7</v>
      </c>
      <c r="D2056" s="656" t="s">
        <v>1928</v>
      </c>
      <c r="E2056" s="658" t="s">
        <v>49</v>
      </c>
      <c r="F2056" s="657"/>
      <c r="G2056" s="657"/>
      <c r="H2056" s="657"/>
      <c r="I2056" s="657"/>
      <c r="J2056" s="657"/>
      <c r="K2056" s="657"/>
      <c r="L2056" s="663"/>
    </row>
    <row r="2057" spans="1:12">
      <c r="A2057" s="827" t="s">
        <v>14098</v>
      </c>
      <c r="B2057" s="828"/>
      <c r="C2057" s="828"/>
      <c r="D2057" s="828"/>
      <c r="E2057" s="828"/>
      <c r="F2057" s="828"/>
      <c r="G2057" s="828"/>
      <c r="H2057" s="828"/>
      <c r="I2057" s="641"/>
      <c r="J2057" s="641"/>
      <c r="K2057" s="641"/>
      <c r="L2057" s="642"/>
    </row>
    <row r="2058" spans="1:12" ht="17.100000000000001" customHeight="1">
      <c r="A2058" s="640" t="s">
        <v>14994</v>
      </c>
      <c r="B2058" s="643" t="s">
        <v>14089</v>
      </c>
      <c r="C2058" s="641" t="s">
        <v>14088</v>
      </c>
      <c r="D2058" s="641" t="s">
        <v>14087</v>
      </c>
      <c r="E2058" s="644" t="s">
        <v>14085</v>
      </c>
      <c r="F2058" s="829" t="s">
        <v>14083</v>
      </c>
      <c r="G2058" s="829"/>
      <c r="H2058" s="829" t="s">
        <v>14993</v>
      </c>
      <c r="I2058" s="829"/>
      <c r="J2058" s="829" t="s">
        <v>14082</v>
      </c>
      <c r="K2058" s="829"/>
      <c r="L2058" s="830"/>
    </row>
    <row r="2059" spans="1:12" ht="24" customHeight="1">
      <c r="A2059" s="664" t="s">
        <v>14073</v>
      </c>
      <c r="B2059" s="660" t="s">
        <v>14277</v>
      </c>
      <c r="C2059" s="659" t="s">
        <v>7</v>
      </c>
      <c r="D2059" s="659" t="s">
        <v>11564</v>
      </c>
      <c r="E2059" s="661" t="s">
        <v>26</v>
      </c>
      <c r="F2059" s="831" t="s">
        <v>15249</v>
      </c>
      <c r="G2059" s="831"/>
      <c r="H2059" s="831">
        <v>0.2031635</v>
      </c>
      <c r="I2059" s="831"/>
      <c r="J2059" s="832">
        <v>0.1686</v>
      </c>
      <c r="K2059" s="832"/>
      <c r="L2059" s="833"/>
    </row>
    <row r="2060" spans="1:12" ht="24" customHeight="1">
      <c r="A2060" s="664" t="s">
        <v>14073</v>
      </c>
      <c r="B2060" s="660" t="s">
        <v>14276</v>
      </c>
      <c r="C2060" s="659" t="s">
        <v>7</v>
      </c>
      <c r="D2060" s="659" t="s">
        <v>11590</v>
      </c>
      <c r="E2060" s="661" t="s">
        <v>26</v>
      </c>
      <c r="F2060" s="831" t="s">
        <v>15248</v>
      </c>
      <c r="G2060" s="831"/>
      <c r="H2060" s="831">
        <v>0.2031635</v>
      </c>
      <c r="I2060" s="831"/>
      <c r="J2060" s="832">
        <v>4.8800000000000003E-2</v>
      </c>
      <c r="K2060" s="832"/>
      <c r="L2060" s="833"/>
    </row>
    <row r="2061" spans="1:12" ht="17.100000000000001" customHeight="1">
      <c r="A2061" s="645"/>
      <c r="B2061" s="643"/>
      <c r="C2061" s="643"/>
      <c r="D2061" s="643"/>
      <c r="E2061" s="643"/>
      <c r="F2061" s="643"/>
      <c r="G2061" s="643"/>
      <c r="H2061" s="643"/>
      <c r="I2061" s="643"/>
      <c r="J2061" s="643" t="s">
        <v>14990</v>
      </c>
      <c r="K2061" s="643"/>
      <c r="L2061" s="646" t="s">
        <v>15343</v>
      </c>
    </row>
    <row r="2062" spans="1:12">
      <c r="A2062" s="827" t="s">
        <v>14092</v>
      </c>
      <c r="B2062" s="828"/>
      <c r="C2062" s="828"/>
      <c r="D2062" s="828"/>
      <c r="E2062" s="828"/>
      <c r="F2062" s="828"/>
      <c r="G2062" s="828"/>
      <c r="H2062" s="828"/>
      <c r="I2062" s="641"/>
      <c r="J2062" s="641"/>
      <c r="K2062" s="641"/>
      <c r="L2062" s="642"/>
    </row>
    <row r="2063" spans="1:12" ht="17.100000000000001" customHeight="1">
      <c r="A2063" s="640" t="s">
        <v>14994</v>
      </c>
      <c r="B2063" s="643" t="s">
        <v>14089</v>
      </c>
      <c r="C2063" s="641" t="s">
        <v>14088</v>
      </c>
      <c r="D2063" s="641" t="s">
        <v>14087</v>
      </c>
      <c r="E2063" s="644" t="s">
        <v>14085</v>
      </c>
      <c r="F2063" s="829" t="s">
        <v>14083</v>
      </c>
      <c r="G2063" s="829"/>
      <c r="H2063" s="829" t="s">
        <v>14993</v>
      </c>
      <c r="I2063" s="829"/>
      <c r="J2063" s="829" t="s">
        <v>14082</v>
      </c>
      <c r="K2063" s="829"/>
      <c r="L2063" s="830"/>
    </row>
    <row r="2064" spans="1:12" ht="24" customHeight="1">
      <c r="A2064" s="664" t="s">
        <v>14073</v>
      </c>
      <c r="B2064" s="660" t="s">
        <v>14290</v>
      </c>
      <c r="C2064" s="659" t="s">
        <v>7</v>
      </c>
      <c r="D2064" s="659" t="s">
        <v>5473</v>
      </c>
      <c r="E2064" s="661" t="s">
        <v>26</v>
      </c>
      <c r="F2064" s="831" t="s">
        <v>15246</v>
      </c>
      <c r="G2064" s="831"/>
      <c r="H2064" s="831">
        <v>0.1035281</v>
      </c>
      <c r="I2064" s="831"/>
      <c r="J2064" s="832">
        <v>0.52700000000000002</v>
      </c>
      <c r="K2064" s="832"/>
      <c r="L2064" s="833"/>
    </row>
    <row r="2065" spans="1:12" ht="24" customHeight="1">
      <c r="A2065" s="664" t="s">
        <v>14073</v>
      </c>
      <c r="B2065" s="660" t="s">
        <v>14278</v>
      </c>
      <c r="C2065" s="659" t="s">
        <v>7</v>
      </c>
      <c r="D2065" s="659" t="s">
        <v>6260</v>
      </c>
      <c r="E2065" s="661" t="s">
        <v>26</v>
      </c>
      <c r="F2065" s="831" t="s">
        <v>15040</v>
      </c>
      <c r="G2065" s="831"/>
      <c r="H2065" s="831">
        <v>0.1035281</v>
      </c>
      <c r="I2065" s="831"/>
      <c r="J2065" s="832">
        <v>0.74439999999999995</v>
      </c>
      <c r="K2065" s="832"/>
      <c r="L2065" s="833"/>
    </row>
    <row r="2066" spans="1:12" ht="17.100000000000001" customHeight="1">
      <c r="A2066" s="645"/>
      <c r="B2066" s="643"/>
      <c r="C2066" s="643"/>
      <c r="D2066" s="643"/>
      <c r="E2066" s="643"/>
      <c r="F2066" s="643"/>
      <c r="G2066" s="643"/>
      <c r="H2066" s="643"/>
      <c r="I2066" s="643"/>
      <c r="J2066" s="643" t="s">
        <v>14990</v>
      </c>
      <c r="K2066" s="643"/>
      <c r="L2066" s="646" t="s">
        <v>16071</v>
      </c>
    </row>
    <row r="2067" spans="1:12">
      <c r="A2067" s="827" t="s">
        <v>14071</v>
      </c>
      <c r="B2067" s="828"/>
      <c r="C2067" s="828"/>
      <c r="D2067" s="828"/>
      <c r="E2067" s="828"/>
      <c r="F2067" s="828"/>
      <c r="G2067" s="828"/>
      <c r="H2067" s="828"/>
      <c r="I2067" s="641"/>
      <c r="J2067" s="641"/>
      <c r="K2067" s="641"/>
      <c r="L2067" s="642"/>
    </row>
    <row r="2068" spans="1:12" ht="17.100000000000001" customHeight="1">
      <c r="A2068" s="640" t="s">
        <v>14994</v>
      </c>
      <c r="B2068" s="643" t="s">
        <v>14089</v>
      </c>
      <c r="C2068" s="641" t="s">
        <v>14088</v>
      </c>
      <c r="D2068" s="641" t="s">
        <v>14087</v>
      </c>
      <c r="E2068" s="644" t="s">
        <v>14085</v>
      </c>
      <c r="F2068" s="829" t="s">
        <v>14083</v>
      </c>
      <c r="G2068" s="829"/>
      <c r="H2068" s="829" t="s">
        <v>14993</v>
      </c>
      <c r="I2068" s="829"/>
      <c r="J2068" s="829" t="s">
        <v>14082</v>
      </c>
      <c r="K2068" s="829"/>
      <c r="L2068" s="830"/>
    </row>
    <row r="2069" spans="1:12" ht="24" customHeight="1">
      <c r="A2069" s="664" t="s">
        <v>14073</v>
      </c>
      <c r="B2069" s="660" t="s">
        <v>14439</v>
      </c>
      <c r="C2069" s="659" t="s">
        <v>7</v>
      </c>
      <c r="D2069" s="659" t="s">
        <v>9083</v>
      </c>
      <c r="E2069" s="661" t="s">
        <v>49</v>
      </c>
      <c r="F2069" s="831" t="s">
        <v>15348</v>
      </c>
      <c r="G2069" s="831"/>
      <c r="H2069" s="831">
        <v>3.9E-2</v>
      </c>
      <c r="I2069" s="831"/>
      <c r="J2069" s="832">
        <v>7.0000000000000007E-2</v>
      </c>
      <c r="K2069" s="832"/>
      <c r="L2069" s="833"/>
    </row>
    <row r="2070" spans="1:12" ht="24" customHeight="1">
      <c r="A2070" s="664" t="s">
        <v>14073</v>
      </c>
      <c r="B2070" s="660" t="s">
        <v>14440</v>
      </c>
      <c r="C2070" s="659" t="s">
        <v>7</v>
      </c>
      <c r="D2070" s="659" t="s">
        <v>5456</v>
      </c>
      <c r="E2070" s="661" t="s">
        <v>49</v>
      </c>
      <c r="F2070" s="831" t="s">
        <v>15347</v>
      </c>
      <c r="G2070" s="831"/>
      <c r="H2070" s="831">
        <v>8.9999999999999993E-3</v>
      </c>
      <c r="I2070" s="831"/>
      <c r="J2070" s="832">
        <v>0.71</v>
      </c>
      <c r="K2070" s="832"/>
      <c r="L2070" s="833"/>
    </row>
    <row r="2071" spans="1:12" ht="24" customHeight="1">
      <c r="A2071" s="664" t="s">
        <v>14073</v>
      </c>
      <c r="B2071" s="660" t="s">
        <v>14438</v>
      </c>
      <c r="C2071" s="659" t="s">
        <v>7</v>
      </c>
      <c r="D2071" s="659" t="s">
        <v>8116</v>
      </c>
      <c r="E2071" s="661" t="s">
        <v>49</v>
      </c>
      <c r="F2071" s="831" t="s">
        <v>15346</v>
      </c>
      <c r="G2071" s="831"/>
      <c r="H2071" s="831">
        <v>8.9999999999999993E-3</v>
      </c>
      <c r="I2071" s="831"/>
      <c r="J2071" s="832">
        <v>0.62</v>
      </c>
      <c r="K2071" s="832"/>
      <c r="L2071" s="833"/>
    </row>
    <row r="2072" spans="1:12" ht="24" customHeight="1">
      <c r="A2072" s="664" t="s">
        <v>14073</v>
      </c>
      <c r="B2072" s="660" t="s">
        <v>14706</v>
      </c>
      <c r="C2072" s="659" t="s">
        <v>7</v>
      </c>
      <c r="D2072" s="659" t="s">
        <v>7033</v>
      </c>
      <c r="E2072" s="661" t="s">
        <v>49</v>
      </c>
      <c r="F2072" s="831" t="s">
        <v>16181</v>
      </c>
      <c r="G2072" s="831"/>
      <c r="H2072" s="831">
        <v>1</v>
      </c>
      <c r="I2072" s="831"/>
      <c r="J2072" s="832">
        <v>2.12</v>
      </c>
      <c r="K2072" s="832"/>
      <c r="L2072" s="833"/>
    </row>
    <row r="2073" spans="1:12" ht="17.100000000000001" customHeight="1">
      <c r="A2073" s="645"/>
      <c r="B2073" s="643"/>
      <c r="C2073" s="643"/>
      <c r="D2073" s="643"/>
      <c r="E2073" s="643"/>
      <c r="F2073" s="643"/>
      <c r="G2073" s="643"/>
      <c r="H2073" s="643"/>
      <c r="I2073" s="643"/>
      <c r="J2073" s="643" t="s">
        <v>14990</v>
      </c>
      <c r="K2073" s="643"/>
      <c r="L2073" s="646" t="s">
        <v>16180</v>
      </c>
    </row>
    <row r="2074" spans="1:12">
      <c r="A2074" s="827" t="s">
        <v>14094</v>
      </c>
      <c r="B2074" s="828"/>
      <c r="C2074" s="828"/>
      <c r="D2074" s="828"/>
      <c r="E2074" s="828"/>
      <c r="F2074" s="828"/>
      <c r="G2074" s="828"/>
      <c r="H2074" s="828"/>
      <c r="I2074" s="641"/>
      <c r="J2074" s="641"/>
      <c r="K2074" s="641"/>
      <c r="L2074" s="642"/>
    </row>
    <row r="2075" spans="1:12" ht="17.100000000000001" customHeight="1">
      <c r="A2075" s="640" t="s">
        <v>14994</v>
      </c>
      <c r="B2075" s="643" t="s">
        <v>14089</v>
      </c>
      <c r="C2075" s="641" t="s">
        <v>14088</v>
      </c>
      <c r="D2075" s="641" t="s">
        <v>14087</v>
      </c>
      <c r="E2075" s="644" t="s">
        <v>14085</v>
      </c>
      <c r="F2075" s="829" t="s">
        <v>14083</v>
      </c>
      <c r="G2075" s="829"/>
      <c r="H2075" s="829" t="s">
        <v>14993</v>
      </c>
      <c r="I2075" s="829"/>
      <c r="J2075" s="829" t="s">
        <v>14082</v>
      </c>
      <c r="K2075" s="829"/>
      <c r="L2075" s="830"/>
    </row>
    <row r="2076" spans="1:12" ht="24" customHeight="1">
      <c r="A2076" s="664" t="s">
        <v>14073</v>
      </c>
      <c r="B2076" s="660" t="s">
        <v>14095</v>
      </c>
      <c r="C2076" s="659" t="s">
        <v>7</v>
      </c>
      <c r="D2076" s="659" t="s">
        <v>11736</v>
      </c>
      <c r="E2076" s="661" t="s">
        <v>26</v>
      </c>
      <c r="F2076" s="831" t="s">
        <v>14996</v>
      </c>
      <c r="G2076" s="831"/>
      <c r="H2076" s="831">
        <v>0.2031635</v>
      </c>
      <c r="I2076" s="831"/>
      <c r="J2076" s="832">
        <v>0.14419999999999999</v>
      </c>
      <c r="K2076" s="832"/>
      <c r="L2076" s="833"/>
    </row>
    <row r="2077" spans="1:12" ht="17.100000000000001" customHeight="1">
      <c r="A2077" s="645"/>
      <c r="B2077" s="643"/>
      <c r="C2077" s="643"/>
      <c r="D2077" s="643"/>
      <c r="E2077" s="643"/>
      <c r="F2077" s="643"/>
      <c r="G2077" s="643"/>
      <c r="H2077" s="643"/>
      <c r="I2077" s="643"/>
      <c r="J2077" s="643" t="s">
        <v>14990</v>
      </c>
      <c r="K2077" s="643"/>
      <c r="L2077" s="646" t="s">
        <v>15318</v>
      </c>
    </row>
    <row r="2078" spans="1:12">
      <c r="A2078" s="827" t="s">
        <v>14096</v>
      </c>
      <c r="B2078" s="828"/>
      <c r="C2078" s="828"/>
      <c r="D2078" s="828"/>
      <c r="E2078" s="828"/>
      <c r="F2078" s="828"/>
      <c r="G2078" s="828"/>
      <c r="H2078" s="828"/>
      <c r="I2078" s="641"/>
      <c r="J2078" s="641"/>
      <c r="K2078" s="641"/>
      <c r="L2078" s="642"/>
    </row>
    <row r="2079" spans="1:12" ht="17.100000000000001" customHeight="1">
      <c r="A2079" s="640" t="s">
        <v>14994</v>
      </c>
      <c r="B2079" s="643" t="s">
        <v>14089</v>
      </c>
      <c r="C2079" s="641" t="s">
        <v>14088</v>
      </c>
      <c r="D2079" s="641" t="s">
        <v>14087</v>
      </c>
      <c r="E2079" s="644" t="s">
        <v>14085</v>
      </c>
      <c r="F2079" s="829" t="s">
        <v>14083</v>
      </c>
      <c r="G2079" s="829"/>
      <c r="H2079" s="829" t="s">
        <v>14993</v>
      </c>
      <c r="I2079" s="829"/>
      <c r="J2079" s="829" t="s">
        <v>14082</v>
      </c>
      <c r="K2079" s="829"/>
      <c r="L2079" s="830"/>
    </row>
    <row r="2080" spans="1:12" ht="24" customHeight="1">
      <c r="A2080" s="664" t="s">
        <v>14073</v>
      </c>
      <c r="B2080" s="660" t="s">
        <v>14097</v>
      </c>
      <c r="C2080" s="659" t="s">
        <v>7</v>
      </c>
      <c r="D2080" s="659" t="s">
        <v>11676</v>
      </c>
      <c r="E2080" s="661" t="s">
        <v>26</v>
      </c>
      <c r="F2080" s="831" t="s">
        <v>14995</v>
      </c>
      <c r="G2080" s="831"/>
      <c r="H2080" s="831">
        <v>0.2031635</v>
      </c>
      <c r="I2080" s="831"/>
      <c r="J2080" s="832">
        <v>1.4200000000000001E-2</v>
      </c>
      <c r="K2080" s="832"/>
      <c r="L2080" s="833"/>
    </row>
    <row r="2081" spans="1:12" ht="17.100000000000001" customHeight="1">
      <c r="A2081" s="645"/>
      <c r="B2081" s="643"/>
      <c r="C2081" s="643"/>
      <c r="D2081" s="643"/>
      <c r="E2081" s="643"/>
      <c r="F2081" s="643"/>
      <c r="G2081" s="643"/>
      <c r="H2081" s="643"/>
      <c r="I2081" s="643"/>
      <c r="J2081" s="643" t="s">
        <v>14990</v>
      </c>
      <c r="K2081" s="643"/>
      <c r="L2081" s="646" t="s">
        <v>15028</v>
      </c>
    </row>
    <row r="2082" spans="1:12">
      <c r="A2082" s="827" t="s">
        <v>14100</v>
      </c>
      <c r="B2082" s="828"/>
      <c r="C2082" s="828"/>
      <c r="D2082" s="828"/>
      <c r="E2082" s="828"/>
      <c r="F2082" s="828"/>
      <c r="G2082" s="828"/>
      <c r="H2082" s="828"/>
      <c r="I2082" s="641"/>
      <c r="J2082" s="641"/>
      <c r="K2082" s="641"/>
      <c r="L2082" s="642"/>
    </row>
    <row r="2083" spans="1:12" ht="17.100000000000001" customHeight="1">
      <c r="A2083" s="640" t="s">
        <v>14994</v>
      </c>
      <c r="B2083" s="643" t="s">
        <v>14089</v>
      </c>
      <c r="C2083" s="641" t="s">
        <v>14088</v>
      </c>
      <c r="D2083" s="641" t="s">
        <v>14087</v>
      </c>
      <c r="E2083" s="644" t="s">
        <v>14085</v>
      </c>
      <c r="F2083" s="829" t="s">
        <v>14083</v>
      </c>
      <c r="G2083" s="829"/>
      <c r="H2083" s="829" t="s">
        <v>14993</v>
      </c>
      <c r="I2083" s="829"/>
      <c r="J2083" s="829" t="s">
        <v>14082</v>
      </c>
      <c r="K2083" s="829"/>
      <c r="L2083" s="830"/>
    </row>
    <row r="2084" spans="1:12" ht="24" customHeight="1">
      <c r="A2084" s="664" t="s">
        <v>14073</v>
      </c>
      <c r="B2084" s="660" t="s">
        <v>14103</v>
      </c>
      <c r="C2084" s="659" t="s">
        <v>7</v>
      </c>
      <c r="D2084" s="659" t="s">
        <v>11501</v>
      </c>
      <c r="E2084" s="661" t="s">
        <v>26</v>
      </c>
      <c r="F2084" s="831" t="s">
        <v>14992</v>
      </c>
      <c r="G2084" s="831"/>
      <c r="H2084" s="831">
        <v>0.2031635</v>
      </c>
      <c r="I2084" s="831"/>
      <c r="J2084" s="832">
        <v>0.44700000000000001</v>
      </c>
      <c r="K2084" s="832"/>
      <c r="L2084" s="833"/>
    </row>
    <row r="2085" spans="1:12" ht="24" customHeight="1">
      <c r="A2085" s="664" t="s">
        <v>14073</v>
      </c>
      <c r="B2085" s="660" t="s">
        <v>14101</v>
      </c>
      <c r="C2085" s="659" t="s">
        <v>7</v>
      </c>
      <c r="D2085" s="659" t="s">
        <v>11582</v>
      </c>
      <c r="E2085" s="661" t="s">
        <v>26</v>
      </c>
      <c r="F2085" s="831" t="s">
        <v>14991</v>
      </c>
      <c r="G2085" s="831"/>
      <c r="H2085" s="831">
        <v>0.2031635</v>
      </c>
      <c r="I2085" s="831"/>
      <c r="J2085" s="832">
        <v>7.1099999999999997E-2</v>
      </c>
      <c r="K2085" s="832"/>
      <c r="L2085" s="833"/>
    </row>
    <row r="2086" spans="1:12" ht="17.100000000000001" customHeight="1">
      <c r="A2086" s="645"/>
      <c r="B2086" s="643"/>
      <c r="C2086" s="643"/>
      <c r="D2086" s="643"/>
      <c r="E2086" s="643"/>
      <c r="F2086" s="643"/>
      <c r="G2086" s="643"/>
      <c r="H2086" s="643"/>
      <c r="I2086" s="643"/>
      <c r="J2086" s="643" t="s">
        <v>14990</v>
      </c>
      <c r="K2086" s="643"/>
      <c r="L2086" s="646" t="s">
        <v>15317</v>
      </c>
    </row>
    <row r="2087" spans="1:12" ht="17.100000000000001" customHeight="1">
      <c r="A2087" s="640" t="s">
        <v>14988</v>
      </c>
      <c r="B2087" s="641"/>
      <c r="C2087" s="641"/>
      <c r="D2087" s="641"/>
      <c r="E2087" s="641"/>
      <c r="F2087" s="641"/>
      <c r="G2087" s="641"/>
      <c r="H2087" s="641"/>
      <c r="I2087" s="641"/>
      <c r="J2087" s="641"/>
      <c r="K2087" s="641"/>
      <c r="L2087" s="642"/>
    </row>
    <row r="2088" spans="1:12" ht="17.100000000000001" customHeight="1">
      <c r="A2088" s="645"/>
      <c r="B2088" s="643"/>
      <c r="C2088" s="643"/>
      <c r="D2088" s="643"/>
      <c r="E2088" s="643"/>
      <c r="F2088" s="643"/>
      <c r="G2088" s="643"/>
      <c r="H2088" s="643"/>
      <c r="I2088" s="643"/>
      <c r="J2088" s="643" t="s">
        <v>14987</v>
      </c>
      <c r="K2088" s="643"/>
      <c r="L2088" s="646" t="s">
        <v>15367</v>
      </c>
    </row>
    <row r="2089" spans="1:12" ht="17.100000000000001" customHeight="1">
      <c r="A2089" s="645"/>
      <c r="B2089" s="643"/>
      <c r="C2089" s="643"/>
      <c r="D2089" s="643"/>
      <c r="E2089" s="643"/>
      <c r="F2089" s="643"/>
      <c r="G2089" s="643"/>
      <c r="H2089" s="643"/>
      <c r="I2089" s="643"/>
      <c r="J2089" s="643" t="s">
        <v>14985</v>
      </c>
      <c r="K2089" s="643" t="s">
        <v>14984</v>
      </c>
      <c r="L2089" s="646" t="s">
        <v>15315</v>
      </c>
    </row>
    <row r="2090" spans="1:12" ht="17.100000000000001" customHeight="1">
      <c r="A2090" s="645"/>
      <c r="B2090" s="643"/>
      <c r="C2090" s="643"/>
      <c r="D2090" s="643"/>
      <c r="E2090" s="643"/>
      <c r="F2090" s="643"/>
      <c r="G2090" s="643"/>
      <c r="H2090" s="643"/>
      <c r="I2090" s="643"/>
      <c r="J2090" s="643" t="s">
        <v>14982</v>
      </c>
      <c r="K2090" s="643"/>
      <c r="L2090" s="646" t="s">
        <v>16179</v>
      </c>
    </row>
    <row r="2091" spans="1:12" ht="17.100000000000001" customHeight="1">
      <c r="A2091" s="645"/>
      <c r="B2091" s="643"/>
      <c r="C2091" s="643"/>
      <c r="D2091" s="643"/>
      <c r="E2091" s="643"/>
      <c r="F2091" s="643"/>
      <c r="G2091" s="643"/>
      <c r="H2091" s="643"/>
      <c r="I2091" s="643"/>
      <c r="J2091" s="643" t="s">
        <v>14980</v>
      </c>
      <c r="K2091" s="643" t="s">
        <v>14873</v>
      </c>
      <c r="L2091" s="646" t="s">
        <v>15293</v>
      </c>
    </row>
    <row r="2092" spans="1:12" ht="17.100000000000001" customHeight="1">
      <c r="A2092" s="645"/>
      <c r="B2092" s="643"/>
      <c r="C2092" s="643"/>
      <c r="D2092" s="643"/>
      <c r="E2092" s="643"/>
      <c r="F2092" s="643"/>
      <c r="G2092" s="643"/>
      <c r="H2092" s="643"/>
      <c r="I2092" s="643"/>
      <c r="J2092" s="643" t="s">
        <v>14978</v>
      </c>
      <c r="K2092" s="643"/>
      <c r="L2092" s="646" t="s">
        <v>16178</v>
      </c>
    </row>
    <row r="2093" spans="1:12" ht="30" customHeight="1">
      <c r="A2093" s="647"/>
      <c r="B2093" s="644"/>
      <c r="C2093" s="644"/>
      <c r="D2093" s="644"/>
      <c r="E2093" s="644"/>
      <c r="F2093" s="644"/>
      <c r="G2093" s="644"/>
      <c r="H2093" s="644"/>
      <c r="I2093" s="644"/>
      <c r="J2093" s="644"/>
      <c r="K2093" s="644"/>
      <c r="L2093" s="648"/>
    </row>
    <row r="2094" spans="1:12" ht="36" customHeight="1">
      <c r="A2094" s="662" t="s">
        <v>16177</v>
      </c>
      <c r="B2094" s="657" t="s">
        <v>14704</v>
      </c>
      <c r="C2094" s="656" t="s">
        <v>7</v>
      </c>
      <c r="D2094" s="656" t="s">
        <v>2242</v>
      </c>
      <c r="E2094" s="658" t="s">
        <v>18</v>
      </c>
      <c r="F2094" s="657"/>
      <c r="G2094" s="657"/>
      <c r="H2094" s="657"/>
      <c r="I2094" s="657"/>
      <c r="J2094" s="657"/>
      <c r="K2094" s="657"/>
      <c r="L2094" s="663"/>
    </row>
    <row r="2095" spans="1:12">
      <c r="A2095" s="827" t="s">
        <v>14098</v>
      </c>
      <c r="B2095" s="828"/>
      <c r="C2095" s="828"/>
      <c r="D2095" s="828"/>
      <c r="E2095" s="828"/>
      <c r="F2095" s="828"/>
      <c r="G2095" s="828"/>
      <c r="H2095" s="828"/>
      <c r="I2095" s="641"/>
      <c r="J2095" s="641"/>
      <c r="K2095" s="641"/>
      <c r="L2095" s="642"/>
    </row>
    <row r="2096" spans="1:12" ht="17.100000000000001" customHeight="1">
      <c r="A2096" s="640" t="s">
        <v>14994</v>
      </c>
      <c r="B2096" s="643" t="s">
        <v>14089</v>
      </c>
      <c r="C2096" s="641" t="s">
        <v>14088</v>
      </c>
      <c r="D2096" s="641" t="s">
        <v>14087</v>
      </c>
      <c r="E2096" s="644" t="s">
        <v>14085</v>
      </c>
      <c r="F2096" s="829" t="s">
        <v>14083</v>
      </c>
      <c r="G2096" s="829"/>
      <c r="H2096" s="829" t="s">
        <v>14993</v>
      </c>
      <c r="I2096" s="829"/>
      <c r="J2096" s="829" t="s">
        <v>14082</v>
      </c>
      <c r="K2096" s="829"/>
      <c r="L2096" s="830"/>
    </row>
    <row r="2097" spans="1:12" ht="24" customHeight="1">
      <c r="A2097" s="664" t="s">
        <v>14073</v>
      </c>
      <c r="B2097" s="660" t="s">
        <v>14277</v>
      </c>
      <c r="C2097" s="659" t="s">
        <v>7</v>
      </c>
      <c r="D2097" s="659" t="s">
        <v>11564</v>
      </c>
      <c r="E2097" s="661" t="s">
        <v>26</v>
      </c>
      <c r="F2097" s="831" t="s">
        <v>15249</v>
      </c>
      <c r="G2097" s="831"/>
      <c r="H2097" s="831">
        <v>0.53671360000000001</v>
      </c>
      <c r="I2097" s="831"/>
      <c r="J2097" s="832">
        <v>0.44550000000000001</v>
      </c>
      <c r="K2097" s="832"/>
      <c r="L2097" s="833"/>
    </row>
    <row r="2098" spans="1:12" ht="24" customHeight="1">
      <c r="A2098" s="664" t="s">
        <v>14073</v>
      </c>
      <c r="B2098" s="660" t="s">
        <v>14276</v>
      </c>
      <c r="C2098" s="659" t="s">
        <v>7</v>
      </c>
      <c r="D2098" s="659" t="s">
        <v>11590</v>
      </c>
      <c r="E2098" s="661" t="s">
        <v>26</v>
      </c>
      <c r="F2098" s="831" t="s">
        <v>15248</v>
      </c>
      <c r="G2098" s="831"/>
      <c r="H2098" s="831">
        <v>0.53671360000000001</v>
      </c>
      <c r="I2098" s="831"/>
      <c r="J2098" s="832">
        <v>0.1288</v>
      </c>
      <c r="K2098" s="832"/>
      <c r="L2098" s="833"/>
    </row>
    <row r="2099" spans="1:12" ht="17.100000000000001" customHeight="1">
      <c r="A2099" s="645"/>
      <c r="B2099" s="643"/>
      <c r="C2099" s="643"/>
      <c r="D2099" s="643"/>
      <c r="E2099" s="643"/>
      <c r="F2099" s="643"/>
      <c r="G2099" s="643"/>
      <c r="H2099" s="643"/>
      <c r="I2099" s="643"/>
      <c r="J2099" s="643" t="s">
        <v>14990</v>
      </c>
      <c r="K2099" s="643"/>
      <c r="L2099" s="646" t="s">
        <v>15029</v>
      </c>
    </row>
    <row r="2100" spans="1:12">
      <c r="A2100" s="827" t="s">
        <v>14092</v>
      </c>
      <c r="B2100" s="828"/>
      <c r="C2100" s="828"/>
      <c r="D2100" s="828"/>
      <c r="E2100" s="828"/>
      <c r="F2100" s="828"/>
      <c r="G2100" s="828"/>
      <c r="H2100" s="828"/>
      <c r="I2100" s="641"/>
      <c r="J2100" s="641"/>
      <c r="K2100" s="641"/>
      <c r="L2100" s="642"/>
    </row>
    <row r="2101" spans="1:12" ht="17.100000000000001" customHeight="1">
      <c r="A2101" s="640" t="s">
        <v>14994</v>
      </c>
      <c r="B2101" s="643" t="s">
        <v>14089</v>
      </c>
      <c r="C2101" s="641" t="s">
        <v>14088</v>
      </c>
      <c r="D2101" s="641" t="s">
        <v>14087</v>
      </c>
      <c r="E2101" s="644" t="s">
        <v>14085</v>
      </c>
      <c r="F2101" s="829" t="s">
        <v>14083</v>
      </c>
      <c r="G2101" s="829"/>
      <c r="H2101" s="829" t="s">
        <v>14993</v>
      </c>
      <c r="I2101" s="829"/>
      <c r="J2101" s="829" t="s">
        <v>14082</v>
      </c>
      <c r="K2101" s="829"/>
      <c r="L2101" s="830"/>
    </row>
    <row r="2102" spans="1:12" ht="24" customHeight="1">
      <c r="A2102" s="664" t="s">
        <v>14073</v>
      </c>
      <c r="B2102" s="660" t="s">
        <v>14290</v>
      </c>
      <c r="C2102" s="659" t="s">
        <v>7</v>
      </c>
      <c r="D2102" s="659" t="s">
        <v>5473</v>
      </c>
      <c r="E2102" s="661" t="s">
        <v>26</v>
      </c>
      <c r="F2102" s="831" t="s">
        <v>15246</v>
      </c>
      <c r="G2102" s="831"/>
      <c r="H2102" s="831">
        <v>0.27253539999999998</v>
      </c>
      <c r="I2102" s="831"/>
      <c r="J2102" s="832">
        <v>1.3872</v>
      </c>
      <c r="K2102" s="832"/>
      <c r="L2102" s="833"/>
    </row>
    <row r="2103" spans="1:12" ht="24" customHeight="1">
      <c r="A2103" s="664" t="s">
        <v>14073</v>
      </c>
      <c r="B2103" s="660" t="s">
        <v>14278</v>
      </c>
      <c r="C2103" s="659" t="s">
        <v>7</v>
      </c>
      <c r="D2103" s="659" t="s">
        <v>6260</v>
      </c>
      <c r="E2103" s="661" t="s">
        <v>26</v>
      </c>
      <c r="F2103" s="831" t="s">
        <v>15040</v>
      </c>
      <c r="G2103" s="831"/>
      <c r="H2103" s="831">
        <v>0.27253539999999998</v>
      </c>
      <c r="I2103" s="831"/>
      <c r="J2103" s="832">
        <v>1.9595</v>
      </c>
      <c r="K2103" s="832"/>
      <c r="L2103" s="833"/>
    </row>
    <row r="2104" spans="1:12" ht="17.100000000000001" customHeight="1">
      <c r="A2104" s="645"/>
      <c r="B2104" s="643"/>
      <c r="C2104" s="643"/>
      <c r="D2104" s="643"/>
      <c r="E2104" s="643"/>
      <c r="F2104" s="643"/>
      <c r="G2104" s="643"/>
      <c r="H2104" s="643"/>
      <c r="I2104" s="643"/>
      <c r="J2104" s="643" t="s">
        <v>14990</v>
      </c>
      <c r="K2104" s="643"/>
      <c r="L2104" s="646" t="s">
        <v>15056</v>
      </c>
    </row>
    <row r="2105" spans="1:12">
      <c r="A2105" s="827" t="s">
        <v>14071</v>
      </c>
      <c r="B2105" s="828"/>
      <c r="C2105" s="828"/>
      <c r="D2105" s="828"/>
      <c r="E2105" s="828"/>
      <c r="F2105" s="828"/>
      <c r="G2105" s="828"/>
      <c r="H2105" s="828"/>
      <c r="I2105" s="641"/>
      <c r="J2105" s="641"/>
      <c r="K2105" s="641"/>
      <c r="L2105" s="642"/>
    </row>
    <row r="2106" spans="1:12" ht="17.100000000000001" customHeight="1">
      <c r="A2106" s="640" t="s">
        <v>14994</v>
      </c>
      <c r="B2106" s="643" t="s">
        <v>14089</v>
      </c>
      <c r="C2106" s="641" t="s">
        <v>14088</v>
      </c>
      <c r="D2106" s="641" t="s">
        <v>14087</v>
      </c>
      <c r="E2106" s="644" t="s">
        <v>14085</v>
      </c>
      <c r="F2106" s="829" t="s">
        <v>14083</v>
      </c>
      <c r="G2106" s="829"/>
      <c r="H2106" s="829" t="s">
        <v>14993</v>
      </c>
      <c r="I2106" s="829"/>
      <c r="J2106" s="829" t="s">
        <v>14082</v>
      </c>
      <c r="K2106" s="829"/>
      <c r="L2106" s="830"/>
    </row>
    <row r="2107" spans="1:12" ht="24" customHeight="1">
      <c r="A2107" s="664" t="s">
        <v>14073</v>
      </c>
      <c r="B2107" s="660" t="s">
        <v>14439</v>
      </c>
      <c r="C2107" s="659" t="s">
        <v>7</v>
      </c>
      <c r="D2107" s="659" t="s">
        <v>9083</v>
      </c>
      <c r="E2107" s="661" t="s">
        <v>49</v>
      </c>
      <c r="F2107" s="831" t="s">
        <v>15348</v>
      </c>
      <c r="G2107" s="831"/>
      <c r="H2107" s="831">
        <v>0.09</v>
      </c>
      <c r="I2107" s="831"/>
      <c r="J2107" s="832">
        <v>0.16</v>
      </c>
      <c r="K2107" s="832"/>
      <c r="L2107" s="833"/>
    </row>
    <row r="2108" spans="1:12" ht="24" customHeight="1">
      <c r="A2108" s="664" t="s">
        <v>14073</v>
      </c>
      <c r="B2108" s="660" t="s">
        <v>14440</v>
      </c>
      <c r="C2108" s="659" t="s">
        <v>7</v>
      </c>
      <c r="D2108" s="659" t="s">
        <v>5456</v>
      </c>
      <c r="E2108" s="661" t="s">
        <v>49</v>
      </c>
      <c r="F2108" s="831" t="s">
        <v>15347</v>
      </c>
      <c r="G2108" s="831"/>
      <c r="H2108" s="831">
        <v>1.38E-2</v>
      </c>
      <c r="I2108" s="831"/>
      <c r="J2108" s="832">
        <v>1.1000000000000001</v>
      </c>
      <c r="K2108" s="832"/>
      <c r="L2108" s="833"/>
    </row>
    <row r="2109" spans="1:12" ht="24" customHeight="1">
      <c r="A2109" s="664" t="s">
        <v>14073</v>
      </c>
      <c r="B2109" s="660" t="s">
        <v>14438</v>
      </c>
      <c r="C2109" s="659" t="s">
        <v>7</v>
      </c>
      <c r="D2109" s="659" t="s">
        <v>8116</v>
      </c>
      <c r="E2109" s="661" t="s">
        <v>49</v>
      </c>
      <c r="F2109" s="831" t="s">
        <v>15346</v>
      </c>
      <c r="G2109" s="831"/>
      <c r="H2109" s="831">
        <v>2.2499999999999999E-2</v>
      </c>
      <c r="I2109" s="831"/>
      <c r="J2109" s="832">
        <v>1.56</v>
      </c>
      <c r="K2109" s="832"/>
      <c r="L2109" s="833"/>
    </row>
    <row r="2110" spans="1:12" ht="24" customHeight="1">
      <c r="A2110" s="664" t="s">
        <v>14073</v>
      </c>
      <c r="B2110" s="660" t="s">
        <v>14437</v>
      </c>
      <c r="C2110" s="659" t="s">
        <v>7</v>
      </c>
      <c r="D2110" s="659" t="s">
        <v>7238</v>
      </c>
      <c r="E2110" s="661" t="s">
        <v>18</v>
      </c>
      <c r="F2110" s="831" t="s">
        <v>15345</v>
      </c>
      <c r="G2110" s="831"/>
      <c r="H2110" s="831">
        <v>1.05</v>
      </c>
      <c r="I2110" s="831"/>
      <c r="J2110" s="832">
        <v>9.4</v>
      </c>
      <c r="K2110" s="832"/>
      <c r="L2110" s="833"/>
    </row>
    <row r="2111" spans="1:12" ht="17.100000000000001" customHeight="1">
      <c r="A2111" s="645"/>
      <c r="B2111" s="643"/>
      <c r="C2111" s="643"/>
      <c r="D2111" s="643"/>
      <c r="E2111" s="643"/>
      <c r="F2111" s="643"/>
      <c r="G2111" s="643"/>
      <c r="H2111" s="643"/>
      <c r="I2111" s="643"/>
      <c r="J2111" s="643" t="s">
        <v>14990</v>
      </c>
      <c r="K2111" s="643"/>
      <c r="L2111" s="646" t="s">
        <v>16176</v>
      </c>
    </row>
    <row r="2112" spans="1:12">
      <c r="A2112" s="827" t="s">
        <v>14094</v>
      </c>
      <c r="B2112" s="828"/>
      <c r="C2112" s="828"/>
      <c r="D2112" s="828"/>
      <c r="E2112" s="828"/>
      <c r="F2112" s="828"/>
      <c r="G2112" s="828"/>
      <c r="H2112" s="828"/>
      <c r="I2112" s="641"/>
      <c r="J2112" s="641"/>
      <c r="K2112" s="641"/>
      <c r="L2112" s="642"/>
    </row>
    <row r="2113" spans="1:12" ht="17.100000000000001" customHeight="1">
      <c r="A2113" s="640" t="s">
        <v>14994</v>
      </c>
      <c r="B2113" s="643" t="s">
        <v>14089</v>
      </c>
      <c r="C2113" s="641" t="s">
        <v>14088</v>
      </c>
      <c r="D2113" s="641" t="s">
        <v>14087</v>
      </c>
      <c r="E2113" s="644" t="s">
        <v>14085</v>
      </c>
      <c r="F2113" s="829" t="s">
        <v>14083</v>
      </c>
      <c r="G2113" s="829"/>
      <c r="H2113" s="829" t="s">
        <v>14993</v>
      </c>
      <c r="I2113" s="829"/>
      <c r="J2113" s="829" t="s">
        <v>14082</v>
      </c>
      <c r="K2113" s="829"/>
      <c r="L2113" s="830"/>
    </row>
    <row r="2114" spans="1:12" ht="24" customHeight="1">
      <c r="A2114" s="664" t="s">
        <v>14073</v>
      </c>
      <c r="B2114" s="660" t="s">
        <v>14095</v>
      </c>
      <c r="C2114" s="659" t="s">
        <v>7</v>
      </c>
      <c r="D2114" s="659" t="s">
        <v>11736</v>
      </c>
      <c r="E2114" s="661" t="s">
        <v>26</v>
      </c>
      <c r="F2114" s="831" t="s">
        <v>14996</v>
      </c>
      <c r="G2114" s="831"/>
      <c r="H2114" s="831">
        <v>0.53671360000000001</v>
      </c>
      <c r="I2114" s="831"/>
      <c r="J2114" s="832">
        <v>0.38109999999999999</v>
      </c>
      <c r="K2114" s="832"/>
      <c r="L2114" s="833"/>
    </row>
    <row r="2115" spans="1:12" ht="17.100000000000001" customHeight="1">
      <c r="A2115" s="645"/>
      <c r="B2115" s="643"/>
      <c r="C2115" s="643"/>
      <c r="D2115" s="643"/>
      <c r="E2115" s="643"/>
      <c r="F2115" s="643"/>
      <c r="G2115" s="643"/>
      <c r="H2115" s="643"/>
      <c r="I2115" s="643"/>
      <c r="J2115" s="643" t="s">
        <v>14990</v>
      </c>
      <c r="K2115" s="643"/>
      <c r="L2115" s="646" t="s">
        <v>15057</v>
      </c>
    </row>
    <row r="2116" spans="1:12">
      <c r="A2116" s="827" t="s">
        <v>14096</v>
      </c>
      <c r="B2116" s="828"/>
      <c r="C2116" s="828"/>
      <c r="D2116" s="828"/>
      <c r="E2116" s="828"/>
      <c r="F2116" s="828"/>
      <c r="G2116" s="828"/>
      <c r="H2116" s="828"/>
      <c r="I2116" s="641"/>
      <c r="J2116" s="641"/>
      <c r="K2116" s="641"/>
      <c r="L2116" s="642"/>
    </row>
    <row r="2117" spans="1:12" ht="17.100000000000001" customHeight="1">
      <c r="A2117" s="640" t="s">
        <v>14994</v>
      </c>
      <c r="B2117" s="643" t="s">
        <v>14089</v>
      </c>
      <c r="C2117" s="641" t="s">
        <v>14088</v>
      </c>
      <c r="D2117" s="641" t="s">
        <v>14087</v>
      </c>
      <c r="E2117" s="644" t="s">
        <v>14085</v>
      </c>
      <c r="F2117" s="829" t="s">
        <v>14083</v>
      </c>
      <c r="G2117" s="829"/>
      <c r="H2117" s="829" t="s">
        <v>14993</v>
      </c>
      <c r="I2117" s="829"/>
      <c r="J2117" s="829" t="s">
        <v>14082</v>
      </c>
      <c r="K2117" s="829"/>
      <c r="L2117" s="830"/>
    </row>
    <row r="2118" spans="1:12" ht="24" customHeight="1">
      <c r="A2118" s="664" t="s">
        <v>14073</v>
      </c>
      <c r="B2118" s="660" t="s">
        <v>14097</v>
      </c>
      <c r="C2118" s="659" t="s">
        <v>7</v>
      </c>
      <c r="D2118" s="659" t="s">
        <v>11676</v>
      </c>
      <c r="E2118" s="661" t="s">
        <v>26</v>
      </c>
      <c r="F2118" s="831" t="s">
        <v>14995</v>
      </c>
      <c r="G2118" s="831"/>
      <c r="H2118" s="831">
        <v>0.53671360000000001</v>
      </c>
      <c r="I2118" s="831"/>
      <c r="J2118" s="832">
        <v>3.7600000000000001E-2</v>
      </c>
      <c r="K2118" s="832"/>
      <c r="L2118" s="833"/>
    </row>
    <row r="2119" spans="1:12" ht="17.100000000000001" customHeight="1">
      <c r="A2119" s="645"/>
      <c r="B2119" s="643"/>
      <c r="C2119" s="643"/>
      <c r="D2119" s="643"/>
      <c r="E2119" s="643"/>
      <c r="F2119" s="643"/>
      <c r="G2119" s="643"/>
      <c r="H2119" s="643"/>
      <c r="I2119" s="643"/>
      <c r="J2119" s="643" t="s">
        <v>14990</v>
      </c>
      <c r="K2119" s="643"/>
      <c r="L2119" s="646" t="s">
        <v>15150</v>
      </c>
    </row>
    <row r="2120" spans="1:12">
      <c r="A2120" s="827" t="s">
        <v>14100</v>
      </c>
      <c r="B2120" s="828"/>
      <c r="C2120" s="828"/>
      <c r="D2120" s="828"/>
      <c r="E2120" s="828"/>
      <c r="F2120" s="828"/>
      <c r="G2120" s="828"/>
      <c r="H2120" s="828"/>
      <c r="I2120" s="641"/>
      <c r="J2120" s="641"/>
      <c r="K2120" s="641"/>
      <c r="L2120" s="642"/>
    </row>
    <row r="2121" spans="1:12" ht="17.100000000000001" customHeight="1">
      <c r="A2121" s="640" t="s">
        <v>14994</v>
      </c>
      <c r="B2121" s="643" t="s">
        <v>14089</v>
      </c>
      <c r="C2121" s="641" t="s">
        <v>14088</v>
      </c>
      <c r="D2121" s="641" t="s">
        <v>14087</v>
      </c>
      <c r="E2121" s="644" t="s">
        <v>14085</v>
      </c>
      <c r="F2121" s="829" t="s">
        <v>14083</v>
      </c>
      <c r="G2121" s="829"/>
      <c r="H2121" s="829" t="s">
        <v>14993</v>
      </c>
      <c r="I2121" s="829"/>
      <c r="J2121" s="829" t="s">
        <v>14082</v>
      </c>
      <c r="K2121" s="829"/>
      <c r="L2121" s="830"/>
    </row>
    <row r="2122" spans="1:12" ht="24" customHeight="1">
      <c r="A2122" s="664" t="s">
        <v>14073</v>
      </c>
      <c r="B2122" s="660" t="s">
        <v>14103</v>
      </c>
      <c r="C2122" s="659" t="s">
        <v>7</v>
      </c>
      <c r="D2122" s="659" t="s">
        <v>11501</v>
      </c>
      <c r="E2122" s="661" t="s">
        <v>26</v>
      </c>
      <c r="F2122" s="831" t="s">
        <v>14992</v>
      </c>
      <c r="G2122" s="831"/>
      <c r="H2122" s="831">
        <v>0.53671360000000001</v>
      </c>
      <c r="I2122" s="831"/>
      <c r="J2122" s="832">
        <v>1.1808000000000001</v>
      </c>
      <c r="K2122" s="832"/>
      <c r="L2122" s="833"/>
    </row>
    <row r="2123" spans="1:12" ht="24" customHeight="1">
      <c r="A2123" s="664" t="s">
        <v>14073</v>
      </c>
      <c r="B2123" s="660" t="s">
        <v>14101</v>
      </c>
      <c r="C2123" s="659" t="s">
        <v>7</v>
      </c>
      <c r="D2123" s="659" t="s">
        <v>11582</v>
      </c>
      <c r="E2123" s="661" t="s">
        <v>26</v>
      </c>
      <c r="F2123" s="831" t="s">
        <v>14991</v>
      </c>
      <c r="G2123" s="831"/>
      <c r="H2123" s="831">
        <v>0.53671360000000001</v>
      </c>
      <c r="I2123" s="831"/>
      <c r="J2123" s="832">
        <v>0.18779999999999999</v>
      </c>
      <c r="K2123" s="832"/>
      <c r="L2123" s="833"/>
    </row>
    <row r="2124" spans="1:12" ht="17.100000000000001" customHeight="1">
      <c r="A2124" s="645"/>
      <c r="B2124" s="643"/>
      <c r="C2124" s="643"/>
      <c r="D2124" s="643"/>
      <c r="E2124" s="643"/>
      <c r="F2124" s="643"/>
      <c r="G2124" s="643"/>
      <c r="H2124" s="643"/>
      <c r="I2124" s="643"/>
      <c r="J2124" s="643" t="s">
        <v>14990</v>
      </c>
      <c r="K2124" s="643"/>
      <c r="L2124" s="646" t="s">
        <v>16175</v>
      </c>
    </row>
    <row r="2125" spans="1:12" ht="17.100000000000001" customHeight="1">
      <c r="A2125" s="640" t="s">
        <v>14988</v>
      </c>
      <c r="B2125" s="641"/>
      <c r="C2125" s="641"/>
      <c r="D2125" s="641"/>
      <c r="E2125" s="641"/>
      <c r="F2125" s="641"/>
      <c r="G2125" s="641"/>
      <c r="H2125" s="641"/>
      <c r="I2125" s="641"/>
      <c r="J2125" s="641"/>
      <c r="K2125" s="641"/>
      <c r="L2125" s="642"/>
    </row>
    <row r="2126" spans="1:12" ht="17.100000000000001" customHeight="1">
      <c r="A2126" s="645"/>
      <c r="B2126" s="643"/>
      <c r="C2126" s="643"/>
      <c r="D2126" s="643"/>
      <c r="E2126" s="643"/>
      <c r="F2126" s="643"/>
      <c r="G2126" s="643"/>
      <c r="H2126" s="643"/>
      <c r="I2126" s="643"/>
      <c r="J2126" s="643" t="s">
        <v>14987</v>
      </c>
      <c r="K2126" s="643"/>
      <c r="L2126" s="646" t="s">
        <v>16174</v>
      </c>
    </row>
    <row r="2127" spans="1:12" ht="17.100000000000001" customHeight="1">
      <c r="A2127" s="645"/>
      <c r="B2127" s="643"/>
      <c r="C2127" s="643"/>
      <c r="D2127" s="643"/>
      <c r="E2127" s="643"/>
      <c r="F2127" s="643"/>
      <c r="G2127" s="643"/>
      <c r="H2127" s="643"/>
      <c r="I2127" s="643"/>
      <c r="J2127" s="643" t="s">
        <v>14985</v>
      </c>
      <c r="K2127" s="643" t="s">
        <v>14984</v>
      </c>
      <c r="L2127" s="646" t="s">
        <v>16173</v>
      </c>
    </row>
    <row r="2128" spans="1:12" ht="17.100000000000001" customHeight="1">
      <c r="A2128" s="645"/>
      <c r="B2128" s="643"/>
      <c r="C2128" s="643"/>
      <c r="D2128" s="643"/>
      <c r="E2128" s="643"/>
      <c r="F2128" s="643"/>
      <c r="G2128" s="643"/>
      <c r="H2128" s="643"/>
      <c r="I2128" s="643"/>
      <c r="J2128" s="643" t="s">
        <v>14982</v>
      </c>
      <c r="K2128" s="643"/>
      <c r="L2128" s="646" t="s">
        <v>16172</v>
      </c>
    </row>
    <row r="2129" spans="1:12" ht="17.100000000000001" customHeight="1">
      <c r="A2129" s="645"/>
      <c r="B2129" s="643"/>
      <c r="C2129" s="643"/>
      <c r="D2129" s="643"/>
      <c r="E2129" s="643"/>
      <c r="F2129" s="643"/>
      <c r="G2129" s="643"/>
      <c r="H2129" s="643"/>
      <c r="I2129" s="643"/>
      <c r="J2129" s="643" t="s">
        <v>14980</v>
      </c>
      <c r="K2129" s="643" t="s">
        <v>14873</v>
      </c>
      <c r="L2129" s="646" t="s">
        <v>16171</v>
      </c>
    </row>
    <row r="2130" spans="1:12" ht="17.100000000000001" customHeight="1">
      <c r="A2130" s="645"/>
      <c r="B2130" s="643"/>
      <c r="C2130" s="643"/>
      <c r="D2130" s="643"/>
      <c r="E2130" s="643"/>
      <c r="F2130" s="643"/>
      <c r="G2130" s="643"/>
      <c r="H2130" s="643"/>
      <c r="I2130" s="643"/>
      <c r="J2130" s="643" t="s">
        <v>14978</v>
      </c>
      <c r="K2130" s="643"/>
      <c r="L2130" s="646" t="s">
        <v>16170</v>
      </c>
    </row>
    <row r="2131" spans="1:12" ht="30" customHeight="1">
      <c r="A2131" s="647"/>
      <c r="B2131" s="644"/>
      <c r="C2131" s="644"/>
      <c r="D2131" s="644"/>
      <c r="E2131" s="644"/>
      <c r="F2131" s="644"/>
      <c r="G2131" s="644"/>
      <c r="H2131" s="644"/>
      <c r="I2131" s="644"/>
      <c r="J2131" s="644"/>
      <c r="K2131" s="644"/>
      <c r="L2131" s="648"/>
    </row>
    <row r="2132" spans="1:12" ht="36" customHeight="1">
      <c r="A2132" s="662" t="s">
        <v>16169</v>
      </c>
      <c r="B2132" s="657" t="s">
        <v>14702</v>
      </c>
      <c r="C2132" s="656" t="s">
        <v>7</v>
      </c>
      <c r="D2132" s="656" t="s">
        <v>2243</v>
      </c>
      <c r="E2132" s="658" t="s">
        <v>18</v>
      </c>
      <c r="F2132" s="657"/>
      <c r="G2132" s="657"/>
      <c r="H2132" s="657"/>
      <c r="I2132" s="657"/>
      <c r="J2132" s="657"/>
      <c r="K2132" s="657"/>
      <c r="L2132" s="663"/>
    </row>
    <row r="2133" spans="1:12">
      <c r="A2133" s="827" t="s">
        <v>14098</v>
      </c>
      <c r="B2133" s="828"/>
      <c r="C2133" s="828"/>
      <c r="D2133" s="828"/>
      <c r="E2133" s="828"/>
      <c r="F2133" s="828"/>
      <c r="G2133" s="828"/>
      <c r="H2133" s="828"/>
      <c r="I2133" s="641"/>
      <c r="J2133" s="641"/>
      <c r="K2133" s="641"/>
      <c r="L2133" s="642"/>
    </row>
    <row r="2134" spans="1:12" ht="17.100000000000001" customHeight="1">
      <c r="A2134" s="640" t="s">
        <v>14994</v>
      </c>
      <c r="B2134" s="643" t="s">
        <v>14089</v>
      </c>
      <c r="C2134" s="641" t="s">
        <v>14088</v>
      </c>
      <c r="D2134" s="641" t="s">
        <v>14087</v>
      </c>
      <c r="E2134" s="644" t="s">
        <v>14085</v>
      </c>
      <c r="F2134" s="829" t="s">
        <v>14083</v>
      </c>
      <c r="G2134" s="829"/>
      <c r="H2134" s="829" t="s">
        <v>14993</v>
      </c>
      <c r="I2134" s="829"/>
      <c r="J2134" s="829" t="s">
        <v>14082</v>
      </c>
      <c r="K2134" s="829"/>
      <c r="L2134" s="830"/>
    </row>
    <row r="2135" spans="1:12" ht="24" customHeight="1">
      <c r="A2135" s="664" t="s">
        <v>14073</v>
      </c>
      <c r="B2135" s="660" t="s">
        <v>14277</v>
      </c>
      <c r="C2135" s="659" t="s">
        <v>7</v>
      </c>
      <c r="D2135" s="659" t="s">
        <v>11564</v>
      </c>
      <c r="E2135" s="661" t="s">
        <v>26</v>
      </c>
      <c r="F2135" s="831" t="s">
        <v>15249</v>
      </c>
      <c r="G2135" s="831"/>
      <c r="H2135" s="831">
        <v>0.73622810000000005</v>
      </c>
      <c r="I2135" s="831"/>
      <c r="J2135" s="832">
        <v>0.61109999999999998</v>
      </c>
      <c r="K2135" s="832"/>
      <c r="L2135" s="833"/>
    </row>
    <row r="2136" spans="1:12" ht="24" customHeight="1">
      <c r="A2136" s="664" t="s">
        <v>14073</v>
      </c>
      <c r="B2136" s="660" t="s">
        <v>14276</v>
      </c>
      <c r="C2136" s="659" t="s">
        <v>7</v>
      </c>
      <c r="D2136" s="659" t="s">
        <v>11590</v>
      </c>
      <c r="E2136" s="661" t="s">
        <v>26</v>
      </c>
      <c r="F2136" s="831" t="s">
        <v>15248</v>
      </c>
      <c r="G2136" s="831"/>
      <c r="H2136" s="831">
        <v>0.73622810000000005</v>
      </c>
      <c r="I2136" s="831"/>
      <c r="J2136" s="832">
        <v>0.1767</v>
      </c>
      <c r="K2136" s="832"/>
      <c r="L2136" s="833"/>
    </row>
    <row r="2137" spans="1:12" ht="17.100000000000001" customHeight="1">
      <c r="A2137" s="645"/>
      <c r="B2137" s="643"/>
      <c r="C2137" s="643"/>
      <c r="D2137" s="643"/>
      <c r="E2137" s="643"/>
      <c r="F2137" s="643"/>
      <c r="G2137" s="643"/>
      <c r="H2137" s="643"/>
      <c r="I2137" s="643"/>
      <c r="J2137" s="643" t="s">
        <v>14990</v>
      </c>
      <c r="K2137" s="643"/>
      <c r="L2137" s="646" t="s">
        <v>15914</v>
      </c>
    </row>
    <row r="2138" spans="1:12">
      <c r="A2138" s="827" t="s">
        <v>14092</v>
      </c>
      <c r="B2138" s="828"/>
      <c r="C2138" s="828"/>
      <c r="D2138" s="828"/>
      <c r="E2138" s="828"/>
      <c r="F2138" s="828"/>
      <c r="G2138" s="828"/>
      <c r="H2138" s="828"/>
      <c r="I2138" s="641"/>
      <c r="J2138" s="641"/>
      <c r="K2138" s="641"/>
      <c r="L2138" s="642"/>
    </row>
    <row r="2139" spans="1:12" ht="17.100000000000001" customHeight="1">
      <c r="A2139" s="640" t="s">
        <v>14994</v>
      </c>
      <c r="B2139" s="643" t="s">
        <v>14089</v>
      </c>
      <c r="C2139" s="641" t="s">
        <v>14088</v>
      </c>
      <c r="D2139" s="641" t="s">
        <v>14087</v>
      </c>
      <c r="E2139" s="644" t="s">
        <v>14085</v>
      </c>
      <c r="F2139" s="829" t="s">
        <v>14083</v>
      </c>
      <c r="G2139" s="829"/>
      <c r="H2139" s="829" t="s">
        <v>14993</v>
      </c>
      <c r="I2139" s="829"/>
      <c r="J2139" s="829" t="s">
        <v>14082</v>
      </c>
      <c r="K2139" s="829"/>
      <c r="L2139" s="830"/>
    </row>
    <row r="2140" spans="1:12" ht="24" customHeight="1">
      <c r="A2140" s="664" t="s">
        <v>14073</v>
      </c>
      <c r="B2140" s="660" t="s">
        <v>14290</v>
      </c>
      <c r="C2140" s="659" t="s">
        <v>7</v>
      </c>
      <c r="D2140" s="659" t="s">
        <v>5473</v>
      </c>
      <c r="E2140" s="661" t="s">
        <v>26</v>
      </c>
      <c r="F2140" s="831" t="s">
        <v>15246</v>
      </c>
      <c r="G2140" s="831"/>
      <c r="H2140" s="831">
        <v>0.3738513</v>
      </c>
      <c r="I2140" s="831"/>
      <c r="J2140" s="832">
        <v>1.9029</v>
      </c>
      <c r="K2140" s="832"/>
      <c r="L2140" s="833"/>
    </row>
    <row r="2141" spans="1:12" ht="24" customHeight="1">
      <c r="A2141" s="664" t="s">
        <v>14073</v>
      </c>
      <c r="B2141" s="660" t="s">
        <v>14278</v>
      </c>
      <c r="C2141" s="659" t="s">
        <v>7</v>
      </c>
      <c r="D2141" s="659" t="s">
        <v>6260</v>
      </c>
      <c r="E2141" s="661" t="s">
        <v>26</v>
      </c>
      <c r="F2141" s="831" t="s">
        <v>15040</v>
      </c>
      <c r="G2141" s="831"/>
      <c r="H2141" s="831">
        <v>0.3738513</v>
      </c>
      <c r="I2141" s="831"/>
      <c r="J2141" s="832">
        <v>2.6880000000000002</v>
      </c>
      <c r="K2141" s="832"/>
      <c r="L2141" s="833"/>
    </row>
    <row r="2142" spans="1:12" ht="17.100000000000001" customHeight="1">
      <c r="A2142" s="645"/>
      <c r="B2142" s="643"/>
      <c r="C2142" s="643"/>
      <c r="D2142" s="643"/>
      <c r="E2142" s="643"/>
      <c r="F2142" s="643"/>
      <c r="G2142" s="643"/>
      <c r="H2142" s="643"/>
      <c r="I2142" s="643"/>
      <c r="J2142" s="643" t="s">
        <v>14990</v>
      </c>
      <c r="K2142" s="643"/>
      <c r="L2142" s="646" t="s">
        <v>16117</v>
      </c>
    </row>
    <row r="2143" spans="1:12">
      <c r="A2143" s="827" t="s">
        <v>14071</v>
      </c>
      <c r="B2143" s="828"/>
      <c r="C2143" s="828"/>
      <c r="D2143" s="828"/>
      <c r="E2143" s="828"/>
      <c r="F2143" s="828"/>
      <c r="G2143" s="828"/>
      <c r="H2143" s="828"/>
      <c r="I2143" s="641"/>
      <c r="J2143" s="641"/>
      <c r="K2143" s="641"/>
      <c r="L2143" s="642"/>
    </row>
    <row r="2144" spans="1:12" ht="17.100000000000001" customHeight="1">
      <c r="A2144" s="640" t="s">
        <v>14994</v>
      </c>
      <c r="B2144" s="643" t="s">
        <v>14089</v>
      </c>
      <c r="C2144" s="641" t="s">
        <v>14088</v>
      </c>
      <c r="D2144" s="641" t="s">
        <v>14087</v>
      </c>
      <c r="E2144" s="644" t="s">
        <v>14085</v>
      </c>
      <c r="F2144" s="829" t="s">
        <v>14083</v>
      </c>
      <c r="G2144" s="829"/>
      <c r="H2144" s="829" t="s">
        <v>14993</v>
      </c>
      <c r="I2144" s="829"/>
      <c r="J2144" s="829" t="s">
        <v>14082</v>
      </c>
      <c r="K2144" s="829"/>
      <c r="L2144" s="830"/>
    </row>
    <row r="2145" spans="1:12" ht="24" customHeight="1">
      <c r="A2145" s="664" t="s">
        <v>14073</v>
      </c>
      <c r="B2145" s="660" t="s">
        <v>14439</v>
      </c>
      <c r="C2145" s="659" t="s">
        <v>7</v>
      </c>
      <c r="D2145" s="659" t="s">
        <v>9083</v>
      </c>
      <c r="E2145" s="661" t="s">
        <v>49</v>
      </c>
      <c r="F2145" s="831" t="s">
        <v>15348</v>
      </c>
      <c r="G2145" s="831"/>
      <c r="H2145" s="831">
        <v>0.123</v>
      </c>
      <c r="I2145" s="831"/>
      <c r="J2145" s="832">
        <v>0.22</v>
      </c>
      <c r="K2145" s="832"/>
      <c r="L2145" s="833"/>
    </row>
    <row r="2146" spans="1:12" ht="24" customHeight="1">
      <c r="A2146" s="664" t="s">
        <v>14073</v>
      </c>
      <c r="B2146" s="660" t="s">
        <v>14440</v>
      </c>
      <c r="C2146" s="659" t="s">
        <v>7</v>
      </c>
      <c r="D2146" s="659" t="s">
        <v>5456</v>
      </c>
      <c r="E2146" s="661" t="s">
        <v>49</v>
      </c>
      <c r="F2146" s="831" t="s">
        <v>15347</v>
      </c>
      <c r="G2146" s="831"/>
      <c r="H2146" s="831">
        <v>1.72E-2</v>
      </c>
      <c r="I2146" s="831"/>
      <c r="J2146" s="832">
        <v>1.37</v>
      </c>
      <c r="K2146" s="832"/>
      <c r="L2146" s="833"/>
    </row>
    <row r="2147" spans="1:12" ht="24" customHeight="1">
      <c r="A2147" s="664" t="s">
        <v>14073</v>
      </c>
      <c r="B2147" s="660" t="s">
        <v>14438</v>
      </c>
      <c r="C2147" s="659" t="s">
        <v>7</v>
      </c>
      <c r="D2147" s="659" t="s">
        <v>8116</v>
      </c>
      <c r="E2147" s="661" t="s">
        <v>49</v>
      </c>
      <c r="F2147" s="831" t="s">
        <v>15346</v>
      </c>
      <c r="G2147" s="831"/>
      <c r="H2147" s="831">
        <v>2.8199999999999999E-2</v>
      </c>
      <c r="I2147" s="831"/>
      <c r="J2147" s="832">
        <v>1.95</v>
      </c>
      <c r="K2147" s="832"/>
      <c r="L2147" s="833"/>
    </row>
    <row r="2148" spans="1:12" ht="24" customHeight="1">
      <c r="A2148" s="664" t="s">
        <v>14073</v>
      </c>
      <c r="B2148" s="660" t="s">
        <v>14701</v>
      </c>
      <c r="C2148" s="659" t="s">
        <v>7</v>
      </c>
      <c r="D2148" s="659" t="s">
        <v>8111</v>
      </c>
      <c r="E2148" s="661" t="s">
        <v>18</v>
      </c>
      <c r="F2148" s="831" t="s">
        <v>16116</v>
      </c>
      <c r="G2148" s="831"/>
      <c r="H2148" s="831">
        <v>1.05</v>
      </c>
      <c r="I2148" s="831"/>
      <c r="J2148" s="832">
        <v>24.06</v>
      </c>
      <c r="K2148" s="832"/>
      <c r="L2148" s="833"/>
    </row>
    <row r="2149" spans="1:12" ht="17.100000000000001" customHeight="1">
      <c r="A2149" s="645"/>
      <c r="B2149" s="643"/>
      <c r="C2149" s="643"/>
      <c r="D2149" s="643"/>
      <c r="E2149" s="643"/>
      <c r="F2149" s="643"/>
      <c r="G2149" s="643"/>
      <c r="H2149" s="643"/>
      <c r="I2149" s="643"/>
      <c r="J2149" s="643" t="s">
        <v>14990</v>
      </c>
      <c r="K2149" s="643"/>
      <c r="L2149" s="646" t="s">
        <v>16115</v>
      </c>
    </row>
    <row r="2150" spans="1:12">
      <c r="A2150" s="827" t="s">
        <v>14094</v>
      </c>
      <c r="B2150" s="828"/>
      <c r="C2150" s="828"/>
      <c r="D2150" s="828"/>
      <c r="E2150" s="828"/>
      <c r="F2150" s="828"/>
      <c r="G2150" s="828"/>
      <c r="H2150" s="828"/>
      <c r="I2150" s="641"/>
      <c r="J2150" s="641"/>
      <c r="K2150" s="641"/>
      <c r="L2150" s="642"/>
    </row>
    <row r="2151" spans="1:12" ht="17.100000000000001" customHeight="1">
      <c r="A2151" s="640" t="s">
        <v>14994</v>
      </c>
      <c r="B2151" s="643" t="s">
        <v>14089</v>
      </c>
      <c r="C2151" s="641" t="s">
        <v>14088</v>
      </c>
      <c r="D2151" s="641" t="s">
        <v>14087</v>
      </c>
      <c r="E2151" s="644" t="s">
        <v>14085</v>
      </c>
      <c r="F2151" s="829" t="s">
        <v>14083</v>
      </c>
      <c r="G2151" s="829"/>
      <c r="H2151" s="829" t="s">
        <v>14993</v>
      </c>
      <c r="I2151" s="829"/>
      <c r="J2151" s="829" t="s">
        <v>14082</v>
      </c>
      <c r="K2151" s="829"/>
      <c r="L2151" s="830"/>
    </row>
    <row r="2152" spans="1:12" ht="24" customHeight="1">
      <c r="A2152" s="664" t="s">
        <v>14073</v>
      </c>
      <c r="B2152" s="660" t="s">
        <v>14095</v>
      </c>
      <c r="C2152" s="659" t="s">
        <v>7</v>
      </c>
      <c r="D2152" s="659" t="s">
        <v>11736</v>
      </c>
      <c r="E2152" s="661" t="s">
        <v>26</v>
      </c>
      <c r="F2152" s="831" t="s">
        <v>14996</v>
      </c>
      <c r="G2152" s="831"/>
      <c r="H2152" s="831">
        <v>0.73622810000000005</v>
      </c>
      <c r="I2152" s="831"/>
      <c r="J2152" s="832">
        <v>0.52270000000000005</v>
      </c>
      <c r="K2152" s="832"/>
      <c r="L2152" s="833"/>
    </row>
    <row r="2153" spans="1:12" ht="17.100000000000001" customHeight="1">
      <c r="A2153" s="645"/>
      <c r="B2153" s="643"/>
      <c r="C2153" s="643"/>
      <c r="D2153" s="643"/>
      <c r="E2153" s="643"/>
      <c r="F2153" s="643"/>
      <c r="G2153" s="643"/>
      <c r="H2153" s="643"/>
      <c r="I2153" s="643"/>
      <c r="J2153" s="643" t="s">
        <v>14990</v>
      </c>
      <c r="K2153" s="643"/>
      <c r="L2153" s="646" t="s">
        <v>15317</v>
      </c>
    </row>
    <row r="2154" spans="1:12">
      <c r="A2154" s="827" t="s">
        <v>14096</v>
      </c>
      <c r="B2154" s="828"/>
      <c r="C2154" s="828"/>
      <c r="D2154" s="828"/>
      <c r="E2154" s="828"/>
      <c r="F2154" s="828"/>
      <c r="G2154" s="828"/>
      <c r="H2154" s="828"/>
      <c r="I2154" s="641"/>
      <c r="J2154" s="641"/>
      <c r="K2154" s="641"/>
      <c r="L2154" s="642"/>
    </row>
    <row r="2155" spans="1:12" ht="17.100000000000001" customHeight="1">
      <c r="A2155" s="640" t="s">
        <v>14994</v>
      </c>
      <c r="B2155" s="643" t="s">
        <v>14089</v>
      </c>
      <c r="C2155" s="641" t="s">
        <v>14088</v>
      </c>
      <c r="D2155" s="641" t="s">
        <v>14087</v>
      </c>
      <c r="E2155" s="644" t="s">
        <v>14085</v>
      </c>
      <c r="F2155" s="829" t="s">
        <v>14083</v>
      </c>
      <c r="G2155" s="829"/>
      <c r="H2155" s="829" t="s">
        <v>14993</v>
      </c>
      <c r="I2155" s="829"/>
      <c r="J2155" s="829" t="s">
        <v>14082</v>
      </c>
      <c r="K2155" s="829"/>
      <c r="L2155" s="830"/>
    </row>
    <row r="2156" spans="1:12" ht="24" customHeight="1">
      <c r="A2156" s="664" t="s">
        <v>14073</v>
      </c>
      <c r="B2156" s="660" t="s">
        <v>14097</v>
      </c>
      <c r="C2156" s="659" t="s">
        <v>7</v>
      </c>
      <c r="D2156" s="659" t="s">
        <v>11676</v>
      </c>
      <c r="E2156" s="661" t="s">
        <v>26</v>
      </c>
      <c r="F2156" s="831" t="s">
        <v>14995</v>
      </c>
      <c r="G2156" s="831"/>
      <c r="H2156" s="831">
        <v>0.73622810000000005</v>
      </c>
      <c r="I2156" s="831"/>
      <c r="J2156" s="832">
        <v>5.1499999999999997E-2</v>
      </c>
      <c r="K2156" s="832"/>
      <c r="L2156" s="833"/>
    </row>
    <row r="2157" spans="1:12" ht="17.100000000000001" customHeight="1">
      <c r="A2157" s="645"/>
      <c r="B2157" s="643"/>
      <c r="C2157" s="643"/>
      <c r="D2157" s="643"/>
      <c r="E2157" s="643"/>
      <c r="F2157" s="643"/>
      <c r="G2157" s="643"/>
      <c r="H2157" s="643"/>
      <c r="I2157" s="643"/>
      <c r="J2157" s="643" t="s">
        <v>14990</v>
      </c>
      <c r="K2157" s="643"/>
      <c r="L2157" s="646" t="s">
        <v>15297</v>
      </c>
    </row>
    <row r="2158" spans="1:12">
      <c r="A2158" s="827" t="s">
        <v>14100</v>
      </c>
      <c r="B2158" s="828"/>
      <c r="C2158" s="828"/>
      <c r="D2158" s="828"/>
      <c r="E2158" s="828"/>
      <c r="F2158" s="828"/>
      <c r="G2158" s="828"/>
      <c r="H2158" s="828"/>
      <c r="I2158" s="641"/>
      <c r="J2158" s="641"/>
      <c r="K2158" s="641"/>
      <c r="L2158" s="642"/>
    </row>
    <row r="2159" spans="1:12" ht="17.100000000000001" customHeight="1">
      <c r="A2159" s="640" t="s">
        <v>14994</v>
      </c>
      <c r="B2159" s="643" t="s">
        <v>14089</v>
      </c>
      <c r="C2159" s="641" t="s">
        <v>14088</v>
      </c>
      <c r="D2159" s="641" t="s">
        <v>14087</v>
      </c>
      <c r="E2159" s="644" t="s">
        <v>14085</v>
      </c>
      <c r="F2159" s="829" t="s">
        <v>14083</v>
      </c>
      <c r="G2159" s="829"/>
      <c r="H2159" s="829" t="s">
        <v>14993</v>
      </c>
      <c r="I2159" s="829"/>
      <c r="J2159" s="829" t="s">
        <v>14082</v>
      </c>
      <c r="K2159" s="829"/>
      <c r="L2159" s="830"/>
    </row>
    <row r="2160" spans="1:12" ht="24" customHeight="1">
      <c r="A2160" s="664" t="s">
        <v>14073</v>
      </c>
      <c r="B2160" s="660" t="s">
        <v>14103</v>
      </c>
      <c r="C2160" s="659" t="s">
        <v>7</v>
      </c>
      <c r="D2160" s="659" t="s">
        <v>11501</v>
      </c>
      <c r="E2160" s="661" t="s">
        <v>26</v>
      </c>
      <c r="F2160" s="831" t="s">
        <v>14992</v>
      </c>
      <c r="G2160" s="831"/>
      <c r="H2160" s="831">
        <v>0.73622810000000005</v>
      </c>
      <c r="I2160" s="831"/>
      <c r="J2160" s="832">
        <v>1.6196999999999999</v>
      </c>
      <c r="K2160" s="832"/>
      <c r="L2160" s="833"/>
    </row>
    <row r="2161" spans="1:12" ht="24" customHeight="1">
      <c r="A2161" s="664" t="s">
        <v>14073</v>
      </c>
      <c r="B2161" s="660" t="s">
        <v>14101</v>
      </c>
      <c r="C2161" s="659" t="s">
        <v>7</v>
      </c>
      <c r="D2161" s="659" t="s">
        <v>11582</v>
      </c>
      <c r="E2161" s="661" t="s">
        <v>26</v>
      </c>
      <c r="F2161" s="831" t="s">
        <v>14991</v>
      </c>
      <c r="G2161" s="831"/>
      <c r="H2161" s="831">
        <v>0.73622810000000005</v>
      </c>
      <c r="I2161" s="831"/>
      <c r="J2161" s="832">
        <v>0.25769999999999998</v>
      </c>
      <c r="K2161" s="832"/>
      <c r="L2161" s="833"/>
    </row>
    <row r="2162" spans="1:12" ht="17.100000000000001" customHeight="1">
      <c r="A2162" s="645"/>
      <c r="B2162" s="643"/>
      <c r="C2162" s="643"/>
      <c r="D2162" s="643"/>
      <c r="E2162" s="643"/>
      <c r="F2162" s="643"/>
      <c r="G2162" s="643"/>
      <c r="H2162" s="643"/>
      <c r="I2162" s="643"/>
      <c r="J2162" s="643" t="s">
        <v>14990</v>
      </c>
      <c r="K2162" s="643"/>
      <c r="L2162" s="646" t="s">
        <v>16114</v>
      </c>
    </row>
    <row r="2163" spans="1:12" ht="17.100000000000001" customHeight="1">
      <c r="A2163" s="640" t="s">
        <v>14988</v>
      </c>
      <c r="B2163" s="641"/>
      <c r="C2163" s="641"/>
      <c r="D2163" s="641"/>
      <c r="E2163" s="641"/>
      <c r="F2163" s="641"/>
      <c r="G2163" s="641"/>
      <c r="H2163" s="641"/>
      <c r="I2163" s="641"/>
      <c r="J2163" s="641"/>
      <c r="K2163" s="641"/>
      <c r="L2163" s="642"/>
    </row>
    <row r="2164" spans="1:12" ht="17.100000000000001" customHeight="1">
      <c r="A2164" s="645"/>
      <c r="B2164" s="643"/>
      <c r="C2164" s="643"/>
      <c r="D2164" s="643"/>
      <c r="E2164" s="643"/>
      <c r="F2164" s="643"/>
      <c r="G2164" s="643"/>
      <c r="H2164" s="643"/>
      <c r="I2164" s="643"/>
      <c r="J2164" s="643" t="s">
        <v>14987</v>
      </c>
      <c r="K2164" s="643"/>
      <c r="L2164" s="646" t="s">
        <v>16113</v>
      </c>
    </row>
    <row r="2165" spans="1:12" ht="17.100000000000001" customHeight="1">
      <c r="A2165" s="645"/>
      <c r="B2165" s="643"/>
      <c r="C2165" s="643"/>
      <c r="D2165" s="643"/>
      <c r="E2165" s="643"/>
      <c r="F2165" s="643"/>
      <c r="G2165" s="643"/>
      <c r="H2165" s="643"/>
      <c r="I2165" s="643"/>
      <c r="J2165" s="643" t="s">
        <v>14985</v>
      </c>
      <c r="K2165" s="643" t="s">
        <v>14984</v>
      </c>
      <c r="L2165" s="646" t="s">
        <v>16112</v>
      </c>
    </row>
    <row r="2166" spans="1:12" ht="17.100000000000001" customHeight="1">
      <c r="A2166" s="645"/>
      <c r="B2166" s="643"/>
      <c r="C2166" s="643"/>
      <c r="D2166" s="643"/>
      <c r="E2166" s="643"/>
      <c r="F2166" s="643"/>
      <c r="G2166" s="643"/>
      <c r="H2166" s="643"/>
      <c r="I2166" s="643"/>
      <c r="J2166" s="643" t="s">
        <v>14982</v>
      </c>
      <c r="K2166" s="643"/>
      <c r="L2166" s="646" t="s">
        <v>16111</v>
      </c>
    </row>
    <row r="2167" spans="1:12" ht="17.100000000000001" customHeight="1">
      <c r="A2167" s="645"/>
      <c r="B2167" s="643"/>
      <c r="C2167" s="643"/>
      <c r="D2167" s="643"/>
      <c r="E2167" s="643"/>
      <c r="F2167" s="643"/>
      <c r="G2167" s="643"/>
      <c r="H2167" s="643"/>
      <c r="I2167" s="643"/>
      <c r="J2167" s="643" t="s">
        <v>14980</v>
      </c>
      <c r="K2167" s="643" t="s">
        <v>14873</v>
      </c>
      <c r="L2167" s="646" t="s">
        <v>16110</v>
      </c>
    </row>
    <row r="2168" spans="1:12" ht="17.100000000000001" customHeight="1">
      <c r="A2168" s="645"/>
      <c r="B2168" s="643"/>
      <c r="C2168" s="643"/>
      <c r="D2168" s="643"/>
      <c r="E2168" s="643"/>
      <c r="F2168" s="643"/>
      <c r="G2168" s="643"/>
      <c r="H2168" s="643"/>
      <c r="I2168" s="643"/>
      <c r="J2168" s="643" t="s">
        <v>14978</v>
      </c>
      <c r="K2168" s="643"/>
      <c r="L2168" s="646" t="s">
        <v>16109</v>
      </c>
    </row>
    <row r="2169" spans="1:12" ht="30" customHeight="1">
      <c r="A2169" s="647"/>
      <c r="B2169" s="644"/>
      <c r="C2169" s="644"/>
      <c r="D2169" s="644"/>
      <c r="E2169" s="644"/>
      <c r="F2169" s="644"/>
      <c r="G2169" s="644"/>
      <c r="H2169" s="644"/>
      <c r="I2169" s="644"/>
      <c r="J2169" s="644"/>
      <c r="K2169" s="644"/>
      <c r="L2169" s="648"/>
    </row>
    <row r="2170" spans="1:12" ht="48" customHeight="1">
      <c r="A2170" s="662" t="s">
        <v>16168</v>
      </c>
      <c r="B2170" s="657" t="s">
        <v>14699</v>
      </c>
      <c r="C2170" s="656" t="s">
        <v>7</v>
      </c>
      <c r="D2170" s="656" t="s">
        <v>2206</v>
      </c>
      <c r="E2170" s="658" t="s">
        <v>49</v>
      </c>
      <c r="F2170" s="657"/>
      <c r="G2170" s="657"/>
      <c r="H2170" s="657"/>
      <c r="I2170" s="657"/>
      <c r="J2170" s="657"/>
      <c r="K2170" s="657"/>
      <c r="L2170" s="663"/>
    </row>
    <row r="2171" spans="1:12">
      <c r="A2171" s="827" t="s">
        <v>14098</v>
      </c>
      <c r="B2171" s="828"/>
      <c r="C2171" s="828"/>
      <c r="D2171" s="828"/>
      <c r="E2171" s="828"/>
      <c r="F2171" s="828"/>
      <c r="G2171" s="828"/>
      <c r="H2171" s="828"/>
      <c r="I2171" s="641"/>
      <c r="J2171" s="641"/>
      <c r="K2171" s="641"/>
      <c r="L2171" s="642"/>
    </row>
    <row r="2172" spans="1:12" ht="17.100000000000001" customHeight="1">
      <c r="A2172" s="640" t="s">
        <v>14994</v>
      </c>
      <c r="B2172" s="643" t="s">
        <v>14089</v>
      </c>
      <c r="C2172" s="641" t="s">
        <v>14088</v>
      </c>
      <c r="D2172" s="641" t="s">
        <v>14087</v>
      </c>
      <c r="E2172" s="644" t="s">
        <v>14085</v>
      </c>
      <c r="F2172" s="829" t="s">
        <v>14083</v>
      </c>
      <c r="G2172" s="829"/>
      <c r="H2172" s="829" t="s">
        <v>14993</v>
      </c>
      <c r="I2172" s="829"/>
      <c r="J2172" s="829" t="s">
        <v>14082</v>
      </c>
      <c r="K2172" s="829"/>
      <c r="L2172" s="830"/>
    </row>
    <row r="2173" spans="1:12" ht="24" customHeight="1">
      <c r="A2173" s="664" t="s">
        <v>14073</v>
      </c>
      <c r="B2173" s="660" t="s">
        <v>14277</v>
      </c>
      <c r="C2173" s="659" t="s">
        <v>7</v>
      </c>
      <c r="D2173" s="659" t="s">
        <v>11564</v>
      </c>
      <c r="E2173" s="661" t="s">
        <v>26</v>
      </c>
      <c r="F2173" s="831" t="s">
        <v>15249</v>
      </c>
      <c r="G2173" s="831"/>
      <c r="H2173" s="831">
        <v>0.2382705</v>
      </c>
      <c r="I2173" s="831"/>
      <c r="J2173" s="832">
        <v>0.1978</v>
      </c>
      <c r="K2173" s="832"/>
      <c r="L2173" s="833"/>
    </row>
    <row r="2174" spans="1:12" ht="24" customHeight="1">
      <c r="A2174" s="664" t="s">
        <v>14073</v>
      </c>
      <c r="B2174" s="660" t="s">
        <v>14276</v>
      </c>
      <c r="C2174" s="659" t="s">
        <v>7</v>
      </c>
      <c r="D2174" s="659" t="s">
        <v>11590</v>
      </c>
      <c r="E2174" s="661" t="s">
        <v>26</v>
      </c>
      <c r="F2174" s="831" t="s">
        <v>15248</v>
      </c>
      <c r="G2174" s="831"/>
      <c r="H2174" s="831">
        <v>0.2382705</v>
      </c>
      <c r="I2174" s="831"/>
      <c r="J2174" s="832">
        <v>5.7200000000000001E-2</v>
      </c>
      <c r="K2174" s="832"/>
      <c r="L2174" s="833"/>
    </row>
    <row r="2175" spans="1:12" ht="17.100000000000001" customHeight="1">
      <c r="A2175" s="645"/>
      <c r="B2175" s="643"/>
      <c r="C2175" s="643"/>
      <c r="D2175" s="643"/>
      <c r="E2175" s="643"/>
      <c r="F2175" s="643"/>
      <c r="G2175" s="643"/>
      <c r="H2175" s="643"/>
      <c r="I2175" s="643"/>
      <c r="J2175" s="643" t="s">
        <v>14990</v>
      </c>
      <c r="K2175" s="643"/>
      <c r="L2175" s="646" t="s">
        <v>15269</v>
      </c>
    </row>
    <row r="2176" spans="1:12">
      <c r="A2176" s="827" t="s">
        <v>14092</v>
      </c>
      <c r="B2176" s="828"/>
      <c r="C2176" s="828"/>
      <c r="D2176" s="828"/>
      <c r="E2176" s="828"/>
      <c r="F2176" s="828"/>
      <c r="G2176" s="828"/>
      <c r="H2176" s="828"/>
      <c r="I2176" s="641"/>
      <c r="J2176" s="641"/>
      <c r="K2176" s="641"/>
      <c r="L2176" s="642"/>
    </row>
    <row r="2177" spans="1:12" ht="17.100000000000001" customHeight="1">
      <c r="A2177" s="640" t="s">
        <v>14994</v>
      </c>
      <c r="B2177" s="643" t="s">
        <v>14089</v>
      </c>
      <c r="C2177" s="641" t="s">
        <v>14088</v>
      </c>
      <c r="D2177" s="641" t="s">
        <v>14087</v>
      </c>
      <c r="E2177" s="644" t="s">
        <v>14085</v>
      </c>
      <c r="F2177" s="829" t="s">
        <v>14083</v>
      </c>
      <c r="G2177" s="829"/>
      <c r="H2177" s="829" t="s">
        <v>14993</v>
      </c>
      <c r="I2177" s="829"/>
      <c r="J2177" s="829" t="s">
        <v>14082</v>
      </c>
      <c r="K2177" s="829"/>
      <c r="L2177" s="830"/>
    </row>
    <row r="2178" spans="1:12" ht="24" customHeight="1">
      <c r="A2178" s="664" t="s">
        <v>14073</v>
      </c>
      <c r="B2178" s="660" t="s">
        <v>14290</v>
      </c>
      <c r="C2178" s="659" t="s">
        <v>7</v>
      </c>
      <c r="D2178" s="659" t="s">
        <v>5473</v>
      </c>
      <c r="E2178" s="661" t="s">
        <v>26</v>
      </c>
      <c r="F2178" s="831" t="s">
        <v>15246</v>
      </c>
      <c r="G2178" s="831"/>
      <c r="H2178" s="831">
        <v>0.12078270000000001</v>
      </c>
      <c r="I2178" s="831"/>
      <c r="J2178" s="832">
        <v>0.61480000000000001</v>
      </c>
      <c r="K2178" s="832"/>
      <c r="L2178" s="833"/>
    </row>
    <row r="2179" spans="1:12" ht="24" customHeight="1">
      <c r="A2179" s="664" t="s">
        <v>14073</v>
      </c>
      <c r="B2179" s="660" t="s">
        <v>14278</v>
      </c>
      <c r="C2179" s="659" t="s">
        <v>7</v>
      </c>
      <c r="D2179" s="659" t="s">
        <v>6260</v>
      </c>
      <c r="E2179" s="661" t="s">
        <v>26</v>
      </c>
      <c r="F2179" s="831" t="s">
        <v>15040</v>
      </c>
      <c r="G2179" s="831"/>
      <c r="H2179" s="831">
        <v>0.12078270000000001</v>
      </c>
      <c r="I2179" s="831"/>
      <c r="J2179" s="832">
        <v>0.86839999999999995</v>
      </c>
      <c r="K2179" s="832"/>
      <c r="L2179" s="833"/>
    </row>
    <row r="2180" spans="1:12" ht="17.100000000000001" customHeight="1">
      <c r="A2180" s="645"/>
      <c r="B2180" s="643"/>
      <c r="C2180" s="643"/>
      <c r="D2180" s="643"/>
      <c r="E2180" s="643"/>
      <c r="F2180" s="643"/>
      <c r="G2180" s="643"/>
      <c r="H2180" s="643"/>
      <c r="I2180" s="643"/>
      <c r="J2180" s="643" t="s">
        <v>14990</v>
      </c>
      <c r="K2180" s="643"/>
      <c r="L2180" s="646" t="s">
        <v>15858</v>
      </c>
    </row>
    <row r="2181" spans="1:12">
      <c r="A2181" s="827" t="s">
        <v>14071</v>
      </c>
      <c r="B2181" s="828"/>
      <c r="C2181" s="828"/>
      <c r="D2181" s="828"/>
      <c r="E2181" s="828"/>
      <c r="F2181" s="828"/>
      <c r="G2181" s="828"/>
      <c r="H2181" s="828"/>
      <c r="I2181" s="641"/>
      <c r="J2181" s="641"/>
      <c r="K2181" s="641"/>
      <c r="L2181" s="642"/>
    </row>
    <row r="2182" spans="1:12" ht="17.100000000000001" customHeight="1">
      <c r="A2182" s="640" t="s">
        <v>14994</v>
      </c>
      <c r="B2182" s="643" t="s">
        <v>14089</v>
      </c>
      <c r="C2182" s="641" t="s">
        <v>14088</v>
      </c>
      <c r="D2182" s="641" t="s">
        <v>14087</v>
      </c>
      <c r="E2182" s="644" t="s">
        <v>14085</v>
      </c>
      <c r="F2182" s="829" t="s">
        <v>14083</v>
      </c>
      <c r="G2182" s="829"/>
      <c r="H2182" s="829" t="s">
        <v>14993</v>
      </c>
      <c r="I2182" s="829"/>
      <c r="J2182" s="829" t="s">
        <v>14082</v>
      </c>
      <c r="K2182" s="829"/>
      <c r="L2182" s="830"/>
    </row>
    <row r="2183" spans="1:12" ht="24" customHeight="1">
      <c r="A2183" s="664" t="s">
        <v>14073</v>
      </c>
      <c r="B2183" s="660" t="s">
        <v>14637</v>
      </c>
      <c r="C2183" s="659" t="s">
        <v>7</v>
      </c>
      <c r="D2183" s="659" t="s">
        <v>5485</v>
      </c>
      <c r="E2183" s="661" t="s">
        <v>49</v>
      </c>
      <c r="F2183" s="831" t="s">
        <v>15996</v>
      </c>
      <c r="G2183" s="831"/>
      <c r="H2183" s="831">
        <v>1</v>
      </c>
      <c r="I2183" s="831"/>
      <c r="J2183" s="832">
        <v>3.3</v>
      </c>
      <c r="K2183" s="832"/>
      <c r="L2183" s="833"/>
    </row>
    <row r="2184" spans="1:12" ht="36" customHeight="1">
      <c r="A2184" s="664" t="s">
        <v>14073</v>
      </c>
      <c r="B2184" s="660" t="s">
        <v>14622</v>
      </c>
      <c r="C2184" s="659" t="s">
        <v>7</v>
      </c>
      <c r="D2184" s="659" t="s">
        <v>8112</v>
      </c>
      <c r="E2184" s="661" t="s">
        <v>49</v>
      </c>
      <c r="F2184" s="831" t="s">
        <v>15968</v>
      </c>
      <c r="G2184" s="831"/>
      <c r="H2184" s="831">
        <v>4.5999999999999999E-2</v>
      </c>
      <c r="I2184" s="831"/>
      <c r="J2184" s="832">
        <v>1.34</v>
      </c>
      <c r="K2184" s="832"/>
      <c r="L2184" s="833"/>
    </row>
    <row r="2185" spans="1:12" ht="24" customHeight="1">
      <c r="A2185" s="664" t="s">
        <v>14073</v>
      </c>
      <c r="B2185" s="660" t="s">
        <v>14698</v>
      </c>
      <c r="C2185" s="659" t="s">
        <v>7</v>
      </c>
      <c r="D2185" s="659" t="s">
        <v>6102</v>
      </c>
      <c r="E2185" s="661" t="s">
        <v>49</v>
      </c>
      <c r="F2185" s="831" t="s">
        <v>16167</v>
      </c>
      <c r="G2185" s="831"/>
      <c r="H2185" s="831">
        <v>1</v>
      </c>
      <c r="I2185" s="831"/>
      <c r="J2185" s="832">
        <v>13.48</v>
      </c>
      <c r="K2185" s="832"/>
      <c r="L2185" s="833"/>
    </row>
    <row r="2186" spans="1:12" ht="17.100000000000001" customHeight="1">
      <c r="A2186" s="645"/>
      <c r="B2186" s="643"/>
      <c r="C2186" s="643"/>
      <c r="D2186" s="643"/>
      <c r="E2186" s="643"/>
      <c r="F2186" s="643"/>
      <c r="G2186" s="643"/>
      <c r="H2186" s="643"/>
      <c r="I2186" s="643"/>
      <c r="J2186" s="643" t="s">
        <v>14990</v>
      </c>
      <c r="K2186" s="643"/>
      <c r="L2186" s="646" t="s">
        <v>16166</v>
      </c>
    </row>
    <row r="2187" spans="1:12">
      <c r="A2187" s="827" t="s">
        <v>14094</v>
      </c>
      <c r="B2187" s="828"/>
      <c r="C2187" s="828"/>
      <c r="D2187" s="828"/>
      <c r="E2187" s="828"/>
      <c r="F2187" s="828"/>
      <c r="G2187" s="828"/>
      <c r="H2187" s="828"/>
      <c r="I2187" s="641"/>
      <c r="J2187" s="641"/>
      <c r="K2187" s="641"/>
      <c r="L2187" s="642"/>
    </row>
    <row r="2188" spans="1:12" ht="17.100000000000001" customHeight="1">
      <c r="A2188" s="640" t="s">
        <v>14994</v>
      </c>
      <c r="B2188" s="643" t="s">
        <v>14089</v>
      </c>
      <c r="C2188" s="641" t="s">
        <v>14088</v>
      </c>
      <c r="D2188" s="641" t="s">
        <v>14087</v>
      </c>
      <c r="E2188" s="644" t="s">
        <v>14085</v>
      </c>
      <c r="F2188" s="829" t="s">
        <v>14083</v>
      </c>
      <c r="G2188" s="829"/>
      <c r="H2188" s="829" t="s">
        <v>14993</v>
      </c>
      <c r="I2188" s="829"/>
      <c r="J2188" s="829" t="s">
        <v>14082</v>
      </c>
      <c r="K2188" s="829"/>
      <c r="L2188" s="830"/>
    </row>
    <row r="2189" spans="1:12" ht="24" customHeight="1">
      <c r="A2189" s="664" t="s">
        <v>14073</v>
      </c>
      <c r="B2189" s="660" t="s">
        <v>14095</v>
      </c>
      <c r="C2189" s="659" t="s">
        <v>7</v>
      </c>
      <c r="D2189" s="659" t="s">
        <v>11736</v>
      </c>
      <c r="E2189" s="661" t="s">
        <v>26</v>
      </c>
      <c r="F2189" s="831" t="s">
        <v>14996</v>
      </c>
      <c r="G2189" s="831"/>
      <c r="H2189" s="831">
        <v>0.2382705</v>
      </c>
      <c r="I2189" s="831"/>
      <c r="J2189" s="832">
        <v>0.16919999999999999</v>
      </c>
      <c r="K2189" s="832"/>
      <c r="L2189" s="833"/>
    </row>
    <row r="2190" spans="1:12" ht="17.100000000000001" customHeight="1">
      <c r="A2190" s="645"/>
      <c r="B2190" s="643"/>
      <c r="C2190" s="643"/>
      <c r="D2190" s="643"/>
      <c r="E2190" s="643"/>
      <c r="F2190" s="643"/>
      <c r="G2190" s="643"/>
      <c r="H2190" s="643"/>
      <c r="I2190" s="643"/>
      <c r="J2190" s="643" t="s">
        <v>14990</v>
      </c>
      <c r="K2190" s="643"/>
      <c r="L2190" s="646" t="s">
        <v>15052</v>
      </c>
    </row>
    <row r="2191" spans="1:12">
      <c r="A2191" s="827" t="s">
        <v>14096</v>
      </c>
      <c r="B2191" s="828"/>
      <c r="C2191" s="828"/>
      <c r="D2191" s="828"/>
      <c r="E2191" s="828"/>
      <c r="F2191" s="828"/>
      <c r="G2191" s="828"/>
      <c r="H2191" s="828"/>
      <c r="I2191" s="641"/>
      <c r="J2191" s="641"/>
      <c r="K2191" s="641"/>
      <c r="L2191" s="642"/>
    </row>
    <row r="2192" spans="1:12" ht="17.100000000000001" customHeight="1">
      <c r="A2192" s="640" t="s">
        <v>14994</v>
      </c>
      <c r="B2192" s="643" t="s">
        <v>14089</v>
      </c>
      <c r="C2192" s="641" t="s">
        <v>14088</v>
      </c>
      <c r="D2192" s="641" t="s">
        <v>14087</v>
      </c>
      <c r="E2192" s="644" t="s">
        <v>14085</v>
      </c>
      <c r="F2192" s="829" t="s">
        <v>14083</v>
      </c>
      <c r="G2192" s="829"/>
      <c r="H2192" s="829" t="s">
        <v>14993</v>
      </c>
      <c r="I2192" s="829"/>
      <c r="J2192" s="829" t="s">
        <v>14082</v>
      </c>
      <c r="K2192" s="829"/>
      <c r="L2192" s="830"/>
    </row>
    <row r="2193" spans="1:12" ht="24" customHeight="1">
      <c r="A2193" s="664" t="s">
        <v>14073</v>
      </c>
      <c r="B2193" s="660" t="s">
        <v>14097</v>
      </c>
      <c r="C2193" s="659" t="s">
        <v>7</v>
      </c>
      <c r="D2193" s="659" t="s">
        <v>11676</v>
      </c>
      <c r="E2193" s="661" t="s">
        <v>26</v>
      </c>
      <c r="F2193" s="831" t="s">
        <v>14995</v>
      </c>
      <c r="G2193" s="831"/>
      <c r="H2193" s="831">
        <v>0.2382705</v>
      </c>
      <c r="I2193" s="831"/>
      <c r="J2193" s="832">
        <v>1.67E-2</v>
      </c>
      <c r="K2193" s="832"/>
      <c r="L2193" s="833"/>
    </row>
    <row r="2194" spans="1:12" ht="17.100000000000001" customHeight="1">
      <c r="A2194" s="645"/>
      <c r="B2194" s="643"/>
      <c r="C2194" s="643"/>
      <c r="D2194" s="643"/>
      <c r="E2194" s="643"/>
      <c r="F2194" s="643"/>
      <c r="G2194" s="643"/>
      <c r="H2194" s="643"/>
      <c r="I2194" s="643"/>
      <c r="J2194" s="643" t="s">
        <v>14990</v>
      </c>
      <c r="K2194" s="643"/>
      <c r="L2194" s="646" t="s">
        <v>15009</v>
      </c>
    </row>
    <row r="2195" spans="1:12">
      <c r="A2195" s="827" t="s">
        <v>14100</v>
      </c>
      <c r="B2195" s="828"/>
      <c r="C2195" s="828"/>
      <c r="D2195" s="828"/>
      <c r="E2195" s="828"/>
      <c r="F2195" s="828"/>
      <c r="G2195" s="828"/>
      <c r="H2195" s="828"/>
      <c r="I2195" s="641"/>
      <c r="J2195" s="641"/>
      <c r="K2195" s="641"/>
      <c r="L2195" s="642"/>
    </row>
    <row r="2196" spans="1:12" ht="17.100000000000001" customHeight="1">
      <c r="A2196" s="640" t="s">
        <v>14994</v>
      </c>
      <c r="B2196" s="643" t="s">
        <v>14089</v>
      </c>
      <c r="C2196" s="641" t="s">
        <v>14088</v>
      </c>
      <c r="D2196" s="641" t="s">
        <v>14087</v>
      </c>
      <c r="E2196" s="644" t="s">
        <v>14085</v>
      </c>
      <c r="F2196" s="829" t="s">
        <v>14083</v>
      </c>
      <c r="G2196" s="829"/>
      <c r="H2196" s="829" t="s">
        <v>14993</v>
      </c>
      <c r="I2196" s="829"/>
      <c r="J2196" s="829" t="s">
        <v>14082</v>
      </c>
      <c r="K2196" s="829"/>
      <c r="L2196" s="830"/>
    </row>
    <row r="2197" spans="1:12" ht="24" customHeight="1">
      <c r="A2197" s="664" t="s">
        <v>14073</v>
      </c>
      <c r="B2197" s="660" t="s">
        <v>14103</v>
      </c>
      <c r="C2197" s="659" t="s">
        <v>7</v>
      </c>
      <c r="D2197" s="659" t="s">
        <v>11501</v>
      </c>
      <c r="E2197" s="661" t="s">
        <v>26</v>
      </c>
      <c r="F2197" s="831" t="s">
        <v>14992</v>
      </c>
      <c r="G2197" s="831"/>
      <c r="H2197" s="831">
        <v>0.2382705</v>
      </c>
      <c r="I2197" s="831"/>
      <c r="J2197" s="832">
        <v>0.5242</v>
      </c>
      <c r="K2197" s="832"/>
      <c r="L2197" s="833"/>
    </row>
    <row r="2198" spans="1:12" ht="24" customHeight="1">
      <c r="A2198" s="664" t="s">
        <v>14073</v>
      </c>
      <c r="B2198" s="660" t="s">
        <v>14101</v>
      </c>
      <c r="C2198" s="659" t="s">
        <v>7</v>
      </c>
      <c r="D2198" s="659" t="s">
        <v>11582</v>
      </c>
      <c r="E2198" s="661" t="s">
        <v>26</v>
      </c>
      <c r="F2198" s="831" t="s">
        <v>14991</v>
      </c>
      <c r="G2198" s="831"/>
      <c r="H2198" s="831">
        <v>0.2382705</v>
      </c>
      <c r="I2198" s="831"/>
      <c r="J2198" s="832">
        <v>8.3400000000000002E-2</v>
      </c>
      <c r="K2198" s="832"/>
      <c r="L2198" s="833"/>
    </row>
    <row r="2199" spans="1:12" ht="17.100000000000001" customHeight="1">
      <c r="A2199" s="645"/>
      <c r="B2199" s="643"/>
      <c r="C2199" s="643"/>
      <c r="D2199" s="643"/>
      <c r="E2199" s="643"/>
      <c r="F2199" s="643"/>
      <c r="G2199" s="643"/>
      <c r="H2199" s="643"/>
      <c r="I2199" s="643"/>
      <c r="J2199" s="643" t="s">
        <v>14990</v>
      </c>
      <c r="K2199" s="643"/>
      <c r="L2199" s="646" t="s">
        <v>16165</v>
      </c>
    </row>
    <row r="2200" spans="1:12" ht="17.100000000000001" customHeight="1">
      <c r="A2200" s="640" t="s">
        <v>14988</v>
      </c>
      <c r="B2200" s="641"/>
      <c r="C2200" s="641"/>
      <c r="D2200" s="641"/>
      <c r="E2200" s="641"/>
      <c r="F2200" s="641"/>
      <c r="G2200" s="641"/>
      <c r="H2200" s="641"/>
      <c r="I2200" s="641"/>
      <c r="J2200" s="641"/>
      <c r="K2200" s="641"/>
      <c r="L2200" s="642"/>
    </row>
    <row r="2201" spans="1:12" ht="17.100000000000001" customHeight="1">
      <c r="A2201" s="645"/>
      <c r="B2201" s="643"/>
      <c r="C2201" s="643"/>
      <c r="D2201" s="643"/>
      <c r="E2201" s="643"/>
      <c r="F2201" s="643"/>
      <c r="G2201" s="643"/>
      <c r="H2201" s="643"/>
      <c r="I2201" s="643"/>
      <c r="J2201" s="643" t="s">
        <v>14987</v>
      </c>
      <c r="K2201" s="643"/>
      <c r="L2201" s="646" t="s">
        <v>16164</v>
      </c>
    </row>
    <row r="2202" spans="1:12" ht="17.100000000000001" customHeight="1">
      <c r="A2202" s="645"/>
      <c r="B2202" s="643"/>
      <c r="C2202" s="643"/>
      <c r="D2202" s="643"/>
      <c r="E2202" s="643"/>
      <c r="F2202" s="643"/>
      <c r="G2202" s="643"/>
      <c r="H2202" s="643"/>
      <c r="I2202" s="643"/>
      <c r="J2202" s="643" t="s">
        <v>14985</v>
      </c>
      <c r="K2202" s="643" t="s">
        <v>14984</v>
      </c>
      <c r="L2202" s="646" t="s">
        <v>15854</v>
      </c>
    </row>
    <row r="2203" spans="1:12" ht="17.100000000000001" customHeight="1">
      <c r="A2203" s="645"/>
      <c r="B2203" s="643"/>
      <c r="C2203" s="643"/>
      <c r="D2203" s="643"/>
      <c r="E2203" s="643"/>
      <c r="F2203" s="643"/>
      <c r="G2203" s="643"/>
      <c r="H2203" s="643"/>
      <c r="I2203" s="643"/>
      <c r="J2203" s="643" t="s">
        <v>14982</v>
      </c>
      <c r="K2203" s="643"/>
      <c r="L2203" s="646" t="s">
        <v>16163</v>
      </c>
    </row>
    <row r="2204" spans="1:12" ht="17.100000000000001" customHeight="1">
      <c r="A2204" s="645"/>
      <c r="B2204" s="643"/>
      <c r="C2204" s="643"/>
      <c r="D2204" s="643"/>
      <c r="E2204" s="643"/>
      <c r="F2204" s="643"/>
      <c r="G2204" s="643"/>
      <c r="H2204" s="643"/>
      <c r="I2204" s="643"/>
      <c r="J2204" s="643" t="s">
        <v>14980</v>
      </c>
      <c r="K2204" s="643" t="s">
        <v>14873</v>
      </c>
      <c r="L2204" s="646" t="s">
        <v>16162</v>
      </c>
    </row>
    <row r="2205" spans="1:12" ht="17.100000000000001" customHeight="1">
      <c r="A2205" s="645"/>
      <c r="B2205" s="643"/>
      <c r="C2205" s="643"/>
      <c r="D2205" s="643"/>
      <c r="E2205" s="643"/>
      <c r="F2205" s="643"/>
      <c r="G2205" s="643"/>
      <c r="H2205" s="643"/>
      <c r="I2205" s="643"/>
      <c r="J2205" s="643" t="s">
        <v>14978</v>
      </c>
      <c r="K2205" s="643"/>
      <c r="L2205" s="646" t="s">
        <v>16161</v>
      </c>
    </row>
    <row r="2206" spans="1:12" ht="30" customHeight="1">
      <c r="A2206" s="647"/>
      <c r="B2206" s="644"/>
      <c r="C2206" s="644"/>
      <c r="D2206" s="644"/>
      <c r="E2206" s="644"/>
      <c r="F2206" s="644"/>
      <c r="G2206" s="644"/>
      <c r="H2206" s="644"/>
      <c r="I2206" s="644"/>
      <c r="J2206" s="644"/>
      <c r="K2206" s="644"/>
      <c r="L2206" s="648"/>
    </row>
    <row r="2207" spans="1:12" ht="48" customHeight="1">
      <c r="A2207" s="662" t="s">
        <v>16160</v>
      </c>
      <c r="B2207" s="657" t="s">
        <v>14696</v>
      </c>
      <c r="C2207" s="656" t="s">
        <v>7</v>
      </c>
      <c r="D2207" s="656" t="s">
        <v>2148</v>
      </c>
      <c r="E2207" s="658" t="s">
        <v>49</v>
      </c>
      <c r="F2207" s="657"/>
      <c r="G2207" s="657"/>
      <c r="H2207" s="657"/>
      <c r="I2207" s="657"/>
      <c r="J2207" s="657"/>
      <c r="K2207" s="657"/>
      <c r="L2207" s="663"/>
    </row>
    <row r="2208" spans="1:12">
      <c r="A2208" s="827" t="s">
        <v>14098</v>
      </c>
      <c r="B2208" s="828"/>
      <c r="C2208" s="828"/>
      <c r="D2208" s="828"/>
      <c r="E2208" s="828"/>
      <c r="F2208" s="828"/>
      <c r="G2208" s="828"/>
      <c r="H2208" s="828"/>
      <c r="I2208" s="641"/>
      <c r="J2208" s="641"/>
      <c r="K2208" s="641"/>
      <c r="L2208" s="642"/>
    </row>
    <row r="2209" spans="1:12" ht="17.100000000000001" customHeight="1">
      <c r="A2209" s="640" t="s">
        <v>14994</v>
      </c>
      <c r="B2209" s="643" t="s">
        <v>14089</v>
      </c>
      <c r="C2209" s="641" t="s">
        <v>14088</v>
      </c>
      <c r="D2209" s="641" t="s">
        <v>14087</v>
      </c>
      <c r="E2209" s="644" t="s">
        <v>14085</v>
      </c>
      <c r="F2209" s="829" t="s">
        <v>14083</v>
      </c>
      <c r="G2209" s="829"/>
      <c r="H2209" s="829" t="s">
        <v>14993</v>
      </c>
      <c r="I2209" s="829"/>
      <c r="J2209" s="829" t="s">
        <v>14082</v>
      </c>
      <c r="K2209" s="829"/>
      <c r="L2209" s="830"/>
    </row>
    <row r="2210" spans="1:12" ht="24" customHeight="1">
      <c r="A2210" s="664" t="s">
        <v>14073</v>
      </c>
      <c r="B2210" s="660" t="s">
        <v>14277</v>
      </c>
      <c r="C2210" s="659" t="s">
        <v>7</v>
      </c>
      <c r="D2210" s="659" t="s">
        <v>11564</v>
      </c>
      <c r="E2210" s="661" t="s">
        <v>26</v>
      </c>
      <c r="F2210" s="831" t="s">
        <v>15249</v>
      </c>
      <c r="G2210" s="831"/>
      <c r="H2210" s="831">
        <v>0.49744450000000001</v>
      </c>
      <c r="I2210" s="831"/>
      <c r="J2210" s="832">
        <v>0.41289999999999999</v>
      </c>
      <c r="K2210" s="832"/>
      <c r="L2210" s="833"/>
    </row>
    <row r="2211" spans="1:12" ht="24" customHeight="1">
      <c r="A2211" s="664" t="s">
        <v>14073</v>
      </c>
      <c r="B2211" s="660" t="s">
        <v>14276</v>
      </c>
      <c r="C2211" s="659" t="s">
        <v>7</v>
      </c>
      <c r="D2211" s="659" t="s">
        <v>11590</v>
      </c>
      <c r="E2211" s="661" t="s">
        <v>26</v>
      </c>
      <c r="F2211" s="831" t="s">
        <v>15248</v>
      </c>
      <c r="G2211" s="831"/>
      <c r="H2211" s="831">
        <v>0.49744450000000001</v>
      </c>
      <c r="I2211" s="831"/>
      <c r="J2211" s="832">
        <v>0.11940000000000001</v>
      </c>
      <c r="K2211" s="832"/>
      <c r="L2211" s="833"/>
    </row>
    <row r="2212" spans="1:12" ht="17.100000000000001" customHeight="1">
      <c r="A2212" s="645"/>
      <c r="B2212" s="643"/>
      <c r="C2212" s="643"/>
      <c r="D2212" s="643"/>
      <c r="E2212" s="643"/>
      <c r="F2212" s="643"/>
      <c r="G2212" s="643"/>
      <c r="H2212" s="643"/>
      <c r="I2212" s="643"/>
      <c r="J2212" s="643" t="s">
        <v>14990</v>
      </c>
      <c r="K2212" s="643"/>
      <c r="L2212" s="646" t="s">
        <v>15240</v>
      </c>
    </row>
    <row r="2213" spans="1:12">
      <c r="A2213" s="827" t="s">
        <v>14092</v>
      </c>
      <c r="B2213" s="828"/>
      <c r="C2213" s="828"/>
      <c r="D2213" s="828"/>
      <c r="E2213" s="828"/>
      <c r="F2213" s="828"/>
      <c r="G2213" s="828"/>
      <c r="H2213" s="828"/>
      <c r="I2213" s="641"/>
      <c r="J2213" s="641"/>
      <c r="K2213" s="641"/>
      <c r="L2213" s="642"/>
    </row>
    <row r="2214" spans="1:12" ht="17.100000000000001" customHeight="1">
      <c r="A2214" s="640" t="s">
        <v>14994</v>
      </c>
      <c r="B2214" s="643" t="s">
        <v>14089</v>
      </c>
      <c r="C2214" s="641" t="s">
        <v>14088</v>
      </c>
      <c r="D2214" s="641" t="s">
        <v>14087</v>
      </c>
      <c r="E2214" s="644" t="s">
        <v>14085</v>
      </c>
      <c r="F2214" s="829" t="s">
        <v>14083</v>
      </c>
      <c r="G2214" s="829"/>
      <c r="H2214" s="829" t="s">
        <v>14993</v>
      </c>
      <c r="I2214" s="829"/>
      <c r="J2214" s="829" t="s">
        <v>14082</v>
      </c>
      <c r="K2214" s="829"/>
      <c r="L2214" s="830"/>
    </row>
    <row r="2215" spans="1:12" ht="24" customHeight="1">
      <c r="A2215" s="664" t="s">
        <v>14073</v>
      </c>
      <c r="B2215" s="660" t="s">
        <v>14290</v>
      </c>
      <c r="C2215" s="659" t="s">
        <v>7</v>
      </c>
      <c r="D2215" s="659" t="s">
        <v>5473</v>
      </c>
      <c r="E2215" s="661" t="s">
        <v>26</v>
      </c>
      <c r="F2215" s="831" t="s">
        <v>15246</v>
      </c>
      <c r="G2215" s="831"/>
      <c r="H2215" s="831">
        <v>0.25218370000000001</v>
      </c>
      <c r="I2215" s="831"/>
      <c r="J2215" s="832">
        <v>1.2836000000000001</v>
      </c>
      <c r="K2215" s="832"/>
      <c r="L2215" s="833"/>
    </row>
    <row r="2216" spans="1:12" ht="24" customHeight="1">
      <c r="A2216" s="664" t="s">
        <v>14073</v>
      </c>
      <c r="B2216" s="660" t="s">
        <v>14278</v>
      </c>
      <c r="C2216" s="659" t="s">
        <v>7</v>
      </c>
      <c r="D2216" s="659" t="s">
        <v>6260</v>
      </c>
      <c r="E2216" s="661" t="s">
        <v>26</v>
      </c>
      <c r="F2216" s="831" t="s">
        <v>15040</v>
      </c>
      <c r="G2216" s="831"/>
      <c r="H2216" s="831">
        <v>0.25218370000000001</v>
      </c>
      <c r="I2216" s="831"/>
      <c r="J2216" s="832">
        <v>1.8131999999999999</v>
      </c>
      <c r="K2216" s="832"/>
      <c r="L2216" s="833"/>
    </row>
    <row r="2217" spans="1:12" ht="17.100000000000001" customHeight="1">
      <c r="A2217" s="645"/>
      <c r="B2217" s="643"/>
      <c r="C2217" s="643"/>
      <c r="D2217" s="643"/>
      <c r="E2217" s="643"/>
      <c r="F2217" s="643"/>
      <c r="G2217" s="643"/>
      <c r="H2217" s="643"/>
      <c r="I2217" s="643"/>
      <c r="J2217" s="643" t="s">
        <v>14990</v>
      </c>
      <c r="K2217" s="643"/>
      <c r="L2217" s="646" t="s">
        <v>15569</v>
      </c>
    </row>
    <row r="2218" spans="1:12">
      <c r="A2218" s="827" t="s">
        <v>14071</v>
      </c>
      <c r="B2218" s="828"/>
      <c r="C2218" s="828"/>
      <c r="D2218" s="828"/>
      <c r="E2218" s="828"/>
      <c r="F2218" s="828"/>
      <c r="G2218" s="828"/>
      <c r="H2218" s="828"/>
      <c r="I2218" s="641"/>
      <c r="J2218" s="641"/>
      <c r="K2218" s="641"/>
      <c r="L2218" s="642"/>
    </row>
    <row r="2219" spans="1:12" ht="17.100000000000001" customHeight="1">
      <c r="A2219" s="640" t="s">
        <v>14994</v>
      </c>
      <c r="B2219" s="643" t="s">
        <v>14089</v>
      </c>
      <c r="C2219" s="641" t="s">
        <v>14088</v>
      </c>
      <c r="D2219" s="641" t="s">
        <v>14087</v>
      </c>
      <c r="E2219" s="644" t="s">
        <v>14085</v>
      </c>
      <c r="F2219" s="829" t="s">
        <v>14083</v>
      </c>
      <c r="G2219" s="829"/>
      <c r="H2219" s="829" t="s">
        <v>14993</v>
      </c>
      <c r="I2219" s="829"/>
      <c r="J2219" s="829" t="s">
        <v>14082</v>
      </c>
      <c r="K2219" s="829"/>
      <c r="L2219" s="830"/>
    </row>
    <row r="2220" spans="1:12" ht="24" customHeight="1">
      <c r="A2220" s="664" t="s">
        <v>14073</v>
      </c>
      <c r="B2220" s="660" t="s">
        <v>14637</v>
      </c>
      <c r="C2220" s="659" t="s">
        <v>7</v>
      </c>
      <c r="D2220" s="659" t="s">
        <v>5485</v>
      </c>
      <c r="E2220" s="661" t="s">
        <v>49</v>
      </c>
      <c r="F2220" s="831" t="s">
        <v>15996</v>
      </c>
      <c r="G2220" s="831"/>
      <c r="H2220" s="831">
        <v>1</v>
      </c>
      <c r="I2220" s="831"/>
      <c r="J2220" s="832">
        <v>3.3</v>
      </c>
      <c r="K2220" s="832"/>
      <c r="L2220" s="833"/>
    </row>
    <row r="2221" spans="1:12" ht="36" customHeight="1">
      <c r="A2221" s="664" t="s">
        <v>14073</v>
      </c>
      <c r="B2221" s="660" t="s">
        <v>14622</v>
      </c>
      <c r="C2221" s="659" t="s">
        <v>7</v>
      </c>
      <c r="D2221" s="659" t="s">
        <v>8112</v>
      </c>
      <c r="E2221" s="661" t="s">
        <v>49</v>
      </c>
      <c r="F2221" s="831" t="s">
        <v>15968</v>
      </c>
      <c r="G2221" s="831"/>
      <c r="H2221" s="831">
        <v>4.5999999999999999E-2</v>
      </c>
      <c r="I2221" s="831"/>
      <c r="J2221" s="832">
        <v>1.34</v>
      </c>
      <c r="K2221" s="832"/>
      <c r="L2221" s="833"/>
    </row>
    <row r="2222" spans="1:12" ht="24" customHeight="1">
      <c r="A2222" s="664" t="s">
        <v>14073</v>
      </c>
      <c r="B2222" s="660" t="s">
        <v>14695</v>
      </c>
      <c r="C2222" s="659" t="s">
        <v>7</v>
      </c>
      <c r="D2222" s="659" t="s">
        <v>6446</v>
      </c>
      <c r="E2222" s="661" t="s">
        <v>49</v>
      </c>
      <c r="F2222" s="831" t="s">
        <v>16093</v>
      </c>
      <c r="G2222" s="831"/>
      <c r="H2222" s="831">
        <v>1</v>
      </c>
      <c r="I2222" s="831"/>
      <c r="J2222" s="832">
        <v>5.0599999999999996</v>
      </c>
      <c r="K2222" s="832"/>
      <c r="L2222" s="833"/>
    </row>
    <row r="2223" spans="1:12" ht="17.100000000000001" customHeight="1">
      <c r="A2223" s="645"/>
      <c r="B2223" s="643"/>
      <c r="C2223" s="643"/>
      <c r="D2223" s="643"/>
      <c r="E2223" s="643"/>
      <c r="F2223" s="643"/>
      <c r="G2223" s="643"/>
      <c r="H2223" s="643"/>
      <c r="I2223" s="643"/>
      <c r="J2223" s="643" t="s">
        <v>14990</v>
      </c>
      <c r="K2223" s="643"/>
      <c r="L2223" s="646" t="s">
        <v>16092</v>
      </c>
    </row>
    <row r="2224" spans="1:12">
      <c r="A2224" s="827" t="s">
        <v>14094</v>
      </c>
      <c r="B2224" s="828"/>
      <c r="C2224" s="828"/>
      <c r="D2224" s="828"/>
      <c r="E2224" s="828"/>
      <c r="F2224" s="828"/>
      <c r="G2224" s="828"/>
      <c r="H2224" s="828"/>
      <c r="I2224" s="641"/>
      <c r="J2224" s="641"/>
      <c r="K2224" s="641"/>
      <c r="L2224" s="642"/>
    </row>
    <row r="2225" spans="1:12" ht="17.100000000000001" customHeight="1">
      <c r="A2225" s="640" t="s">
        <v>14994</v>
      </c>
      <c r="B2225" s="643" t="s">
        <v>14089</v>
      </c>
      <c r="C2225" s="641" t="s">
        <v>14088</v>
      </c>
      <c r="D2225" s="641" t="s">
        <v>14087</v>
      </c>
      <c r="E2225" s="644" t="s">
        <v>14085</v>
      </c>
      <c r="F2225" s="829" t="s">
        <v>14083</v>
      </c>
      <c r="G2225" s="829"/>
      <c r="H2225" s="829" t="s">
        <v>14993</v>
      </c>
      <c r="I2225" s="829"/>
      <c r="J2225" s="829" t="s">
        <v>14082</v>
      </c>
      <c r="K2225" s="829"/>
      <c r="L2225" s="830"/>
    </row>
    <row r="2226" spans="1:12" ht="24" customHeight="1">
      <c r="A2226" s="664" t="s">
        <v>14073</v>
      </c>
      <c r="B2226" s="660" t="s">
        <v>14095</v>
      </c>
      <c r="C2226" s="659" t="s">
        <v>7</v>
      </c>
      <c r="D2226" s="659" t="s">
        <v>11736</v>
      </c>
      <c r="E2226" s="661" t="s">
        <v>26</v>
      </c>
      <c r="F2226" s="831" t="s">
        <v>14996</v>
      </c>
      <c r="G2226" s="831"/>
      <c r="H2226" s="831">
        <v>0.49744450000000001</v>
      </c>
      <c r="I2226" s="831"/>
      <c r="J2226" s="832">
        <v>0.35320000000000001</v>
      </c>
      <c r="K2226" s="832"/>
      <c r="L2226" s="833"/>
    </row>
    <row r="2227" spans="1:12" ht="17.100000000000001" customHeight="1">
      <c r="A2227" s="645"/>
      <c r="B2227" s="643"/>
      <c r="C2227" s="643"/>
      <c r="D2227" s="643"/>
      <c r="E2227" s="643"/>
      <c r="F2227" s="643"/>
      <c r="G2227" s="643"/>
      <c r="H2227" s="643"/>
      <c r="I2227" s="643"/>
      <c r="J2227" s="643" t="s">
        <v>14990</v>
      </c>
      <c r="K2227" s="643"/>
      <c r="L2227" s="646" t="s">
        <v>14991</v>
      </c>
    </row>
    <row r="2228" spans="1:12">
      <c r="A2228" s="827" t="s">
        <v>14096</v>
      </c>
      <c r="B2228" s="828"/>
      <c r="C2228" s="828"/>
      <c r="D2228" s="828"/>
      <c r="E2228" s="828"/>
      <c r="F2228" s="828"/>
      <c r="G2228" s="828"/>
      <c r="H2228" s="828"/>
      <c r="I2228" s="641"/>
      <c r="J2228" s="641"/>
      <c r="K2228" s="641"/>
      <c r="L2228" s="642"/>
    </row>
    <row r="2229" spans="1:12" ht="17.100000000000001" customHeight="1">
      <c r="A2229" s="640" t="s">
        <v>14994</v>
      </c>
      <c r="B2229" s="643" t="s">
        <v>14089</v>
      </c>
      <c r="C2229" s="641" t="s">
        <v>14088</v>
      </c>
      <c r="D2229" s="641" t="s">
        <v>14087</v>
      </c>
      <c r="E2229" s="644" t="s">
        <v>14085</v>
      </c>
      <c r="F2229" s="829" t="s">
        <v>14083</v>
      </c>
      <c r="G2229" s="829"/>
      <c r="H2229" s="829" t="s">
        <v>14993</v>
      </c>
      <c r="I2229" s="829"/>
      <c r="J2229" s="829" t="s">
        <v>14082</v>
      </c>
      <c r="K2229" s="829"/>
      <c r="L2229" s="830"/>
    </row>
    <row r="2230" spans="1:12" ht="24" customHeight="1">
      <c r="A2230" s="664" t="s">
        <v>14073</v>
      </c>
      <c r="B2230" s="660" t="s">
        <v>14097</v>
      </c>
      <c r="C2230" s="659" t="s">
        <v>7</v>
      </c>
      <c r="D2230" s="659" t="s">
        <v>11676</v>
      </c>
      <c r="E2230" s="661" t="s">
        <v>26</v>
      </c>
      <c r="F2230" s="831" t="s">
        <v>14995</v>
      </c>
      <c r="G2230" s="831"/>
      <c r="H2230" s="831">
        <v>0.49744450000000001</v>
      </c>
      <c r="I2230" s="831"/>
      <c r="J2230" s="832">
        <v>3.4799999999999998E-2</v>
      </c>
      <c r="K2230" s="832"/>
      <c r="L2230" s="833"/>
    </row>
    <row r="2231" spans="1:12" ht="17.100000000000001" customHeight="1">
      <c r="A2231" s="645"/>
      <c r="B2231" s="643"/>
      <c r="C2231" s="643"/>
      <c r="D2231" s="643"/>
      <c r="E2231" s="643"/>
      <c r="F2231" s="643"/>
      <c r="G2231" s="643"/>
      <c r="H2231" s="643"/>
      <c r="I2231" s="643"/>
      <c r="J2231" s="643" t="s">
        <v>14990</v>
      </c>
      <c r="K2231" s="643"/>
      <c r="L2231" s="646" t="s">
        <v>15083</v>
      </c>
    </row>
    <row r="2232" spans="1:12">
      <c r="A2232" s="827" t="s">
        <v>14100</v>
      </c>
      <c r="B2232" s="828"/>
      <c r="C2232" s="828"/>
      <c r="D2232" s="828"/>
      <c r="E2232" s="828"/>
      <c r="F2232" s="828"/>
      <c r="G2232" s="828"/>
      <c r="H2232" s="828"/>
      <c r="I2232" s="641"/>
      <c r="J2232" s="641"/>
      <c r="K2232" s="641"/>
      <c r="L2232" s="642"/>
    </row>
    <row r="2233" spans="1:12" ht="17.100000000000001" customHeight="1">
      <c r="A2233" s="640" t="s">
        <v>14994</v>
      </c>
      <c r="B2233" s="643" t="s">
        <v>14089</v>
      </c>
      <c r="C2233" s="641" t="s">
        <v>14088</v>
      </c>
      <c r="D2233" s="641" t="s">
        <v>14087</v>
      </c>
      <c r="E2233" s="644" t="s">
        <v>14085</v>
      </c>
      <c r="F2233" s="829" t="s">
        <v>14083</v>
      </c>
      <c r="G2233" s="829"/>
      <c r="H2233" s="829" t="s">
        <v>14993</v>
      </c>
      <c r="I2233" s="829"/>
      <c r="J2233" s="829" t="s">
        <v>14082</v>
      </c>
      <c r="K2233" s="829"/>
      <c r="L2233" s="830"/>
    </row>
    <row r="2234" spans="1:12" ht="24" customHeight="1">
      <c r="A2234" s="664" t="s">
        <v>14073</v>
      </c>
      <c r="B2234" s="660" t="s">
        <v>14103</v>
      </c>
      <c r="C2234" s="659" t="s">
        <v>7</v>
      </c>
      <c r="D2234" s="659" t="s">
        <v>11501</v>
      </c>
      <c r="E2234" s="661" t="s">
        <v>26</v>
      </c>
      <c r="F2234" s="831" t="s">
        <v>14992</v>
      </c>
      <c r="G2234" s="831"/>
      <c r="H2234" s="831">
        <v>0.49744450000000001</v>
      </c>
      <c r="I2234" s="831"/>
      <c r="J2234" s="832">
        <v>1.0944</v>
      </c>
      <c r="K2234" s="832"/>
      <c r="L2234" s="833"/>
    </row>
    <row r="2235" spans="1:12" ht="24" customHeight="1">
      <c r="A2235" s="664" t="s">
        <v>14073</v>
      </c>
      <c r="B2235" s="660" t="s">
        <v>14101</v>
      </c>
      <c r="C2235" s="659" t="s">
        <v>7</v>
      </c>
      <c r="D2235" s="659" t="s">
        <v>11582</v>
      </c>
      <c r="E2235" s="661" t="s">
        <v>26</v>
      </c>
      <c r="F2235" s="831" t="s">
        <v>14991</v>
      </c>
      <c r="G2235" s="831"/>
      <c r="H2235" s="831">
        <v>0.49744450000000001</v>
      </c>
      <c r="I2235" s="831"/>
      <c r="J2235" s="832">
        <v>0.1741</v>
      </c>
      <c r="K2235" s="832"/>
      <c r="L2235" s="833"/>
    </row>
    <row r="2236" spans="1:12" ht="17.100000000000001" customHeight="1">
      <c r="A2236" s="645"/>
      <c r="B2236" s="643"/>
      <c r="C2236" s="643"/>
      <c r="D2236" s="643"/>
      <c r="E2236" s="643"/>
      <c r="F2236" s="643"/>
      <c r="G2236" s="643"/>
      <c r="H2236" s="643"/>
      <c r="I2236" s="643"/>
      <c r="J2236" s="643" t="s">
        <v>14990</v>
      </c>
      <c r="K2236" s="643"/>
      <c r="L2236" s="646" t="s">
        <v>16071</v>
      </c>
    </row>
    <row r="2237" spans="1:12" ht="17.100000000000001" customHeight="1">
      <c r="A2237" s="640" t="s">
        <v>14988</v>
      </c>
      <c r="B2237" s="641"/>
      <c r="C2237" s="641"/>
      <c r="D2237" s="641"/>
      <c r="E2237" s="641"/>
      <c r="F2237" s="641"/>
      <c r="G2237" s="641"/>
      <c r="H2237" s="641"/>
      <c r="I2237" s="641"/>
      <c r="J2237" s="641"/>
      <c r="K2237" s="641"/>
      <c r="L2237" s="642"/>
    </row>
    <row r="2238" spans="1:12" ht="17.100000000000001" customHeight="1">
      <c r="A2238" s="645"/>
      <c r="B2238" s="643"/>
      <c r="C2238" s="643"/>
      <c r="D2238" s="643"/>
      <c r="E2238" s="643"/>
      <c r="F2238" s="643"/>
      <c r="G2238" s="643"/>
      <c r="H2238" s="643"/>
      <c r="I2238" s="643"/>
      <c r="J2238" s="643" t="s">
        <v>14987</v>
      </c>
      <c r="K2238" s="643"/>
      <c r="L2238" s="646" t="s">
        <v>16091</v>
      </c>
    </row>
    <row r="2239" spans="1:12" ht="17.100000000000001" customHeight="1">
      <c r="A2239" s="645"/>
      <c r="B2239" s="643"/>
      <c r="C2239" s="643"/>
      <c r="D2239" s="643"/>
      <c r="E2239" s="643"/>
      <c r="F2239" s="643"/>
      <c r="G2239" s="643"/>
      <c r="H2239" s="643"/>
      <c r="I2239" s="643"/>
      <c r="J2239" s="643" t="s">
        <v>14985</v>
      </c>
      <c r="K2239" s="643" t="s">
        <v>14984</v>
      </c>
      <c r="L2239" s="646" t="s">
        <v>16069</v>
      </c>
    </row>
    <row r="2240" spans="1:12" ht="17.100000000000001" customHeight="1">
      <c r="A2240" s="645"/>
      <c r="B2240" s="643"/>
      <c r="C2240" s="643"/>
      <c r="D2240" s="643"/>
      <c r="E2240" s="643"/>
      <c r="F2240" s="643"/>
      <c r="G2240" s="643"/>
      <c r="H2240" s="643"/>
      <c r="I2240" s="643"/>
      <c r="J2240" s="643" t="s">
        <v>14982</v>
      </c>
      <c r="K2240" s="643"/>
      <c r="L2240" s="646" t="s">
        <v>16090</v>
      </c>
    </row>
    <row r="2241" spans="1:12" ht="17.100000000000001" customHeight="1">
      <c r="A2241" s="645"/>
      <c r="B2241" s="643"/>
      <c r="C2241" s="643"/>
      <c r="D2241" s="643"/>
      <c r="E2241" s="643"/>
      <c r="F2241" s="643"/>
      <c r="G2241" s="643"/>
      <c r="H2241" s="643"/>
      <c r="I2241" s="643"/>
      <c r="J2241" s="643" t="s">
        <v>14980</v>
      </c>
      <c r="K2241" s="643" t="s">
        <v>14873</v>
      </c>
      <c r="L2241" s="646" t="s">
        <v>16089</v>
      </c>
    </row>
    <row r="2242" spans="1:12" ht="17.100000000000001" customHeight="1">
      <c r="A2242" s="645"/>
      <c r="B2242" s="643"/>
      <c r="C2242" s="643"/>
      <c r="D2242" s="643"/>
      <c r="E2242" s="643"/>
      <c r="F2242" s="643"/>
      <c r="G2242" s="643"/>
      <c r="H2242" s="643"/>
      <c r="I2242" s="643"/>
      <c r="J2242" s="643" t="s">
        <v>14978</v>
      </c>
      <c r="K2242" s="643"/>
      <c r="L2242" s="646" t="s">
        <v>16088</v>
      </c>
    </row>
    <row r="2243" spans="1:12" ht="30" customHeight="1">
      <c r="A2243" s="647"/>
      <c r="B2243" s="644"/>
      <c r="C2243" s="644"/>
      <c r="D2243" s="644"/>
      <c r="E2243" s="644"/>
      <c r="F2243" s="644"/>
      <c r="G2243" s="644"/>
      <c r="H2243" s="644"/>
      <c r="I2243" s="644"/>
      <c r="J2243" s="644"/>
      <c r="K2243" s="644"/>
      <c r="L2243" s="648"/>
    </row>
    <row r="2244" spans="1:12" ht="48" customHeight="1">
      <c r="A2244" s="662" t="s">
        <v>16159</v>
      </c>
      <c r="B2244" s="657" t="s">
        <v>14693</v>
      </c>
      <c r="C2244" s="656" t="s">
        <v>7</v>
      </c>
      <c r="D2244" s="656" t="s">
        <v>2146</v>
      </c>
      <c r="E2244" s="658" t="s">
        <v>49</v>
      </c>
      <c r="F2244" s="657"/>
      <c r="G2244" s="657"/>
      <c r="H2244" s="657"/>
      <c r="I2244" s="657"/>
      <c r="J2244" s="657"/>
      <c r="K2244" s="657"/>
      <c r="L2244" s="663"/>
    </row>
    <row r="2245" spans="1:12">
      <c r="A2245" s="827" t="s">
        <v>14098</v>
      </c>
      <c r="B2245" s="828"/>
      <c r="C2245" s="828"/>
      <c r="D2245" s="828"/>
      <c r="E2245" s="828"/>
      <c r="F2245" s="828"/>
      <c r="G2245" s="828"/>
      <c r="H2245" s="828"/>
      <c r="I2245" s="641"/>
      <c r="J2245" s="641"/>
      <c r="K2245" s="641"/>
      <c r="L2245" s="642"/>
    </row>
    <row r="2246" spans="1:12" ht="17.100000000000001" customHeight="1">
      <c r="A2246" s="640" t="s">
        <v>14994</v>
      </c>
      <c r="B2246" s="643" t="s">
        <v>14089</v>
      </c>
      <c r="C2246" s="641" t="s">
        <v>14088</v>
      </c>
      <c r="D2246" s="641" t="s">
        <v>14087</v>
      </c>
      <c r="E2246" s="644" t="s">
        <v>14085</v>
      </c>
      <c r="F2246" s="829" t="s">
        <v>14083</v>
      </c>
      <c r="G2246" s="829"/>
      <c r="H2246" s="829" t="s">
        <v>14993</v>
      </c>
      <c r="I2246" s="829"/>
      <c r="J2246" s="829" t="s">
        <v>14082</v>
      </c>
      <c r="K2246" s="829"/>
      <c r="L2246" s="830"/>
    </row>
    <row r="2247" spans="1:12" ht="24" customHeight="1">
      <c r="A2247" s="664" t="s">
        <v>14073</v>
      </c>
      <c r="B2247" s="660" t="s">
        <v>14277</v>
      </c>
      <c r="C2247" s="659" t="s">
        <v>7</v>
      </c>
      <c r="D2247" s="659" t="s">
        <v>11564</v>
      </c>
      <c r="E2247" s="661" t="s">
        <v>26</v>
      </c>
      <c r="F2247" s="831" t="s">
        <v>15249</v>
      </c>
      <c r="G2247" s="831"/>
      <c r="H2247" s="831">
        <v>0.49744450000000001</v>
      </c>
      <c r="I2247" s="831"/>
      <c r="J2247" s="832">
        <v>0.41289999999999999</v>
      </c>
      <c r="K2247" s="832"/>
      <c r="L2247" s="833"/>
    </row>
    <row r="2248" spans="1:12" ht="24" customHeight="1">
      <c r="A2248" s="664" t="s">
        <v>14073</v>
      </c>
      <c r="B2248" s="660" t="s">
        <v>14276</v>
      </c>
      <c r="C2248" s="659" t="s">
        <v>7</v>
      </c>
      <c r="D2248" s="659" t="s">
        <v>11590</v>
      </c>
      <c r="E2248" s="661" t="s">
        <v>26</v>
      </c>
      <c r="F2248" s="831" t="s">
        <v>15248</v>
      </c>
      <c r="G2248" s="831"/>
      <c r="H2248" s="831">
        <v>0.49744450000000001</v>
      </c>
      <c r="I2248" s="831"/>
      <c r="J2248" s="832">
        <v>0.11940000000000001</v>
      </c>
      <c r="K2248" s="832"/>
      <c r="L2248" s="833"/>
    </row>
    <row r="2249" spans="1:12" ht="17.100000000000001" customHeight="1">
      <c r="A2249" s="645"/>
      <c r="B2249" s="643"/>
      <c r="C2249" s="643"/>
      <c r="D2249" s="643"/>
      <c r="E2249" s="643"/>
      <c r="F2249" s="643"/>
      <c r="G2249" s="643"/>
      <c r="H2249" s="643"/>
      <c r="I2249" s="643"/>
      <c r="J2249" s="643" t="s">
        <v>14990</v>
      </c>
      <c r="K2249" s="643"/>
      <c r="L2249" s="646" t="s">
        <v>15240</v>
      </c>
    </row>
    <row r="2250" spans="1:12">
      <c r="A2250" s="827" t="s">
        <v>14092</v>
      </c>
      <c r="B2250" s="828"/>
      <c r="C2250" s="828"/>
      <c r="D2250" s="828"/>
      <c r="E2250" s="828"/>
      <c r="F2250" s="828"/>
      <c r="G2250" s="828"/>
      <c r="H2250" s="828"/>
      <c r="I2250" s="641"/>
      <c r="J2250" s="641"/>
      <c r="K2250" s="641"/>
      <c r="L2250" s="642"/>
    </row>
    <row r="2251" spans="1:12" ht="17.100000000000001" customHeight="1">
      <c r="A2251" s="640" t="s">
        <v>14994</v>
      </c>
      <c r="B2251" s="643" t="s">
        <v>14089</v>
      </c>
      <c r="C2251" s="641" t="s">
        <v>14088</v>
      </c>
      <c r="D2251" s="641" t="s">
        <v>14087</v>
      </c>
      <c r="E2251" s="644" t="s">
        <v>14085</v>
      </c>
      <c r="F2251" s="829" t="s">
        <v>14083</v>
      </c>
      <c r="G2251" s="829"/>
      <c r="H2251" s="829" t="s">
        <v>14993</v>
      </c>
      <c r="I2251" s="829"/>
      <c r="J2251" s="829" t="s">
        <v>14082</v>
      </c>
      <c r="K2251" s="829"/>
      <c r="L2251" s="830"/>
    </row>
    <row r="2252" spans="1:12" ht="24" customHeight="1">
      <c r="A2252" s="664" t="s">
        <v>14073</v>
      </c>
      <c r="B2252" s="660" t="s">
        <v>14290</v>
      </c>
      <c r="C2252" s="659" t="s">
        <v>7</v>
      </c>
      <c r="D2252" s="659" t="s">
        <v>5473</v>
      </c>
      <c r="E2252" s="661" t="s">
        <v>26</v>
      </c>
      <c r="F2252" s="831" t="s">
        <v>15246</v>
      </c>
      <c r="G2252" s="831"/>
      <c r="H2252" s="831">
        <v>0.25218370000000001</v>
      </c>
      <c r="I2252" s="831"/>
      <c r="J2252" s="832">
        <v>1.2836000000000001</v>
      </c>
      <c r="K2252" s="832"/>
      <c r="L2252" s="833"/>
    </row>
    <row r="2253" spans="1:12" ht="24" customHeight="1">
      <c r="A2253" s="664" t="s">
        <v>14073</v>
      </c>
      <c r="B2253" s="660" t="s">
        <v>14278</v>
      </c>
      <c r="C2253" s="659" t="s">
        <v>7</v>
      </c>
      <c r="D2253" s="659" t="s">
        <v>6260</v>
      </c>
      <c r="E2253" s="661" t="s">
        <v>26</v>
      </c>
      <c r="F2253" s="831" t="s">
        <v>15040</v>
      </c>
      <c r="G2253" s="831"/>
      <c r="H2253" s="831">
        <v>0.25218370000000001</v>
      </c>
      <c r="I2253" s="831"/>
      <c r="J2253" s="832">
        <v>1.8131999999999999</v>
      </c>
      <c r="K2253" s="832"/>
      <c r="L2253" s="833"/>
    </row>
    <row r="2254" spans="1:12" ht="17.100000000000001" customHeight="1">
      <c r="A2254" s="645"/>
      <c r="B2254" s="643"/>
      <c r="C2254" s="643"/>
      <c r="D2254" s="643"/>
      <c r="E2254" s="643"/>
      <c r="F2254" s="643"/>
      <c r="G2254" s="643"/>
      <c r="H2254" s="643"/>
      <c r="I2254" s="643"/>
      <c r="J2254" s="643" t="s">
        <v>14990</v>
      </c>
      <c r="K2254" s="643"/>
      <c r="L2254" s="646" t="s">
        <v>15569</v>
      </c>
    </row>
    <row r="2255" spans="1:12">
      <c r="A2255" s="827" t="s">
        <v>14071</v>
      </c>
      <c r="B2255" s="828"/>
      <c r="C2255" s="828"/>
      <c r="D2255" s="828"/>
      <c r="E2255" s="828"/>
      <c r="F2255" s="828"/>
      <c r="G2255" s="828"/>
      <c r="H2255" s="828"/>
      <c r="I2255" s="641"/>
      <c r="J2255" s="641"/>
      <c r="K2255" s="641"/>
      <c r="L2255" s="642"/>
    </row>
    <row r="2256" spans="1:12" ht="17.100000000000001" customHeight="1">
      <c r="A2256" s="640" t="s">
        <v>14994</v>
      </c>
      <c r="B2256" s="643" t="s">
        <v>14089</v>
      </c>
      <c r="C2256" s="641" t="s">
        <v>14088</v>
      </c>
      <c r="D2256" s="641" t="s">
        <v>14087</v>
      </c>
      <c r="E2256" s="644" t="s">
        <v>14085</v>
      </c>
      <c r="F2256" s="829" t="s">
        <v>14083</v>
      </c>
      <c r="G2256" s="829"/>
      <c r="H2256" s="829" t="s">
        <v>14993</v>
      </c>
      <c r="I2256" s="829"/>
      <c r="J2256" s="829" t="s">
        <v>14082</v>
      </c>
      <c r="K2256" s="829"/>
      <c r="L2256" s="830"/>
    </row>
    <row r="2257" spans="1:12" ht="24" customHeight="1">
      <c r="A2257" s="664" t="s">
        <v>14073</v>
      </c>
      <c r="B2257" s="660" t="s">
        <v>14637</v>
      </c>
      <c r="C2257" s="659" t="s">
        <v>7</v>
      </c>
      <c r="D2257" s="659" t="s">
        <v>5485</v>
      </c>
      <c r="E2257" s="661" t="s">
        <v>49</v>
      </c>
      <c r="F2257" s="831" t="s">
        <v>15996</v>
      </c>
      <c r="G2257" s="831"/>
      <c r="H2257" s="831">
        <v>1</v>
      </c>
      <c r="I2257" s="831"/>
      <c r="J2257" s="832">
        <v>3.3</v>
      </c>
      <c r="K2257" s="832"/>
      <c r="L2257" s="833"/>
    </row>
    <row r="2258" spans="1:12" ht="36" customHeight="1">
      <c r="A2258" s="664" t="s">
        <v>14073</v>
      </c>
      <c r="B2258" s="660" t="s">
        <v>14622</v>
      </c>
      <c r="C2258" s="659" t="s">
        <v>7</v>
      </c>
      <c r="D2258" s="659" t="s">
        <v>8112</v>
      </c>
      <c r="E2258" s="661" t="s">
        <v>49</v>
      </c>
      <c r="F2258" s="831" t="s">
        <v>15968</v>
      </c>
      <c r="G2258" s="831"/>
      <c r="H2258" s="831">
        <v>4.5999999999999999E-2</v>
      </c>
      <c r="I2258" s="831"/>
      <c r="J2258" s="832">
        <v>1.34</v>
      </c>
      <c r="K2258" s="832"/>
      <c r="L2258" s="833"/>
    </row>
    <row r="2259" spans="1:12" ht="24" customHeight="1">
      <c r="A2259" s="664" t="s">
        <v>14073</v>
      </c>
      <c r="B2259" s="660" t="s">
        <v>14692</v>
      </c>
      <c r="C2259" s="659" t="s">
        <v>7</v>
      </c>
      <c r="D2259" s="659" t="s">
        <v>6439</v>
      </c>
      <c r="E2259" s="661" t="s">
        <v>49</v>
      </c>
      <c r="F2259" s="831" t="s">
        <v>15246</v>
      </c>
      <c r="G2259" s="831"/>
      <c r="H2259" s="831">
        <v>1</v>
      </c>
      <c r="I2259" s="831"/>
      <c r="J2259" s="832">
        <v>5.09</v>
      </c>
      <c r="K2259" s="832"/>
      <c r="L2259" s="833"/>
    </row>
    <row r="2260" spans="1:12" ht="17.100000000000001" customHeight="1">
      <c r="A2260" s="645"/>
      <c r="B2260" s="643"/>
      <c r="C2260" s="643"/>
      <c r="D2260" s="643"/>
      <c r="E2260" s="643"/>
      <c r="F2260" s="643"/>
      <c r="G2260" s="643"/>
      <c r="H2260" s="643"/>
      <c r="I2260" s="643"/>
      <c r="J2260" s="643" t="s">
        <v>14990</v>
      </c>
      <c r="K2260" s="643"/>
      <c r="L2260" s="646" t="s">
        <v>16072</v>
      </c>
    </row>
    <row r="2261" spans="1:12">
      <c r="A2261" s="827" t="s">
        <v>14094</v>
      </c>
      <c r="B2261" s="828"/>
      <c r="C2261" s="828"/>
      <c r="D2261" s="828"/>
      <c r="E2261" s="828"/>
      <c r="F2261" s="828"/>
      <c r="G2261" s="828"/>
      <c r="H2261" s="828"/>
      <c r="I2261" s="641"/>
      <c r="J2261" s="641"/>
      <c r="K2261" s="641"/>
      <c r="L2261" s="642"/>
    </row>
    <row r="2262" spans="1:12" ht="17.100000000000001" customHeight="1">
      <c r="A2262" s="640" t="s">
        <v>14994</v>
      </c>
      <c r="B2262" s="643" t="s">
        <v>14089</v>
      </c>
      <c r="C2262" s="641" t="s">
        <v>14088</v>
      </c>
      <c r="D2262" s="641" t="s">
        <v>14087</v>
      </c>
      <c r="E2262" s="644" t="s">
        <v>14085</v>
      </c>
      <c r="F2262" s="829" t="s">
        <v>14083</v>
      </c>
      <c r="G2262" s="829"/>
      <c r="H2262" s="829" t="s">
        <v>14993</v>
      </c>
      <c r="I2262" s="829"/>
      <c r="J2262" s="829" t="s">
        <v>14082</v>
      </c>
      <c r="K2262" s="829"/>
      <c r="L2262" s="830"/>
    </row>
    <row r="2263" spans="1:12" ht="24" customHeight="1">
      <c r="A2263" s="664" t="s">
        <v>14073</v>
      </c>
      <c r="B2263" s="660" t="s">
        <v>14095</v>
      </c>
      <c r="C2263" s="659" t="s">
        <v>7</v>
      </c>
      <c r="D2263" s="659" t="s">
        <v>11736</v>
      </c>
      <c r="E2263" s="661" t="s">
        <v>26</v>
      </c>
      <c r="F2263" s="831" t="s">
        <v>14996</v>
      </c>
      <c r="G2263" s="831"/>
      <c r="H2263" s="831">
        <v>0.49744450000000001</v>
      </c>
      <c r="I2263" s="831"/>
      <c r="J2263" s="832">
        <v>0.35320000000000001</v>
      </c>
      <c r="K2263" s="832"/>
      <c r="L2263" s="833"/>
    </row>
    <row r="2264" spans="1:12" ht="17.100000000000001" customHeight="1">
      <c r="A2264" s="645"/>
      <c r="B2264" s="643"/>
      <c r="C2264" s="643"/>
      <c r="D2264" s="643"/>
      <c r="E2264" s="643"/>
      <c r="F2264" s="643"/>
      <c r="G2264" s="643"/>
      <c r="H2264" s="643"/>
      <c r="I2264" s="643"/>
      <c r="J2264" s="643" t="s">
        <v>14990</v>
      </c>
      <c r="K2264" s="643"/>
      <c r="L2264" s="646" t="s">
        <v>14991</v>
      </c>
    </row>
    <row r="2265" spans="1:12">
      <c r="A2265" s="827" t="s">
        <v>14096</v>
      </c>
      <c r="B2265" s="828"/>
      <c r="C2265" s="828"/>
      <c r="D2265" s="828"/>
      <c r="E2265" s="828"/>
      <c r="F2265" s="828"/>
      <c r="G2265" s="828"/>
      <c r="H2265" s="828"/>
      <c r="I2265" s="641"/>
      <c r="J2265" s="641"/>
      <c r="K2265" s="641"/>
      <c r="L2265" s="642"/>
    </row>
    <row r="2266" spans="1:12" ht="17.100000000000001" customHeight="1">
      <c r="A2266" s="640" t="s">
        <v>14994</v>
      </c>
      <c r="B2266" s="643" t="s">
        <v>14089</v>
      </c>
      <c r="C2266" s="641" t="s">
        <v>14088</v>
      </c>
      <c r="D2266" s="641" t="s">
        <v>14087</v>
      </c>
      <c r="E2266" s="644" t="s">
        <v>14085</v>
      </c>
      <c r="F2266" s="829" t="s">
        <v>14083</v>
      </c>
      <c r="G2266" s="829"/>
      <c r="H2266" s="829" t="s">
        <v>14993</v>
      </c>
      <c r="I2266" s="829"/>
      <c r="J2266" s="829" t="s">
        <v>14082</v>
      </c>
      <c r="K2266" s="829"/>
      <c r="L2266" s="830"/>
    </row>
    <row r="2267" spans="1:12" ht="24" customHeight="1">
      <c r="A2267" s="664" t="s">
        <v>14073</v>
      </c>
      <c r="B2267" s="660" t="s">
        <v>14097</v>
      </c>
      <c r="C2267" s="659" t="s">
        <v>7</v>
      </c>
      <c r="D2267" s="659" t="s">
        <v>11676</v>
      </c>
      <c r="E2267" s="661" t="s">
        <v>26</v>
      </c>
      <c r="F2267" s="831" t="s">
        <v>14995</v>
      </c>
      <c r="G2267" s="831"/>
      <c r="H2267" s="831">
        <v>0.49744450000000001</v>
      </c>
      <c r="I2267" s="831"/>
      <c r="J2267" s="832">
        <v>3.4799999999999998E-2</v>
      </c>
      <c r="K2267" s="832"/>
      <c r="L2267" s="833"/>
    </row>
    <row r="2268" spans="1:12" ht="17.100000000000001" customHeight="1">
      <c r="A2268" s="645"/>
      <c r="B2268" s="643"/>
      <c r="C2268" s="643"/>
      <c r="D2268" s="643"/>
      <c r="E2268" s="643"/>
      <c r="F2268" s="643"/>
      <c r="G2268" s="643"/>
      <c r="H2268" s="643"/>
      <c r="I2268" s="643"/>
      <c r="J2268" s="643" t="s">
        <v>14990</v>
      </c>
      <c r="K2268" s="643"/>
      <c r="L2268" s="646" t="s">
        <v>15083</v>
      </c>
    </row>
    <row r="2269" spans="1:12">
      <c r="A2269" s="827" t="s">
        <v>14100</v>
      </c>
      <c r="B2269" s="828"/>
      <c r="C2269" s="828"/>
      <c r="D2269" s="828"/>
      <c r="E2269" s="828"/>
      <c r="F2269" s="828"/>
      <c r="G2269" s="828"/>
      <c r="H2269" s="828"/>
      <c r="I2269" s="641"/>
      <c r="J2269" s="641"/>
      <c r="K2269" s="641"/>
      <c r="L2269" s="642"/>
    </row>
    <row r="2270" spans="1:12" ht="17.100000000000001" customHeight="1">
      <c r="A2270" s="640" t="s">
        <v>14994</v>
      </c>
      <c r="B2270" s="643" t="s">
        <v>14089</v>
      </c>
      <c r="C2270" s="641" t="s">
        <v>14088</v>
      </c>
      <c r="D2270" s="641" t="s">
        <v>14087</v>
      </c>
      <c r="E2270" s="644" t="s">
        <v>14085</v>
      </c>
      <c r="F2270" s="829" t="s">
        <v>14083</v>
      </c>
      <c r="G2270" s="829"/>
      <c r="H2270" s="829" t="s">
        <v>14993</v>
      </c>
      <c r="I2270" s="829"/>
      <c r="J2270" s="829" t="s">
        <v>14082</v>
      </c>
      <c r="K2270" s="829"/>
      <c r="L2270" s="830"/>
    </row>
    <row r="2271" spans="1:12" ht="24" customHeight="1">
      <c r="A2271" s="664" t="s">
        <v>14073</v>
      </c>
      <c r="B2271" s="660" t="s">
        <v>14103</v>
      </c>
      <c r="C2271" s="659" t="s">
        <v>7</v>
      </c>
      <c r="D2271" s="659" t="s">
        <v>11501</v>
      </c>
      <c r="E2271" s="661" t="s">
        <v>26</v>
      </c>
      <c r="F2271" s="831" t="s">
        <v>14992</v>
      </c>
      <c r="G2271" s="831"/>
      <c r="H2271" s="831">
        <v>0.49744450000000001</v>
      </c>
      <c r="I2271" s="831"/>
      <c r="J2271" s="832">
        <v>1.0944</v>
      </c>
      <c r="K2271" s="832"/>
      <c r="L2271" s="833"/>
    </row>
    <row r="2272" spans="1:12" ht="24" customHeight="1">
      <c r="A2272" s="664" t="s">
        <v>14073</v>
      </c>
      <c r="B2272" s="660" t="s">
        <v>14101</v>
      </c>
      <c r="C2272" s="659" t="s">
        <v>7</v>
      </c>
      <c r="D2272" s="659" t="s">
        <v>11582</v>
      </c>
      <c r="E2272" s="661" t="s">
        <v>26</v>
      </c>
      <c r="F2272" s="831" t="s">
        <v>14991</v>
      </c>
      <c r="G2272" s="831"/>
      <c r="H2272" s="831">
        <v>0.49744450000000001</v>
      </c>
      <c r="I2272" s="831"/>
      <c r="J2272" s="832">
        <v>0.1741</v>
      </c>
      <c r="K2272" s="832"/>
      <c r="L2272" s="833"/>
    </row>
    <row r="2273" spans="1:12" ht="17.100000000000001" customHeight="1">
      <c r="A2273" s="645"/>
      <c r="B2273" s="643"/>
      <c r="C2273" s="643"/>
      <c r="D2273" s="643"/>
      <c r="E2273" s="643"/>
      <c r="F2273" s="643"/>
      <c r="G2273" s="643"/>
      <c r="H2273" s="643"/>
      <c r="I2273" s="643"/>
      <c r="J2273" s="643" t="s">
        <v>14990</v>
      </c>
      <c r="K2273" s="643"/>
      <c r="L2273" s="646" t="s">
        <v>16071</v>
      </c>
    </row>
    <row r="2274" spans="1:12" ht="17.100000000000001" customHeight="1">
      <c r="A2274" s="640" t="s">
        <v>14988</v>
      </c>
      <c r="B2274" s="641"/>
      <c r="C2274" s="641"/>
      <c r="D2274" s="641"/>
      <c r="E2274" s="641"/>
      <c r="F2274" s="641"/>
      <c r="G2274" s="641"/>
      <c r="H2274" s="641"/>
      <c r="I2274" s="641"/>
      <c r="J2274" s="641"/>
      <c r="K2274" s="641"/>
      <c r="L2274" s="642"/>
    </row>
    <row r="2275" spans="1:12" ht="17.100000000000001" customHeight="1">
      <c r="A2275" s="645"/>
      <c r="B2275" s="643"/>
      <c r="C2275" s="643"/>
      <c r="D2275" s="643"/>
      <c r="E2275" s="643"/>
      <c r="F2275" s="643"/>
      <c r="G2275" s="643"/>
      <c r="H2275" s="643"/>
      <c r="I2275" s="643"/>
      <c r="J2275" s="643" t="s">
        <v>14987</v>
      </c>
      <c r="K2275" s="643"/>
      <c r="L2275" s="646" t="s">
        <v>16070</v>
      </c>
    </row>
    <row r="2276" spans="1:12" ht="17.100000000000001" customHeight="1">
      <c r="A2276" s="645"/>
      <c r="B2276" s="643"/>
      <c r="C2276" s="643"/>
      <c r="D2276" s="643"/>
      <c r="E2276" s="643"/>
      <c r="F2276" s="643"/>
      <c r="G2276" s="643"/>
      <c r="H2276" s="643"/>
      <c r="I2276" s="643"/>
      <c r="J2276" s="643" t="s">
        <v>14985</v>
      </c>
      <c r="K2276" s="643" t="s">
        <v>14984</v>
      </c>
      <c r="L2276" s="646" t="s">
        <v>16069</v>
      </c>
    </row>
    <row r="2277" spans="1:12" ht="17.100000000000001" customHeight="1">
      <c r="A2277" s="645"/>
      <c r="B2277" s="643"/>
      <c r="C2277" s="643"/>
      <c r="D2277" s="643"/>
      <c r="E2277" s="643"/>
      <c r="F2277" s="643"/>
      <c r="G2277" s="643"/>
      <c r="H2277" s="643"/>
      <c r="I2277" s="643"/>
      <c r="J2277" s="643" t="s">
        <v>14982</v>
      </c>
      <c r="K2277" s="643"/>
      <c r="L2277" s="646" t="s">
        <v>16068</v>
      </c>
    </row>
    <row r="2278" spans="1:12" ht="17.100000000000001" customHeight="1">
      <c r="A2278" s="645"/>
      <c r="B2278" s="643"/>
      <c r="C2278" s="643"/>
      <c r="D2278" s="643"/>
      <c r="E2278" s="643"/>
      <c r="F2278" s="643"/>
      <c r="G2278" s="643"/>
      <c r="H2278" s="643"/>
      <c r="I2278" s="643"/>
      <c r="J2278" s="643" t="s">
        <v>14980</v>
      </c>
      <c r="K2278" s="643" t="s">
        <v>14873</v>
      </c>
      <c r="L2278" s="646" t="s">
        <v>16067</v>
      </c>
    </row>
    <row r="2279" spans="1:12" ht="17.100000000000001" customHeight="1">
      <c r="A2279" s="645"/>
      <c r="B2279" s="643"/>
      <c r="C2279" s="643"/>
      <c r="D2279" s="643"/>
      <c r="E2279" s="643"/>
      <c r="F2279" s="643"/>
      <c r="G2279" s="643"/>
      <c r="H2279" s="643"/>
      <c r="I2279" s="643"/>
      <c r="J2279" s="643" t="s">
        <v>14978</v>
      </c>
      <c r="K2279" s="643"/>
      <c r="L2279" s="646" t="s">
        <v>16066</v>
      </c>
    </row>
    <row r="2280" spans="1:12" ht="30" customHeight="1">
      <c r="A2280" s="647"/>
      <c r="B2280" s="644"/>
      <c r="C2280" s="644"/>
      <c r="D2280" s="644"/>
      <c r="E2280" s="644"/>
      <c r="F2280" s="644"/>
      <c r="G2280" s="644"/>
      <c r="H2280" s="644"/>
      <c r="I2280" s="644"/>
      <c r="J2280" s="644"/>
      <c r="K2280" s="644"/>
      <c r="L2280" s="648"/>
    </row>
    <row r="2281" spans="1:12" ht="36" customHeight="1">
      <c r="A2281" s="662" t="s">
        <v>16158</v>
      </c>
      <c r="B2281" s="657" t="s">
        <v>14690</v>
      </c>
      <c r="C2281" s="656" t="s">
        <v>7</v>
      </c>
      <c r="D2281" s="656" t="s">
        <v>2002</v>
      </c>
      <c r="E2281" s="658" t="s">
        <v>49</v>
      </c>
      <c r="F2281" s="657"/>
      <c r="G2281" s="657"/>
      <c r="H2281" s="657"/>
      <c r="I2281" s="657"/>
      <c r="J2281" s="657"/>
      <c r="K2281" s="657"/>
      <c r="L2281" s="663"/>
    </row>
    <row r="2282" spans="1:12">
      <c r="A2282" s="827" t="s">
        <v>14098</v>
      </c>
      <c r="B2282" s="828"/>
      <c r="C2282" s="828"/>
      <c r="D2282" s="828"/>
      <c r="E2282" s="828"/>
      <c r="F2282" s="828"/>
      <c r="G2282" s="828"/>
      <c r="H2282" s="828"/>
      <c r="I2282" s="641"/>
      <c r="J2282" s="641"/>
      <c r="K2282" s="641"/>
      <c r="L2282" s="642"/>
    </row>
    <row r="2283" spans="1:12" ht="17.100000000000001" customHeight="1">
      <c r="A2283" s="640" t="s">
        <v>14994</v>
      </c>
      <c r="B2283" s="643" t="s">
        <v>14089</v>
      </c>
      <c r="C2283" s="641" t="s">
        <v>14088</v>
      </c>
      <c r="D2283" s="641" t="s">
        <v>14087</v>
      </c>
      <c r="E2283" s="644" t="s">
        <v>14085</v>
      </c>
      <c r="F2283" s="829" t="s">
        <v>14083</v>
      </c>
      <c r="G2283" s="829"/>
      <c r="H2283" s="829" t="s">
        <v>14993</v>
      </c>
      <c r="I2283" s="829"/>
      <c r="J2283" s="829" t="s">
        <v>14082</v>
      </c>
      <c r="K2283" s="829"/>
      <c r="L2283" s="830"/>
    </row>
    <row r="2284" spans="1:12" ht="24" customHeight="1">
      <c r="A2284" s="664" t="s">
        <v>14073</v>
      </c>
      <c r="B2284" s="660" t="s">
        <v>14277</v>
      </c>
      <c r="C2284" s="659" t="s">
        <v>7</v>
      </c>
      <c r="D2284" s="659" t="s">
        <v>11564</v>
      </c>
      <c r="E2284" s="661" t="s">
        <v>26</v>
      </c>
      <c r="F2284" s="831" t="s">
        <v>15249</v>
      </c>
      <c r="G2284" s="831"/>
      <c r="H2284" s="831">
        <v>0.36866569999999999</v>
      </c>
      <c r="I2284" s="831"/>
      <c r="J2284" s="832">
        <v>0.30599999999999999</v>
      </c>
      <c r="K2284" s="832"/>
      <c r="L2284" s="833"/>
    </row>
    <row r="2285" spans="1:12" ht="24" customHeight="1">
      <c r="A2285" s="664" t="s">
        <v>14073</v>
      </c>
      <c r="B2285" s="660" t="s">
        <v>14276</v>
      </c>
      <c r="C2285" s="659" t="s">
        <v>7</v>
      </c>
      <c r="D2285" s="659" t="s">
        <v>11590</v>
      </c>
      <c r="E2285" s="661" t="s">
        <v>26</v>
      </c>
      <c r="F2285" s="831" t="s">
        <v>15248</v>
      </c>
      <c r="G2285" s="831"/>
      <c r="H2285" s="831">
        <v>0.36866569999999999</v>
      </c>
      <c r="I2285" s="831"/>
      <c r="J2285" s="832">
        <v>8.8499999999999995E-2</v>
      </c>
      <c r="K2285" s="832"/>
      <c r="L2285" s="833"/>
    </row>
    <row r="2286" spans="1:12" ht="17.100000000000001" customHeight="1">
      <c r="A2286" s="645"/>
      <c r="B2286" s="643"/>
      <c r="C2286" s="643"/>
      <c r="D2286" s="643"/>
      <c r="E2286" s="643"/>
      <c r="F2286" s="643"/>
      <c r="G2286" s="643"/>
      <c r="H2286" s="643"/>
      <c r="I2286" s="643"/>
      <c r="J2286" s="643" t="s">
        <v>14990</v>
      </c>
      <c r="K2286" s="643"/>
      <c r="L2286" s="646" t="s">
        <v>15210</v>
      </c>
    </row>
    <row r="2287" spans="1:12">
      <c r="A2287" s="827" t="s">
        <v>14092</v>
      </c>
      <c r="B2287" s="828"/>
      <c r="C2287" s="828"/>
      <c r="D2287" s="828"/>
      <c r="E2287" s="828"/>
      <c r="F2287" s="828"/>
      <c r="G2287" s="828"/>
      <c r="H2287" s="828"/>
      <c r="I2287" s="641"/>
      <c r="J2287" s="641"/>
      <c r="K2287" s="641"/>
      <c r="L2287" s="642"/>
    </row>
    <row r="2288" spans="1:12" ht="17.100000000000001" customHeight="1">
      <c r="A2288" s="640" t="s">
        <v>14994</v>
      </c>
      <c r="B2288" s="643" t="s">
        <v>14089</v>
      </c>
      <c r="C2288" s="641" t="s">
        <v>14088</v>
      </c>
      <c r="D2288" s="641" t="s">
        <v>14087</v>
      </c>
      <c r="E2288" s="644" t="s">
        <v>14085</v>
      </c>
      <c r="F2288" s="829" t="s">
        <v>14083</v>
      </c>
      <c r="G2288" s="829"/>
      <c r="H2288" s="829" t="s">
        <v>14993</v>
      </c>
      <c r="I2288" s="829"/>
      <c r="J2288" s="829" t="s">
        <v>14082</v>
      </c>
      <c r="K2288" s="829"/>
      <c r="L2288" s="830"/>
    </row>
    <row r="2289" spans="1:12" ht="24" customHeight="1">
      <c r="A2289" s="664" t="s">
        <v>14073</v>
      </c>
      <c r="B2289" s="660" t="s">
        <v>14290</v>
      </c>
      <c r="C2289" s="659" t="s">
        <v>7</v>
      </c>
      <c r="D2289" s="659" t="s">
        <v>5473</v>
      </c>
      <c r="E2289" s="661" t="s">
        <v>26</v>
      </c>
      <c r="F2289" s="831" t="s">
        <v>15246</v>
      </c>
      <c r="G2289" s="831"/>
      <c r="H2289" s="831">
        <v>0.18670439999999999</v>
      </c>
      <c r="I2289" s="831"/>
      <c r="J2289" s="832">
        <v>0.95030000000000003</v>
      </c>
      <c r="K2289" s="832"/>
      <c r="L2289" s="833"/>
    </row>
    <row r="2290" spans="1:12" ht="24" customHeight="1">
      <c r="A2290" s="664" t="s">
        <v>14073</v>
      </c>
      <c r="B2290" s="660" t="s">
        <v>14278</v>
      </c>
      <c r="C2290" s="659" t="s">
        <v>7</v>
      </c>
      <c r="D2290" s="659" t="s">
        <v>6260</v>
      </c>
      <c r="E2290" s="661" t="s">
        <v>26</v>
      </c>
      <c r="F2290" s="831" t="s">
        <v>15040</v>
      </c>
      <c r="G2290" s="831"/>
      <c r="H2290" s="831">
        <v>0.18670439999999999</v>
      </c>
      <c r="I2290" s="831"/>
      <c r="J2290" s="832">
        <v>1.3424</v>
      </c>
      <c r="K2290" s="832"/>
      <c r="L2290" s="833"/>
    </row>
    <row r="2291" spans="1:12" ht="17.100000000000001" customHeight="1">
      <c r="A2291" s="645"/>
      <c r="B2291" s="643"/>
      <c r="C2291" s="643"/>
      <c r="D2291" s="643"/>
      <c r="E2291" s="643"/>
      <c r="F2291" s="643"/>
      <c r="G2291" s="643"/>
      <c r="H2291" s="643"/>
      <c r="I2291" s="643"/>
      <c r="J2291" s="643" t="s">
        <v>14990</v>
      </c>
      <c r="K2291" s="643"/>
      <c r="L2291" s="646" t="s">
        <v>16157</v>
      </c>
    </row>
    <row r="2292" spans="1:12">
      <c r="A2292" s="827" t="s">
        <v>14071</v>
      </c>
      <c r="B2292" s="828"/>
      <c r="C2292" s="828"/>
      <c r="D2292" s="828"/>
      <c r="E2292" s="828"/>
      <c r="F2292" s="828"/>
      <c r="G2292" s="828"/>
      <c r="H2292" s="828"/>
      <c r="I2292" s="641"/>
      <c r="J2292" s="641"/>
      <c r="K2292" s="641"/>
      <c r="L2292" s="642"/>
    </row>
    <row r="2293" spans="1:12" ht="17.100000000000001" customHeight="1">
      <c r="A2293" s="640" t="s">
        <v>14994</v>
      </c>
      <c r="B2293" s="643" t="s">
        <v>14089</v>
      </c>
      <c r="C2293" s="641" t="s">
        <v>14088</v>
      </c>
      <c r="D2293" s="641" t="s">
        <v>14087</v>
      </c>
      <c r="E2293" s="644" t="s">
        <v>14085</v>
      </c>
      <c r="F2293" s="829" t="s">
        <v>14083</v>
      </c>
      <c r="G2293" s="829"/>
      <c r="H2293" s="829" t="s">
        <v>14993</v>
      </c>
      <c r="I2293" s="829"/>
      <c r="J2293" s="829" t="s">
        <v>14082</v>
      </c>
      <c r="K2293" s="829"/>
      <c r="L2293" s="830"/>
    </row>
    <row r="2294" spans="1:12" ht="24" customHeight="1">
      <c r="A2294" s="664" t="s">
        <v>14073</v>
      </c>
      <c r="B2294" s="660" t="s">
        <v>14637</v>
      </c>
      <c r="C2294" s="659" t="s">
        <v>7</v>
      </c>
      <c r="D2294" s="659" t="s">
        <v>5485</v>
      </c>
      <c r="E2294" s="661" t="s">
        <v>49</v>
      </c>
      <c r="F2294" s="831" t="s">
        <v>15996</v>
      </c>
      <c r="G2294" s="831"/>
      <c r="H2294" s="831">
        <v>2</v>
      </c>
      <c r="I2294" s="831"/>
      <c r="J2294" s="832">
        <v>6.6</v>
      </c>
      <c r="K2294" s="832"/>
      <c r="L2294" s="833"/>
    </row>
    <row r="2295" spans="1:12" ht="36" customHeight="1">
      <c r="A2295" s="664" t="s">
        <v>14073</v>
      </c>
      <c r="B2295" s="660" t="s">
        <v>14622</v>
      </c>
      <c r="C2295" s="659" t="s">
        <v>7</v>
      </c>
      <c r="D2295" s="659" t="s">
        <v>8112</v>
      </c>
      <c r="E2295" s="661" t="s">
        <v>49</v>
      </c>
      <c r="F2295" s="831" t="s">
        <v>15968</v>
      </c>
      <c r="G2295" s="831"/>
      <c r="H2295" s="831">
        <v>9.1999999999999998E-2</v>
      </c>
      <c r="I2295" s="831"/>
      <c r="J2295" s="832">
        <v>2.69</v>
      </c>
      <c r="K2295" s="832"/>
      <c r="L2295" s="833"/>
    </row>
    <row r="2296" spans="1:12" ht="24" customHeight="1">
      <c r="A2296" s="664" t="s">
        <v>14073</v>
      </c>
      <c r="B2296" s="660" t="s">
        <v>14657</v>
      </c>
      <c r="C2296" s="659" t="s">
        <v>7</v>
      </c>
      <c r="D2296" s="659" t="s">
        <v>8144</v>
      </c>
      <c r="E2296" s="661" t="s">
        <v>49</v>
      </c>
      <c r="F2296" s="831" t="s">
        <v>16044</v>
      </c>
      <c r="G2296" s="831"/>
      <c r="H2296" s="831">
        <v>1</v>
      </c>
      <c r="I2296" s="831"/>
      <c r="J2296" s="832">
        <v>35.93</v>
      </c>
      <c r="K2296" s="832"/>
      <c r="L2296" s="833"/>
    </row>
    <row r="2297" spans="1:12" ht="17.100000000000001" customHeight="1">
      <c r="A2297" s="645"/>
      <c r="B2297" s="643"/>
      <c r="C2297" s="643"/>
      <c r="D2297" s="643"/>
      <c r="E2297" s="643"/>
      <c r="F2297" s="643"/>
      <c r="G2297" s="643"/>
      <c r="H2297" s="643"/>
      <c r="I2297" s="643"/>
      <c r="J2297" s="643" t="s">
        <v>14990</v>
      </c>
      <c r="K2297" s="643"/>
      <c r="L2297" s="646" t="s">
        <v>16043</v>
      </c>
    </row>
    <row r="2298" spans="1:12">
      <c r="A2298" s="827" t="s">
        <v>14094</v>
      </c>
      <c r="B2298" s="828"/>
      <c r="C2298" s="828"/>
      <c r="D2298" s="828"/>
      <c r="E2298" s="828"/>
      <c r="F2298" s="828"/>
      <c r="G2298" s="828"/>
      <c r="H2298" s="828"/>
      <c r="I2298" s="641"/>
      <c r="J2298" s="641"/>
      <c r="K2298" s="641"/>
      <c r="L2298" s="642"/>
    </row>
    <row r="2299" spans="1:12" ht="17.100000000000001" customHeight="1">
      <c r="A2299" s="640" t="s">
        <v>14994</v>
      </c>
      <c r="B2299" s="643" t="s">
        <v>14089</v>
      </c>
      <c r="C2299" s="641" t="s">
        <v>14088</v>
      </c>
      <c r="D2299" s="641" t="s">
        <v>14087</v>
      </c>
      <c r="E2299" s="644" t="s">
        <v>14085</v>
      </c>
      <c r="F2299" s="829" t="s">
        <v>14083</v>
      </c>
      <c r="G2299" s="829"/>
      <c r="H2299" s="829" t="s">
        <v>14993</v>
      </c>
      <c r="I2299" s="829"/>
      <c r="J2299" s="829" t="s">
        <v>14082</v>
      </c>
      <c r="K2299" s="829"/>
      <c r="L2299" s="830"/>
    </row>
    <row r="2300" spans="1:12" ht="24" customHeight="1">
      <c r="A2300" s="664" t="s">
        <v>14073</v>
      </c>
      <c r="B2300" s="660" t="s">
        <v>14095</v>
      </c>
      <c r="C2300" s="659" t="s">
        <v>7</v>
      </c>
      <c r="D2300" s="659" t="s">
        <v>11736</v>
      </c>
      <c r="E2300" s="661" t="s">
        <v>26</v>
      </c>
      <c r="F2300" s="831" t="s">
        <v>14996</v>
      </c>
      <c r="G2300" s="831"/>
      <c r="H2300" s="831">
        <v>0.36866569999999999</v>
      </c>
      <c r="I2300" s="831"/>
      <c r="J2300" s="832">
        <v>0.26179999999999998</v>
      </c>
      <c r="K2300" s="832"/>
      <c r="L2300" s="833"/>
    </row>
    <row r="2301" spans="1:12" ht="17.100000000000001" customHeight="1">
      <c r="A2301" s="645"/>
      <c r="B2301" s="643"/>
      <c r="C2301" s="643"/>
      <c r="D2301" s="643"/>
      <c r="E2301" s="643"/>
      <c r="F2301" s="643"/>
      <c r="G2301" s="643"/>
      <c r="H2301" s="643"/>
      <c r="I2301" s="643"/>
      <c r="J2301" s="643" t="s">
        <v>14990</v>
      </c>
      <c r="K2301" s="643"/>
      <c r="L2301" s="646" t="s">
        <v>15452</v>
      </c>
    </row>
    <row r="2302" spans="1:12">
      <c r="A2302" s="827" t="s">
        <v>14096</v>
      </c>
      <c r="B2302" s="828"/>
      <c r="C2302" s="828"/>
      <c r="D2302" s="828"/>
      <c r="E2302" s="828"/>
      <c r="F2302" s="828"/>
      <c r="G2302" s="828"/>
      <c r="H2302" s="828"/>
      <c r="I2302" s="641"/>
      <c r="J2302" s="641"/>
      <c r="K2302" s="641"/>
      <c r="L2302" s="642"/>
    </row>
    <row r="2303" spans="1:12" ht="17.100000000000001" customHeight="1">
      <c r="A2303" s="640" t="s">
        <v>14994</v>
      </c>
      <c r="B2303" s="643" t="s">
        <v>14089</v>
      </c>
      <c r="C2303" s="641" t="s">
        <v>14088</v>
      </c>
      <c r="D2303" s="641" t="s">
        <v>14087</v>
      </c>
      <c r="E2303" s="644" t="s">
        <v>14085</v>
      </c>
      <c r="F2303" s="829" t="s">
        <v>14083</v>
      </c>
      <c r="G2303" s="829"/>
      <c r="H2303" s="829" t="s">
        <v>14993</v>
      </c>
      <c r="I2303" s="829"/>
      <c r="J2303" s="829" t="s">
        <v>14082</v>
      </c>
      <c r="K2303" s="829"/>
      <c r="L2303" s="830"/>
    </row>
    <row r="2304" spans="1:12" ht="24" customHeight="1">
      <c r="A2304" s="664" t="s">
        <v>14073</v>
      </c>
      <c r="B2304" s="660" t="s">
        <v>14097</v>
      </c>
      <c r="C2304" s="659" t="s">
        <v>7</v>
      </c>
      <c r="D2304" s="659" t="s">
        <v>11676</v>
      </c>
      <c r="E2304" s="661" t="s">
        <v>26</v>
      </c>
      <c r="F2304" s="831" t="s">
        <v>14995</v>
      </c>
      <c r="G2304" s="831"/>
      <c r="H2304" s="831">
        <v>0.36866569999999999</v>
      </c>
      <c r="I2304" s="831"/>
      <c r="J2304" s="832">
        <v>2.58E-2</v>
      </c>
      <c r="K2304" s="832"/>
      <c r="L2304" s="833"/>
    </row>
    <row r="2305" spans="1:12" ht="17.100000000000001" customHeight="1">
      <c r="A2305" s="645"/>
      <c r="B2305" s="643"/>
      <c r="C2305" s="643"/>
      <c r="D2305" s="643"/>
      <c r="E2305" s="643"/>
      <c r="F2305" s="643"/>
      <c r="G2305" s="643"/>
      <c r="H2305" s="643"/>
      <c r="I2305" s="643"/>
      <c r="J2305" s="643" t="s">
        <v>14990</v>
      </c>
      <c r="K2305" s="643"/>
      <c r="L2305" s="646" t="s">
        <v>15083</v>
      </c>
    </row>
    <row r="2306" spans="1:12">
      <c r="A2306" s="827" t="s">
        <v>14100</v>
      </c>
      <c r="B2306" s="828"/>
      <c r="C2306" s="828"/>
      <c r="D2306" s="828"/>
      <c r="E2306" s="828"/>
      <c r="F2306" s="828"/>
      <c r="G2306" s="828"/>
      <c r="H2306" s="828"/>
      <c r="I2306" s="641"/>
      <c r="J2306" s="641"/>
      <c r="K2306" s="641"/>
      <c r="L2306" s="642"/>
    </row>
    <row r="2307" spans="1:12" ht="17.100000000000001" customHeight="1">
      <c r="A2307" s="640" t="s">
        <v>14994</v>
      </c>
      <c r="B2307" s="643" t="s">
        <v>14089</v>
      </c>
      <c r="C2307" s="641" t="s">
        <v>14088</v>
      </c>
      <c r="D2307" s="641" t="s">
        <v>14087</v>
      </c>
      <c r="E2307" s="644" t="s">
        <v>14085</v>
      </c>
      <c r="F2307" s="829" t="s">
        <v>14083</v>
      </c>
      <c r="G2307" s="829"/>
      <c r="H2307" s="829" t="s">
        <v>14993</v>
      </c>
      <c r="I2307" s="829"/>
      <c r="J2307" s="829" t="s">
        <v>14082</v>
      </c>
      <c r="K2307" s="829"/>
      <c r="L2307" s="830"/>
    </row>
    <row r="2308" spans="1:12" ht="24" customHeight="1">
      <c r="A2308" s="664" t="s">
        <v>14073</v>
      </c>
      <c r="B2308" s="660" t="s">
        <v>14103</v>
      </c>
      <c r="C2308" s="659" t="s">
        <v>7</v>
      </c>
      <c r="D2308" s="659" t="s">
        <v>11501</v>
      </c>
      <c r="E2308" s="661" t="s">
        <v>26</v>
      </c>
      <c r="F2308" s="831" t="s">
        <v>14992</v>
      </c>
      <c r="G2308" s="831"/>
      <c r="H2308" s="831">
        <v>0.36866569999999999</v>
      </c>
      <c r="I2308" s="831"/>
      <c r="J2308" s="832">
        <v>0.81110000000000004</v>
      </c>
      <c r="K2308" s="832"/>
      <c r="L2308" s="833"/>
    </row>
    <row r="2309" spans="1:12" ht="24" customHeight="1">
      <c r="A2309" s="664" t="s">
        <v>14073</v>
      </c>
      <c r="B2309" s="660" t="s">
        <v>14101</v>
      </c>
      <c r="C2309" s="659" t="s">
        <v>7</v>
      </c>
      <c r="D2309" s="659" t="s">
        <v>11582</v>
      </c>
      <c r="E2309" s="661" t="s">
        <v>26</v>
      </c>
      <c r="F2309" s="831" t="s">
        <v>14991</v>
      </c>
      <c r="G2309" s="831"/>
      <c r="H2309" s="831">
        <v>0.36866569999999999</v>
      </c>
      <c r="I2309" s="831"/>
      <c r="J2309" s="832">
        <v>0.129</v>
      </c>
      <c r="K2309" s="832"/>
      <c r="L2309" s="833"/>
    </row>
    <row r="2310" spans="1:12" ht="17.100000000000001" customHeight="1">
      <c r="A2310" s="645"/>
      <c r="B2310" s="643"/>
      <c r="C2310" s="643"/>
      <c r="D2310" s="643"/>
      <c r="E2310" s="643"/>
      <c r="F2310" s="643"/>
      <c r="G2310" s="643"/>
      <c r="H2310" s="643"/>
      <c r="I2310" s="643"/>
      <c r="J2310" s="643" t="s">
        <v>14990</v>
      </c>
      <c r="K2310" s="643"/>
      <c r="L2310" s="646" t="s">
        <v>16156</v>
      </c>
    </row>
    <row r="2311" spans="1:12" ht="17.100000000000001" customHeight="1">
      <c r="A2311" s="640" t="s">
        <v>14988</v>
      </c>
      <c r="B2311" s="641"/>
      <c r="C2311" s="641"/>
      <c r="D2311" s="641"/>
      <c r="E2311" s="641"/>
      <c r="F2311" s="641"/>
      <c r="G2311" s="641"/>
      <c r="H2311" s="641"/>
      <c r="I2311" s="641"/>
      <c r="J2311" s="641"/>
      <c r="K2311" s="641"/>
      <c r="L2311" s="642"/>
    </row>
    <row r="2312" spans="1:12" ht="17.100000000000001" customHeight="1">
      <c r="A2312" s="645"/>
      <c r="B2312" s="643"/>
      <c r="C2312" s="643"/>
      <c r="D2312" s="643"/>
      <c r="E2312" s="643"/>
      <c r="F2312" s="643"/>
      <c r="G2312" s="643"/>
      <c r="H2312" s="643"/>
      <c r="I2312" s="643"/>
      <c r="J2312" s="643" t="s">
        <v>14987</v>
      </c>
      <c r="K2312" s="643"/>
      <c r="L2312" s="646" t="s">
        <v>16155</v>
      </c>
    </row>
    <row r="2313" spans="1:12" ht="17.100000000000001" customHeight="1">
      <c r="A2313" s="645"/>
      <c r="B2313" s="643"/>
      <c r="C2313" s="643"/>
      <c r="D2313" s="643"/>
      <c r="E2313" s="643"/>
      <c r="F2313" s="643"/>
      <c r="G2313" s="643"/>
      <c r="H2313" s="643"/>
      <c r="I2313" s="643"/>
      <c r="J2313" s="643" t="s">
        <v>14985</v>
      </c>
      <c r="K2313" s="643" t="s">
        <v>14984</v>
      </c>
      <c r="L2313" s="646" t="s">
        <v>16154</v>
      </c>
    </row>
    <row r="2314" spans="1:12" ht="17.100000000000001" customHeight="1">
      <c r="A2314" s="645"/>
      <c r="B2314" s="643"/>
      <c r="C2314" s="643"/>
      <c r="D2314" s="643"/>
      <c r="E2314" s="643"/>
      <c r="F2314" s="643"/>
      <c r="G2314" s="643"/>
      <c r="H2314" s="643"/>
      <c r="I2314" s="643"/>
      <c r="J2314" s="643" t="s">
        <v>14982</v>
      </c>
      <c r="K2314" s="643"/>
      <c r="L2314" s="646" t="s">
        <v>16153</v>
      </c>
    </row>
    <row r="2315" spans="1:12" ht="17.100000000000001" customHeight="1">
      <c r="A2315" s="645"/>
      <c r="B2315" s="643"/>
      <c r="C2315" s="643"/>
      <c r="D2315" s="643"/>
      <c r="E2315" s="643"/>
      <c r="F2315" s="643"/>
      <c r="G2315" s="643"/>
      <c r="H2315" s="643"/>
      <c r="I2315" s="643"/>
      <c r="J2315" s="643" t="s">
        <v>14980</v>
      </c>
      <c r="K2315" s="643" t="s">
        <v>14873</v>
      </c>
      <c r="L2315" s="646" t="s">
        <v>16152</v>
      </c>
    </row>
    <row r="2316" spans="1:12" ht="17.100000000000001" customHeight="1">
      <c r="A2316" s="645"/>
      <c r="B2316" s="643"/>
      <c r="C2316" s="643"/>
      <c r="D2316" s="643"/>
      <c r="E2316" s="643"/>
      <c r="F2316" s="643"/>
      <c r="G2316" s="643"/>
      <c r="H2316" s="643"/>
      <c r="I2316" s="643"/>
      <c r="J2316" s="643" t="s">
        <v>14978</v>
      </c>
      <c r="K2316" s="643"/>
      <c r="L2316" s="646" t="s">
        <v>16151</v>
      </c>
    </row>
    <row r="2317" spans="1:12" ht="30" customHeight="1">
      <c r="A2317" s="647"/>
      <c r="B2317" s="644"/>
      <c r="C2317" s="644"/>
      <c r="D2317" s="644"/>
      <c r="E2317" s="644"/>
      <c r="F2317" s="644"/>
      <c r="G2317" s="644"/>
      <c r="H2317" s="644"/>
      <c r="I2317" s="644"/>
      <c r="J2317" s="644"/>
      <c r="K2317" s="644"/>
      <c r="L2317" s="648"/>
    </row>
    <row r="2318" spans="1:12" ht="36" customHeight="1">
      <c r="A2318" s="662" t="s">
        <v>16150</v>
      </c>
      <c r="B2318" s="657" t="s">
        <v>14805</v>
      </c>
      <c r="C2318" s="656" t="s">
        <v>7</v>
      </c>
      <c r="D2318" s="656" t="s">
        <v>2120</v>
      </c>
      <c r="E2318" s="658" t="s">
        <v>18</v>
      </c>
      <c r="F2318" s="657"/>
      <c r="G2318" s="657"/>
      <c r="H2318" s="657"/>
      <c r="I2318" s="657"/>
      <c r="J2318" s="657"/>
      <c r="K2318" s="657"/>
      <c r="L2318" s="663"/>
    </row>
    <row r="2319" spans="1:12">
      <c r="A2319" s="827" t="s">
        <v>14098</v>
      </c>
      <c r="B2319" s="828"/>
      <c r="C2319" s="828"/>
      <c r="D2319" s="828"/>
      <c r="E2319" s="828"/>
      <c r="F2319" s="828"/>
      <c r="G2319" s="828"/>
      <c r="H2319" s="828"/>
      <c r="I2319" s="641"/>
      <c r="J2319" s="641"/>
      <c r="K2319" s="641"/>
      <c r="L2319" s="642"/>
    </row>
    <row r="2320" spans="1:12" ht="17.100000000000001" customHeight="1">
      <c r="A2320" s="640" t="s">
        <v>14994</v>
      </c>
      <c r="B2320" s="643" t="s">
        <v>14089</v>
      </c>
      <c r="C2320" s="641" t="s">
        <v>14088</v>
      </c>
      <c r="D2320" s="641" t="s">
        <v>14087</v>
      </c>
      <c r="E2320" s="644" t="s">
        <v>14085</v>
      </c>
      <c r="F2320" s="829" t="s">
        <v>14083</v>
      </c>
      <c r="G2320" s="829"/>
      <c r="H2320" s="829" t="s">
        <v>14993</v>
      </c>
      <c r="I2320" s="829"/>
      <c r="J2320" s="829" t="s">
        <v>14082</v>
      </c>
      <c r="K2320" s="829"/>
      <c r="L2320" s="830"/>
    </row>
    <row r="2321" spans="1:12" ht="24" customHeight="1">
      <c r="A2321" s="664" t="s">
        <v>14073</v>
      </c>
      <c r="B2321" s="660" t="s">
        <v>14277</v>
      </c>
      <c r="C2321" s="659" t="s">
        <v>7</v>
      </c>
      <c r="D2321" s="659" t="s">
        <v>11564</v>
      </c>
      <c r="E2321" s="661" t="s">
        <v>26</v>
      </c>
      <c r="F2321" s="831" t="s">
        <v>15249</v>
      </c>
      <c r="G2321" s="831"/>
      <c r="H2321" s="831">
        <v>1.4751818999999999</v>
      </c>
      <c r="I2321" s="831"/>
      <c r="J2321" s="832">
        <v>1.2243999999999999</v>
      </c>
      <c r="K2321" s="832"/>
      <c r="L2321" s="833"/>
    </row>
    <row r="2322" spans="1:12" ht="24" customHeight="1">
      <c r="A2322" s="664" t="s">
        <v>14073</v>
      </c>
      <c r="B2322" s="660" t="s">
        <v>14276</v>
      </c>
      <c r="C2322" s="659" t="s">
        <v>7</v>
      </c>
      <c r="D2322" s="659" t="s">
        <v>11590</v>
      </c>
      <c r="E2322" s="661" t="s">
        <v>26</v>
      </c>
      <c r="F2322" s="831" t="s">
        <v>15248</v>
      </c>
      <c r="G2322" s="831"/>
      <c r="H2322" s="831">
        <v>1.4751818999999999</v>
      </c>
      <c r="I2322" s="831"/>
      <c r="J2322" s="832">
        <v>0.35399999999999998</v>
      </c>
      <c r="K2322" s="832"/>
      <c r="L2322" s="833"/>
    </row>
    <row r="2323" spans="1:12" ht="17.100000000000001" customHeight="1">
      <c r="A2323" s="645"/>
      <c r="B2323" s="643"/>
      <c r="C2323" s="643"/>
      <c r="D2323" s="643"/>
      <c r="E2323" s="643"/>
      <c r="F2323" s="643"/>
      <c r="G2323" s="643"/>
      <c r="H2323" s="643"/>
      <c r="I2323" s="643"/>
      <c r="J2323" s="643" t="s">
        <v>14990</v>
      </c>
      <c r="K2323" s="643"/>
      <c r="L2323" s="646" t="s">
        <v>15907</v>
      </c>
    </row>
    <row r="2324" spans="1:12">
      <c r="A2324" s="827" t="s">
        <v>14092</v>
      </c>
      <c r="B2324" s="828"/>
      <c r="C2324" s="828"/>
      <c r="D2324" s="828"/>
      <c r="E2324" s="828"/>
      <c r="F2324" s="828"/>
      <c r="G2324" s="828"/>
      <c r="H2324" s="828"/>
      <c r="I2324" s="641"/>
      <c r="J2324" s="641"/>
      <c r="K2324" s="641"/>
      <c r="L2324" s="642"/>
    </row>
    <row r="2325" spans="1:12" ht="17.100000000000001" customHeight="1">
      <c r="A2325" s="640" t="s">
        <v>14994</v>
      </c>
      <c r="B2325" s="643" t="s">
        <v>14089</v>
      </c>
      <c r="C2325" s="641" t="s">
        <v>14088</v>
      </c>
      <c r="D2325" s="641" t="s">
        <v>14087</v>
      </c>
      <c r="E2325" s="644" t="s">
        <v>14085</v>
      </c>
      <c r="F2325" s="829" t="s">
        <v>14083</v>
      </c>
      <c r="G2325" s="829"/>
      <c r="H2325" s="829" t="s">
        <v>14993</v>
      </c>
      <c r="I2325" s="829"/>
      <c r="J2325" s="829" t="s">
        <v>14082</v>
      </c>
      <c r="K2325" s="829"/>
      <c r="L2325" s="830"/>
    </row>
    <row r="2326" spans="1:12" ht="24" customHeight="1">
      <c r="A2326" s="664" t="s">
        <v>14073</v>
      </c>
      <c r="B2326" s="660" t="s">
        <v>14290</v>
      </c>
      <c r="C2326" s="659" t="s">
        <v>7</v>
      </c>
      <c r="D2326" s="659" t="s">
        <v>5473</v>
      </c>
      <c r="E2326" s="661" t="s">
        <v>26</v>
      </c>
      <c r="F2326" s="831" t="s">
        <v>15246</v>
      </c>
      <c r="G2326" s="831"/>
      <c r="H2326" s="831">
        <v>0.74770270000000005</v>
      </c>
      <c r="I2326" s="831"/>
      <c r="J2326" s="832">
        <v>3.8058000000000001</v>
      </c>
      <c r="K2326" s="832"/>
      <c r="L2326" s="833"/>
    </row>
    <row r="2327" spans="1:12" ht="24" customHeight="1">
      <c r="A2327" s="664" t="s">
        <v>14073</v>
      </c>
      <c r="B2327" s="660" t="s">
        <v>14278</v>
      </c>
      <c r="C2327" s="659" t="s">
        <v>7</v>
      </c>
      <c r="D2327" s="659" t="s">
        <v>6260</v>
      </c>
      <c r="E2327" s="661" t="s">
        <v>26</v>
      </c>
      <c r="F2327" s="831" t="s">
        <v>15040</v>
      </c>
      <c r="G2327" s="831"/>
      <c r="H2327" s="831">
        <v>0.74770270000000005</v>
      </c>
      <c r="I2327" s="831"/>
      <c r="J2327" s="832">
        <v>5.3760000000000003</v>
      </c>
      <c r="K2327" s="832"/>
      <c r="L2327" s="833"/>
    </row>
    <row r="2328" spans="1:12" ht="17.100000000000001" customHeight="1">
      <c r="A2328" s="645"/>
      <c r="B2328" s="643"/>
      <c r="C2328" s="643"/>
      <c r="D2328" s="643"/>
      <c r="E2328" s="643"/>
      <c r="F2328" s="643"/>
      <c r="G2328" s="643"/>
      <c r="H2328" s="643"/>
      <c r="I2328" s="643"/>
      <c r="J2328" s="643" t="s">
        <v>14990</v>
      </c>
      <c r="K2328" s="643"/>
      <c r="L2328" s="646" t="s">
        <v>16149</v>
      </c>
    </row>
    <row r="2329" spans="1:12">
      <c r="A2329" s="827" t="s">
        <v>14071</v>
      </c>
      <c r="B2329" s="828"/>
      <c r="C2329" s="828"/>
      <c r="D2329" s="828"/>
      <c r="E2329" s="828"/>
      <c r="F2329" s="828"/>
      <c r="G2329" s="828"/>
      <c r="H2329" s="828"/>
      <c r="I2329" s="641"/>
      <c r="J2329" s="641"/>
      <c r="K2329" s="641"/>
      <c r="L2329" s="642"/>
    </row>
    <row r="2330" spans="1:12" ht="17.100000000000001" customHeight="1">
      <c r="A2330" s="640" t="s">
        <v>14994</v>
      </c>
      <c r="B2330" s="643" t="s">
        <v>14089</v>
      </c>
      <c r="C2330" s="641" t="s">
        <v>14088</v>
      </c>
      <c r="D2330" s="641" t="s">
        <v>14087</v>
      </c>
      <c r="E2330" s="644" t="s">
        <v>14085</v>
      </c>
      <c r="F2330" s="829" t="s">
        <v>14083</v>
      </c>
      <c r="G2330" s="829"/>
      <c r="H2330" s="829" t="s">
        <v>14993</v>
      </c>
      <c r="I2330" s="829"/>
      <c r="J2330" s="829" t="s">
        <v>14082</v>
      </c>
      <c r="K2330" s="829"/>
      <c r="L2330" s="830"/>
    </row>
    <row r="2331" spans="1:12" ht="24" customHeight="1">
      <c r="A2331" s="664" t="s">
        <v>14073</v>
      </c>
      <c r="B2331" s="660" t="s">
        <v>14439</v>
      </c>
      <c r="C2331" s="659" t="s">
        <v>7</v>
      </c>
      <c r="D2331" s="659" t="s">
        <v>9083</v>
      </c>
      <c r="E2331" s="661" t="s">
        <v>49</v>
      </c>
      <c r="F2331" s="831" t="s">
        <v>15348</v>
      </c>
      <c r="G2331" s="831"/>
      <c r="H2331" s="831">
        <v>0.247</v>
      </c>
      <c r="I2331" s="831"/>
      <c r="J2331" s="832">
        <v>0.45</v>
      </c>
      <c r="K2331" s="832"/>
      <c r="L2331" s="833"/>
    </row>
    <row r="2332" spans="1:12" ht="24" customHeight="1">
      <c r="A2332" s="664" t="s">
        <v>14073</v>
      </c>
      <c r="B2332" s="660" t="s">
        <v>14440</v>
      </c>
      <c r="C2332" s="659" t="s">
        <v>7</v>
      </c>
      <c r="D2332" s="659" t="s">
        <v>5456</v>
      </c>
      <c r="E2332" s="661" t="s">
        <v>49</v>
      </c>
      <c r="F2332" s="831" t="s">
        <v>15347</v>
      </c>
      <c r="G2332" s="831"/>
      <c r="H2332" s="831">
        <v>3.6299999999999999E-2</v>
      </c>
      <c r="I2332" s="831"/>
      <c r="J2332" s="832">
        <v>2.9</v>
      </c>
      <c r="K2332" s="832"/>
      <c r="L2332" s="833"/>
    </row>
    <row r="2333" spans="1:12" ht="24" customHeight="1">
      <c r="A2333" s="664" t="s">
        <v>14073</v>
      </c>
      <c r="B2333" s="660" t="s">
        <v>14438</v>
      </c>
      <c r="C2333" s="659" t="s">
        <v>7</v>
      </c>
      <c r="D2333" s="659" t="s">
        <v>8116</v>
      </c>
      <c r="E2333" s="661" t="s">
        <v>49</v>
      </c>
      <c r="F2333" s="831" t="s">
        <v>15346</v>
      </c>
      <c r="G2333" s="831"/>
      <c r="H2333" s="831">
        <v>5.9299999999999999E-2</v>
      </c>
      <c r="I2333" s="831"/>
      <c r="J2333" s="832">
        <v>4.1100000000000003</v>
      </c>
      <c r="K2333" s="832"/>
      <c r="L2333" s="833"/>
    </row>
    <row r="2334" spans="1:12" ht="24" customHeight="1">
      <c r="A2334" s="664" t="s">
        <v>14073</v>
      </c>
      <c r="B2334" s="660" t="s">
        <v>14437</v>
      </c>
      <c r="C2334" s="659" t="s">
        <v>7</v>
      </c>
      <c r="D2334" s="659" t="s">
        <v>7238</v>
      </c>
      <c r="E2334" s="661" t="s">
        <v>18</v>
      </c>
      <c r="F2334" s="831" t="s">
        <v>15345</v>
      </c>
      <c r="G2334" s="831"/>
      <c r="H2334" s="831">
        <v>1.05</v>
      </c>
      <c r="I2334" s="831"/>
      <c r="J2334" s="832">
        <v>9.4</v>
      </c>
      <c r="K2334" s="832"/>
      <c r="L2334" s="833"/>
    </row>
    <row r="2335" spans="1:12" ht="17.100000000000001" customHeight="1">
      <c r="A2335" s="645"/>
      <c r="B2335" s="643"/>
      <c r="C2335" s="643"/>
      <c r="D2335" s="643"/>
      <c r="E2335" s="643"/>
      <c r="F2335" s="643"/>
      <c r="G2335" s="643"/>
      <c r="H2335" s="643"/>
      <c r="I2335" s="643"/>
      <c r="J2335" s="643" t="s">
        <v>14990</v>
      </c>
      <c r="K2335" s="643"/>
      <c r="L2335" s="646" t="s">
        <v>16148</v>
      </c>
    </row>
    <row r="2336" spans="1:12">
      <c r="A2336" s="827" t="s">
        <v>14094</v>
      </c>
      <c r="B2336" s="828"/>
      <c r="C2336" s="828"/>
      <c r="D2336" s="828"/>
      <c r="E2336" s="828"/>
      <c r="F2336" s="828"/>
      <c r="G2336" s="828"/>
      <c r="H2336" s="828"/>
      <c r="I2336" s="641"/>
      <c r="J2336" s="641"/>
      <c r="K2336" s="641"/>
      <c r="L2336" s="642"/>
    </row>
    <row r="2337" spans="1:12" ht="17.100000000000001" customHeight="1">
      <c r="A2337" s="640" t="s">
        <v>14994</v>
      </c>
      <c r="B2337" s="643" t="s">
        <v>14089</v>
      </c>
      <c r="C2337" s="641" t="s">
        <v>14088</v>
      </c>
      <c r="D2337" s="641" t="s">
        <v>14087</v>
      </c>
      <c r="E2337" s="644" t="s">
        <v>14085</v>
      </c>
      <c r="F2337" s="829" t="s">
        <v>14083</v>
      </c>
      <c r="G2337" s="829"/>
      <c r="H2337" s="829" t="s">
        <v>14993</v>
      </c>
      <c r="I2337" s="829"/>
      <c r="J2337" s="829" t="s">
        <v>14082</v>
      </c>
      <c r="K2337" s="829"/>
      <c r="L2337" s="830"/>
    </row>
    <row r="2338" spans="1:12" ht="24" customHeight="1">
      <c r="A2338" s="664" t="s">
        <v>14073</v>
      </c>
      <c r="B2338" s="660" t="s">
        <v>14095</v>
      </c>
      <c r="C2338" s="659" t="s">
        <v>7</v>
      </c>
      <c r="D2338" s="659" t="s">
        <v>11736</v>
      </c>
      <c r="E2338" s="661" t="s">
        <v>26</v>
      </c>
      <c r="F2338" s="831" t="s">
        <v>14996</v>
      </c>
      <c r="G2338" s="831"/>
      <c r="H2338" s="831">
        <v>1.4751818999999999</v>
      </c>
      <c r="I2338" s="831"/>
      <c r="J2338" s="832">
        <v>1.0474000000000001</v>
      </c>
      <c r="K2338" s="832"/>
      <c r="L2338" s="833"/>
    </row>
    <row r="2339" spans="1:12" ht="17.100000000000001" customHeight="1">
      <c r="A2339" s="645"/>
      <c r="B2339" s="643"/>
      <c r="C2339" s="643"/>
      <c r="D2339" s="643"/>
      <c r="E2339" s="643"/>
      <c r="F2339" s="643"/>
      <c r="G2339" s="643"/>
      <c r="H2339" s="643"/>
      <c r="I2339" s="643"/>
      <c r="J2339" s="643" t="s">
        <v>14990</v>
      </c>
      <c r="K2339" s="643"/>
      <c r="L2339" s="646" t="s">
        <v>16147</v>
      </c>
    </row>
    <row r="2340" spans="1:12">
      <c r="A2340" s="827" t="s">
        <v>14096</v>
      </c>
      <c r="B2340" s="828"/>
      <c r="C2340" s="828"/>
      <c r="D2340" s="828"/>
      <c r="E2340" s="828"/>
      <c r="F2340" s="828"/>
      <c r="G2340" s="828"/>
      <c r="H2340" s="828"/>
      <c r="I2340" s="641"/>
      <c r="J2340" s="641"/>
      <c r="K2340" s="641"/>
      <c r="L2340" s="642"/>
    </row>
    <row r="2341" spans="1:12" ht="17.100000000000001" customHeight="1">
      <c r="A2341" s="640" t="s">
        <v>14994</v>
      </c>
      <c r="B2341" s="643" t="s">
        <v>14089</v>
      </c>
      <c r="C2341" s="641" t="s">
        <v>14088</v>
      </c>
      <c r="D2341" s="641" t="s">
        <v>14087</v>
      </c>
      <c r="E2341" s="644" t="s">
        <v>14085</v>
      </c>
      <c r="F2341" s="829" t="s">
        <v>14083</v>
      </c>
      <c r="G2341" s="829"/>
      <c r="H2341" s="829" t="s">
        <v>14993</v>
      </c>
      <c r="I2341" s="829"/>
      <c r="J2341" s="829" t="s">
        <v>14082</v>
      </c>
      <c r="K2341" s="829"/>
      <c r="L2341" s="830"/>
    </row>
    <row r="2342" spans="1:12" ht="24" customHeight="1">
      <c r="A2342" s="664" t="s">
        <v>14073</v>
      </c>
      <c r="B2342" s="660" t="s">
        <v>14097</v>
      </c>
      <c r="C2342" s="659" t="s">
        <v>7</v>
      </c>
      <c r="D2342" s="659" t="s">
        <v>11676</v>
      </c>
      <c r="E2342" s="661" t="s">
        <v>26</v>
      </c>
      <c r="F2342" s="831" t="s">
        <v>14995</v>
      </c>
      <c r="G2342" s="831"/>
      <c r="H2342" s="831">
        <v>1.4751818999999999</v>
      </c>
      <c r="I2342" s="831"/>
      <c r="J2342" s="832">
        <v>0.1033</v>
      </c>
      <c r="K2342" s="832"/>
      <c r="L2342" s="833"/>
    </row>
    <row r="2343" spans="1:12" ht="17.100000000000001" customHeight="1">
      <c r="A2343" s="645"/>
      <c r="B2343" s="643"/>
      <c r="C2343" s="643"/>
      <c r="D2343" s="643"/>
      <c r="E2343" s="643"/>
      <c r="F2343" s="643"/>
      <c r="G2343" s="643"/>
      <c r="H2343" s="643"/>
      <c r="I2343" s="643"/>
      <c r="J2343" s="643" t="s">
        <v>14990</v>
      </c>
      <c r="K2343" s="643"/>
      <c r="L2343" s="646" t="s">
        <v>15370</v>
      </c>
    </row>
    <row r="2344" spans="1:12">
      <c r="A2344" s="827" t="s">
        <v>14100</v>
      </c>
      <c r="B2344" s="828"/>
      <c r="C2344" s="828"/>
      <c r="D2344" s="828"/>
      <c r="E2344" s="828"/>
      <c r="F2344" s="828"/>
      <c r="G2344" s="828"/>
      <c r="H2344" s="828"/>
      <c r="I2344" s="641"/>
      <c r="J2344" s="641"/>
      <c r="K2344" s="641"/>
      <c r="L2344" s="642"/>
    </row>
    <row r="2345" spans="1:12" ht="17.100000000000001" customHeight="1">
      <c r="A2345" s="640" t="s">
        <v>14994</v>
      </c>
      <c r="B2345" s="643" t="s">
        <v>14089</v>
      </c>
      <c r="C2345" s="641" t="s">
        <v>14088</v>
      </c>
      <c r="D2345" s="641" t="s">
        <v>14087</v>
      </c>
      <c r="E2345" s="644" t="s">
        <v>14085</v>
      </c>
      <c r="F2345" s="829" t="s">
        <v>14083</v>
      </c>
      <c r="G2345" s="829"/>
      <c r="H2345" s="829" t="s">
        <v>14993</v>
      </c>
      <c r="I2345" s="829"/>
      <c r="J2345" s="829" t="s">
        <v>14082</v>
      </c>
      <c r="K2345" s="829"/>
      <c r="L2345" s="830"/>
    </row>
    <row r="2346" spans="1:12" ht="24" customHeight="1">
      <c r="A2346" s="664" t="s">
        <v>14073</v>
      </c>
      <c r="B2346" s="660" t="s">
        <v>14103</v>
      </c>
      <c r="C2346" s="659" t="s">
        <v>7</v>
      </c>
      <c r="D2346" s="659" t="s">
        <v>11501</v>
      </c>
      <c r="E2346" s="661" t="s">
        <v>26</v>
      </c>
      <c r="F2346" s="831" t="s">
        <v>14992</v>
      </c>
      <c r="G2346" s="831"/>
      <c r="H2346" s="831">
        <v>1.4751818999999999</v>
      </c>
      <c r="I2346" s="831"/>
      <c r="J2346" s="832">
        <v>3.2454000000000001</v>
      </c>
      <c r="K2346" s="832"/>
      <c r="L2346" s="833"/>
    </row>
    <row r="2347" spans="1:12" ht="24" customHeight="1">
      <c r="A2347" s="664" t="s">
        <v>14073</v>
      </c>
      <c r="B2347" s="660" t="s">
        <v>14101</v>
      </c>
      <c r="C2347" s="659" t="s">
        <v>7</v>
      </c>
      <c r="D2347" s="659" t="s">
        <v>11582</v>
      </c>
      <c r="E2347" s="661" t="s">
        <v>26</v>
      </c>
      <c r="F2347" s="831" t="s">
        <v>14991</v>
      </c>
      <c r="G2347" s="831"/>
      <c r="H2347" s="831">
        <v>1.4751818999999999</v>
      </c>
      <c r="I2347" s="831"/>
      <c r="J2347" s="832">
        <v>0.51629999999999998</v>
      </c>
      <c r="K2347" s="832"/>
      <c r="L2347" s="833"/>
    </row>
    <row r="2348" spans="1:12" ht="17.100000000000001" customHeight="1">
      <c r="A2348" s="645"/>
      <c r="B2348" s="643"/>
      <c r="C2348" s="643"/>
      <c r="D2348" s="643"/>
      <c r="E2348" s="643"/>
      <c r="F2348" s="643"/>
      <c r="G2348" s="643"/>
      <c r="H2348" s="643"/>
      <c r="I2348" s="643"/>
      <c r="J2348" s="643" t="s">
        <v>14990</v>
      </c>
      <c r="K2348" s="643"/>
      <c r="L2348" s="646" t="s">
        <v>16146</v>
      </c>
    </row>
    <row r="2349" spans="1:12" ht="17.100000000000001" customHeight="1">
      <c r="A2349" s="640" t="s">
        <v>14988</v>
      </c>
      <c r="B2349" s="641"/>
      <c r="C2349" s="641"/>
      <c r="D2349" s="641"/>
      <c r="E2349" s="641"/>
      <c r="F2349" s="641"/>
      <c r="G2349" s="641"/>
      <c r="H2349" s="641"/>
      <c r="I2349" s="641"/>
      <c r="J2349" s="641"/>
      <c r="K2349" s="641"/>
      <c r="L2349" s="642"/>
    </row>
    <row r="2350" spans="1:12" ht="17.100000000000001" customHeight="1">
      <c r="A2350" s="645"/>
      <c r="B2350" s="643"/>
      <c r="C2350" s="643"/>
      <c r="D2350" s="643"/>
      <c r="E2350" s="643"/>
      <c r="F2350" s="643"/>
      <c r="G2350" s="643"/>
      <c r="H2350" s="643"/>
      <c r="I2350" s="643"/>
      <c r="J2350" s="643" t="s">
        <v>14987</v>
      </c>
      <c r="K2350" s="643"/>
      <c r="L2350" s="646" t="s">
        <v>16145</v>
      </c>
    </row>
    <row r="2351" spans="1:12" ht="17.100000000000001" customHeight="1">
      <c r="A2351" s="645"/>
      <c r="B2351" s="643"/>
      <c r="C2351" s="643"/>
      <c r="D2351" s="643"/>
      <c r="E2351" s="643"/>
      <c r="F2351" s="643"/>
      <c r="G2351" s="643"/>
      <c r="H2351" s="643"/>
      <c r="I2351" s="643"/>
      <c r="J2351" s="643" t="s">
        <v>14985</v>
      </c>
      <c r="K2351" s="643" t="s">
        <v>14984</v>
      </c>
      <c r="L2351" s="646" t="s">
        <v>16144</v>
      </c>
    </row>
    <row r="2352" spans="1:12" ht="17.100000000000001" customHeight="1">
      <c r="A2352" s="645"/>
      <c r="B2352" s="643"/>
      <c r="C2352" s="643"/>
      <c r="D2352" s="643"/>
      <c r="E2352" s="643"/>
      <c r="F2352" s="643"/>
      <c r="G2352" s="643"/>
      <c r="H2352" s="643"/>
      <c r="I2352" s="643"/>
      <c r="J2352" s="643" t="s">
        <v>14982</v>
      </c>
      <c r="K2352" s="643"/>
      <c r="L2352" s="646" t="s">
        <v>16143</v>
      </c>
    </row>
    <row r="2353" spans="1:12" ht="17.100000000000001" customHeight="1">
      <c r="A2353" s="645"/>
      <c r="B2353" s="643"/>
      <c r="C2353" s="643"/>
      <c r="D2353" s="643"/>
      <c r="E2353" s="643"/>
      <c r="F2353" s="643"/>
      <c r="G2353" s="643"/>
      <c r="H2353" s="643"/>
      <c r="I2353" s="643"/>
      <c r="J2353" s="643" t="s">
        <v>14980</v>
      </c>
      <c r="K2353" s="643" t="s">
        <v>14873</v>
      </c>
      <c r="L2353" s="646" t="s">
        <v>16142</v>
      </c>
    </row>
    <row r="2354" spans="1:12" ht="17.100000000000001" customHeight="1">
      <c r="A2354" s="645"/>
      <c r="B2354" s="643"/>
      <c r="C2354" s="643"/>
      <c r="D2354" s="643"/>
      <c r="E2354" s="643"/>
      <c r="F2354" s="643"/>
      <c r="G2354" s="643"/>
      <c r="H2354" s="643"/>
      <c r="I2354" s="643"/>
      <c r="J2354" s="643" t="s">
        <v>14978</v>
      </c>
      <c r="K2354" s="643"/>
      <c r="L2354" s="646" t="s">
        <v>16141</v>
      </c>
    </row>
    <row r="2355" spans="1:12" ht="30" customHeight="1">
      <c r="A2355" s="647"/>
      <c r="B2355" s="644"/>
      <c r="C2355" s="644"/>
      <c r="D2355" s="644"/>
      <c r="E2355" s="644"/>
      <c r="F2355" s="644"/>
      <c r="G2355" s="644"/>
      <c r="H2355" s="644"/>
      <c r="I2355" s="644"/>
      <c r="J2355" s="644"/>
      <c r="K2355" s="644"/>
      <c r="L2355" s="648"/>
    </row>
    <row r="2356" spans="1:12" ht="36" customHeight="1">
      <c r="A2356" s="662" t="s">
        <v>16140</v>
      </c>
      <c r="B2356" s="657" t="s">
        <v>14688</v>
      </c>
      <c r="C2356" s="656" t="s">
        <v>7</v>
      </c>
      <c r="D2356" s="656" t="s">
        <v>2117</v>
      </c>
      <c r="E2356" s="658" t="s">
        <v>18</v>
      </c>
      <c r="F2356" s="657"/>
      <c r="G2356" s="657"/>
      <c r="H2356" s="657"/>
      <c r="I2356" s="657"/>
      <c r="J2356" s="657"/>
      <c r="K2356" s="657"/>
      <c r="L2356" s="663"/>
    </row>
    <row r="2357" spans="1:12">
      <c r="A2357" s="827" t="s">
        <v>14098</v>
      </c>
      <c r="B2357" s="828"/>
      <c r="C2357" s="828"/>
      <c r="D2357" s="828"/>
      <c r="E2357" s="828"/>
      <c r="F2357" s="828"/>
      <c r="G2357" s="828"/>
      <c r="H2357" s="828"/>
      <c r="I2357" s="641"/>
      <c r="J2357" s="641"/>
      <c r="K2357" s="641"/>
      <c r="L2357" s="642"/>
    </row>
    <row r="2358" spans="1:12" ht="17.100000000000001" customHeight="1">
      <c r="A2358" s="640" t="s">
        <v>14994</v>
      </c>
      <c r="B2358" s="643" t="s">
        <v>14089</v>
      </c>
      <c r="C2358" s="641" t="s">
        <v>14088</v>
      </c>
      <c r="D2358" s="641" t="s">
        <v>14087</v>
      </c>
      <c r="E2358" s="644" t="s">
        <v>14085</v>
      </c>
      <c r="F2358" s="829" t="s">
        <v>14083</v>
      </c>
      <c r="G2358" s="829"/>
      <c r="H2358" s="829" t="s">
        <v>14993</v>
      </c>
      <c r="I2358" s="829"/>
      <c r="J2358" s="829" t="s">
        <v>14082</v>
      </c>
      <c r="K2358" s="829"/>
      <c r="L2358" s="830"/>
    </row>
    <row r="2359" spans="1:12" ht="24" customHeight="1">
      <c r="A2359" s="664" t="s">
        <v>14073</v>
      </c>
      <c r="B2359" s="660" t="s">
        <v>14277</v>
      </c>
      <c r="C2359" s="659" t="s">
        <v>7</v>
      </c>
      <c r="D2359" s="659" t="s">
        <v>11564</v>
      </c>
      <c r="E2359" s="661" t="s">
        <v>26</v>
      </c>
      <c r="F2359" s="831" t="s">
        <v>15249</v>
      </c>
      <c r="G2359" s="831"/>
      <c r="H2359" s="831">
        <v>0.5978945</v>
      </c>
      <c r="I2359" s="831"/>
      <c r="J2359" s="832">
        <v>0.49630000000000002</v>
      </c>
      <c r="K2359" s="832"/>
      <c r="L2359" s="833"/>
    </row>
    <row r="2360" spans="1:12" ht="24" customHeight="1">
      <c r="A2360" s="664" t="s">
        <v>14073</v>
      </c>
      <c r="B2360" s="660" t="s">
        <v>14276</v>
      </c>
      <c r="C2360" s="659" t="s">
        <v>7</v>
      </c>
      <c r="D2360" s="659" t="s">
        <v>11590</v>
      </c>
      <c r="E2360" s="661" t="s">
        <v>26</v>
      </c>
      <c r="F2360" s="831" t="s">
        <v>15248</v>
      </c>
      <c r="G2360" s="831"/>
      <c r="H2360" s="831">
        <v>0.5978945</v>
      </c>
      <c r="I2360" s="831"/>
      <c r="J2360" s="832">
        <v>0.14349999999999999</v>
      </c>
      <c r="K2360" s="832"/>
      <c r="L2360" s="833"/>
    </row>
    <row r="2361" spans="1:12" ht="17.100000000000001" customHeight="1">
      <c r="A2361" s="645"/>
      <c r="B2361" s="643"/>
      <c r="C2361" s="643"/>
      <c r="D2361" s="643"/>
      <c r="E2361" s="643"/>
      <c r="F2361" s="643"/>
      <c r="G2361" s="643"/>
      <c r="H2361" s="643"/>
      <c r="I2361" s="643"/>
      <c r="J2361" s="643" t="s">
        <v>14990</v>
      </c>
      <c r="K2361" s="643"/>
      <c r="L2361" s="646" t="s">
        <v>16079</v>
      </c>
    </row>
    <row r="2362" spans="1:12">
      <c r="A2362" s="827" t="s">
        <v>14092</v>
      </c>
      <c r="B2362" s="828"/>
      <c r="C2362" s="828"/>
      <c r="D2362" s="828"/>
      <c r="E2362" s="828"/>
      <c r="F2362" s="828"/>
      <c r="G2362" s="828"/>
      <c r="H2362" s="828"/>
      <c r="I2362" s="641"/>
      <c r="J2362" s="641"/>
      <c r="K2362" s="641"/>
      <c r="L2362" s="642"/>
    </row>
    <row r="2363" spans="1:12" ht="17.100000000000001" customHeight="1">
      <c r="A2363" s="640" t="s">
        <v>14994</v>
      </c>
      <c r="B2363" s="643" t="s">
        <v>14089</v>
      </c>
      <c r="C2363" s="641" t="s">
        <v>14088</v>
      </c>
      <c r="D2363" s="641" t="s">
        <v>14087</v>
      </c>
      <c r="E2363" s="644" t="s">
        <v>14085</v>
      </c>
      <c r="F2363" s="829" t="s">
        <v>14083</v>
      </c>
      <c r="G2363" s="829"/>
      <c r="H2363" s="829" t="s">
        <v>14993</v>
      </c>
      <c r="I2363" s="829"/>
      <c r="J2363" s="829" t="s">
        <v>14082</v>
      </c>
      <c r="K2363" s="829"/>
      <c r="L2363" s="830"/>
    </row>
    <row r="2364" spans="1:12" ht="24" customHeight="1">
      <c r="A2364" s="664" t="s">
        <v>14073</v>
      </c>
      <c r="B2364" s="660" t="s">
        <v>14290</v>
      </c>
      <c r="C2364" s="659" t="s">
        <v>7</v>
      </c>
      <c r="D2364" s="659" t="s">
        <v>5473</v>
      </c>
      <c r="E2364" s="661" t="s">
        <v>26</v>
      </c>
      <c r="F2364" s="831" t="s">
        <v>15246</v>
      </c>
      <c r="G2364" s="831"/>
      <c r="H2364" s="831">
        <v>0.30306290000000002</v>
      </c>
      <c r="I2364" s="831"/>
      <c r="J2364" s="832">
        <v>1.5426</v>
      </c>
      <c r="K2364" s="832"/>
      <c r="L2364" s="833"/>
    </row>
    <row r="2365" spans="1:12" ht="24" customHeight="1">
      <c r="A2365" s="664" t="s">
        <v>14073</v>
      </c>
      <c r="B2365" s="660" t="s">
        <v>14278</v>
      </c>
      <c r="C2365" s="659" t="s">
        <v>7</v>
      </c>
      <c r="D2365" s="659" t="s">
        <v>6260</v>
      </c>
      <c r="E2365" s="661" t="s">
        <v>26</v>
      </c>
      <c r="F2365" s="831" t="s">
        <v>15040</v>
      </c>
      <c r="G2365" s="831"/>
      <c r="H2365" s="831">
        <v>0.30306290000000002</v>
      </c>
      <c r="I2365" s="831"/>
      <c r="J2365" s="832">
        <v>2.1789999999999998</v>
      </c>
      <c r="K2365" s="832"/>
      <c r="L2365" s="833"/>
    </row>
    <row r="2366" spans="1:12" ht="17.100000000000001" customHeight="1">
      <c r="A2366" s="645"/>
      <c r="B2366" s="643"/>
      <c r="C2366" s="643"/>
      <c r="D2366" s="643"/>
      <c r="E2366" s="643"/>
      <c r="F2366" s="643"/>
      <c r="G2366" s="643"/>
      <c r="H2366" s="643"/>
      <c r="I2366" s="643"/>
      <c r="J2366" s="643" t="s">
        <v>14990</v>
      </c>
      <c r="K2366" s="643"/>
      <c r="L2366" s="646" t="s">
        <v>15411</v>
      </c>
    </row>
    <row r="2367" spans="1:12">
      <c r="A2367" s="827" t="s">
        <v>14071</v>
      </c>
      <c r="B2367" s="828"/>
      <c r="C2367" s="828"/>
      <c r="D2367" s="828"/>
      <c r="E2367" s="828"/>
      <c r="F2367" s="828"/>
      <c r="G2367" s="828"/>
      <c r="H2367" s="828"/>
      <c r="I2367" s="641"/>
      <c r="J2367" s="641"/>
      <c r="K2367" s="641"/>
      <c r="L2367" s="642"/>
    </row>
    <row r="2368" spans="1:12" ht="17.100000000000001" customHeight="1">
      <c r="A2368" s="640" t="s">
        <v>14994</v>
      </c>
      <c r="B2368" s="643" t="s">
        <v>14089</v>
      </c>
      <c r="C2368" s="641" t="s">
        <v>14088</v>
      </c>
      <c r="D2368" s="641" t="s">
        <v>14087</v>
      </c>
      <c r="E2368" s="644" t="s">
        <v>14085</v>
      </c>
      <c r="F2368" s="829" t="s">
        <v>14083</v>
      </c>
      <c r="G2368" s="829"/>
      <c r="H2368" s="829" t="s">
        <v>14993</v>
      </c>
      <c r="I2368" s="829"/>
      <c r="J2368" s="829" t="s">
        <v>14082</v>
      </c>
      <c r="K2368" s="829"/>
      <c r="L2368" s="830"/>
    </row>
    <row r="2369" spans="1:12" ht="24" customHeight="1">
      <c r="A2369" s="664" t="s">
        <v>14073</v>
      </c>
      <c r="B2369" s="660" t="s">
        <v>14439</v>
      </c>
      <c r="C2369" s="659" t="s">
        <v>7</v>
      </c>
      <c r="D2369" s="659" t="s">
        <v>9083</v>
      </c>
      <c r="E2369" s="661" t="s">
        <v>49</v>
      </c>
      <c r="F2369" s="831" t="s">
        <v>15348</v>
      </c>
      <c r="G2369" s="831"/>
      <c r="H2369" s="831">
        <v>0.1</v>
      </c>
      <c r="I2369" s="831"/>
      <c r="J2369" s="832">
        <v>0.18</v>
      </c>
      <c r="K2369" s="832"/>
      <c r="L2369" s="833"/>
    </row>
    <row r="2370" spans="1:12" ht="24" customHeight="1">
      <c r="A2370" s="664" t="s">
        <v>14073</v>
      </c>
      <c r="B2370" s="660" t="s">
        <v>14687</v>
      </c>
      <c r="C2370" s="659" t="s">
        <v>7</v>
      </c>
      <c r="D2370" s="659" t="s">
        <v>7237</v>
      </c>
      <c r="E2370" s="661" t="s">
        <v>18</v>
      </c>
      <c r="F2370" s="831" t="s">
        <v>16139</v>
      </c>
      <c r="G2370" s="831"/>
      <c r="H2370" s="831">
        <v>1.05</v>
      </c>
      <c r="I2370" s="831"/>
      <c r="J2370" s="832">
        <v>3.39</v>
      </c>
      <c r="K2370" s="832"/>
      <c r="L2370" s="833"/>
    </row>
    <row r="2371" spans="1:12" ht="17.100000000000001" customHeight="1">
      <c r="A2371" s="645"/>
      <c r="B2371" s="643"/>
      <c r="C2371" s="643"/>
      <c r="D2371" s="643"/>
      <c r="E2371" s="643"/>
      <c r="F2371" s="643"/>
      <c r="G2371" s="643"/>
      <c r="H2371" s="643"/>
      <c r="I2371" s="643"/>
      <c r="J2371" s="643" t="s">
        <v>14990</v>
      </c>
      <c r="K2371" s="643"/>
      <c r="L2371" s="646" t="s">
        <v>15578</v>
      </c>
    </row>
    <row r="2372" spans="1:12">
      <c r="A2372" s="827" t="s">
        <v>14094</v>
      </c>
      <c r="B2372" s="828"/>
      <c r="C2372" s="828"/>
      <c r="D2372" s="828"/>
      <c r="E2372" s="828"/>
      <c r="F2372" s="828"/>
      <c r="G2372" s="828"/>
      <c r="H2372" s="828"/>
      <c r="I2372" s="641"/>
      <c r="J2372" s="641"/>
      <c r="K2372" s="641"/>
      <c r="L2372" s="642"/>
    </row>
    <row r="2373" spans="1:12" ht="17.100000000000001" customHeight="1">
      <c r="A2373" s="640" t="s">
        <v>14994</v>
      </c>
      <c r="B2373" s="643" t="s">
        <v>14089</v>
      </c>
      <c r="C2373" s="641" t="s">
        <v>14088</v>
      </c>
      <c r="D2373" s="641" t="s">
        <v>14087</v>
      </c>
      <c r="E2373" s="644" t="s">
        <v>14085</v>
      </c>
      <c r="F2373" s="829" t="s">
        <v>14083</v>
      </c>
      <c r="G2373" s="829"/>
      <c r="H2373" s="829" t="s">
        <v>14993</v>
      </c>
      <c r="I2373" s="829"/>
      <c r="J2373" s="829" t="s">
        <v>14082</v>
      </c>
      <c r="K2373" s="829"/>
      <c r="L2373" s="830"/>
    </row>
    <row r="2374" spans="1:12" ht="24" customHeight="1">
      <c r="A2374" s="664" t="s">
        <v>14073</v>
      </c>
      <c r="B2374" s="660" t="s">
        <v>14095</v>
      </c>
      <c r="C2374" s="659" t="s">
        <v>7</v>
      </c>
      <c r="D2374" s="659" t="s">
        <v>11736</v>
      </c>
      <c r="E2374" s="661" t="s">
        <v>26</v>
      </c>
      <c r="F2374" s="831" t="s">
        <v>14996</v>
      </c>
      <c r="G2374" s="831"/>
      <c r="H2374" s="831">
        <v>0.5978945</v>
      </c>
      <c r="I2374" s="831"/>
      <c r="J2374" s="832">
        <v>0.42449999999999999</v>
      </c>
      <c r="K2374" s="832"/>
      <c r="L2374" s="833"/>
    </row>
    <row r="2375" spans="1:12" ht="17.100000000000001" customHeight="1">
      <c r="A2375" s="645"/>
      <c r="B2375" s="643"/>
      <c r="C2375" s="643"/>
      <c r="D2375" s="643"/>
      <c r="E2375" s="643"/>
      <c r="F2375" s="643"/>
      <c r="G2375" s="643"/>
      <c r="H2375" s="643"/>
      <c r="I2375" s="643"/>
      <c r="J2375" s="643" t="s">
        <v>14990</v>
      </c>
      <c r="K2375" s="643"/>
      <c r="L2375" s="646" t="s">
        <v>15766</v>
      </c>
    </row>
    <row r="2376" spans="1:12">
      <c r="A2376" s="827" t="s">
        <v>14096</v>
      </c>
      <c r="B2376" s="828"/>
      <c r="C2376" s="828"/>
      <c r="D2376" s="828"/>
      <c r="E2376" s="828"/>
      <c r="F2376" s="828"/>
      <c r="G2376" s="828"/>
      <c r="H2376" s="828"/>
      <c r="I2376" s="641"/>
      <c r="J2376" s="641"/>
      <c r="K2376" s="641"/>
      <c r="L2376" s="642"/>
    </row>
    <row r="2377" spans="1:12" ht="17.100000000000001" customHeight="1">
      <c r="A2377" s="640" t="s">
        <v>14994</v>
      </c>
      <c r="B2377" s="643" t="s">
        <v>14089</v>
      </c>
      <c r="C2377" s="641" t="s">
        <v>14088</v>
      </c>
      <c r="D2377" s="641" t="s">
        <v>14087</v>
      </c>
      <c r="E2377" s="644" t="s">
        <v>14085</v>
      </c>
      <c r="F2377" s="829" t="s">
        <v>14083</v>
      </c>
      <c r="G2377" s="829"/>
      <c r="H2377" s="829" t="s">
        <v>14993</v>
      </c>
      <c r="I2377" s="829"/>
      <c r="J2377" s="829" t="s">
        <v>14082</v>
      </c>
      <c r="K2377" s="829"/>
      <c r="L2377" s="830"/>
    </row>
    <row r="2378" spans="1:12" ht="24" customHeight="1">
      <c r="A2378" s="664" t="s">
        <v>14073</v>
      </c>
      <c r="B2378" s="660" t="s">
        <v>14097</v>
      </c>
      <c r="C2378" s="659" t="s">
        <v>7</v>
      </c>
      <c r="D2378" s="659" t="s">
        <v>11676</v>
      </c>
      <c r="E2378" s="661" t="s">
        <v>26</v>
      </c>
      <c r="F2378" s="831" t="s">
        <v>14995</v>
      </c>
      <c r="G2378" s="831"/>
      <c r="H2378" s="831">
        <v>0.5978945</v>
      </c>
      <c r="I2378" s="831"/>
      <c r="J2378" s="832">
        <v>4.19E-2</v>
      </c>
      <c r="K2378" s="832"/>
      <c r="L2378" s="833"/>
    </row>
    <row r="2379" spans="1:12" ht="17.100000000000001" customHeight="1">
      <c r="A2379" s="645"/>
      <c r="B2379" s="643"/>
      <c r="C2379" s="643"/>
      <c r="D2379" s="643"/>
      <c r="E2379" s="643"/>
      <c r="F2379" s="643"/>
      <c r="G2379" s="643"/>
      <c r="H2379" s="643"/>
      <c r="I2379" s="643"/>
      <c r="J2379" s="643" t="s">
        <v>14990</v>
      </c>
      <c r="K2379" s="643"/>
      <c r="L2379" s="646" t="s">
        <v>15150</v>
      </c>
    </row>
    <row r="2380" spans="1:12">
      <c r="A2380" s="827" t="s">
        <v>14100</v>
      </c>
      <c r="B2380" s="828"/>
      <c r="C2380" s="828"/>
      <c r="D2380" s="828"/>
      <c r="E2380" s="828"/>
      <c r="F2380" s="828"/>
      <c r="G2380" s="828"/>
      <c r="H2380" s="828"/>
      <c r="I2380" s="641"/>
      <c r="J2380" s="641"/>
      <c r="K2380" s="641"/>
      <c r="L2380" s="642"/>
    </row>
    <row r="2381" spans="1:12" ht="17.100000000000001" customHeight="1">
      <c r="A2381" s="640" t="s">
        <v>14994</v>
      </c>
      <c r="B2381" s="643" t="s">
        <v>14089</v>
      </c>
      <c r="C2381" s="641" t="s">
        <v>14088</v>
      </c>
      <c r="D2381" s="641" t="s">
        <v>14087</v>
      </c>
      <c r="E2381" s="644" t="s">
        <v>14085</v>
      </c>
      <c r="F2381" s="829" t="s">
        <v>14083</v>
      </c>
      <c r="G2381" s="829"/>
      <c r="H2381" s="829" t="s">
        <v>14993</v>
      </c>
      <c r="I2381" s="829"/>
      <c r="J2381" s="829" t="s">
        <v>14082</v>
      </c>
      <c r="K2381" s="829"/>
      <c r="L2381" s="830"/>
    </row>
    <row r="2382" spans="1:12" ht="24" customHeight="1">
      <c r="A2382" s="664" t="s">
        <v>14073</v>
      </c>
      <c r="B2382" s="660" t="s">
        <v>14103</v>
      </c>
      <c r="C2382" s="659" t="s">
        <v>7</v>
      </c>
      <c r="D2382" s="659" t="s">
        <v>11501</v>
      </c>
      <c r="E2382" s="661" t="s">
        <v>26</v>
      </c>
      <c r="F2382" s="831" t="s">
        <v>14992</v>
      </c>
      <c r="G2382" s="831"/>
      <c r="H2382" s="831">
        <v>0.5978945</v>
      </c>
      <c r="I2382" s="831"/>
      <c r="J2382" s="832">
        <v>1.3153999999999999</v>
      </c>
      <c r="K2382" s="832"/>
      <c r="L2382" s="833"/>
    </row>
    <row r="2383" spans="1:12" ht="24" customHeight="1">
      <c r="A2383" s="664" t="s">
        <v>14073</v>
      </c>
      <c r="B2383" s="660" t="s">
        <v>14101</v>
      </c>
      <c r="C2383" s="659" t="s">
        <v>7</v>
      </c>
      <c r="D2383" s="659" t="s">
        <v>11582</v>
      </c>
      <c r="E2383" s="661" t="s">
        <v>26</v>
      </c>
      <c r="F2383" s="831" t="s">
        <v>14991</v>
      </c>
      <c r="G2383" s="831"/>
      <c r="H2383" s="831">
        <v>0.5978945</v>
      </c>
      <c r="I2383" s="831"/>
      <c r="J2383" s="832">
        <v>0.20930000000000001</v>
      </c>
      <c r="K2383" s="832"/>
      <c r="L2383" s="833"/>
    </row>
    <row r="2384" spans="1:12" ht="17.100000000000001" customHeight="1">
      <c r="A2384" s="645"/>
      <c r="B2384" s="643"/>
      <c r="C2384" s="643"/>
      <c r="D2384" s="643"/>
      <c r="E2384" s="643"/>
      <c r="F2384" s="643"/>
      <c r="G2384" s="643"/>
      <c r="H2384" s="643"/>
      <c r="I2384" s="643"/>
      <c r="J2384" s="643" t="s">
        <v>14990</v>
      </c>
      <c r="K2384" s="643"/>
      <c r="L2384" s="646" t="s">
        <v>16138</v>
      </c>
    </row>
    <row r="2385" spans="1:12" ht="17.100000000000001" customHeight="1">
      <c r="A2385" s="640" t="s">
        <v>14988</v>
      </c>
      <c r="B2385" s="641"/>
      <c r="C2385" s="641"/>
      <c r="D2385" s="641"/>
      <c r="E2385" s="641"/>
      <c r="F2385" s="641"/>
      <c r="G2385" s="641"/>
      <c r="H2385" s="641"/>
      <c r="I2385" s="641"/>
      <c r="J2385" s="641"/>
      <c r="K2385" s="641"/>
      <c r="L2385" s="642"/>
    </row>
    <row r="2386" spans="1:12" ht="17.100000000000001" customHeight="1">
      <c r="A2386" s="645"/>
      <c r="B2386" s="643"/>
      <c r="C2386" s="643"/>
      <c r="D2386" s="643"/>
      <c r="E2386" s="643"/>
      <c r="F2386" s="643"/>
      <c r="G2386" s="643"/>
      <c r="H2386" s="643"/>
      <c r="I2386" s="643"/>
      <c r="J2386" s="643" t="s">
        <v>14987</v>
      </c>
      <c r="K2386" s="643"/>
      <c r="L2386" s="646" t="s">
        <v>16137</v>
      </c>
    </row>
    <row r="2387" spans="1:12" ht="17.100000000000001" customHeight="1">
      <c r="A2387" s="645"/>
      <c r="B2387" s="643"/>
      <c r="C2387" s="643"/>
      <c r="D2387" s="643"/>
      <c r="E2387" s="643"/>
      <c r="F2387" s="643"/>
      <c r="G2387" s="643"/>
      <c r="H2387" s="643"/>
      <c r="I2387" s="643"/>
      <c r="J2387" s="643" t="s">
        <v>14985</v>
      </c>
      <c r="K2387" s="643" t="s">
        <v>14984</v>
      </c>
      <c r="L2387" s="646" t="s">
        <v>15281</v>
      </c>
    </row>
    <row r="2388" spans="1:12" ht="17.100000000000001" customHeight="1">
      <c r="A2388" s="645"/>
      <c r="B2388" s="643"/>
      <c r="C2388" s="643"/>
      <c r="D2388" s="643"/>
      <c r="E2388" s="643"/>
      <c r="F2388" s="643"/>
      <c r="G2388" s="643"/>
      <c r="H2388" s="643"/>
      <c r="I2388" s="643"/>
      <c r="J2388" s="643" t="s">
        <v>14982</v>
      </c>
      <c r="K2388" s="643"/>
      <c r="L2388" s="646" t="s">
        <v>16136</v>
      </c>
    </row>
    <row r="2389" spans="1:12" ht="17.100000000000001" customHeight="1">
      <c r="A2389" s="645"/>
      <c r="B2389" s="643"/>
      <c r="C2389" s="643"/>
      <c r="D2389" s="643"/>
      <c r="E2389" s="643"/>
      <c r="F2389" s="643"/>
      <c r="G2389" s="643"/>
      <c r="H2389" s="643"/>
      <c r="I2389" s="643"/>
      <c r="J2389" s="643" t="s">
        <v>14980</v>
      </c>
      <c r="K2389" s="643" t="s">
        <v>14873</v>
      </c>
      <c r="L2389" s="646" t="s">
        <v>16135</v>
      </c>
    </row>
    <row r="2390" spans="1:12" ht="17.100000000000001" customHeight="1">
      <c r="A2390" s="645"/>
      <c r="B2390" s="643"/>
      <c r="C2390" s="643"/>
      <c r="D2390" s="643"/>
      <c r="E2390" s="643"/>
      <c r="F2390" s="643"/>
      <c r="G2390" s="643"/>
      <c r="H2390" s="643"/>
      <c r="I2390" s="643"/>
      <c r="J2390" s="643" t="s">
        <v>14978</v>
      </c>
      <c r="K2390" s="643"/>
      <c r="L2390" s="646" t="s">
        <v>16134</v>
      </c>
    </row>
    <row r="2391" spans="1:12" ht="30" customHeight="1">
      <c r="A2391" s="647"/>
      <c r="B2391" s="644"/>
      <c r="C2391" s="644"/>
      <c r="D2391" s="644"/>
      <c r="E2391" s="644"/>
      <c r="F2391" s="644"/>
      <c r="G2391" s="644"/>
      <c r="H2391" s="644"/>
      <c r="I2391" s="644"/>
      <c r="J2391" s="644"/>
      <c r="K2391" s="644"/>
      <c r="L2391" s="648"/>
    </row>
    <row r="2392" spans="1:12" ht="36" customHeight="1">
      <c r="A2392" s="662" t="s">
        <v>16133</v>
      </c>
      <c r="B2392" s="657" t="s">
        <v>14685</v>
      </c>
      <c r="C2392" s="656" t="s">
        <v>7</v>
      </c>
      <c r="D2392" s="656" t="s">
        <v>2118</v>
      </c>
      <c r="E2392" s="658" t="s">
        <v>18</v>
      </c>
      <c r="F2392" s="657"/>
      <c r="G2392" s="657"/>
      <c r="H2392" s="657"/>
      <c r="I2392" s="657"/>
      <c r="J2392" s="657"/>
      <c r="K2392" s="657"/>
      <c r="L2392" s="663"/>
    </row>
    <row r="2393" spans="1:12">
      <c r="A2393" s="827" t="s">
        <v>14098</v>
      </c>
      <c r="B2393" s="828"/>
      <c r="C2393" s="828"/>
      <c r="D2393" s="828"/>
      <c r="E2393" s="828"/>
      <c r="F2393" s="828"/>
      <c r="G2393" s="828"/>
      <c r="H2393" s="828"/>
      <c r="I2393" s="641"/>
      <c r="J2393" s="641"/>
      <c r="K2393" s="641"/>
      <c r="L2393" s="642"/>
    </row>
    <row r="2394" spans="1:12" ht="17.100000000000001" customHeight="1">
      <c r="A2394" s="640" t="s">
        <v>14994</v>
      </c>
      <c r="B2394" s="643" t="s">
        <v>14089</v>
      </c>
      <c r="C2394" s="641" t="s">
        <v>14088</v>
      </c>
      <c r="D2394" s="641" t="s">
        <v>14087</v>
      </c>
      <c r="E2394" s="644" t="s">
        <v>14085</v>
      </c>
      <c r="F2394" s="829" t="s">
        <v>14083</v>
      </c>
      <c r="G2394" s="829"/>
      <c r="H2394" s="829" t="s">
        <v>14993</v>
      </c>
      <c r="I2394" s="829"/>
      <c r="J2394" s="829" t="s">
        <v>14082</v>
      </c>
      <c r="K2394" s="829"/>
      <c r="L2394" s="830"/>
    </row>
    <row r="2395" spans="1:12" ht="24" customHeight="1">
      <c r="A2395" s="664" t="s">
        <v>14073</v>
      </c>
      <c r="B2395" s="660" t="s">
        <v>14277</v>
      </c>
      <c r="C2395" s="659" t="s">
        <v>7</v>
      </c>
      <c r="D2395" s="659" t="s">
        <v>11564</v>
      </c>
      <c r="E2395" s="661" t="s">
        <v>26</v>
      </c>
      <c r="F2395" s="831" t="s">
        <v>15249</v>
      </c>
      <c r="G2395" s="831"/>
      <c r="H2395" s="831">
        <v>0.75758879999999995</v>
      </c>
      <c r="I2395" s="831"/>
      <c r="J2395" s="832">
        <v>0.62880000000000003</v>
      </c>
      <c r="K2395" s="832"/>
      <c r="L2395" s="833"/>
    </row>
    <row r="2396" spans="1:12" ht="24" customHeight="1">
      <c r="A2396" s="664" t="s">
        <v>14073</v>
      </c>
      <c r="B2396" s="660" t="s">
        <v>14276</v>
      </c>
      <c r="C2396" s="659" t="s">
        <v>7</v>
      </c>
      <c r="D2396" s="659" t="s">
        <v>11590</v>
      </c>
      <c r="E2396" s="661" t="s">
        <v>26</v>
      </c>
      <c r="F2396" s="831" t="s">
        <v>15248</v>
      </c>
      <c r="G2396" s="831"/>
      <c r="H2396" s="831">
        <v>0.75758879999999995</v>
      </c>
      <c r="I2396" s="831"/>
      <c r="J2396" s="832">
        <v>0.18179999999999999</v>
      </c>
      <c r="K2396" s="832"/>
      <c r="L2396" s="833"/>
    </row>
    <row r="2397" spans="1:12" ht="17.100000000000001" customHeight="1">
      <c r="A2397" s="645"/>
      <c r="B2397" s="643"/>
      <c r="C2397" s="643"/>
      <c r="D2397" s="643"/>
      <c r="E2397" s="643"/>
      <c r="F2397" s="643"/>
      <c r="G2397" s="643"/>
      <c r="H2397" s="643"/>
      <c r="I2397" s="643"/>
      <c r="J2397" s="643" t="s">
        <v>14990</v>
      </c>
      <c r="K2397" s="643"/>
      <c r="L2397" s="646" t="s">
        <v>15186</v>
      </c>
    </row>
    <row r="2398" spans="1:12">
      <c r="A2398" s="827" t="s">
        <v>14092</v>
      </c>
      <c r="B2398" s="828"/>
      <c r="C2398" s="828"/>
      <c r="D2398" s="828"/>
      <c r="E2398" s="828"/>
      <c r="F2398" s="828"/>
      <c r="G2398" s="828"/>
      <c r="H2398" s="828"/>
      <c r="I2398" s="641"/>
      <c r="J2398" s="641"/>
      <c r="K2398" s="641"/>
      <c r="L2398" s="642"/>
    </row>
    <row r="2399" spans="1:12" ht="17.100000000000001" customHeight="1">
      <c r="A2399" s="640" t="s">
        <v>14994</v>
      </c>
      <c r="B2399" s="643" t="s">
        <v>14089</v>
      </c>
      <c r="C2399" s="641" t="s">
        <v>14088</v>
      </c>
      <c r="D2399" s="641" t="s">
        <v>14087</v>
      </c>
      <c r="E2399" s="644" t="s">
        <v>14085</v>
      </c>
      <c r="F2399" s="829" t="s">
        <v>14083</v>
      </c>
      <c r="G2399" s="829"/>
      <c r="H2399" s="829" t="s">
        <v>14993</v>
      </c>
      <c r="I2399" s="829"/>
      <c r="J2399" s="829" t="s">
        <v>14082</v>
      </c>
      <c r="K2399" s="829"/>
      <c r="L2399" s="830"/>
    </row>
    <row r="2400" spans="1:12" ht="24" customHeight="1">
      <c r="A2400" s="664" t="s">
        <v>14073</v>
      </c>
      <c r="B2400" s="660" t="s">
        <v>14290</v>
      </c>
      <c r="C2400" s="659" t="s">
        <v>7</v>
      </c>
      <c r="D2400" s="659" t="s">
        <v>5473</v>
      </c>
      <c r="E2400" s="661" t="s">
        <v>26</v>
      </c>
      <c r="F2400" s="831" t="s">
        <v>15246</v>
      </c>
      <c r="G2400" s="831"/>
      <c r="H2400" s="831">
        <v>0.3835847</v>
      </c>
      <c r="I2400" s="831"/>
      <c r="J2400" s="832">
        <v>1.9523999999999999</v>
      </c>
      <c r="K2400" s="832"/>
      <c r="L2400" s="833"/>
    </row>
    <row r="2401" spans="1:12" ht="24" customHeight="1">
      <c r="A2401" s="664" t="s">
        <v>14073</v>
      </c>
      <c r="B2401" s="660" t="s">
        <v>14278</v>
      </c>
      <c r="C2401" s="659" t="s">
        <v>7</v>
      </c>
      <c r="D2401" s="659" t="s">
        <v>6260</v>
      </c>
      <c r="E2401" s="661" t="s">
        <v>26</v>
      </c>
      <c r="F2401" s="831" t="s">
        <v>15040</v>
      </c>
      <c r="G2401" s="831"/>
      <c r="H2401" s="831">
        <v>0.3835847</v>
      </c>
      <c r="I2401" s="831"/>
      <c r="J2401" s="832">
        <v>2.758</v>
      </c>
      <c r="K2401" s="832"/>
      <c r="L2401" s="833"/>
    </row>
    <row r="2402" spans="1:12" ht="17.100000000000001" customHeight="1">
      <c r="A2402" s="645"/>
      <c r="B2402" s="643"/>
      <c r="C2402" s="643"/>
      <c r="D2402" s="643"/>
      <c r="E2402" s="643"/>
      <c r="F2402" s="643"/>
      <c r="G2402" s="643"/>
      <c r="H2402" s="643"/>
      <c r="I2402" s="643"/>
      <c r="J2402" s="643" t="s">
        <v>14990</v>
      </c>
      <c r="K2402" s="643"/>
      <c r="L2402" s="646" t="s">
        <v>15969</v>
      </c>
    </row>
    <row r="2403" spans="1:12">
      <c r="A2403" s="827" t="s">
        <v>14071</v>
      </c>
      <c r="B2403" s="828"/>
      <c r="C2403" s="828"/>
      <c r="D2403" s="828"/>
      <c r="E2403" s="828"/>
      <c r="F2403" s="828"/>
      <c r="G2403" s="828"/>
      <c r="H2403" s="828"/>
      <c r="I2403" s="641"/>
      <c r="J2403" s="641"/>
      <c r="K2403" s="641"/>
      <c r="L2403" s="642"/>
    </row>
    <row r="2404" spans="1:12" ht="17.100000000000001" customHeight="1">
      <c r="A2404" s="640" t="s">
        <v>14994</v>
      </c>
      <c r="B2404" s="643" t="s">
        <v>14089</v>
      </c>
      <c r="C2404" s="641" t="s">
        <v>14088</v>
      </c>
      <c r="D2404" s="641" t="s">
        <v>14087</v>
      </c>
      <c r="E2404" s="644" t="s">
        <v>14085</v>
      </c>
      <c r="F2404" s="829" t="s">
        <v>14083</v>
      </c>
      <c r="G2404" s="829"/>
      <c r="H2404" s="829" t="s">
        <v>14993</v>
      </c>
      <c r="I2404" s="829"/>
      <c r="J2404" s="829" t="s">
        <v>14082</v>
      </c>
      <c r="K2404" s="829"/>
      <c r="L2404" s="830"/>
    </row>
    <row r="2405" spans="1:12" ht="24" customHeight="1">
      <c r="A2405" s="664" t="s">
        <v>14073</v>
      </c>
      <c r="B2405" s="660" t="s">
        <v>14439</v>
      </c>
      <c r="C2405" s="659" t="s">
        <v>7</v>
      </c>
      <c r="D2405" s="659" t="s">
        <v>9083</v>
      </c>
      <c r="E2405" s="661" t="s">
        <v>49</v>
      </c>
      <c r="F2405" s="831" t="s">
        <v>15348</v>
      </c>
      <c r="G2405" s="831"/>
      <c r="H2405" s="831">
        <v>0.127</v>
      </c>
      <c r="I2405" s="831"/>
      <c r="J2405" s="832">
        <v>0.23</v>
      </c>
      <c r="K2405" s="832"/>
      <c r="L2405" s="833"/>
    </row>
    <row r="2406" spans="1:12" ht="24" customHeight="1">
      <c r="A2406" s="664" t="s">
        <v>14073</v>
      </c>
      <c r="B2406" s="660" t="s">
        <v>14440</v>
      </c>
      <c r="C2406" s="659" t="s">
        <v>7</v>
      </c>
      <c r="D2406" s="659" t="s">
        <v>5456</v>
      </c>
      <c r="E2406" s="661" t="s">
        <v>49</v>
      </c>
      <c r="F2406" s="831" t="s">
        <v>15347</v>
      </c>
      <c r="G2406" s="831"/>
      <c r="H2406" s="831">
        <v>1.0800000000000001E-2</v>
      </c>
      <c r="I2406" s="831"/>
      <c r="J2406" s="832">
        <v>0.86</v>
      </c>
      <c r="K2406" s="832"/>
      <c r="L2406" s="833"/>
    </row>
    <row r="2407" spans="1:12" ht="24" customHeight="1">
      <c r="A2407" s="664" t="s">
        <v>14073</v>
      </c>
      <c r="B2407" s="660" t="s">
        <v>14438</v>
      </c>
      <c r="C2407" s="659" t="s">
        <v>7</v>
      </c>
      <c r="D2407" s="659" t="s">
        <v>8116</v>
      </c>
      <c r="E2407" s="661" t="s">
        <v>49</v>
      </c>
      <c r="F2407" s="831" t="s">
        <v>15346</v>
      </c>
      <c r="G2407" s="831"/>
      <c r="H2407" s="831">
        <v>1.6299999999999999E-2</v>
      </c>
      <c r="I2407" s="831"/>
      <c r="J2407" s="832">
        <v>1.1299999999999999</v>
      </c>
      <c r="K2407" s="832"/>
      <c r="L2407" s="833"/>
    </row>
    <row r="2408" spans="1:12" ht="24" customHeight="1">
      <c r="A2408" s="664" t="s">
        <v>14073</v>
      </c>
      <c r="B2408" s="660" t="s">
        <v>14684</v>
      </c>
      <c r="C2408" s="659" t="s">
        <v>7</v>
      </c>
      <c r="D2408" s="659" t="s">
        <v>7240</v>
      </c>
      <c r="E2408" s="661" t="s">
        <v>18</v>
      </c>
      <c r="F2408" s="831" t="s">
        <v>15368</v>
      </c>
      <c r="G2408" s="831"/>
      <c r="H2408" s="831">
        <v>1.05</v>
      </c>
      <c r="I2408" s="831"/>
      <c r="J2408" s="832">
        <v>5.77</v>
      </c>
      <c r="K2408" s="832"/>
      <c r="L2408" s="833"/>
    </row>
    <row r="2409" spans="1:12" ht="17.100000000000001" customHeight="1">
      <c r="A2409" s="645"/>
      <c r="B2409" s="643"/>
      <c r="C2409" s="643"/>
      <c r="D2409" s="643"/>
      <c r="E2409" s="643"/>
      <c r="F2409" s="643"/>
      <c r="G2409" s="643"/>
      <c r="H2409" s="643"/>
      <c r="I2409" s="643"/>
      <c r="J2409" s="643" t="s">
        <v>14990</v>
      </c>
      <c r="K2409" s="643"/>
      <c r="L2409" s="646" t="s">
        <v>16132</v>
      </c>
    </row>
    <row r="2410" spans="1:12">
      <c r="A2410" s="827" t="s">
        <v>14094</v>
      </c>
      <c r="B2410" s="828"/>
      <c r="C2410" s="828"/>
      <c r="D2410" s="828"/>
      <c r="E2410" s="828"/>
      <c r="F2410" s="828"/>
      <c r="G2410" s="828"/>
      <c r="H2410" s="828"/>
      <c r="I2410" s="641"/>
      <c r="J2410" s="641"/>
      <c r="K2410" s="641"/>
      <c r="L2410" s="642"/>
    </row>
    <row r="2411" spans="1:12" ht="17.100000000000001" customHeight="1">
      <c r="A2411" s="640" t="s">
        <v>14994</v>
      </c>
      <c r="B2411" s="643" t="s">
        <v>14089</v>
      </c>
      <c r="C2411" s="641" t="s">
        <v>14088</v>
      </c>
      <c r="D2411" s="641" t="s">
        <v>14087</v>
      </c>
      <c r="E2411" s="644" t="s">
        <v>14085</v>
      </c>
      <c r="F2411" s="829" t="s">
        <v>14083</v>
      </c>
      <c r="G2411" s="829"/>
      <c r="H2411" s="829" t="s">
        <v>14993</v>
      </c>
      <c r="I2411" s="829"/>
      <c r="J2411" s="829" t="s">
        <v>14082</v>
      </c>
      <c r="K2411" s="829"/>
      <c r="L2411" s="830"/>
    </row>
    <row r="2412" spans="1:12" ht="24" customHeight="1">
      <c r="A2412" s="664" t="s">
        <v>14073</v>
      </c>
      <c r="B2412" s="660" t="s">
        <v>14095</v>
      </c>
      <c r="C2412" s="659" t="s">
        <v>7</v>
      </c>
      <c r="D2412" s="659" t="s">
        <v>11736</v>
      </c>
      <c r="E2412" s="661" t="s">
        <v>26</v>
      </c>
      <c r="F2412" s="831" t="s">
        <v>14996</v>
      </c>
      <c r="G2412" s="831"/>
      <c r="H2412" s="831">
        <v>0.75758879999999995</v>
      </c>
      <c r="I2412" s="831"/>
      <c r="J2412" s="832">
        <v>0.53790000000000004</v>
      </c>
      <c r="K2412" s="832"/>
      <c r="L2412" s="833"/>
    </row>
    <row r="2413" spans="1:12" ht="17.100000000000001" customHeight="1">
      <c r="A2413" s="645"/>
      <c r="B2413" s="643"/>
      <c r="C2413" s="643"/>
      <c r="D2413" s="643"/>
      <c r="E2413" s="643"/>
      <c r="F2413" s="643"/>
      <c r="G2413" s="643"/>
      <c r="H2413" s="643"/>
      <c r="I2413" s="643"/>
      <c r="J2413" s="643" t="s">
        <v>14990</v>
      </c>
      <c r="K2413" s="643"/>
      <c r="L2413" s="646" t="s">
        <v>15955</v>
      </c>
    </row>
    <row r="2414" spans="1:12">
      <c r="A2414" s="827" t="s">
        <v>14096</v>
      </c>
      <c r="B2414" s="828"/>
      <c r="C2414" s="828"/>
      <c r="D2414" s="828"/>
      <c r="E2414" s="828"/>
      <c r="F2414" s="828"/>
      <c r="G2414" s="828"/>
      <c r="H2414" s="828"/>
      <c r="I2414" s="641"/>
      <c r="J2414" s="641"/>
      <c r="K2414" s="641"/>
      <c r="L2414" s="642"/>
    </row>
    <row r="2415" spans="1:12" ht="17.100000000000001" customHeight="1">
      <c r="A2415" s="640" t="s">
        <v>14994</v>
      </c>
      <c r="B2415" s="643" t="s">
        <v>14089</v>
      </c>
      <c r="C2415" s="641" t="s">
        <v>14088</v>
      </c>
      <c r="D2415" s="641" t="s">
        <v>14087</v>
      </c>
      <c r="E2415" s="644" t="s">
        <v>14085</v>
      </c>
      <c r="F2415" s="829" t="s">
        <v>14083</v>
      </c>
      <c r="G2415" s="829"/>
      <c r="H2415" s="829" t="s">
        <v>14993</v>
      </c>
      <c r="I2415" s="829"/>
      <c r="J2415" s="829" t="s">
        <v>14082</v>
      </c>
      <c r="K2415" s="829"/>
      <c r="L2415" s="830"/>
    </row>
    <row r="2416" spans="1:12" ht="24" customHeight="1">
      <c r="A2416" s="664" t="s">
        <v>14073</v>
      </c>
      <c r="B2416" s="660" t="s">
        <v>14097</v>
      </c>
      <c r="C2416" s="659" t="s">
        <v>7</v>
      </c>
      <c r="D2416" s="659" t="s">
        <v>11676</v>
      </c>
      <c r="E2416" s="661" t="s">
        <v>26</v>
      </c>
      <c r="F2416" s="831" t="s">
        <v>14995</v>
      </c>
      <c r="G2416" s="831"/>
      <c r="H2416" s="831">
        <v>0.75758879999999995</v>
      </c>
      <c r="I2416" s="831"/>
      <c r="J2416" s="832">
        <v>5.2999999999999999E-2</v>
      </c>
      <c r="K2416" s="832"/>
      <c r="L2416" s="833"/>
    </row>
    <row r="2417" spans="1:12" ht="17.100000000000001" customHeight="1">
      <c r="A2417" s="645"/>
      <c r="B2417" s="643"/>
      <c r="C2417" s="643"/>
      <c r="D2417" s="643"/>
      <c r="E2417" s="643"/>
      <c r="F2417" s="643"/>
      <c r="G2417" s="643"/>
      <c r="H2417" s="643"/>
      <c r="I2417" s="643"/>
      <c r="J2417" s="643" t="s">
        <v>14990</v>
      </c>
      <c r="K2417" s="643"/>
      <c r="L2417" s="646" t="s">
        <v>15297</v>
      </c>
    </row>
    <row r="2418" spans="1:12">
      <c r="A2418" s="827" t="s">
        <v>14100</v>
      </c>
      <c r="B2418" s="828"/>
      <c r="C2418" s="828"/>
      <c r="D2418" s="828"/>
      <c r="E2418" s="828"/>
      <c r="F2418" s="828"/>
      <c r="G2418" s="828"/>
      <c r="H2418" s="828"/>
      <c r="I2418" s="641"/>
      <c r="J2418" s="641"/>
      <c r="K2418" s="641"/>
      <c r="L2418" s="642"/>
    </row>
    <row r="2419" spans="1:12" ht="17.100000000000001" customHeight="1">
      <c r="A2419" s="640" t="s">
        <v>14994</v>
      </c>
      <c r="B2419" s="643" t="s">
        <v>14089</v>
      </c>
      <c r="C2419" s="641" t="s">
        <v>14088</v>
      </c>
      <c r="D2419" s="641" t="s">
        <v>14087</v>
      </c>
      <c r="E2419" s="644" t="s">
        <v>14085</v>
      </c>
      <c r="F2419" s="829" t="s">
        <v>14083</v>
      </c>
      <c r="G2419" s="829"/>
      <c r="H2419" s="829" t="s">
        <v>14993</v>
      </c>
      <c r="I2419" s="829"/>
      <c r="J2419" s="829" t="s">
        <v>14082</v>
      </c>
      <c r="K2419" s="829"/>
      <c r="L2419" s="830"/>
    </row>
    <row r="2420" spans="1:12" ht="24" customHeight="1">
      <c r="A2420" s="664" t="s">
        <v>14073</v>
      </c>
      <c r="B2420" s="660" t="s">
        <v>14103</v>
      </c>
      <c r="C2420" s="659" t="s">
        <v>7</v>
      </c>
      <c r="D2420" s="659" t="s">
        <v>11501</v>
      </c>
      <c r="E2420" s="661" t="s">
        <v>26</v>
      </c>
      <c r="F2420" s="831" t="s">
        <v>14992</v>
      </c>
      <c r="G2420" s="831"/>
      <c r="H2420" s="831">
        <v>0.75758879999999995</v>
      </c>
      <c r="I2420" s="831"/>
      <c r="J2420" s="832">
        <v>1.6667000000000001</v>
      </c>
      <c r="K2420" s="832"/>
      <c r="L2420" s="833"/>
    </row>
    <row r="2421" spans="1:12" ht="24" customHeight="1">
      <c r="A2421" s="664" t="s">
        <v>14073</v>
      </c>
      <c r="B2421" s="660" t="s">
        <v>14101</v>
      </c>
      <c r="C2421" s="659" t="s">
        <v>7</v>
      </c>
      <c r="D2421" s="659" t="s">
        <v>11582</v>
      </c>
      <c r="E2421" s="661" t="s">
        <v>26</v>
      </c>
      <c r="F2421" s="831" t="s">
        <v>14991</v>
      </c>
      <c r="G2421" s="831"/>
      <c r="H2421" s="831">
        <v>0.75758879999999995</v>
      </c>
      <c r="I2421" s="831"/>
      <c r="J2421" s="832">
        <v>0.26519999999999999</v>
      </c>
      <c r="K2421" s="832"/>
      <c r="L2421" s="833"/>
    </row>
    <row r="2422" spans="1:12" ht="17.100000000000001" customHeight="1">
      <c r="A2422" s="645"/>
      <c r="B2422" s="643"/>
      <c r="C2422" s="643"/>
      <c r="D2422" s="643"/>
      <c r="E2422" s="643"/>
      <c r="F2422" s="643"/>
      <c r="G2422" s="643"/>
      <c r="H2422" s="643"/>
      <c r="I2422" s="643"/>
      <c r="J2422" s="643" t="s">
        <v>14990</v>
      </c>
      <c r="K2422" s="643"/>
      <c r="L2422" s="646" t="s">
        <v>15964</v>
      </c>
    </row>
    <row r="2423" spans="1:12" ht="17.100000000000001" customHeight="1">
      <c r="A2423" s="640" t="s">
        <v>14988</v>
      </c>
      <c r="B2423" s="641"/>
      <c r="C2423" s="641"/>
      <c r="D2423" s="641"/>
      <c r="E2423" s="641"/>
      <c r="F2423" s="641"/>
      <c r="G2423" s="641"/>
      <c r="H2423" s="641"/>
      <c r="I2423" s="641"/>
      <c r="J2423" s="641"/>
      <c r="K2423" s="641"/>
      <c r="L2423" s="642"/>
    </row>
    <row r="2424" spans="1:12" ht="17.100000000000001" customHeight="1">
      <c r="A2424" s="645"/>
      <c r="B2424" s="643"/>
      <c r="C2424" s="643"/>
      <c r="D2424" s="643"/>
      <c r="E2424" s="643"/>
      <c r="F2424" s="643"/>
      <c r="G2424" s="643"/>
      <c r="H2424" s="643"/>
      <c r="I2424" s="643"/>
      <c r="J2424" s="643" t="s">
        <v>14987</v>
      </c>
      <c r="K2424" s="643"/>
      <c r="L2424" s="646" t="s">
        <v>16131</v>
      </c>
    </row>
    <row r="2425" spans="1:12" ht="17.100000000000001" customHeight="1">
      <c r="A2425" s="645"/>
      <c r="B2425" s="643"/>
      <c r="C2425" s="643"/>
      <c r="D2425" s="643"/>
      <c r="E2425" s="643"/>
      <c r="F2425" s="643"/>
      <c r="G2425" s="643"/>
      <c r="H2425" s="643"/>
      <c r="I2425" s="643"/>
      <c r="J2425" s="643" t="s">
        <v>14985</v>
      </c>
      <c r="K2425" s="643" t="s">
        <v>14984</v>
      </c>
      <c r="L2425" s="646" t="s">
        <v>15962</v>
      </c>
    </row>
    <row r="2426" spans="1:12" ht="17.100000000000001" customHeight="1">
      <c r="A2426" s="645"/>
      <c r="B2426" s="643"/>
      <c r="C2426" s="643"/>
      <c r="D2426" s="643"/>
      <c r="E2426" s="643"/>
      <c r="F2426" s="643"/>
      <c r="G2426" s="643"/>
      <c r="H2426" s="643"/>
      <c r="I2426" s="643"/>
      <c r="J2426" s="643" t="s">
        <v>14982</v>
      </c>
      <c r="K2426" s="643"/>
      <c r="L2426" s="646" t="s">
        <v>16130</v>
      </c>
    </row>
    <row r="2427" spans="1:12" ht="17.100000000000001" customHeight="1">
      <c r="A2427" s="645"/>
      <c r="B2427" s="643"/>
      <c r="C2427" s="643"/>
      <c r="D2427" s="643"/>
      <c r="E2427" s="643"/>
      <c r="F2427" s="643"/>
      <c r="G2427" s="643"/>
      <c r="H2427" s="643"/>
      <c r="I2427" s="643"/>
      <c r="J2427" s="643" t="s">
        <v>14980</v>
      </c>
      <c r="K2427" s="643" t="s">
        <v>14873</v>
      </c>
      <c r="L2427" s="646" t="s">
        <v>16129</v>
      </c>
    </row>
    <row r="2428" spans="1:12" ht="17.100000000000001" customHeight="1">
      <c r="A2428" s="645"/>
      <c r="B2428" s="643"/>
      <c r="C2428" s="643"/>
      <c r="D2428" s="643"/>
      <c r="E2428" s="643"/>
      <c r="F2428" s="643"/>
      <c r="G2428" s="643"/>
      <c r="H2428" s="643"/>
      <c r="I2428" s="643"/>
      <c r="J2428" s="643" t="s">
        <v>14978</v>
      </c>
      <c r="K2428" s="643"/>
      <c r="L2428" s="646" t="s">
        <v>16128</v>
      </c>
    </row>
    <row r="2429" spans="1:12" ht="30" customHeight="1">
      <c r="A2429" s="647"/>
      <c r="B2429" s="644"/>
      <c r="C2429" s="644"/>
      <c r="D2429" s="644"/>
      <c r="E2429" s="644"/>
      <c r="F2429" s="644"/>
      <c r="G2429" s="644"/>
      <c r="H2429" s="644"/>
      <c r="I2429" s="644"/>
      <c r="J2429" s="644"/>
      <c r="K2429" s="644"/>
      <c r="L2429" s="648"/>
    </row>
    <row r="2430" spans="1:12" ht="36" customHeight="1">
      <c r="A2430" s="662" t="s">
        <v>16127</v>
      </c>
      <c r="B2430" s="657" t="s">
        <v>14682</v>
      </c>
      <c r="C2430" s="656" t="s">
        <v>7</v>
      </c>
      <c r="D2430" s="656" t="s">
        <v>1977</v>
      </c>
      <c r="E2430" s="658" t="s">
        <v>18</v>
      </c>
      <c r="F2430" s="657"/>
      <c r="G2430" s="657"/>
      <c r="H2430" s="657"/>
      <c r="I2430" s="657"/>
      <c r="J2430" s="657"/>
      <c r="K2430" s="657"/>
      <c r="L2430" s="663"/>
    </row>
    <row r="2431" spans="1:12">
      <c r="A2431" s="827" t="s">
        <v>14098</v>
      </c>
      <c r="B2431" s="828"/>
      <c r="C2431" s="828"/>
      <c r="D2431" s="828"/>
      <c r="E2431" s="828"/>
      <c r="F2431" s="828"/>
      <c r="G2431" s="828"/>
      <c r="H2431" s="828"/>
      <c r="I2431" s="641"/>
      <c r="J2431" s="641"/>
      <c r="K2431" s="641"/>
      <c r="L2431" s="642"/>
    </row>
    <row r="2432" spans="1:12" ht="17.100000000000001" customHeight="1">
      <c r="A2432" s="640" t="s">
        <v>14994</v>
      </c>
      <c r="B2432" s="643" t="s">
        <v>14089</v>
      </c>
      <c r="C2432" s="641" t="s">
        <v>14088</v>
      </c>
      <c r="D2432" s="641" t="s">
        <v>14087</v>
      </c>
      <c r="E2432" s="644" t="s">
        <v>14085</v>
      </c>
      <c r="F2432" s="829" t="s">
        <v>14083</v>
      </c>
      <c r="G2432" s="829"/>
      <c r="H2432" s="829" t="s">
        <v>14993</v>
      </c>
      <c r="I2432" s="829"/>
      <c r="J2432" s="829" t="s">
        <v>14082</v>
      </c>
      <c r="K2432" s="829"/>
      <c r="L2432" s="830"/>
    </row>
    <row r="2433" spans="1:12" ht="24" customHeight="1">
      <c r="A2433" s="664" t="s">
        <v>14073</v>
      </c>
      <c r="B2433" s="660" t="s">
        <v>14277</v>
      </c>
      <c r="C2433" s="659" t="s">
        <v>7</v>
      </c>
      <c r="D2433" s="659" t="s">
        <v>11564</v>
      </c>
      <c r="E2433" s="661" t="s">
        <v>26</v>
      </c>
      <c r="F2433" s="831" t="s">
        <v>15249</v>
      </c>
      <c r="G2433" s="831"/>
      <c r="H2433" s="831">
        <v>0.64676109999999998</v>
      </c>
      <c r="I2433" s="831"/>
      <c r="J2433" s="832">
        <v>0.53680000000000005</v>
      </c>
      <c r="K2433" s="832"/>
      <c r="L2433" s="833"/>
    </row>
    <row r="2434" spans="1:12" ht="24" customHeight="1">
      <c r="A2434" s="664" t="s">
        <v>14073</v>
      </c>
      <c r="B2434" s="660" t="s">
        <v>14276</v>
      </c>
      <c r="C2434" s="659" t="s">
        <v>7</v>
      </c>
      <c r="D2434" s="659" t="s">
        <v>11590</v>
      </c>
      <c r="E2434" s="661" t="s">
        <v>26</v>
      </c>
      <c r="F2434" s="831" t="s">
        <v>15248</v>
      </c>
      <c r="G2434" s="831"/>
      <c r="H2434" s="831">
        <v>0.64676109999999998</v>
      </c>
      <c r="I2434" s="831"/>
      <c r="J2434" s="832">
        <v>0.1552</v>
      </c>
      <c r="K2434" s="832"/>
      <c r="L2434" s="833"/>
    </row>
    <row r="2435" spans="1:12" ht="17.100000000000001" customHeight="1">
      <c r="A2435" s="645"/>
      <c r="B2435" s="643"/>
      <c r="C2435" s="643"/>
      <c r="D2435" s="643"/>
      <c r="E2435" s="643"/>
      <c r="F2435" s="643"/>
      <c r="G2435" s="643"/>
      <c r="H2435" s="643"/>
      <c r="I2435" s="643"/>
      <c r="J2435" s="643" t="s">
        <v>14990</v>
      </c>
      <c r="K2435" s="643"/>
      <c r="L2435" s="646" t="s">
        <v>15714</v>
      </c>
    </row>
    <row r="2436" spans="1:12">
      <c r="A2436" s="827" t="s">
        <v>14092</v>
      </c>
      <c r="B2436" s="828"/>
      <c r="C2436" s="828"/>
      <c r="D2436" s="828"/>
      <c r="E2436" s="828"/>
      <c r="F2436" s="828"/>
      <c r="G2436" s="828"/>
      <c r="H2436" s="828"/>
      <c r="I2436" s="641"/>
      <c r="J2436" s="641"/>
      <c r="K2436" s="641"/>
      <c r="L2436" s="642"/>
    </row>
    <row r="2437" spans="1:12" ht="17.100000000000001" customHeight="1">
      <c r="A2437" s="640" t="s">
        <v>14994</v>
      </c>
      <c r="B2437" s="643" t="s">
        <v>14089</v>
      </c>
      <c r="C2437" s="641" t="s">
        <v>14088</v>
      </c>
      <c r="D2437" s="641" t="s">
        <v>14087</v>
      </c>
      <c r="E2437" s="644" t="s">
        <v>14085</v>
      </c>
      <c r="F2437" s="829" t="s">
        <v>14083</v>
      </c>
      <c r="G2437" s="829"/>
      <c r="H2437" s="829" t="s">
        <v>14993</v>
      </c>
      <c r="I2437" s="829"/>
      <c r="J2437" s="829" t="s">
        <v>14082</v>
      </c>
      <c r="K2437" s="829"/>
      <c r="L2437" s="830"/>
    </row>
    <row r="2438" spans="1:12" ht="24" customHeight="1">
      <c r="A2438" s="664" t="s">
        <v>14073</v>
      </c>
      <c r="B2438" s="660" t="s">
        <v>14290</v>
      </c>
      <c r="C2438" s="659" t="s">
        <v>7</v>
      </c>
      <c r="D2438" s="659" t="s">
        <v>5473</v>
      </c>
      <c r="E2438" s="661" t="s">
        <v>26</v>
      </c>
      <c r="F2438" s="831" t="s">
        <v>15246</v>
      </c>
      <c r="G2438" s="831"/>
      <c r="H2438" s="831">
        <v>0.3282813</v>
      </c>
      <c r="I2438" s="831"/>
      <c r="J2438" s="832">
        <v>1.671</v>
      </c>
      <c r="K2438" s="832"/>
      <c r="L2438" s="833"/>
    </row>
    <row r="2439" spans="1:12" ht="24" customHeight="1">
      <c r="A2439" s="664" t="s">
        <v>14073</v>
      </c>
      <c r="B2439" s="660" t="s">
        <v>14278</v>
      </c>
      <c r="C2439" s="659" t="s">
        <v>7</v>
      </c>
      <c r="D2439" s="659" t="s">
        <v>6260</v>
      </c>
      <c r="E2439" s="661" t="s">
        <v>26</v>
      </c>
      <c r="F2439" s="831" t="s">
        <v>15040</v>
      </c>
      <c r="G2439" s="831"/>
      <c r="H2439" s="831">
        <v>0.3282813</v>
      </c>
      <c r="I2439" s="831"/>
      <c r="J2439" s="832">
        <v>2.3603000000000001</v>
      </c>
      <c r="K2439" s="832"/>
      <c r="L2439" s="833"/>
    </row>
    <row r="2440" spans="1:12" ht="17.100000000000001" customHeight="1">
      <c r="A2440" s="645"/>
      <c r="B2440" s="643"/>
      <c r="C2440" s="643"/>
      <c r="D2440" s="643"/>
      <c r="E2440" s="643"/>
      <c r="F2440" s="643"/>
      <c r="G2440" s="643"/>
      <c r="H2440" s="643"/>
      <c r="I2440" s="643"/>
      <c r="J2440" s="643" t="s">
        <v>14990</v>
      </c>
      <c r="K2440" s="643"/>
      <c r="L2440" s="646" t="s">
        <v>16126</v>
      </c>
    </row>
    <row r="2441" spans="1:12">
      <c r="A2441" s="827" t="s">
        <v>14071</v>
      </c>
      <c r="B2441" s="828"/>
      <c r="C2441" s="828"/>
      <c r="D2441" s="828"/>
      <c r="E2441" s="828"/>
      <c r="F2441" s="828"/>
      <c r="G2441" s="828"/>
      <c r="H2441" s="828"/>
      <c r="I2441" s="641"/>
      <c r="J2441" s="641"/>
      <c r="K2441" s="641"/>
      <c r="L2441" s="642"/>
    </row>
    <row r="2442" spans="1:12" ht="17.100000000000001" customHeight="1">
      <c r="A2442" s="640" t="s">
        <v>14994</v>
      </c>
      <c r="B2442" s="643" t="s">
        <v>14089</v>
      </c>
      <c r="C2442" s="641" t="s">
        <v>14088</v>
      </c>
      <c r="D2442" s="641" t="s">
        <v>14087</v>
      </c>
      <c r="E2442" s="644" t="s">
        <v>14085</v>
      </c>
      <c r="F2442" s="829" t="s">
        <v>14083</v>
      </c>
      <c r="G2442" s="829"/>
      <c r="H2442" s="829" t="s">
        <v>14993</v>
      </c>
      <c r="I2442" s="829"/>
      <c r="J2442" s="829" t="s">
        <v>14082</v>
      </c>
      <c r="K2442" s="829"/>
      <c r="L2442" s="830"/>
    </row>
    <row r="2443" spans="1:12" ht="24" customHeight="1">
      <c r="A2443" s="664" t="s">
        <v>14073</v>
      </c>
      <c r="B2443" s="660" t="s">
        <v>14439</v>
      </c>
      <c r="C2443" s="659" t="s">
        <v>7</v>
      </c>
      <c r="D2443" s="659" t="s">
        <v>9083</v>
      </c>
      <c r="E2443" s="661" t="s">
        <v>49</v>
      </c>
      <c r="F2443" s="831" t="s">
        <v>15348</v>
      </c>
      <c r="G2443" s="831"/>
      <c r="H2443" s="831">
        <v>0.1085</v>
      </c>
      <c r="I2443" s="831"/>
      <c r="J2443" s="832">
        <v>0.2</v>
      </c>
      <c r="K2443" s="832"/>
      <c r="L2443" s="833"/>
    </row>
    <row r="2444" spans="1:12" ht="24" customHeight="1">
      <c r="A2444" s="664" t="s">
        <v>14073</v>
      </c>
      <c r="B2444" s="660" t="s">
        <v>14440</v>
      </c>
      <c r="C2444" s="659" t="s">
        <v>7</v>
      </c>
      <c r="D2444" s="659" t="s">
        <v>5456</v>
      </c>
      <c r="E2444" s="661" t="s">
        <v>49</v>
      </c>
      <c r="F2444" s="831" t="s">
        <v>15347</v>
      </c>
      <c r="G2444" s="831"/>
      <c r="H2444" s="831">
        <v>2.93E-2</v>
      </c>
      <c r="I2444" s="831"/>
      <c r="J2444" s="832">
        <v>2.34</v>
      </c>
      <c r="K2444" s="832"/>
      <c r="L2444" s="833"/>
    </row>
    <row r="2445" spans="1:12" ht="24" customHeight="1">
      <c r="A2445" s="664" t="s">
        <v>14073</v>
      </c>
      <c r="B2445" s="660" t="s">
        <v>14438</v>
      </c>
      <c r="C2445" s="659" t="s">
        <v>7</v>
      </c>
      <c r="D2445" s="659" t="s">
        <v>8116</v>
      </c>
      <c r="E2445" s="661" t="s">
        <v>49</v>
      </c>
      <c r="F2445" s="831" t="s">
        <v>15346</v>
      </c>
      <c r="G2445" s="831"/>
      <c r="H2445" s="831">
        <v>4.5499999999999999E-2</v>
      </c>
      <c r="I2445" s="831"/>
      <c r="J2445" s="832">
        <v>3.15</v>
      </c>
      <c r="K2445" s="832"/>
      <c r="L2445" s="833"/>
    </row>
    <row r="2446" spans="1:12" ht="24" customHeight="1">
      <c r="A2446" s="664" t="s">
        <v>14073</v>
      </c>
      <c r="B2446" s="660" t="s">
        <v>14681</v>
      </c>
      <c r="C2446" s="659" t="s">
        <v>7</v>
      </c>
      <c r="D2446" s="659" t="s">
        <v>11767</v>
      </c>
      <c r="E2446" s="661" t="s">
        <v>18</v>
      </c>
      <c r="F2446" s="831" t="s">
        <v>16125</v>
      </c>
      <c r="G2446" s="831"/>
      <c r="H2446" s="831">
        <v>1.04</v>
      </c>
      <c r="I2446" s="831"/>
      <c r="J2446" s="832">
        <v>13.12</v>
      </c>
      <c r="K2446" s="832"/>
      <c r="L2446" s="833"/>
    </row>
    <row r="2447" spans="1:12" ht="17.100000000000001" customHeight="1">
      <c r="A2447" s="645"/>
      <c r="B2447" s="643"/>
      <c r="C2447" s="643"/>
      <c r="D2447" s="643"/>
      <c r="E2447" s="643"/>
      <c r="F2447" s="643"/>
      <c r="G2447" s="643"/>
      <c r="H2447" s="643"/>
      <c r="I2447" s="643"/>
      <c r="J2447" s="643" t="s">
        <v>14990</v>
      </c>
      <c r="K2447" s="643"/>
      <c r="L2447" s="646" t="s">
        <v>16124</v>
      </c>
    </row>
    <row r="2448" spans="1:12">
      <c r="A2448" s="827" t="s">
        <v>14094</v>
      </c>
      <c r="B2448" s="828"/>
      <c r="C2448" s="828"/>
      <c r="D2448" s="828"/>
      <c r="E2448" s="828"/>
      <c r="F2448" s="828"/>
      <c r="G2448" s="828"/>
      <c r="H2448" s="828"/>
      <c r="I2448" s="641"/>
      <c r="J2448" s="641"/>
      <c r="K2448" s="641"/>
      <c r="L2448" s="642"/>
    </row>
    <row r="2449" spans="1:12" ht="17.100000000000001" customHeight="1">
      <c r="A2449" s="640" t="s">
        <v>14994</v>
      </c>
      <c r="B2449" s="643" t="s">
        <v>14089</v>
      </c>
      <c r="C2449" s="641" t="s">
        <v>14088</v>
      </c>
      <c r="D2449" s="641" t="s">
        <v>14087</v>
      </c>
      <c r="E2449" s="644" t="s">
        <v>14085</v>
      </c>
      <c r="F2449" s="829" t="s">
        <v>14083</v>
      </c>
      <c r="G2449" s="829"/>
      <c r="H2449" s="829" t="s">
        <v>14993</v>
      </c>
      <c r="I2449" s="829"/>
      <c r="J2449" s="829" t="s">
        <v>14082</v>
      </c>
      <c r="K2449" s="829"/>
      <c r="L2449" s="830"/>
    </row>
    <row r="2450" spans="1:12" ht="24" customHeight="1">
      <c r="A2450" s="664" t="s">
        <v>14073</v>
      </c>
      <c r="B2450" s="660" t="s">
        <v>14095</v>
      </c>
      <c r="C2450" s="659" t="s">
        <v>7</v>
      </c>
      <c r="D2450" s="659" t="s">
        <v>11736</v>
      </c>
      <c r="E2450" s="661" t="s">
        <v>26</v>
      </c>
      <c r="F2450" s="831" t="s">
        <v>14996</v>
      </c>
      <c r="G2450" s="831"/>
      <c r="H2450" s="831">
        <v>0.64676109999999998</v>
      </c>
      <c r="I2450" s="831"/>
      <c r="J2450" s="832">
        <v>0.4592</v>
      </c>
      <c r="K2450" s="832"/>
      <c r="L2450" s="833"/>
    </row>
    <row r="2451" spans="1:12" ht="17.100000000000001" customHeight="1">
      <c r="A2451" s="645"/>
      <c r="B2451" s="643"/>
      <c r="C2451" s="643"/>
      <c r="D2451" s="643"/>
      <c r="E2451" s="643"/>
      <c r="F2451" s="643"/>
      <c r="G2451" s="643"/>
      <c r="H2451" s="643"/>
      <c r="I2451" s="643"/>
      <c r="J2451" s="643" t="s">
        <v>14990</v>
      </c>
      <c r="K2451" s="643"/>
      <c r="L2451" s="646" t="s">
        <v>15552</v>
      </c>
    </row>
    <row r="2452" spans="1:12">
      <c r="A2452" s="827" t="s">
        <v>14096</v>
      </c>
      <c r="B2452" s="828"/>
      <c r="C2452" s="828"/>
      <c r="D2452" s="828"/>
      <c r="E2452" s="828"/>
      <c r="F2452" s="828"/>
      <c r="G2452" s="828"/>
      <c r="H2452" s="828"/>
      <c r="I2452" s="641"/>
      <c r="J2452" s="641"/>
      <c r="K2452" s="641"/>
      <c r="L2452" s="642"/>
    </row>
    <row r="2453" spans="1:12" ht="17.100000000000001" customHeight="1">
      <c r="A2453" s="640" t="s">
        <v>14994</v>
      </c>
      <c r="B2453" s="643" t="s">
        <v>14089</v>
      </c>
      <c r="C2453" s="641" t="s">
        <v>14088</v>
      </c>
      <c r="D2453" s="641" t="s">
        <v>14087</v>
      </c>
      <c r="E2453" s="644" t="s">
        <v>14085</v>
      </c>
      <c r="F2453" s="829" t="s">
        <v>14083</v>
      </c>
      <c r="G2453" s="829"/>
      <c r="H2453" s="829" t="s">
        <v>14993</v>
      </c>
      <c r="I2453" s="829"/>
      <c r="J2453" s="829" t="s">
        <v>14082</v>
      </c>
      <c r="K2453" s="829"/>
      <c r="L2453" s="830"/>
    </row>
    <row r="2454" spans="1:12" ht="24" customHeight="1">
      <c r="A2454" s="664" t="s">
        <v>14073</v>
      </c>
      <c r="B2454" s="660" t="s">
        <v>14097</v>
      </c>
      <c r="C2454" s="659" t="s">
        <v>7</v>
      </c>
      <c r="D2454" s="659" t="s">
        <v>11676</v>
      </c>
      <c r="E2454" s="661" t="s">
        <v>26</v>
      </c>
      <c r="F2454" s="831" t="s">
        <v>14995</v>
      </c>
      <c r="G2454" s="831"/>
      <c r="H2454" s="831">
        <v>0.64676109999999998</v>
      </c>
      <c r="I2454" s="831"/>
      <c r="J2454" s="832">
        <v>4.53E-2</v>
      </c>
      <c r="K2454" s="832"/>
      <c r="L2454" s="833"/>
    </row>
    <row r="2455" spans="1:12" ht="17.100000000000001" customHeight="1">
      <c r="A2455" s="645"/>
      <c r="B2455" s="643"/>
      <c r="C2455" s="643"/>
      <c r="D2455" s="643"/>
      <c r="E2455" s="643"/>
      <c r="F2455" s="643"/>
      <c r="G2455" s="643"/>
      <c r="H2455" s="643"/>
      <c r="I2455" s="643"/>
      <c r="J2455" s="643" t="s">
        <v>14990</v>
      </c>
      <c r="K2455" s="643"/>
      <c r="L2455" s="646" t="s">
        <v>15297</v>
      </c>
    </row>
    <row r="2456" spans="1:12">
      <c r="A2456" s="827" t="s">
        <v>14100</v>
      </c>
      <c r="B2456" s="828"/>
      <c r="C2456" s="828"/>
      <c r="D2456" s="828"/>
      <c r="E2456" s="828"/>
      <c r="F2456" s="828"/>
      <c r="G2456" s="828"/>
      <c r="H2456" s="828"/>
      <c r="I2456" s="641"/>
      <c r="J2456" s="641"/>
      <c r="K2456" s="641"/>
      <c r="L2456" s="642"/>
    </row>
    <row r="2457" spans="1:12" ht="17.100000000000001" customHeight="1">
      <c r="A2457" s="640" t="s">
        <v>14994</v>
      </c>
      <c r="B2457" s="643" t="s">
        <v>14089</v>
      </c>
      <c r="C2457" s="641" t="s">
        <v>14088</v>
      </c>
      <c r="D2457" s="641" t="s">
        <v>14087</v>
      </c>
      <c r="E2457" s="644" t="s">
        <v>14085</v>
      </c>
      <c r="F2457" s="829" t="s">
        <v>14083</v>
      </c>
      <c r="G2457" s="829"/>
      <c r="H2457" s="829" t="s">
        <v>14993</v>
      </c>
      <c r="I2457" s="829"/>
      <c r="J2457" s="829" t="s">
        <v>14082</v>
      </c>
      <c r="K2457" s="829"/>
      <c r="L2457" s="830"/>
    </row>
    <row r="2458" spans="1:12" ht="24" customHeight="1">
      <c r="A2458" s="664" t="s">
        <v>14073</v>
      </c>
      <c r="B2458" s="660" t="s">
        <v>14103</v>
      </c>
      <c r="C2458" s="659" t="s">
        <v>7</v>
      </c>
      <c r="D2458" s="659" t="s">
        <v>11501</v>
      </c>
      <c r="E2458" s="661" t="s">
        <v>26</v>
      </c>
      <c r="F2458" s="831" t="s">
        <v>14992</v>
      </c>
      <c r="G2458" s="831"/>
      <c r="H2458" s="831">
        <v>0.64676109999999998</v>
      </c>
      <c r="I2458" s="831"/>
      <c r="J2458" s="832">
        <v>1.4229000000000001</v>
      </c>
      <c r="K2458" s="832"/>
      <c r="L2458" s="833"/>
    </row>
    <row r="2459" spans="1:12" ht="24" customHeight="1">
      <c r="A2459" s="664" t="s">
        <v>14073</v>
      </c>
      <c r="B2459" s="660" t="s">
        <v>14101</v>
      </c>
      <c r="C2459" s="659" t="s">
        <v>7</v>
      </c>
      <c r="D2459" s="659" t="s">
        <v>11582</v>
      </c>
      <c r="E2459" s="661" t="s">
        <v>26</v>
      </c>
      <c r="F2459" s="831" t="s">
        <v>14991</v>
      </c>
      <c r="G2459" s="831"/>
      <c r="H2459" s="831">
        <v>0.64676109999999998</v>
      </c>
      <c r="I2459" s="831"/>
      <c r="J2459" s="832">
        <v>0.22639999999999999</v>
      </c>
      <c r="K2459" s="832"/>
      <c r="L2459" s="833"/>
    </row>
    <row r="2460" spans="1:12" ht="17.100000000000001" customHeight="1">
      <c r="A2460" s="645"/>
      <c r="B2460" s="643"/>
      <c r="C2460" s="643"/>
      <c r="D2460" s="643"/>
      <c r="E2460" s="643"/>
      <c r="F2460" s="643"/>
      <c r="G2460" s="643"/>
      <c r="H2460" s="643"/>
      <c r="I2460" s="643"/>
      <c r="J2460" s="643" t="s">
        <v>14990</v>
      </c>
      <c r="K2460" s="643"/>
      <c r="L2460" s="646" t="s">
        <v>16123</v>
      </c>
    </row>
    <row r="2461" spans="1:12" ht="17.100000000000001" customHeight="1">
      <c r="A2461" s="640" t="s">
        <v>14988</v>
      </c>
      <c r="B2461" s="641"/>
      <c r="C2461" s="641"/>
      <c r="D2461" s="641"/>
      <c r="E2461" s="641"/>
      <c r="F2461" s="641"/>
      <c r="G2461" s="641"/>
      <c r="H2461" s="641"/>
      <c r="I2461" s="641"/>
      <c r="J2461" s="641"/>
      <c r="K2461" s="641"/>
      <c r="L2461" s="642"/>
    </row>
    <row r="2462" spans="1:12" ht="17.100000000000001" customHeight="1">
      <c r="A2462" s="645"/>
      <c r="B2462" s="643"/>
      <c r="C2462" s="643"/>
      <c r="D2462" s="643"/>
      <c r="E2462" s="643"/>
      <c r="F2462" s="643"/>
      <c r="G2462" s="643"/>
      <c r="H2462" s="643"/>
      <c r="I2462" s="643"/>
      <c r="J2462" s="643" t="s">
        <v>14987</v>
      </c>
      <c r="K2462" s="643"/>
      <c r="L2462" s="646" t="s">
        <v>16122</v>
      </c>
    </row>
    <row r="2463" spans="1:12" ht="17.100000000000001" customHeight="1">
      <c r="A2463" s="645"/>
      <c r="B2463" s="643"/>
      <c r="C2463" s="643"/>
      <c r="D2463" s="643"/>
      <c r="E2463" s="643"/>
      <c r="F2463" s="643"/>
      <c r="G2463" s="643"/>
      <c r="H2463" s="643"/>
      <c r="I2463" s="643"/>
      <c r="J2463" s="643" t="s">
        <v>14985</v>
      </c>
      <c r="K2463" s="643" t="s">
        <v>14984</v>
      </c>
      <c r="L2463" s="646" t="s">
        <v>16121</v>
      </c>
    </row>
    <row r="2464" spans="1:12" ht="17.100000000000001" customHeight="1">
      <c r="A2464" s="645"/>
      <c r="B2464" s="643"/>
      <c r="C2464" s="643"/>
      <c r="D2464" s="643"/>
      <c r="E2464" s="643"/>
      <c r="F2464" s="643"/>
      <c r="G2464" s="643"/>
      <c r="H2464" s="643"/>
      <c r="I2464" s="643"/>
      <c r="J2464" s="643" t="s">
        <v>14982</v>
      </c>
      <c r="K2464" s="643"/>
      <c r="L2464" s="646" t="s">
        <v>16120</v>
      </c>
    </row>
    <row r="2465" spans="1:12" ht="17.100000000000001" customHeight="1">
      <c r="A2465" s="645"/>
      <c r="B2465" s="643"/>
      <c r="C2465" s="643"/>
      <c r="D2465" s="643"/>
      <c r="E2465" s="643"/>
      <c r="F2465" s="643"/>
      <c r="G2465" s="643"/>
      <c r="H2465" s="643"/>
      <c r="I2465" s="643"/>
      <c r="J2465" s="643" t="s">
        <v>14980</v>
      </c>
      <c r="K2465" s="643" t="s">
        <v>14873</v>
      </c>
      <c r="L2465" s="646" t="s">
        <v>15235</v>
      </c>
    </row>
    <row r="2466" spans="1:12" ht="17.100000000000001" customHeight="1">
      <c r="A2466" s="645"/>
      <c r="B2466" s="643"/>
      <c r="C2466" s="643"/>
      <c r="D2466" s="643"/>
      <c r="E2466" s="643"/>
      <c r="F2466" s="643"/>
      <c r="G2466" s="643"/>
      <c r="H2466" s="643"/>
      <c r="I2466" s="643"/>
      <c r="J2466" s="643" t="s">
        <v>14978</v>
      </c>
      <c r="K2466" s="643"/>
      <c r="L2466" s="646" t="s">
        <v>16119</v>
      </c>
    </row>
    <row r="2467" spans="1:12" ht="30" customHeight="1">
      <c r="A2467" s="647"/>
      <c r="B2467" s="644"/>
      <c r="C2467" s="644"/>
      <c r="D2467" s="644"/>
      <c r="E2467" s="644"/>
      <c r="F2467" s="644"/>
      <c r="G2467" s="644"/>
      <c r="H2467" s="644"/>
      <c r="I2467" s="644"/>
      <c r="J2467" s="644"/>
      <c r="K2467" s="644"/>
      <c r="L2467" s="648"/>
    </row>
    <row r="2468" spans="1:12" ht="36" customHeight="1">
      <c r="A2468" s="662" t="s">
        <v>16118</v>
      </c>
      <c r="B2468" s="657" t="s">
        <v>14702</v>
      </c>
      <c r="C2468" s="656" t="s">
        <v>7</v>
      </c>
      <c r="D2468" s="656" t="s">
        <v>2243</v>
      </c>
      <c r="E2468" s="658" t="s">
        <v>18</v>
      </c>
      <c r="F2468" s="657"/>
      <c r="G2468" s="657"/>
      <c r="H2468" s="657"/>
      <c r="I2468" s="657"/>
      <c r="J2468" s="657"/>
      <c r="K2468" s="657"/>
      <c r="L2468" s="663"/>
    </row>
    <row r="2469" spans="1:12">
      <c r="A2469" s="827" t="s">
        <v>14098</v>
      </c>
      <c r="B2469" s="828"/>
      <c r="C2469" s="828"/>
      <c r="D2469" s="828"/>
      <c r="E2469" s="828"/>
      <c r="F2469" s="828"/>
      <c r="G2469" s="828"/>
      <c r="H2469" s="828"/>
      <c r="I2469" s="641"/>
      <c r="J2469" s="641"/>
      <c r="K2469" s="641"/>
      <c r="L2469" s="642"/>
    </row>
    <row r="2470" spans="1:12" ht="17.100000000000001" customHeight="1">
      <c r="A2470" s="640" t="s">
        <v>14994</v>
      </c>
      <c r="B2470" s="643" t="s">
        <v>14089</v>
      </c>
      <c r="C2470" s="641" t="s">
        <v>14088</v>
      </c>
      <c r="D2470" s="641" t="s">
        <v>14087</v>
      </c>
      <c r="E2470" s="644" t="s">
        <v>14085</v>
      </c>
      <c r="F2470" s="829" t="s">
        <v>14083</v>
      </c>
      <c r="G2470" s="829"/>
      <c r="H2470" s="829" t="s">
        <v>14993</v>
      </c>
      <c r="I2470" s="829"/>
      <c r="J2470" s="829" t="s">
        <v>14082</v>
      </c>
      <c r="K2470" s="829"/>
      <c r="L2470" s="830"/>
    </row>
    <row r="2471" spans="1:12" ht="24" customHeight="1">
      <c r="A2471" s="664" t="s">
        <v>14073</v>
      </c>
      <c r="B2471" s="660" t="s">
        <v>14277</v>
      </c>
      <c r="C2471" s="659" t="s">
        <v>7</v>
      </c>
      <c r="D2471" s="659" t="s">
        <v>11564</v>
      </c>
      <c r="E2471" s="661" t="s">
        <v>26</v>
      </c>
      <c r="F2471" s="831" t="s">
        <v>15249</v>
      </c>
      <c r="G2471" s="831"/>
      <c r="H2471" s="831">
        <v>0.73622810000000005</v>
      </c>
      <c r="I2471" s="831"/>
      <c r="J2471" s="832">
        <v>0.61109999999999998</v>
      </c>
      <c r="K2471" s="832"/>
      <c r="L2471" s="833"/>
    </row>
    <row r="2472" spans="1:12" ht="24" customHeight="1">
      <c r="A2472" s="664" t="s">
        <v>14073</v>
      </c>
      <c r="B2472" s="660" t="s">
        <v>14276</v>
      </c>
      <c r="C2472" s="659" t="s">
        <v>7</v>
      </c>
      <c r="D2472" s="659" t="s">
        <v>11590</v>
      </c>
      <c r="E2472" s="661" t="s">
        <v>26</v>
      </c>
      <c r="F2472" s="831" t="s">
        <v>15248</v>
      </c>
      <c r="G2472" s="831"/>
      <c r="H2472" s="831">
        <v>0.73622810000000005</v>
      </c>
      <c r="I2472" s="831"/>
      <c r="J2472" s="832">
        <v>0.1767</v>
      </c>
      <c r="K2472" s="832"/>
      <c r="L2472" s="833"/>
    </row>
    <row r="2473" spans="1:12" ht="17.100000000000001" customHeight="1">
      <c r="A2473" s="645"/>
      <c r="B2473" s="643"/>
      <c r="C2473" s="643"/>
      <c r="D2473" s="643"/>
      <c r="E2473" s="643"/>
      <c r="F2473" s="643"/>
      <c r="G2473" s="643"/>
      <c r="H2473" s="643"/>
      <c r="I2473" s="643"/>
      <c r="J2473" s="643" t="s">
        <v>14990</v>
      </c>
      <c r="K2473" s="643"/>
      <c r="L2473" s="646" t="s">
        <v>15914</v>
      </c>
    </row>
    <row r="2474" spans="1:12">
      <c r="A2474" s="827" t="s">
        <v>14092</v>
      </c>
      <c r="B2474" s="828"/>
      <c r="C2474" s="828"/>
      <c r="D2474" s="828"/>
      <c r="E2474" s="828"/>
      <c r="F2474" s="828"/>
      <c r="G2474" s="828"/>
      <c r="H2474" s="828"/>
      <c r="I2474" s="641"/>
      <c r="J2474" s="641"/>
      <c r="K2474" s="641"/>
      <c r="L2474" s="642"/>
    </row>
    <row r="2475" spans="1:12" ht="17.100000000000001" customHeight="1">
      <c r="A2475" s="640" t="s">
        <v>14994</v>
      </c>
      <c r="B2475" s="643" t="s">
        <v>14089</v>
      </c>
      <c r="C2475" s="641" t="s">
        <v>14088</v>
      </c>
      <c r="D2475" s="641" t="s">
        <v>14087</v>
      </c>
      <c r="E2475" s="644" t="s">
        <v>14085</v>
      </c>
      <c r="F2475" s="829" t="s">
        <v>14083</v>
      </c>
      <c r="G2475" s="829"/>
      <c r="H2475" s="829" t="s">
        <v>14993</v>
      </c>
      <c r="I2475" s="829"/>
      <c r="J2475" s="829" t="s">
        <v>14082</v>
      </c>
      <c r="K2475" s="829"/>
      <c r="L2475" s="830"/>
    </row>
    <row r="2476" spans="1:12" ht="24" customHeight="1">
      <c r="A2476" s="664" t="s">
        <v>14073</v>
      </c>
      <c r="B2476" s="660" t="s">
        <v>14290</v>
      </c>
      <c r="C2476" s="659" t="s">
        <v>7</v>
      </c>
      <c r="D2476" s="659" t="s">
        <v>5473</v>
      </c>
      <c r="E2476" s="661" t="s">
        <v>26</v>
      </c>
      <c r="F2476" s="831" t="s">
        <v>15246</v>
      </c>
      <c r="G2476" s="831"/>
      <c r="H2476" s="831">
        <v>0.3738513</v>
      </c>
      <c r="I2476" s="831"/>
      <c r="J2476" s="832">
        <v>1.9029</v>
      </c>
      <c r="K2476" s="832"/>
      <c r="L2476" s="833"/>
    </row>
    <row r="2477" spans="1:12" ht="24" customHeight="1">
      <c r="A2477" s="664" t="s">
        <v>14073</v>
      </c>
      <c r="B2477" s="660" t="s">
        <v>14278</v>
      </c>
      <c r="C2477" s="659" t="s">
        <v>7</v>
      </c>
      <c r="D2477" s="659" t="s">
        <v>6260</v>
      </c>
      <c r="E2477" s="661" t="s">
        <v>26</v>
      </c>
      <c r="F2477" s="831" t="s">
        <v>15040</v>
      </c>
      <c r="G2477" s="831"/>
      <c r="H2477" s="831">
        <v>0.3738513</v>
      </c>
      <c r="I2477" s="831"/>
      <c r="J2477" s="832">
        <v>2.6880000000000002</v>
      </c>
      <c r="K2477" s="832"/>
      <c r="L2477" s="833"/>
    </row>
    <row r="2478" spans="1:12" ht="17.100000000000001" customHeight="1">
      <c r="A2478" s="645"/>
      <c r="B2478" s="643"/>
      <c r="C2478" s="643"/>
      <c r="D2478" s="643"/>
      <c r="E2478" s="643"/>
      <c r="F2478" s="643"/>
      <c r="G2478" s="643"/>
      <c r="H2478" s="643"/>
      <c r="I2478" s="643"/>
      <c r="J2478" s="643" t="s">
        <v>14990</v>
      </c>
      <c r="K2478" s="643"/>
      <c r="L2478" s="646" t="s">
        <v>16117</v>
      </c>
    </row>
    <row r="2479" spans="1:12">
      <c r="A2479" s="827" t="s">
        <v>14071</v>
      </c>
      <c r="B2479" s="828"/>
      <c r="C2479" s="828"/>
      <c r="D2479" s="828"/>
      <c r="E2479" s="828"/>
      <c r="F2479" s="828"/>
      <c r="G2479" s="828"/>
      <c r="H2479" s="828"/>
      <c r="I2479" s="641"/>
      <c r="J2479" s="641"/>
      <c r="K2479" s="641"/>
      <c r="L2479" s="642"/>
    </row>
    <row r="2480" spans="1:12" ht="17.100000000000001" customHeight="1">
      <c r="A2480" s="640" t="s">
        <v>14994</v>
      </c>
      <c r="B2480" s="643" t="s">
        <v>14089</v>
      </c>
      <c r="C2480" s="641" t="s">
        <v>14088</v>
      </c>
      <c r="D2480" s="641" t="s">
        <v>14087</v>
      </c>
      <c r="E2480" s="644" t="s">
        <v>14085</v>
      </c>
      <c r="F2480" s="829" t="s">
        <v>14083</v>
      </c>
      <c r="G2480" s="829"/>
      <c r="H2480" s="829" t="s">
        <v>14993</v>
      </c>
      <c r="I2480" s="829"/>
      <c r="J2480" s="829" t="s">
        <v>14082</v>
      </c>
      <c r="K2480" s="829"/>
      <c r="L2480" s="830"/>
    </row>
    <row r="2481" spans="1:12" ht="24" customHeight="1">
      <c r="A2481" s="664" t="s">
        <v>14073</v>
      </c>
      <c r="B2481" s="660" t="s">
        <v>14439</v>
      </c>
      <c r="C2481" s="659" t="s">
        <v>7</v>
      </c>
      <c r="D2481" s="659" t="s">
        <v>9083</v>
      </c>
      <c r="E2481" s="661" t="s">
        <v>49</v>
      </c>
      <c r="F2481" s="831" t="s">
        <v>15348</v>
      </c>
      <c r="G2481" s="831"/>
      <c r="H2481" s="831">
        <v>0.123</v>
      </c>
      <c r="I2481" s="831"/>
      <c r="J2481" s="832">
        <v>0.22</v>
      </c>
      <c r="K2481" s="832"/>
      <c r="L2481" s="833"/>
    </row>
    <row r="2482" spans="1:12" ht="24" customHeight="1">
      <c r="A2482" s="664" t="s">
        <v>14073</v>
      </c>
      <c r="B2482" s="660" t="s">
        <v>14440</v>
      </c>
      <c r="C2482" s="659" t="s">
        <v>7</v>
      </c>
      <c r="D2482" s="659" t="s">
        <v>5456</v>
      </c>
      <c r="E2482" s="661" t="s">
        <v>49</v>
      </c>
      <c r="F2482" s="831" t="s">
        <v>15347</v>
      </c>
      <c r="G2482" s="831"/>
      <c r="H2482" s="831">
        <v>1.72E-2</v>
      </c>
      <c r="I2482" s="831"/>
      <c r="J2482" s="832">
        <v>1.37</v>
      </c>
      <c r="K2482" s="832"/>
      <c r="L2482" s="833"/>
    </row>
    <row r="2483" spans="1:12" ht="24" customHeight="1">
      <c r="A2483" s="664" t="s">
        <v>14073</v>
      </c>
      <c r="B2483" s="660" t="s">
        <v>14438</v>
      </c>
      <c r="C2483" s="659" t="s">
        <v>7</v>
      </c>
      <c r="D2483" s="659" t="s">
        <v>8116</v>
      </c>
      <c r="E2483" s="661" t="s">
        <v>49</v>
      </c>
      <c r="F2483" s="831" t="s">
        <v>15346</v>
      </c>
      <c r="G2483" s="831"/>
      <c r="H2483" s="831">
        <v>2.8199999999999999E-2</v>
      </c>
      <c r="I2483" s="831"/>
      <c r="J2483" s="832">
        <v>1.95</v>
      </c>
      <c r="K2483" s="832"/>
      <c r="L2483" s="833"/>
    </row>
    <row r="2484" spans="1:12" ht="24" customHeight="1">
      <c r="A2484" s="664" t="s">
        <v>14073</v>
      </c>
      <c r="B2484" s="660" t="s">
        <v>14701</v>
      </c>
      <c r="C2484" s="659" t="s">
        <v>7</v>
      </c>
      <c r="D2484" s="659" t="s">
        <v>8111</v>
      </c>
      <c r="E2484" s="661" t="s">
        <v>18</v>
      </c>
      <c r="F2484" s="831" t="s">
        <v>16116</v>
      </c>
      <c r="G2484" s="831"/>
      <c r="H2484" s="831">
        <v>1.05</v>
      </c>
      <c r="I2484" s="831"/>
      <c r="J2484" s="832">
        <v>24.06</v>
      </c>
      <c r="K2484" s="832"/>
      <c r="L2484" s="833"/>
    </row>
    <row r="2485" spans="1:12" ht="17.100000000000001" customHeight="1">
      <c r="A2485" s="645"/>
      <c r="B2485" s="643"/>
      <c r="C2485" s="643"/>
      <c r="D2485" s="643"/>
      <c r="E2485" s="643"/>
      <c r="F2485" s="643"/>
      <c r="G2485" s="643"/>
      <c r="H2485" s="643"/>
      <c r="I2485" s="643"/>
      <c r="J2485" s="643" t="s">
        <v>14990</v>
      </c>
      <c r="K2485" s="643"/>
      <c r="L2485" s="646" t="s">
        <v>16115</v>
      </c>
    </row>
    <row r="2486" spans="1:12">
      <c r="A2486" s="827" t="s">
        <v>14094</v>
      </c>
      <c r="B2486" s="828"/>
      <c r="C2486" s="828"/>
      <c r="D2486" s="828"/>
      <c r="E2486" s="828"/>
      <c r="F2486" s="828"/>
      <c r="G2486" s="828"/>
      <c r="H2486" s="828"/>
      <c r="I2486" s="641"/>
      <c r="J2486" s="641"/>
      <c r="K2486" s="641"/>
      <c r="L2486" s="642"/>
    </row>
    <row r="2487" spans="1:12" ht="17.100000000000001" customHeight="1">
      <c r="A2487" s="640" t="s">
        <v>14994</v>
      </c>
      <c r="B2487" s="643" t="s">
        <v>14089</v>
      </c>
      <c r="C2487" s="641" t="s">
        <v>14088</v>
      </c>
      <c r="D2487" s="641" t="s">
        <v>14087</v>
      </c>
      <c r="E2487" s="644" t="s">
        <v>14085</v>
      </c>
      <c r="F2487" s="829" t="s">
        <v>14083</v>
      </c>
      <c r="G2487" s="829"/>
      <c r="H2487" s="829" t="s">
        <v>14993</v>
      </c>
      <c r="I2487" s="829"/>
      <c r="J2487" s="829" t="s">
        <v>14082</v>
      </c>
      <c r="K2487" s="829"/>
      <c r="L2487" s="830"/>
    </row>
    <row r="2488" spans="1:12" ht="24" customHeight="1">
      <c r="A2488" s="664" t="s">
        <v>14073</v>
      </c>
      <c r="B2488" s="660" t="s">
        <v>14095</v>
      </c>
      <c r="C2488" s="659" t="s">
        <v>7</v>
      </c>
      <c r="D2488" s="659" t="s">
        <v>11736</v>
      </c>
      <c r="E2488" s="661" t="s">
        <v>26</v>
      </c>
      <c r="F2488" s="831" t="s">
        <v>14996</v>
      </c>
      <c r="G2488" s="831"/>
      <c r="H2488" s="831">
        <v>0.73622810000000005</v>
      </c>
      <c r="I2488" s="831"/>
      <c r="J2488" s="832">
        <v>0.52270000000000005</v>
      </c>
      <c r="K2488" s="832"/>
      <c r="L2488" s="833"/>
    </row>
    <row r="2489" spans="1:12" ht="17.100000000000001" customHeight="1">
      <c r="A2489" s="645"/>
      <c r="B2489" s="643"/>
      <c r="C2489" s="643"/>
      <c r="D2489" s="643"/>
      <c r="E2489" s="643"/>
      <c r="F2489" s="643"/>
      <c r="G2489" s="643"/>
      <c r="H2489" s="643"/>
      <c r="I2489" s="643"/>
      <c r="J2489" s="643" t="s">
        <v>14990</v>
      </c>
      <c r="K2489" s="643"/>
      <c r="L2489" s="646" t="s">
        <v>15317</v>
      </c>
    </row>
    <row r="2490" spans="1:12">
      <c r="A2490" s="827" t="s">
        <v>14096</v>
      </c>
      <c r="B2490" s="828"/>
      <c r="C2490" s="828"/>
      <c r="D2490" s="828"/>
      <c r="E2490" s="828"/>
      <c r="F2490" s="828"/>
      <c r="G2490" s="828"/>
      <c r="H2490" s="828"/>
      <c r="I2490" s="641"/>
      <c r="J2490" s="641"/>
      <c r="K2490" s="641"/>
      <c r="L2490" s="642"/>
    </row>
    <row r="2491" spans="1:12" ht="17.100000000000001" customHeight="1">
      <c r="A2491" s="640" t="s">
        <v>14994</v>
      </c>
      <c r="B2491" s="643" t="s">
        <v>14089</v>
      </c>
      <c r="C2491" s="641" t="s">
        <v>14088</v>
      </c>
      <c r="D2491" s="641" t="s">
        <v>14087</v>
      </c>
      <c r="E2491" s="644" t="s">
        <v>14085</v>
      </c>
      <c r="F2491" s="829" t="s">
        <v>14083</v>
      </c>
      <c r="G2491" s="829"/>
      <c r="H2491" s="829" t="s">
        <v>14993</v>
      </c>
      <c r="I2491" s="829"/>
      <c r="J2491" s="829" t="s">
        <v>14082</v>
      </c>
      <c r="K2491" s="829"/>
      <c r="L2491" s="830"/>
    </row>
    <row r="2492" spans="1:12" ht="24" customHeight="1">
      <c r="A2492" s="664" t="s">
        <v>14073</v>
      </c>
      <c r="B2492" s="660" t="s">
        <v>14097</v>
      </c>
      <c r="C2492" s="659" t="s">
        <v>7</v>
      </c>
      <c r="D2492" s="659" t="s">
        <v>11676</v>
      </c>
      <c r="E2492" s="661" t="s">
        <v>26</v>
      </c>
      <c r="F2492" s="831" t="s">
        <v>14995</v>
      </c>
      <c r="G2492" s="831"/>
      <c r="H2492" s="831">
        <v>0.73622810000000005</v>
      </c>
      <c r="I2492" s="831"/>
      <c r="J2492" s="832">
        <v>5.1499999999999997E-2</v>
      </c>
      <c r="K2492" s="832"/>
      <c r="L2492" s="833"/>
    </row>
    <row r="2493" spans="1:12" ht="17.100000000000001" customHeight="1">
      <c r="A2493" s="645"/>
      <c r="B2493" s="643"/>
      <c r="C2493" s="643"/>
      <c r="D2493" s="643"/>
      <c r="E2493" s="643"/>
      <c r="F2493" s="643"/>
      <c r="G2493" s="643"/>
      <c r="H2493" s="643"/>
      <c r="I2493" s="643"/>
      <c r="J2493" s="643" t="s">
        <v>14990</v>
      </c>
      <c r="K2493" s="643"/>
      <c r="L2493" s="646" t="s">
        <v>15297</v>
      </c>
    </row>
    <row r="2494" spans="1:12">
      <c r="A2494" s="827" t="s">
        <v>14100</v>
      </c>
      <c r="B2494" s="828"/>
      <c r="C2494" s="828"/>
      <c r="D2494" s="828"/>
      <c r="E2494" s="828"/>
      <c r="F2494" s="828"/>
      <c r="G2494" s="828"/>
      <c r="H2494" s="828"/>
      <c r="I2494" s="641"/>
      <c r="J2494" s="641"/>
      <c r="K2494" s="641"/>
      <c r="L2494" s="642"/>
    </row>
    <row r="2495" spans="1:12" ht="17.100000000000001" customHeight="1">
      <c r="A2495" s="640" t="s">
        <v>14994</v>
      </c>
      <c r="B2495" s="643" t="s">
        <v>14089</v>
      </c>
      <c r="C2495" s="641" t="s">
        <v>14088</v>
      </c>
      <c r="D2495" s="641" t="s">
        <v>14087</v>
      </c>
      <c r="E2495" s="644" t="s">
        <v>14085</v>
      </c>
      <c r="F2495" s="829" t="s">
        <v>14083</v>
      </c>
      <c r="G2495" s="829"/>
      <c r="H2495" s="829" t="s">
        <v>14993</v>
      </c>
      <c r="I2495" s="829"/>
      <c r="J2495" s="829" t="s">
        <v>14082</v>
      </c>
      <c r="K2495" s="829"/>
      <c r="L2495" s="830"/>
    </row>
    <row r="2496" spans="1:12" ht="24" customHeight="1">
      <c r="A2496" s="664" t="s">
        <v>14073</v>
      </c>
      <c r="B2496" s="660" t="s">
        <v>14103</v>
      </c>
      <c r="C2496" s="659" t="s">
        <v>7</v>
      </c>
      <c r="D2496" s="659" t="s">
        <v>11501</v>
      </c>
      <c r="E2496" s="661" t="s">
        <v>26</v>
      </c>
      <c r="F2496" s="831" t="s">
        <v>14992</v>
      </c>
      <c r="G2496" s="831"/>
      <c r="H2496" s="831">
        <v>0.73622810000000005</v>
      </c>
      <c r="I2496" s="831"/>
      <c r="J2496" s="832">
        <v>1.6196999999999999</v>
      </c>
      <c r="K2496" s="832"/>
      <c r="L2496" s="833"/>
    </row>
    <row r="2497" spans="1:12" ht="24" customHeight="1">
      <c r="A2497" s="664" t="s">
        <v>14073</v>
      </c>
      <c r="B2497" s="660" t="s">
        <v>14101</v>
      </c>
      <c r="C2497" s="659" t="s">
        <v>7</v>
      </c>
      <c r="D2497" s="659" t="s">
        <v>11582</v>
      </c>
      <c r="E2497" s="661" t="s">
        <v>26</v>
      </c>
      <c r="F2497" s="831" t="s">
        <v>14991</v>
      </c>
      <c r="G2497" s="831"/>
      <c r="H2497" s="831">
        <v>0.73622810000000005</v>
      </c>
      <c r="I2497" s="831"/>
      <c r="J2497" s="832">
        <v>0.25769999999999998</v>
      </c>
      <c r="K2497" s="832"/>
      <c r="L2497" s="833"/>
    </row>
    <row r="2498" spans="1:12" ht="17.100000000000001" customHeight="1">
      <c r="A2498" s="645"/>
      <c r="B2498" s="643"/>
      <c r="C2498" s="643"/>
      <c r="D2498" s="643"/>
      <c r="E2498" s="643"/>
      <c r="F2498" s="643"/>
      <c r="G2498" s="643"/>
      <c r="H2498" s="643"/>
      <c r="I2498" s="643"/>
      <c r="J2498" s="643" t="s">
        <v>14990</v>
      </c>
      <c r="K2498" s="643"/>
      <c r="L2498" s="646" t="s">
        <v>16114</v>
      </c>
    </row>
    <row r="2499" spans="1:12" ht="17.100000000000001" customHeight="1">
      <c r="A2499" s="640" t="s">
        <v>14988</v>
      </c>
      <c r="B2499" s="641"/>
      <c r="C2499" s="641"/>
      <c r="D2499" s="641"/>
      <c r="E2499" s="641"/>
      <c r="F2499" s="641"/>
      <c r="G2499" s="641"/>
      <c r="H2499" s="641"/>
      <c r="I2499" s="641"/>
      <c r="J2499" s="641"/>
      <c r="K2499" s="641"/>
      <c r="L2499" s="642"/>
    </row>
    <row r="2500" spans="1:12" ht="17.100000000000001" customHeight="1">
      <c r="A2500" s="645"/>
      <c r="B2500" s="643"/>
      <c r="C2500" s="643"/>
      <c r="D2500" s="643"/>
      <c r="E2500" s="643"/>
      <c r="F2500" s="643"/>
      <c r="G2500" s="643"/>
      <c r="H2500" s="643"/>
      <c r="I2500" s="643"/>
      <c r="J2500" s="643" t="s">
        <v>14987</v>
      </c>
      <c r="K2500" s="643"/>
      <c r="L2500" s="646" t="s">
        <v>16113</v>
      </c>
    </row>
    <row r="2501" spans="1:12" ht="17.100000000000001" customHeight="1">
      <c r="A2501" s="645"/>
      <c r="B2501" s="643"/>
      <c r="C2501" s="643"/>
      <c r="D2501" s="643"/>
      <c r="E2501" s="643"/>
      <c r="F2501" s="643"/>
      <c r="G2501" s="643"/>
      <c r="H2501" s="643"/>
      <c r="I2501" s="643"/>
      <c r="J2501" s="643" t="s">
        <v>14985</v>
      </c>
      <c r="K2501" s="643" t="s">
        <v>14984</v>
      </c>
      <c r="L2501" s="646" t="s">
        <v>16112</v>
      </c>
    </row>
    <row r="2502" spans="1:12" ht="17.100000000000001" customHeight="1">
      <c r="A2502" s="645"/>
      <c r="B2502" s="643"/>
      <c r="C2502" s="643"/>
      <c r="D2502" s="643"/>
      <c r="E2502" s="643"/>
      <c r="F2502" s="643"/>
      <c r="G2502" s="643"/>
      <c r="H2502" s="643"/>
      <c r="I2502" s="643"/>
      <c r="J2502" s="643" t="s">
        <v>14982</v>
      </c>
      <c r="K2502" s="643"/>
      <c r="L2502" s="646" t="s">
        <v>16111</v>
      </c>
    </row>
    <row r="2503" spans="1:12" ht="17.100000000000001" customHeight="1">
      <c r="A2503" s="645"/>
      <c r="B2503" s="643"/>
      <c r="C2503" s="643"/>
      <c r="D2503" s="643"/>
      <c r="E2503" s="643"/>
      <c r="F2503" s="643"/>
      <c r="G2503" s="643"/>
      <c r="H2503" s="643"/>
      <c r="I2503" s="643"/>
      <c r="J2503" s="643" t="s">
        <v>14980</v>
      </c>
      <c r="K2503" s="643" t="s">
        <v>14873</v>
      </c>
      <c r="L2503" s="646" t="s">
        <v>16110</v>
      </c>
    </row>
    <row r="2504" spans="1:12" ht="17.100000000000001" customHeight="1">
      <c r="A2504" s="645"/>
      <c r="B2504" s="643"/>
      <c r="C2504" s="643"/>
      <c r="D2504" s="643"/>
      <c r="E2504" s="643"/>
      <c r="F2504" s="643"/>
      <c r="G2504" s="643"/>
      <c r="H2504" s="643"/>
      <c r="I2504" s="643"/>
      <c r="J2504" s="643" t="s">
        <v>14978</v>
      </c>
      <c r="K2504" s="643"/>
      <c r="L2504" s="646" t="s">
        <v>16109</v>
      </c>
    </row>
    <row r="2505" spans="1:12" ht="30" customHeight="1">
      <c r="A2505" s="647"/>
      <c r="B2505" s="644"/>
      <c r="C2505" s="644"/>
      <c r="D2505" s="644"/>
      <c r="E2505" s="644"/>
      <c r="F2505" s="644"/>
      <c r="G2505" s="644"/>
      <c r="H2505" s="644"/>
      <c r="I2505" s="644"/>
      <c r="J2505" s="644"/>
      <c r="K2505" s="644"/>
      <c r="L2505" s="648"/>
    </row>
    <row r="2506" spans="1:12" ht="48" customHeight="1">
      <c r="A2506" s="662" t="s">
        <v>16108</v>
      </c>
      <c r="B2506" s="657" t="s">
        <v>14679</v>
      </c>
      <c r="C2506" s="656" t="s">
        <v>7</v>
      </c>
      <c r="D2506" s="656" t="s">
        <v>2132</v>
      </c>
      <c r="E2506" s="658" t="s">
        <v>49</v>
      </c>
      <c r="F2506" s="657"/>
      <c r="G2506" s="657"/>
      <c r="H2506" s="657"/>
      <c r="I2506" s="657"/>
      <c r="J2506" s="657"/>
      <c r="K2506" s="657"/>
      <c r="L2506" s="663"/>
    </row>
    <row r="2507" spans="1:12">
      <c r="A2507" s="827" t="s">
        <v>14098</v>
      </c>
      <c r="B2507" s="828"/>
      <c r="C2507" s="828"/>
      <c r="D2507" s="828"/>
      <c r="E2507" s="828"/>
      <c r="F2507" s="828"/>
      <c r="G2507" s="828"/>
      <c r="H2507" s="828"/>
      <c r="I2507" s="641"/>
      <c r="J2507" s="641"/>
      <c r="K2507" s="641"/>
      <c r="L2507" s="642"/>
    </row>
    <row r="2508" spans="1:12" ht="17.100000000000001" customHeight="1">
      <c r="A2508" s="640" t="s">
        <v>14994</v>
      </c>
      <c r="B2508" s="643" t="s">
        <v>14089</v>
      </c>
      <c r="C2508" s="641" t="s">
        <v>14088</v>
      </c>
      <c r="D2508" s="641" t="s">
        <v>14087</v>
      </c>
      <c r="E2508" s="644" t="s">
        <v>14085</v>
      </c>
      <c r="F2508" s="829" t="s">
        <v>14083</v>
      </c>
      <c r="G2508" s="829"/>
      <c r="H2508" s="829" t="s">
        <v>14993</v>
      </c>
      <c r="I2508" s="829"/>
      <c r="J2508" s="829" t="s">
        <v>14082</v>
      </c>
      <c r="K2508" s="829"/>
      <c r="L2508" s="830"/>
    </row>
    <row r="2509" spans="1:12" ht="24" customHeight="1">
      <c r="A2509" s="664" t="s">
        <v>14073</v>
      </c>
      <c r="B2509" s="660" t="s">
        <v>14277</v>
      </c>
      <c r="C2509" s="659" t="s">
        <v>7</v>
      </c>
      <c r="D2509" s="659" t="s">
        <v>11564</v>
      </c>
      <c r="E2509" s="661" t="s">
        <v>26</v>
      </c>
      <c r="F2509" s="831" t="s">
        <v>15249</v>
      </c>
      <c r="G2509" s="831"/>
      <c r="H2509" s="831">
        <v>0.19716939999999999</v>
      </c>
      <c r="I2509" s="831"/>
      <c r="J2509" s="832">
        <v>0.16370000000000001</v>
      </c>
      <c r="K2509" s="832"/>
      <c r="L2509" s="833"/>
    </row>
    <row r="2510" spans="1:12" ht="24" customHeight="1">
      <c r="A2510" s="664" t="s">
        <v>14073</v>
      </c>
      <c r="B2510" s="660" t="s">
        <v>14276</v>
      </c>
      <c r="C2510" s="659" t="s">
        <v>7</v>
      </c>
      <c r="D2510" s="659" t="s">
        <v>11590</v>
      </c>
      <c r="E2510" s="661" t="s">
        <v>26</v>
      </c>
      <c r="F2510" s="831" t="s">
        <v>15248</v>
      </c>
      <c r="G2510" s="831"/>
      <c r="H2510" s="831">
        <v>0.19716939999999999</v>
      </c>
      <c r="I2510" s="831"/>
      <c r="J2510" s="832">
        <v>4.7300000000000002E-2</v>
      </c>
      <c r="K2510" s="832"/>
      <c r="L2510" s="833"/>
    </row>
    <row r="2511" spans="1:12" ht="17.100000000000001" customHeight="1">
      <c r="A2511" s="645"/>
      <c r="B2511" s="643"/>
      <c r="C2511" s="643"/>
      <c r="D2511" s="643"/>
      <c r="E2511" s="643"/>
      <c r="F2511" s="643"/>
      <c r="G2511" s="643"/>
      <c r="H2511" s="643"/>
      <c r="I2511" s="643"/>
      <c r="J2511" s="643" t="s">
        <v>14990</v>
      </c>
      <c r="K2511" s="643"/>
      <c r="L2511" s="646" t="s">
        <v>15010</v>
      </c>
    </row>
    <row r="2512" spans="1:12">
      <c r="A2512" s="827" t="s">
        <v>14092</v>
      </c>
      <c r="B2512" s="828"/>
      <c r="C2512" s="828"/>
      <c r="D2512" s="828"/>
      <c r="E2512" s="828"/>
      <c r="F2512" s="828"/>
      <c r="G2512" s="828"/>
      <c r="H2512" s="828"/>
      <c r="I2512" s="641"/>
      <c r="J2512" s="641"/>
      <c r="K2512" s="641"/>
      <c r="L2512" s="642"/>
    </row>
    <row r="2513" spans="1:12" ht="17.100000000000001" customHeight="1">
      <c r="A2513" s="640" t="s">
        <v>14994</v>
      </c>
      <c r="B2513" s="643" t="s">
        <v>14089</v>
      </c>
      <c r="C2513" s="641" t="s">
        <v>14088</v>
      </c>
      <c r="D2513" s="641" t="s">
        <v>14087</v>
      </c>
      <c r="E2513" s="644" t="s">
        <v>14085</v>
      </c>
      <c r="F2513" s="829" t="s">
        <v>14083</v>
      </c>
      <c r="G2513" s="829"/>
      <c r="H2513" s="829" t="s">
        <v>14993</v>
      </c>
      <c r="I2513" s="829"/>
      <c r="J2513" s="829" t="s">
        <v>14082</v>
      </c>
      <c r="K2513" s="829"/>
      <c r="L2513" s="830"/>
    </row>
    <row r="2514" spans="1:12" ht="24" customHeight="1">
      <c r="A2514" s="664" t="s">
        <v>14073</v>
      </c>
      <c r="B2514" s="660" t="s">
        <v>14290</v>
      </c>
      <c r="C2514" s="659" t="s">
        <v>7</v>
      </c>
      <c r="D2514" s="659" t="s">
        <v>5473</v>
      </c>
      <c r="E2514" s="661" t="s">
        <v>26</v>
      </c>
      <c r="F2514" s="831" t="s">
        <v>15246</v>
      </c>
      <c r="G2514" s="831"/>
      <c r="H2514" s="831">
        <v>0.1004311</v>
      </c>
      <c r="I2514" s="831"/>
      <c r="J2514" s="832">
        <v>0.51119999999999999</v>
      </c>
      <c r="K2514" s="832"/>
      <c r="L2514" s="833"/>
    </row>
    <row r="2515" spans="1:12" ht="24" customHeight="1">
      <c r="A2515" s="664" t="s">
        <v>14073</v>
      </c>
      <c r="B2515" s="660" t="s">
        <v>14278</v>
      </c>
      <c r="C2515" s="659" t="s">
        <v>7</v>
      </c>
      <c r="D2515" s="659" t="s">
        <v>6260</v>
      </c>
      <c r="E2515" s="661" t="s">
        <v>26</v>
      </c>
      <c r="F2515" s="831" t="s">
        <v>15040</v>
      </c>
      <c r="G2515" s="831"/>
      <c r="H2515" s="831">
        <v>0.1004311</v>
      </c>
      <c r="I2515" s="831"/>
      <c r="J2515" s="832">
        <v>0.72209999999999996</v>
      </c>
      <c r="K2515" s="832"/>
      <c r="L2515" s="833"/>
    </row>
    <row r="2516" spans="1:12" ht="17.100000000000001" customHeight="1">
      <c r="A2516" s="645"/>
      <c r="B2516" s="643"/>
      <c r="C2516" s="643"/>
      <c r="D2516" s="643"/>
      <c r="E2516" s="643"/>
      <c r="F2516" s="643"/>
      <c r="G2516" s="643"/>
      <c r="H2516" s="643"/>
      <c r="I2516" s="643"/>
      <c r="J2516" s="643" t="s">
        <v>14990</v>
      </c>
      <c r="K2516" s="643"/>
      <c r="L2516" s="646" t="s">
        <v>15383</v>
      </c>
    </row>
    <row r="2517" spans="1:12">
      <c r="A2517" s="827" t="s">
        <v>14071</v>
      </c>
      <c r="B2517" s="828"/>
      <c r="C2517" s="828"/>
      <c r="D2517" s="828"/>
      <c r="E2517" s="828"/>
      <c r="F2517" s="828"/>
      <c r="G2517" s="828"/>
      <c r="H2517" s="828"/>
      <c r="I2517" s="641"/>
      <c r="J2517" s="641"/>
      <c r="K2517" s="641"/>
      <c r="L2517" s="642"/>
    </row>
    <row r="2518" spans="1:12" ht="17.100000000000001" customHeight="1">
      <c r="A2518" s="640" t="s">
        <v>14994</v>
      </c>
      <c r="B2518" s="643" t="s">
        <v>14089</v>
      </c>
      <c r="C2518" s="641" t="s">
        <v>14088</v>
      </c>
      <c r="D2518" s="641" t="s">
        <v>14087</v>
      </c>
      <c r="E2518" s="644" t="s">
        <v>14085</v>
      </c>
      <c r="F2518" s="829" t="s">
        <v>14083</v>
      </c>
      <c r="G2518" s="829"/>
      <c r="H2518" s="829" t="s">
        <v>14993</v>
      </c>
      <c r="I2518" s="829"/>
      <c r="J2518" s="829" t="s">
        <v>14082</v>
      </c>
      <c r="K2518" s="829"/>
      <c r="L2518" s="830"/>
    </row>
    <row r="2519" spans="1:12" ht="24" customHeight="1">
      <c r="A2519" s="664" t="s">
        <v>14073</v>
      </c>
      <c r="B2519" s="660" t="s">
        <v>14439</v>
      </c>
      <c r="C2519" s="659" t="s">
        <v>7</v>
      </c>
      <c r="D2519" s="659" t="s">
        <v>9083</v>
      </c>
      <c r="E2519" s="661" t="s">
        <v>49</v>
      </c>
      <c r="F2519" s="831" t="s">
        <v>15348</v>
      </c>
      <c r="G2519" s="831"/>
      <c r="H2519" s="831">
        <v>2.1000000000000001E-2</v>
      </c>
      <c r="I2519" s="831"/>
      <c r="J2519" s="832">
        <v>0.03</v>
      </c>
      <c r="K2519" s="832"/>
      <c r="L2519" s="833"/>
    </row>
    <row r="2520" spans="1:12" ht="24" customHeight="1">
      <c r="A2520" s="664" t="s">
        <v>14073</v>
      </c>
      <c r="B2520" s="660" t="s">
        <v>14440</v>
      </c>
      <c r="C2520" s="659" t="s">
        <v>7</v>
      </c>
      <c r="D2520" s="659" t="s">
        <v>5456</v>
      </c>
      <c r="E2520" s="661" t="s">
        <v>49</v>
      </c>
      <c r="F2520" s="831" t="s">
        <v>15347</v>
      </c>
      <c r="G2520" s="831"/>
      <c r="H2520" s="831">
        <v>9.9000000000000008E-3</v>
      </c>
      <c r="I2520" s="831"/>
      <c r="J2520" s="832">
        <v>0.79</v>
      </c>
      <c r="K2520" s="832"/>
      <c r="L2520" s="833"/>
    </row>
    <row r="2521" spans="1:12" ht="24" customHeight="1">
      <c r="A2521" s="664" t="s">
        <v>14073</v>
      </c>
      <c r="B2521" s="660" t="s">
        <v>14438</v>
      </c>
      <c r="C2521" s="659" t="s">
        <v>7</v>
      </c>
      <c r="D2521" s="659" t="s">
        <v>8116</v>
      </c>
      <c r="E2521" s="661" t="s">
        <v>49</v>
      </c>
      <c r="F2521" s="831" t="s">
        <v>15346</v>
      </c>
      <c r="G2521" s="831"/>
      <c r="H2521" s="831">
        <v>1.4999999999999999E-2</v>
      </c>
      <c r="I2521" s="831"/>
      <c r="J2521" s="832">
        <v>1.04</v>
      </c>
      <c r="K2521" s="832"/>
      <c r="L2521" s="833"/>
    </row>
    <row r="2522" spans="1:12" ht="24" customHeight="1">
      <c r="A2522" s="664" t="s">
        <v>14073</v>
      </c>
      <c r="B2522" s="660" t="s">
        <v>14678</v>
      </c>
      <c r="C2522" s="659" t="s">
        <v>7</v>
      </c>
      <c r="D2522" s="659" t="s">
        <v>6081</v>
      </c>
      <c r="E2522" s="661" t="s">
        <v>49</v>
      </c>
      <c r="F2522" s="831" t="s">
        <v>15967</v>
      </c>
      <c r="G2522" s="831"/>
      <c r="H2522" s="831">
        <v>1</v>
      </c>
      <c r="I2522" s="831"/>
      <c r="J2522" s="832">
        <v>2.63</v>
      </c>
      <c r="K2522" s="832"/>
      <c r="L2522" s="833"/>
    </row>
    <row r="2523" spans="1:12" ht="17.100000000000001" customHeight="1">
      <c r="A2523" s="645"/>
      <c r="B2523" s="643"/>
      <c r="C2523" s="643"/>
      <c r="D2523" s="643"/>
      <c r="E2523" s="643"/>
      <c r="F2523" s="643"/>
      <c r="G2523" s="643"/>
      <c r="H2523" s="643"/>
      <c r="I2523" s="643"/>
      <c r="J2523" s="643" t="s">
        <v>14990</v>
      </c>
      <c r="K2523" s="643"/>
      <c r="L2523" s="646" t="s">
        <v>16107</v>
      </c>
    </row>
    <row r="2524" spans="1:12">
      <c r="A2524" s="827" t="s">
        <v>14094</v>
      </c>
      <c r="B2524" s="828"/>
      <c r="C2524" s="828"/>
      <c r="D2524" s="828"/>
      <c r="E2524" s="828"/>
      <c r="F2524" s="828"/>
      <c r="G2524" s="828"/>
      <c r="H2524" s="828"/>
      <c r="I2524" s="641"/>
      <c r="J2524" s="641"/>
      <c r="K2524" s="641"/>
      <c r="L2524" s="642"/>
    </row>
    <row r="2525" spans="1:12" ht="17.100000000000001" customHeight="1">
      <c r="A2525" s="640" t="s">
        <v>14994</v>
      </c>
      <c r="B2525" s="643" t="s">
        <v>14089</v>
      </c>
      <c r="C2525" s="641" t="s">
        <v>14088</v>
      </c>
      <c r="D2525" s="641" t="s">
        <v>14087</v>
      </c>
      <c r="E2525" s="644" t="s">
        <v>14085</v>
      </c>
      <c r="F2525" s="829" t="s">
        <v>14083</v>
      </c>
      <c r="G2525" s="829"/>
      <c r="H2525" s="829" t="s">
        <v>14993</v>
      </c>
      <c r="I2525" s="829"/>
      <c r="J2525" s="829" t="s">
        <v>14082</v>
      </c>
      <c r="K2525" s="829"/>
      <c r="L2525" s="830"/>
    </row>
    <row r="2526" spans="1:12" ht="24" customHeight="1">
      <c r="A2526" s="664" t="s">
        <v>14073</v>
      </c>
      <c r="B2526" s="660" t="s">
        <v>14095</v>
      </c>
      <c r="C2526" s="659" t="s">
        <v>7</v>
      </c>
      <c r="D2526" s="659" t="s">
        <v>11736</v>
      </c>
      <c r="E2526" s="661" t="s">
        <v>26</v>
      </c>
      <c r="F2526" s="831" t="s">
        <v>14996</v>
      </c>
      <c r="G2526" s="831"/>
      <c r="H2526" s="831">
        <v>0.19716939999999999</v>
      </c>
      <c r="I2526" s="831"/>
      <c r="J2526" s="832">
        <v>0.14000000000000001</v>
      </c>
      <c r="K2526" s="832"/>
      <c r="L2526" s="833"/>
    </row>
    <row r="2527" spans="1:12" ht="17.100000000000001" customHeight="1">
      <c r="A2527" s="645"/>
      <c r="B2527" s="643"/>
      <c r="C2527" s="643"/>
      <c r="D2527" s="643"/>
      <c r="E2527" s="643"/>
      <c r="F2527" s="643"/>
      <c r="G2527" s="643"/>
      <c r="H2527" s="643"/>
      <c r="I2527" s="643"/>
      <c r="J2527" s="643" t="s">
        <v>14990</v>
      </c>
      <c r="K2527" s="643"/>
      <c r="L2527" s="646" t="s">
        <v>15318</v>
      </c>
    </row>
    <row r="2528" spans="1:12">
      <c r="A2528" s="827" t="s">
        <v>14096</v>
      </c>
      <c r="B2528" s="828"/>
      <c r="C2528" s="828"/>
      <c r="D2528" s="828"/>
      <c r="E2528" s="828"/>
      <c r="F2528" s="828"/>
      <c r="G2528" s="828"/>
      <c r="H2528" s="828"/>
      <c r="I2528" s="641"/>
      <c r="J2528" s="641"/>
      <c r="K2528" s="641"/>
      <c r="L2528" s="642"/>
    </row>
    <row r="2529" spans="1:12" ht="17.100000000000001" customHeight="1">
      <c r="A2529" s="640" t="s">
        <v>14994</v>
      </c>
      <c r="B2529" s="643" t="s">
        <v>14089</v>
      </c>
      <c r="C2529" s="641" t="s">
        <v>14088</v>
      </c>
      <c r="D2529" s="641" t="s">
        <v>14087</v>
      </c>
      <c r="E2529" s="644" t="s">
        <v>14085</v>
      </c>
      <c r="F2529" s="829" t="s">
        <v>14083</v>
      </c>
      <c r="G2529" s="829"/>
      <c r="H2529" s="829" t="s">
        <v>14993</v>
      </c>
      <c r="I2529" s="829"/>
      <c r="J2529" s="829" t="s">
        <v>14082</v>
      </c>
      <c r="K2529" s="829"/>
      <c r="L2529" s="830"/>
    </row>
    <row r="2530" spans="1:12" ht="24" customHeight="1">
      <c r="A2530" s="664" t="s">
        <v>14073</v>
      </c>
      <c r="B2530" s="660" t="s">
        <v>14097</v>
      </c>
      <c r="C2530" s="659" t="s">
        <v>7</v>
      </c>
      <c r="D2530" s="659" t="s">
        <v>11676</v>
      </c>
      <c r="E2530" s="661" t="s">
        <v>26</v>
      </c>
      <c r="F2530" s="831" t="s">
        <v>14995</v>
      </c>
      <c r="G2530" s="831"/>
      <c r="H2530" s="831">
        <v>0.19716939999999999</v>
      </c>
      <c r="I2530" s="831"/>
      <c r="J2530" s="832">
        <v>1.38E-2</v>
      </c>
      <c r="K2530" s="832"/>
      <c r="L2530" s="833"/>
    </row>
    <row r="2531" spans="1:12" ht="17.100000000000001" customHeight="1">
      <c r="A2531" s="645"/>
      <c r="B2531" s="643"/>
      <c r="C2531" s="643"/>
      <c r="D2531" s="643"/>
      <c r="E2531" s="643"/>
      <c r="F2531" s="643"/>
      <c r="G2531" s="643"/>
      <c r="H2531" s="643"/>
      <c r="I2531" s="643"/>
      <c r="J2531" s="643" t="s">
        <v>14990</v>
      </c>
      <c r="K2531" s="643"/>
      <c r="L2531" s="646" t="s">
        <v>15028</v>
      </c>
    </row>
    <row r="2532" spans="1:12">
      <c r="A2532" s="827" t="s">
        <v>14100</v>
      </c>
      <c r="B2532" s="828"/>
      <c r="C2532" s="828"/>
      <c r="D2532" s="828"/>
      <c r="E2532" s="828"/>
      <c r="F2532" s="828"/>
      <c r="G2532" s="828"/>
      <c r="H2532" s="828"/>
      <c r="I2532" s="641"/>
      <c r="J2532" s="641"/>
      <c r="K2532" s="641"/>
      <c r="L2532" s="642"/>
    </row>
    <row r="2533" spans="1:12" ht="17.100000000000001" customHeight="1">
      <c r="A2533" s="640" t="s">
        <v>14994</v>
      </c>
      <c r="B2533" s="643" t="s">
        <v>14089</v>
      </c>
      <c r="C2533" s="641" t="s">
        <v>14088</v>
      </c>
      <c r="D2533" s="641" t="s">
        <v>14087</v>
      </c>
      <c r="E2533" s="644" t="s">
        <v>14085</v>
      </c>
      <c r="F2533" s="829" t="s">
        <v>14083</v>
      </c>
      <c r="G2533" s="829"/>
      <c r="H2533" s="829" t="s">
        <v>14993</v>
      </c>
      <c r="I2533" s="829"/>
      <c r="J2533" s="829" t="s">
        <v>14082</v>
      </c>
      <c r="K2533" s="829"/>
      <c r="L2533" s="830"/>
    </row>
    <row r="2534" spans="1:12" ht="24" customHeight="1">
      <c r="A2534" s="664" t="s">
        <v>14073</v>
      </c>
      <c r="B2534" s="660" t="s">
        <v>14103</v>
      </c>
      <c r="C2534" s="659" t="s">
        <v>7</v>
      </c>
      <c r="D2534" s="659" t="s">
        <v>11501</v>
      </c>
      <c r="E2534" s="661" t="s">
        <v>26</v>
      </c>
      <c r="F2534" s="831" t="s">
        <v>14992</v>
      </c>
      <c r="G2534" s="831"/>
      <c r="H2534" s="831">
        <v>0.19716939999999999</v>
      </c>
      <c r="I2534" s="831"/>
      <c r="J2534" s="832">
        <v>0.43380000000000002</v>
      </c>
      <c r="K2534" s="832"/>
      <c r="L2534" s="833"/>
    </row>
    <row r="2535" spans="1:12" ht="24" customHeight="1">
      <c r="A2535" s="664" t="s">
        <v>14073</v>
      </c>
      <c r="B2535" s="660" t="s">
        <v>14101</v>
      </c>
      <c r="C2535" s="659" t="s">
        <v>7</v>
      </c>
      <c r="D2535" s="659" t="s">
        <v>11582</v>
      </c>
      <c r="E2535" s="661" t="s">
        <v>26</v>
      </c>
      <c r="F2535" s="831" t="s">
        <v>14991</v>
      </c>
      <c r="G2535" s="831"/>
      <c r="H2535" s="831">
        <v>0.19716939999999999</v>
      </c>
      <c r="I2535" s="831"/>
      <c r="J2535" s="832">
        <v>6.9000000000000006E-2</v>
      </c>
      <c r="K2535" s="832"/>
      <c r="L2535" s="833"/>
    </row>
    <row r="2536" spans="1:12" ht="17.100000000000001" customHeight="1">
      <c r="A2536" s="645"/>
      <c r="B2536" s="643"/>
      <c r="C2536" s="643"/>
      <c r="D2536" s="643"/>
      <c r="E2536" s="643"/>
      <c r="F2536" s="643"/>
      <c r="G2536" s="643"/>
      <c r="H2536" s="643"/>
      <c r="I2536" s="643"/>
      <c r="J2536" s="643" t="s">
        <v>14990</v>
      </c>
      <c r="K2536" s="643"/>
      <c r="L2536" s="646" t="s">
        <v>15000</v>
      </c>
    </row>
    <row r="2537" spans="1:12" ht="17.100000000000001" customHeight="1">
      <c r="A2537" s="640" t="s">
        <v>14988</v>
      </c>
      <c r="B2537" s="641"/>
      <c r="C2537" s="641"/>
      <c r="D2537" s="641"/>
      <c r="E2537" s="641"/>
      <c r="F2537" s="641"/>
      <c r="G2537" s="641"/>
      <c r="H2537" s="641"/>
      <c r="I2537" s="641"/>
      <c r="J2537" s="641"/>
      <c r="K2537" s="641"/>
      <c r="L2537" s="642"/>
    </row>
    <row r="2538" spans="1:12" ht="17.100000000000001" customHeight="1">
      <c r="A2538" s="645"/>
      <c r="B2538" s="643"/>
      <c r="C2538" s="643"/>
      <c r="D2538" s="643"/>
      <c r="E2538" s="643"/>
      <c r="F2538" s="643"/>
      <c r="G2538" s="643"/>
      <c r="H2538" s="643"/>
      <c r="I2538" s="643"/>
      <c r="J2538" s="643" t="s">
        <v>14987</v>
      </c>
      <c r="K2538" s="643"/>
      <c r="L2538" s="646" t="s">
        <v>16106</v>
      </c>
    </row>
    <row r="2539" spans="1:12" ht="17.100000000000001" customHeight="1">
      <c r="A2539" s="645"/>
      <c r="B2539" s="643"/>
      <c r="C2539" s="643"/>
      <c r="D2539" s="643"/>
      <c r="E2539" s="643"/>
      <c r="F2539" s="643"/>
      <c r="G2539" s="643"/>
      <c r="H2539" s="643"/>
      <c r="I2539" s="643"/>
      <c r="J2539" s="643" t="s">
        <v>14985</v>
      </c>
      <c r="K2539" s="643" t="s">
        <v>14984</v>
      </c>
      <c r="L2539" s="646" t="s">
        <v>16049</v>
      </c>
    </row>
    <row r="2540" spans="1:12" ht="17.100000000000001" customHeight="1">
      <c r="A2540" s="645"/>
      <c r="B2540" s="643"/>
      <c r="C2540" s="643"/>
      <c r="D2540" s="643"/>
      <c r="E2540" s="643"/>
      <c r="F2540" s="643"/>
      <c r="G2540" s="643"/>
      <c r="H2540" s="643"/>
      <c r="I2540" s="643"/>
      <c r="J2540" s="643" t="s">
        <v>14982</v>
      </c>
      <c r="K2540" s="643"/>
      <c r="L2540" s="646" t="s">
        <v>16105</v>
      </c>
    </row>
    <row r="2541" spans="1:12" ht="17.100000000000001" customHeight="1">
      <c r="A2541" s="645"/>
      <c r="B2541" s="643"/>
      <c r="C2541" s="643"/>
      <c r="D2541" s="643"/>
      <c r="E2541" s="643"/>
      <c r="F2541" s="643"/>
      <c r="G2541" s="643"/>
      <c r="H2541" s="643"/>
      <c r="I2541" s="643"/>
      <c r="J2541" s="643" t="s">
        <v>14980</v>
      </c>
      <c r="K2541" s="643" t="s">
        <v>14873</v>
      </c>
      <c r="L2541" s="646" t="s">
        <v>15139</v>
      </c>
    </row>
    <row r="2542" spans="1:12" ht="17.100000000000001" customHeight="1">
      <c r="A2542" s="645"/>
      <c r="B2542" s="643"/>
      <c r="C2542" s="643"/>
      <c r="D2542" s="643"/>
      <c r="E2542" s="643"/>
      <c r="F2542" s="643"/>
      <c r="G2542" s="643"/>
      <c r="H2542" s="643"/>
      <c r="I2542" s="643"/>
      <c r="J2542" s="643" t="s">
        <v>14978</v>
      </c>
      <c r="K2542" s="643"/>
      <c r="L2542" s="646" t="s">
        <v>16104</v>
      </c>
    </row>
    <row r="2543" spans="1:12" ht="30" customHeight="1">
      <c r="A2543" s="647"/>
      <c r="B2543" s="644"/>
      <c r="C2543" s="644"/>
      <c r="D2543" s="644"/>
      <c r="E2543" s="644"/>
      <c r="F2543" s="644"/>
      <c r="G2543" s="644"/>
      <c r="H2543" s="644"/>
      <c r="I2543" s="644"/>
      <c r="J2543" s="644"/>
      <c r="K2543" s="644"/>
      <c r="L2543" s="648"/>
    </row>
    <row r="2544" spans="1:12" ht="36" customHeight="1">
      <c r="A2544" s="662" t="s">
        <v>16103</v>
      </c>
      <c r="B2544" s="657" t="s">
        <v>14676</v>
      </c>
      <c r="C2544" s="656" t="s">
        <v>7</v>
      </c>
      <c r="D2544" s="656" t="s">
        <v>425</v>
      </c>
      <c r="E2544" s="658" t="s">
        <v>49</v>
      </c>
      <c r="F2544" s="657"/>
      <c r="G2544" s="657"/>
      <c r="H2544" s="657"/>
      <c r="I2544" s="657"/>
      <c r="J2544" s="657"/>
      <c r="K2544" s="657"/>
      <c r="L2544" s="663"/>
    </row>
    <row r="2545" spans="1:12">
      <c r="A2545" s="827" t="s">
        <v>14098</v>
      </c>
      <c r="B2545" s="828"/>
      <c r="C2545" s="828"/>
      <c r="D2545" s="828"/>
      <c r="E2545" s="828"/>
      <c r="F2545" s="828"/>
      <c r="G2545" s="828"/>
      <c r="H2545" s="828"/>
      <c r="I2545" s="641"/>
      <c r="J2545" s="641"/>
      <c r="K2545" s="641"/>
      <c r="L2545" s="642"/>
    </row>
    <row r="2546" spans="1:12" ht="17.100000000000001" customHeight="1">
      <c r="A2546" s="640" t="s">
        <v>14994</v>
      </c>
      <c r="B2546" s="643" t="s">
        <v>14089</v>
      </c>
      <c r="C2546" s="641" t="s">
        <v>14088</v>
      </c>
      <c r="D2546" s="641" t="s">
        <v>14087</v>
      </c>
      <c r="E2546" s="644" t="s">
        <v>14085</v>
      </c>
      <c r="F2546" s="829" t="s">
        <v>14083</v>
      </c>
      <c r="G2546" s="829"/>
      <c r="H2546" s="829" t="s">
        <v>14993</v>
      </c>
      <c r="I2546" s="829"/>
      <c r="J2546" s="829" t="s">
        <v>14082</v>
      </c>
      <c r="K2546" s="829"/>
      <c r="L2546" s="830"/>
    </row>
    <row r="2547" spans="1:12" ht="24" customHeight="1">
      <c r="A2547" s="664" t="s">
        <v>14073</v>
      </c>
      <c r="B2547" s="660" t="s">
        <v>14277</v>
      </c>
      <c r="C2547" s="659" t="s">
        <v>7</v>
      </c>
      <c r="D2547" s="659" t="s">
        <v>11564</v>
      </c>
      <c r="E2547" s="661" t="s">
        <v>26</v>
      </c>
      <c r="F2547" s="831" t="s">
        <v>15249</v>
      </c>
      <c r="G2547" s="831"/>
      <c r="H2547" s="831">
        <v>0.3105387</v>
      </c>
      <c r="I2547" s="831"/>
      <c r="J2547" s="832">
        <v>0.25769999999999998</v>
      </c>
      <c r="K2547" s="832"/>
      <c r="L2547" s="833"/>
    </row>
    <row r="2548" spans="1:12" ht="24" customHeight="1">
      <c r="A2548" s="664" t="s">
        <v>14073</v>
      </c>
      <c r="B2548" s="660" t="s">
        <v>14276</v>
      </c>
      <c r="C2548" s="659" t="s">
        <v>7</v>
      </c>
      <c r="D2548" s="659" t="s">
        <v>11590</v>
      </c>
      <c r="E2548" s="661" t="s">
        <v>26</v>
      </c>
      <c r="F2548" s="831" t="s">
        <v>15248</v>
      </c>
      <c r="G2548" s="831"/>
      <c r="H2548" s="831">
        <v>0.3105387</v>
      </c>
      <c r="I2548" s="831"/>
      <c r="J2548" s="832">
        <v>7.4499999999999997E-2</v>
      </c>
      <c r="K2548" s="832"/>
      <c r="L2548" s="833"/>
    </row>
    <row r="2549" spans="1:12" ht="17.100000000000001" customHeight="1">
      <c r="A2549" s="645"/>
      <c r="B2549" s="643"/>
      <c r="C2549" s="643"/>
      <c r="D2549" s="643"/>
      <c r="E2549" s="643"/>
      <c r="F2549" s="643"/>
      <c r="G2549" s="643"/>
      <c r="H2549" s="643"/>
      <c r="I2549" s="643"/>
      <c r="J2549" s="643" t="s">
        <v>14990</v>
      </c>
      <c r="K2549" s="643"/>
      <c r="L2549" s="646" t="s">
        <v>15732</v>
      </c>
    </row>
    <row r="2550" spans="1:12">
      <c r="A2550" s="827" t="s">
        <v>14092</v>
      </c>
      <c r="B2550" s="828"/>
      <c r="C2550" s="828"/>
      <c r="D2550" s="828"/>
      <c r="E2550" s="828"/>
      <c r="F2550" s="828"/>
      <c r="G2550" s="828"/>
      <c r="H2550" s="828"/>
      <c r="I2550" s="641"/>
      <c r="J2550" s="641"/>
      <c r="K2550" s="641"/>
      <c r="L2550" s="642"/>
    </row>
    <row r="2551" spans="1:12" ht="17.100000000000001" customHeight="1">
      <c r="A2551" s="640" t="s">
        <v>14994</v>
      </c>
      <c r="B2551" s="643" t="s">
        <v>14089</v>
      </c>
      <c r="C2551" s="641" t="s">
        <v>14088</v>
      </c>
      <c r="D2551" s="641" t="s">
        <v>14087</v>
      </c>
      <c r="E2551" s="644" t="s">
        <v>14085</v>
      </c>
      <c r="F2551" s="829" t="s">
        <v>14083</v>
      </c>
      <c r="G2551" s="829"/>
      <c r="H2551" s="829" t="s">
        <v>14993</v>
      </c>
      <c r="I2551" s="829"/>
      <c r="J2551" s="829" t="s">
        <v>14082</v>
      </c>
      <c r="K2551" s="829"/>
      <c r="L2551" s="830"/>
    </row>
    <row r="2552" spans="1:12" ht="24" customHeight="1">
      <c r="A2552" s="664" t="s">
        <v>14073</v>
      </c>
      <c r="B2552" s="660" t="s">
        <v>14290</v>
      </c>
      <c r="C2552" s="659" t="s">
        <v>7</v>
      </c>
      <c r="D2552" s="659" t="s">
        <v>5473</v>
      </c>
      <c r="E2552" s="661" t="s">
        <v>26</v>
      </c>
      <c r="F2552" s="831" t="s">
        <v>15246</v>
      </c>
      <c r="G2552" s="831"/>
      <c r="H2552" s="831">
        <v>0.1583891</v>
      </c>
      <c r="I2552" s="831"/>
      <c r="J2552" s="832">
        <v>0.80620000000000003</v>
      </c>
      <c r="K2552" s="832"/>
      <c r="L2552" s="833"/>
    </row>
    <row r="2553" spans="1:12" ht="24" customHeight="1">
      <c r="A2553" s="664" t="s">
        <v>14073</v>
      </c>
      <c r="B2553" s="660" t="s">
        <v>14278</v>
      </c>
      <c r="C2553" s="659" t="s">
        <v>7</v>
      </c>
      <c r="D2553" s="659" t="s">
        <v>6260</v>
      </c>
      <c r="E2553" s="661" t="s">
        <v>26</v>
      </c>
      <c r="F2553" s="831" t="s">
        <v>15040</v>
      </c>
      <c r="G2553" s="831"/>
      <c r="H2553" s="831">
        <v>0.1583891</v>
      </c>
      <c r="I2553" s="831"/>
      <c r="J2553" s="832">
        <v>1.1388</v>
      </c>
      <c r="K2553" s="832"/>
      <c r="L2553" s="833"/>
    </row>
    <row r="2554" spans="1:12" ht="17.100000000000001" customHeight="1">
      <c r="A2554" s="645"/>
      <c r="B2554" s="643"/>
      <c r="C2554" s="643"/>
      <c r="D2554" s="643"/>
      <c r="E2554" s="643"/>
      <c r="F2554" s="643"/>
      <c r="G2554" s="643"/>
      <c r="H2554" s="643"/>
      <c r="I2554" s="643"/>
      <c r="J2554" s="643" t="s">
        <v>14990</v>
      </c>
      <c r="K2554" s="643"/>
      <c r="L2554" s="646" t="s">
        <v>16102</v>
      </c>
    </row>
    <row r="2555" spans="1:12">
      <c r="A2555" s="827" t="s">
        <v>14071</v>
      </c>
      <c r="B2555" s="828"/>
      <c r="C2555" s="828"/>
      <c r="D2555" s="828"/>
      <c r="E2555" s="828"/>
      <c r="F2555" s="828"/>
      <c r="G2555" s="828"/>
      <c r="H2555" s="828"/>
      <c r="I2555" s="641"/>
      <c r="J2555" s="641"/>
      <c r="K2555" s="641"/>
      <c r="L2555" s="642"/>
    </row>
    <row r="2556" spans="1:12" ht="17.100000000000001" customHeight="1">
      <c r="A2556" s="640" t="s">
        <v>14994</v>
      </c>
      <c r="B2556" s="643" t="s">
        <v>14089</v>
      </c>
      <c r="C2556" s="641" t="s">
        <v>14088</v>
      </c>
      <c r="D2556" s="641" t="s">
        <v>14087</v>
      </c>
      <c r="E2556" s="644" t="s">
        <v>14085</v>
      </c>
      <c r="F2556" s="829" t="s">
        <v>14083</v>
      </c>
      <c r="G2556" s="829"/>
      <c r="H2556" s="829" t="s">
        <v>14993</v>
      </c>
      <c r="I2556" s="829"/>
      <c r="J2556" s="829" t="s">
        <v>14082</v>
      </c>
      <c r="K2556" s="829"/>
      <c r="L2556" s="830"/>
    </row>
    <row r="2557" spans="1:12" ht="24" customHeight="1">
      <c r="A2557" s="664" t="s">
        <v>14073</v>
      </c>
      <c r="B2557" s="660" t="s">
        <v>14439</v>
      </c>
      <c r="C2557" s="659" t="s">
        <v>7</v>
      </c>
      <c r="D2557" s="659" t="s">
        <v>9083</v>
      </c>
      <c r="E2557" s="661" t="s">
        <v>49</v>
      </c>
      <c r="F2557" s="831" t="s">
        <v>15348</v>
      </c>
      <c r="G2557" s="831"/>
      <c r="H2557" s="831">
        <v>3.5000000000000003E-2</v>
      </c>
      <c r="I2557" s="831"/>
      <c r="J2557" s="832">
        <v>0.06</v>
      </c>
      <c r="K2557" s="832"/>
      <c r="L2557" s="833"/>
    </row>
    <row r="2558" spans="1:12" ht="24" customHeight="1">
      <c r="A2558" s="664" t="s">
        <v>14073</v>
      </c>
      <c r="B2558" s="660" t="s">
        <v>14440</v>
      </c>
      <c r="C2558" s="659" t="s">
        <v>7</v>
      </c>
      <c r="D2558" s="659" t="s">
        <v>5456</v>
      </c>
      <c r="E2558" s="661" t="s">
        <v>49</v>
      </c>
      <c r="F2558" s="831" t="s">
        <v>15347</v>
      </c>
      <c r="G2558" s="831"/>
      <c r="H2558" s="831">
        <v>0.04</v>
      </c>
      <c r="I2558" s="831"/>
      <c r="J2558" s="832">
        <v>3.19</v>
      </c>
      <c r="K2558" s="832"/>
      <c r="L2558" s="833"/>
    </row>
    <row r="2559" spans="1:12" ht="24" customHeight="1">
      <c r="A2559" s="664" t="s">
        <v>14073</v>
      </c>
      <c r="B2559" s="660" t="s">
        <v>14438</v>
      </c>
      <c r="C2559" s="659" t="s">
        <v>7</v>
      </c>
      <c r="D2559" s="659" t="s">
        <v>8116</v>
      </c>
      <c r="E2559" s="661" t="s">
        <v>49</v>
      </c>
      <c r="F2559" s="831" t="s">
        <v>15346</v>
      </c>
      <c r="G2559" s="831"/>
      <c r="H2559" s="831">
        <v>5.1999999999999998E-2</v>
      </c>
      <c r="I2559" s="831"/>
      <c r="J2559" s="832">
        <v>3.6</v>
      </c>
      <c r="K2559" s="832"/>
      <c r="L2559" s="833"/>
    </row>
    <row r="2560" spans="1:12" ht="24" customHeight="1">
      <c r="A2560" s="664" t="s">
        <v>14073</v>
      </c>
      <c r="B2560" s="660" t="s">
        <v>14675</v>
      </c>
      <c r="C2560" s="659" t="s">
        <v>7</v>
      </c>
      <c r="D2560" s="659" t="s">
        <v>6097</v>
      </c>
      <c r="E2560" s="661" t="s">
        <v>49</v>
      </c>
      <c r="F2560" s="831" t="s">
        <v>16101</v>
      </c>
      <c r="G2560" s="831"/>
      <c r="H2560" s="831">
        <v>1</v>
      </c>
      <c r="I2560" s="831"/>
      <c r="J2560" s="832">
        <v>37.93</v>
      </c>
      <c r="K2560" s="832"/>
      <c r="L2560" s="833"/>
    </row>
    <row r="2561" spans="1:12" ht="17.100000000000001" customHeight="1">
      <c r="A2561" s="645"/>
      <c r="B2561" s="643"/>
      <c r="C2561" s="643"/>
      <c r="D2561" s="643"/>
      <c r="E2561" s="643"/>
      <c r="F2561" s="643"/>
      <c r="G2561" s="643"/>
      <c r="H2561" s="643"/>
      <c r="I2561" s="643"/>
      <c r="J2561" s="643" t="s">
        <v>14990</v>
      </c>
      <c r="K2561" s="643"/>
      <c r="L2561" s="646" t="s">
        <v>16100</v>
      </c>
    </row>
    <row r="2562" spans="1:12">
      <c r="A2562" s="827" t="s">
        <v>14094</v>
      </c>
      <c r="B2562" s="828"/>
      <c r="C2562" s="828"/>
      <c r="D2562" s="828"/>
      <c r="E2562" s="828"/>
      <c r="F2562" s="828"/>
      <c r="G2562" s="828"/>
      <c r="H2562" s="828"/>
      <c r="I2562" s="641"/>
      <c r="J2562" s="641"/>
      <c r="K2562" s="641"/>
      <c r="L2562" s="642"/>
    </row>
    <row r="2563" spans="1:12" ht="17.100000000000001" customHeight="1">
      <c r="A2563" s="640" t="s">
        <v>14994</v>
      </c>
      <c r="B2563" s="643" t="s">
        <v>14089</v>
      </c>
      <c r="C2563" s="641" t="s">
        <v>14088</v>
      </c>
      <c r="D2563" s="641" t="s">
        <v>14087</v>
      </c>
      <c r="E2563" s="644" t="s">
        <v>14085</v>
      </c>
      <c r="F2563" s="829" t="s">
        <v>14083</v>
      </c>
      <c r="G2563" s="829"/>
      <c r="H2563" s="829" t="s">
        <v>14993</v>
      </c>
      <c r="I2563" s="829"/>
      <c r="J2563" s="829" t="s">
        <v>14082</v>
      </c>
      <c r="K2563" s="829"/>
      <c r="L2563" s="830"/>
    </row>
    <row r="2564" spans="1:12" ht="24" customHeight="1">
      <c r="A2564" s="664" t="s">
        <v>14073</v>
      </c>
      <c r="B2564" s="660" t="s">
        <v>14095</v>
      </c>
      <c r="C2564" s="659" t="s">
        <v>7</v>
      </c>
      <c r="D2564" s="659" t="s">
        <v>11736</v>
      </c>
      <c r="E2564" s="661" t="s">
        <v>26</v>
      </c>
      <c r="F2564" s="831" t="s">
        <v>14996</v>
      </c>
      <c r="G2564" s="831"/>
      <c r="H2564" s="831">
        <v>0.3105387</v>
      </c>
      <c r="I2564" s="831"/>
      <c r="J2564" s="832">
        <v>0.2205</v>
      </c>
      <c r="K2564" s="832"/>
      <c r="L2564" s="833"/>
    </row>
    <row r="2565" spans="1:12" ht="17.100000000000001" customHeight="1">
      <c r="A2565" s="645"/>
      <c r="B2565" s="643"/>
      <c r="C2565" s="643"/>
      <c r="D2565" s="643"/>
      <c r="E2565" s="643"/>
      <c r="F2565" s="643"/>
      <c r="G2565" s="643"/>
      <c r="H2565" s="643"/>
      <c r="I2565" s="643"/>
      <c r="J2565" s="643" t="s">
        <v>14990</v>
      </c>
      <c r="K2565" s="643"/>
      <c r="L2565" s="646" t="s">
        <v>15343</v>
      </c>
    </row>
    <row r="2566" spans="1:12">
      <c r="A2566" s="827" t="s">
        <v>14096</v>
      </c>
      <c r="B2566" s="828"/>
      <c r="C2566" s="828"/>
      <c r="D2566" s="828"/>
      <c r="E2566" s="828"/>
      <c r="F2566" s="828"/>
      <c r="G2566" s="828"/>
      <c r="H2566" s="828"/>
      <c r="I2566" s="641"/>
      <c r="J2566" s="641"/>
      <c r="K2566" s="641"/>
      <c r="L2566" s="642"/>
    </row>
    <row r="2567" spans="1:12" ht="17.100000000000001" customHeight="1">
      <c r="A2567" s="640" t="s">
        <v>14994</v>
      </c>
      <c r="B2567" s="643" t="s">
        <v>14089</v>
      </c>
      <c r="C2567" s="641" t="s">
        <v>14088</v>
      </c>
      <c r="D2567" s="641" t="s">
        <v>14087</v>
      </c>
      <c r="E2567" s="644" t="s">
        <v>14085</v>
      </c>
      <c r="F2567" s="829" t="s">
        <v>14083</v>
      </c>
      <c r="G2567" s="829"/>
      <c r="H2567" s="829" t="s">
        <v>14993</v>
      </c>
      <c r="I2567" s="829"/>
      <c r="J2567" s="829" t="s">
        <v>14082</v>
      </c>
      <c r="K2567" s="829"/>
      <c r="L2567" s="830"/>
    </row>
    <row r="2568" spans="1:12" ht="24" customHeight="1">
      <c r="A2568" s="664" t="s">
        <v>14073</v>
      </c>
      <c r="B2568" s="660" t="s">
        <v>14097</v>
      </c>
      <c r="C2568" s="659" t="s">
        <v>7</v>
      </c>
      <c r="D2568" s="659" t="s">
        <v>11676</v>
      </c>
      <c r="E2568" s="661" t="s">
        <v>26</v>
      </c>
      <c r="F2568" s="831" t="s">
        <v>14995</v>
      </c>
      <c r="G2568" s="831"/>
      <c r="H2568" s="831">
        <v>0.3105387</v>
      </c>
      <c r="I2568" s="831"/>
      <c r="J2568" s="832">
        <v>2.1700000000000001E-2</v>
      </c>
      <c r="K2568" s="832"/>
      <c r="L2568" s="833"/>
    </row>
    <row r="2569" spans="1:12" ht="17.100000000000001" customHeight="1">
      <c r="A2569" s="645"/>
      <c r="B2569" s="643"/>
      <c r="C2569" s="643"/>
      <c r="D2569" s="643"/>
      <c r="E2569" s="643"/>
      <c r="F2569" s="643"/>
      <c r="G2569" s="643"/>
      <c r="H2569" s="643"/>
      <c r="I2569" s="643"/>
      <c r="J2569" s="643" t="s">
        <v>14990</v>
      </c>
      <c r="K2569" s="643"/>
      <c r="L2569" s="646" t="s">
        <v>15009</v>
      </c>
    </row>
    <row r="2570" spans="1:12">
      <c r="A2570" s="827" t="s">
        <v>14100</v>
      </c>
      <c r="B2570" s="828"/>
      <c r="C2570" s="828"/>
      <c r="D2570" s="828"/>
      <c r="E2570" s="828"/>
      <c r="F2570" s="828"/>
      <c r="G2570" s="828"/>
      <c r="H2570" s="828"/>
      <c r="I2570" s="641"/>
      <c r="J2570" s="641"/>
      <c r="K2570" s="641"/>
      <c r="L2570" s="642"/>
    </row>
    <row r="2571" spans="1:12" ht="17.100000000000001" customHeight="1">
      <c r="A2571" s="640" t="s">
        <v>14994</v>
      </c>
      <c r="B2571" s="643" t="s">
        <v>14089</v>
      </c>
      <c r="C2571" s="641" t="s">
        <v>14088</v>
      </c>
      <c r="D2571" s="641" t="s">
        <v>14087</v>
      </c>
      <c r="E2571" s="644" t="s">
        <v>14085</v>
      </c>
      <c r="F2571" s="829" t="s">
        <v>14083</v>
      </c>
      <c r="G2571" s="829"/>
      <c r="H2571" s="829" t="s">
        <v>14993</v>
      </c>
      <c r="I2571" s="829"/>
      <c r="J2571" s="829" t="s">
        <v>14082</v>
      </c>
      <c r="K2571" s="829"/>
      <c r="L2571" s="830"/>
    </row>
    <row r="2572" spans="1:12" ht="24" customHeight="1">
      <c r="A2572" s="664" t="s">
        <v>14073</v>
      </c>
      <c r="B2572" s="660" t="s">
        <v>14103</v>
      </c>
      <c r="C2572" s="659" t="s">
        <v>7</v>
      </c>
      <c r="D2572" s="659" t="s">
        <v>11501</v>
      </c>
      <c r="E2572" s="661" t="s">
        <v>26</v>
      </c>
      <c r="F2572" s="831" t="s">
        <v>14992</v>
      </c>
      <c r="G2572" s="831"/>
      <c r="H2572" s="831">
        <v>0.3105387</v>
      </c>
      <c r="I2572" s="831"/>
      <c r="J2572" s="832">
        <v>0.68320000000000003</v>
      </c>
      <c r="K2572" s="832"/>
      <c r="L2572" s="833"/>
    </row>
    <row r="2573" spans="1:12" ht="24" customHeight="1">
      <c r="A2573" s="664" t="s">
        <v>14073</v>
      </c>
      <c r="B2573" s="660" t="s">
        <v>14101</v>
      </c>
      <c r="C2573" s="659" t="s">
        <v>7</v>
      </c>
      <c r="D2573" s="659" t="s">
        <v>11582</v>
      </c>
      <c r="E2573" s="661" t="s">
        <v>26</v>
      </c>
      <c r="F2573" s="831" t="s">
        <v>14991</v>
      </c>
      <c r="G2573" s="831"/>
      <c r="H2573" s="831">
        <v>0.3105387</v>
      </c>
      <c r="I2573" s="831"/>
      <c r="J2573" s="832">
        <v>0.1087</v>
      </c>
      <c r="K2573" s="832"/>
      <c r="L2573" s="833"/>
    </row>
    <row r="2574" spans="1:12" ht="17.100000000000001" customHeight="1">
      <c r="A2574" s="645"/>
      <c r="B2574" s="643"/>
      <c r="C2574" s="643"/>
      <c r="D2574" s="643"/>
      <c r="E2574" s="643"/>
      <c r="F2574" s="643"/>
      <c r="G2574" s="643"/>
      <c r="H2574" s="643"/>
      <c r="I2574" s="643"/>
      <c r="J2574" s="643" t="s">
        <v>14990</v>
      </c>
      <c r="K2574" s="643"/>
      <c r="L2574" s="646" t="s">
        <v>15914</v>
      </c>
    </row>
    <row r="2575" spans="1:12" ht="17.100000000000001" customHeight="1">
      <c r="A2575" s="640" t="s">
        <v>14988</v>
      </c>
      <c r="B2575" s="641"/>
      <c r="C2575" s="641"/>
      <c r="D2575" s="641"/>
      <c r="E2575" s="641"/>
      <c r="F2575" s="641"/>
      <c r="G2575" s="641"/>
      <c r="H2575" s="641"/>
      <c r="I2575" s="641"/>
      <c r="J2575" s="641"/>
      <c r="K2575" s="641"/>
      <c r="L2575" s="642"/>
    </row>
    <row r="2576" spans="1:12" ht="17.100000000000001" customHeight="1">
      <c r="A2576" s="645"/>
      <c r="B2576" s="643"/>
      <c r="C2576" s="643"/>
      <c r="D2576" s="643"/>
      <c r="E2576" s="643"/>
      <c r="F2576" s="643"/>
      <c r="G2576" s="643"/>
      <c r="H2576" s="643"/>
      <c r="I2576" s="643"/>
      <c r="J2576" s="643" t="s">
        <v>14987</v>
      </c>
      <c r="K2576" s="643"/>
      <c r="L2576" s="646" t="s">
        <v>16099</v>
      </c>
    </row>
    <row r="2577" spans="1:12" ht="17.100000000000001" customHeight="1">
      <c r="A2577" s="645"/>
      <c r="B2577" s="643"/>
      <c r="C2577" s="643"/>
      <c r="D2577" s="643"/>
      <c r="E2577" s="643"/>
      <c r="F2577" s="643"/>
      <c r="G2577" s="643"/>
      <c r="H2577" s="643"/>
      <c r="I2577" s="643"/>
      <c r="J2577" s="643" t="s">
        <v>14985</v>
      </c>
      <c r="K2577" s="643" t="s">
        <v>14984</v>
      </c>
      <c r="L2577" s="646" t="s">
        <v>16098</v>
      </c>
    </row>
    <row r="2578" spans="1:12" ht="17.100000000000001" customHeight="1">
      <c r="A2578" s="645"/>
      <c r="B2578" s="643"/>
      <c r="C2578" s="643"/>
      <c r="D2578" s="643"/>
      <c r="E2578" s="643"/>
      <c r="F2578" s="643"/>
      <c r="G2578" s="643"/>
      <c r="H2578" s="643"/>
      <c r="I2578" s="643"/>
      <c r="J2578" s="643" t="s">
        <v>14982</v>
      </c>
      <c r="K2578" s="643"/>
      <c r="L2578" s="646" t="s">
        <v>16097</v>
      </c>
    </row>
    <row r="2579" spans="1:12" ht="17.100000000000001" customHeight="1">
      <c r="A2579" s="645"/>
      <c r="B2579" s="643"/>
      <c r="C2579" s="643"/>
      <c r="D2579" s="643"/>
      <c r="E2579" s="643"/>
      <c r="F2579" s="643"/>
      <c r="G2579" s="643"/>
      <c r="H2579" s="643"/>
      <c r="I2579" s="643"/>
      <c r="J2579" s="643" t="s">
        <v>14980</v>
      </c>
      <c r="K2579" s="643" t="s">
        <v>14873</v>
      </c>
      <c r="L2579" s="646" t="s">
        <v>16096</v>
      </c>
    </row>
    <row r="2580" spans="1:12" ht="17.100000000000001" customHeight="1">
      <c r="A2580" s="645"/>
      <c r="B2580" s="643"/>
      <c r="C2580" s="643"/>
      <c r="D2580" s="643"/>
      <c r="E2580" s="643"/>
      <c r="F2580" s="643"/>
      <c r="G2580" s="643"/>
      <c r="H2580" s="643"/>
      <c r="I2580" s="643"/>
      <c r="J2580" s="643" t="s">
        <v>14978</v>
      </c>
      <c r="K2580" s="643"/>
      <c r="L2580" s="646" t="s">
        <v>16095</v>
      </c>
    </row>
    <row r="2581" spans="1:12" ht="30" customHeight="1">
      <c r="A2581" s="647"/>
      <c r="B2581" s="644"/>
      <c r="C2581" s="644"/>
      <c r="D2581" s="644"/>
      <c r="E2581" s="644"/>
      <c r="F2581" s="644"/>
      <c r="G2581" s="644"/>
      <c r="H2581" s="644"/>
      <c r="I2581" s="644"/>
      <c r="J2581" s="644"/>
      <c r="K2581" s="644"/>
      <c r="L2581" s="648"/>
    </row>
    <row r="2582" spans="1:12" ht="48" customHeight="1">
      <c r="A2582" s="662" t="s">
        <v>16094</v>
      </c>
      <c r="B2582" s="657" t="s">
        <v>14696</v>
      </c>
      <c r="C2582" s="656" t="s">
        <v>7</v>
      </c>
      <c r="D2582" s="656" t="s">
        <v>2148</v>
      </c>
      <c r="E2582" s="658" t="s">
        <v>49</v>
      </c>
      <c r="F2582" s="657"/>
      <c r="G2582" s="657"/>
      <c r="H2582" s="657"/>
      <c r="I2582" s="657"/>
      <c r="J2582" s="657"/>
      <c r="K2582" s="657"/>
      <c r="L2582" s="663"/>
    </row>
    <row r="2583" spans="1:12">
      <c r="A2583" s="827" t="s">
        <v>14098</v>
      </c>
      <c r="B2583" s="828"/>
      <c r="C2583" s="828"/>
      <c r="D2583" s="828"/>
      <c r="E2583" s="828"/>
      <c r="F2583" s="828"/>
      <c r="G2583" s="828"/>
      <c r="H2583" s="828"/>
      <c r="I2583" s="641"/>
      <c r="J2583" s="641"/>
      <c r="K2583" s="641"/>
      <c r="L2583" s="642"/>
    </row>
    <row r="2584" spans="1:12" ht="17.100000000000001" customHeight="1">
      <c r="A2584" s="640" t="s">
        <v>14994</v>
      </c>
      <c r="B2584" s="643" t="s">
        <v>14089</v>
      </c>
      <c r="C2584" s="641" t="s">
        <v>14088</v>
      </c>
      <c r="D2584" s="641" t="s">
        <v>14087</v>
      </c>
      <c r="E2584" s="644" t="s">
        <v>14085</v>
      </c>
      <c r="F2584" s="829" t="s">
        <v>14083</v>
      </c>
      <c r="G2584" s="829"/>
      <c r="H2584" s="829" t="s">
        <v>14993</v>
      </c>
      <c r="I2584" s="829"/>
      <c r="J2584" s="829" t="s">
        <v>14082</v>
      </c>
      <c r="K2584" s="829"/>
      <c r="L2584" s="830"/>
    </row>
    <row r="2585" spans="1:12" ht="24" customHeight="1">
      <c r="A2585" s="664" t="s">
        <v>14073</v>
      </c>
      <c r="B2585" s="660" t="s">
        <v>14277</v>
      </c>
      <c r="C2585" s="659" t="s">
        <v>7</v>
      </c>
      <c r="D2585" s="659" t="s">
        <v>11564</v>
      </c>
      <c r="E2585" s="661" t="s">
        <v>26</v>
      </c>
      <c r="F2585" s="831" t="s">
        <v>15249</v>
      </c>
      <c r="G2585" s="831"/>
      <c r="H2585" s="831">
        <v>0.49744450000000001</v>
      </c>
      <c r="I2585" s="831"/>
      <c r="J2585" s="832">
        <v>0.41289999999999999</v>
      </c>
      <c r="K2585" s="832"/>
      <c r="L2585" s="833"/>
    </row>
    <row r="2586" spans="1:12" ht="24" customHeight="1">
      <c r="A2586" s="664" t="s">
        <v>14073</v>
      </c>
      <c r="B2586" s="660" t="s">
        <v>14276</v>
      </c>
      <c r="C2586" s="659" t="s">
        <v>7</v>
      </c>
      <c r="D2586" s="659" t="s">
        <v>11590</v>
      </c>
      <c r="E2586" s="661" t="s">
        <v>26</v>
      </c>
      <c r="F2586" s="831" t="s">
        <v>15248</v>
      </c>
      <c r="G2586" s="831"/>
      <c r="H2586" s="831">
        <v>0.49744450000000001</v>
      </c>
      <c r="I2586" s="831"/>
      <c r="J2586" s="832">
        <v>0.11940000000000001</v>
      </c>
      <c r="K2586" s="832"/>
      <c r="L2586" s="833"/>
    </row>
    <row r="2587" spans="1:12" ht="17.100000000000001" customHeight="1">
      <c r="A2587" s="645"/>
      <c r="B2587" s="643"/>
      <c r="C2587" s="643"/>
      <c r="D2587" s="643"/>
      <c r="E2587" s="643"/>
      <c r="F2587" s="643"/>
      <c r="G2587" s="643"/>
      <c r="H2587" s="643"/>
      <c r="I2587" s="643"/>
      <c r="J2587" s="643" t="s">
        <v>14990</v>
      </c>
      <c r="K2587" s="643"/>
      <c r="L2587" s="646" t="s">
        <v>15240</v>
      </c>
    </row>
    <row r="2588" spans="1:12">
      <c r="A2588" s="827" t="s">
        <v>14092</v>
      </c>
      <c r="B2588" s="828"/>
      <c r="C2588" s="828"/>
      <c r="D2588" s="828"/>
      <c r="E2588" s="828"/>
      <c r="F2588" s="828"/>
      <c r="G2588" s="828"/>
      <c r="H2588" s="828"/>
      <c r="I2588" s="641"/>
      <c r="J2588" s="641"/>
      <c r="K2588" s="641"/>
      <c r="L2588" s="642"/>
    </row>
    <row r="2589" spans="1:12" ht="17.100000000000001" customHeight="1">
      <c r="A2589" s="640" t="s">
        <v>14994</v>
      </c>
      <c r="B2589" s="643" t="s">
        <v>14089</v>
      </c>
      <c r="C2589" s="641" t="s">
        <v>14088</v>
      </c>
      <c r="D2589" s="641" t="s">
        <v>14087</v>
      </c>
      <c r="E2589" s="644" t="s">
        <v>14085</v>
      </c>
      <c r="F2589" s="829" t="s">
        <v>14083</v>
      </c>
      <c r="G2589" s="829"/>
      <c r="H2589" s="829" t="s">
        <v>14993</v>
      </c>
      <c r="I2589" s="829"/>
      <c r="J2589" s="829" t="s">
        <v>14082</v>
      </c>
      <c r="K2589" s="829"/>
      <c r="L2589" s="830"/>
    </row>
    <row r="2590" spans="1:12" ht="24" customHeight="1">
      <c r="A2590" s="664" t="s">
        <v>14073</v>
      </c>
      <c r="B2590" s="660" t="s">
        <v>14290</v>
      </c>
      <c r="C2590" s="659" t="s">
        <v>7</v>
      </c>
      <c r="D2590" s="659" t="s">
        <v>5473</v>
      </c>
      <c r="E2590" s="661" t="s">
        <v>26</v>
      </c>
      <c r="F2590" s="831" t="s">
        <v>15246</v>
      </c>
      <c r="G2590" s="831"/>
      <c r="H2590" s="831">
        <v>0.25218370000000001</v>
      </c>
      <c r="I2590" s="831"/>
      <c r="J2590" s="832">
        <v>1.2836000000000001</v>
      </c>
      <c r="K2590" s="832"/>
      <c r="L2590" s="833"/>
    </row>
    <row r="2591" spans="1:12" ht="24" customHeight="1">
      <c r="A2591" s="664" t="s">
        <v>14073</v>
      </c>
      <c r="B2591" s="660" t="s">
        <v>14278</v>
      </c>
      <c r="C2591" s="659" t="s">
        <v>7</v>
      </c>
      <c r="D2591" s="659" t="s">
        <v>6260</v>
      </c>
      <c r="E2591" s="661" t="s">
        <v>26</v>
      </c>
      <c r="F2591" s="831" t="s">
        <v>15040</v>
      </c>
      <c r="G2591" s="831"/>
      <c r="H2591" s="831">
        <v>0.25218370000000001</v>
      </c>
      <c r="I2591" s="831"/>
      <c r="J2591" s="832">
        <v>1.8131999999999999</v>
      </c>
      <c r="K2591" s="832"/>
      <c r="L2591" s="833"/>
    </row>
    <row r="2592" spans="1:12" ht="17.100000000000001" customHeight="1">
      <c r="A2592" s="645"/>
      <c r="B2592" s="643"/>
      <c r="C2592" s="643"/>
      <c r="D2592" s="643"/>
      <c r="E2592" s="643"/>
      <c r="F2592" s="643"/>
      <c r="G2592" s="643"/>
      <c r="H2592" s="643"/>
      <c r="I2592" s="643"/>
      <c r="J2592" s="643" t="s">
        <v>14990</v>
      </c>
      <c r="K2592" s="643"/>
      <c r="L2592" s="646" t="s">
        <v>15569</v>
      </c>
    </row>
    <row r="2593" spans="1:12">
      <c r="A2593" s="827" t="s">
        <v>14071</v>
      </c>
      <c r="B2593" s="828"/>
      <c r="C2593" s="828"/>
      <c r="D2593" s="828"/>
      <c r="E2593" s="828"/>
      <c r="F2593" s="828"/>
      <c r="G2593" s="828"/>
      <c r="H2593" s="828"/>
      <c r="I2593" s="641"/>
      <c r="J2593" s="641"/>
      <c r="K2593" s="641"/>
      <c r="L2593" s="642"/>
    </row>
    <row r="2594" spans="1:12" ht="17.100000000000001" customHeight="1">
      <c r="A2594" s="640" t="s">
        <v>14994</v>
      </c>
      <c r="B2594" s="643" t="s">
        <v>14089</v>
      </c>
      <c r="C2594" s="641" t="s">
        <v>14088</v>
      </c>
      <c r="D2594" s="641" t="s">
        <v>14087</v>
      </c>
      <c r="E2594" s="644" t="s">
        <v>14085</v>
      </c>
      <c r="F2594" s="829" t="s">
        <v>14083</v>
      </c>
      <c r="G2594" s="829"/>
      <c r="H2594" s="829" t="s">
        <v>14993</v>
      </c>
      <c r="I2594" s="829"/>
      <c r="J2594" s="829" t="s">
        <v>14082</v>
      </c>
      <c r="K2594" s="829"/>
      <c r="L2594" s="830"/>
    </row>
    <row r="2595" spans="1:12" ht="24" customHeight="1">
      <c r="A2595" s="664" t="s">
        <v>14073</v>
      </c>
      <c r="B2595" s="660" t="s">
        <v>14637</v>
      </c>
      <c r="C2595" s="659" t="s">
        <v>7</v>
      </c>
      <c r="D2595" s="659" t="s">
        <v>5485</v>
      </c>
      <c r="E2595" s="661" t="s">
        <v>49</v>
      </c>
      <c r="F2595" s="831" t="s">
        <v>15996</v>
      </c>
      <c r="G2595" s="831"/>
      <c r="H2595" s="831">
        <v>1</v>
      </c>
      <c r="I2595" s="831"/>
      <c r="J2595" s="832">
        <v>3.3</v>
      </c>
      <c r="K2595" s="832"/>
      <c r="L2595" s="833"/>
    </row>
    <row r="2596" spans="1:12" ht="36" customHeight="1">
      <c r="A2596" s="664" t="s">
        <v>14073</v>
      </c>
      <c r="B2596" s="660" t="s">
        <v>14622</v>
      </c>
      <c r="C2596" s="659" t="s">
        <v>7</v>
      </c>
      <c r="D2596" s="659" t="s">
        <v>8112</v>
      </c>
      <c r="E2596" s="661" t="s">
        <v>49</v>
      </c>
      <c r="F2596" s="831" t="s">
        <v>15968</v>
      </c>
      <c r="G2596" s="831"/>
      <c r="H2596" s="831">
        <v>4.5999999999999999E-2</v>
      </c>
      <c r="I2596" s="831"/>
      <c r="J2596" s="832">
        <v>1.34</v>
      </c>
      <c r="K2596" s="832"/>
      <c r="L2596" s="833"/>
    </row>
    <row r="2597" spans="1:12" ht="24" customHeight="1">
      <c r="A2597" s="664" t="s">
        <v>14073</v>
      </c>
      <c r="B2597" s="660" t="s">
        <v>14695</v>
      </c>
      <c r="C2597" s="659" t="s">
        <v>7</v>
      </c>
      <c r="D2597" s="659" t="s">
        <v>6446</v>
      </c>
      <c r="E2597" s="661" t="s">
        <v>49</v>
      </c>
      <c r="F2597" s="831" t="s">
        <v>16093</v>
      </c>
      <c r="G2597" s="831"/>
      <c r="H2597" s="831">
        <v>1</v>
      </c>
      <c r="I2597" s="831"/>
      <c r="J2597" s="832">
        <v>5.0599999999999996</v>
      </c>
      <c r="K2597" s="832"/>
      <c r="L2597" s="833"/>
    </row>
    <row r="2598" spans="1:12" ht="17.100000000000001" customHeight="1">
      <c r="A2598" s="645"/>
      <c r="B2598" s="643"/>
      <c r="C2598" s="643"/>
      <c r="D2598" s="643"/>
      <c r="E2598" s="643"/>
      <c r="F2598" s="643"/>
      <c r="G2598" s="643"/>
      <c r="H2598" s="643"/>
      <c r="I2598" s="643"/>
      <c r="J2598" s="643" t="s">
        <v>14990</v>
      </c>
      <c r="K2598" s="643"/>
      <c r="L2598" s="646" t="s">
        <v>16092</v>
      </c>
    </row>
    <row r="2599" spans="1:12">
      <c r="A2599" s="827" t="s">
        <v>14094</v>
      </c>
      <c r="B2599" s="828"/>
      <c r="C2599" s="828"/>
      <c r="D2599" s="828"/>
      <c r="E2599" s="828"/>
      <c r="F2599" s="828"/>
      <c r="G2599" s="828"/>
      <c r="H2599" s="828"/>
      <c r="I2599" s="641"/>
      <c r="J2599" s="641"/>
      <c r="K2599" s="641"/>
      <c r="L2599" s="642"/>
    </row>
    <row r="2600" spans="1:12" ht="17.100000000000001" customHeight="1">
      <c r="A2600" s="640" t="s">
        <v>14994</v>
      </c>
      <c r="B2600" s="643" t="s">
        <v>14089</v>
      </c>
      <c r="C2600" s="641" t="s">
        <v>14088</v>
      </c>
      <c r="D2600" s="641" t="s">
        <v>14087</v>
      </c>
      <c r="E2600" s="644" t="s">
        <v>14085</v>
      </c>
      <c r="F2600" s="829" t="s">
        <v>14083</v>
      </c>
      <c r="G2600" s="829"/>
      <c r="H2600" s="829" t="s">
        <v>14993</v>
      </c>
      <c r="I2600" s="829"/>
      <c r="J2600" s="829" t="s">
        <v>14082</v>
      </c>
      <c r="K2600" s="829"/>
      <c r="L2600" s="830"/>
    </row>
    <row r="2601" spans="1:12" ht="24" customHeight="1">
      <c r="A2601" s="664" t="s">
        <v>14073</v>
      </c>
      <c r="B2601" s="660" t="s">
        <v>14095</v>
      </c>
      <c r="C2601" s="659" t="s">
        <v>7</v>
      </c>
      <c r="D2601" s="659" t="s">
        <v>11736</v>
      </c>
      <c r="E2601" s="661" t="s">
        <v>26</v>
      </c>
      <c r="F2601" s="831" t="s">
        <v>14996</v>
      </c>
      <c r="G2601" s="831"/>
      <c r="H2601" s="831">
        <v>0.49744450000000001</v>
      </c>
      <c r="I2601" s="831"/>
      <c r="J2601" s="832">
        <v>0.35320000000000001</v>
      </c>
      <c r="K2601" s="832"/>
      <c r="L2601" s="833"/>
    </row>
    <row r="2602" spans="1:12" ht="17.100000000000001" customHeight="1">
      <c r="A2602" s="645"/>
      <c r="B2602" s="643"/>
      <c r="C2602" s="643"/>
      <c r="D2602" s="643"/>
      <c r="E2602" s="643"/>
      <c r="F2602" s="643"/>
      <c r="G2602" s="643"/>
      <c r="H2602" s="643"/>
      <c r="I2602" s="643"/>
      <c r="J2602" s="643" t="s">
        <v>14990</v>
      </c>
      <c r="K2602" s="643"/>
      <c r="L2602" s="646" t="s">
        <v>14991</v>
      </c>
    </row>
    <row r="2603" spans="1:12">
      <c r="A2603" s="827" t="s">
        <v>14096</v>
      </c>
      <c r="B2603" s="828"/>
      <c r="C2603" s="828"/>
      <c r="D2603" s="828"/>
      <c r="E2603" s="828"/>
      <c r="F2603" s="828"/>
      <c r="G2603" s="828"/>
      <c r="H2603" s="828"/>
      <c r="I2603" s="641"/>
      <c r="J2603" s="641"/>
      <c r="K2603" s="641"/>
      <c r="L2603" s="642"/>
    </row>
    <row r="2604" spans="1:12" ht="17.100000000000001" customHeight="1">
      <c r="A2604" s="640" t="s">
        <v>14994</v>
      </c>
      <c r="B2604" s="643" t="s">
        <v>14089</v>
      </c>
      <c r="C2604" s="641" t="s">
        <v>14088</v>
      </c>
      <c r="D2604" s="641" t="s">
        <v>14087</v>
      </c>
      <c r="E2604" s="644" t="s">
        <v>14085</v>
      </c>
      <c r="F2604" s="829" t="s">
        <v>14083</v>
      </c>
      <c r="G2604" s="829"/>
      <c r="H2604" s="829" t="s">
        <v>14993</v>
      </c>
      <c r="I2604" s="829"/>
      <c r="J2604" s="829" t="s">
        <v>14082</v>
      </c>
      <c r="K2604" s="829"/>
      <c r="L2604" s="830"/>
    </row>
    <row r="2605" spans="1:12" ht="24" customHeight="1">
      <c r="A2605" s="664" t="s">
        <v>14073</v>
      </c>
      <c r="B2605" s="660" t="s">
        <v>14097</v>
      </c>
      <c r="C2605" s="659" t="s">
        <v>7</v>
      </c>
      <c r="D2605" s="659" t="s">
        <v>11676</v>
      </c>
      <c r="E2605" s="661" t="s">
        <v>26</v>
      </c>
      <c r="F2605" s="831" t="s">
        <v>14995</v>
      </c>
      <c r="G2605" s="831"/>
      <c r="H2605" s="831">
        <v>0.49744450000000001</v>
      </c>
      <c r="I2605" s="831"/>
      <c r="J2605" s="832">
        <v>3.4799999999999998E-2</v>
      </c>
      <c r="K2605" s="832"/>
      <c r="L2605" s="833"/>
    </row>
    <row r="2606" spans="1:12" ht="17.100000000000001" customHeight="1">
      <c r="A2606" s="645"/>
      <c r="B2606" s="643"/>
      <c r="C2606" s="643"/>
      <c r="D2606" s="643"/>
      <c r="E2606" s="643"/>
      <c r="F2606" s="643"/>
      <c r="G2606" s="643"/>
      <c r="H2606" s="643"/>
      <c r="I2606" s="643"/>
      <c r="J2606" s="643" t="s">
        <v>14990</v>
      </c>
      <c r="K2606" s="643"/>
      <c r="L2606" s="646" t="s">
        <v>15083</v>
      </c>
    </row>
    <row r="2607" spans="1:12">
      <c r="A2607" s="827" t="s">
        <v>14100</v>
      </c>
      <c r="B2607" s="828"/>
      <c r="C2607" s="828"/>
      <c r="D2607" s="828"/>
      <c r="E2607" s="828"/>
      <c r="F2607" s="828"/>
      <c r="G2607" s="828"/>
      <c r="H2607" s="828"/>
      <c r="I2607" s="641"/>
      <c r="J2607" s="641"/>
      <c r="K2607" s="641"/>
      <c r="L2607" s="642"/>
    </row>
    <row r="2608" spans="1:12" ht="17.100000000000001" customHeight="1">
      <c r="A2608" s="640" t="s">
        <v>14994</v>
      </c>
      <c r="B2608" s="643" t="s">
        <v>14089</v>
      </c>
      <c r="C2608" s="641" t="s">
        <v>14088</v>
      </c>
      <c r="D2608" s="641" t="s">
        <v>14087</v>
      </c>
      <c r="E2608" s="644" t="s">
        <v>14085</v>
      </c>
      <c r="F2608" s="829" t="s">
        <v>14083</v>
      </c>
      <c r="G2608" s="829"/>
      <c r="H2608" s="829" t="s">
        <v>14993</v>
      </c>
      <c r="I2608" s="829"/>
      <c r="J2608" s="829" t="s">
        <v>14082</v>
      </c>
      <c r="K2608" s="829"/>
      <c r="L2608" s="830"/>
    </row>
    <row r="2609" spans="1:12" ht="24" customHeight="1">
      <c r="A2609" s="664" t="s">
        <v>14073</v>
      </c>
      <c r="B2609" s="660" t="s">
        <v>14103</v>
      </c>
      <c r="C2609" s="659" t="s">
        <v>7</v>
      </c>
      <c r="D2609" s="659" t="s">
        <v>11501</v>
      </c>
      <c r="E2609" s="661" t="s">
        <v>26</v>
      </c>
      <c r="F2609" s="831" t="s">
        <v>14992</v>
      </c>
      <c r="G2609" s="831"/>
      <c r="H2609" s="831">
        <v>0.49744450000000001</v>
      </c>
      <c r="I2609" s="831"/>
      <c r="J2609" s="832">
        <v>1.0944</v>
      </c>
      <c r="K2609" s="832"/>
      <c r="L2609" s="833"/>
    </row>
    <row r="2610" spans="1:12" ht="24" customHeight="1">
      <c r="A2610" s="664" t="s">
        <v>14073</v>
      </c>
      <c r="B2610" s="660" t="s">
        <v>14101</v>
      </c>
      <c r="C2610" s="659" t="s">
        <v>7</v>
      </c>
      <c r="D2610" s="659" t="s">
        <v>11582</v>
      </c>
      <c r="E2610" s="661" t="s">
        <v>26</v>
      </c>
      <c r="F2610" s="831" t="s">
        <v>14991</v>
      </c>
      <c r="G2610" s="831"/>
      <c r="H2610" s="831">
        <v>0.49744450000000001</v>
      </c>
      <c r="I2610" s="831"/>
      <c r="J2610" s="832">
        <v>0.1741</v>
      </c>
      <c r="K2610" s="832"/>
      <c r="L2610" s="833"/>
    </row>
    <row r="2611" spans="1:12" ht="17.100000000000001" customHeight="1">
      <c r="A2611" s="645"/>
      <c r="B2611" s="643"/>
      <c r="C2611" s="643"/>
      <c r="D2611" s="643"/>
      <c r="E2611" s="643"/>
      <c r="F2611" s="643"/>
      <c r="G2611" s="643"/>
      <c r="H2611" s="643"/>
      <c r="I2611" s="643"/>
      <c r="J2611" s="643" t="s">
        <v>14990</v>
      </c>
      <c r="K2611" s="643"/>
      <c r="L2611" s="646" t="s">
        <v>16071</v>
      </c>
    </row>
    <row r="2612" spans="1:12" ht="17.100000000000001" customHeight="1">
      <c r="A2612" s="640" t="s">
        <v>14988</v>
      </c>
      <c r="B2612" s="641"/>
      <c r="C2612" s="641"/>
      <c r="D2612" s="641"/>
      <c r="E2612" s="641"/>
      <c r="F2612" s="641"/>
      <c r="G2612" s="641"/>
      <c r="H2612" s="641"/>
      <c r="I2612" s="641"/>
      <c r="J2612" s="641"/>
      <c r="K2612" s="641"/>
      <c r="L2612" s="642"/>
    </row>
    <row r="2613" spans="1:12" ht="17.100000000000001" customHeight="1">
      <c r="A2613" s="645"/>
      <c r="B2613" s="643"/>
      <c r="C2613" s="643"/>
      <c r="D2613" s="643"/>
      <c r="E2613" s="643"/>
      <c r="F2613" s="643"/>
      <c r="G2613" s="643"/>
      <c r="H2613" s="643"/>
      <c r="I2613" s="643"/>
      <c r="J2613" s="643" t="s">
        <v>14987</v>
      </c>
      <c r="K2613" s="643"/>
      <c r="L2613" s="646" t="s">
        <v>16091</v>
      </c>
    </row>
    <row r="2614" spans="1:12" ht="17.100000000000001" customHeight="1">
      <c r="A2614" s="645"/>
      <c r="B2614" s="643"/>
      <c r="C2614" s="643"/>
      <c r="D2614" s="643"/>
      <c r="E2614" s="643"/>
      <c r="F2614" s="643"/>
      <c r="G2614" s="643"/>
      <c r="H2614" s="643"/>
      <c r="I2614" s="643"/>
      <c r="J2614" s="643" t="s">
        <v>14985</v>
      </c>
      <c r="K2614" s="643" t="s">
        <v>14984</v>
      </c>
      <c r="L2614" s="646" t="s">
        <v>16069</v>
      </c>
    </row>
    <row r="2615" spans="1:12" ht="17.100000000000001" customHeight="1">
      <c r="A2615" s="645"/>
      <c r="B2615" s="643"/>
      <c r="C2615" s="643"/>
      <c r="D2615" s="643"/>
      <c r="E2615" s="643"/>
      <c r="F2615" s="643"/>
      <c r="G2615" s="643"/>
      <c r="H2615" s="643"/>
      <c r="I2615" s="643"/>
      <c r="J2615" s="643" t="s">
        <v>14982</v>
      </c>
      <c r="K2615" s="643"/>
      <c r="L2615" s="646" t="s">
        <v>16090</v>
      </c>
    </row>
    <row r="2616" spans="1:12" ht="17.100000000000001" customHeight="1">
      <c r="A2616" s="645"/>
      <c r="B2616" s="643"/>
      <c r="C2616" s="643"/>
      <c r="D2616" s="643"/>
      <c r="E2616" s="643"/>
      <c r="F2616" s="643"/>
      <c r="G2616" s="643"/>
      <c r="H2616" s="643"/>
      <c r="I2616" s="643"/>
      <c r="J2616" s="643" t="s">
        <v>14980</v>
      </c>
      <c r="K2616" s="643" t="s">
        <v>14873</v>
      </c>
      <c r="L2616" s="646" t="s">
        <v>16089</v>
      </c>
    </row>
    <row r="2617" spans="1:12" ht="17.100000000000001" customHeight="1">
      <c r="A2617" s="645"/>
      <c r="B2617" s="643"/>
      <c r="C2617" s="643"/>
      <c r="D2617" s="643"/>
      <c r="E2617" s="643"/>
      <c r="F2617" s="643"/>
      <c r="G2617" s="643"/>
      <c r="H2617" s="643"/>
      <c r="I2617" s="643"/>
      <c r="J2617" s="643" t="s">
        <v>14978</v>
      </c>
      <c r="K2617" s="643"/>
      <c r="L2617" s="646" t="s">
        <v>16088</v>
      </c>
    </row>
    <row r="2618" spans="1:12" ht="30" customHeight="1">
      <c r="A2618" s="647"/>
      <c r="B2618" s="644"/>
      <c r="C2618" s="644"/>
      <c r="D2618" s="644"/>
      <c r="E2618" s="644"/>
      <c r="F2618" s="644"/>
      <c r="G2618" s="644"/>
      <c r="H2618" s="644"/>
      <c r="I2618" s="644"/>
      <c r="J2618" s="644"/>
      <c r="K2618" s="644"/>
      <c r="L2618" s="648"/>
    </row>
    <row r="2619" spans="1:12" ht="48" customHeight="1">
      <c r="A2619" s="662" t="s">
        <v>16087</v>
      </c>
      <c r="B2619" s="657" t="s">
        <v>14673</v>
      </c>
      <c r="C2619" s="656" t="s">
        <v>7</v>
      </c>
      <c r="D2619" s="656" t="s">
        <v>2136</v>
      </c>
      <c r="E2619" s="658" t="s">
        <v>49</v>
      </c>
      <c r="F2619" s="657"/>
      <c r="G2619" s="657"/>
      <c r="H2619" s="657"/>
      <c r="I2619" s="657"/>
      <c r="J2619" s="657"/>
      <c r="K2619" s="657"/>
      <c r="L2619" s="663"/>
    </row>
    <row r="2620" spans="1:12">
      <c r="A2620" s="827" t="s">
        <v>14098</v>
      </c>
      <c r="B2620" s="828"/>
      <c r="C2620" s="828"/>
      <c r="D2620" s="828"/>
      <c r="E2620" s="828"/>
      <c r="F2620" s="828"/>
      <c r="G2620" s="828"/>
      <c r="H2620" s="828"/>
      <c r="I2620" s="641"/>
      <c r="J2620" s="641"/>
      <c r="K2620" s="641"/>
      <c r="L2620" s="642"/>
    </row>
    <row r="2621" spans="1:12" ht="17.100000000000001" customHeight="1">
      <c r="A2621" s="640" t="s">
        <v>14994</v>
      </c>
      <c r="B2621" s="643" t="s">
        <v>14089</v>
      </c>
      <c r="C2621" s="641" t="s">
        <v>14088</v>
      </c>
      <c r="D2621" s="641" t="s">
        <v>14087</v>
      </c>
      <c r="E2621" s="644" t="s">
        <v>14085</v>
      </c>
      <c r="F2621" s="829" t="s">
        <v>14083</v>
      </c>
      <c r="G2621" s="829"/>
      <c r="H2621" s="829" t="s">
        <v>14993</v>
      </c>
      <c r="I2621" s="829"/>
      <c r="J2621" s="829" t="s">
        <v>14082</v>
      </c>
      <c r="K2621" s="829"/>
      <c r="L2621" s="830"/>
    </row>
    <row r="2622" spans="1:12" ht="24" customHeight="1">
      <c r="A2622" s="664" t="s">
        <v>14073</v>
      </c>
      <c r="B2622" s="660" t="s">
        <v>14277</v>
      </c>
      <c r="C2622" s="659" t="s">
        <v>7</v>
      </c>
      <c r="D2622" s="659" t="s">
        <v>11564</v>
      </c>
      <c r="E2622" s="661" t="s">
        <v>26</v>
      </c>
      <c r="F2622" s="831" t="s">
        <v>15249</v>
      </c>
      <c r="G2622" s="831"/>
      <c r="H2622" s="831">
        <v>0.25866529999999999</v>
      </c>
      <c r="I2622" s="831"/>
      <c r="J2622" s="832">
        <v>0.2147</v>
      </c>
      <c r="K2622" s="832"/>
      <c r="L2622" s="833"/>
    </row>
    <row r="2623" spans="1:12" ht="24" customHeight="1">
      <c r="A2623" s="664" t="s">
        <v>14073</v>
      </c>
      <c r="B2623" s="660" t="s">
        <v>14276</v>
      </c>
      <c r="C2623" s="659" t="s">
        <v>7</v>
      </c>
      <c r="D2623" s="659" t="s">
        <v>11590</v>
      </c>
      <c r="E2623" s="661" t="s">
        <v>26</v>
      </c>
      <c r="F2623" s="831" t="s">
        <v>15248</v>
      </c>
      <c r="G2623" s="831"/>
      <c r="H2623" s="831">
        <v>0.25866529999999999</v>
      </c>
      <c r="I2623" s="831"/>
      <c r="J2623" s="832">
        <v>6.2100000000000002E-2</v>
      </c>
      <c r="K2623" s="832"/>
      <c r="L2623" s="833"/>
    </row>
    <row r="2624" spans="1:12" ht="17.100000000000001" customHeight="1">
      <c r="A2624" s="645"/>
      <c r="B2624" s="643"/>
      <c r="C2624" s="643"/>
      <c r="D2624" s="643"/>
      <c r="E2624" s="643"/>
      <c r="F2624" s="643"/>
      <c r="G2624" s="643"/>
      <c r="H2624" s="643"/>
      <c r="I2624" s="643"/>
      <c r="J2624" s="643" t="s">
        <v>14990</v>
      </c>
      <c r="K2624" s="643"/>
      <c r="L2624" s="646" t="s">
        <v>15131</v>
      </c>
    </row>
    <row r="2625" spans="1:12">
      <c r="A2625" s="827" t="s">
        <v>14092</v>
      </c>
      <c r="B2625" s="828"/>
      <c r="C2625" s="828"/>
      <c r="D2625" s="828"/>
      <c r="E2625" s="828"/>
      <c r="F2625" s="828"/>
      <c r="G2625" s="828"/>
      <c r="H2625" s="828"/>
      <c r="I2625" s="641"/>
      <c r="J2625" s="641"/>
      <c r="K2625" s="641"/>
      <c r="L2625" s="642"/>
    </row>
    <row r="2626" spans="1:12" ht="17.100000000000001" customHeight="1">
      <c r="A2626" s="640" t="s">
        <v>14994</v>
      </c>
      <c r="B2626" s="643" t="s">
        <v>14089</v>
      </c>
      <c r="C2626" s="641" t="s">
        <v>14088</v>
      </c>
      <c r="D2626" s="641" t="s">
        <v>14087</v>
      </c>
      <c r="E2626" s="644" t="s">
        <v>14085</v>
      </c>
      <c r="F2626" s="829" t="s">
        <v>14083</v>
      </c>
      <c r="G2626" s="829"/>
      <c r="H2626" s="829" t="s">
        <v>14993</v>
      </c>
      <c r="I2626" s="829"/>
      <c r="J2626" s="829" t="s">
        <v>14082</v>
      </c>
      <c r="K2626" s="829"/>
      <c r="L2626" s="830"/>
    </row>
    <row r="2627" spans="1:12" ht="24" customHeight="1">
      <c r="A2627" s="664" t="s">
        <v>14073</v>
      </c>
      <c r="B2627" s="660" t="s">
        <v>14290</v>
      </c>
      <c r="C2627" s="659" t="s">
        <v>7</v>
      </c>
      <c r="D2627" s="659" t="s">
        <v>5473</v>
      </c>
      <c r="E2627" s="661" t="s">
        <v>26</v>
      </c>
      <c r="F2627" s="831" t="s">
        <v>15246</v>
      </c>
      <c r="G2627" s="831"/>
      <c r="H2627" s="831">
        <v>0.13140099999999999</v>
      </c>
      <c r="I2627" s="831"/>
      <c r="J2627" s="832">
        <v>0.66879999999999995</v>
      </c>
      <c r="K2627" s="832"/>
      <c r="L2627" s="833"/>
    </row>
    <row r="2628" spans="1:12" ht="24" customHeight="1">
      <c r="A2628" s="664" t="s">
        <v>14073</v>
      </c>
      <c r="B2628" s="660" t="s">
        <v>14278</v>
      </c>
      <c r="C2628" s="659" t="s">
        <v>7</v>
      </c>
      <c r="D2628" s="659" t="s">
        <v>6260</v>
      </c>
      <c r="E2628" s="661" t="s">
        <v>26</v>
      </c>
      <c r="F2628" s="831" t="s">
        <v>15040</v>
      </c>
      <c r="G2628" s="831"/>
      <c r="H2628" s="831">
        <v>0.13140099999999999</v>
      </c>
      <c r="I2628" s="831"/>
      <c r="J2628" s="832">
        <v>0.94479999999999997</v>
      </c>
      <c r="K2628" s="832"/>
      <c r="L2628" s="833"/>
    </row>
    <row r="2629" spans="1:12" ht="17.100000000000001" customHeight="1">
      <c r="A2629" s="645"/>
      <c r="B2629" s="643"/>
      <c r="C2629" s="643"/>
      <c r="D2629" s="643"/>
      <c r="E2629" s="643"/>
      <c r="F2629" s="643"/>
      <c r="G2629" s="643"/>
      <c r="H2629" s="643"/>
      <c r="I2629" s="643"/>
      <c r="J2629" s="643" t="s">
        <v>14990</v>
      </c>
      <c r="K2629" s="643"/>
      <c r="L2629" s="646" t="s">
        <v>16006</v>
      </c>
    </row>
    <row r="2630" spans="1:12">
      <c r="A2630" s="827" t="s">
        <v>14071</v>
      </c>
      <c r="B2630" s="828"/>
      <c r="C2630" s="828"/>
      <c r="D2630" s="828"/>
      <c r="E2630" s="828"/>
      <c r="F2630" s="828"/>
      <c r="G2630" s="828"/>
      <c r="H2630" s="828"/>
      <c r="I2630" s="641"/>
      <c r="J2630" s="641"/>
      <c r="K2630" s="641"/>
      <c r="L2630" s="642"/>
    </row>
    <row r="2631" spans="1:12" ht="17.100000000000001" customHeight="1">
      <c r="A2631" s="640" t="s">
        <v>14994</v>
      </c>
      <c r="B2631" s="643" t="s">
        <v>14089</v>
      </c>
      <c r="C2631" s="641" t="s">
        <v>14088</v>
      </c>
      <c r="D2631" s="641" t="s">
        <v>14087</v>
      </c>
      <c r="E2631" s="644" t="s">
        <v>14085</v>
      </c>
      <c r="F2631" s="829" t="s">
        <v>14083</v>
      </c>
      <c r="G2631" s="829"/>
      <c r="H2631" s="829" t="s">
        <v>14993</v>
      </c>
      <c r="I2631" s="829"/>
      <c r="J2631" s="829" t="s">
        <v>14082</v>
      </c>
      <c r="K2631" s="829"/>
      <c r="L2631" s="830"/>
    </row>
    <row r="2632" spans="1:12" ht="36" customHeight="1">
      <c r="A2632" s="664" t="s">
        <v>14073</v>
      </c>
      <c r="B2632" s="660" t="s">
        <v>14622</v>
      </c>
      <c r="C2632" s="659" t="s">
        <v>7</v>
      </c>
      <c r="D2632" s="659" t="s">
        <v>8112</v>
      </c>
      <c r="E2632" s="661" t="s">
        <v>49</v>
      </c>
      <c r="F2632" s="831" t="s">
        <v>15968</v>
      </c>
      <c r="G2632" s="831"/>
      <c r="H2632" s="831">
        <v>0.02</v>
      </c>
      <c r="I2632" s="831"/>
      <c r="J2632" s="832">
        <v>0.57999999999999996</v>
      </c>
      <c r="K2632" s="832"/>
      <c r="L2632" s="833"/>
    </row>
    <row r="2633" spans="1:12" ht="24" customHeight="1">
      <c r="A2633" s="664" t="s">
        <v>14073</v>
      </c>
      <c r="B2633" s="660" t="s">
        <v>14632</v>
      </c>
      <c r="C2633" s="659" t="s">
        <v>7</v>
      </c>
      <c r="D2633" s="659" t="s">
        <v>5480</v>
      </c>
      <c r="E2633" s="661" t="s">
        <v>49</v>
      </c>
      <c r="F2633" s="831" t="s">
        <v>15348</v>
      </c>
      <c r="G2633" s="831"/>
      <c r="H2633" s="831">
        <v>1</v>
      </c>
      <c r="I2633" s="831"/>
      <c r="J2633" s="832">
        <v>1.86</v>
      </c>
      <c r="K2633" s="832"/>
      <c r="L2633" s="833"/>
    </row>
    <row r="2634" spans="1:12" ht="24" customHeight="1">
      <c r="A2634" s="664" t="s">
        <v>14073</v>
      </c>
      <c r="B2634" s="660" t="s">
        <v>14672</v>
      </c>
      <c r="C2634" s="659" t="s">
        <v>7</v>
      </c>
      <c r="D2634" s="659" t="s">
        <v>6437</v>
      </c>
      <c r="E2634" s="661" t="s">
        <v>49</v>
      </c>
      <c r="F2634" s="831" t="s">
        <v>16086</v>
      </c>
      <c r="G2634" s="831"/>
      <c r="H2634" s="831">
        <v>1</v>
      </c>
      <c r="I2634" s="831"/>
      <c r="J2634" s="832">
        <v>1.92</v>
      </c>
      <c r="K2634" s="832"/>
      <c r="L2634" s="833"/>
    </row>
    <row r="2635" spans="1:12" ht="17.100000000000001" customHeight="1">
      <c r="A2635" s="645"/>
      <c r="B2635" s="643"/>
      <c r="C2635" s="643"/>
      <c r="D2635" s="643"/>
      <c r="E2635" s="643"/>
      <c r="F2635" s="643"/>
      <c r="G2635" s="643"/>
      <c r="H2635" s="643"/>
      <c r="I2635" s="643"/>
      <c r="J2635" s="643" t="s">
        <v>14990</v>
      </c>
      <c r="K2635" s="643"/>
      <c r="L2635" s="646" t="s">
        <v>16085</v>
      </c>
    </row>
    <row r="2636" spans="1:12">
      <c r="A2636" s="827" t="s">
        <v>14094</v>
      </c>
      <c r="B2636" s="828"/>
      <c r="C2636" s="828"/>
      <c r="D2636" s="828"/>
      <c r="E2636" s="828"/>
      <c r="F2636" s="828"/>
      <c r="G2636" s="828"/>
      <c r="H2636" s="828"/>
      <c r="I2636" s="641"/>
      <c r="J2636" s="641"/>
      <c r="K2636" s="641"/>
      <c r="L2636" s="642"/>
    </row>
    <row r="2637" spans="1:12" ht="17.100000000000001" customHeight="1">
      <c r="A2637" s="640" t="s">
        <v>14994</v>
      </c>
      <c r="B2637" s="643" t="s">
        <v>14089</v>
      </c>
      <c r="C2637" s="641" t="s">
        <v>14088</v>
      </c>
      <c r="D2637" s="641" t="s">
        <v>14087</v>
      </c>
      <c r="E2637" s="644" t="s">
        <v>14085</v>
      </c>
      <c r="F2637" s="829" t="s">
        <v>14083</v>
      </c>
      <c r="G2637" s="829"/>
      <c r="H2637" s="829" t="s">
        <v>14993</v>
      </c>
      <c r="I2637" s="829"/>
      <c r="J2637" s="829" t="s">
        <v>14082</v>
      </c>
      <c r="K2637" s="829"/>
      <c r="L2637" s="830"/>
    </row>
    <row r="2638" spans="1:12" ht="24" customHeight="1">
      <c r="A2638" s="664" t="s">
        <v>14073</v>
      </c>
      <c r="B2638" s="660" t="s">
        <v>14095</v>
      </c>
      <c r="C2638" s="659" t="s">
        <v>7</v>
      </c>
      <c r="D2638" s="659" t="s">
        <v>11736</v>
      </c>
      <c r="E2638" s="661" t="s">
        <v>26</v>
      </c>
      <c r="F2638" s="831" t="s">
        <v>14996</v>
      </c>
      <c r="G2638" s="831"/>
      <c r="H2638" s="831">
        <v>0.25866529999999999</v>
      </c>
      <c r="I2638" s="831"/>
      <c r="J2638" s="832">
        <v>0.1837</v>
      </c>
      <c r="K2638" s="832"/>
      <c r="L2638" s="833"/>
    </row>
    <row r="2639" spans="1:12" ht="17.100000000000001" customHeight="1">
      <c r="A2639" s="645"/>
      <c r="B2639" s="643"/>
      <c r="C2639" s="643"/>
      <c r="D2639" s="643"/>
      <c r="E2639" s="643"/>
      <c r="F2639" s="643"/>
      <c r="G2639" s="643"/>
      <c r="H2639" s="643"/>
      <c r="I2639" s="643"/>
      <c r="J2639" s="643" t="s">
        <v>14990</v>
      </c>
      <c r="K2639" s="643"/>
      <c r="L2639" s="646" t="s">
        <v>15096</v>
      </c>
    </row>
    <row r="2640" spans="1:12">
      <c r="A2640" s="827" t="s">
        <v>14096</v>
      </c>
      <c r="B2640" s="828"/>
      <c r="C2640" s="828"/>
      <c r="D2640" s="828"/>
      <c r="E2640" s="828"/>
      <c r="F2640" s="828"/>
      <c r="G2640" s="828"/>
      <c r="H2640" s="828"/>
      <c r="I2640" s="641"/>
      <c r="J2640" s="641"/>
      <c r="K2640" s="641"/>
      <c r="L2640" s="642"/>
    </row>
    <row r="2641" spans="1:12" ht="17.100000000000001" customHeight="1">
      <c r="A2641" s="640" t="s">
        <v>14994</v>
      </c>
      <c r="B2641" s="643" t="s">
        <v>14089</v>
      </c>
      <c r="C2641" s="641" t="s">
        <v>14088</v>
      </c>
      <c r="D2641" s="641" t="s">
        <v>14087</v>
      </c>
      <c r="E2641" s="644" t="s">
        <v>14085</v>
      </c>
      <c r="F2641" s="829" t="s">
        <v>14083</v>
      </c>
      <c r="G2641" s="829"/>
      <c r="H2641" s="829" t="s">
        <v>14993</v>
      </c>
      <c r="I2641" s="829"/>
      <c r="J2641" s="829" t="s">
        <v>14082</v>
      </c>
      <c r="K2641" s="829"/>
      <c r="L2641" s="830"/>
    </row>
    <row r="2642" spans="1:12" ht="24" customHeight="1">
      <c r="A2642" s="664" t="s">
        <v>14073</v>
      </c>
      <c r="B2642" s="660" t="s">
        <v>14097</v>
      </c>
      <c r="C2642" s="659" t="s">
        <v>7</v>
      </c>
      <c r="D2642" s="659" t="s">
        <v>11676</v>
      </c>
      <c r="E2642" s="661" t="s">
        <v>26</v>
      </c>
      <c r="F2642" s="831" t="s">
        <v>14995</v>
      </c>
      <c r="G2642" s="831"/>
      <c r="H2642" s="831">
        <v>0.25866529999999999</v>
      </c>
      <c r="I2642" s="831"/>
      <c r="J2642" s="832">
        <v>1.8100000000000002E-2</v>
      </c>
      <c r="K2642" s="832"/>
      <c r="L2642" s="833"/>
    </row>
    <row r="2643" spans="1:12" ht="17.100000000000001" customHeight="1">
      <c r="A2643" s="645"/>
      <c r="B2643" s="643"/>
      <c r="C2643" s="643"/>
      <c r="D2643" s="643"/>
      <c r="E2643" s="643"/>
      <c r="F2643" s="643"/>
      <c r="G2643" s="643"/>
      <c r="H2643" s="643"/>
      <c r="I2643" s="643"/>
      <c r="J2643" s="643" t="s">
        <v>14990</v>
      </c>
      <c r="K2643" s="643"/>
      <c r="L2643" s="646" t="s">
        <v>15009</v>
      </c>
    </row>
    <row r="2644" spans="1:12">
      <c r="A2644" s="827" t="s">
        <v>14100</v>
      </c>
      <c r="B2644" s="828"/>
      <c r="C2644" s="828"/>
      <c r="D2644" s="828"/>
      <c r="E2644" s="828"/>
      <c r="F2644" s="828"/>
      <c r="G2644" s="828"/>
      <c r="H2644" s="828"/>
      <c r="I2644" s="641"/>
      <c r="J2644" s="641"/>
      <c r="K2644" s="641"/>
      <c r="L2644" s="642"/>
    </row>
    <row r="2645" spans="1:12" ht="17.100000000000001" customHeight="1">
      <c r="A2645" s="640" t="s">
        <v>14994</v>
      </c>
      <c r="B2645" s="643" t="s">
        <v>14089</v>
      </c>
      <c r="C2645" s="641" t="s">
        <v>14088</v>
      </c>
      <c r="D2645" s="641" t="s">
        <v>14087</v>
      </c>
      <c r="E2645" s="644" t="s">
        <v>14085</v>
      </c>
      <c r="F2645" s="829" t="s">
        <v>14083</v>
      </c>
      <c r="G2645" s="829"/>
      <c r="H2645" s="829" t="s">
        <v>14993</v>
      </c>
      <c r="I2645" s="829"/>
      <c r="J2645" s="829" t="s">
        <v>14082</v>
      </c>
      <c r="K2645" s="829"/>
      <c r="L2645" s="830"/>
    </row>
    <row r="2646" spans="1:12" ht="24" customHeight="1">
      <c r="A2646" s="664" t="s">
        <v>14073</v>
      </c>
      <c r="B2646" s="660" t="s">
        <v>14103</v>
      </c>
      <c r="C2646" s="659" t="s">
        <v>7</v>
      </c>
      <c r="D2646" s="659" t="s">
        <v>11501</v>
      </c>
      <c r="E2646" s="661" t="s">
        <v>26</v>
      </c>
      <c r="F2646" s="831" t="s">
        <v>14992</v>
      </c>
      <c r="G2646" s="831"/>
      <c r="H2646" s="831">
        <v>0.25866529999999999</v>
      </c>
      <c r="I2646" s="831"/>
      <c r="J2646" s="832">
        <v>0.56910000000000005</v>
      </c>
      <c r="K2646" s="832"/>
      <c r="L2646" s="833"/>
    </row>
    <row r="2647" spans="1:12" ht="24" customHeight="1">
      <c r="A2647" s="664" t="s">
        <v>14073</v>
      </c>
      <c r="B2647" s="660" t="s">
        <v>14101</v>
      </c>
      <c r="C2647" s="659" t="s">
        <v>7</v>
      </c>
      <c r="D2647" s="659" t="s">
        <v>11582</v>
      </c>
      <c r="E2647" s="661" t="s">
        <v>26</v>
      </c>
      <c r="F2647" s="831" t="s">
        <v>14991</v>
      </c>
      <c r="G2647" s="831"/>
      <c r="H2647" s="831">
        <v>0.25866529999999999</v>
      </c>
      <c r="I2647" s="831"/>
      <c r="J2647" s="832">
        <v>9.0499999999999997E-2</v>
      </c>
      <c r="K2647" s="832"/>
      <c r="L2647" s="833"/>
    </row>
    <row r="2648" spans="1:12" ht="17.100000000000001" customHeight="1">
      <c r="A2648" s="645"/>
      <c r="B2648" s="643"/>
      <c r="C2648" s="643"/>
      <c r="D2648" s="643"/>
      <c r="E2648" s="643"/>
      <c r="F2648" s="643"/>
      <c r="G2648" s="643"/>
      <c r="H2648" s="643"/>
      <c r="I2648" s="643"/>
      <c r="J2648" s="643" t="s">
        <v>14990</v>
      </c>
      <c r="K2648" s="643"/>
      <c r="L2648" s="646" t="s">
        <v>15202</v>
      </c>
    </row>
    <row r="2649" spans="1:12" ht="17.100000000000001" customHeight="1">
      <c r="A2649" s="640" t="s">
        <v>14988</v>
      </c>
      <c r="B2649" s="641"/>
      <c r="C2649" s="641"/>
      <c r="D2649" s="641"/>
      <c r="E2649" s="641"/>
      <c r="F2649" s="641"/>
      <c r="G2649" s="641"/>
      <c r="H2649" s="641"/>
      <c r="I2649" s="641"/>
      <c r="J2649" s="641"/>
      <c r="K2649" s="641"/>
      <c r="L2649" s="642"/>
    </row>
    <row r="2650" spans="1:12" ht="17.100000000000001" customHeight="1">
      <c r="A2650" s="645"/>
      <c r="B2650" s="643"/>
      <c r="C2650" s="643"/>
      <c r="D2650" s="643"/>
      <c r="E2650" s="643"/>
      <c r="F2650" s="643"/>
      <c r="G2650" s="643"/>
      <c r="H2650" s="643"/>
      <c r="I2650" s="643"/>
      <c r="J2650" s="643" t="s">
        <v>14987</v>
      </c>
      <c r="K2650" s="643"/>
      <c r="L2650" s="646" t="s">
        <v>16084</v>
      </c>
    </row>
    <row r="2651" spans="1:12" ht="17.100000000000001" customHeight="1">
      <c r="A2651" s="645"/>
      <c r="B2651" s="643"/>
      <c r="C2651" s="643"/>
      <c r="D2651" s="643"/>
      <c r="E2651" s="643"/>
      <c r="F2651" s="643"/>
      <c r="G2651" s="643"/>
      <c r="H2651" s="643"/>
      <c r="I2651" s="643"/>
      <c r="J2651" s="643" t="s">
        <v>14985</v>
      </c>
      <c r="K2651" s="643" t="s">
        <v>14984</v>
      </c>
      <c r="L2651" s="646" t="s">
        <v>16002</v>
      </c>
    </row>
    <row r="2652" spans="1:12" ht="17.100000000000001" customHeight="1">
      <c r="A2652" s="645"/>
      <c r="B2652" s="643"/>
      <c r="C2652" s="643"/>
      <c r="D2652" s="643"/>
      <c r="E2652" s="643"/>
      <c r="F2652" s="643"/>
      <c r="G2652" s="643"/>
      <c r="H2652" s="643"/>
      <c r="I2652" s="643"/>
      <c r="J2652" s="643" t="s">
        <v>14982</v>
      </c>
      <c r="K2652" s="643"/>
      <c r="L2652" s="646" t="s">
        <v>16083</v>
      </c>
    </row>
    <row r="2653" spans="1:12" ht="17.100000000000001" customHeight="1">
      <c r="A2653" s="645"/>
      <c r="B2653" s="643"/>
      <c r="C2653" s="643"/>
      <c r="D2653" s="643"/>
      <c r="E2653" s="643"/>
      <c r="F2653" s="643"/>
      <c r="G2653" s="643"/>
      <c r="H2653" s="643"/>
      <c r="I2653" s="643"/>
      <c r="J2653" s="643" t="s">
        <v>14980</v>
      </c>
      <c r="K2653" s="643" t="s">
        <v>14873</v>
      </c>
      <c r="L2653" s="646" t="s">
        <v>16082</v>
      </c>
    </row>
    <row r="2654" spans="1:12" ht="17.100000000000001" customHeight="1">
      <c r="A2654" s="645"/>
      <c r="B2654" s="643"/>
      <c r="C2654" s="643"/>
      <c r="D2654" s="643"/>
      <c r="E2654" s="643"/>
      <c r="F2654" s="643"/>
      <c r="G2654" s="643"/>
      <c r="H2654" s="643"/>
      <c r="I2654" s="643"/>
      <c r="J2654" s="643" t="s">
        <v>14978</v>
      </c>
      <c r="K2654" s="643"/>
      <c r="L2654" s="646" t="s">
        <v>16081</v>
      </c>
    </row>
    <row r="2655" spans="1:12" ht="30" customHeight="1">
      <c r="A2655" s="647"/>
      <c r="B2655" s="644"/>
      <c r="C2655" s="644"/>
      <c r="D2655" s="644"/>
      <c r="E2655" s="644"/>
      <c r="F2655" s="644"/>
      <c r="G2655" s="644"/>
      <c r="H2655" s="644"/>
      <c r="I2655" s="644"/>
      <c r="J2655" s="644"/>
      <c r="K2655" s="644"/>
      <c r="L2655" s="648"/>
    </row>
    <row r="2656" spans="1:12" ht="48" customHeight="1">
      <c r="A2656" s="662" t="s">
        <v>16080</v>
      </c>
      <c r="B2656" s="657" t="s">
        <v>14670</v>
      </c>
      <c r="C2656" s="656" t="s">
        <v>7</v>
      </c>
      <c r="D2656" s="656" t="s">
        <v>2130</v>
      </c>
      <c r="E2656" s="658" t="s">
        <v>49</v>
      </c>
      <c r="F2656" s="657"/>
      <c r="G2656" s="657"/>
      <c r="H2656" s="657"/>
      <c r="I2656" s="657"/>
      <c r="J2656" s="657"/>
      <c r="K2656" s="657"/>
      <c r="L2656" s="663"/>
    </row>
    <row r="2657" spans="1:12">
      <c r="A2657" s="827" t="s">
        <v>14098</v>
      </c>
      <c r="B2657" s="828"/>
      <c r="C2657" s="828"/>
      <c r="D2657" s="828"/>
      <c r="E2657" s="828"/>
      <c r="F2657" s="828"/>
      <c r="G2657" s="828"/>
      <c r="H2657" s="828"/>
      <c r="I2657" s="641"/>
      <c r="J2657" s="641"/>
      <c r="K2657" s="641"/>
      <c r="L2657" s="642"/>
    </row>
    <row r="2658" spans="1:12" ht="17.100000000000001" customHeight="1">
      <c r="A2658" s="640" t="s">
        <v>14994</v>
      </c>
      <c r="B2658" s="643" t="s">
        <v>14089</v>
      </c>
      <c r="C2658" s="641" t="s">
        <v>14088</v>
      </c>
      <c r="D2658" s="641" t="s">
        <v>14087</v>
      </c>
      <c r="E2658" s="644" t="s">
        <v>14085</v>
      </c>
      <c r="F2658" s="829" t="s">
        <v>14083</v>
      </c>
      <c r="G2658" s="829"/>
      <c r="H2658" s="829" t="s">
        <v>14993</v>
      </c>
      <c r="I2658" s="829"/>
      <c r="J2658" s="829" t="s">
        <v>14082</v>
      </c>
      <c r="K2658" s="829"/>
      <c r="L2658" s="830"/>
    </row>
    <row r="2659" spans="1:12" ht="24" customHeight="1">
      <c r="A2659" s="664" t="s">
        <v>14073</v>
      </c>
      <c r="B2659" s="660" t="s">
        <v>14277</v>
      </c>
      <c r="C2659" s="659" t="s">
        <v>7</v>
      </c>
      <c r="D2659" s="659" t="s">
        <v>11564</v>
      </c>
      <c r="E2659" s="661" t="s">
        <v>26</v>
      </c>
      <c r="F2659" s="831" t="s">
        <v>15249</v>
      </c>
      <c r="G2659" s="831"/>
      <c r="H2659" s="831">
        <v>0.19716939999999999</v>
      </c>
      <c r="I2659" s="831"/>
      <c r="J2659" s="832">
        <v>0.16370000000000001</v>
      </c>
      <c r="K2659" s="832"/>
      <c r="L2659" s="833"/>
    </row>
    <row r="2660" spans="1:12" ht="24" customHeight="1">
      <c r="A2660" s="664" t="s">
        <v>14073</v>
      </c>
      <c r="B2660" s="660" t="s">
        <v>14276</v>
      </c>
      <c r="C2660" s="659" t="s">
        <v>7</v>
      </c>
      <c r="D2660" s="659" t="s">
        <v>11590</v>
      </c>
      <c r="E2660" s="661" t="s">
        <v>26</v>
      </c>
      <c r="F2660" s="831" t="s">
        <v>15248</v>
      </c>
      <c r="G2660" s="831"/>
      <c r="H2660" s="831">
        <v>0.19716939999999999</v>
      </c>
      <c r="I2660" s="831"/>
      <c r="J2660" s="832">
        <v>4.7300000000000002E-2</v>
      </c>
      <c r="K2660" s="832"/>
      <c r="L2660" s="833"/>
    </row>
    <row r="2661" spans="1:12" ht="17.100000000000001" customHeight="1">
      <c r="A2661" s="645"/>
      <c r="B2661" s="643"/>
      <c r="C2661" s="643"/>
      <c r="D2661" s="643"/>
      <c r="E2661" s="643"/>
      <c r="F2661" s="643"/>
      <c r="G2661" s="643"/>
      <c r="H2661" s="643"/>
      <c r="I2661" s="643"/>
      <c r="J2661" s="643" t="s">
        <v>14990</v>
      </c>
      <c r="K2661" s="643"/>
      <c r="L2661" s="646" t="s">
        <v>15010</v>
      </c>
    </row>
    <row r="2662" spans="1:12">
      <c r="A2662" s="827" t="s">
        <v>14092</v>
      </c>
      <c r="B2662" s="828"/>
      <c r="C2662" s="828"/>
      <c r="D2662" s="828"/>
      <c r="E2662" s="828"/>
      <c r="F2662" s="828"/>
      <c r="G2662" s="828"/>
      <c r="H2662" s="828"/>
      <c r="I2662" s="641"/>
      <c r="J2662" s="641"/>
      <c r="K2662" s="641"/>
      <c r="L2662" s="642"/>
    </row>
    <row r="2663" spans="1:12" ht="17.100000000000001" customHeight="1">
      <c r="A2663" s="640" t="s">
        <v>14994</v>
      </c>
      <c r="B2663" s="643" t="s">
        <v>14089</v>
      </c>
      <c r="C2663" s="641" t="s">
        <v>14088</v>
      </c>
      <c r="D2663" s="641" t="s">
        <v>14087</v>
      </c>
      <c r="E2663" s="644" t="s">
        <v>14085</v>
      </c>
      <c r="F2663" s="829" t="s">
        <v>14083</v>
      </c>
      <c r="G2663" s="829"/>
      <c r="H2663" s="829" t="s">
        <v>14993</v>
      </c>
      <c r="I2663" s="829"/>
      <c r="J2663" s="829" t="s">
        <v>14082</v>
      </c>
      <c r="K2663" s="829"/>
      <c r="L2663" s="830"/>
    </row>
    <row r="2664" spans="1:12" ht="24" customHeight="1">
      <c r="A2664" s="664" t="s">
        <v>14073</v>
      </c>
      <c r="B2664" s="660" t="s">
        <v>14290</v>
      </c>
      <c r="C2664" s="659" t="s">
        <v>7</v>
      </c>
      <c r="D2664" s="659" t="s">
        <v>5473</v>
      </c>
      <c r="E2664" s="661" t="s">
        <v>26</v>
      </c>
      <c r="F2664" s="831" t="s">
        <v>15246</v>
      </c>
      <c r="G2664" s="831"/>
      <c r="H2664" s="831">
        <v>0.1004311</v>
      </c>
      <c r="I2664" s="831"/>
      <c r="J2664" s="832">
        <v>0.51119999999999999</v>
      </c>
      <c r="K2664" s="832"/>
      <c r="L2664" s="833"/>
    </row>
    <row r="2665" spans="1:12" ht="24" customHeight="1">
      <c r="A2665" s="664" t="s">
        <v>14073</v>
      </c>
      <c r="B2665" s="660" t="s">
        <v>14278</v>
      </c>
      <c r="C2665" s="659" t="s">
        <v>7</v>
      </c>
      <c r="D2665" s="659" t="s">
        <v>6260</v>
      </c>
      <c r="E2665" s="661" t="s">
        <v>26</v>
      </c>
      <c r="F2665" s="831" t="s">
        <v>15040</v>
      </c>
      <c r="G2665" s="831"/>
      <c r="H2665" s="831">
        <v>0.1004311</v>
      </c>
      <c r="I2665" s="831"/>
      <c r="J2665" s="832">
        <v>0.72209999999999996</v>
      </c>
      <c r="K2665" s="832"/>
      <c r="L2665" s="833"/>
    </row>
    <row r="2666" spans="1:12" ht="17.100000000000001" customHeight="1">
      <c r="A2666" s="645"/>
      <c r="B2666" s="643"/>
      <c r="C2666" s="643"/>
      <c r="D2666" s="643"/>
      <c r="E2666" s="643"/>
      <c r="F2666" s="643"/>
      <c r="G2666" s="643"/>
      <c r="H2666" s="643"/>
      <c r="I2666" s="643"/>
      <c r="J2666" s="643" t="s">
        <v>14990</v>
      </c>
      <c r="K2666" s="643"/>
      <c r="L2666" s="646" t="s">
        <v>15383</v>
      </c>
    </row>
    <row r="2667" spans="1:12">
      <c r="A2667" s="827" t="s">
        <v>14071</v>
      </c>
      <c r="B2667" s="828"/>
      <c r="C2667" s="828"/>
      <c r="D2667" s="828"/>
      <c r="E2667" s="828"/>
      <c r="F2667" s="828"/>
      <c r="G2667" s="828"/>
      <c r="H2667" s="828"/>
      <c r="I2667" s="641"/>
      <c r="J2667" s="641"/>
      <c r="K2667" s="641"/>
      <c r="L2667" s="642"/>
    </row>
    <row r="2668" spans="1:12" ht="17.100000000000001" customHeight="1">
      <c r="A2668" s="640" t="s">
        <v>14994</v>
      </c>
      <c r="B2668" s="643" t="s">
        <v>14089</v>
      </c>
      <c r="C2668" s="641" t="s">
        <v>14088</v>
      </c>
      <c r="D2668" s="641" t="s">
        <v>14087</v>
      </c>
      <c r="E2668" s="644" t="s">
        <v>14085</v>
      </c>
      <c r="F2668" s="829" t="s">
        <v>14083</v>
      </c>
      <c r="G2668" s="829"/>
      <c r="H2668" s="829" t="s">
        <v>14993</v>
      </c>
      <c r="I2668" s="829"/>
      <c r="J2668" s="829" t="s">
        <v>14082</v>
      </c>
      <c r="K2668" s="829"/>
      <c r="L2668" s="830"/>
    </row>
    <row r="2669" spans="1:12" ht="24" customHeight="1">
      <c r="A2669" s="664" t="s">
        <v>14073</v>
      </c>
      <c r="B2669" s="660" t="s">
        <v>14439</v>
      </c>
      <c r="C2669" s="659" t="s">
        <v>7</v>
      </c>
      <c r="D2669" s="659" t="s">
        <v>9083</v>
      </c>
      <c r="E2669" s="661" t="s">
        <v>49</v>
      </c>
      <c r="F2669" s="831" t="s">
        <v>15348</v>
      </c>
      <c r="G2669" s="831"/>
      <c r="H2669" s="831">
        <v>2.1000000000000001E-2</v>
      </c>
      <c r="I2669" s="831"/>
      <c r="J2669" s="832">
        <v>0.03</v>
      </c>
      <c r="K2669" s="832"/>
      <c r="L2669" s="833"/>
    </row>
    <row r="2670" spans="1:12" ht="24" customHeight="1">
      <c r="A2670" s="664" t="s">
        <v>14073</v>
      </c>
      <c r="B2670" s="660" t="s">
        <v>14440</v>
      </c>
      <c r="C2670" s="659" t="s">
        <v>7</v>
      </c>
      <c r="D2670" s="659" t="s">
        <v>5456</v>
      </c>
      <c r="E2670" s="661" t="s">
        <v>49</v>
      </c>
      <c r="F2670" s="831" t="s">
        <v>15347</v>
      </c>
      <c r="G2670" s="831"/>
      <c r="H2670" s="831">
        <v>9.9000000000000008E-3</v>
      </c>
      <c r="I2670" s="831"/>
      <c r="J2670" s="832">
        <v>0.79</v>
      </c>
      <c r="K2670" s="832"/>
      <c r="L2670" s="833"/>
    </row>
    <row r="2671" spans="1:12" ht="24" customHeight="1">
      <c r="A2671" s="664" t="s">
        <v>14073</v>
      </c>
      <c r="B2671" s="660" t="s">
        <v>14438</v>
      </c>
      <c r="C2671" s="659" t="s">
        <v>7</v>
      </c>
      <c r="D2671" s="659" t="s">
        <v>8116</v>
      </c>
      <c r="E2671" s="661" t="s">
        <v>49</v>
      </c>
      <c r="F2671" s="831" t="s">
        <v>15346</v>
      </c>
      <c r="G2671" s="831"/>
      <c r="H2671" s="831">
        <v>1.4999999999999999E-2</v>
      </c>
      <c r="I2671" s="831"/>
      <c r="J2671" s="832">
        <v>1.04</v>
      </c>
      <c r="K2671" s="832"/>
      <c r="L2671" s="833"/>
    </row>
    <row r="2672" spans="1:12" ht="24" customHeight="1">
      <c r="A2672" s="664" t="s">
        <v>14073</v>
      </c>
      <c r="B2672" s="660" t="s">
        <v>14669</v>
      </c>
      <c r="C2672" s="659" t="s">
        <v>7</v>
      </c>
      <c r="D2672" s="659" t="s">
        <v>6435</v>
      </c>
      <c r="E2672" s="661" t="s">
        <v>49</v>
      </c>
      <c r="F2672" s="831" t="s">
        <v>16079</v>
      </c>
      <c r="G2672" s="831"/>
      <c r="H2672" s="831">
        <v>1</v>
      </c>
      <c r="I2672" s="831"/>
      <c r="J2672" s="832">
        <v>0.64</v>
      </c>
      <c r="K2672" s="832"/>
      <c r="L2672" s="833"/>
    </row>
    <row r="2673" spans="1:12" ht="17.100000000000001" customHeight="1">
      <c r="A2673" s="645"/>
      <c r="B2673" s="643"/>
      <c r="C2673" s="643"/>
      <c r="D2673" s="643"/>
      <c r="E2673" s="643"/>
      <c r="F2673" s="643"/>
      <c r="G2673" s="643"/>
      <c r="H2673" s="643"/>
      <c r="I2673" s="643"/>
      <c r="J2673" s="643" t="s">
        <v>14990</v>
      </c>
      <c r="K2673" s="643"/>
      <c r="L2673" s="646" t="s">
        <v>16078</v>
      </c>
    </row>
    <row r="2674" spans="1:12">
      <c r="A2674" s="827" t="s">
        <v>14094</v>
      </c>
      <c r="B2674" s="828"/>
      <c r="C2674" s="828"/>
      <c r="D2674" s="828"/>
      <c r="E2674" s="828"/>
      <c r="F2674" s="828"/>
      <c r="G2674" s="828"/>
      <c r="H2674" s="828"/>
      <c r="I2674" s="641"/>
      <c r="J2674" s="641"/>
      <c r="K2674" s="641"/>
      <c r="L2674" s="642"/>
    </row>
    <row r="2675" spans="1:12" ht="17.100000000000001" customHeight="1">
      <c r="A2675" s="640" t="s">
        <v>14994</v>
      </c>
      <c r="B2675" s="643" t="s">
        <v>14089</v>
      </c>
      <c r="C2675" s="641" t="s">
        <v>14088</v>
      </c>
      <c r="D2675" s="641" t="s">
        <v>14087</v>
      </c>
      <c r="E2675" s="644" t="s">
        <v>14085</v>
      </c>
      <c r="F2675" s="829" t="s">
        <v>14083</v>
      </c>
      <c r="G2675" s="829"/>
      <c r="H2675" s="829" t="s">
        <v>14993</v>
      </c>
      <c r="I2675" s="829"/>
      <c r="J2675" s="829" t="s">
        <v>14082</v>
      </c>
      <c r="K2675" s="829"/>
      <c r="L2675" s="830"/>
    </row>
    <row r="2676" spans="1:12" ht="24" customHeight="1">
      <c r="A2676" s="664" t="s">
        <v>14073</v>
      </c>
      <c r="B2676" s="660" t="s">
        <v>14095</v>
      </c>
      <c r="C2676" s="659" t="s">
        <v>7</v>
      </c>
      <c r="D2676" s="659" t="s">
        <v>11736</v>
      </c>
      <c r="E2676" s="661" t="s">
        <v>26</v>
      </c>
      <c r="F2676" s="831" t="s">
        <v>14996</v>
      </c>
      <c r="G2676" s="831"/>
      <c r="H2676" s="831">
        <v>0.19716939999999999</v>
      </c>
      <c r="I2676" s="831"/>
      <c r="J2676" s="832">
        <v>0.14000000000000001</v>
      </c>
      <c r="K2676" s="832"/>
      <c r="L2676" s="833"/>
    </row>
    <row r="2677" spans="1:12" ht="17.100000000000001" customHeight="1">
      <c r="A2677" s="645"/>
      <c r="B2677" s="643"/>
      <c r="C2677" s="643"/>
      <c r="D2677" s="643"/>
      <c r="E2677" s="643"/>
      <c r="F2677" s="643"/>
      <c r="G2677" s="643"/>
      <c r="H2677" s="643"/>
      <c r="I2677" s="643"/>
      <c r="J2677" s="643" t="s">
        <v>14990</v>
      </c>
      <c r="K2677" s="643"/>
      <c r="L2677" s="646" t="s">
        <v>15318</v>
      </c>
    </row>
    <row r="2678" spans="1:12">
      <c r="A2678" s="827" t="s">
        <v>14096</v>
      </c>
      <c r="B2678" s="828"/>
      <c r="C2678" s="828"/>
      <c r="D2678" s="828"/>
      <c r="E2678" s="828"/>
      <c r="F2678" s="828"/>
      <c r="G2678" s="828"/>
      <c r="H2678" s="828"/>
      <c r="I2678" s="641"/>
      <c r="J2678" s="641"/>
      <c r="K2678" s="641"/>
      <c r="L2678" s="642"/>
    </row>
    <row r="2679" spans="1:12" ht="17.100000000000001" customHeight="1">
      <c r="A2679" s="640" t="s">
        <v>14994</v>
      </c>
      <c r="B2679" s="643" t="s">
        <v>14089</v>
      </c>
      <c r="C2679" s="641" t="s">
        <v>14088</v>
      </c>
      <c r="D2679" s="641" t="s">
        <v>14087</v>
      </c>
      <c r="E2679" s="644" t="s">
        <v>14085</v>
      </c>
      <c r="F2679" s="829" t="s">
        <v>14083</v>
      </c>
      <c r="G2679" s="829"/>
      <c r="H2679" s="829" t="s">
        <v>14993</v>
      </c>
      <c r="I2679" s="829"/>
      <c r="J2679" s="829" t="s">
        <v>14082</v>
      </c>
      <c r="K2679" s="829"/>
      <c r="L2679" s="830"/>
    </row>
    <row r="2680" spans="1:12" ht="24" customHeight="1">
      <c r="A2680" s="664" t="s">
        <v>14073</v>
      </c>
      <c r="B2680" s="660" t="s">
        <v>14097</v>
      </c>
      <c r="C2680" s="659" t="s">
        <v>7</v>
      </c>
      <c r="D2680" s="659" t="s">
        <v>11676</v>
      </c>
      <c r="E2680" s="661" t="s">
        <v>26</v>
      </c>
      <c r="F2680" s="831" t="s">
        <v>14995</v>
      </c>
      <c r="G2680" s="831"/>
      <c r="H2680" s="831">
        <v>0.19716939999999999</v>
      </c>
      <c r="I2680" s="831"/>
      <c r="J2680" s="832">
        <v>1.38E-2</v>
      </c>
      <c r="K2680" s="832"/>
      <c r="L2680" s="833"/>
    </row>
    <row r="2681" spans="1:12" ht="17.100000000000001" customHeight="1">
      <c r="A2681" s="645"/>
      <c r="B2681" s="643"/>
      <c r="C2681" s="643"/>
      <c r="D2681" s="643"/>
      <c r="E2681" s="643"/>
      <c r="F2681" s="643"/>
      <c r="G2681" s="643"/>
      <c r="H2681" s="643"/>
      <c r="I2681" s="643"/>
      <c r="J2681" s="643" t="s">
        <v>14990</v>
      </c>
      <c r="K2681" s="643"/>
      <c r="L2681" s="646" t="s">
        <v>15028</v>
      </c>
    </row>
    <row r="2682" spans="1:12">
      <c r="A2682" s="827" t="s">
        <v>14100</v>
      </c>
      <c r="B2682" s="828"/>
      <c r="C2682" s="828"/>
      <c r="D2682" s="828"/>
      <c r="E2682" s="828"/>
      <c r="F2682" s="828"/>
      <c r="G2682" s="828"/>
      <c r="H2682" s="828"/>
      <c r="I2682" s="641"/>
      <c r="J2682" s="641"/>
      <c r="K2682" s="641"/>
      <c r="L2682" s="642"/>
    </row>
    <row r="2683" spans="1:12" ht="17.100000000000001" customHeight="1">
      <c r="A2683" s="640" t="s">
        <v>14994</v>
      </c>
      <c r="B2683" s="643" t="s">
        <v>14089</v>
      </c>
      <c r="C2683" s="641" t="s">
        <v>14088</v>
      </c>
      <c r="D2683" s="641" t="s">
        <v>14087</v>
      </c>
      <c r="E2683" s="644" t="s">
        <v>14085</v>
      </c>
      <c r="F2683" s="829" t="s">
        <v>14083</v>
      </c>
      <c r="G2683" s="829"/>
      <c r="H2683" s="829" t="s">
        <v>14993</v>
      </c>
      <c r="I2683" s="829"/>
      <c r="J2683" s="829" t="s">
        <v>14082</v>
      </c>
      <c r="K2683" s="829"/>
      <c r="L2683" s="830"/>
    </row>
    <row r="2684" spans="1:12" ht="24" customHeight="1">
      <c r="A2684" s="664" t="s">
        <v>14073</v>
      </c>
      <c r="B2684" s="660" t="s">
        <v>14103</v>
      </c>
      <c r="C2684" s="659" t="s">
        <v>7</v>
      </c>
      <c r="D2684" s="659" t="s">
        <v>11501</v>
      </c>
      <c r="E2684" s="661" t="s">
        <v>26</v>
      </c>
      <c r="F2684" s="831" t="s">
        <v>14992</v>
      </c>
      <c r="G2684" s="831"/>
      <c r="H2684" s="831">
        <v>0.19716939999999999</v>
      </c>
      <c r="I2684" s="831"/>
      <c r="J2684" s="832">
        <v>0.43380000000000002</v>
      </c>
      <c r="K2684" s="832"/>
      <c r="L2684" s="833"/>
    </row>
    <row r="2685" spans="1:12" ht="24" customHeight="1">
      <c r="A2685" s="664" t="s">
        <v>14073</v>
      </c>
      <c r="B2685" s="660" t="s">
        <v>14101</v>
      </c>
      <c r="C2685" s="659" t="s">
        <v>7</v>
      </c>
      <c r="D2685" s="659" t="s">
        <v>11582</v>
      </c>
      <c r="E2685" s="661" t="s">
        <v>26</v>
      </c>
      <c r="F2685" s="831" t="s">
        <v>14991</v>
      </c>
      <c r="G2685" s="831"/>
      <c r="H2685" s="831">
        <v>0.19716939999999999</v>
      </c>
      <c r="I2685" s="831"/>
      <c r="J2685" s="832">
        <v>6.9000000000000006E-2</v>
      </c>
      <c r="K2685" s="832"/>
      <c r="L2685" s="833"/>
    </row>
    <row r="2686" spans="1:12" ht="17.100000000000001" customHeight="1">
      <c r="A2686" s="645"/>
      <c r="B2686" s="643"/>
      <c r="C2686" s="643"/>
      <c r="D2686" s="643"/>
      <c r="E2686" s="643"/>
      <c r="F2686" s="643"/>
      <c r="G2686" s="643"/>
      <c r="H2686" s="643"/>
      <c r="I2686" s="643"/>
      <c r="J2686" s="643" t="s">
        <v>14990</v>
      </c>
      <c r="K2686" s="643"/>
      <c r="L2686" s="646" t="s">
        <v>15000</v>
      </c>
    </row>
    <row r="2687" spans="1:12" ht="17.100000000000001" customHeight="1">
      <c r="A2687" s="640" t="s">
        <v>14988</v>
      </c>
      <c r="B2687" s="641"/>
      <c r="C2687" s="641"/>
      <c r="D2687" s="641"/>
      <c r="E2687" s="641"/>
      <c r="F2687" s="641"/>
      <c r="G2687" s="641"/>
      <c r="H2687" s="641"/>
      <c r="I2687" s="641"/>
      <c r="J2687" s="641"/>
      <c r="K2687" s="641"/>
      <c r="L2687" s="642"/>
    </row>
    <row r="2688" spans="1:12" ht="17.100000000000001" customHeight="1">
      <c r="A2688" s="645"/>
      <c r="B2688" s="643"/>
      <c r="C2688" s="643"/>
      <c r="D2688" s="643"/>
      <c r="E2688" s="643"/>
      <c r="F2688" s="643"/>
      <c r="G2688" s="643"/>
      <c r="H2688" s="643"/>
      <c r="I2688" s="643"/>
      <c r="J2688" s="643" t="s">
        <v>14987</v>
      </c>
      <c r="K2688" s="643"/>
      <c r="L2688" s="646" t="s">
        <v>16077</v>
      </c>
    </row>
    <row r="2689" spans="1:12" ht="17.100000000000001" customHeight="1">
      <c r="A2689" s="645"/>
      <c r="B2689" s="643"/>
      <c r="C2689" s="643"/>
      <c r="D2689" s="643"/>
      <c r="E2689" s="643"/>
      <c r="F2689" s="643"/>
      <c r="G2689" s="643"/>
      <c r="H2689" s="643"/>
      <c r="I2689" s="643"/>
      <c r="J2689" s="643" t="s">
        <v>14985</v>
      </c>
      <c r="K2689" s="643" t="s">
        <v>14984</v>
      </c>
      <c r="L2689" s="646" t="s">
        <v>16049</v>
      </c>
    </row>
    <row r="2690" spans="1:12" ht="17.100000000000001" customHeight="1">
      <c r="A2690" s="645"/>
      <c r="B2690" s="643"/>
      <c r="C2690" s="643"/>
      <c r="D2690" s="643"/>
      <c r="E2690" s="643"/>
      <c r="F2690" s="643"/>
      <c r="G2690" s="643"/>
      <c r="H2690" s="643"/>
      <c r="I2690" s="643"/>
      <c r="J2690" s="643" t="s">
        <v>14982</v>
      </c>
      <c r="K2690" s="643"/>
      <c r="L2690" s="646" t="s">
        <v>16076</v>
      </c>
    </row>
    <row r="2691" spans="1:12" ht="17.100000000000001" customHeight="1">
      <c r="A2691" s="645"/>
      <c r="B2691" s="643"/>
      <c r="C2691" s="643"/>
      <c r="D2691" s="643"/>
      <c r="E2691" s="643"/>
      <c r="F2691" s="643"/>
      <c r="G2691" s="643"/>
      <c r="H2691" s="643"/>
      <c r="I2691" s="643"/>
      <c r="J2691" s="643" t="s">
        <v>14980</v>
      </c>
      <c r="K2691" s="643" t="s">
        <v>14873</v>
      </c>
      <c r="L2691" s="646" t="s">
        <v>16075</v>
      </c>
    </row>
    <row r="2692" spans="1:12" ht="17.100000000000001" customHeight="1">
      <c r="A2692" s="645"/>
      <c r="B2692" s="643"/>
      <c r="C2692" s="643"/>
      <c r="D2692" s="643"/>
      <c r="E2692" s="643"/>
      <c r="F2692" s="643"/>
      <c r="G2692" s="643"/>
      <c r="H2692" s="643"/>
      <c r="I2692" s="643"/>
      <c r="J2692" s="643" t="s">
        <v>14978</v>
      </c>
      <c r="K2692" s="643"/>
      <c r="L2692" s="646" t="s">
        <v>16074</v>
      </c>
    </row>
    <row r="2693" spans="1:12" ht="30" customHeight="1">
      <c r="A2693" s="647"/>
      <c r="B2693" s="644"/>
      <c r="C2693" s="644"/>
      <c r="D2693" s="644"/>
      <c r="E2693" s="644"/>
      <c r="F2693" s="644"/>
      <c r="G2693" s="644"/>
      <c r="H2693" s="644"/>
      <c r="I2693" s="644"/>
      <c r="J2693" s="644"/>
      <c r="K2693" s="644"/>
      <c r="L2693" s="648"/>
    </row>
    <row r="2694" spans="1:12" ht="48" customHeight="1">
      <c r="A2694" s="662" t="s">
        <v>16073</v>
      </c>
      <c r="B2694" s="657" t="s">
        <v>14693</v>
      </c>
      <c r="C2694" s="656" t="s">
        <v>7</v>
      </c>
      <c r="D2694" s="656" t="s">
        <v>2146</v>
      </c>
      <c r="E2694" s="658" t="s">
        <v>49</v>
      </c>
      <c r="F2694" s="657"/>
      <c r="G2694" s="657"/>
      <c r="H2694" s="657"/>
      <c r="I2694" s="657"/>
      <c r="J2694" s="657"/>
      <c r="K2694" s="657"/>
      <c r="L2694" s="663"/>
    </row>
    <row r="2695" spans="1:12">
      <c r="A2695" s="827" t="s">
        <v>14098</v>
      </c>
      <c r="B2695" s="828"/>
      <c r="C2695" s="828"/>
      <c r="D2695" s="828"/>
      <c r="E2695" s="828"/>
      <c r="F2695" s="828"/>
      <c r="G2695" s="828"/>
      <c r="H2695" s="828"/>
      <c r="I2695" s="641"/>
      <c r="J2695" s="641"/>
      <c r="K2695" s="641"/>
      <c r="L2695" s="642"/>
    </row>
    <row r="2696" spans="1:12" ht="17.100000000000001" customHeight="1">
      <c r="A2696" s="640" t="s">
        <v>14994</v>
      </c>
      <c r="B2696" s="643" t="s">
        <v>14089</v>
      </c>
      <c r="C2696" s="641" t="s">
        <v>14088</v>
      </c>
      <c r="D2696" s="641" t="s">
        <v>14087</v>
      </c>
      <c r="E2696" s="644" t="s">
        <v>14085</v>
      </c>
      <c r="F2696" s="829" t="s">
        <v>14083</v>
      </c>
      <c r="G2696" s="829"/>
      <c r="H2696" s="829" t="s">
        <v>14993</v>
      </c>
      <c r="I2696" s="829"/>
      <c r="J2696" s="829" t="s">
        <v>14082</v>
      </c>
      <c r="K2696" s="829"/>
      <c r="L2696" s="830"/>
    </row>
    <row r="2697" spans="1:12" ht="24" customHeight="1">
      <c r="A2697" s="664" t="s">
        <v>14073</v>
      </c>
      <c r="B2697" s="660" t="s">
        <v>14277</v>
      </c>
      <c r="C2697" s="659" t="s">
        <v>7</v>
      </c>
      <c r="D2697" s="659" t="s">
        <v>11564</v>
      </c>
      <c r="E2697" s="661" t="s">
        <v>26</v>
      </c>
      <c r="F2697" s="831" t="s">
        <v>15249</v>
      </c>
      <c r="G2697" s="831"/>
      <c r="H2697" s="831">
        <v>0.49744450000000001</v>
      </c>
      <c r="I2697" s="831"/>
      <c r="J2697" s="832">
        <v>0.41289999999999999</v>
      </c>
      <c r="K2697" s="832"/>
      <c r="L2697" s="833"/>
    </row>
    <row r="2698" spans="1:12" ht="24" customHeight="1">
      <c r="A2698" s="664" t="s">
        <v>14073</v>
      </c>
      <c r="B2698" s="660" t="s">
        <v>14276</v>
      </c>
      <c r="C2698" s="659" t="s">
        <v>7</v>
      </c>
      <c r="D2698" s="659" t="s">
        <v>11590</v>
      </c>
      <c r="E2698" s="661" t="s">
        <v>26</v>
      </c>
      <c r="F2698" s="831" t="s">
        <v>15248</v>
      </c>
      <c r="G2698" s="831"/>
      <c r="H2698" s="831">
        <v>0.49744450000000001</v>
      </c>
      <c r="I2698" s="831"/>
      <c r="J2698" s="832">
        <v>0.11940000000000001</v>
      </c>
      <c r="K2698" s="832"/>
      <c r="L2698" s="833"/>
    </row>
    <row r="2699" spans="1:12" ht="17.100000000000001" customHeight="1">
      <c r="A2699" s="645"/>
      <c r="B2699" s="643"/>
      <c r="C2699" s="643"/>
      <c r="D2699" s="643"/>
      <c r="E2699" s="643"/>
      <c r="F2699" s="643"/>
      <c r="G2699" s="643"/>
      <c r="H2699" s="643"/>
      <c r="I2699" s="643"/>
      <c r="J2699" s="643" t="s">
        <v>14990</v>
      </c>
      <c r="K2699" s="643"/>
      <c r="L2699" s="646" t="s">
        <v>15240</v>
      </c>
    </row>
    <row r="2700" spans="1:12">
      <c r="A2700" s="827" t="s">
        <v>14092</v>
      </c>
      <c r="B2700" s="828"/>
      <c r="C2700" s="828"/>
      <c r="D2700" s="828"/>
      <c r="E2700" s="828"/>
      <c r="F2700" s="828"/>
      <c r="G2700" s="828"/>
      <c r="H2700" s="828"/>
      <c r="I2700" s="641"/>
      <c r="J2700" s="641"/>
      <c r="K2700" s="641"/>
      <c r="L2700" s="642"/>
    </row>
    <row r="2701" spans="1:12" ht="17.100000000000001" customHeight="1">
      <c r="A2701" s="640" t="s">
        <v>14994</v>
      </c>
      <c r="B2701" s="643" t="s">
        <v>14089</v>
      </c>
      <c r="C2701" s="641" t="s">
        <v>14088</v>
      </c>
      <c r="D2701" s="641" t="s">
        <v>14087</v>
      </c>
      <c r="E2701" s="644" t="s">
        <v>14085</v>
      </c>
      <c r="F2701" s="829" t="s">
        <v>14083</v>
      </c>
      <c r="G2701" s="829"/>
      <c r="H2701" s="829" t="s">
        <v>14993</v>
      </c>
      <c r="I2701" s="829"/>
      <c r="J2701" s="829" t="s">
        <v>14082</v>
      </c>
      <c r="K2701" s="829"/>
      <c r="L2701" s="830"/>
    </row>
    <row r="2702" spans="1:12" ht="24" customHeight="1">
      <c r="A2702" s="664" t="s">
        <v>14073</v>
      </c>
      <c r="B2702" s="660" t="s">
        <v>14290</v>
      </c>
      <c r="C2702" s="659" t="s">
        <v>7</v>
      </c>
      <c r="D2702" s="659" t="s">
        <v>5473</v>
      </c>
      <c r="E2702" s="661" t="s">
        <v>26</v>
      </c>
      <c r="F2702" s="831" t="s">
        <v>15246</v>
      </c>
      <c r="G2702" s="831"/>
      <c r="H2702" s="831">
        <v>0.25218370000000001</v>
      </c>
      <c r="I2702" s="831"/>
      <c r="J2702" s="832">
        <v>1.2836000000000001</v>
      </c>
      <c r="K2702" s="832"/>
      <c r="L2702" s="833"/>
    </row>
    <row r="2703" spans="1:12" ht="24" customHeight="1">
      <c r="A2703" s="664" t="s">
        <v>14073</v>
      </c>
      <c r="B2703" s="660" t="s">
        <v>14278</v>
      </c>
      <c r="C2703" s="659" t="s">
        <v>7</v>
      </c>
      <c r="D2703" s="659" t="s">
        <v>6260</v>
      </c>
      <c r="E2703" s="661" t="s">
        <v>26</v>
      </c>
      <c r="F2703" s="831" t="s">
        <v>15040</v>
      </c>
      <c r="G2703" s="831"/>
      <c r="H2703" s="831">
        <v>0.25218370000000001</v>
      </c>
      <c r="I2703" s="831"/>
      <c r="J2703" s="832">
        <v>1.8131999999999999</v>
      </c>
      <c r="K2703" s="832"/>
      <c r="L2703" s="833"/>
    </row>
    <row r="2704" spans="1:12" ht="17.100000000000001" customHeight="1">
      <c r="A2704" s="645"/>
      <c r="B2704" s="643"/>
      <c r="C2704" s="643"/>
      <c r="D2704" s="643"/>
      <c r="E2704" s="643"/>
      <c r="F2704" s="643"/>
      <c r="G2704" s="643"/>
      <c r="H2704" s="643"/>
      <c r="I2704" s="643"/>
      <c r="J2704" s="643" t="s">
        <v>14990</v>
      </c>
      <c r="K2704" s="643"/>
      <c r="L2704" s="646" t="s">
        <v>15569</v>
      </c>
    </row>
    <row r="2705" spans="1:12">
      <c r="A2705" s="827" t="s">
        <v>14071</v>
      </c>
      <c r="B2705" s="828"/>
      <c r="C2705" s="828"/>
      <c r="D2705" s="828"/>
      <c r="E2705" s="828"/>
      <c r="F2705" s="828"/>
      <c r="G2705" s="828"/>
      <c r="H2705" s="828"/>
      <c r="I2705" s="641"/>
      <c r="J2705" s="641"/>
      <c r="K2705" s="641"/>
      <c r="L2705" s="642"/>
    </row>
    <row r="2706" spans="1:12" ht="17.100000000000001" customHeight="1">
      <c r="A2706" s="640" t="s">
        <v>14994</v>
      </c>
      <c r="B2706" s="643" t="s">
        <v>14089</v>
      </c>
      <c r="C2706" s="641" t="s">
        <v>14088</v>
      </c>
      <c r="D2706" s="641" t="s">
        <v>14087</v>
      </c>
      <c r="E2706" s="644" t="s">
        <v>14085</v>
      </c>
      <c r="F2706" s="829" t="s">
        <v>14083</v>
      </c>
      <c r="G2706" s="829"/>
      <c r="H2706" s="829" t="s">
        <v>14993</v>
      </c>
      <c r="I2706" s="829"/>
      <c r="J2706" s="829" t="s">
        <v>14082</v>
      </c>
      <c r="K2706" s="829"/>
      <c r="L2706" s="830"/>
    </row>
    <row r="2707" spans="1:12" ht="24" customHeight="1">
      <c r="A2707" s="664" t="s">
        <v>14073</v>
      </c>
      <c r="B2707" s="660" t="s">
        <v>14637</v>
      </c>
      <c r="C2707" s="659" t="s">
        <v>7</v>
      </c>
      <c r="D2707" s="659" t="s">
        <v>5485</v>
      </c>
      <c r="E2707" s="661" t="s">
        <v>49</v>
      </c>
      <c r="F2707" s="831" t="s">
        <v>15996</v>
      </c>
      <c r="G2707" s="831"/>
      <c r="H2707" s="831">
        <v>1</v>
      </c>
      <c r="I2707" s="831"/>
      <c r="J2707" s="832">
        <v>3.3</v>
      </c>
      <c r="K2707" s="832"/>
      <c r="L2707" s="833"/>
    </row>
    <row r="2708" spans="1:12" ht="36" customHeight="1">
      <c r="A2708" s="664" t="s">
        <v>14073</v>
      </c>
      <c r="B2708" s="660" t="s">
        <v>14622</v>
      </c>
      <c r="C2708" s="659" t="s">
        <v>7</v>
      </c>
      <c r="D2708" s="659" t="s">
        <v>8112</v>
      </c>
      <c r="E2708" s="661" t="s">
        <v>49</v>
      </c>
      <c r="F2708" s="831" t="s">
        <v>15968</v>
      </c>
      <c r="G2708" s="831"/>
      <c r="H2708" s="831">
        <v>4.5999999999999999E-2</v>
      </c>
      <c r="I2708" s="831"/>
      <c r="J2708" s="832">
        <v>1.34</v>
      </c>
      <c r="K2708" s="832"/>
      <c r="L2708" s="833"/>
    </row>
    <row r="2709" spans="1:12" ht="24" customHeight="1">
      <c r="A2709" s="664" t="s">
        <v>14073</v>
      </c>
      <c r="B2709" s="660" t="s">
        <v>14692</v>
      </c>
      <c r="C2709" s="659" t="s">
        <v>7</v>
      </c>
      <c r="D2709" s="659" t="s">
        <v>6439</v>
      </c>
      <c r="E2709" s="661" t="s">
        <v>49</v>
      </c>
      <c r="F2709" s="831" t="s">
        <v>15246</v>
      </c>
      <c r="G2709" s="831"/>
      <c r="H2709" s="831">
        <v>1</v>
      </c>
      <c r="I2709" s="831"/>
      <c r="J2709" s="832">
        <v>5.09</v>
      </c>
      <c r="K2709" s="832"/>
      <c r="L2709" s="833"/>
    </row>
    <row r="2710" spans="1:12" ht="17.100000000000001" customHeight="1">
      <c r="A2710" s="645"/>
      <c r="B2710" s="643"/>
      <c r="C2710" s="643"/>
      <c r="D2710" s="643"/>
      <c r="E2710" s="643"/>
      <c r="F2710" s="643"/>
      <c r="G2710" s="643"/>
      <c r="H2710" s="643"/>
      <c r="I2710" s="643"/>
      <c r="J2710" s="643" t="s">
        <v>14990</v>
      </c>
      <c r="K2710" s="643"/>
      <c r="L2710" s="646" t="s">
        <v>16072</v>
      </c>
    </row>
    <row r="2711" spans="1:12">
      <c r="A2711" s="827" t="s">
        <v>14094</v>
      </c>
      <c r="B2711" s="828"/>
      <c r="C2711" s="828"/>
      <c r="D2711" s="828"/>
      <c r="E2711" s="828"/>
      <c r="F2711" s="828"/>
      <c r="G2711" s="828"/>
      <c r="H2711" s="828"/>
      <c r="I2711" s="641"/>
      <c r="J2711" s="641"/>
      <c r="K2711" s="641"/>
      <c r="L2711" s="642"/>
    </row>
    <row r="2712" spans="1:12" ht="17.100000000000001" customHeight="1">
      <c r="A2712" s="640" t="s">
        <v>14994</v>
      </c>
      <c r="B2712" s="643" t="s">
        <v>14089</v>
      </c>
      <c r="C2712" s="641" t="s">
        <v>14088</v>
      </c>
      <c r="D2712" s="641" t="s">
        <v>14087</v>
      </c>
      <c r="E2712" s="644" t="s">
        <v>14085</v>
      </c>
      <c r="F2712" s="829" t="s">
        <v>14083</v>
      </c>
      <c r="G2712" s="829"/>
      <c r="H2712" s="829" t="s">
        <v>14993</v>
      </c>
      <c r="I2712" s="829"/>
      <c r="J2712" s="829" t="s">
        <v>14082</v>
      </c>
      <c r="K2712" s="829"/>
      <c r="L2712" s="830"/>
    </row>
    <row r="2713" spans="1:12" ht="24" customHeight="1">
      <c r="A2713" s="664" t="s">
        <v>14073</v>
      </c>
      <c r="B2713" s="660" t="s">
        <v>14095</v>
      </c>
      <c r="C2713" s="659" t="s">
        <v>7</v>
      </c>
      <c r="D2713" s="659" t="s">
        <v>11736</v>
      </c>
      <c r="E2713" s="661" t="s">
        <v>26</v>
      </c>
      <c r="F2713" s="831" t="s">
        <v>14996</v>
      </c>
      <c r="G2713" s="831"/>
      <c r="H2713" s="831">
        <v>0.49744450000000001</v>
      </c>
      <c r="I2713" s="831"/>
      <c r="J2713" s="832">
        <v>0.35320000000000001</v>
      </c>
      <c r="K2713" s="832"/>
      <c r="L2713" s="833"/>
    </row>
    <row r="2714" spans="1:12" ht="17.100000000000001" customHeight="1">
      <c r="A2714" s="645"/>
      <c r="B2714" s="643"/>
      <c r="C2714" s="643"/>
      <c r="D2714" s="643"/>
      <c r="E2714" s="643"/>
      <c r="F2714" s="643"/>
      <c r="G2714" s="643"/>
      <c r="H2714" s="643"/>
      <c r="I2714" s="643"/>
      <c r="J2714" s="643" t="s">
        <v>14990</v>
      </c>
      <c r="K2714" s="643"/>
      <c r="L2714" s="646" t="s">
        <v>14991</v>
      </c>
    </row>
    <row r="2715" spans="1:12">
      <c r="A2715" s="827" t="s">
        <v>14096</v>
      </c>
      <c r="B2715" s="828"/>
      <c r="C2715" s="828"/>
      <c r="D2715" s="828"/>
      <c r="E2715" s="828"/>
      <c r="F2715" s="828"/>
      <c r="G2715" s="828"/>
      <c r="H2715" s="828"/>
      <c r="I2715" s="641"/>
      <c r="J2715" s="641"/>
      <c r="K2715" s="641"/>
      <c r="L2715" s="642"/>
    </row>
    <row r="2716" spans="1:12" ht="17.100000000000001" customHeight="1">
      <c r="A2716" s="640" t="s">
        <v>14994</v>
      </c>
      <c r="B2716" s="643" t="s">
        <v>14089</v>
      </c>
      <c r="C2716" s="641" t="s">
        <v>14088</v>
      </c>
      <c r="D2716" s="641" t="s">
        <v>14087</v>
      </c>
      <c r="E2716" s="644" t="s">
        <v>14085</v>
      </c>
      <c r="F2716" s="829" t="s">
        <v>14083</v>
      </c>
      <c r="G2716" s="829"/>
      <c r="H2716" s="829" t="s">
        <v>14993</v>
      </c>
      <c r="I2716" s="829"/>
      <c r="J2716" s="829" t="s">
        <v>14082</v>
      </c>
      <c r="K2716" s="829"/>
      <c r="L2716" s="830"/>
    </row>
    <row r="2717" spans="1:12" ht="24" customHeight="1">
      <c r="A2717" s="664" t="s">
        <v>14073</v>
      </c>
      <c r="B2717" s="660" t="s">
        <v>14097</v>
      </c>
      <c r="C2717" s="659" t="s">
        <v>7</v>
      </c>
      <c r="D2717" s="659" t="s">
        <v>11676</v>
      </c>
      <c r="E2717" s="661" t="s">
        <v>26</v>
      </c>
      <c r="F2717" s="831" t="s">
        <v>14995</v>
      </c>
      <c r="G2717" s="831"/>
      <c r="H2717" s="831">
        <v>0.49744450000000001</v>
      </c>
      <c r="I2717" s="831"/>
      <c r="J2717" s="832">
        <v>3.4799999999999998E-2</v>
      </c>
      <c r="K2717" s="832"/>
      <c r="L2717" s="833"/>
    </row>
    <row r="2718" spans="1:12" ht="17.100000000000001" customHeight="1">
      <c r="A2718" s="645"/>
      <c r="B2718" s="643"/>
      <c r="C2718" s="643"/>
      <c r="D2718" s="643"/>
      <c r="E2718" s="643"/>
      <c r="F2718" s="643"/>
      <c r="G2718" s="643"/>
      <c r="H2718" s="643"/>
      <c r="I2718" s="643"/>
      <c r="J2718" s="643" t="s">
        <v>14990</v>
      </c>
      <c r="K2718" s="643"/>
      <c r="L2718" s="646" t="s">
        <v>15083</v>
      </c>
    </row>
    <row r="2719" spans="1:12">
      <c r="A2719" s="827" t="s">
        <v>14100</v>
      </c>
      <c r="B2719" s="828"/>
      <c r="C2719" s="828"/>
      <c r="D2719" s="828"/>
      <c r="E2719" s="828"/>
      <c r="F2719" s="828"/>
      <c r="G2719" s="828"/>
      <c r="H2719" s="828"/>
      <c r="I2719" s="641"/>
      <c r="J2719" s="641"/>
      <c r="K2719" s="641"/>
      <c r="L2719" s="642"/>
    </row>
    <row r="2720" spans="1:12" ht="17.100000000000001" customHeight="1">
      <c r="A2720" s="640" t="s">
        <v>14994</v>
      </c>
      <c r="B2720" s="643" t="s">
        <v>14089</v>
      </c>
      <c r="C2720" s="641" t="s">
        <v>14088</v>
      </c>
      <c r="D2720" s="641" t="s">
        <v>14087</v>
      </c>
      <c r="E2720" s="644" t="s">
        <v>14085</v>
      </c>
      <c r="F2720" s="829" t="s">
        <v>14083</v>
      </c>
      <c r="G2720" s="829"/>
      <c r="H2720" s="829" t="s">
        <v>14993</v>
      </c>
      <c r="I2720" s="829"/>
      <c r="J2720" s="829" t="s">
        <v>14082</v>
      </c>
      <c r="K2720" s="829"/>
      <c r="L2720" s="830"/>
    </row>
    <row r="2721" spans="1:12" ht="24" customHeight="1">
      <c r="A2721" s="664" t="s">
        <v>14073</v>
      </c>
      <c r="B2721" s="660" t="s">
        <v>14103</v>
      </c>
      <c r="C2721" s="659" t="s">
        <v>7</v>
      </c>
      <c r="D2721" s="659" t="s">
        <v>11501</v>
      </c>
      <c r="E2721" s="661" t="s">
        <v>26</v>
      </c>
      <c r="F2721" s="831" t="s">
        <v>14992</v>
      </c>
      <c r="G2721" s="831"/>
      <c r="H2721" s="831">
        <v>0.49744450000000001</v>
      </c>
      <c r="I2721" s="831"/>
      <c r="J2721" s="832">
        <v>1.0944</v>
      </c>
      <c r="K2721" s="832"/>
      <c r="L2721" s="833"/>
    </row>
    <row r="2722" spans="1:12" ht="24" customHeight="1">
      <c r="A2722" s="664" t="s">
        <v>14073</v>
      </c>
      <c r="B2722" s="660" t="s">
        <v>14101</v>
      </c>
      <c r="C2722" s="659" t="s">
        <v>7</v>
      </c>
      <c r="D2722" s="659" t="s">
        <v>11582</v>
      </c>
      <c r="E2722" s="661" t="s">
        <v>26</v>
      </c>
      <c r="F2722" s="831" t="s">
        <v>14991</v>
      </c>
      <c r="G2722" s="831"/>
      <c r="H2722" s="831">
        <v>0.49744450000000001</v>
      </c>
      <c r="I2722" s="831"/>
      <c r="J2722" s="832">
        <v>0.1741</v>
      </c>
      <c r="K2722" s="832"/>
      <c r="L2722" s="833"/>
    </row>
    <row r="2723" spans="1:12" ht="17.100000000000001" customHeight="1">
      <c r="A2723" s="645"/>
      <c r="B2723" s="643"/>
      <c r="C2723" s="643"/>
      <c r="D2723" s="643"/>
      <c r="E2723" s="643"/>
      <c r="F2723" s="643"/>
      <c r="G2723" s="643"/>
      <c r="H2723" s="643"/>
      <c r="I2723" s="643"/>
      <c r="J2723" s="643" t="s">
        <v>14990</v>
      </c>
      <c r="K2723" s="643"/>
      <c r="L2723" s="646" t="s">
        <v>16071</v>
      </c>
    </row>
    <row r="2724" spans="1:12" ht="17.100000000000001" customHeight="1">
      <c r="A2724" s="640" t="s">
        <v>14988</v>
      </c>
      <c r="B2724" s="641"/>
      <c r="C2724" s="641"/>
      <c r="D2724" s="641"/>
      <c r="E2724" s="641"/>
      <c r="F2724" s="641"/>
      <c r="G2724" s="641"/>
      <c r="H2724" s="641"/>
      <c r="I2724" s="641"/>
      <c r="J2724" s="641"/>
      <c r="K2724" s="641"/>
      <c r="L2724" s="642"/>
    </row>
    <row r="2725" spans="1:12" ht="17.100000000000001" customHeight="1">
      <c r="A2725" s="645"/>
      <c r="B2725" s="643"/>
      <c r="C2725" s="643"/>
      <c r="D2725" s="643"/>
      <c r="E2725" s="643"/>
      <c r="F2725" s="643"/>
      <c r="G2725" s="643"/>
      <c r="H2725" s="643"/>
      <c r="I2725" s="643"/>
      <c r="J2725" s="643" t="s">
        <v>14987</v>
      </c>
      <c r="K2725" s="643"/>
      <c r="L2725" s="646" t="s">
        <v>16070</v>
      </c>
    </row>
    <row r="2726" spans="1:12" ht="17.100000000000001" customHeight="1">
      <c r="A2726" s="645"/>
      <c r="B2726" s="643"/>
      <c r="C2726" s="643"/>
      <c r="D2726" s="643"/>
      <c r="E2726" s="643"/>
      <c r="F2726" s="643"/>
      <c r="G2726" s="643"/>
      <c r="H2726" s="643"/>
      <c r="I2726" s="643"/>
      <c r="J2726" s="643" t="s">
        <v>14985</v>
      </c>
      <c r="K2726" s="643" t="s">
        <v>14984</v>
      </c>
      <c r="L2726" s="646" t="s">
        <v>16069</v>
      </c>
    </row>
    <row r="2727" spans="1:12" ht="17.100000000000001" customHeight="1">
      <c r="A2727" s="645"/>
      <c r="B2727" s="643"/>
      <c r="C2727" s="643"/>
      <c r="D2727" s="643"/>
      <c r="E2727" s="643"/>
      <c r="F2727" s="643"/>
      <c r="G2727" s="643"/>
      <c r="H2727" s="643"/>
      <c r="I2727" s="643"/>
      <c r="J2727" s="643" t="s">
        <v>14982</v>
      </c>
      <c r="K2727" s="643"/>
      <c r="L2727" s="646" t="s">
        <v>16068</v>
      </c>
    </row>
    <row r="2728" spans="1:12" ht="17.100000000000001" customHeight="1">
      <c r="A2728" s="645"/>
      <c r="B2728" s="643"/>
      <c r="C2728" s="643"/>
      <c r="D2728" s="643"/>
      <c r="E2728" s="643"/>
      <c r="F2728" s="643"/>
      <c r="G2728" s="643"/>
      <c r="H2728" s="643"/>
      <c r="I2728" s="643"/>
      <c r="J2728" s="643" t="s">
        <v>14980</v>
      </c>
      <c r="K2728" s="643" t="s">
        <v>14873</v>
      </c>
      <c r="L2728" s="646" t="s">
        <v>16067</v>
      </c>
    </row>
    <row r="2729" spans="1:12" ht="17.100000000000001" customHeight="1">
      <c r="A2729" s="645"/>
      <c r="B2729" s="643"/>
      <c r="C2729" s="643"/>
      <c r="D2729" s="643"/>
      <c r="E2729" s="643"/>
      <c r="F2729" s="643"/>
      <c r="G2729" s="643"/>
      <c r="H2729" s="643"/>
      <c r="I2729" s="643"/>
      <c r="J2729" s="643" t="s">
        <v>14978</v>
      </c>
      <c r="K2729" s="643"/>
      <c r="L2729" s="646" t="s">
        <v>16066</v>
      </c>
    </row>
    <row r="2730" spans="1:12" ht="30" customHeight="1">
      <c r="A2730" s="647"/>
      <c r="B2730" s="644"/>
      <c r="C2730" s="644"/>
      <c r="D2730" s="644"/>
      <c r="E2730" s="644"/>
      <c r="F2730" s="644"/>
      <c r="G2730" s="644"/>
      <c r="H2730" s="644"/>
      <c r="I2730" s="644"/>
      <c r="J2730" s="644"/>
      <c r="K2730" s="644"/>
      <c r="L2730" s="648"/>
    </row>
    <row r="2731" spans="1:12" ht="36" customHeight="1">
      <c r="A2731" s="662" t="s">
        <v>16065</v>
      </c>
      <c r="B2731" s="657" t="s">
        <v>14667</v>
      </c>
      <c r="C2731" s="656" t="s">
        <v>7</v>
      </c>
      <c r="D2731" s="656" t="s">
        <v>430</v>
      </c>
      <c r="E2731" s="658" t="s">
        <v>49</v>
      </c>
      <c r="F2731" s="657"/>
      <c r="G2731" s="657"/>
      <c r="H2731" s="657"/>
      <c r="I2731" s="657"/>
      <c r="J2731" s="657"/>
      <c r="K2731" s="657"/>
      <c r="L2731" s="663"/>
    </row>
    <row r="2732" spans="1:12">
      <c r="A2732" s="827" t="s">
        <v>14098</v>
      </c>
      <c r="B2732" s="828"/>
      <c r="C2732" s="828"/>
      <c r="D2732" s="828"/>
      <c r="E2732" s="828"/>
      <c r="F2732" s="828"/>
      <c r="G2732" s="828"/>
      <c r="H2732" s="828"/>
      <c r="I2732" s="641"/>
      <c r="J2732" s="641"/>
      <c r="K2732" s="641"/>
      <c r="L2732" s="642"/>
    </row>
    <row r="2733" spans="1:12" ht="17.100000000000001" customHeight="1">
      <c r="A2733" s="640" t="s">
        <v>14994</v>
      </c>
      <c r="B2733" s="643" t="s">
        <v>14089</v>
      </c>
      <c r="C2733" s="641" t="s">
        <v>14088</v>
      </c>
      <c r="D2733" s="641" t="s">
        <v>14087</v>
      </c>
      <c r="E2733" s="644" t="s">
        <v>14085</v>
      </c>
      <c r="F2733" s="829" t="s">
        <v>14083</v>
      </c>
      <c r="G2733" s="829"/>
      <c r="H2733" s="829" t="s">
        <v>14993</v>
      </c>
      <c r="I2733" s="829"/>
      <c r="J2733" s="829" t="s">
        <v>14082</v>
      </c>
      <c r="K2733" s="829"/>
      <c r="L2733" s="830"/>
    </row>
    <row r="2734" spans="1:12" ht="24" customHeight="1">
      <c r="A2734" s="664" t="s">
        <v>14073</v>
      </c>
      <c r="B2734" s="660" t="s">
        <v>14277</v>
      </c>
      <c r="C2734" s="659" t="s">
        <v>7</v>
      </c>
      <c r="D2734" s="659" t="s">
        <v>11564</v>
      </c>
      <c r="E2734" s="661" t="s">
        <v>26</v>
      </c>
      <c r="F2734" s="831" t="s">
        <v>15249</v>
      </c>
      <c r="G2734" s="831"/>
      <c r="H2734" s="831">
        <v>0.19751469999999999</v>
      </c>
      <c r="I2734" s="831"/>
      <c r="J2734" s="832">
        <v>0.16389999999999999</v>
      </c>
      <c r="K2734" s="832"/>
      <c r="L2734" s="833"/>
    </row>
    <row r="2735" spans="1:12" ht="24" customHeight="1">
      <c r="A2735" s="664" t="s">
        <v>14073</v>
      </c>
      <c r="B2735" s="660" t="s">
        <v>14276</v>
      </c>
      <c r="C2735" s="659" t="s">
        <v>7</v>
      </c>
      <c r="D2735" s="659" t="s">
        <v>11590</v>
      </c>
      <c r="E2735" s="661" t="s">
        <v>26</v>
      </c>
      <c r="F2735" s="831" t="s">
        <v>15248</v>
      </c>
      <c r="G2735" s="831"/>
      <c r="H2735" s="831">
        <v>0.19751469999999999</v>
      </c>
      <c r="I2735" s="831"/>
      <c r="J2735" s="832">
        <v>4.7399999999999998E-2</v>
      </c>
      <c r="K2735" s="832"/>
      <c r="L2735" s="833"/>
    </row>
    <row r="2736" spans="1:12" ht="17.100000000000001" customHeight="1">
      <c r="A2736" s="645"/>
      <c r="B2736" s="643"/>
      <c r="C2736" s="643"/>
      <c r="D2736" s="643"/>
      <c r="E2736" s="643"/>
      <c r="F2736" s="643"/>
      <c r="G2736" s="643"/>
      <c r="H2736" s="643"/>
      <c r="I2736" s="643"/>
      <c r="J2736" s="643" t="s">
        <v>14990</v>
      </c>
      <c r="K2736" s="643"/>
      <c r="L2736" s="646" t="s">
        <v>15010</v>
      </c>
    </row>
    <row r="2737" spans="1:12">
      <c r="A2737" s="827" t="s">
        <v>14092</v>
      </c>
      <c r="B2737" s="828"/>
      <c r="C2737" s="828"/>
      <c r="D2737" s="828"/>
      <c r="E2737" s="828"/>
      <c r="F2737" s="828"/>
      <c r="G2737" s="828"/>
      <c r="H2737" s="828"/>
      <c r="I2737" s="641"/>
      <c r="J2737" s="641"/>
      <c r="K2737" s="641"/>
      <c r="L2737" s="642"/>
    </row>
    <row r="2738" spans="1:12" ht="17.100000000000001" customHeight="1">
      <c r="A2738" s="640" t="s">
        <v>14994</v>
      </c>
      <c r="B2738" s="643" t="s">
        <v>14089</v>
      </c>
      <c r="C2738" s="641" t="s">
        <v>14088</v>
      </c>
      <c r="D2738" s="641" t="s">
        <v>14087</v>
      </c>
      <c r="E2738" s="644" t="s">
        <v>14085</v>
      </c>
      <c r="F2738" s="829" t="s">
        <v>14083</v>
      </c>
      <c r="G2738" s="829"/>
      <c r="H2738" s="829" t="s">
        <v>14993</v>
      </c>
      <c r="I2738" s="829"/>
      <c r="J2738" s="829" t="s">
        <v>14082</v>
      </c>
      <c r="K2738" s="829"/>
      <c r="L2738" s="830"/>
    </row>
    <row r="2739" spans="1:12" ht="24" customHeight="1">
      <c r="A2739" s="664" t="s">
        <v>14073</v>
      </c>
      <c r="B2739" s="660" t="s">
        <v>14290</v>
      </c>
      <c r="C2739" s="659" t="s">
        <v>7</v>
      </c>
      <c r="D2739" s="659" t="s">
        <v>5473</v>
      </c>
      <c r="E2739" s="661" t="s">
        <v>26</v>
      </c>
      <c r="F2739" s="831" t="s">
        <v>15246</v>
      </c>
      <c r="G2739" s="831"/>
      <c r="H2739" s="831">
        <v>0.1004311</v>
      </c>
      <c r="I2739" s="831"/>
      <c r="J2739" s="832">
        <v>0.51119999999999999</v>
      </c>
      <c r="K2739" s="832"/>
      <c r="L2739" s="833"/>
    </row>
    <row r="2740" spans="1:12" ht="24" customHeight="1">
      <c r="A2740" s="664" t="s">
        <v>14073</v>
      </c>
      <c r="B2740" s="660" t="s">
        <v>14278</v>
      </c>
      <c r="C2740" s="659" t="s">
        <v>7</v>
      </c>
      <c r="D2740" s="659" t="s">
        <v>6260</v>
      </c>
      <c r="E2740" s="661" t="s">
        <v>26</v>
      </c>
      <c r="F2740" s="831" t="s">
        <v>15040</v>
      </c>
      <c r="G2740" s="831"/>
      <c r="H2740" s="831">
        <v>0.1004311</v>
      </c>
      <c r="I2740" s="831"/>
      <c r="J2740" s="832">
        <v>0.72209999999999996</v>
      </c>
      <c r="K2740" s="832"/>
      <c r="L2740" s="833"/>
    </row>
    <row r="2741" spans="1:12" ht="17.100000000000001" customHeight="1">
      <c r="A2741" s="645"/>
      <c r="B2741" s="643"/>
      <c r="C2741" s="643"/>
      <c r="D2741" s="643"/>
      <c r="E2741" s="643"/>
      <c r="F2741" s="643"/>
      <c r="G2741" s="643"/>
      <c r="H2741" s="643"/>
      <c r="I2741" s="643"/>
      <c r="J2741" s="643" t="s">
        <v>14990</v>
      </c>
      <c r="K2741" s="643"/>
      <c r="L2741" s="646" t="s">
        <v>15383</v>
      </c>
    </row>
    <row r="2742" spans="1:12">
      <c r="A2742" s="827" t="s">
        <v>14071</v>
      </c>
      <c r="B2742" s="828"/>
      <c r="C2742" s="828"/>
      <c r="D2742" s="828"/>
      <c r="E2742" s="828"/>
      <c r="F2742" s="828"/>
      <c r="G2742" s="828"/>
      <c r="H2742" s="828"/>
      <c r="I2742" s="641"/>
      <c r="J2742" s="641"/>
      <c r="K2742" s="641"/>
      <c r="L2742" s="642"/>
    </row>
    <row r="2743" spans="1:12" ht="17.100000000000001" customHeight="1">
      <c r="A2743" s="640" t="s">
        <v>14994</v>
      </c>
      <c r="B2743" s="643" t="s">
        <v>14089</v>
      </c>
      <c r="C2743" s="641" t="s">
        <v>14088</v>
      </c>
      <c r="D2743" s="641" t="s">
        <v>14087</v>
      </c>
      <c r="E2743" s="644" t="s">
        <v>14085</v>
      </c>
      <c r="F2743" s="829" t="s">
        <v>14083</v>
      </c>
      <c r="G2743" s="829"/>
      <c r="H2743" s="829" t="s">
        <v>14993</v>
      </c>
      <c r="I2743" s="829"/>
      <c r="J2743" s="829" t="s">
        <v>14082</v>
      </c>
      <c r="K2743" s="829"/>
      <c r="L2743" s="830"/>
    </row>
    <row r="2744" spans="1:12" ht="36" customHeight="1">
      <c r="A2744" s="664" t="s">
        <v>14073</v>
      </c>
      <c r="B2744" s="660" t="s">
        <v>14622</v>
      </c>
      <c r="C2744" s="659" t="s">
        <v>7</v>
      </c>
      <c r="D2744" s="659" t="s">
        <v>8112</v>
      </c>
      <c r="E2744" s="661" t="s">
        <v>49</v>
      </c>
      <c r="F2744" s="831" t="s">
        <v>15968</v>
      </c>
      <c r="G2744" s="831"/>
      <c r="H2744" s="831">
        <v>0.03</v>
      </c>
      <c r="I2744" s="831"/>
      <c r="J2744" s="832">
        <v>0.87</v>
      </c>
      <c r="K2744" s="832"/>
      <c r="L2744" s="833"/>
    </row>
    <row r="2745" spans="1:12" ht="24" customHeight="1">
      <c r="A2745" s="664" t="s">
        <v>14073</v>
      </c>
      <c r="B2745" s="660" t="s">
        <v>14628</v>
      </c>
      <c r="C2745" s="659" t="s">
        <v>7</v>
      </c>
      <c r="D2745" s="659" t="s">
        <v>5482</v>
      </c>
      <c r="E2745" s="661" t="s">
        <v>49</v>
      </c>
      <c r="F2745" s="831" t="s">
        <v>15978</v>
      </c>
      <c r="G2745" s="831"/>
      <c r="H2745" s="831">
        <v>1</v>
      </c>
      <c r="I2745" s="831"/>
      <c r="J2745" s="832">
        <v>3.01</v>
      </c>
      <c r="K2745" s="832"/>
      <c r="L2745" s="833"/>
    </row>
    <row r="2746" spans="1:12" ht="24" customHeight="1">
      <c r="A2746" s="664" t="s">
        <v>14073</v>
      </c>
      <c r="B2746" s="660" t="s">
        <v>14666</v>
      </c>
      <c r="C2746" s="659" t="s">
        <v>7</v>
      </c>
      <c r="D2746" s="659" t="s">
        <v>8155</v>
      </c>
      <c r="E2746" s="661" t="s">
        <v>49</v>
      </c>
      <c r="F2746" s="831" t="s">
        <v>16064</v>
      </c>
      <c r="G2746" s="831"/>
      <c r="H2746" s="831">
        <v>1</v>
      </c>
      <c r="I2746" s="831"/>
      <c r="J2746" s="832">
        <v>12.17</v>
      </c>
      <c r="K2746" s="832"/>
      <c r="L2746" s="833"/>
    </row>
    <row r="2747" spans="1:12" ht="17.100000000000001" customHeight="1">
      <c r="A2747" s="645"/>
      <c r="B2747" s="643"/>
      <c r="C2747" s="643"/>
      <c r="D2747" s="643"/>
      <c r="E2747" s="643"/>
      <c r="F2747" s="643"/>
      <c r="G2747" s="643"/>
      <c r="H2747" s="643"/>
      <c r="I2747" s="643"/>
      <c r="J2747" s="643" t="s">
        <v>14990</v>
      </c>
      <c r="K2747" s="643"/>
      <c r="L2747" s="646" t="s">
        <v>16063</v>
      </c>
    </row>
    <row r="2748" spans="1:12">
      <c r="A2748" s="827" t="s">
        <v>14094</v>
      </c>
      <c r="B2748" s="828"/>
      <c r="C2748" s="828"/>
      <c r="D2748" s="828"/>
      <c r="E2748" s="828"/>
      <c r="F2748" s="828"/>
      <c r="G2748" s="828"/>
      <c r="H2748" s="828"/>
      <c r="I2748" s="641"/>
      <c r="J2748" s="641"/>
      <c r="K2748" s="641"/>
      <c r="L2748" s="642"/>
    </row>
    <row r="2749" spans="1:12" ht="17.100000000000001" customHeight="1">
      <c r="A2749" s="640" t="s">
        <v>14994</v>
      </c>
      <c r="B2749" s="643" t="s">
        <v>14089</v>
      </c>
      <c r="C2749" s="641" t="s">
        <v>14088</v>
      </c>
      <c r="D2749" s="641" t="s">
        <v>14087</v>
      </c>
      <c r="E2749" s="644" t="s">
        <v>14085</v>
      </c>
      <c r="F2749" s="829" t="s">
        <v>14083</v>
      </c>
      <c r="G2749" s="829"/>
      <c r="H2749" s="829" t="s">
        <v>14993</v>
      </c>
      <c r="I2749" s="829"/>
      <c r="J2749" s="829" t="s">
        <v>14082</v>
      </c>
      <c r="K2749" s="829"/>
      <c r="L2749" s="830"/>
    </row>
    <row r="2750" spans="1:12" ht="24" customHeight="1">
      <c r="A2750" s="664" t="s">
        <v>14073</v>
      </c>
      <c r="B2750" s="660" t="s">
        <v>14095</v>
      </c>
      <c r="C2750" s="659" t="s">
        <v>7</v>
      </c>
      <c r="D2750" s="659" t="s">
        <v>11736</v>
      </c>
      <c r="E2750" s="661" t="s">
        <v>26</v>
      </c>
      <c r="F2750" s="831" t="s">
        <v>14996</v>
      </c>
      <c r="G2750" s="831"/>
      <c r="H2750" s="831">
        <v>0.19751469999999999</v>
      </c>
      <c r="I2750" s="831"/>
      <c r="J2750" s="832">
        <v>0.14019999999999999</v>
      </c>
      <c r="K2750" s="832"/>
      <c r="L2750" s="833"/>
    </row>
    <row r="2751" spans="1:12" ht="17.100000000000001" customHeight="1">
      <c r="A2751" s="645"/>
      <c r="B2751" s="643"/>
      <c r="C2751" s="643"/>
      <c r="D2751" s="643"/>
      <c r="E2751" s="643"/>
      <c r="F2751" s="643"/>
      <c r="G2751" s="643"/>
      <c r="H2751" s="643"/>
      <c r="I2751" s="643"/>
      <c r="J2751" s="643" t="s">
        <v>14990</v>
      </c>
      <c r="K2751" s="643"/>
      <c r="L2751" s="646" t="s">
        <v>15318</v>
      </c>
    </row>
    <row r="2752" spans="1:12">
      <c r="A2752" s="827" t="s">
        <v>14096</v>
      </c>
      <c r="B2752" s="828"/>
      <c r="C2752" s="828"/>
      <c r="D2752" s="828"/>
      <c r="E2752" s="828"/>
      <c r="F2752" s="828"/>
      <c r="G2752" s="828"/>
      <c r="H2752" s="828"/>
      <c r="I2752" s="641"/>
      <c r="J2752" s="641"/>
      <c r="K2752" s="641"/>
      <c r="L2752" s="642"/>
    </row>
    <row r="2753" spans="1:12" ht="17.100000000000001" customHeight="1">
      <c r="A2753" s="640" t="s">
        <v>14994</v>
      </c>
      <c r="B2753" s="643" t="s">
        <v>14089</v>
      </c>
      <c r="C2753" s="641" t="s">
        <v>14088</v>
      </c>
      <c r="D2753" s="641" t="s">
        <v>14087</v>
      </c>
      <c r="E2753" s="644" t="s">
        <v>14085</v>
      </c>
      <c r="F2753" s="829" t="s">
        <v>14083</v>
      </c>
      <c r="G2753" s="829"/>
      <c r="H2753" s="829" t="s">
        <v>14993</v>
      </c>
      <c r="I2753" s="829"/>
      <c r="J2753" s="829" t="s">
        <v>14082</v>
      </c>
      <c r="K2753" s="829"/>
      <c r="L2753" s="830"/>
    </row>
    <row r="2754" spans="1:12" ht="24" customHeight="1">
      <c r="A2754" s="664" t="s">
        <v>14073</v>
      </c>
      <c r="B2754" s="660" t="s">
        <v>14097</v>
      </c>
      <c r="C2754" s="659" t="s">
        <v>7</v>
      </c>
      <c r="D2754" s="659" t="s">
        <v>11676</v>
      </c>
      <c r="E2754" s="661" t="s">
        <v>26</v>
      </c>
      <c r="F2754" s="831" t="s">
        <v>14995</v>
      </c>
      <c r="G2754" s="831"/>
      <c r="H2754" s="831">
        <v>0.19751469999999999</v>
      </c>
      <c r="I2754" s="831"/>
      <c r="J2754" s="832">
        <v>1.38E-2</v>
      </c>
      <c r="K2754" s="832"/>
      <c r="L2754" s="833"/>
    </row>
    <row r="2755" spans="1:12" ht="17.100000000000001" customHeight="1">
      <c r="A2755" s="645"/>
      <c r="B2755" s="643"/>
      <c r="C2755" s="643"/>
      <c r="D2755" s="643"/>
      <c r="E2755" s="643"/>
      <c r="F2755" s="643"/>
      <c r="G2755" s="643"/>
      <c r="H2755" s="643"/>
      <c r="I2755" s="643"/>
      <c r="J2755" s="643" t="s">
        <v>14990</v>
      </c>
      <c r="K2755" s="643"/>
      <c r="L2755" s="646" t="s">
        <v>15028</v>
      </c>
    </row>
    <row r="2756" spans="1:12">
      <c r="A2756" s="827" t="s">
        <v>14100</v>
      </c>
      <c r="B2756" s="828"/>
      <c r="C2756" s="828"/>
      <c r="D2756" s="828"/>
      <c r="E2756" s="828"/>
      <c r="F2756" s="828"/>
      <c r="G2756" s="828"/>
      <c r="H2756" s="828"/>
      <c r="I2756" s="641"/>
      <c r="J2756" s="641"/>
      <c r="K2756" s="641"/>
      <c r="L2756" s="642"/>
    </row>
    <row r="2757" spans="1:12" ht="17.100000000000001" customHeight="1">
      <c r="A2757" s="640" t="s">
        <v>14994</v>
      </c>
      <c r="B2757" s="643" t="s">
        <v>14089</v>
      </c>
      <c r="C2757" s="641" t="s">
        <v>14088</v>
      </c>
      <c r="D2757" s="641" t="s">
        <v>14087</v>
      </c>
      <c r="E2757" s="644" t="s">
        <v>14085</v>
      </c>
      <c r="F2757" s="829" t="s">
        <v>14083</v>
      </c>
      <c r="G2757" s="829"/>
      <c r="H2757" s="829" t="s">
        <v>14993</v>
      </c>
      <c r="I2757" s="829"/>
      <c r="J2757" s="829" t="s">
        <v>14082</v>
      </c>
      <c r="K2757" s="829"/>
      <c r="L2757" s="830"/>
    </row>
    <row r="2758" spans="1:12" ht="24" customHeight="1">
      <c r="A2758" s="664" t="s">
        <v>14073</v>
      </c>
      <c r="B2758" s="660" t="s">
        <v>14103</v>
      </c>
      <c r="C2758" s="659" t="s">
        <v>7</v>
      </c>
      <c r="D2758" s="659" t="s">
        <v>11501</v>
      </c>
      <c r="E2758" s="661" t="s">
        <v>26</v>
      </c>
      <c r="F2758" s="831" t="s">
        <v>14992</v>
      </c>
      <c r="G2758" s="831"/>
      <c r="H2758" s="831">
        <v>0.19751469999999999</v>
      </c>
      <c r="I2758" s="831"/>
      <c r="J2758" s="832">
        <v>0.4345</v>
      </c>
      <c r="K2758" s="832"/>
      <c r="L2758" s="833"/>
    </row>
    <row r="2759" spans="1:12" ht="24" customHeight="1">
      <c r="A2759" s="664" t="s">
        <v>14073</v>
      </c>
      <c r="B2759" s="660" t="s">
        <v>14101</v>
      </c>
      <c r="C2759" s="659" t="s">
        <v>7</v>
      </c>
      <c r="D2759" s="659" t="s">
        <v>11582</v>
      </c>
      <c r="E2759" s="661" t="s">
        <v>26</v>
      </c>
      <c r="F2759" s="831" t="s">
        <v>14991</v>
      </c>
      <c r="G2759" s="831"/>
      <c r="H2759" s="831">
        <v>0.19751469999999999</v>
      </c>
      <c r="I2759" s="831"/>
      <c r="J2759" s="832">
        <v>6.9099999999999995E-2</v>
      </c>
      <c r="K2759" s="832"/>
      <c r="L2759" s="833"/>
    </row>
    <row r="2760" spans="1:12" ht="17.100000000000001" customHeight="1">
      <c r="A2760" s="645"/>
      <c r="B2760" s="643"/>
      <c r="C2760" s="643"/>
      <c r="D2760" s="643"/>
      <c r="E2760" s="643"/>
      <c r="F2760" s="643"/>
      <c r="G2760" s="643"/>
      <c r="H2760" s="643"/>
      <c r="I2760" s="643"/>
      <c r="J2760" s="643" t="s">
        <v>14990</v>
      </c>
      <c r="K2760" s="643"/>
      <c r="L2760" s="646" t="s">
        <v>15000</v>
      </c>
    </row>
    <row r="2761" spans="1:12" ht="17.100000000000001" customHeight="1">
      <c r="A2761" s="640" t="s">
        <v>14988</v>
      </c>
      <c r="B2761" s="641"/>
      <c r="C2761" s="641"/>
      <c r="D2761" s="641"/>
      <c r="E2761" s="641"/>
      <c r="F2761" s="641"/>
      <c r="G2761" s="641"/>
      <c r="H2761" s="641"/>
      <c r="I2761" s="641"/>
      <c r="J2761" s="641"/>
      <c r="K2761" s="641"/>
      <c r="L2761" s="642"/>
    </row>
    <row r="2762" spans="1:12" ht="17.100000000000001" customHeight="1">
      <c r="A2762" s="645"/>
      <c r="B2762" s="643"/>
      <c r="C2762" s="643"/>
      <c r="D2762" s="643"/>
      <c r="E2762" s="643"/>
      <c r="F2762" s="643"/>
      <c r="G2762" s="643"/>
      <c r="H2762" s="643"/>
      <c r="I2762" s="643"/>
      <c r="J2762" s="643" t="s">
        <v>14987</v>
      </c>
      <c r="K2762" s="643"/>
      <c r="L2762" s="646" t="s">
        <v>16062</v>
      </c>
    </row>
    <row r="2763" spans="1:12" ht="17.100000000000001" customHeight="1">
      <c r="A2763" s="645"/>
      <c r="B2763" s="643"/>
      <c r="C2763" s="643"/>
      <c r="D2763" s="643"/>
      <c r="E2763" s="643"/>
      <c r="F2763" s="643"/>
      <c r="G2763" s="643"/>
      <c r="H2763" s="643"/>
      <c r="I2763" s="643"/>
      <c r="J2763" s="643" t="s">
        <v>14985</v>
      </c>
      <c r="K2763" s="643" t="s">
        <v>14984</v>
      </c>
      <c r="L2763" s="646" t="s">
        <v>16049</v>
      </c>
    </row>
    <row r="2764" spans="1:12" ht="17.100000000000001" customHeight="1">
      <c r="A2764" s="645"/>
      <c r="B2764" s="643"/>
      <c r="C2764" s="643"/>
      <c r="D2764" s="643"/>
      <c r="E2764" s="643"/>
      <c r="F2764" s="643"/>
      <c r="G2764" s="643"/>
      <c r="H2764" s="643"/>
      <c r="I2764" s="643"/>
      <c r="J2764" s="643" t="s">
        <v>14982</v>
      </c>
      <c r="K2764" s="643"/>
      <c r="L2764" s="646" t="s">
        <v>16061</v>
      </c>
    </row>
    <row r="2765" spans="1:12" ht="17.100000000000001" customHeight="1">
      <c r="A2765" s="645"/>
      <c r="B2765" s="643"/>
      <c r="C2765" s="643"/>
      <c r="D2765" s="643"/>
      <c r="E2765" s="643"/>
      <c r="F2765" s="643"/>
      <c r="G2765" s="643"/>
      <c r="H2765" s="643"/>
      <c r="I2765" s="643"/>
      <c r="J2765" s="643" t="s">
        <v>14980</v>
      </c>
      <c r="K2765" s="643" t="s">
        <v>14873</v>
      </c>
      <c r="L2765" s="646" t="s">
        <v>16060</v>
      </c>
    </row>
    <row r="2766" spans="1:12" ht="17.100000000000001" customHeight="1">
      <c r="A2766" s="645"/>
      <c r="B2766" s="643"/>
      <c r="C2766" s="643"/>
      <c r="D2766" s="643"/>
      <c r="E2766" s="643"/>
      <c r="F2766" s="643"/>
      <c r="G2766" s="643"/>
      <c r="H2766" s="643"/>
      <c r="I2766" s="643"/>
      <c r="J2766" s="643" t="s">
        <v>14978</v>
      </c>
      <c r="K2766" s="643"/>
      <c r="L2766" s="646" t="s">
        <v>16059</v>
      </c>
    </row>
    <row r="2767" spans="1:12" ht="30" customHeight="1">
      <c r="A2767" s="647"/>
      <c r="B2767" s="644"/>
      <c r="C2767" s="644"/>
      <c r="D2767" s="644"/>
      <c r="E2767" s="644"/>
      <c r="F2767" s="644"/>
      <c r="G2767" s="644"/>
      <c r="H2767" s="644"/>
      <c r="I2767" s="644"/>
      <c r="J2767" s="644"/>
      <c r="K2767" s="644"/>
      <c r="L2767" s="648"/>
    </row>
    <row r="2768" spans="1:12" ht="48" customHeight="1">
      <c r="A2768" s="662" t="s">
        <v>16058</v>
      </c>
      <c r="B2768" s="657" t="s">
        <v>14664</v>
      </c>
      <c r="C2768" s="656" t="s">
        <v>7</v>
      </c>
      <c r="D2768" s="656" t="s">
        <v>2135</v>
      </c>
      <c r="E2768" s="658" t="s">
        <v>49</v>
      </c>
      <c r="F2768" s="657"/>
      <c r="G2768" s="657"/>
      <c r="H2768" s="657"/>
      <c r="I2768" s="657"/>
      <c r="J2768" s="657"/>
      <c r="K2768" s="657"/>
      <c r="L2768" s="663"/>
    </row>
    <row r="2769" spans="1:12">
      <c r="A2769" s="827" t="s">
        <v>14098</v>
      </c>
      <c r="B2769" s="828"/>
      <c r="C2769" s="828"/>
      <c r="D2769" s="828"/>
      <c r="E2769" s="828"/>
      <c r="F2769" s="828"/>
      <c r="G2769" s="828"/>
      <c r="H2769" s="828"/>
      <c r="I2769" s="641"/>
      <c r="J2769" s="641"/>
      <c r="K2769" s="641"/>
      <c r="L2769" s="642"/>
    </row>
    <row r="2770" spans="1:12" ht="17.100000000000001" customHeight="1">
      <c r="A2770" s="640" t="s">
        <v>14994</v>
      </c>
      <c r="B2770" s="643" t="s">
        <v>14089</v>
      </c>
      <c r="C2770" s="641" t="s">
        <v>14088</v>
      </c>
      <c r="D2770" s="641" t="s">
        <v>14087</v>
      </c>
      <c r="E2770" s="644" t="s">
        <v>14085</v>
      </c>
      <c r="F2770" s="829" t="s">
        <v>14083</v>
      </c>
      <c r="G2770" s="829"/>
      <c r="H2770" s="829" t="s">
        <v>14993</v>
      </c>
      <c r="I2770" s="829"/>
      <c r="J2770" s="829" t="s">
        <v>14082</v>
      </c>
      <c r="K2770" s="829"/>
      <c r="L2770" s="830"/>
    </row>
    <row r="2771" spans="1:12" ht="24" customHeight="1">
      <c r="A2771" s="664" t="s">
        <v>14073</v>
      </c>
      <c r="B2771" s="660" t="s">
        <v>14277</v>
      </c>
      <c r="C2771" s="659" t="s">
        <v>7</v>
      </c>
      <c r="D2771" s="659" t="s">
        <v>11564</v>
      </c>
      <c r="E2771" s="661" t="s">
        <v>26</v>
      </c>
      <c r="F2771" s="831" t="s">
        <v>15249</v>
      </c>
      <c r="G2771" s="831"/>
      <c r="H2771" s="831">
        <v>0.25866529999999999</v>
      </c>
      <c r="I2771" s="831"/>
      <c r="J2771" s="832">
        <v>0.2147</v>
      </c>
      <c r="K2771" s="832"/>
      <c r="L2771" s="833"/>
    </row>
    <row r="2772" spans="1:12" ht="24" customHeight="1">
      <c r="A2772" s="664" t="s">
        <v>14073</v>
      </c>
      <c r="B2772" s="660" t="s">
        <v>14276</v>
      </c>
      <c r="C2772" s="659" t="s">
        <v>7</v>
      </c>
      <c r="D2772" s="659" t="s">
        <v>11590</v>
      </c>
      <c r="E2772" s="661" t="s">
        <v>26</v>
      </c>
      <c r="F2772" s="831" t="s">
        <v>15248</v>
      </c>
      <c r="G2772" s="831"/>
      <c r="H2772" s="831">
        <v>0.25866529999999999</v>
      </c>
      <c r="I2772" s="831"/>
      <c r="J2772" s="832">
        <v>6.2100000000000002E-2</v>
      </c>
      <c r="K2772" s="832"/>
      <c r="L2772" s="833"/>
    </row>
    <row r="2773" spans="1:12" ht="17.100000000000001" customHeight="1">
      <c r="A2773" s="645"/>
      <c r="B2773" s="643"/>
      <c r="C2773" s="643"/>
      <c r="D2773" s="643"/>
      <c r="E2773" s="643"/>
      <c r="F2773" s="643"/>
      <c r="G2773" s="643"/>
      <c r="H2773" s="643"/>
      <c r="I2773" s="643"/>
      <c r="J2773" s="643" t="s">
        <v>14990</v>
      </c>
      <c r="K2773" s="643"/>
      <c r="L2773" s="646" t="s">
        <v>15131</v>
      </c>
    </row>
    <row r="2774" spans="1:12">
      <c r="A2774" s="827" t="s">
        <v>14092</v>
      </c>
      <c r="B2774" s="828"/>
      <c r="C2774" s="828"/>
      <c r="D2774" s="828"/>
      <c r="E2774" s="828"/>
      <c r="F2774" s="828"/>
      <c r="G2774" s="828"/>
      <c r="H2774" s="828"/>
      <c r="I2774" s="641"/>
      <c r="J2774" s="641"/>
      <c r="K2774" s="641"/>
      <c r="L2774" s="642"/>
    </row>
    <row r="2775" spans="1:12" ht="17.100000000000001" customHeight="1">
      <c r="A2775" s="640" t="s">
        <v>14994</v>
      </c>
      <c r="B2775" s="643" t="s">
        <v>14089</v>
      </c>
      <c r="C2775" s="641" t="s">
        <v>14088</v>
      </c>
      <c r="D2775" s="641" t="s">
        <v>14087</v>
      </c>
      <c r="E2775" s="644" t="s">
        <v>14085</v>
      </c>
      <c r="F2775" s="829" t="s">
        <v>14083</v>
      </c>
      <c r="G2775" s="829"/>
      <c r="H2775" s="829" t="s">
        <v>14993</v>
      </c>
      <c r="I2775" s="829"/>
      <c r="J2775" s="829" t="s">
        <v>14082</v>
      </c>
      <c r="K2775" s="829"/>
      <c r="L2775" s="830"/>
    </row>
    <row r="2776" spans="1:12" ht="24" customHeight="1">
      <c r="A2776" s="664" t="s">
        <v>14073</v>
      </c>
      <c r="B2776" s="660" t="s">
        <v>14290</v>
      </c>
      <c r="C2776" s="659" t="s">
        <v>7</v>
      </c>
      <c r="D2776" s="659" t="s">
        <v>5473</v>
      </c>
      <c r="E2776" s="661" t="s">
        <v>26</v>
      </c>
      <c r="F2776" s="831" t="s">
        <v>15246</v>
      </c>
      <c r="G2776" s="831"/>
      <c r="H2776" s="831">
        <v>0.13140099999999999</v>
      </c>
      <c r="I2776" s="831"/>
      <c r="J2776" s="832">
        <v>0.66879999999999995</v>
      </c>
      <c r="K2776" s="832"/>
      <c r="L2776" s="833"/>
    </row>
    <row r="2777" spans="1:12" ht="24" customHeight="1">
      <c r="A2777" s="664" t="s">
        <v>14073</v>
      </c>
      <c r="B2777" s="660" t="s">
        <v>14278</v>
      </c>
      <c r="C2777" s="659" t="s">
        <v>7</v>
      </c>
      <c r="D2777" s="659" t="s">
        <v>6260</v>
      </c>
      <c r="E2777" s="661" t="s">
        <v>26</v>
      </c>
      <c r="F2777" s="831" t="s">
        <v>15040</v>
      </c>
      <c r="G2777" s="831"/>
      <c r="H2777" s="831">
        <v>0.13140099999999999</v>
      </c>
      <c r="I2777" s="831"/>
      <c r="J2777" s="832">
        <v>0.94479999999999997</v>
      </c>
      <c r="K2777" s="832"/>
      <c r="L2777" s="833"/>
    </row>
    <row r="2778" spans="1:12" ht="17.100000000000001" customHeight="1">
      <c r="A2778" s="645"/>
      <c r="B2778" s="643"/>
      <c r="C2778" s="643"/>
      <c r="D2778" s="643"/>
      <c r="E2778" s="643"/>
      <c r="F2778" s="643"/>
      <c r="G2778" s="643"/>
      <c r="H2778" s="643"/>
      <c r="I2778" s="643"/>
      <c r="J2778" s="643" t="s">
        <v>14990</v>
      </c>
      <c r="K2778" s="643"/>
      <c r="L2778" s="646" t="s">
        <v>16006</v>
      </c>
    </row>
    <row r="2779" spans="1:12">
      <c r="A2779" s="827" t="s">
        <v>14071</v>
      </c>
      <c r="B2779" s="828"/>
      <c r="C2779" s="828"/>
      <c r="D2779" s="828"/>
      <c r="E2779" s="828"/>
      <c r="F2779" s="828"/>
      <c r="G2779" s="828"/>
      <c r="H2779" s="828"/>
      <c r="I2779" s="641"/>
      <c r="J2779" s="641"/>
      <c r="K2779" s="641"/>
      <c r="L2779" s="642"/>
    </row>
    <row r="2780" spans="1:12" ht="17.100000000000001" customHeight="1">
      <c r="A2780" s="640" t="s">
        <v>14994</v>
      </c>
      <c r="B2780" s="643" t="s">
        <v>14089</v>
      </c>
      <c r="C2780" s="641" t="s">
        <v>14088</v>
      </c>
      <c r="D2780" s="641" t="s">
        <v>14087</v>
      </c>
      <c r="E2780" s="644" t="s">
        <v>14085</v>
      </c>
      <c r="F2780" s="829" t="s">
        <v>14083</v>
      </c>
      <c r="G2780" s="829"/>
      <c r="H2780" s="829" t="s">
        <v>14993</v>
      </c>
      <c r="I2780" s="829"/>
      <c r="J2780" s="829" t="s">
        <v>14082</v>
      </c>
      <c r="K2780" s="829"/>
      <c r="L2780" s="830"/>
    </row>
    <row r="2781" spans="1:12" ht="36" customHeight="1">
      <c r="A2781" s="664" t="s">
        <v>14073</v>
      </c>
      <c r="B2781" s="660" t="s">
        <v>14622</v>
      </c>
      <c r="C2781" s="659" t="s">
        <v>7</v>
      </c>
      <c r="D2781" s="659" t="s">
        <v>8112</v>
      </c>
      <c r="E2781" s="661" t="s">
        <v>49</v>
      </c>
      <c r="F2781" s="831" t="s">
        <v>15968</v>
      </c>
      <c r="G2781" s="831"/>
      <c r="H2781" s="831">
        <v>0.02</v>
      </c>
      <c r="I2781" s="831"/>
      <c r="J2781" s="832">
        <v>0.57999999999999996</v>
      </c>
      <c r="K2781" s="832"/>
      <c r="L2781" s="833"/>
    </row>
    <row r="2782" spans="1:12" ht="24" customHeight="1">
      <c r="A2782" s="664" t="s">
        <v>14073</v>
      </c>
      <c r="B2782" s="660" t="s">
        <v>14632</v>
      </c>
      <c r="C2782" s="659" t="s">
        <v>7</v>
      </c>
      <c r="D2782" s="659" t="s">
        <v>5480</v>
      </c>
      <c r="E2782" s="661" t="s">
        <v>49</v>
      </c>
      <c r="F2782" s="831" t="s">
        <v>15348</v>
      </c>
      <c r="G2782" s="831"/>
      <c r="H2782" s="831">
        <v>1</v>
      </c>
      <c r="I2782" s="831"/>
      <c r="J2782" s="832">
        <v>1.86</v>
      </c>
      <c r="K2782" s="832"/>
      <c r="L2782" s="833"/>
    </row>
    <row r="2783" spans="1:12" ht="24" customHeight="1">
      <c r="A2783" s="664" t="s">
        <v>14073</v>
      </c>
      <c r="B2783" s="660" t="s">
        <v>14663</v>
      </c>
      <c r="C2783" s="659" t="s">
        <v>7</v>
      </c>
      <c r="D2783" s="659" t="s">
        <v>6444</v>
      </c>
      <c r="E2783" s="661" t="s">
        <v>49</v>
      </c>
      <c r="F2783" s="831" t="s">
        <v>16057</v>
      </c>
      <c r="G2783" s="831"/>
      <c r="H2783" s="831">
        <v>1</v>
      </c>
      <c r="I2783" s="831"/>
      <c r="J2783" s="832">
        <v>1.54</v>
      </c>
      <c r="K2783" s="832"/>
      <c r="L2783" s="833"/>
    </row>
    <row r="2784" spans="1:12" ht="17.100000000000001" customHeight="1">
      <c r="A2784" s="645"/>
      <c r="B2784" s="643"/>
      <c r="C2784" s="643"/>
      <c r="D2784" s="643"/>
      <c r="E2784" s="643"/>
      <c r="F2784" s="643"/>
      <c r="G2784" s="643"/>
      <c r="H2784" s="643"/>
      <c r="I2784" s="643"/>
      <c r="J2784" s="643" t="s">
        <v>14990</v>
      </c>
      <c r="K2784" s="643"/>
      <c r="L2784" s="646" t="s">
        <v>15868</v>
      </c>
    </row>
    <row r="2785" spans="1:12">
      <c r="A2785" s="827" t="s">
        <v>14094</v>
      </c>
      <c r="B2785" s="828"/>
      <c r="C2785" s="828"/>
      <c r="D2785" s="828"/>
      <c r="E2785" s="828"/>
      <c r="F2785" s="828"/>
      <c r="G2785" s="828"/>
      <c r="H2785" s="828"/>
      <c r="I2785" s="641"/>
      <c r="J2785" s="641"/>
      <c r="K2785" s="641"/>
      <c r="L2785" s="642"/>
    </row>
    <row r="2786" spans="1:12" ht="17.100000000000001" customHeight="1">
      <c r="A2786" s="640" t="s">
        <v>14994</v>
      </c>
      <c r="B2786" s="643" t="s">
        <v>14089</v>
      </c>
      <c r="C2786" s="641" t="s">
        <v>14088</v>
      </c>
      <c r="D2786" s="641" t="s">
        <v>14087</v>
      </c>
      <c r="E2786" s="644" t="s">
        <v>14085</v>
      </c>
      <c r="F2786" s="829" t="s">
        <v>14083</v>
      </c>
      <c r="G2786" s="829"/>
      <c r="H2786" s="829" t="s">
        <v>14993</v>
      </c>
      <c r="I2786" s="829"/>
      <c r="J2786" s="829" t="s">
        <v>14082</v>
      </c>
      <c r="K2786" s="829"/>
      <c r="L2786" s="830"/>
    </row>
    <row r="2787" spans="1:12" ht="24" customHeight="1">
      <c r="A2787" s="664" t="s">
        <v>14073</v>
      </c>
      <c r="B2787" s="660" t="s">
        <v>14095</v>
      </c>
      <c r="C2787" s="659" t="s">
        <v>7</v>
      </c>
      <c r="D2787" s="659" t="s">
        <v>11736</v>
      </c>
      <c r="E2787" s="661" t="s">
        <v>26</v>
      </c>
      <c r="F2787" s="831" t="s">
        <v>14996</v>
      </c>
      <c r="G2787" s="831"/>
      <c r="H2787" s="831">
        <v>0.25866529999999999</v>
      </c>
      <c r="I2787" s="831"/>
      <c r="J2787" s="832">
        <v>0.1837</v>
      </c>
      <c r="K2787" s="832"/>
      <c r="L2787" s="833"/>
    </row>
    <row r="2788" spans="1:12" ht="17.100000000000001" customHeight="1">
      <c r="A2788" s="645"/>
      <c r="B2788" s="643"/>
      <c r="C2788" s="643"/>
      <c r="D2788" s="643"/>
      <c r="E2788" s="643"/>
      <c r="F2788" s="643"/>
      <c r="G2788" s="643"/>
      <c r="H2788" s="643"/>
      <c r="I2788" s="643"/>
      <c r="J2788" s="643" t="s">
        <v>14990</v>
      </c>
      <c r="K2788" s="643"/>
      <c r="L2788" s="646" t="s">
        <v>15096</v>
      </c>
    </row>
    <row r="2789" spans="1:12">
      <c r="A2789" s="827" t="s">
        <v>14096</v>
      </c>
      <c r="B2789" s="828"/>
      <c r="C2789" s="828"/>
      <c r="D2789" s="828"/>
      <c r="E2789" s="828"/>
      <c r="F2789" s="828"/>
      <c r="G2789" s="828"/>
      <c r="H2789" s="828"/>
      <c r="I2789" s="641"/>
      <c r="J2789" s="641"/>
      <c r="K2789" s="641"/>
      <c r="L2789" s="642"/>
    </row>
    <row r="2790" spans="1:12" ht="17.100000000000001" customHeight="1">
      <c r="A2790" s="640" t="s">
        <v>14994</v>
      </c>
      <c r="B2790" s="643" t="s">
        <v>14089</v>
      </c>
      <c r="C2790" s="641" t="s">
        <v>14088</v>
      </c>
      <c r="D2790" s="641" t="s">
        <v>14087</v>
      </c>
      <c r="E2790" s="644" t="s">
        <v>14085</v>
      </c>
      <c r="F2790" s="829" t="s">
        <v>14083</v>
      </c>
      <c r="G2790" s="829"/>
      <c r="H2790" s="829" t="s">
        <v>14993</v>
      </c>
      <c r="I2790" s="829"/>
      <c r="J2790" s="829" t="s">
        <v>14082</v>
      </c>
      <c r="K2790" s="829"/>
      <c r="L2790" s="830"/>
    </row>
    <row r="2791" spans="1:12" ht="24" customHeight="1">
      <c r="A2791" s="664" t="s">
        <v>14073</v>
      </c>
      <c r="B2791" s="660" t="s">
        <v>14097</v>
      </c>
      <c r="C2791" s="659" t="s">
        <v>7</v>
      </c>
      <c r="D2791" s="659" t="s">
        <v>11676</v>
      </c>
      <c r="E2791" s="661" t="s">
        <v>26</v>
      </c>
      <c r="F2791" s="831" t="s">
        <v>14995</v>
      </c>
      <c r="G2791" s="831"/>
      <c r="H2791" s="831">
        <v>0.25866529999999999</v>
      </c>
      <c r="I2791" s="831"/>
      <c r="J2791" s="832">
        <v>1.8100000000000002E-2</v>
      </c>
      <c r="K2791" s="832"/>
      <c r="L2791" s="833"/>
    </row>
    <row r="2792" spans="1:12" ht="17.100000000000001" customHeight="1">
      <c r="A2792" s="645"/>
      <c r="B2792" s="643"/>
      <c r="C2792" s="643"/>
      <c r="D2792" s="643"/>
      <c r="E2792" s="643"/>
      <c r="F2792" s="643"/>
      <c r="G2792" s="643"/>
      <c r="H2792" s="643"/>
      <c r="I2792" s="643"/>
      <c r="J2792" s="643" t="s">
        <v>14990</v>
      </c>
      <c r="K2792" s="643"/>
      <c r="L2792" s="646" t="s">
        <v>15009</v>
      </c>
    </row>
    <row r="2793" spans="1:12">
      <c r="A2793" s="827" t="s">
        <v>14100</v>
      </c>
      <c r="B2793" s="828"/>
      <c r="C2793" s="828"/>
      <c r="D2793" s="828"/>
      <c r="E2793" s="828"/>
      <c r="F2793" s="828"/>
      <c r="G2793" s="828"/>
      <c r="H2793" s="828"/>
      <c r="I2793" s="641"/>
      <c r="J2793" s="641"/>
      <c r="K2793" s="641"/>
      <c r="L2793" s="642"/>
    </row>
    <row r="2794" spans="1:12" ht="17.100000000000001" customHeight="1">
      <c r="A2794" s="640" t="s">
        <v>14994</v>
      </c>
      <c r="B2794" s="643" t="s">
        <v>14089</v>
      </c>
      <c r="C2794" s="641" t="s">
        <v>14088</v>
      </c>
      <c r="D2794" s="641" t="s">
        <v>14087</v>
      </c>
      <c r="E2794" s="644" t="s">
        <v>14085</v>
      </c>
      <c r="F2794" s="829" t="s">
        <v>14083</v>
      </c>
      <c r="G2794" s="829"/>
      <c r="H2794" s="829" t="s">
        <v>14993</v>
      </c>
      <c r="I2794" s="829"/>
      <c r="J2794" s="829" t="s">
        <v>14082</v>
      </c>
      <c r="K2794" s="829"/>
      <c r="L2794" s="830"/>
    </row>
    <row r="2795" spans="1:12" ht="24" customHeight="1">
      <c r="A2795" s="664" t="s">
        <v>14073</v>
      </c>
      <c r="B2795" s="660" t="s">
        <v>14103</v>
      </c>
      <c r="C2795" s="659" t="s">
        <v>7</v>
      </c>
      <c r="D2795" s="659" t="s">
        <v>11501</v>
      </c>
      <c r="E2795" s="661" t="s">
        <v>26</v>
      </c>
      <c r="F2795" s="831" t="s">
        <v>14992</v>
      </c>
      <c r="G2795" s="831"/>
      <c r="H2795" s="831">
        <v>0.25866529999999999</v>
      </c>
      <c r="I2795" s="831"/>
      <c r="J2795" s="832">
        <v>0.56910000000000005</v>
      </c>
      <c r="K2795" s="832"/>
      <c r="L2795" s="833"/>
    </row>
    <row r="2796" spans="1:12" ht="24" customHeight="1">
      <c r="A2796" s="664" t="s">
        <v>14073</v>
      </c>
      <c r="B2796" s="660" t="s">
        <v>14101</v>
      </c>
      <c r="C2796" s="659" t="s">
        <v>7</v>
      </c>
      <c r="D2796" s="659" t="s">
        <v>11582</v>
      </c>
      <c r="E2796" s="661" t="s">
        <v>26</v>
      </c>
      <c r="F2796" s="831" t="s">
        <v>14991</v>
      </c>
      <c r="G2796" s="831"/>
      <c r="H2796" s="831">
        <v>0.25866529999999999</v>
      </c>
      <c r="I2796" s="831"/>
      <c r="J2796" s="832">
        <v>9.0499999999999997E-2</v>
      </c>
      <c r="K2796" s="832"/>
      <c r="L2796" s="833"/>
    </row>
    <row r="2797" spans="1:12" ht="17.100000000000001" customHeight="1">
      <c r="A2797" s="645"/>
      <c r="B2797" s="643"/>
      <c r="C2797" s="643"/>
      <c r="D2797" s="643"/>
      <c r="E2797" s="643"/>
      <c r="F2797" s="643"/>
      <c r="G2797" s="643"/>
      <c r="H2797" s="643"/>
      <c r="I2797" s="643"/>
      <c r="J2797" s="643" t="s">
        <v>14990</v>
      </c>
      <c r="K2797" s="643"/>
      <c r="L2797" s="646" t="s">
        <v>15202</v>
      </c>
    </row>
    <row r="2798" spans="1:12" ht="17.100000000000001" customHeight="1">
      <c r="A2798" s="640" t="s">
        <v>14988</v>
      </c>
      <c r="B2798" s="641"/>
      <c r="C2798" s="641"/>
      <c r="D2798" s="641"/>
      <c r="E2798" s="641"/>
      <c r="F2798" s="641"/>
      <c r="G2798" s="641"/>
      <c r="H2798" s="641"/>
      <c r="I2798" s="641"/>
      <c r="J2798" s="641"/>
      <c r="K2798" s="641"/>
      <c r="L2798" s="642"/>
    </row>
    <row r="2799" spans="1:12" ht="17.100000000000001" customHeight="1">
      <c r="A2799" s="645"/>
      <c r="B2799" s="643"/>
      <c r="C2799" s="643"/>
      <c r="D2799" s="643"/>
      <c r="E2799" s="643"/>
      <c r="F2799" s="643"/>
      <c r="G2799" s="643"/>
      <c r="H2799" s="643"/>
      <c r="I2799" s="643"/>
      <c r="J2799" s="643" t="s">
        <v>14987</v>
      </c>
      <c r="K2799" s="643"/>
      <c r="L2799" s="646" t="s">
        <v>15462</v>
      </c>
    </row>
    <row r="2800" spans="1:12" ht="17.100000000000001" customHeight="1">
      <c r="A2800" s="645"/>
      <c r="B2800" s="643"/>
      <c r="C2800" s="643"/>
      <c r="D2800" s="643"/>
      <c r="E2800" s="643"/>
      <c r="F2800" s="643"/>
      <c r="G2800" s="643"/>
      <c r="H2800" s="643"/>
      <c r="I2800" s="643"/>
      <c r="J2800" s="643" t="s">
        <v>14985</v>
      </c>
      <c r="K2800" s="643" t="s">
        <v>14984</v>
      </c>
      <c r="L2800" s="646" t="s">
        <v>16002</v>
      </c>
    </row>
    <row r="2801" spans="1:12" ht="17.100000000000001" customHeight="1">
      <c r="A2801" s="645"/>
      <c r="B2801" s="643"/>
      <c r="C2801" s="643"/>
      <c r="D2801" s="643"/>
      <c r="E2801" s="643"/>
      <c r="F2801" s="643"/>
      <c r="G2801" s="643"/>
      <c r="H2801" s="643"/>
      <c r="I2801" s="643"/>
      <c r="J2801" s="643" t="s">
        <v>14982</v>
      </c>
      <c r="K2801" s="643"/>
      <c r="L2801" s="646" t="s">
        <v>16056</v>
      </c>
    </row>
    <row r="2802" spans="1:12" ht="17.100000000000001" customHeight="1">
      <c r="A2802" s="645"/>
      <c r="B2802" s="643"/>
      <c r="C2802" s="643"/>
      <c r="D2802" s="643"/>
      <c r="E2802" s="643"/>
      <c r="F2802" s="643"/>
      <c r="G2802" s="643"/>
      <c r="H2802" s="643"/>
      <c r="I2802" s="643"/>
      <c r="J2802" s="643" t="s">
        <v>14980</v>
      </c>
      <c r="K2802" s="643" t="s">
        <v>14873</v>
      </c>
      <c r="L2802" s="646" t="s">
        <v>15080</v>
      </c>
    </row>
    <row r="2803" spans="1:12" ht="17.100000000000001" customHeight="1">
      <c r="A2803" s="645"/>
      <c r="B2803" s="643"/>
      <c r="C2803" s="643"/>
      <c r="D2803" s="643"/>
      <c r="E2803" s="643"/>
      <c r="F2803" s="643"/>
      <c r="G2803" s="643"/>
      <c r="H2803" s="643"/>
      <c r="I2803" s="643"/>
      <c r="J2803" s="643" t="s">
        <v>14978</v>
      </c>
      <c r="K2803" s="643"/>
      <c r="L2803" s="646" t="s">
        <v>16055</v>
      </c>
    </row>
    <row r="2804" spans="1:12" ht="30" customHeight="1">
      <c r="A2804" s="647"/>
      <c r="B2804" s="644"/>
      <c r="C2804" s="644"/>
      <c r="D2804" s="644"/>
      <c r="E2804" s="644"/>
      <c r="F2804" s="644"/>
      <c r="G2804" s="644"/>
      <c r="H2804" s="644"/>
      <c r="I2804" s="644"/>
      <c r="J2804" s="644"/>
      <c r="K2804" s="644"/>
      <c r="L2804" s="648"/>
    </row>
    <row r="2805" spans="1:12" ht="48" customHeight="1">
      <c r="A2805" s="662" t="s">
        <v>16054</v>
      </c>
      <c r="B2805" s="657" t="s">
        <v>14661</v>
      </c>
      <c r="C2805" s="656" t="s">
        <v>7</v>
      </c>
      <c r="D2805" s="656" t="s">
        <v>2128</v>
      </c>
      <c r="E2805" s="658" t="s">
        <v>49</v>
      </c>
      <c r="F2805" s="657"/>
      <c r="G2805" s="657"/>
      <c r="H2805" s="657"/>
      <c r="I2805" s="657"/>
      <c r="J2805" s="657"/>
      <c r="K2805" s="657"/>
      <c r="L2805" s="663"/>
    </row>
    <row r="2806" spans="1:12">
      <c r="A2806" s="827" t="s">
        <v>14098</v>
      </c>
      <c r="B2806" s="828"/>
      <c r="C2806" s="828"/>
      <c r="D2806" s="828"/>
      <c r="E2806" s="828"/>
      <c r="F2806" s="828"/>
      <c r="G2806" s="828"/>
      <c r="H2806" s="828"/>
      <c r="I2806" s="641"/>
      <c r="J2806" s="641"/>
      <c r="K2806" s="641"/>
      <c r="L2806" s="642"/>
    </row>
    <row r="2807" spans="1:12" ht="17.100000000000001" customHeight="1">
      <c r="A2807" s="640" t="s">
        <v>14994</v>
      </c>
      <c r="B2807" s="643" t="s">
        <v>14089</v>
      </c>
      <c r="C2807" s="641" t="s">
        <v>14088</v>
      </c>
      <c r="D2807" s="641" t="s">
        <v>14087</v>
      </c>
      <c r="E2807" s="644" t="s">
        <v>14085</v>
      </c>
      <c r="F2807" s="829" t="s">
        <v>14083</v>
      </c>
      <c r="G2807" s="829"/>
      <c r="H2807" s="829" t="s">
        <v>14993</v>
      </c>
      <c r="I2807" s="829"/>
      <c r="J2807" s="829" t="s">
        <v>14082</v>
      </c>
      <c r="K2807" s="829"/>
      <c r="L2807" s="830"/>
    </row>
    <row r="2808" spans="1:12" ht="24" customHeight="1">
      <c r="A2808" s="664" t="s">
        <v>14073</v>
      </c>
      <c r="B2808" s="660" t="s">
        <v>14277</v>
      </c>
      <c r="C2808" s="659" t="s">
        <v>7</v>
      </c>
      <c r="D2808" s="659" t="s">
        <v>11564</v>
      </c>
      <c r="E2808" s="661" t="s">
        <v>26</v>
      </c>
      <c r="F2808" s="831" t="s">
        <v>15249</v>
      </c>
      <c r="G2808" s="831"/>
      <c r="H2808" s="831">
        <v>0.19716939999999999</v>
      </c>
      <c r="I2808" s="831"/>
      <c r="J2808" s="832">
        <v>0.16370000000000001</v>
      </c>
      <c r="K2808" s="832"/>
      <c r="L2808" s="833"/>
    </row>
    <row r="2809" spans="1:12" ht="24" customHeight="1">
      <c r="A2809" s="664" t="s">
        <v>14073</v>
      </c>
      <c r="B2809" s="660" t="s">
        <v>14276</v>
      </c>
      <c r="C2809" s="659" t="s">
        <v>7</v>
      </c>
      <c r="D2809" s="659" t="s">
        <v>11590</v>
      </c>
      <c r="E2809" s="661" t="s">
        <v>26</v>
      </c>
      <c r="F2809" s="831" t="s">
        <v>15248</v>
      </c>
      <c r="G2809" s="831"/>
      <c r="H2809" s="831">
        <v>0.19716939999999999</v>
      </c>
      <c r="I2809" s="831"/>
      <c r="J2809" s="832">
        <v>4.7300000000000002E-2</v>
      </c>
      <c r="K2809" s="832"/>
      <c r="L2809" s="833"/>
    </row>
    <row r="2810" spans="1:12" ht="17.100000000000001" customHeight="1">
      <c r="A2810" s="645"/>
      <c r="B2810" s="643"/>
      <c r="C2810" s="643"/>
      <c r="D2810" s="643"/>
      <c r="E2810" s="643"/>
      <c r="F2810" s="643"/>
      <c r="G2810" s="643"/>
      <c r="H2810" s="643"/>
      <c r="I2810" s="643"/>
      <c r="J2810" s="643" t="s">
        <v>14990</v>
      </c>
      <c r="K2810" s="643"/>
      <c r="L2810" s="646" t="s">
        <v>15010</v>
      </c>
    </row>
    <row r="2811" spans="1:12">
      <c r="A2811" s="827" t="s">
        <v>14092</v>
      </c>
      <c r="B2811" s="828"/>
      <c r="C2811" s="828"/>
      <c r="D2811" s="828"/>
      <c r="E2811" s="828"/>
      <c r="F2811" s="828"/>
      <c r="G2811" s="828"/>
      <c r="H2811" s="828"/>
      <c r="I2811" s="641"/>
      <c r="J2811" s="641"/>
      <c r="K2811" s="641"/>
      <c r="L2811" s="642"/>
    </row>
    <row r="2812" spans="1:12" ht="17.100000000000001" customHeight="1">
      <c r="A2812" s="640" t="s">
        <v>14994</v>
      </c>
      <c r="B2812" s="643" t="s">
        <v>14089</v>
      </c>
      <c r="C2812" s="641" t="s">
        <v>14088</v>
      </c>
      <c r="D2812" s="641" t="s">
        <v>14087</v>
      </c>
      <c r="E2812" s="644" t="s">
        <v>14085</v>
      </c>
      <c r="F2812" s="829" t="s">
        <v>14083</v>
      </c>
      <c r="G2812" s="829"/>
      <c r="H2812" s="829" t="s">
        <v>14993</v>
      </c>
      <c r="I2812" s="829"/>
      <c r="J2812" s="829" t="s">
        <v>14082</v>
      </c>
      <c r="K2812" s="829"/>
      <c r="L2812" s="830"/>
    </row>
    <row r="2813" spans="1:12" ht="24" customHeight="1">
      <c r="A2813" s="664" t="s">
        <v>14073</v>
      </c>
      <c r="B2813" s="660" t="s">
        <v>14290</v>
      </c>
      <c r="C2813" s="659" t="s">
        <v>7</v>
      </c>
      <c r="D2813" s="659" t="s">
        <v>5473</v>
      </c>
      <c r="E2813" s="661" t="s">
        <v>26</v>
      </c>
      <c r="F2813" s="831" t="s">
        <v>15246</v>
      </c>
      <c r="G2813" s="831"/>
      <c r="H2813" s="831">
        <v>0.1004311</v>
      </c>
      <c r="I2813" s="831"/>
      <c r="J2813" s="832">
        <v>0.51119999999999999</v>
      </c>
      <c r="K2813" s="832"/>
      <c r="L2813" s="833"/>
    </row>
    <row r="2814" spans="1:12" ht="24" customHeight="1">
      <c r="A2814" s="664" t="s">
        <v>14073</v>
      </c>
      <c r="B2814" s="660" t="s">
        <v>14278</v>
      </c>
      <c r="C2814" s="659" t="s">
        <v>7</v>
      </c>
      <c r="D2814" s="659" t="s">
        <v>6260</v>
      </c>
      <c r="E2814" s="661" t="s">
        <v>26</v>
      </c>
      <c r="F2814" s="831" t="s">
        <v>15040</v>
      </c>
      <c r="G2814" s="831"/>
      <c r="H2814" s="831">
        <v>0.1004311</v>
      </c>
      <c r="I2814" s="831"/>
      <c r="J2814" s="832">
        <v>0.72209999999999996</v>
      </c>
      <c r="K2814" s="832"/>
      <c r="L2814" s="833"/>
    </row>
    <row r="2815" spans="1:12" ht="17.100000000000001" customHeight="1">
      <c r="A2815" s="645"/>
      <c r="B2815" s="643"/>
      <c r="C2815" s="643"/>
      <c r="D2815" s="643"/>
      <c r="E2815" s="643"/>
      <c r="F2815" s="643"/>
      <c r="G2815" s="643"/>
      <c r="H2815" s="643"/>
      <c r="I2815" s="643"/>
      <c r="J2815" s="643" t="s">
        <v>14990</v>
      </c>
      <c r="K2815" s="643"/>
      <c r="L2815" s="646" t="s">
        <v>15383</v>
      </c>
    </row>
    <row r="2816" spans="1:12">
      <c r="A2816" s="827" t="s">
        <v>14071</v>
      </c>
      <c r="B2816" s="828"/>
      <c r="C2816" s="828"/>
      <c r="D2816" s="828"/>
      <c r="E2816" s="828"/>
      <c r="F2816" s="828"/>
      <c r="G2816" s="828"/>
      <c r="H2816" s="828"/>
      <c r="I2816" s="641"/>
      <c r="J2816" s="641"/>
      <c r="K2816" s="641"/>
      <c r="L2816" s="642"/>
    </row>
    <row r="2817" spans="1:12" ht="17.100000000000001" customHeight="1">
      <c r="A2817" s="640" t="s">
        <v>14994</v>
      </c>
      <c r="B2817" s="643" t="s">
        <v>14089</v>
      </c>
      <c r="C2817" s="641" t="s">
        <v>14088</v>
      </c>
      <c r="D2817" s="641" t="s">
        <v>14087</v>
      </c>
      <c r="E2817" s="644" t="s">
        <v>14085</v>
      </c>
      <c r="F2817" s="829" t="s">
        <v>14083</v>
      </c>
      <c r="G2817" s="829"/>
      <c r="H2817" s="829" t="s">
        <v>14993</v>
      </c>
      <c r="I2817" s="829"/>
      <c r="J2817" s="829" t="s">
        <v>14082</v>
      </c>
      <c r="K2817" s="829"/>
      <c r="L2817" s="830"/>
    </row>
    <row r="2818" spans="1:12" ht="24" customHeight="1">
      <c r="A2818" s="664" t="s">
        <v>14073</v>
      </c>
      <c r="B2818" s="660" t="s">
        <v>14439</v>
      </c>
      <c r="C2818" s="659" t="s">
        <v>7</v>
      </c>
      <c r="D2818" s="659" t="s">
        <v>9083</v>
      </c>
      <c r="E2818" s="661" t="s">
        <v>49</v>
      </c>
      <c r="F2818" s="831" t="s">
        <v>15348</v>
      </c>
      <c r="G2818" s="831"/>
      <c r="H2818" s="831">
        <v>2.1000000000000001E-2</v>
      </c>
      <c r="I2818" s="831"/>
      <c r="J2818" s="832">
        <v>0.03</v>
      </c>
      <c r="K2818" s="832"/>
      <c r="L2818" s="833"/>
    </row>
    <row r="2819" spans="1:12" ht="24" customHeight="1">
      <c r="A2819" s="664" t="s">
        <v>14073</v>
      </c>
      <c r="B2819" s="660" t="s">
        <v>14440</v>
      </c>
      <c r="C2819" s="659" t="s">
        <v>7</v>
      </c>
      <c r="D2819" s="659" t="s">
        <v>5456</v>
      </c>
      <c r="E2819" s="661" t="s">
        <v>49</v>
      </c>
      <c r="F2819" s="831" t="s">
        <v>15347</v>
      </c>
      <c r="G2819" s="831"/>
      <c r="H2819" s="831">
        <v>9.9000000000000008E-3</v>
      </c>
      <c r="I2819" s="831"/>
      <c r="J2819" s="832">
        <v>0.79</v>
      </c>
      <c r="K2819" s="832"/>
      <c r="L2819" s="833"/>
    </row>
    <row r="2820" spans="1:12" ht="24" customHeight="1">
      <c r="A2820" s="664" t="s">
        <v>14073</v>
      </c>
      <c r="B2820" s="660" t="s">
        <v>14438</v>
      </c>
      <c r="C2820" s="659" t="s">
        <v>7</v>
      </c>
      <c r="D2820" s="659" t="s">
        <v>8116</v>
      </c>
      <c r="E2820" s="661" t="s">
        <v>49</v>
      </c>
      <c r="F2820" s="831" t="s">
        <v>15346</v>
      </c>
      <c r="G2820" s="831"/>
      <c r="H2820" s="831">
        <v>1.4999999999999999E-2</v>
      </c>
      <c r="I2820" s="831"/>
      <c r="J2820" s="832">
        <v>1.04</v>
      </c>
      <c r="K2820" s="832"/>
      <c r="L2820" s="833"/>
    </row>
    <row r="2821" spans="1:12" ht="24" customHeight="1">
      <c r="A2821" s="664" t="s">
        <v>14073</v>
      </c>
      <c r="B2821" s="660" t="s">
        <v>14660</v>
      </c>
      <c r="C2821" s="659" t="s">
        <v>7</v>
      </c>
      <c r="D2821" s="659" t="s">
        <v>6436</v>
      </c>
      <c r="E2821" s="661" t="s">
        <v>49</v>
      </c>
      <c r="F2821" s="831" t="s">
        <v>16052</v>
      </c>
      <c r="G2821" s="831"/>
      <c r="H2821" s="831">
        <v>1</v>
      </c>
      <c r="I2821" s="831"/>
      <c r="J2821" s="832">
        <v>2.2400000000000002</v>
      </c>
      <c r="K2821" s="832"/>
      <c r="L2821" s="833"/>
    </row>
    <row r="2822" spans="1:12" ht="17.100000000000001" customHeight="1">
      <c r="A2822" s="645"/>
      <c r="B2822" s="643"/>
      <c r="C2822" s="643"/>
      <c r="D2822" s="643"/>
      <c r="E2822" s="643"/>
      <c r="F2822" s="643"/>
      <c r="G2822" s="643"/>
      <c r="H2822" s="643"/>
      <c r="I2822" s="643"/>
      <c r="J2822" s="643" t="s">
        <v>14990</v>
      </c>
      <c r="K2822" s="643"/>
      <c r="L2822" s="646" t="s">
        <v>16051</v>
      </c>
    </row>
    <row r="2823" spans="1:12">
      <c r="A2823" s="827" t="s">
        <v>14094</v>
      </c>
      <c r="B2823" s="828"/>
      <c r="C2823" s="828"/>
      <c r="D2823" s="828"/>
      <c r="E2823" s="828"/>
      <c r="F2823" s="828"/>
      <c r="G2823" s="828"/>
      <c r="H2823" s="828"/>
      <c r="I2823" s="641"/>
      <c r="J2823" s="641"/>
      <c r="K2823" s="641"/>
      <c r="L2823" s="642"/>
    </row>
    <row r="2824" spans="1:12" ht="17.100000000000001" customHeight="1">
      <c r="A2824" s="640" t="s">
        <v>14994</v>
      </c>
      <c r="B2824" s="643" t="s">
        <v>14089</v>
      </c>
      <c r="C2824" s="641" t="s">
        <v>14088</v>
      </c>
      <c r="D2824" s="641" t="s">
        <v>14087</v>
      </c>
      <c r="E2824" s="644" t="s">
        <v>14085</v>
      </c>
      <c r="F2824" s="829" t="s">
        <v>14083</v>
      </c>
      <c r="G2824" s="829"/>
      <c r="H2824" s="829" t="s">
        <v>14993</v>
      </c>
      <c r="I2824" s="829"/>
      <c r="J2824" s="829" t="s">
        <v>14082</v>
      </c>
      <c r="K2824" s="829"/>
      <c r="L2824" s="830"/>
    </row>
    <row r="2825" spans="1:12" ht="24" customHeight="1">
      <c r="A2825" s="664" t="s">
        <v>14073</v>
      </c>
      <c r="B2825" s="660" t="s">
        <v>14095</v>
      </c>
      <c r="C2825" s="659" t="s">
        <v>7</v>
      </c>
      <c r="D2825" s="659" t="s">
        <v>11736</v>
      </c>
      <c r="E2825" s="661" t="s">
        <v>26</v>
      </c>
      <c r="F2825" s="831" t="s">
        <v>14996</v>
      </c>
      <c r="G2825" s="831"/>
      <c r="H2825" s="831">
        <v>0.19716939999999999</v>
      </c>
      <c r="I2825" s="831"/>
      <c r="J2825" s="832">
        <v>0.14000000000000001</v>
      </c>
      <c r="K2825" s="832"/>
      <c r="L2825" s="833"/>
    </row>
    <row r="2826" spans="1:12" ht="17.100000000000001" customHeight="1">
      <c r="A2826" s="645"/>
      <c r="B2826" s="643"/>
      <c r="C2826" s="643"/>
      <c r="D2826" s="643"/>
      <c r="E2826" s="643"/>
      <c r="F2826" s="643"/>
      <c r="G2826" s="643"/>
      <c r="H2826" s="643"/>
      <c r="I2826" s="643"/>
      <c r="J2826" s="643" t="s">
        <v>14990</v>
      </c>
      <c r="K2826" s="643"/>
      <c r="L2826" s="646" t="s">
        <v>15318</v>
      </c>
    </row>
    <row r="2827" spans="1:12">
      <c r="A2827" s="827" t="s">
        <v>14096</v>
      </c>
      <c r="B2827" s="828"/>
      <c r="C2827" s="828"/>
      <c r="D2827" s="828"/>
      <c r="E2827" s="828"/>
      <c r="F2827" s="828"/>
      <c r="G2827" s="828"/>
      <c r="H2827" s="828"/>
      <c r="I2827" s="641"/>
      <c r="J2827" s="641"/>
      <c r="K2827" s="641"/>
      <c r="L2827" s="642"/>
    </row>
    <row r="2828" spans="1:12" ht="17.100000000000001" customHeight="1">
      <c r="A2828" s="640" t="s">
        <v>14994</v>
      </c>
      <c r="B2828" s="643" t="s">
        <v>14089</v>
      </c>
      <c r="C2828" s="641" t="s">
        <v>14088</v>
      </c>
      <c r="D2828" s="641" t="s">
        <v>14087</v>
      </c>
      <c r="E2828" s="644" t="s">
        <v>14085</v>
      </c>
      <c r="F2828" s="829" t="s">
        <v>14083</v>
      </c>
      <c r="G2828" s="829"/>
      <c r="H2828" s="829" t="s">
        <v>14993</v>
      </c>
      <c r="I2828" s="829"/>
      <c r="J2828" s="829" t="s">
        <v>14082</v>
      </c>
      <c r="K2828" s="829"/>
      <c r="L2828" s="830"/>
    </row>
    <row r="2829" spans="1:12" ht="24" customHeight="1">
      <c r="A2829" s="664" t="s">
        <v>14073</v>
      </c>
      <c r="B2829" s="660" t="s">
        <v>14097</v>
      </c>
      <c r="C2829" s="659" t="s">
        <v>7</v>
      </c>
      <c r="D2829" s="659" t="s">
        <v>11676</v>
      </c>
      <c r="E2829" s="661" t="s">
        <v>26</v>
      </c>
      <c r="F2829" s="831" t="s">
        <v>14995</v>
      </c>
      <c r="G2829" s="831"/>
      <c r="H2829" s="831">
        <v>0.19716939999999999</v>
      </c>
      <c r="I2829" s="831"/>
      <c r="J2829" s="832">
        <v>1.38E-2</v>
      </c>
      <c r="K2829" s="832"/>
      <c r="L2829" s="833"/>
    </row>
    <row r="2830" spans="1:12" ht="17.100000000000001" customHeight="1">
      <c r="A2830" s="645"/>
      <c r="B2830" s="643"/>
      <c r="C2830" s="643"/>
      <c r="D2830" s="643"/>
      <c r="E2830" s="643"/>
      <c r="F2830" s="643"/>
      <c r="G2830" s="643"/>
      <c r="H2830" s="643"/>
      <c r="I2830" s="643"/>
      <c r="J2830" s="643" t="s">
        <v>14990</v>
      </c>
      <c r="K2830" s="643"/>
      <c r="L2830" s="646" t="s">
        <v>15028</v>
      </c>
    </row>
    <row r="2831" spans="1:12">
      <c r="A2831" s="827" t="s">
        <v>14100</v>
      </c>
      <c r="B2831" s="828"/>
      <c r="C2831" s="828"/>
      <c r="D2831" s="828"/>
      <c r="E2831" s="828"/>
      <c r="F2831" s="828"/>
      <c r="G2831" s="828"/>
      <c r="H2831" s="828"/>
      <c r="I2831" s="641"/>
      <c r="J2831" s="641"/>
      <c r="K2831" s="641"/>
      <c r="L2831" s="642"/>
    </row>
    <row r="2832" spans="1:12" ht="17.100000000000001" customHeight="1">
      <c r="A2832" s="640" t="s">
        <v>14994</v>
      </c>
      <c r="B2832" s="643" t="s">
        <v>14089</v>
      </c>
      <c r="C2832" s="641" t="s">
        <v>14088</v>
      </c>
      <c r="D2832" s="641" t="s">
        <v>14087</v>
      </c>
      <c r="E2832" s="644" t="s">
        <v>14085</v>
      </c>
      <c r="F2832" s="829" t="s">
        <v>14083</v>
      </c>
      <c r="G2832" s="829"/>
      <c r="H2832" s="829" t="s">
        <v>14993</v>
      </c>
      <c r="I2832" s="829"/>
      <c r="J2832" s="829" t="s">
        <v>14082</v>
      </c>
      <c r="K2832" s="829"/>
      <c r="L2832" s="830"/>
    </row>
    <row r="2833" spans="1:12" ht="24" customHeight="1">
      <c r="A2833" s="664" t="s">
        <v>14073</v>
      </c>
      <c r="B2833" s="660" t="s">
        <v>14103</v>
      </c>
      <c r="C2833" s="659" t="s">
        <v>7</v>
      </c>
      <c r="D2833" s="659" t="s">
        <v>11501</v>
      </c>
      <c r="E2833" s="661" t="s">
        <v>26</v>
      </c>
      <c r="F2833" s="831" t="s">
        <v>14992</v>
      </c>
      <c r="G2833" s="831"/>
      <c r="H2833" s="831">
        <v>0.19716939999999999</v>
      </c>
      <c r="I2833" s="831"/>
      <c r="J2833" s="832">
        <v>0.43380000000000002</v>
      </c>
      <c r="K2833" s="832"/>
      <c r="L2833" s="833"/>
    </row>
    <row r="2834" spans="1:12" ht="24" customHeight="1">
      <c r="A2834" s="664" t="s">
        <v>14073</v>
      </c>
      <c r="B2834" s="660" t="s">
        <v>14101</v>
      </c>
      <c r="C2834" s="659" t="s">
        <v>7</v>
      </c>
      <c r="D2834" s="659" t="s">
        <v>11582</v>
      </c>
      <c r="E2834" s="661" t="s">
        <v>26</v>
      </c>
      <c r="F2834" s="831" t="s">
        <v>14991</v>
      </c>
      <c r="G2834" s="831"/>
      <c r="H2834" s="831">
        <v>0.19716939999999999</v>
      </c>
      <c r="I2834" s="831"/>
      <c r="J2834" s="832">
        <v>6.9000000000000006E-2</v>
      </c>
      <c r="K2834" s="832"/>
      <c r="L2834" s="833"/>
    </row>
    <row r="2835" spans="1:12" ht="17.100000000000001" customHeight="1">
      <c r="A2835" s="645"/>
      <c r="B2835" s="643"/>
      <c r="C2835" s="643"/>
      <c r="D2835" s="643"/>
      <c r="E2835" s="643"/>
      <c r="F2835" s="643"/>
      <c r="G2835" s="643"/>
      <c r="H2835" s="643"/>
      <c r="I2835" s="643"/>
      <c r="J2835" s="643" t="s">
        <v>14990</v>
      </c>
      <c r="K2835" s="643"/>
      <c r="L2835" s="646" t="s">
        <v>15000</v>
      </c>
    </row>
    <row r="2836" spans="1:12" ht="17.100000000000001" customHeight="1">
      <c r="A2836" s="640" t="s">
        <v>14988</v>
      </c>
      <c r="B2836" s="641"/>
      <c r="C2836" s="641"/>
      <c r="D2836" s="641"/>
      <c r="E2836" s="641"/>
      <c r="F2836" s="641"/>
      <c r="G2836" s="641"/>
      <c r="H2836" s="641"/>
      <c r="I2836" s="641"/>
      <c r="J2836" s="641"/>
      <c r="K2836" s="641"/>
      <c r="L2836" s="642"/>
    </row>
    <row r="2837" spans="1:12" ht="17.100000000000001" customHeight="1">
      <c r="A2837" s="645"/>
      <c r="B2837" s="643"/>
      <c r="C2837" s="643"/>
      <c r="D2837" s="643"/>
      <c r="E2837" s="643"/>
      <c r="F2837" s="643"/>
      <c r="G2837" s="643"/>
      <c r="H2837" s="643"/>
      <c r="I2837" s="643"/>
      <c r="J2837" s="643" t="s">
        <v>14987</v>
      </c>
      <c r="K2837" s="643"/>
      <c r="L2837" s="646" t="s">
        <v>16050</v>
      </c>
    </row>
    <row r="2838" spans="1:12" ht="17.100000000000001" customHeight="1">
      <c r="A2838" s="645"/>
      <c r="B2838" s="643"/>
      <c r="C2838" s="643"/>
      <c r="D2838" s="643"/>
      <c r="E2838" s="643"/>
      <c r="F2838" s="643"/>
      <c r="G2838" s="643"/>
      <c r="H2838" s="643"/>
      <c r="I2838" s="643"/>
      <c r="J2838" s="643" t="s">
        <v>14985</v>
      </c>
      <c r="K2838" s="643" t="s">
        <v>14984</v>
      </c>
      <c r="L2838" s="646" t="s">
        <v>16049</v>
      </c>
    </row>
    <row r="2839" spans="1:12" ht="17.100000000000001" customHeight="1">
      <c r="A2839" s="645"/>
      <c r="B2839" s="643"/>
      <c r="C2839" s="643"/>
      <c r="D2839" s="643"/>
      <c r="E2839" s="643"/>
      <c r="F2839" s="643"/>
      <c r="G2839" s="643"/>
      <c r="H2839" s="643"/>
      <c r="I2839" s="643"/>
      <c r="J2839" s="643" t="s">
        <v>14982</v>
      </c>
      <c r="K2839" s="643"/>
      <c r="L2839" s="646" t="s">
        <v>16048</v>
      </c>
    </row>
    <row r="2840" spans="1:12" ht="17.100000000000001" customHeight="1">
      <c r="A2840" s="645"/>
      <c r="B2840" s="643"/>
      <c r="C2840" s="643"/>
      <c r="D2840" s="643"/>
      <c r="E2840" s="643"/>
      <c r="F2840" s="643"/>
      <c r="G2840" s="643"/>
      <c r="H2840" s="643"/>
      <c r="I2840" s="643"/>
      <c r="J2840" s="643" t="s">
        <v>14980</v>
      </c>
      <c r="K2840" s="643" t="s">
        <v>14873</v>
      </c>
      <c r="L2840" s="646" t="s">
        <v>16047</v>
      </c>
    </row>
    <row r="2841" spans="1:12" ht="17.100000000000001" customHeight="1">
      <c r="A2841" s="645"/>
      <c r="B2841" s="643"/>
      <c r="C2841" s="643"/>
      <c r="D2841" s="643"/>
      <c r="E2841" s="643"/>
      <c r="F2841" s="643"/>
      <c r="G2841" s="643"/>
      <c r="H2841" s="643"/>
      <c r="I2841" s="643"/>
      <c r="J2841" s="643" t="s">
        <v>14978</v>
      </c>
      <c r="K2841" s="643"/>
      <c r="L2841" s="646" t="s">
        <v>16046</v>
      </c>
    </row>
    <row r="2842" spans="1:12" ht="30" customHeight="1">
      <c r="A2842" s="647"/>
      <c r="B2842" s="644"/>
      <c r="C2842" s="644"/>
      <c r="D2842" s="644"/>
      <c r="E2842" s="644"/>
      <c r="F2842" s="644"/>
      <c r="G2842" s="644"/>
      <c r="H2842" s="644"/>
      <c r="I2842" s="644"/>
      <c r="J2842" s="644"/>
      <c r="K2842" s="644"/>
      <c r="L2842" s="648"/>
    </row>
    <row r="2843" spans="1:12" ht="48" customHeight="1">
      <c r="A2843" s="662" t="s">
        <v>16053</v>
      </c>
      <c r="B2843" s="657" t="s">
        <v>14661</v>
      </c>
      <c r="C2843" s="656" t="s">
        <v>7</v>
      </c>
      <c r="D2843" s="656" t="s">
        <v>2128</v>
      </c>
      <c r="E2843" s="658" t="s">
        <v>49</v>
      </c>
      <c r="F2843" s="657"/>
      <c r="G2843" s="657"/>
      <c r="H2843" s="657"/>
      <c r="I2843" s="657"/>
      <c r="J2843" s="657"/>
      <c r="K2843" s="657"/>
      <c r="L2843" s="663"/>
    </row>
    <row r="2844" spans="1:12">
      <c r="A2844" s="827" t="s">
        <v>14098</v>
      </c>
      <c r="B2844" s="828"/>
      <c r="C2844" s="828"/>
      <c r="D2844" s="828"/>
      <c r="E2844" s="828"/>
      <c r="F2844" s="828"/>
      <c r="G2844" s="828"/>
      <c r="H2844" s="828"/>
      <c r="I2844" s="641"/>
      <c r="J2844" s="641"/>
      <c r="K2844" s="641"/>
      <c r="L2844" s="642"/>
    </row>
    <row r="2845" spans="1:12" ht="17.100000000000001" customHeight="1">
      <c r="A2845" s="640" t="s">
        <v>14994</v>
      </c>
      <c r="B2845" s="643" t="s">
        <v>14089</v>
      </c>
      <c r="C2845" s="641" t="s">
        <v>14088</v>
      </c>
      <c r="D2845" s="641" t="s">
        <v>14087</v>
      </c>
      <c r="E2845" s="644" t="s">
        <v>14085</v>
      </c>
      <c r="F2845" s="829" t="s">
        <v>14083</v>
      </c>
      <c r="G2845" s="829"/>
      <c r="H2845" s="829" t="s">
        <v>14993</v>
      </c>
      <c r="I2845" s="829"/>
      <c r="J2845" s="829" t="s">
        <v>14082</v>
      </c>
      <c r="K2845" s="829"/>
      <c r="L2845" s="830"/>
    </row>
    <row r="2846" spans="1:12" ht="24" customHeight="1">
      <c r="A2846" s="664" t="s">
        <v>14073</v>
      </c>
      <c r="B2846" s="660" t="s">
        <v>14277</v>
      </c>
      <c r="C2846" s="659" t="s">
        <v>7</v>
      </c>
      <c r="D2846" s="659" t="s">
        <v>11564</v>
      </c>
      <c r="E2846" s="661" t="s">
        <v>26</v>
      </c>
      <c r="F2846" s="831" t="s">
        <v>15249</v>
      </c>
      <c r="G2846" s="831"/>
      <c r="H2846" s="831">
        <v>0.19716939999999999</v>
      </c>
      <c r="I2846" s="831"/>
      <c r="J2846" s="832">
        <v>0.16370000000000001</v>
      </c>
      <c r="K2846" s="832"/>
      <c r="L2846" s="833"/>
    </row>
    <row r="2847" spans="1:12" ht="24" customHeight="1">
      <c r="A2847" s="664" t="s">
        <v>14073</v>
      </c>
      <c r="B2847" s="660" t="s">
        <v>14276</v>
      </c>
      <c r="C2847" s="659" t="s">
        <v>7</v>
      </c>
      <c r="D2847" s="659" t="s">
        <v>11590</v>
      </c>
      <c r="E2847" s="661" t="s">
        <v>26</v>
      </c>
      <c r="F2847" s="831" t="s">
        <v>15248</v>
      </c>
      <c r="G2847" s="831"/>
      <c r="H2847" s="831">
        <v>0.19716939999999999</v>
      </c>
      <c r="I2847" s="831"/>
      <c r="J2847" s="832">
        <v>4.7300000000000002E-2</v>
      </c>
      <c r="K2847" s="832"/>
      <c r="L2847" s="833"/>
    </row>
    <row r="2848" spans="1:12" ht="17.100000000000001" customHeight="1">
      <c r="A2848" s="645"/>
      <c r="B2848" s="643"/>
      <c r="C2848" s="643"/>
      <c r="D2848" s="643"/>
      <c r="E2848" s="643"/>
      <c r="F2848" s="643"/>
      <c r="G2848" s="643"/>
      <c r="H2848" s="643"/>
      <c r="I2848" s="643"/>
      <c r="J2848" s="643" t="s">
        <v>14990</v>
      </c>
      <c r="K2848" s="643"/>
      <c r="L2848" s="646" t="s">
        <v>15010</v>
      </c>
    </row>
    <row r="2849" spans="1:12">
      <c r="A2849" s="827" t="s">
        <v>14092</v>
      </c>
      <c r="B2849" s="828"/>
      <c r="C2849" s="828"/>
      <c r="D2849" s="828"/>
      <c r="E2849" s="828"/>
      <c r="F2849" s="828"/>
      <c r="G2849" s="828"/>
      <c r="H2849" s="828"/>
      <c r="I2849" s="641"/>
      <c r="J2849" s="641"/>
      <c r="K2849" s="641"/>
      <c r="L2849" s="642"/>
    </row>
    <row r="2850" spans="1:12" ht="17.100000000000001" customHeight="1">
      <c r="A2850" s="640" t="s">
        <v>14994</v>
      </c>
      <c r="B2850" s="643" t="s">
        <v>14089</v>
      </c>
      <c r="C2850" s="641" t="s">
        <v>14088</v>
      </c>
      <c r="D2850" s="641" t="s">
        <v>14087</v>
      </c>
      <c r="E2850" s="644" t="s">
        <v>14085</v>
      </c>
      <c r="F2850" s="829" t="s">
        <v>14083</v>
      </c>
      <c r="G2850" s="829"/>
      <c r="H2850" s="829" t="s">
        <v>14993</v>
      </c>
      <c r="I2850" s="829"/>
      <c r="J2850" s="829" t="s">
        <v>14082</v>
      </c>
      <c r="K2850" s="829"/>
      <c r="L2850" s="830"/>
    </row>
    <row r="2851" spans="1:12" ht="24" customHeight="1">
      <c r="A2851" s="664" t="s">
        <v>14073</v>
      </c>
      <c r="B2851" s="660" t="s">
        <v>14290</v>
      </c>
      <c r="C2851" s="659" t="s">
        <v>7</v>
      </c>
      <c r="D2851" s="659" t="s">
        <v>5473</v>
      </c>
      <c r="E2851" s="661" t="s">
        <v>26</v>
      </c>
      <c r="F2851" s="831" t="s">
        <v>15246</v>
      </c>
      <c r="G2851" s="831"/>
      <c r="H2851" s="831">
        <v>0.1004311</v>
      </c>
      <c r="I2851" s="831"/>
      <c r="J2851" s="832">
        <v>0.51119999999999999</v>
      </c>
      <c r="K2851" s="832"/>
      <c r="L2851" s="833"/>
    </row>
    <row r="2852" spans="1:12" ht="24" customHeight="1">
      <c r="A2852" s="664" t="s">
        <v>14073</v>
      </c>
      <c r="B2852" s="660" t="s">
        <v>14278</v>
      </c>
      <c r="C2852" s="659" t="s">
        <v>7</v>
      </c>
      <c r="D2852" s="659" t="s">
        <v>6260</v>
      </c>
      <c r="E2852" s="661" t="s">
        <v>26</v>
      </c>
      <c r="F2852" s="831" t="s">
        <v>15040</v>
      </c>
      <c r="G2852" s="831"/>
      <c r="H2852" s="831">
        <v>0.1004311</v>
      </c>
      <c r="I2852" s="831"/>
      <c r="J2852" s="832">
        <v>0.72209999999999996</v>
      </c>
      <c r="K2852" s="832"/>
      <c r="L2852" s="833"/>
    </row>
    <row r="2853" spans="1:12" ht="17.100000000000001" customHeight="1">
      <c r="A2853" s="645"/>
      <c r="B2853" s="643"/>
      <c r="C2853" s="643"/>
      <c r="D2853" s="643"/>
      <c r="E2853" s="643"/>
      <c r="F2853" s="643"/>
      <c r="G2853" s="643"/>
      <c r="H2853" s="643"/>
      <c r="I2853" s="643"/>
      <c r="J2853" s="643" t="s">
        <v>14990</v>
      </c>
      <c r="K2853" s="643"/>
      <c r="L2853" s="646" t="s">
        <v>15383</v>
      </c>
    </row>
    <row r="2854" spans="1:12">
      <c r="A2854" s="827" t="s">
        <v>14071</v>
      </c>
      <c r="B2854" s="828"/>
      <c r="C2854" s="828"/>
      <c r="D2854" s="828"/>
      <c r="E2854" s="828"/>
      <c r="F2854" s="828"/>
      <c r="G2854" s="828"/>
      <c r="H2854" s="828"/>
      <c r="I2854" s="641"/>
      <c r="J2854" s="641"/>
      <c r="K2854" s="641"/>
      <c r="L2854" s="642"/>
    </row>
    <row r="2855" spans="1:12" ht="17.100000000000001" customHeight="1">
      <c r="A2855" s="640" t="s">
        <v>14994</v>
      </c>
      <c r="B2855" s="643" t="s">
        <v>14089</v>
      </c>
      <c r="C2855" s="641" t="s">
        <v>14088</v>
      </c>
      <c r="D2855" s="641" t="s">
        <v>14087</v>
      </c>
      <c r="E2855" s="644" t="s">
        <v>14085</v>
      </c>
      <c r="F2855" s="829" t="s">
        <v>14083</v>
      </c>
      <c r="G2855" s="829"/>
      <c r="H2855" s="829" t="s">
        <v>14993</v>
      </c>
      <c r="I2855" s="829"/>
      <c r="J2855" s="829" t="s">
        <v>14082</v>
      </c>
      <c r="K2855" s="829"/>
      <c r="L2855" s="830"/>
    </row>
    <row r="2856" spans="1:12" ht="24" customHeight="1">
      <c r="A2856" s="664" t="s">
        <v>14073</v>
      </c>
      <c r="B2856" s="660" t="s">
        <v>14439</v>
      </c>
      <c r="C2856" s="659" t="s">
        <v>7</v>
      </c>
      <c r="D2856" s="659" t="s">
        <v>9083</v>
      </c>
      <c r="E2856" s="661" t="s">
        <v>49</v>
      </c>
      <c r="F2856" s="831" t="s">
        <v>15348</v>
      </c>
      <c r="G2856" s="831"/>
      <c r="H2856" s="831">
        <v>2.1000000000000001E-2</v>
      </c>
      <c r="I2856" s="831"/>
      <c r="J2856" s="832">
        <v>0.03</v>
      </c>
      <c r="K2856" s="832"/>
      <c r="L2856" s="833"/>
    </row>
    <row r="2857" spans="1:12" ht="24" customHeight="1">
      <c r="A2857" s="664" t="s">
        <v>14073</v>
      </c>
      <c r="B2857" s="660" t="s">
        <v>14440</v>
      </c>
      <c r="C2857" s="659" t="s">
        <v>7</v>
      </c>
      <c r="D2857" s="659" t="s">
        <v>5456</v>
      </c>
      <c r="E2857" s="661" t="s">
        <v>49</v>
      </c>
      <c r="F2857" s="831" t="s">
        <v>15347</v>
      </c>
      <c r="G2857" s="831"/>
      <c r="H2857" s="831">
        <v>9.9000000000000008E-3</v>
      </c>
      <c r="I2857" s="831"/>
      <c r="J2857" s="832">
        <v>0.79</v>
      </c>
      <c r="K2857" s="832"/>
      <c r="L2857" s="833"/>
    </row>
    <row r="2858" spans="1:12" ht="24" customHeight="1">
      <c r="A2858" s="664" t="s">
        <v>14073</v>
      </c>
      <c r="B2858" s="660" t="s">
        <v>14438</v>
      </c>
      <c r="C2858" s="659" t="s">
        <v>7</v>
      </c>
      <c r="D2858" s="659" t="s">
        <v>8116</v>
      </c>
      <c r="E2858" s="661" t="s">
        <v>49</v>
      </c>
      <c r="F2858" s="831" t="s">
        <v>15346</v>
      </c>
      <c r="G2858" s="831"/>
      <c r="H2858" s="831">
        <v>1.4999999999999999E-2</v>
      </c>
      <c r="I2858" s="831"/>
      <c r="J2858" s="832">
        <v>1.04</v>
      </c>
      <c r="K2858" s="832"/>
      <c r="L2858" s="833"/>
    </row>
    <row r="2859" spans="1:12" ht="24" customHeight="1">
      <c r="A2859" s="664" t="s">
        <v>14073</v>
      </c>
      <c r="B2859" s="660" t="s">
        <v>14660</v>
      </c>
      <c r="C2859" s="659" t="s">
        <v>7</v>
      </c>
      <c r="D2859" s="659" t="s">
        <v>6436</v>
      </c>
      <c r="E2859" s="661" t="s">
        <v>49</v>
      </c>
      <c r="F2859" s="831" t="s">
        <v>16052</v>
      </c>
      <c r="G2859" s="831"/>
      <c r="H2859" s="831">
        <v>1</v>
      </c>
      <c r="I2859" s="831"/>
      <c r="J2859" s="832">
        <v>2.2400000000000002</v>
      </c>
      <c r="K2859" s="832"/>
      <c r="L2859" s="833"/>
    </row>
    <row r="2860" spans="1:12" ht="17.100000000000001" customHeight="1">
      <c r="A2860" s="645"/>
      <c r="B2860" s="643"/>
      <c r="C2860" s="643"/>
      <c r="D2860" s="643"/>
      <c r="E2860" s="643"/>
      <c r="F2860" s="643"/>
      <c r="G2860" s="643"/>
      <c r="H2860" s="643"/>
      <c r="I2860" s="643"/>
      <c r="J2860" s="643" t="s">
        <v>14990</v>
      </c>
      <c r="K2860" s="643"/>
      <c r="L2860" s="646" t="s">
        <v>16051</v>
      </c>
    </row>
    <row r="2861" spans="1:12">
      <c r="A2861" s="827" t="s">
        <v>14094</v>
      </c>
      <c r="B2861" s="828"/>
      <c r="C2861" s="828"/>
      <c r="D2861" s="828"/>
      <c r="E2861" s="828"/>
      <c r="F2861" s="828"/>
      <c r="G2861" s="828"/>
      <c r="H2861" s="828"/>
      <c r="I2861" s="641"/>
      <c r="J2861" s="641"/>
      <c r="K2861" s="641"/>
      <c r="L2861" s="642"/>
    </row>
    <row r="2862" spans="1:12" ht="17.100000000000001" customHeight="1">
      <c r="A2862" s="640" t="s">
        <v>14994</v>
      </c>
      <c r="B2862" s="643" t="s">
        <v>14089</v>
      </c>
      <c r="C2862" s="641" t="s">
        <v>14088</v>
      </c>
      <c r="D2862" s="641" t="s">
        <v>14087</v>
      </c>
      <c r="E2862" s="644" t="s">
        <v>14085</v>
      </c>
      <c r="F2862" s="829" t="s">
        <v>14083</v>
      </c>
      <c r="G2862" s="829"/>
      <c r="H2862" s="829" t="s">
        <v>14993</v>
      </c>
      <c r="I2862" s="829"/>
      <c r="J2862" s="829" t="s">
        <v>14082</v>
      </c>
      <c r="K2862" s="829"/>
      <c r="L2862" s="830"/>
    </row>
    <row r="2863" spans="1:12" ht="24" customHeight="1">
      <c r="A2863" s="664" t="s">
        <v>14073</v>
      </c>
      <c r="B2863" s="660" t="s">
        <v>14095</v>
      </c>
      <c r="C2863" s="659" t="s">
        <v>7</v>
      </c>
      <c r="D2863" s="659" t="s">
        <v>11736</v>
      </c>
      <c r="E2863" s="661" t="s">
        <v>26</v>
      </c>
      <c r="F2863" s="831" t="s">
        <v>14996</v>
      </c>
      <c r="G2863" s="831"/>
      <c r="H2863" s="831">
        <v>0.19716939999999999</v>
      </c>
      <c r="I2863" s="831"/>
      <c r="J2863" s="832">
        <v>0.14000000000000001</v>
      </c>
      <c r="K2863" s="832"/>
      <c r="L2863" s="833"/>
    </row>
    <row r="2864" spans="1:12" ht="17.100000000000001" customHeight="1">
      <c r="A2864" s="645"/>
      <c r="B2864" s="643"/>
      <c r="C2864" s="643"/>
      <c r="D2864" s="643"/>
      <c r="E2864" s="643"/>
      <c r="F2864" s="643"/>
      <c r="G2864" s="643"/>
      <c r="H2864" s="643"/>
      <c r="I2864" s="643"/>
      <c r="J2864" s="643" t="s">
        <v>14990</v>
      </c>
      <c r="K2864" s="643"/>
      <c r="L2864" s="646" t="s">
        <v>15318</v>
      </c>
    </row>
    <row r="2865" spans="1:12">
      <c r="A2865" s="827" t="s">
        <v>14096</v>
      </c>
      <c r="B2865" s="828"/>
      <c r="C2865" s="828"/>
      <c r="D2865" s="828"/>
      <c r="E2865" s="828"/>
      <c r="F2865" s="828"/>
      <c r="G2865" s="828"/>
      <c r="H2865" s="828"/>
      <c r="I2865" s="641"/>
      <c r="J2865" s="641"/>
      <c r="K2865" s="641"/>
      <c r="L2865" s="642"/>
    </row>
    <row r="2866" spans="1:12" ht="17.100000000000001" customHeight="1">
      <c r="A2866" s="640" t="s">
        <v>14994</v>
      </c>
      <c r="B2866" s="643" t="s">
        <v>14089</v>
      </c>
      <c r="C2866" s="641" t="s">
        <v>14088</v>
      </c>
      <c r="D2866" s="641" t="s">
        <v>14087</v>
      </c>
      <c r="E2866" s="644" t="s">
        <v>14085</v>
      </c>
      <c r="F2866" s="829" t="s">
        <v>14083</v>
      </c>
      <c r="G2866" s="829"/>
      <c r="H2866" s="829" t="s">
        <v>14993</v>
      </c>
      <c r="I2866" s="829"/>
      <c r="J2866" s="829" t="s">
        <v>14082</v>
      </c>
      <c r="K2866" s="829"/>
      <c r="L2866" s="830"/>
    </row>
    <row r="2867" spans="1:12" ht="24" customHeight="1">
      <c r="A2867" s="664" t="s">
        <v>14073</v>
      </c>
      <c r="B2867" s="660" t="s">
        <v>14097</v>
      </c>
      <c r="C2867" s="659" t="s">
        <v>7</v>
      </c>
      <c r="D2867" s="659" t="s">
        <v>11676</v>
      </c>
      <c r="E2867" s="661" t="s">
        <v>26</v>
      </c>
      <c r="F2867" s="831" t="s">
        <v>14995</v>
      </c>
      <c r="G2867" s="831"/>
      <c r="H2867" s="831">
        <v>0.19716939999999999</v>
      </c>
      <c r="I2867" s="831"/>
      <c r="J2867" s="832">
        <v>1.38E-2</v>
      </c>
      <c r="K2867" s="832"/>
      <c r="L2867" s="833"/>
    </row>
    <row r="2868" spans="1:12" ht="17.100000000000001" customHeight="1">
      <c r="A2868" s="645"/>
      <c r="B2868" s="643"/>
      <c r="C2868" s="643"/>
      <c r="D2868" s="643"/>
      <c r="E2868" s="643"/>
      <c r="F2868" s="643"/>
      <c r="G2868" s="643"/>
      <c r="H2868" s="643"/>
      <c r="I2868" s="643"/>
      <c r="J2868" s="643" t="s">
        <v>14990</v>
      </c>
      <c r="K2868" s="643"/>
      <c r="L2868" s="646" t="s">
        <v>15028</v>
      </c>
    </row>
    <row r="2869" spans="1:12">
      <c r="A2869" s="827" t="s">
        <v>14100</v>
      </c>
      <c r="B2869" s="828"/>
      <c r="C2869" s="828"/>
      <c r="D2869" s="828"/>
      <c r="E2869" s="828"/>
      <c r="F2869" s="828"/>
      <c r="G2869" s="828"/>
      <c r="H2869" s="828"/>
      <c r="I2869" s="641"/>
      <c r="J2869" s="641"/>
      <c r="K2869" s="641"/>
      <c r="L2869" s="642"/>
    </row>
    <row r="2870" spans="1:12" ht="17.100000000000001" customHeight="1">
      <c r="A2870" s="640" t="s">
        <v>14994</v>
      </c>
      <c r="B2870" s="643" t="s">
        <v>14089</v>
      </c>
      <c r="C2870" s="641" t="s">
        <v>14088</v>
      </c>
      <c r="D2870" s="641" t="s">
        <v>14087</v>
      </c>
      <c r="E2870" s="644" t="s">
        <v>14085</v>
      </c>
      <c r="F2870" s="829" t="s">
        <v>14083</v>
      </c>
      <c r="G2870" s="829"/>
      <c r="H2870" s="829" t="s">
        <v>14993</v>
      </c>
      <c r="I2870" s="829"/>
      <c r="J2870" s="829" t="s">
        <v>14082</v>
      </c>
      <c r="K2870" s="829"/>
      <c r="L2870" s="830"/>
    </row>
    <row r="2871" spans="1:12" ht="24" customHeight="1">
      <c r="A2871" s="664" t="s">
        <v>14073</v>
      </c>
      <c r="B2871" s="660" t="s">
        <v>14103</v>
      </c>
      <c r="C2871" s="659" t="s">
        <v>7</v>
      </c>
      <c r="D2871" s="659" t="s">
        <v>11501</v>
      </c>
      <c r="E2871" s="661" t="s">
        <v>26</v>
      </c>
      <c r="F2871" s="831" t="s">
        <v>14992</v>
      </c>
      <c r="G2871" s="831"/>
      <c r="H2871" s="831">
        <v>0.19716939999999999</v>
      </c>
      <c r="I2871" s="831"/>
      <c r="J2871" s="832">
        <v>0.43380000000000002</v>
      </c>
      <c r="K2871" s="832"/>
      <c r="L2871" s="833"/>
    </row>
    <row r="2872" spans="1:12" ht="24" customHeight="1">
      <c r="A2872" s="664" t="s">
        <v>14073</v>
      </c>
      <c r="B2872" s="660" t="s">
        <v>14101</v>
      </c>
      <c r="C2872" s="659" t="s">
        <v>7</v>
      </c>
      <c r="D2872" s="659" t="s">
        <v>11582</v>
      </c>
      <c r="E2872" s="661" t="s">
        <v>26</v>
      </c>
      <c r="F2872" s="831" t="s">
        <v>14991</v>
      </c>
      <c r="G2872" s="831"/>
      <c r="H2872" s="831">
        <v>0.19716939999999999</v>
      </c>
      <c r="I2872" s="831"/>
      <c r="J2872" s="832">
        <v>6.9000000000000006E-2</v>
      </c>
      <c r="K2872" s="832"/>
      <c r="L2872" s="833"/>
    </row>
    <row r="2873" spans="1:12" ht="17.100000000000001" customHeight="1">
      <c r="A2873" s="645"/>
      <c r="B2873" s="643"/>
      <c r="C2873" s="643"/>
      <c r="D2873" s="643"/>
      <c r="E2873" s="643"/>
      <c r="F2873" s="643"/>
      <c r="G2873" s="643"/>
      <c r="H2873" s="643"/>
      <c r="I2873" s="643"/>
      <c r="J2873" s="643" t="s">
        <v>14990</v>
      </c>
      <c r="K2873" s="643"/>
      <c r="L2873" s="646" t="s">
        <v>15000</v>
      </c>
    </row>
    <row r="2874" spans="1:12" ht="17.100000000000001" customHeight="1">
      <c r="A2874" s="640" t="s">
        <v>14988</v>
      </c>
      <c r="B2874" s="641"/>
      <c r="C2874" s="641"/>
      <c r="D2874" s="641"/>
      <c r="E2874" s="641"/>
      <c r="F2874" s="641"/>
      <c r="G2874" s="641"/>
      <c r="H2874" s="641"/>
      <c r="I2874" s="641"/>
      <c r="J2874" s="641"/>
      <c r="K2874" s="641"/>
      <c r="L2874" s="642"/>
    </row>
    <row r="2875" spans="1:12" ht="17.100000000000001" customHeight="1">
      <c r="A2875" s="645"/>
      <c r="B2875" s="643"/>
      <c r="C2875" s="643"/>
      <c r="D2875" s="643"/>
      <c r="E2875" s="643"/>
      <c r="F2875" s="643"/>
      <c r="G2875" s="643"/>
      <c r="H2875" s="643"/>
      <c r="I2875" s="643"/>
      <c r="J2875" s="643" t="s">
        <v>14987</v>
      </c>
      <c r="K2875" s="643"/>
      <c r="L2875" s="646" t="s">
        <v>16050</v>
      </c>
    </row>
    <row r="2876" spans="1:12" ht="17.100000000000001" customHeight="1">
      <c r="A2876" s="645"/>
      <c r="B2876" s="643"/>
      <c r="C2876" s="643"/>
      <c r="D2876" s="643"/>
      <c r="E2876" s="643"/>
      <c r="F2876" s="643"/>
      <c r="G2876" s="643"/>
      <c r="H2876" s="643"/>
      <c r="I2876" s="643"/>
      <c r="J2876" s="643" t="s">
        <v>14985</v>
      </c>
      <c r="K2876" s="643" t="s">
        <v>14984</v>
      </c>
      <c r="L2876" s="646" t="s">
        <v>16049</v>
      </c>
    </row>
    <row r="2877" spans="1:12" ht="17.100000000000001" customHeight="1">
      <c r="A2877" s="645"/>
      <c r="B2877" s="643"/>
      <c r="C2877" s="643"/>
      <c r="D2877" s="643"/>
      <c r="E2877" s="643"/>
      <c r="F2877" s="643"/>
      <c r="G2877" s="643"/>
      <c r="H2877" s="643"/>
      <c r="I2877" s="643"/>
      <c r="J2877" s="643" t="s">
        <v>14982</v>
      </c>
      <c r="K2877" s="643"/>
      <c r="L2877" s="646" t="s">
        <v>16048</v>
      </c>
    </row>
    <row r="2878" spans="1:12" ht="17.100000000000001" customHeight="1">
      <c r="A2878" s="645"/>
      <c r="B2878" s="643"/>
      <c r="C2878" s="643"/>
      <c r="D2878" s="643"/>
      <c r="E2878" s="643"/>
      <c r="F2878" s="643"/>
      <c r="G2878" s="643"/>
      <c r="H2878" s="643"/>
      <c r="I2878" s="643"/>
      <c r="J2878" s="643" t="s">
        <v>14980</v>
      </c>
      <c r="K2878" s="643" t="s">
        <v>14873</v>
      </c>
      <c r="L2878" s="646" t="s">
        <v>16047</v>
      </c>
    </row>
    <row r="2879" spans="1:12" ht="17.100000000000001" customHeight="1">
      <c r="A2879" s="645"/>
      <c r="B2879" s="643"/>
      <c r="C2879" s="643"/>
      <c r="D2879" s="643"/>
      <c r="E2879" s="643"/>
      <c r="F2879" s="643"/>
      <c r="G2879" s="643"/>
      <c r="H2879" s="643"/>
      <c r="I2879" s="643"/>
      <c r="J2879" s="643" t="s">
        <v>14978</v>
      </c>
      <c r="K2879" s="643"/>
      <c r="L2879" s="646" t="s">
        <v>16046</v>
      </c>
    </row>
    <row r="2880" spans="1:12" ht="30" customHeight="1">
      <c r="A2880" s="647"/>
      <c r="B2880" s="644"/>
      <c r="C2880" s="644"/>
      <c r="D2880" s="644"/>
      <c r="E2880" s="644"/>
      <c r="F2880" s="644"/>
      <c r="G2880" s="644"/>
      <c r="H2880" s="644"/>
      <c r="I2880" s="644"/>
      <c r="J2880" s="644"/>
      <c r="K2880" s="644"/>
      <c r="L2880" s="648"/>
    </row>
    <row r="2881" spans="1:12" ht="48" customHeight="1">
      <c r="A2881" s="662" t="s">
        <v>16045</v>
      </c>
      <c r="B2881" s="657" t="s">
        <v>14658</v>
      </c>
      <c r="C2881" s="656" t="s">
        <v>7</v>
      </c>
      <c r="D2881" s="656" t="s">
        <v>2100</v>
      </c>
      <c r="E2881" s="658" t="s">
        <v>49</v>
      </c>
      <c r="F2881" s="657"/>
      <c r="G2881" s="657"/>
      <c r="H2881" s="657"/>
      <c r="I2881" s="657"/>
      <c r="J2881" s="657"/>
      <c r="K2881" s="657"/>
      <c r="L2881" s="663"/>
    </row>
    <row r="2882" spans="1:12">
      <c r="A2882" s="827" t="s">
        <v>14098</v>
      </c>
      <c r="B2882" s="828"/>
      <c r="C2882" s="828"/>
      <c r="D2882" s="828"/>
      <c r="E2882" s="828"/>
      <c r="F2882" s="828"/>
      <c r="G2882" s="828"/>
      <c r="H2882" s="828"/>
      <c r="I2882" s="641"/>
      <c r="J2882" s="641"/>
      <c r="K2882" s="641"/>
      <c r="L2882" s="642"/>
    </row>
    <row r="2883" spans="1:12" ht="17.100000000000001" customHeight="1">
      <c r="A2883" s="640" t="s">
        <v>14994</v>
      </c>
      <c r="B2883" s="643" t="s">
        <v>14089</v>
      </c>
      <c r="C2883" s="641" t="s">
        <v>14088</v>
      </c>
      <c r="D2883" s="641" t="s">
        <v>14087</v>
      </c>
      <c r="E2883" s="644" t="s">
        <v>14085</v>
      </c>
      <c r="F2883" s="829" t="s">
        <v>14083</v>
      </c>
      <c r="G2883" s="829"/>
      <c r="H2883" s="829" t="s">
        <v>14993</v>
      </c>
      <c r="I2883" s="829"/>
      <c r="J2883" s="829" t="s">
        <v>14082</v>
      </c>
      <c r="K2883" s="829"/>
      <c r="L2883" s="830"/>
    </row>
    <row r="2884" spans="1:12" ht="24" customHeight="1">
      <c r="A2884" s="664" t="s">
        <v>14073</v>
      </c>
      <c r="B2884" s="660" t="s">
        <v>14277</v>
      </c>
      <c r="C2884" s="659" t="s">
        <v>7</v>
      </c>
      <c r="D2884" s="659" t="s">
        <v>11564</v>
      </c>
      <c r="E2884" s="661" t="s">
        <v>26</v>
      </c>
      <c r="F2884" s="831" t="s">
        <v>15249</v>
      </c>
      <c r="G2884" s="831"/>
      <c r="H2884" s="831">
        <v>0.25890639999999998</v>
      </c>
      <c r="I2884" s="831"/>
      <c r="J2884" s="832">
        <v>0.21490000000000001</v>
      </c>
      <c r="K2884" s="832"/>
      <c r="L2884" s="833"/>
    </row>
    <row r="2885" spans="1:12" ht="24" customHeight="1">
      <c r="A2885" s="664" t="s">
        <v>14073</v>
      </c>
      <c r="B2885" s="660" t="s">
        <v>14276</v>
      </c>
      <c r="C2885" s="659" t="s">
        <v>7</v>
      </c>
      <c r="D2885" s="659" t="s">
        <v>11590</v>
      </c>
      <c r="E2885" s="661" t="s">
        <v>26</v>
      </c>
      <c r="F2885" s="831" t="s">
        <v>15248</v>
      </c>
      <c r="G2885" s="831"/>
      <c r="H2885" s="831">
        <v>0.25890639999999998</v>
      </c>
      <c r="I2885" s="831"/>
      <c r="J2885" s="832">
        <v>6.2100000000000002E-2</v>
      </c>
      <c r="K2885" s="832"/>
      <c r="L2885" s="833"/>
    </row>
    <row r="2886" spans="1:12" ht="17.100000000000001" customHeight="1">
      <c r="A2886" s="645"/>
      <c r="B2886" s="643"/>
      <c r="C2886" s="643"/>
      <c r="D2886" s="643"/>
      <c r="E2886" s="643"/>
      <c r="F2886" s="643"/>
      <c r="G2886" s="643"/>
      <c r="H2886" s="643"/>
      <c r="I2886" s="643"/>
      <c r="J2886" s="643" t="s">
        <v>14990</v>
      </c>
      <c r="K2886" s="643"/>
      <c r="L2886" s="646" t="s">
        <v>15131</v>
      </c>
    </row>
    <row r="2887" spans="1:12">
      <c r="A2887" s="827" t="s">
        <v>14092</v>
      </c>
      <c r="B2887" s="828"/>
      <c r="C2887" s="828"/>
      <c r="D2887" s="828"/>
      <c r="E2887" s="828"/>
      <c r="F2887" s="828"/>
      <c r="G2887" s="828"/>
      <c r="H2887" s="828"/>
      <c r="I2887" s="641"/>
      <c r="J2887" s="641"/>
      <c r="K2887" s="641"/>
      <c r="L2887" s="642"/>
    </row>
    <row r="2888" spans="1:12" ht="17.100000000000001" customHeight="1">
      <c r="A2888" s="640" t="s">
        <v>14994</v>
      </c>
      <c r="B2888" s="643" t="s">
        <v>14089</v>
      </c>
      <c r="C2888" s="641" t="s">
        <v>14088</v>
      </c>
      <c r="D2888" s="641" t="s">
        <v>14087</v>
      </c>
      <c r="E2888" s="644" t="s">
        <v>14085</v>
      </c>
      <c r="F2888" s="829" t="s">
        <v>14083</v>
      </c>
      <c r="G2888" s="829"/>
      <c r="H2888" s="829" t="s">
        <v>14993</v>
      </c>
      <c r="I2888" s="829"/>
      <c r="J2888" s="829" t="s">
        <v>14082</v>
      </c>
      <c r="K2888" s="829"/>
      <c r="L2888" s="830"/>
    </row>
    <row r="2889" spans="1:12" ht="24" customHeight="1">
      <c r="A2889" s="664" t="s">
        <v>14073</v>
      </c>
      <c r="B2889" s="660" t="s">
        <v>14290</v>
      </c>
      <c r="C2889" s="659" t="s">
        <v>7</v>
      </c>
      <c r="D2889" s="659" t="s">
        <v>5473</v>
      </c>
      <c r="E2889" s="661" t="s">
        <v>26</v>
      </c>
      <c r="F2889" s="831" t="s">
        <v>15246</v>
      </c>
      <c r="G2889" s="831"/>
      <c r="H2889" s="831">
        <v>0.13140099999999999</v>
      </c>
      <c r="I2889" s="831"/>
      <c r="J2889" s="832">
        <v>0.66879999999999995</v>
      </c>
      <c r="K2889" s="832"/>
      <c r="L2889" s="833"/>
    </row>
    <row r="2890" spans="1:12" ht="24" customHeight="1">
      <c r="A2890" s="664" t="s">
        <v>14073</v>
      </c>
      <c r="B2890" s="660" t="s">
        <v>14278</v>
      </c>
      <c r="C2890" s="659" t="s">
        <v>7</v>
      </c>
      <c r="D2890" s="659" t="s">
        <v>6260</v>
      </c>
      <c r="E2890" s="661" t="s">
        <v>26</v>
      </c>
      <c r="F2890" s="831" t="s">
        <v>15040</v>
      </c>
      <c r="G2890" s="831"/>
      <c r="H2890" s="831">
        <v>0.13140099999999999</v>
      </c>
      <c r="I2890" s="831"/>
      <c r="J2890" s="832">
        <v>0.94479999999999997</v>
      </c>
      <c r="K2890" s="832"/>
      <c r="L2890" s="833"/>
    </row>
    <row r="2891" spans="1:12" ht="17.100000000000001" customHeight="1">
      <c r="A2891" s="645"/>
      <c r="B2891" s="643"/>
      <c r="C2891" s="643"/>
      <c r="D2891" s="643"/>
      <c r="E2891" s="643"/>
      <c r="F2891" s="643"/>
      <c r="G2891" s="643"/>
      <c r="H2891" s="643"/>
      <c r="I2891" s="643"/>
      <c r="J2891" s="643" t="s">
        <v>14990</v>
      </c>
      <c r="K2891" s="643"/>
      <c r="L2891" s="646" t="s">
        <v>16006</v>
      </c>
    </row>
    <row r="2892" spans="1:12">
      <c r="A2892" s="827" t="s">
        <v>14071</v>
      </c>
      <c r="B2892" s="828"/>
      <c r="C2892" s="828"/>
      <c r="D2892" s="828"/>
      <c r="E2892" s="828"/>
      <c r="F2892" s="828"/>
      <c r="G2892" s="828"/>
      <c r="H2892" s="828"/>
      <c r="I2892" s="641"/>
      <c r="J2892" s="641"/>
      <c r="K2892" s="641"/>
      <c r="L2892" s="642"/>
    </row>
    <row r="2893" spans="1:12" ht="17.100000000000001" customHeight="1">
      <c r="A2893" s="640" t="s">
        <v>14994</v>
      </c>
      <c r="B2893" s="643" t="s">
        <v>14089</v>
      </c>
      <c r="C2893" s="641" t="s">
        <v>14088</v>
      </c>
      <c r="D2893" s="641" t="s">
        <v>14087</v>
      </c>
      <c r="E2893" s="644" t="s">
        <v>14085</v>
      </c>
      <c r="F2893" s="829" t="s">
        <v>14083</v>
      </c>
      <c r="G2893" s="829"/>
      <c r="H2893" s="829" t="s">
        <v>14993</v>
      </c>
      <c r="I2893" s="829"/>
      <c r="J2893" s="829" t="s">
        <v>14082</v>
      </c>
      <c r="K2893" s="829"/>
      <c r="L2893" s="830"/>
    </row>
    <row r="2894" spans="1:12" ht="24" customHeight="1">
      <c r="A2894" s="664" t="s">
        <v>14073</v>
      </c>
      <c r="B2894" s="660" t="s">
        <v>14637</v>
      </c>
      <c r="C2894" s="659" t="s">
        <v>7</v>
      </c>
      <c r="D2894" s="659" t="s">
        <v>5485</v>
      </c>
      <c r="E2894" s="661" t="s">
        <v>49</v>
      </c>
      <c r="F2894" s="831" t="s">
        <v>15996</v>
      </c>
      <c r="G2894" s="831"/>
      <c r="H2894" s="831">
        <v>2</v>
      </c>
      <c r="I2894" s="831"/>
      <c r="J2894" s="832">
        <v>6.6</v>
      </c>
      <c r="K2894" s="832"/>
      <c r="L2894" s="833"/>
    </row>
    <row r="2895" spans="1:12" ht="36" customHeight="1">
      <c r="A2895" s="664" t="s">
        <v>14073</v>
      </c>
      <c r="B2895" s="660" t="s">
        <v>14622</v>
      </c>
      <c r="C2895" s="659" t="s">
        <v>7</v>
      </c>
      <c r="D2895" s="659" t="s">
        <v>8112</v>
      </c>
      <c r="E2895" s="661" t="s">
        <v>49</v>
      </c>
      <c r="F2895" s="831" t="s">
        <v>15968</v>
      </c>
      <c r="G2895" s="831"/>
      <c r="H2895" s="831">
        <v>9.1999999999999998E-2</v>
      </c>
      <c r="I2895" s="831"/>
      <c r="J2895" s="832">
        <v>2.69</v>
      </c>
      <c r="K2895" s="832"/>
      <c r="L2895" s="833"/>
    </row>
    <row r="2896" spans="1:12" ht="24" customHeight="1">
      <c r="A2896" s="664" t="s">
        <v>14073</v>
      </c>
      <c r="B2896" s="660" t="s">
        <v>14657</v>
      </c>
      <c r="C2896" s="659" t="s">
        <v>7</v>
      </c>
      <c r="D2896" s="659" t="s">
        <v>8144</v>
      </c>
      <c r="E2896" s="661" t="s">
        <v>49</v>
      </c>
      <c r="F2896" s="831" t="s">
        <v>16044</v>
      </c>
      <c r="G2896" s="831"/>
      <c r="H2896" s="831">
        <v>1</v>
      </c>
      <c r="I2896" s="831"/>
      <c r="J2896" s="832">
        <v>35.93</v>
      </c>
      <c r="K2896" s="832"/>
      <c r="L2896" s="833"/>
    </row>
    <row r="2897" spans="1:12" ht="17.100000000000001" customHeight="1">
      <c r="A2897" s="645"/>
      <c r="B2897" s="643"/>
      <c r="C2897" s="643"/>
      <c r="D2897" s="643"/>
      <c r="E2897" s="643"/>
      <c r="F2897" s="643"/>
      <c r="G2897" s="643"/>
      <c r="H2897" s="643"/>
      <c r="I2897" s="643"/>
      <c r="J2897" s="643" t="s">
        <v>14990</v>
      </c>
      <c r="K2897" s="643"/>
      <c r="L2897" s="646" t="s">
        <v>16043</v>
      </c>
    </row>
    <row r="2898" spans="1:12">
      <c r="A2898" s="827" t="s">
        <v>14094</v>
      </c>
      <c r="B2898" s="828"/>
      <c r="C2898" s="828"/>
      <c r="D2898" s="828"/>
      <c r="E2898" s="828"/>
      <c r="F2898" s="828"/>
      <c r="G2898" s="828"/>
      <c r="H2898" s="828"/>
      <c r="I2898" s="641"/>
      <c r="J2898" s="641"/>
      <c r="K2898" s="641"/>
      <c r="L2898" s="642"/>
    </row>
    <row r="2899" spans="1:12" ht="17.100000000000001" customHeight="1">
      <c r="A2899" s="640" t="s">
        <v>14994</v>
      </c>
      <c r="B2899" s="643" t="s">
        <v>14089</v>
      </c>
      <c r="C2899" s="641" t="s">
        <v>14088</v>
      </c>
      <c r="D2899" s="641" t="s">
        <v>14087</v>
      </c>
      <c r="E2899" s="644" t="s">
        <v>14085</v>
      </c>
      <c r="F2899" s="829" t="s">
        <v>14083</v>
      </c>
      <c r="G2899" s="829"/>
      <c r="H2899" s="829" t="s">
        <v>14993</v>
      </c>
      <c r="I2899" s="829"/>
      <c r="J2899" s="829" t="s">
        <v>14082</v>
      </c>
      <c r="K2899" s="829"/>
      <c r="L2899" s="830"/>
    </row>
    <row r="2900" spans="1:12" ht="24" customHeight="1">
      <c r="A2900" s="664" t="s">
        <v>14073</v>
      </c>
      <c r="B2900" s="660" t="s">
        <v>14095</v>
      </c>
      <c r="C2900" s="659" t="s">
        <v>7</v>
      </c>
      <c r="D2900" s="659" t="s">
        <v>11736</v>
      </c>
      <c r="E2900" s="661" t="s">
        <v>26</v>
      </c>
      <c r="F2900" s="831" t="s">
        <v>14996</v>
      </c>
      <c r="G2900" s="831"/>
      <c r="H2900" s="831">
        <v>0.25890639999999998</v>
      </c>
      <c r="I2900" s="831"/>
      <c r="J2900" s="832">
        <v>0.18379999999999999</v>
      </c>
      <c r="K2900" s="832"/>
      <c r="L2900" s="833"/>
    </row>
    <row r="2901" spans="1:12" ht="17.100000000000001" customHeight="1">
      <c r="A2901" s="645"/>
      <c r="B2901" s="643"/>
      <c r="C2901" s="643"/>
      <c r="D2901" s="643"/>
      <c r="E2901" s="643"/>
      <c r="F2901" s="643"/>
      <c r="G2901" s="643"/>
      <c r="H2901" s="643"/>
      <c r="I2901" s="643"/>
      <c r="J2901" s="643" t="s">
        <v>14990</v>
      </c>
      <c r="K2901" s="643"/>
      <c r="L2901" s="646" t="s">
        <v>15096</v>
      </c>
    </row>
    <row r="2902" spans="1:12">
      <c r="A2902" s="827" t="s">
        <v>14096</v>
      </c>
      <c r="B2902" s="828"/>
      <c r="C2902" s="828"/>
      <c r="D2902" s="828"/>
      <c r="E2902" s="828"/>
      <c r="F2902" s="828"/>
      <c r="G2902" s="828"/>
      <c r="H2902" s="828"/>
      <c r="I2902" s="641"/>
      <c r="J2902" s="641"/>
      <c r="K2902" s="641"/>
      <c r="L2902" s="642"/>
    </row>
    <row r="2903" spans="1:12" ht="17.100000000000001" customHeight="1">
      <c r="A2903" s="640" t="s">
        <v>14994</v>
      </c>
      <c r="B2903" s="643" t="s">
        <v>14089</v>
      </c>
      <c r="C2903" s="641" t="s">
        <v>14088</v>
      </c>
      <c r="D2903" s="641" t="s">
        <v>14087</v>
      </c>
      <c r="E2903" s="644" t="s">
        <v>14085</v>
      </c>
      <c r="F2903" s="829" t="s">
        <v>14083</v>
      </c>
      <c r="G2903" s="829"/>
      <c r="H2903" s="829" t="s">
        <v>14993</v>
      </c>
      <c r="I2903" s="829"/>
      <c r="J2903" s="829" t="s">
        <v>14082</v>
      </c>
      <c r="K2903" s="829"/>
      <c r="L2903" s="830"/>
    </row>
    <row r="2904" spans="1:12" ht="24" customHeight="1">
      <c r="A2904" s="664" t="s">
        <v>14073</v>
      </c>
      <c r="B2904" s="660" t="s">
        <v>14097</v>
      </c>
      <c r="C2904" s="659" t="s">
        <v>7</v>
      </c>
      <c r="D2904" s="659" t="s">
        <v>11676</v>
      </c>
      <c r="E2904" s="661" t="s">
        <v>26</v>
      </c>
      <c r="F2904" s="831" t="s">
        <v>14995</v>
      </c>
      <c r="G2904" s="831"/>
      <c r="H2904" s="831">
        <v>0.25890639999999998</v>
      </c>
      <c r="I2904" s="831"/>
      <c r="J2904" s="832">
        <v>1.8100000000000002E-2</v>
      </c>
      <c r="K2904" s="832"/>
      <c r="L2904" s="833"/>
    </row>
    <row r="2905" spans="1:12" ht="17.100000000000001" customHeight="1">
      <c r="A2905" s="645"/>
      <c r="B2905" s="643"/>
      <c r="C2905" s="643"/>
      <c r="D2905" s="643"/>
      <c r="E2905" s="643"/>
      <c r="F2905" s="643"/>
      <c r="G2905" s="643"/>
      <c r="H2905" s="643"/>
      <c r="I2905" s="643"/>
      <c r="J2905" s="643" t="s">
        <v>14990</v>
      </c>
      <c r="K2905" s="643"/>
      <c r="L2905" s="646" t="s">
        <v>15009</v>
      </c>
    </row>
    <row r="2906" spans="1:12">
      <c r="A2906" s="827" t="s">
        <v>14100</v>
      </c>
      <c r="B2906" s="828"/>
      <c r="C2906" s="828"/>
      <c r="D2906" s="828"/>
      <c r="E2906" s="828"/>
      <c r="F2906" s="828"/>
      <c r="G2906" s="828"/>
      <c r="H2906" s="828"/>
      <c r="I2906" s="641"/>
      <c r="J2906" s="641"/>
      <c r="K2906" s="641"/>
      <c r="L2906" s="642"/>
    </row>
    <row r="2907" spans="1:12" ht="17.100000000000001" customHeight="1">
      <c r="A2907" s="640" t="s">
        <v>14994</v>
      </c>
      <c r="B2907" s="643" t="s">
        <v>14089</v>
      </c>
      <c r="C2907" s="641" t="s">
        <v>14088</v>
      </c>
      <c r="D2907" s="641" t="s">
        <v>14087</v>
      </c>
      <c r="E2907" s="644" t="s">
        <v>14085</v>
      </c>
      <c r="F2907" s="829" t="s">
        <v>14083</v>
      </c>
      <c r="G2907" s="829"/>
      <c r="H2907" s="829" t="s">
        <v>14993</v>
      </c>
      <c r="I2907" s="829"/>
      <c r="J2907" s="829" t="s">
        <v>14082</v>
      </c>
      <c r="K2907" s="829"/>
      <c r="L2907" s="830"/>
    </row>
    <row r="2908" spans="1:12" ht="24" customHeight="1">
      <c r="A2908" s="664" t="s">
        <v>14073</v>
      </c>
      <c r="B2908" s="660" t="s">
        <v>14103</v>
      </c>
      <c r="C2908" s="659" t="s">
        <v>7</v>
      </c>
      <c r="D2908" s="659" t="s">
        <v>11501</v>
      </c>
      <c r="E2908" s="661" t="s">
        <v>26</v>
      </c>
      <c r="F2908" s="831" t="s">
        <v>14992</v>
      </c>
      <c r="G2908" s="831"/>
      <c r="H2908" s="831">
        <v>0.25890639999999998</v>
      </c>
      <c r="I2908" s="831"/>
      <c r="J2908" s="832">
        <v>0.5696</v>
      </c>
      <c r="K2908" s="832"/>
      <c r="L2908" s="833"/>
    </row>
    <row r="2909" spans="1:12" ht="24" customHeight="1">
      <c r="A2909" s="664" t="s">
        <v>14073</v>
      </c>
      <c r="B2909" s="660" t="s">
        <v>14101</v>
      </c>
      <c r="C2909" s="659" t="s">
        <v>7</v>
      </c>
      <c r="D2909" s="659" t="s">
        <v>11582</v>
      </c>
      <c r="E2909" s="661" t="s">
        <v>26</v>
      </c>
      <c r="F2909" s="831" t="s">
        <v>14991</v>
      </c>
      <c r="G2909" s="831"/>
      <c r="H2909" s="831">
        <v>0.25890639999999998</v>
      </c>
      <c r="I2909" s="831"/>
      <c r="J2909" s="832">
        <v>9.06E-2</v>
      </c>
      <c r="K2909" s="832"/>
      <c r="L2909" s="833"/>
    </row>
    <row r="2910" spans="1:12" ht="17.100000000000001" customHeight="1">
      <c r="A2910" s="645"/>
      <c r="B2910" s="643"/>
      <c r="C2910" s="643"/>
      <c r="D2910" s="643"/>
      <c r="E2910" s="643"/>
      <c r="F2910" s="643"/>
      <c r="G2910" s="643"/>
      <c r="H2910" s="643"/>
      <c r="I2910" s="643"/>
      <c r="J2910" s="643" t="s">
        <v>14990</v>
      </c>
      <c r="K2910" s="643"/>
      <c r="L2910" s="646" t="s">
        <v>15202</v>
      </c>
    </row>
    <row r="2911" spans="1:12" ht="17.100000000000001" customHeight="1">
      <c r="A2911" s="640" t="s">
        <v>14988</v>
      </c>
      <c r="B2911" s="641"/>
      <c r="C2911" s="641"/>
      <c r="D2911" s="641"/>
      <c r="E2911" s="641"/>
      <c r="F2911" s="641"/>
      <c r="G2911" s="641"/>
      <c r="H2911" s="641"/>
      <c r="I2911" s="641"/>
      <c r="J2911" s="641"/>
      <c r="K2911" s="641"/>
      <c r="L2911" s="642"/>
    </row>
    <row r="2912" spans="1:12" ht="17.100000000000001" customHeight="1">
      <c r="A2912" s="645"/>
      <c r="B2912" s="643"/>
      <c r="C2912" s="643"/>
      <c r="D2912" s="643"/>
      <c r="E2912" s="643"/>
      <c r="F2912" s="643"/>
      <c r="G2912" s="643"/>
      <c r="H2912" s="643"/>
      <c r="I2912" s="643"/>
      <c r="J2912" s="643" t="s">
        <v>14987</v>
      </c>
      <c r="K2912" s="643"/>
      <c r="L2912" s="646" t="s">
        <v>16042</v>
      </c>
    </row>
    <row r="2913" spans="1:12" ht="17.100000000000001" customHeight="1">
      <c r="A2913" s="645"/>
      <c r="B2913" s="643"/>
      <c r="C2913" s="643"/>
      <c r="D2913" s="643"/>
      <c r="E2913" s="643"/>
      <c r="F2913" s="643"/>
      <c r="G2913" s="643"/>
      <c r="H2913" s="643"/>
      <c r="I2913" s="643"/>
      <c r="J2913" s="643" t="s">
        <v>14985</v>
      </c>
      <c r="K2913" s="643" t="s">
        <v>14984</v>
      </c>
      <c r="L2913" s="646" t="s">
        <v>16002</v>
      </c>
    </row>
    <row r="2914" spans="1:12" ht="17.100000000000001" customHeight="1">
      <c r="A2914" s="645"/>
      <c r="B2914" s="643"/>
      <c r="C2914" s="643"/>
      <c r="D2914" s="643"/>
      <c r="E2914" s="643"/>
      <c r="F2914" s="643"/>
      <c r="G2914" s="643"/>
      <c r="H2914" s="643"/>
      <c r="I2914" s="643"/>
      <c r="J2914" s="643" t="s">
        <v>14982</v>
      </c>
      <c r="K2914" s="643"/>
      <c r="L2914" s="646" t="s">
        <v>16041</v>
      </c>
    </row>
    <row r="2915" spans="1:12" ht="17.100000000000001" customHeight="1">
      <c r="A2915" s="645"/>
      <c r="B2915" s="643"/>
      <c r="C2915" s="643"/>
      <c r="D2915" s="643"/>
      <c r="E2915" s="643"/>
      <c r="F2915" s="643"/>
      <c r="G2915" s="643"/>
      <c r="H2915" s="643"/>
      <c r="I2915" s="643"/>
      <c r="J2915" s="643" t="s">
        <v>14980</v>
      </c>
      <c r="K2915" s="643" t="s">
        <v>14873</v>
      </c>
      <c r="L2915" s="646" t="s">
        <v>16040</v>
      </c>
    </row>
    <row r="2916" spans="1:12" ht="17.100000000000001" customHeight="1">
      <c r="A2916" s="645"/>
      <c r="B2916" s="643"/>
      <c r="C2916" s="643"/>
      <c r="D2916" s="643"/>
      <c r="E2916" s="643"/>
      <c r="F2916" s="643"/>
      <c r="G2916" s="643"/>
      <c r="H2916" s="643"/>
      <c r="I2916" s="643"/>
      <c r="J2916" s="643" t="s">
        <v>14978</v>
      </c>
      <c r="K2916" s="643"/>
      <c r="L2916" s="646" t="s">
        <v>16039</v>
      </c>
    </row>
    <row r="2917" spans="1:12" ht="30" customHeight="1">
      <c r="A2917" s="647"/>
      <c r="B2917" s="644"/>
      <c r="C2917" s="644"/>
      <c r="D2917" s="644"/>
      <c r="E2917" s="644"/>
      <c r="F2917" s="644"/>
      <c r="G2917" s="644"/>
      <c r="H2917" s="644"/>
      <c r="I2917" s="644"/>
      <c r="J2917" s="644"/>
      <c r="K2917" s="644"/>
      <c r="L2917" s="648"/>
    </row>
    <row r="2918" spans="1:12" ht="48" customHeight="1">
      <c r="A2918" s="662" t="s">
        <v>16038</v>
      </c>
      <c r="B2918" s="657" t="s">
        <v>14655</v>
      </c>
      <c r="C2918" s="656" t="s">
        <v>7</v>
      </c>
      <c r="D2918" s="656" t="s">
        <v>2077</v>
      </c>
      <c r="E2918" s="658" t="s">
        <v>49</v>
      </c>
      <c r="F2918" s="657"/>
      <c r="G2918" s="657"/>
      <c r="H2918" s="657"/>
      <c r="I2918" s="657"/>
      <c r="J2918" s="657"/>
      <c r="K2918" s="657"/>
      <c r="L2918" s="663"/>
    </row>
    <row r="2919" spans="1:12">
      <c r="A2919" s="827" t="s">
        <v>14098</v>
      </c>
      <c r="B2919" s="828"/>
      <c r="C2919" s="828"/>
      <c r="D2919" s="828"/>
      <c r="E2919" s="828"/>
      <c r="F2919" s="828"/>
      <c r="G2919" s="828"/>
      <c r="H2919" s="828"/>
      <c r="I2919" s="641"/>
      <c r="J2919" s="641"/>
      <c r="K2919" s="641"/>
      <c r="L2919" s="642"/>
    </row>
    <row r="2920" spans="1:12" ht="17.100000000000001" customHeight="1">
      <c r="A2920" s="640" t="s">
        <v>14994</v>
      </c>
      <c r="B2920" s="643" t="s">
        <v>14089</v>
      </c>
      <c r="C2920" s="641" t="s">
        <v>14088</v>
      </c>
      <c r="D2920" s="641" t="s">
        <v>14087</v>
      </c>
      <c r="E2920" s="644" t="s">
        <v>14085</v>
      </c>
      <c r="F2920" s="829" t="s">
        <v>14083</v>
      </c>
      <c r="G2920" s="829"/>
      <c r="H2920" s="829" t="s">
        <v>14993</v>
      </c>
      <c r="I2920" s="829"/>
      <c r="J2920" s="829" t="s">
        <v>14082</v>
      </c>
      <c r="K2920" s="829"/>
      <c r="L2920" s="830"/>
    </row>
    <row r="2921" spans="1:12" ht="24" customHeight="1">
      <c r="A2921" s="664" t="s">
        <v>14073</v>
      </c>
      <c r="B2921" s="660" t="s">
        <v>14277</v>
      </c>
      <c r="C2921" s="659" t="s">
        <v>7</v>
      </c>
      <c r="D2921" s="659" t="s">
        <v>11564</v>
      </c>
      <c r="E2921" s="661" t="s">
        <v>26</v>
      </c>
      <c r="F2921" s="831" t="s">
        <v>15249</v>
      </c>
      <c r="G2921" s="831"/>
      <c r="H2921" s="831">
        <v>7.8548099999999996E-2</v>
      </c>
      <c r="I2921" s="831"/>
      <c r="J2921" s="832">
        <v>6.5199999999999994E-2</v>
      </c>
      <c r="K2921" s="832"/>
      <c r="L2921" s="833"/>
    </row>
    <row r="2922" spans="1:12" ht="24" customHeight="1">
      <c r="A2922" s="664" t="s">
        <v>14073</v>
      </c>
      <c r="B2922" s="660" t="s">
        <v>14276</v>
      </c>
      <c r="C2922" s="659" t="s">
        <v>7</v>
      </c>
      <c r="D2922" s="659" t="s">
        <v>11590</v>
      </c>
      <c r="E2922" s="661" t="s">
        <v>26</v>
      </c>
      <c r="F2922" s="831" t="s">
        <v>15248</v>
      </c>
      <c r="G2922" s="831"/>
      <c r="H2922" s="831">
        <v>7.8548099999999996E-2</v>
      </c>
      <c r="I2922" s="831"/>
      <c r="J2922" s="832">
        <v>1.89E-2</v>
      </c>
      <c r="K2922" s="832"/>
      <c r="L2922" s="833"/>
    </row>
    <row r="2923" spans="1:12" ht="17.100000000000001" customHeight="1">
      <c r="A2923" s="645"/>
      <c r="B2923" s="643"/>
      <c r="C2923" s="643"/>
      <c r="D2923" s="643"/>
      <c r="E2923" s="643"/>
      <c r="F2923" s="643"/>
      <c r="G2923" s="643"/>
      <c r="H2923" s="643"/>
      <c r="I2923" s="643"/>
      <c r="J2923" s="643" t="s">
        <v>14990</v>
      </c>
      <c r="K2923" s="643"/>
      <c r="L2923" s="646" t="s">
        <v>15422</v>
      </c>
    </row>
    <row r="2924" spans="1:12">
      <c r="A2924" s="827" t="s">
        <v>14092</v>
      </c>
      <c r="B2924" s="828"/>
      <c r="C2924" s="828"/>
      <c r="D2924" s="828"/>
      <c r="E2924" s="828"/>
      <c r="F2924" s="828"/>
      <c r="G2924" s="828"/>
      <c r="H2924" s="828"/>
      <c r="I2924" s="641"/>
      <c r="J2924" s="641"/>
      <c r="K2924" s="641"/>
      <c r="L2924" s="642"/>
    </row>
    <row r="2925" spans="1:12" ht="17.100000000000001" customHeight="1">
      <c r="A2925" s="640" t="s">
        <v>14994</v>
      </c>
      <c r="B2925" s="643" t="s">
        <v>14089</v>
      </c>
      <c r="C2925" s="641" t="s">
        <v>14088</v>
      </c>
      <c r="D2925" s="641" t="s">
        <v>14087</v>
      </c>
      <c r="E2925" s="644" t="s">
        <v>14085</v>
      </c>
      <c r="F2925" s="829" t="s">
        <v>14083</v>
      </c>
      <c r="G2925" s="829"/>
      <c r="H2925" s="829" t="s">
        <v>14993</v>
      </c>
      <c r="I2925" s="829"/>
      <c r="J2925" s="829" t="s">
        <v>14082</v>
      </c>
      <c r="K2925" s="829"/>
      <c r="L2925" s="830"/>
    </row>
    <row r="2926" spans="1:12" ht="24" customHeight="1">
      <c r="A2926" s="664" t="s">
        <v>14073</v>
      </c>
      <c r="B2926" s="660" t="s">
        <v>14290</v>
      </c>
      <c r="C2926" s="659" t="s">
        <v>7</v>
      </c>
      <c r="D2926" s="659" t="s">
        <v>5473</v>
      </c>
      <c r="E2926" s="661" t="s">
        <v>26</v>
      </c>
      <c r="F2926" s="831" t="s">
        <v>15246</v>
      </c>
      <c r="G2926" s="831"/>
      <c r="H2926" s="831">
        <v>3.98185E-2</v>
      </c>
      <c r="I2926" s="831"/>
      <c r="J2926" s="832">
        <v>0.20269999999999999</v>
      </c>
      <c r="K2926" s="832"/>
      <c r="L2926" s="833"/>
    </row>
    <row r="2927" spans="1:12" ht="24" customHeight="1">
      <c r="A2927" s="664" t="s">
        <v>14073</v>
      </c>
      <c r="B2927" s="660" t="s">
        <v>14278</v>
      </c>
      <c r="C2927" s="659" t="s">
        <v>7</v>
      </c>
      <c r="D2927" s="659" t="s">
        <v>6260</v>
      </c>
      <c r="E2927" s="661" t="s">
        <v>26</v>
      </c>
      <c r="F2927" s="831" t="s">
        <v>15040</v>
      </c>
      <c r="G2927" s="831"/>
      <c r="H2927" s="831">
        <v>3.98185E-2</v>
      </c>
      <c r="I2927" s="831"/>
      <c r="J2927" s="832">
        <v>0.2863</v>
      </c>
      <c r="K2927" s="832"/>
      <c r="L2927" s="833"/>
    </row>
    <row r="2928" spans="1:12" ht="17.100000000000001" customHeight="1">
      <c r="A2928" s="645"/>
      <c r="B2928" s="643"/>
      <c r="C2928" s="643"/>
      <c r="D2928" s="643"/>
      <c r="E2928" s="643"/>
      <c r="F2928" s="643"/>
      <c r="G2928" s="643"/>
      <c r="H2928" s="643"/>
      <c r="I2928" s="643"/>
      <c r="J2928" s="643" t="s">
        <v>14990</v>
      </c>
      <c r="K2928" s="643"/>
      <c r="L2928" s="646" t="s">
        <v>15181</v>
      </c>
    </row>
    <row r="2929" spans="1:12">
      <c r="A2929" s="827" t="s">
        <v>14071</v>
      </c>
      <c r="B2929" s="828"/>
      <c r="C2929" s="828"/>
      <c r="D2929" s="828"/>
      <c r="E2929" s="828"/>
      <c r="F2929" s="828"/>
      <c r="G2929" s="828"/>
      <c r="H2929" s="828"/>
      <c r="I2929" s="641"/>
      <c r="J2929" s="641"/>
      <c r="K2929" s="641"/>
      <c r="L2929" s="642"/>
    </row>
    <row r="2930" spans="1:12" ht="17.100000000000001" customHeight="1">
      <c r="A2930" s="640" t="s">
        <v>14994</v>
      </c>
      <c r="B2930" s="643" t="s">
        <v>14089</v>
      </c>
      <c r="C2930" s="641" t="s">
        <v>14088</v>
      </c>
      <c r="D2930" s="641" t="s">
        <v>14087</v>
      </c>
      <c r="E2930" s="644" t="s">
        <v>14085</v>
      </c>
      <c r="F2930" s="829" t="s">
        <v>14083</v>
      </c>
      <c r="G2930" s="829"/>
      <c r="H2930" s="829" t="s">
        <v>14993</v>
      </c>
      <c r="I2930" s="829"/>
      <c r="J2930" s="829" t="s">
        <v>14082</v>
      </c>
      <c r="K2930" s="829"/>
      <c r="L2930" s="830"/>
    </row>
    <row r="2931" spans="1:12" ht="36" customHeight="1">
      <c r="A2931" s="664" t="s">
        <v>14073</v>
      </c>
      <c r="B2931" s="660" t="s">
        <v>14622</v>
      </c>
      <c r="C2931" s="659" t="s">
        <v>7</v>
      </c>
      <c r="D2931" s="659" t="s">
        <v>8112</v>
      </c>
      <c r="E2931" s="661" t="s">
        <v>49</v>
      </c>
      <c r="F2931" s="831" t="s">
        <v>15968</v>
      </c>
      <c r="G2931" s="831"/>
      <c r="H2931" s="831">
        <v>0.03</v>
      </c>
      <c r="I2931" s="831"/>
      <c r="J2931" s="832">
        <v>0.87</v>
      </c>
      <c r="K2931" s="832"/>
      <c r="L2931" s="833"/>
    </row>
    <row r="2932" spans="1:12" ht="24" customHeight="1">
      <c r="A2932" s="664" t="s">
        <v>14073</v>
      </c>
      <c r="B2932" s="660" t="s">
        <v>14628</v>
      </c>
      <c r="C2932" s="659" t="s">
        <v>7</v>
      </c>
      <c r="D2932" s="659" t="s">
        <v>5482</v>
      </c>
      <c r="E2932" s="661" t="s">
        <v>49</v>
      </c>
      <c r="F2932" s="831" t="s">
        <v>15978</v>
      </c>
      <c r="G2932" s="831"/>
      <c r="H2932" s="831">
        <v>1</v>
      </c>
      <c r="I2932" s="831"/>
      <c r="J2932" s="832">
        <v>3.01</v>
      </c>
      <c r="K2932" s="832"/>
      <c r="L2932" s="833"/>
    </row>
    <row r="2933" spans="1:12" ht="24" customHeight="1">
      <c r="A2933" s="664" t="s">
        <v>14073</v>
      </c>
      <c r="B2933" s="660" t="s">
        <v>14649</v>
      </c>
      <c r="C2933" s="659" t="s">
        <v>7</v>
      </c>
      <c r="D2933" s="659" t="s">
        <v>8103</v>
      </c>
      <c r="E2933" s="661" t="s">
        <v>49</v>
      </c>
      <c r="F2933" s="831" t="s">
        <v>16025</v>
      </c>
      <c r="G2933" s="831"/>
      <c r="H2933" s="831">
        <v>1</v>
      </c>
      <c r="I2933" s="831"/>
      <c r="J2933" s="832">
        <v>4.63</v>
      </c>
      <c r="K2933" s="832"/>
      <c r="L2933" s="833"/>
    </row>
    <row r="2934" spans="1:12" ht="17.100000000000001" customHeight="1">
      <c r="A2934" s="645"/>
      <c r="B2934" s="643"/>
      <c r="C2934" s="643"/>
      <c r="D2934" s="643"/>
      <c r="E2934" s="643"/>
      <c r="F2934" s="643"/>
      <c r="G2934" s="643"/>
      <c r="H2934" s="643"/>
      <c r="I2934" s="643"/>
      <c r="J2934" s="643" t="s">
        <v>14990</v>
      </c>
      <c r="K2934" s="643"/>
      <c r="L2934" s="646" t="s">
        <v>15755</v>
      </c>
    </row>
    <row r="2935" spans="1:12">
      <c r="A2935" s="827" t="s">
        <v>14094</v>
      </c>
      <c r="B2935" s="828"/>
      <c r="C2935" s="828"/>
      <c r="D2935" s="828"/>
      <c r="E2935" s="828"/>
      <c r="F2935" s="828"/>
      <c r="G2935" s="828"/>
      <c r="H2935" s="828"/>
      <c r="I2935" s="641"/>
      <c r="J2935" s="641"/>
      <c r="K2935" s="641"/>
      <c r="L2935" s="642"/>
    </row>
    <row r="2936" spans="1:12" ht="17.100000000000001" customHeight="1">
      <c r="A2936" s="640" t="s">
        <v>14994</v>
      </c>
      <c r="B2936" s="643" t="s">
        <v>14089</v>
      </c>
      <c r="C2936" s="641" t="s">
        <v>14088</v>
      </c>
      <c r="D2936" s="641" t="s">
        <v>14087</v>
      </c>
      <c r="E2936" s="644" t="s">
        <v>14085</v>
      </c>
      <c r="F2936" s="829" t="s">
        <v>14083</v>
      </c>
      <c r="G2936" s="829"/>
      <c r="H2936" s="829" t="s">
        <v>14993</v>
      </c>
      <c r="I2936" s="829"/>
      <c r="J2936" s="829" t="s">
        <v>14082</v>
      </c>
      <c r="K2936" s="829"/>
      <c r="L2936" s="830"/>
    </row>
    <row r="2937" spans="1:12" ht="24" customHeight="1">
      <c r="A2937" s="664" t="s">
        <v>14073</v>
      </c>
      <c r="B2937" s="660" t="s">
        <v>14095</v>
      </c>
      <c r="C2937" s="659" t="s">
        <v>7</v>
      </c>
      <c r="D2937" s="659" t="s">
        <v>11736</v>
      </c>
      <c r="E2937" s="661" t="s">
        <v>26</v>
      </c>
      <c r="F2937" s="831" t="s">
        <v>14996</v>
      </c>
      <c r="G2937" s="831"/>
      <c r="H2937" s="831">
        <v>7.8548099999999996E-2</v>
      </c>
      <c r="I2937" s="831"/>
      <c r="J2937" s="832">
        <v>5.5800000000000002E-2</v>
      </c>
      <c r="K2937" s="832"/>
      <c r="L2937" s="833"/>
    </row>
    <row r="2938" spans="1:12" ht="17.100000000000001" customHeight="1">
      <c r="A2938" s="645"/>
      <c r="B2938" s="643"/>
      <c r="C2938" s="643"/>
      <c r="D2938" s="643"/>
      <c r="E2938" s="643"/>
      <c r="F2938" s="643"/>
      <c r="G2938" s="643"/>
      <c r="H2938" s="643"/>
      <c r="I2938" s="643"/>
      <c r="J2938" s="643" t="s">
        <v>14990</v>
      </c>
      <c r="K2938" s="643"/>
      <c r="L2938" s="646" t="s">
        <v>15037</v>
      </c>
    </row>
    <row r="2939" spans="1:12">
      <c r="A2939" s="827" t="s">
        <v>14096</v>
      </c>
      <c r="B2939" s="828"/>
      <c r="C2939" s="828"/>
      <c r="D2939" s="828"/>
      <c r="E2939" s="828"/>
      <c r="F2939" s="828"/>
      <c r="G2939" s="828"/>
      <c r="H2939" s="828"/>
      <c r="I2939" s="641"/>
      <c r="J2939" s="641"/>
      <c r="K2939" s="641"/>
      <c r="L2939" s="642"/>
    </row>
    <row r="2940" spans="1:12" ht="17.100000000000001" customHeight="1">
      <c r="A2940" s="640" t="s">
        <v>14994</v>
      </c>
      <c r="B2940" s="643" t="s">
        <v>14089</v>
      </c>
      <c r="C2940" s="641" t="s">
        <v>14088</v>
      </c>
      <c r="D2940" s="641" t="s">
        <v>14087</v>
      </c>
      <c r="E2940" s="644" t="s">
        <v>14085</v>
      </c>
      <c r="F2940" s="829" t="s">
        <v>14083</v>
      </c>
      <c r="G2940" s="829"/>
      <c r="H2940" s="829" t="s">
        <v>14993</v>
      </c>
      <c r="I2940" s="829"/>
      <c r="J2940" s="829" t="s">
        <v>14082</v>
      </c>
      <c r="K2940" s="829"/>
      <c r="L2940" s="830"/>
    </row>
    <row r="2941" spans="1:12" ht="24" customHeight="1">
      <c r="A2941" s="664" t="s">
        <v>14073</v>
      </c>
      <c r="B2941" s="660" t="s">
        <v>14097</v>
      </c>
      <c r="C2941" s="659" t="s">
        <v>7</v>
      </c>
      <c r="D2941" s="659" t="s">
        <v>11676</v>
      </c>
      <c r="E2941" s="661" t="s">
        <v>26</v>
      </c>
      <c r="F2941" s="831" t="s">
        <v>14995</v>
      </c>
      <c r="G2941" s="831"/>
      <c r="H2941" s="831">
        <v>7.8548099999999996E-2</v>
      </c>
      <c r="I2941" s="831"/>
      <c r="J2941" s="832">
        <v>5.4999999999999997E-3</v>
      </c>
      <c r="K2941" s="832"/>
      <c r="L2941" s="833"/>
    </row>
    <row r="2942" spans="1:12" ht="17.100000000000001" customHeight="1">
      <c r="A2942" s="645"/>
      <c r="B2942" s="643"/>
      <c r="C2942" s="643"/>
      <c r="D2942" s="643"/>
      <c r="E2942" s="643"/>
      <c r="F2942" s="643"/>
      <c r="G2942" s="643"/>
      <c r="H2942" s="643"/>
      <c r="I2942" s="643"/>
      <c r="J2942" s="643" t="s">
        <v>14990</v>
      </c>
      <c r="K2942" s="643"/>
      <c r="L2942" s="646" t="s">
        <v>15028</v>
      </c>
    </row>
    <row r="2943" spans="1:12">
      <c r="A2943" s="827" t="s">
        <v>14100</v>
      </c>
      <c r="B2943" s="828"/>
      <c r="C2943" s="828"/>
      <c r="D2943" s="828"/>
      <c r="E2943" s="828"/>
      <c r="F2943" s="828"/>
      <c r="G2943" s="828"/>
      <c r="H2943" s="828"/>
      <c r="I2943" s="641"/>
      <c r="J2943" s="641"/>
      <c r="K2943" s="641"/>
      <c r="L2943" s="642"/>
    </row>
    <row r="2944" spans="1:12" ht="17.100000000000001" customHeight="1">
      <c r="A2944" s="640" t="s">
        <v>14994</v>
      </c>
      <c r="B2944" s="643" t="s">
        <v>14089</v>
      </c>
      <c r="C2944" s="641" t="s">
        <v>14088</v>
      </c>
      <c r="D2944" s="641" t="s">
        <v>14087</v>
      </c>
      <c r="E2944" s="644" t="s">
        <v>14085</v>
      </c>
      <c r="F2944" s="829" t="s">
        <v>14083</v>
      </c>
      <c r="G2944" s="829"/>
      <c r="H2944" s="829" t="s">
        <v>14993</v>
      </c>
      <c r="I2944" s="829"/>
      <c r="J2944" s="829" t="s">
        <v>14082</v>
      </c>
      <c r="K2944" s="829"/>
      <c r="L2944" s="830"/>
    </row>
    <row r="2945" spans="1:12" ht="24" customHeight="1">
      <c r="A2945" s="664" t="s">
        <v>14073</v>
      </c>
      <c r="B2945" s="660" t="s">
        <v>14103</v>
      </c>
      <c r="C2945" s="659" t="s">
        <v>7</v>
      </c>
      <c r="D2945" s="659" t="s">
        <v>11501</v>
      </c>
      <c r="E2945" s="661" t="s">
        <v>26</v>
      </c>
      <c r="F2945" s="831" t="s">
        <v>14992</v>
      </c>
      <c r="G2945" s="831"/>
      <c r="H2945" s="831">
        <v>7.8548099999999996E-2</v>
      </c>
      <c r="I2945" s="831"/>
      <c r="J2945" s="832">
        <v>0.17280000000000001</v>
      </c>
      <c r="K2945" s="832"/>
      <c r="L2945" s="833"/>
    </row>
    <row r="2946" spans="1:12" ht="24" customHeight="1">
      <c r="A2946" s="664" t="s">
        <v>14073</v>
      </c>
      <c r="B2946" s="660" t="s">
        <v>14101</v>
      </c>
      <c r="C2946" s="659" t="s">
        <v>7</v>
      </c>
      <c r="D2946" s="659" t="s">
        <v>11582</v>
      </c>
      <c r="E2946" s="661" t="s">
        <v>26</v>
      </c>
      <c r="F2946" s="831" t="s">
        <v>14991</v>
      </c>
      <c r="G2946" s="831"/>
      <c r="H2946" s="831">
        <v>7.8548099999999996E-2</v>
      </c>
      <c r="I2946" s="831"/>
      <c r="J2946" s="832">
        <v>2.75E-2</v>
      </c>
      <c r="K2946" s="832"/>
      <c r="L2946" s="833"/>
    </row>
    <row r="2947" spans="1:12" ht="17.100000000000001" customHeight="1">
      <c r="A2947" s="645"/>
      <c r="B2947" s="643"/>
      <c r="C2947" s="643"/>
      <c r="D2947" s="643"/>
      <c r="E2947" s="643"/>
      <c r="F2947" s="643"/>
      <c r="G2947" s="643"/>
      <c r="H2947" s="643"/>
      <c r="I2947" s="643"/>
      <c r="J2947" s="643" t="s">
        <v>14990</v>
      </c>
      <c r="K2947" s="643"/>
      <c r="L2947" s="646" t="s">
        <v>15161</v>
      </c>
    </row>
    <row r="2948" spans="1:12" ht="17.100000000000001" customHeight="1">
      <c r="A2948" s="640" t="s">
        <v>14988</v>
      </c>
      <c r="B2948" s="641"/>
      <c r="C2948" s="641"/>
      <c r="D2948" s="641"/>
      <c r="E2948" s="641"/>
      <c r="F2948" s="641"/>
      <c r="G2948" s="641"/>
      <c r="H2948" s="641"/>
      <c r="I2948" s="641"/>
      <c r="J2948" s="641"/>
      <c r="K2948" s="641"/>
      <c r="L2948" s="642"/>
    </row>
    <row r="2949" spans="1:12" ht="17.100000000000001" customHeight="1">
      <c r="A2949" s="645"/>
      <c r="B2949" s="643"/>
      <c r="C2949" s="643"/>
      <c r="D2949" s="643"/>
      <c r="E2949" s="643"/>
      <c r="F2949" s="643"/>
      <c r="G2949" s="643"/>
      <c r="H2949" s="643"/>
      <c r="I2949" s="643"/>
      <c r="J2949" s="643" t="s">
        <v>14987</v>
      </c>
      <c r="K2949" s="643"/>
      <c r="L2949" s="646" t="s">
        <v>15747</v>
      </c>
    </row>
    <row r="2950" spans="1:12" ht="17.100000000000001" customHeight="1">
      <c r="A2950" s="645"/>
      <c r="B2950" s="643"/>
      <c r="C2950" s="643"/>
      <c r="D2950" s="643"/>
      <c r="E2950" s="643"/>
      <c r="F2950" s="643"/>
      <c r="G2950" s="643"/>
      <c r="H2950" s="643"/>
      <c r="I2950" s="643"/>
      <c r="J2950" s="643" t="s">
        <v>14985</v>
      </c>
      <c r="K2950" s="643" t="s">
        <v>14984</v>
      </c>
      <c r="L2950" s="646" t="s">
        <v>16037</v>
      </c>
    </row>
    <row r="2951" spans="1:12" ht="17.100000000000001" customHeight="1">
      <c r="A2951" s="645"/>
      <c r="B2951" s="643"/>
      <c r="C2951" s="643"/>
      <c r="D2951" s="643"/>
      <c r="E2951" s="643"/>
      <c r="F2951" s="643"/>
      <c r="G2951" s="643"/>
      <c r="H2951" s="643"/>
      <c r="I2951" s="643"/>
      <c r="J2951" s="643" t="s">
        <v>14982</v>
      </c>
      <c r="K2951" s="643"/>
      <c r="L2951" s="646" t="s">
        <v>16036</v>
      </c>
    </row>
    <row r="2952" spans="1:12" ht="17.100000000000001" customHeight="1">
      <c r="A2952" s="645"/>
      <c r="B2952" s="643"/>
      <c r="C2952" s="643"/>
      <c r="D2952" s="643"/>
      <c r="E2952" s="643"/>
      <c r="F2952" s="643"/>
      <c r="G2952" s="643"/>
      <c r="H2952" s="643"/>
      <c r="I2952" s="643"/>
      <c r="J2952" s="643" t="s">
        <v>14980</v>
      </c>
      <c r="K2952" s="643" t="s">
        <v>14873</v>
      </c>
      <c r="L2952" s="646" t="s">
        <v>16035</v>
      </c>
    </row>
    <row r="2953" spans="1:12" ht="17.100000000000001" customHeight="1">
      <c r="A2953" s="645"/>
      <c r="B2953" s="643"/>
      <c r="C2953" s="643"/>
      <c r="D2953" s="643"/>
      <c r="E2953" s="643"/>
      <c r="F2953" s="643"/>
      <c r="G2953" s="643"/>
      <c r="H2953" s="643"/>
      <c r="I2953" s="643"/>
      <c r="J2953" s="643" t="s">
        <v>14978</v>
      </c>
      <c r="K2953" s="643"/>
      <c r="L2953" s="646" t="s">
        <v>16034</v>
      </c>
    </row>
    <row r="2954" spans="1:12" ht="30" customHeight="1">
      <c r="A2954" s="647"/>
      <c r="B2954" s="644"/>
      <c r="C2954" s="644"/>
      <c r="D2954" s="644"/>
      <c r="E2954" s="644"/>
      <c r="F2954" s="644"/>
      <c r="G2954" s="644"/>
      <c r="H2954" s="644"/>
      <c r="I2954" s="644"/>
      <c r="J2954" s="644"/>
      <c r="K2954" s="644"/>
      <c r="L2954" s="648"/>
    </row>
    <row r="2955" spans="1:12" ht="48" customHeight="1">
      <c r="A2955" s="662" t="s">
        <v>16033</v>
      </c>
      <c r="B2955" s="657" t="s">
        <v>14653</v>
      </c>
      <c r="C2955" s="656" t="s">
        <v>7</v>
      </c>
      <c r="D2955" s="656" t="s">
        <v>2096</v>
      </c>
      <c r="E2955" s="658" t="s">
        <v>49</v>
      </c>
      <c r="F2955" s="657"/>
      <c r="G2955" s="657"/>
      <c r="H2955" s="657"/>
      <c r="I2955" s="657"/>
      <c r="J2955" s="657"/>
      <c r="K2955" s="657"/>
      <c r="L2955" s="663"/>
    </row>
    <row r="2956" spans="1:12">
      <c r="A2956" s="827" t="s">
        <v>14098</v>
      </c>
      <c r="B2956" s="828"/>
      <c r="C2956" s="828"/>
      <c r="D2956" s="828"/>
      <c r="E2956" s="828"/>
      <c r="F2956" s="828"/>
      <c r="G2956" s="828"/>
      <c r="H2956" s="828"/>
      <c r="I2956" s="641"/>
      <c r="J2956" s="641"/>
      <c r="K2956" s="641"/>
      <c r="L2956" s="642"/>
    </row>
    <row r="2957" spans="1:12" ht="17.100000000000001" customHeight="1">
      <c r="A2957" s="640" t="s">
        <v>14994</v>
      </c>
      <c r="B2957" s="643" t="s">
        <v>14089</v>
      </c>
      <c r="C2957" s="641" t="s">
        <v>14088</v>
      </c>
      <c r="D2957" s="641" t="s">
        <v>14087</v>
      </c>
      <c r="E2957" s="644" t="s">
        <v>14085</v>
      </c>
      <c r="F2957" s="829" t="s">
        <v>14083</v>
      </c>
      <c r="G2957" s="829"/>
      <c r="H2957" s="829" t="s">
        <v>14993</v>
      </c>
      <c r="I2957" s="829"/>
      <c r="J2957" s="829" t="s">
        <v>14082</v>
      </c>
      <c r="K2957" s="829"/>
      <c r="L2957" s="830"/>
    </row>
    <row r="2958" spans="1:12" ht="24" customHeight="1">
      <c r="A2958" s="664" t="s">
        <v>14073</v>
      </c>
      <c r="B2958" s="660" t="s">
        <v>14277</v>
      </c>
      <c r="C2958" s="659" t="s">
        <v>7</v>
      </c>
      <c r="D2958" s="659" t="s">
        <v>11564</v>
      </c>
      <c r="E2958" s="661" t="s">
        <v>26</v>
      </c>
      <c r="F2958" s="831" t="s">
        <v>15249</v>
      </c>
      <c r="G2958" s="831"/>
      <c r="H2958" s="831">
        <v>0.15803809999999999</v>
      </c>
      <c r="I2958" s="831"/>
      <c r="J2958" s="832">
        <v>0.13120000000000001</v>
      </c>
      <c r="K2958" s="832"/>
      <c r="L2958" s="833"/>
    </row>
    <row r="2959" spans="1:12" ht="24" customHeight="1">
      <c r="A2959" s="664" t="s">
        <v>14073</v>
      </c>
      <c r="B2959" s="660" t="s">
        <v>14276</v>
      </c>
      <c r="C2959" s="659" t="s">
        <v>7</v>
      </c>
      <c r="D2959" s="659" t="s">
        <v>11590</v>
      </c>
      <c r="E2959" s="661" t="s">
        <v>26</v>
      </c>
      <c r="F2959" s="831" t="s">
        <v>15248</v>
      </c>
      <c r="G2959" s="831"/>
      <c r="H2959" s="831">
        <v>0.15803809999999999</v>
      </c>
      <c r="I2959" s="831"/>
      <c r="J2959" s="832">
        <v>3.7900000000000003E-2</v>
      </c>
      <c r="K2959" s="832"/>
      <c r="L2959" s="833"/>
    </row>
    <row r="2960" spans="1:12" ht="17.100000000000001" customHeight="1">
      <c r="A2960" s="645"/>
      <c r="B2960" s="643"/>
      <c r="C2960" s="643"/>
      <c r="D2960" s="643"/>
      <c r="E2960" s="643"/>
      <c r="F2960" s="643"/>
      <c r="G2960" s="643"/>
      <c r="H2960" s="643"/>
      <c r="I2960" s="643"/>
      <c r="J2960" s="643" t="s">
        <v>14990</v>
      </c>
      <c r="K2960" s="643"/>
      <c r="L2960" s="646" t="s">
        <v>15052</v>
      </c>
    </row>
    <row r="2961" spans="1:12">
      <c r="A2961" s="827" t="s">
        <v>14092</v>
      </c>
      <c r="B2961" s="828"/>
      <c r="C2961" s="828"/>
      <c r="D2961" s="828"/>
      <c r="E2961" s="828"/>
      <c r="F2961" s="828"/>
      <c r="G2961" s="828"/>
      <c r="H2961" s="828"/>
      <c r="I2961" s="641"/>
      <c r="J2961" s="641"/>
      <c r="K2961" s="641"/>
      <c r="L2961" s="642"/>
    </row>
    <row r="2962" spans="1:12" ht="17.100000000000001" customHeight="1">
      <c r="A2962" s="640" t="s">
        <v>14994</v>
      </c>
      <c r="B2962" s="643" t="s">
        <v>14089</v>
      </c>
      <c r="C2962" s="641" t="s">
        <v>14088</v>
      </c>
      <c r="D2962" s="641" t="s">
        <v>14087</v>
      </c>
      <c r="E2962" s="644" t="s">
        <v>14085</v>
      </c>
      <c r="F2962" s="829" t="s">
        <v>14083</v>
      </c>
      <c r="G2962" s="829"/>
      <c r="H2962" s="829" t="s">
        <v>14993</v>
      </c>
      <c r="I2962" s="829"/>
      <c r="J2962" s="829" t="s">
        <v>14082</v>
      </c>
      <c r="K2962" s="829"/>
      <c r="L2962" s="830"/>
    </row>
    <row r="2963" spans="1:12" ht="24" customHeight="1">
      <c r="A2963" s="664" t="s">
        <v>14073</v>
      </c>
      <c r="B2963" s="660" t="s">
        <v>14290</v>
      </c>
      <c r="C2963" s="659" t="s">
        <v>7</v>
      </c>
      <c r="D2963" s="659" t="s">
        <v>5473</v>
      </c>
      <c r="E2963" s="661" t="s">
        <v>26</v>
      </c>
      <c r="F2963" s="831" t="s">
        <v>15246</v>
      </c>
      <c r="G2963" s="831"/>
      <c r="H2963" s="831">
        <v>8.0521800000000004E-2</v>
      </c>
      <c r="I2963" s="831"/>
      <c r="J2963" s="832">
        <v>0.40989999999999999</v>
      </c>
      <c r="K2963" s="832"/>
      <c r="L2963" s="833"/>
    </row>
    <row r="2964" spans="1:12" ht="24" customHeight="1">
      <c r="A2964" s="664" t="s">
        <v>14073</v>
      </c>
      <c r="B2964" s="660" t="s">
        <v>14278</v>
      </c>
      <c r="C2964" s="659" t="s">
        <v>7</v>
      </c>
      <c r="D2964" s="659" t="s">
        <v>6260</v>
      </c>
      <c r="E2964" s="661" t="s">
        <v>26</v>
      </c>
      <c r="F2964" s="831" t="s">
        <v>15040</v>
      </c>
      <c r="G2964" s="831"/>
      <c r="H2964" s="831">
        <v>8.0521800000000004E-2</v>
      </c>
      <c r="I2964" s="831"/>
      <c r="J2964" s="832">
        <v>0.57899999999999996</v>
      </c>
      <c r="K2964" s="832"/>
      <c r="L2964" s="833"/>
    </row>
    <row r="2965" spans="1:12" ht="17.100000000000001" customHeight="1">
      <c r="A2965" s="645"/>
      <c r="B2965" s="643"/>
      <c r="C2965" s="643"/>
      <c r="D2965" s="643"/>
      <c r="E2965" s="643"/>
      <c r="F2965" s="643"/>
      <c r="G2965" s="643"/>
      <c r="H2965" s="643"/>
      <c r="I2965" s="643"/>
      <c r="J2965" s="643" t="s">
        <v>14990</v>
      </c>
      <c r="K2965" s="643"/>
      <c r="L2965" s="646" t="s">
        <v>15222</v>
      </c>
    </row>
    <row r="2966" spans="1:12">
      <c r="A2966" s="827" t="s">
        <v>14071</v>
      </c>
      <c r="B2966" s="828"/>
      <c r="C2966" s="828"/>
      <c r="D2966" s="828"/>
      <c r="E2966" s="828"/>
      <c r="F2966" s="828"/>
      <c r="G2966" s="828"/>
      <c r="H2966" s="828"/>
      <c r="I2966" s="641"/>
      <c r="J2966" s="641"/>
      <c r="K2966" s="641"/>
      <c r="L2966" s="642"/>
    </row>
    <row r="2967" spans="1:12" ht="17.100000000000001" customHeight="1">
      <c r="A2967" s="640" t="s">
        <v>14994</v>
      </c>
      <c r="B2967" s="643" t="s">
        <v>14089</v>
      </c>
      <c r="C2967" s="641" t="s">
        <v>14088</v>
      </c>
      <c r="D2967" s="641" t="s">
        <v>14087</v>
      </c>
      <c r="E2967" s="644" t="s">
        <v>14085</v>
      </c>
      <c r="F2967" s="829" t="s">
        <v>14083</v>
      </c>
      <c r="G2967" s="829"/>
      <c r="H2967" s="829" t="s">
        <v>14993</v>
      </c>
      <c r="I2967" s="829"/>
      <c r="J2967" s="829" t="s">
        <v>14082</v>
      </c>
      <c r="K2967" s="829"/>
      <c r="L2967" s="830"/>
    </row>
    <row r="2968" spans="1:12" ht="36" customHeight="1">
      <c r="A2968" s="664" t="s">
        <v>14073</v>
      </c>
      <c r="B2968" s="660" t="s">
        <v>14622</v>
      </c>
      <c r="C2968" s="659" t="s">
        <v>7</v>
      </c>
      <c r="D2968" s="659" t="s">
        <v>8112</v>
      </c>
      <c r="E2968" s="661" t="s">
        <v>49</v>
      </c>
      <c r="F2968" s="831" t="s">
        <v>15968</v>
      </c>
      <c r="G2968" s="831"/>
      <c r="H2968" s="831">
        <v>0.06</v>
      </c>
      <c r="I2968" s="831"/>
      <c r="J2968" s="832">
        <v>1.75</v>
      </c>
      <c r="K2968" s="832"/>
      <c r="L2968" s="833"/>
    </row>
    <row r="2969" spans="1:12" ht="24" customHeight="1">
      <c r="A2969" s="664" t="s">
        <v>14073</v>
      </c>
      <c r="B2969" s="660" t="s">
        <v>14628</v>
      </c>
      <c r="C2969" s="659" t="s">
        <v>7</v>
      </c>
      <c r="D2969" s="659" t="s">
        <v>5482</v>
      </c>
      <c r="E2969" s="661" t="s">
        <v>49</v>
      </c>
      <c r="F2969" s="831" t="s">
        <v>15978</v>
      </c>
      <c r="G2969" s="831"/>
      <c r="H2969" s="831">
        <v>2</v>
      </c>
      <c r="I2969" s="831"/>
      <c r="J2969" s="832">
        <v>6.02</v>
      </c>
      <c r="K2969" s="832"/>
      <c r="L2969" s="833"/>
    </row>
    <row r="2970" spans="1:12" ht="24" customHeight="1">
      <c r="A2970" s="664" t="s">
        <v>14073</v>
      </c>
      <c r="B2970" s="660" t="s">
        <v>14652</v>
      </c>
      <c r="C2970" s="659" t="s">
        <v>7</v>
      </c>
      <c r="D2970" s="659" t="s">
        <v>8142</v>
      </c>
      <c r="E2970" s="661" t="s">
        <v>49</v>
      </c>
      <c r="F2970" s="831" t="s">
        <v>16032</v>
      </c>
      <c r="G2970" s="831"/>
      <c r="H2970" s="831">
        <v>1</v>
      </c>
      <c r="I2970" s="831"/>
      <c r="J2970" s="832">
        <v>22.96</v>
      </c>
      <c r="K2970" s="832"/>
      <c r="L2970" s="833"/>
    </row>
    <row r="2971" spans="1:12" ht="17.100000000000001" customHeight="1">
      <c r="A2971" s="645"/>
      <c r="B2971" s="643"/>
      <c r="C2971" s="643"/>
      <c r="D2971" s="643"/>
      <c r="E2971" s="643"/>
      <c r="F2971" s="643"/>
      <c r="G2971" s="643"/>
      <c r="H2971" s="643"/>
      <c r="I2971" s="643"/>
      <c r="J2971" s="643" t="s">
        <v>14990</v>
      </c>
      <c r="K2971" s="643"/>
      <c r="L2971" s="646" t="s">
        <v>16031</v>
      </c>
    </row>
    <row r="2972" spans="1:12">
      <c r="A2972" s="827" t="s">
        <v>14094</v>
      </c>
      <c r="B2972" s="828"/>
      <c r="C2972" s="828"/>
      <c r="D2972" s="828"/>
      <c r="E2972" s="828"/>
      <c r="F2972" s="828"/>
      <c r="G2972" s="828"/>
      <c r="H2972" s="828"/>
      <c r="I2972" s="641"/>
      <c r="J2972" s="641"/>
      <c r="K2972" s="641"/>
      <c r="L2972" s="642"/>
    </row>
    <row r="2973" spans="1:12" ht="17.100000000000001" customHeight="1">
      <c r="A2973" s="640" t="s">
        <v>14994</v>
      </c>
      <c r="B2973" s="643" t="s">
        <v>14089</v>
      </c>
      <c r="C2973" s="641" t="s">
        <v>14088</v>
      </c>
      <c r="D2973" s="641" t="s">
        <v>14087</v>
      </c>
      <c r="E2973" s="644" t="s">
        <v>14085</v>
      </c>
      <c r="F2973" s="829" t="s">
        <v>14083</v>
      </c>
      <c r="G2973" s="829"/>
      <c r="H2973" s="829" t="s">
        <v>14993</v>
      </c>
      <c r="I2973" s="829"/>
      <c r="J2973" s="829" t="s">
        <v>14082</v>
      </c>
      <c r="K2973" s="829"/>
      <c r="L2973" s="830"/>
    </row>
    <row r="2974" spans="1:12" ht="24" customHeight="1">
      <c r="A2974" s="664" t="s">
        <v>14073</v>
      </c>
      <c r="B2974" s="660" t="s">
        <v>14095</v>
      </c>
      <c r="C2974" s="659" t="s">
        <v>7</v>
      </c>
      <c r="D2974" s="659" t="s">
        <v>11736</v>
      </c>
      <c r="E2974" s="661" t="s">
        <v>26</v>
      </c>
      <c r="F2974" s="831" t="s">
        <v>14996</v>
      </c>
      <c r="G2974" s="831"/>
      <c r="H2974" s="831">
        <v>0.15803809999999999</v>
      </c>
      <c r="I2974" s="831"/>
      <c r="J2974" s="832">
        <v>0.11219999999999999</v>
      </c>
      <c r="K2974" s="832"/>
      <c r="L2974" s="833"/>
    </row>
    <row r="2975" spans="1:12" ht="17.100000000000001" customHeight="1">
      <c r="A2975" s="645"/>
      <c r="B2975" s="643"/>
      <c r="C2975" s="643"/>
      <c r="D2975" s="643"/>
      <c r="E2975" s="643"/>
      <c r="F2975" s="643"/>
      <c r="G2975" s="643"/>
      <c r="H2975" s="643"/>
      <c r="I2975" s="643"/>
      <c r="J2975" s="643" t="s">
        <v>14990</v>
      </c>
      <c r="K2975" s="643"/>
      <c r="L2975" s="646" t="s">
        <v>15211</v>
      </c>
    </row>
    <row r="2976" spans="1:12">
      <c r="A2976" s="827" t="s">
        <v>14096</v>
      </c>
      <c r="B2976" s="828"/>
      <c r="C2976" s="828"/>
      <c r="D2976" s="828"/>
      <c r="E2976" s="828"/>
      <c r="F2976" s="828"/>
      <c r="G2976" s="828"/>
      <c r="H2976" s="828"/>
      <c r="I2976" s="641"/>
      <c r="J2976" s="641"/>
      <c r="K2976" s="641"/>
      <c r="L2976" s="642"/>
    </row>
    <row r="2977" spans="1:12" ht="17.100000000000001" customHeight="1">
      <c r="A2977" s="640" t="s">
        <v>14994</v>
      </c>
      <c r="B2977" s="643" t="s">
        <v>14089</v>
      </c>
      <c r="C2977" s="641" t="s">
        <v>14088</v>
      </c>
      <c r="D2977" s="641" t="s">
        <v>14087</v>
      </c>
      <c r="E2977" s="644" t="s">
        <v>14085</v>
      </c>
      <c r="F2977" s="829" t="s">
        <v>14083</v>
      </c>
      <c r="G2977" s="829"/>
      <c r="H2977" s="829" t="s">
        <v>14993</v>
      </c>
      <c r="I2977" s="829"/>
      <c r="J2977" s="829" t="s">
        <v>14082</v>
      </c>
      <c r="K2977" s="829"/>
      <c r="L2977" s="830"/>
    </row>
    <row r="2978" spans="1:12" ht="24" customHeight="1">
      <c r="A2978" s="664" t="s">
        <v>14073</v>
      </c>
      <c r="B2978" s="660" t="s">
        <v>14097</v>
      </c>
      <c r="C2978" s="659" t="s">
        <v>7</v>
      </c>
      <c r="D2978" s="659" t="s">
        <v>11676</v>
      </c>
      <c r="E2978" s="661" t="s">
        <v>26</v>
      </c>
      <c r="F2978" s="831" t="s">
        <v>14995</v>
      </c>
      <c r="G2978" s="831"/>
      <c r="H2978" s="831">
        <v>0.15803809999999999</v>
      </c>
      <c r="I2978" s="831"/>
      <c r="J2978" s="832">
        <v>1.11E-2</v>
      </c>
      <c r="K2978" s="832"/>
      <c r="L2978" s="833"/>
    </row>
    <row r="2979" spans="1:12" ht="17.100000000000001" customHeight="1">
      <c r="A2979" s="645"/>
      <c r="B2979" s="643"/>
      <c r="C2979" s="643"/>
      <c r="D2979" s="643"/>
      <c r="E2979" s="643"/>
      <c r="F2979" s="643"/>
      <c r="G2979" s="643"/>
      <c r="H2979" s="643"/>
      <c r="I2979" s="643"/>
      <c r="J2979" s="643" t="s">
        <v>14990</v>
      </c>
      <c r="K2979" s="643"/>
      <c r="L2979" s="646" t="s">
        <v>15028</v>
      </c>
    </row>
    <row r="2980" spans="1:12">
      <c r="A2980" s="827" t="s">
        <v>14100</v>
      </c>
      <c r="B2980" s="828"/>
      <c r="C2980" s="828"/>
      <c r="D2980" s="828"/>
      <c r="E2980" s="828"/>
      <c r="F2980" s="828"/>
      <c r="G2980" s="828"/>
      <c r="H2980" s="828"/>
      <c r="I2980" s="641"/>
      <c r="J2980" s="641"/>
      <c r="K2980" s="641"/>
      <c r="L2980" s="642"/>
    </row>
    <row r="2981" spans="1:12" ht="17.100000000000001" customHeight="1">
      <c r="A2981" s="640" t="s">
        <v>14994</v>
      </c>
      <c r="B2981" s="643" t="s">
        <v>14089</v>
      </c>
      <c r="C2981" s="641" t="s">
        <v>14088</v>
      </c>
      <c r="D2981" s="641" t="s">
        <v>14087</v>
      </c>
      <c r="E2981" s="644" t="s">
        <v>14085</v>
      </c>
      <c r="F2981" s="829" t="s">
        <v>14083</v>
      </c>
      <c r="G2981" s="829"/>
      <c r="H2981" s="829" t="s">
        <v>14993</v>
      </c>
      <c r="I2981" s="829"/>
      <c r="J2981" s="829" t="s">
        <v>14082</v>
      </c>
      <c r="K2981" s="829"/>
      <c r="L2981" s="830"/>
    </row>
    <row r="2982" spans="1:12" ht="24" customHeight="1">
      <c r="A2982" s="664" t="s">
        <v>14073</v>
      </c>
      <c r="B2982" s="660" t="s">
        <v>14103</v>
      </c>
      <c r="C2982" s="659" t="s">
        <v>7</v>
      </c>
      <c r="D2982" s="659" t="s">
        <v>11501</v>
      </c>
      <c r="E2982" s="661" t="s">
        <v>26</v>
      </c>
      <c r="F2982" s="831" t="s">
        <v>14992</v>
      </c>
      <c r="G2982" s="831"/>
      <c r="H2982" s="831">
        <v>0.15803809999999999</v>
      </c>
      <c r="I2982" s="831"/>
      <c r="J2982" s="832">
        <v>0.34770000000000001</v>
      </c>
      <c r="K2982" s="832"/>
      <c r="L2982" s="833"/>
    </row>
    <row r="2983" spans="1:12" ht="24" customHeight="1">
      <c r="A2983" s="664" t="s">
        <v>14073</v>
      </c>
      <c r="B2983" s="660" t="s">
        <v>14101</v>
      </c>
      <c r="C2983" s="659" t="s">
        <v>7</v>
      </c>
      <c r="D2983" s="659" t="s">
        <v>11582</v>
      </c>
      <c r="E2983" s="661" t="s">
        <v>26</v>
      </c>
      <c r="F2983" s="831" t="s">
        <v>14991</v>
      </c>
      <c r="G2983" s="831"/>
      <c r="H2983" s="831">
        <v>0.15803809999999999</v>
      </c>
      <c r="I2983" s="831"/>
      <c r="J2983" s="832">
        <v>5.5300000000000002E-2</v>
      </c>
      <c r="K2983" s="832"/>
      <c r="L2983" s="833"/>
    </row>
    <row r="2984" spans="1:12" ht="17.100000000000001" customHeight="1">
      <c r="A2984" s="645"/>
      <c r="B2984" s="643"/>
      <c r="C2984" s="643"/>
      <c r="D2984" s="643"/>
      <c r="E2984" s="643"/>
      <c r="F2984" s="643"/>
      <c r="G2984" s="643"/>
      <c r="H2984" s="643"/>
      <c r="I2984" s="643"/>
      <c r="J2984" s="643" t="s">
        <v>14990</v>
      </c>
      <c r="K2984" s="643"/>
      <c r="L2984" s="646" t="s">
        <v>15597</v>
      </c>
    </row>
    <row r="2985" spans="1:12" ht="17.100000000000001" customHeight="1">
      <c r="A2985" s="640" t="s">
        <v>14988</v>
      </c>
      <c r="B2985" s="641"/>
      <c r="C2985" s="641"/>
      <c r="D2985" s="641"/>
      <c r="E2985" s="641"/>
      <c r="F2985" s="641"/>
      <c r="G2985" s="641"/>
      <c r="H2985" s="641"/>
      <c r="I2985" s="641"/>
      <c r="J2985" s="641"/>
      <c r="K2985" s="641"/>
      <c r="L2985" s="642"/>
    </row>
    <row r="2986" spans="1:12" ht="17.100000000000001" customHeight="1">
      <c r="A2986" s="645"/>
      <c r="B2986" s="643"/>
      <c r="C2986" s="643"/>
      <c r="D2986" s="643"/>
      <c r="E2986" s="643"/>
      <c r="F2986" s="643"/>
      <c r="G2986" s="643"/>
      <c r="H2986" s="643"/>
      <c r="I2986" s="643"/>
      <c r="J2986" s="643" t="s">
        <v>14987</v>
      </c>
      <c r="K2986" s="643"/>
      <c r="L2986" s="646" t="s">
        <v>16030</v>
      </c>
    </row>
    <row r="2987" spans="1:12" ht="17.100000000000001" customHeight="1">
      <c r="A2987" s="645"/>
      <c r="B2987" s="643"/>
      <c r="C2987" s="643"/>
      <c r="D2987" s="643"/>
      <c r="E2987" s="643"/>
      <c r="F2987" s="643"/>
      <c r="G2987" s="643"/>
      <c r="H2987" s="643"/>
      <c r="I2987" s="643"/>
      <c r="J2987" s="643" t="s">
        <v>14985</v>
      </c>
      <c r="K2987" s="643" t="s">
        <v>14984</v>
      </c>
      <c r="L2987" s="646" t="s">
        <v>15974</v>
      </c>
    </row>
    <row r="2988" spans="1:12" ht="17.100000000000001" customHeight="1">
      <c r="A2988" s="645"/>
      <c r="B2988" s="643"/>
      <c r="C2988" s="643"/>
      <c r="D2988" s="643"/>
      <c r="E2988" s="643"/>
      <c r="F2988" s="643"/>
      <c r="G2988" s="643"/>
      <c r="H2988" s="643"/>
      <c r="I2988" s="643"/>
      <c r="J2988" s="643" t="s">
        <v>14982</v>
      </c>
      <c r="K2988" s="643"/>
      <c r="L2988" s="646" t="s">
        <v>16029</v>
      </c>
    </row>
    <row r="2989" spans="1:12" ht="17.100000000000001" customHeight="1">
      <c r="A2989" s="645"/>
      <c r="B2989" s="643"/>
      <c r="C2989" s="643"/>
      <c r="D2989" s="643"/>
      <c r="E2989" s="643"/>
      <c r="F2989" s="643"/>
      <c r="G2989" s="643"/>
      <c r="H2989" s="643"/>
      <c r="I2989" s="643"/>
      <c r="J2989" s="643" t="s">
        <v>14980</v>
      </c>
      <c r="K2989" s="643" t="s">
        <v>14873</v>
      </c>
      <c r="L2989" s="646" t="s">
        <v>16028</v>
      </c>
    </row>
    <row r="2990" spans="1:12" ht="17.100000000000001" customHeight="1">
      <c r="A2990" s="645"/>
      <c r="B2990" s="643"/>
      <c r="C2990" s="643"/>
      <c r="D2990" s="643"/>
      <c r="E2990" s="643"/>
      <c r="F2990" s="643"/>
      <c r="G2990" s="643"/>
      <c r="H2990" s="643"/>
      <c r="I2990" s="643"/>
      <c r="J2990" s="643" t="s">
        <v>14978</v>
      </c>
      <c r="K2990" s="643"/>
      <c r="L2990" s="646" t="s">
        <v>16027</v>
      </c>
    </row>
    <row r="2991" spans="1:12" ht="30" customHeight="1">
      <c r="A2991" s="647"/>
      <c r="B2991" s="644"/>
      <c r="C2991" s="644"/>
      <c r="D2991" s="644"/>
      <c r="E2991" s="644"/>
      <c r="F2991" s="644"/>
      <c r="G2991" s="644"/>
      <c r="H2991" s="644"/>
      <c r="I2991" s="644"/>
      <c r="J2991" s="644"/>
      <c r="K2991" s="644"/>
      <c r="L2991" s="648"/>
    </row>
    <row r="2992" spans="1:12" ht="36" customHeight="1">
      <c r="A2992" s="662" t="s">
        <v>16026</v>
      </c>
      <c r="B2992" s="657" t="s">
        <v>14650</v>
      </c>
      <c r="C2992" s="656" t="s">
        <v>7</v>
      </c>
      <c r="D2992" s="656" t="s">
        <v>1993</v>
      </c>
      <c r="E2992" s="658" t="s">
        <v>49</v>
      </c>
      <c r="F2992" s="657"/>
      <c r="G2992" s="657"/>
      <c r="H2992" s="657"/>
      <c r="I2992" s="657"/>
      <c r="J2992" s="657"/>
      <c r="K2992" s="657"/>
      <c r="L2992" s="663"/>
    </row>
    <row r="2993" spans="1:12">
      <c r="A2993" s="827" t="s">
        <v>14098</v>
      </c>
      <c r="B2993" s="828"/>
      <c r="C2993" s="828"/>
      <c r="D2993" s="828"/>
      <c r="E2993" s="828"/>
      <c r="F2993" s="828"/>
      <c r="G2993" s="828"/>
      <c r="H2993" s="828"/>
      <c r="I2993" s="641"/>
      <c r="J2993" s="641"/>
      <c r="K2993" s="641"/>
      <c r="L2993" s="642"/>
    </row>
    <row r="2994" spans="1:12" ht="17.100000000000001" customHeight="1">
      <c r="A2994" s="640" t="s">
        <v>14994</v>
      </c>
      <c r="B2994" s="643" t="s">
        <v>14089</v>
      </c>
      <c r="C2994" s="641" t="s">
        <v>14088</v>
      </c>
      <c r="D2994" s="641" t="s">
        <v>14087</v>
      </c>
      <c r="E2994" s="644" t="s">
        <v>14085</v>
      </c>
      <c r="F2994" s="829" t="s">
        <v>14083</v>
      </c>
      <c r="G2994" s="829"/>
      <c r="H2994" s="829" t="s">
        <v>14993</v>
      </c>
      <c r="I2994" s="829"/>
      <c r="J2994" s="829" t="s">
        <v>14082</v>
      </c>
      <c r="K2994" s="829"/>
      <c r="L2994" s="830"/>
    </row>
    <row r="2995" spans="1:12" ht="24" customHeight="1">
      <c r="A2995" s="664" t="s">
        <v>14073</v>
      </c>
      <c r="B2995" s="660" t="s">
        <v>14277</v>
      </c>
      <c r="C2995" s="659" t="s">
        <v>7</v>
      </c>
      <c r="D2995" s="659" t="s">
        <v>11564</v>
      </c>
      <c r="E2995" s="661" t="s">
        <v>26</v>
      </c>
      <c r="F2995" s="831" t="s">
        <v>15249</v>
      </c>
      <c r="G2995" s="831"/>
      <c r="H2995" s="831">
        <v>0.1385024</v>
      </c>
      <c r="I2995" s="831"/>
      <c r="J2995" s="832">
        <v>0.115</v>
      </c>
      <c r="K2995" s="832"/>
      <c r="L2995" s="833"/>
    </row>
    <row r="2996" spans="1:12" ht="24" customHeight="1">
      <c r="A2996" s="664" t="s">
        <v>14073</v>
      </c>
      <c r="B2996" s="660" t="s">
        <v>14276</v>
      </c>
      <c r="C2996" s="659" t="s">
        <v>7</v>
      </c>
      <c r="D2996" s="659" t="s">
        <v>11590</v>
      </c>
      <c r="E2996" s="661" t="s">
        <v>26</v>
      </c>
      <c r="F2996" s="831" t="s">
        <v>15248</v>
      </c>
      <c r="G2996" s="831"/>
      <c r="H2996" s="831">
        <v>0.1385024</v>
      </c>
      <c r="I2996" s="831"/>
      <c r="J2996" s="832">
        <v>3.32E-2</v>
      </c>
      <c r="K2996" s="832"/>
      <c r="L2996" s="833"/>
    </row>
    <row r="2997" spans="1:12" ht="17.100000000000001" customHeight="1">
      <c r="A2997" s="645"/>
      <c r="B2997" s="643"/>
      <c r="C2997" s="643"/>
      <c r="D2997" s="643"/>
      <c r="E2997" s="643"/>
      <c r="F2997" s="643"/>
      <c r="G2997" s="643"/>
      <c r="H2997" s="643"/>
      <c r="I2997" s="643"/>
      <c r="J2997" s="643" t="s">
        <v>14990</v>
      </c>
      <c r="K2997" s="643"/>
      <c r="L2997" s="646" t="s">
        <v>15241</v>
      </c>
    </row>
    <row r="2998" spans="1:12">
      <c r="A2998" s="827" t="s">
        <v>14092</v>
      </c>
      <c r="B2998" s="828"/>
      <c r="C2998" s="828"/>
      <c r="D2998" s="828"/>
      <c r="E2998" s="828"/>
      <c r="F2998" s="828"/>
      <c r="G2998" s="828"/>
      <c r="H2998" s="828"/>
      <c r="I2998" s="641"/>
      <c r="J2998" s="641"/>
      <c r="K2998" s="641"/>
      <c r="L2998" s="642"/>
    </row>
    <row r="2999" spans="1:12" ht="17.100000000000001" customHeight="1">
      <c r="A2999" s="640" t="s">
        <v>14994</v>
      </c>
      <c r="B2999" s="643" t="s">
        <v>14089</v>
      </c>
      <c r="C2999" s="641" t="s">
        <v>14088</v>
      </c>
      <c r="D2999" s="641" t="s">
        <v>14087</v>
      </c>
      <c r="E2999" s="644" t="s">
        <v>14085</v>
      </c>
      <c r="F2999" s="829" t="s">
        <v>14083</v>
      </c>
      <c r="G2999" s="829"/>
      <c r="H2999" s="829" t="s">
        <v>14993</v>
      </c>
      <c r="I2999" s="829"/>
      <c r="J2999" s="829" t="s">
        <v>14082</v>
      </c>
      <c r="K2999" s="829"/>
      <c r="L2999" s="830"/>
    </row>
    <row r="3000" spans="1:12" ht="24" customHeight="1">
      <c r="A3000" s="664" t="s">
        <v>14073</v>
      </c>
      <c r="B3000" s="660" t="s">
        <v>14290</v>
      </c>
      <c r="C3000" s="659" t="s">
        <v>7</v>
      </c>
      <c r="D3000" s="659" t="s">
        <v>5473</v>
      </c>
      <c r="E3000" s="661" t="s">
        <v>26</v>
      </c>
      <c r="F3000" s="831" t="s">
        <v>15246</v>
      </c>
      <c r="G3000" s="831"/>
      <c r="H3000" s="831">
        <v>7.0346000000000006E-2</v>
      </c>
      <c r="I3000" s="831"/>
      <c r="J3000" s="832">
        <v>0.35809999999999997</v>
      </c>
      <c r="K3000" s="832"/>
      <c r="L3000" s="833"/>
    </row>
    <row r="3001" spans="1:12" ht="24" customHeight="1">
      <c r="A3001" s="664" t="s">
        <v>14073</v>
      </c>
      <c r="B3001" s="660" t="s">
        <v>14278</v>
      </c>
      <c r="C3001" s="659" t="s">
        <v>7</v>
      </c>
      <c r="D3001" s="659" t="s">
        <v>6260</v>
      </c>
      <c r="E3001" s="661" t="s">
        <v>26</v>
      </c>
      <c r="F3001" s="831" t="s">
        <v>15040</v>
      </c>
      <c r="G3001" s="831"/>
      <c r="H3001" s="831">
        <v>7.0346000000000006E-2</v>
      </c>
      <c r="I3001" s="831"/>
      <c r="J3001" s="832">
        <v>0.50580000000000003</v>
      </c>
      <c r="K3001" s="832"/>
      <c r="L3001" s="833"/>
    </row>
    <row r="3002" spans="1:12" ht="17.100000000000001" customHeight="1">
      <c r="A3002" s="645"/>
      <c r="B3002" s="643"/>
      <c r="C3002" s="643"/>
      <c r="D3002" s="643"/>
      <c r="E3002" s="643"/>
      <c r="F3002" s="643"/>
      <c r="G3002" s="643"/>
      <c r="H3002" s="643"/>
      <c r="I3002" s="643"/>
      <c r="J3002" s="643" t="s">
        <v>14990</v>
      </c>
      <c r="K3002" s="643"/>
      <c r="L3002" s="646" t="s">
        <v>15559</v>
      </c>
    </row>
    <row r="3003" spans="1:12">
      <c r="A3003" s="827" t="s">
        <v>14071</v>
      </c>
      <c r="B3003" s="828"/>
      <c r="C3003" s="828"/>
      <c r="D3003" s="828"/>
      <c r="E3003" s="828"/>
      <c r="F3003" s="828"/>
      <c r="G3003" s="828"/>
      <c r="H3003" s="828"/>
      <c r="I3003" s="641"/>
      <c r="J3003" s="641"/>
      <c r="K3003" s="641"/>
      <c r="L3003" s="642"/>
    </row>
    <row r="3004" spans="1:12" ht="17.100000000000001" customHeight="1">
      <c r="A3004" s="640" t="s">
        <v>14994</v>
      </c>
      <c r="B3004" s="643" t="s">
        <v>14089</v>
      </c>
      <c r="C3004" s="641" t="s">
        <v>14088</v>
      </c>
      <c r="D3004" s="641" t="s">
        <v>14087</v>
      </c>
      <c r="E3004" s="644" t="s">
        <v>14085</v>
      </c>
      <c r="F3004" s="829" t="s">
        <v>14083</v>
      </c>
      <c r="G3004" s="829"/>
      <c r="H3004" s="829" t="s">
        <v>14993</v>
      </c>
      <c r="I3004" s="829"/>
      <c r="J3004" s="829" t="s">
        <v>14082</v>
      </c>
      <c r="K3004" s="829"/>
      <c r="L3004" s="830"/>
    </row>
    <row r="3005" spans="1:12" ht="36" customHeight="1">
      <c r="A3005" s="664" t="s">
        <v>14073</v>
      </c>
      <c r="B3005" s="660" t="s">
        <v>14622</v>
      </c>
      <c r="C3005" s="659" t="s">
        <v>7</v>
      </c>
      <c r="D3005" s="659" t="s">
        <v>8112</v>
      </c>
      <c r="E3005" s="661" t="s">
        <v>49</v>
      </c>
      <c r="F3005" s="831" t="s">
        <v>15968</v>
      </c>
      <c r="G3005" s="831"/>
      <c r="H3005" s="831">
        <v>0.03</v>
      </c>
      <c r="I3005" s="831"/>
      <c r="J3005" s="832">
        <v>0.87</v>
      </c>
      <c r="K3005" s="832"/>
      <c r="L3005" s="833"/>
    </row>
    <row r="3006" spans="1:12" ht="24" customHeight="1">
      <c r="A3006" s="664" t="s">
        <v>14073</v>
      </c>
      <c r="B3006" s="660" t="s">
        <v>14628</v>
      </c>
      <c r="C3006" s="659" t="s">
        <v>7</v>
      </c>
      <c r="D3006" s="659" t="s">
        <v>5482</v>
      </c>
      <c r="E3006" s="661" t="s">
        <v>49</v>
      </c>
      <c r="F3006" s="831" t="s">
        <v>15978</v>
      </c>
      <c r="G3006" s="831"/>
      <c r="H3006" s="831">
        <v>1</v>
      </c>
      <c r="I3006" s="831"/>
      <c r="J3006" s="832">
        <v>3.01</v>
      </c>
      <c r="K3006" s="832"/>
      <c r="L3006" s="833"/>
    </row>
    <row r="3007" spans="1:12" ht="24" customHeight="1">
      <c r="A3007" s="664" t="s">
        <v>14073</v>
      </c>
      <c r="B3007" s="660" t="s">
        <v>14649</v>
      </c>
      <c r="C3007" s="659" t="s">
        <v>7</v>
      </c>
      <c r="D3007" s="659" t="s">
        <v>8103</v>
      </c>
      <c r="E3007" s="661" t="s">
        <v>49</v>
      </c>
      <c r="F3007" s="831" t="s">
        <v>16025</v>
      </c>
      <c r="G3007" s="831"/>
      <c r="H3007" s="831">
        <v>1</v>
      </c>
      <c r="I3007" s="831"/>
      <c r="J3007" s="832">
        <v>4.63</v>
      </c>
      <c r="K3007" s="832"/>
      <c r="L3007" s="833"/>
    </row>
    <row r="3008" spans="1:12" ht="17.100000000000001" customHeight="1">
      <c r="A3008" s="645"/>
      <c r="B3008" s="643"/>
      <c r="C3008" s="643"/>
      <c r="D3008" s="643"/>
      <c r="E3008" s="643"/>
      <c r="F3008" s="643"/>
      <c r="G3008" s="643"/>
      <c r="H3008" s="643"/>
      <c r="I3008" s="643"/>
      <c r="J3008" s="643" t="s">
        <v>14990</v>
      </c>
      <c r="K3008" s="643"/>
      <c r="L3008" s="646" t="s">
        <v>15755</v>
      </c>
    </row>
    <row r="3009" spans="1:12">
      <c r="A3009" s="827" t="s">
        <v>14094</v>
      </c>
      <c r="B3009" s="828"/>
      <c r="C3009" s="828"/>
      <c r="D3009" s="828"/>
      <c r="E3009" s="828"/>
      <c r="F3009" s="828"/>
      <c r="G3009" s="828"/>
      <c r="H3009" s="828"/>
      <c r="I3009" s="641"/>
      <c r="J3009" s="641"/>
      <c r="K3009" s="641"/>
      <c r="L3009" s="642"/>
    </row>
    <row r="3010" spans="1:12" ht="17.100000000000001" customHeight="1">
      <c r="A3010" s="640" t="s">
        <v>14994</v>
      </c>
      <c r="B3010" s="643" t="s">
        <v>14089</v>
      </c>
      <c r="C3010" s="641" t="s">
        <v>14088</v>
      </c>
      <c r="D3010" s="641" t="s">
        <v>14087</v>
      </c>
      <c r="E3010" s="644" t="s">
        <v>14085</v>
      </c>
      <c r="F3010" s="829" t="s">
        <v>14083</v>
      </c>
      <c r="G3010" s="829"/>
      <c r="H3010" s="829" t="s">
        <v>14993</v>
      </c>
      <c r="I3010" s="829"/>
      <c r="J3010" s="829" t="s">
        <v>14082</v>
      </c>
      <c r="K3010" s="829"/>
      <c r="L3010" s="830"/>
    </row>
    <row r="3011" spans="1:12" ht="24" customHeight="1">
      <c r="A3011" s="664" t="s">
        <v>14073</v>
      </c>
      <c r="B3011" s="660" t="s">
        <v>14095</v>
      </c>
      <c r="C3011" s="659" t="s">
        <v>7</v>
      </c>
      <c r="D3011" s="659" t="s">
        <v>11736</v>
      </c>
      <c r="E3011" s="661" t="s">
        <v>26</v>
      </c>
      <c r="F3011" s="831" t="s">
        <v>14996</v>
      </c>
      <c r="G3011" s="831"/>
      <c r="H3011" s="831">
        <v>0.1385024</v>
      </c>
      <c r="I3011" s="831"/>
      <c r="J3011" s="832">
        <v>9.8299999999999998E-2</v>
      </c>
      <c r="K3011" s="832"/>
      <c r="L3011" s="833"/>
    </row>
    <row r="3012" spans="1:12" ht="17.100000000000001" customHeight="1">
      <c r="A3012" s="645"/>
      <c r="B3012" s="643"/>
      <c r="C3012" s="643"/>
      <c r="D3012" s="643"/>
      <c r="E3012" s="643"/>
      <c r="F3012" s="643"/>
      <c r="G3012" s="643"/>
      <c r="H3012" s="643"/>
      <c r="I3012" s="643"/>
      <c r="J3012" s="643" t="s">
        <v>14990</v>
      </c>
      <c r="K3012" s="643"/>
      <c r="L3012" s="646" t="s">
        <v>15370</v>
      </c>
    </row>
    <row r="3013" spans="1:12">
      <c r="A3013" s="827" t="s">
        <v>14096</v>
      </c>
      <c r="B3013" s="828"/>
      <c r="C3013" s="828"/>
      <c r="D3013" s="828"/>
      <c r="E3013" s="828"/>
      <c r="F3013" s="828"/>
      <c r="G3013" s="828"/>
      <c r="H3013" s="828"/>
      <c r="I3013" s="641"/>
      <c r="J3013" s="641"/>
      <c r="K3013" s="641"/>
      <c r="L3013" s="642"/>
    </row>
    <row r="3014" spans="1:12" ht="17.100000000000001" customHeight="1">
      <c r="A3014" s="640" t="s">
        <v>14994</v>
      </c>
      <c r="B3014" s="643" t="s">
        <v>14089</v>
      </c>
      <c r="C3014" s="641" t="s">
        <v>14088</v>
      </c>
      <c r="D3014" s="641" t="s">
        <v>14087</v>
      </c>
      <c r="E3014" s="644" t="s">
        <v>14085</v>
      </c>
      <c r="F3014" s="829" t="s">
        <v>14083</v>
      </c>
      <c r="G3014" s="829"/>
      <c r="H3014" s="829" t="s">
        <v>14993</v>
      </c>
      <c r="I3014" s="829"/>
      <c r="J3014" s="829" t="s">
        <v>14082</v>
      </c>
      <c r="K3014" s="829"/>
      <c r="L3014" s="830"/>
    </row>
    <row r="3015" spans="1:12" ht="24" customHeight="1">
      <c r="A3015" s="664" t="s">
        <v>14073</v>
      </c>
      <c r="B3015" s="660" t="s">
        <v>14097</v>
      </c>
      <c r="C3015" s="659" t="s">
        <v>7</v>
      </c>
      <c r="D3015" s="659" t="s">
        <v>11676</v>
      </c>
      <c r="E3015" s="661" t="s">
        <v>26</v>
      </c>
      <c r="F3015" s="831" t="s">
        <v>14995</v>
      </c>
      <c r="G3015" s="831"/>
      <c r="H3015" s="831">
        <v>0.1385024</v>
      </c>
      <c r="I3015" s="831"/>
      <c r="J3015" s="832">
        <v>9.7000000000000003E-3</v>
      </c>
      <c r="K3015" s="832"/>
      <c r="L3015" s="833"/>
    </row>
    <row r="3016" spans="1:12" ht="17.100000000000001" customHeight="1">
      <c r="A3016" s="645"/>
      <c r="B3016" s="643"/>
      <c r="C3016" s="643"/>
      <c r="D3016" s="643"/>
      <c r="E3016" s="643"/>
      <c r="F3016" s="643"/>
      <c r="G3016" s="643"/>
      <c r="H3016" s="643"/>
      <c r="I3016" s="643"/>
      <c r="J3016" s="643" t="s">
        <v>14990</v>
      </c>
      <c r="K3016" s="643"/>
      <c r="L3016" s="646" t="s">
        <v>15028</v>
      </c>
    </row>
    <row r="3017" spans="1:12">
      <c r="A3017" s="827" t="s">
        <v>14100</v>
      </c>
      <c r="B3017" s="828"/>
      <c r="C3017" s="828"/>
      <c r="D3017" s="828"/>
      <c r="E3017" s="828"/>
      <c r="F3017" s="828"/>
      <c r="G3017" s="828"/>
      <c r="H3017" s="828"/>
      <c r="I3017" s="641"/>
      <c r="J3017" s="641"/>
      <c r="K3017" s="641"/>
      <c r="L3017" s="642"/>
    </row>
    <row r="3018" spans="1:12" ht="17.100000000000001" customHeight="1">
      <c r="A3018" s="640" t="s">
        <v>14994</v>
      </c>
      <c r="B3018" s="643" t="s">
        <v>14089</v>
      </c>
      <c r="C3018" s="641" t="s">
        <v>14088</v>
      </c>
      <c r="D3018" s="641" t="s">
        <v>14087</v>
      </c>
      <c r="E3018" s="644" t="s">
        <v>14085</v>
      </c>
      <c r="F3018" s="829" t="s">
        <v>14083</v>
      </c>
      <c r="G3018" s="829"/>
      <c r="H3018" s="829" t="s">
        <v>14993</v>
      </c>
      <c r="I3018" s="829"/>
      <c r="J3018" s="829" t="s">
        <v>14082</v>
      </c>
      <c r="K3018" s="829"/>
      <c r="L3018" s="830"/>
    </row>
    <row r="3019" spans="1:12" ht="24" customHeight="1">
      <c r="A3019" s="664" t="s">
        <v>14073</v>
      </c>
      <c r="B3019" s="660" t="s">
        <v>14103</v>
      </c>
      <c r="C3019" s="659" t="s">
        <v>7</v>
      </c>
      <c r="D3019" s="659" t="s">
        <v>11501</v>
      </c>
      <c r="E3019" s="661" t="s">
        <v>26</v>
      </c>
      <c r="F3019" s="831" t="s">
        <v>14992</v>
      </c>
      <c r="G3019" s="831"/>
      <c r="H3019" s="831">
        <v>0.1385024</v>
      </c>
      <c r="I3019" s="831"/>
      <c r="J3019" s="832">
        <v>0.30470000000000003</v>
      </c>
      <c r="K3019" s="832"/>
      <c r="L3019" s="833"/>
    </row>
    <row r="3020" spans="1:12" ht="24" customHeight="1">
      <c r="A3020" s="664" t="s">
        <v>14073</v>
      </c>
      <c r="B3020" s="660" t="s">
        <v>14101</v>
      </c>
      <c r="C3020" s="659" t="s">
        <v>7</v>
      </c>
      <c r="D3020" s="659" t="s">
        <v>11582</v>
      </c>
      <c r="E3020" s="661" t="s">
        <v>26</v>
      </c>
      <c r="F3020" s="831" t="s">
        <v>14991</v>
      </c>
      <c r="G3020" s="831"/>
      <c r="H3020" s="831">
        <v>0.1385024</v>
      </c>
      <c r="I3020" s="831"/>
      <c r="J3020" s="832">
        <v>4.8500000000000001E-2</v>
      </c>
      <c r="K3020" s="832"/>
      <c r="L3020" s="833"/>
    </row>
    <row r="3021" spans="1:12" ht="17.100000000000001" customHeight="1">
      <c r="A3021" s="645"/>
      <c r="B3021" s="643"/>
      <c r="C3021" s="643"/>
      <c r="D3021" s="643"/>
      <c r="E3021" s="643"/>
      <c r="F3021" s="643"/>
      <c r="G3021" s="643"/>
      <c r="H3021" s="643"/>
      <c r="I3021" s="643"/>
      <c r="J3021" s="643" t="s">
        <v>14990</v>
      </c>
      <c r="K3021" s="643"/>
      <c r="L3021" s="646" t="s">
        <v>14991</v>
      </c>
    </row>
    <row r="3022" spans="1:12" ht="17.100000000000001" customHeight="1">
      <c r="A3022" s="640" t="s">
        <v>14988</v>
      </c>
      <c r="B3022" s="641"/>
      <c r="C3022" s="641"/>
      <c r="D3022" s="641"/>
      <c r="E3022" s="641"/>
      <c r="F3022" s="641"/>
      <c r="G3022" s="641"/>
      <c r="H3022" s="641"/>
      <c r="I3022" s="641"/>
      <c r="J3022" s="641"/>
      <c r="K3022" s="641"/>
      <c r="L3022" s="642"/>
    </row>
    <row r="3023" spans="1:12" ht="17.100000000000001" customHeight="1">
      <c r="A3023" s="645"/>
      <c r="B3023" s="643"/>
      <c r="C3023" s="643"/>
      <c r="D3023" s="643"/>
      <c r="E3023" s="643"/>
      <c r="F3023" s="643"/>
      <c r="G3023" s="643"/>
      <c r="H3023" s="643"/>
      <c r="I3023" s="643"/>
      <c r="J3023" s="643" t="s">
        <v>14987</v>
      </c>
      <c r="K3023" s="643"/>
      <c r="L3023" s="646" t="s">
        <v>16024</v>
      </c>
    </row>
    <row r="3024" spans="1:12" ht="17.100000000000001" customHeight="1">
      <c r="A3024" s="645"/>
      <c r="B3024" s="643"/>
      <c r="C3024" s="643"/>
      <c r="D3024" s="643"/>
      <c r="E3024" s="643"/>
      <c r="F3024" s="643"/>
      <c r="G3024" s="643"/>
      <c r="H3024" s="643"/>
      <c r="I3024" s="643"/>
      <c r="J3024" s="643" t="s">
        <v>14985</v>
      </c>
      <c r="K3024" s="643" t="s">
        <v>14984</v>
      </c>
      <c r="L3024" s="646" t="s">
        <v>15633</v>
      </c>
    </row>
    <row r="3025" spans="1:12" ht="17.100000000000001" customHeight="1">
      <c r="A3025" s="645"/>
      <c r="B3025" s="643"/>
      <c r="C3025" s="643"/>
      <c r="D3025" s="643"/>
      <c r="E3025" s="643"/>
      <c r="F3025" s="643"/>
      <c r="G3025" s="643"/>
      <c r="H3025" s="643"/>
      <c r="I3025" s="643"/>
      <c r="J3025" s="643" t="s">
        <v>14982</v>
      </c>
      <c r="K3025" s="643"/>
      <c r="L3025" s="646" t="s">
        <v>16023</v>
      </c>
    </row>
    <row r="3026" spans="1:12" ht="17.100000000000001" customHeight="1">
      <c r="A3026" s="645"/>
      <c r="B3026" s="643"/>
      <c r="C3026" s="643"/>
      <c r="D3026" s="643"/>
      <c r="E3026" s="643"/>
      <c r="F3026" s="643"/>
      <c r="G3026" s="643"/>
      <c r="H3026" s="643"/>
      <c r="I3026" s="643"/>
      <c r="J3026" s="643" t="s">
        <v>14980</v>
      </c>
      <c r="K3026" s="643" t="s">
        <v>14873</v>
      </c>
      <c r="L3026" s="646" t="s">
        <v>16022</v>
      </c>
    </row>
    <row r="3027" spans="1:12" ht="17.100000000000001" customHeight="1">
      <c r="A3027" s="645"/>
      <c r="B3027" s="643"/>
      <c r="C3027" s="643"/>
      <c r="D3027" s="643"/>
      <c r="E3027" s="643"/>
      <c r="F3027" s="643"/>
      <c r="G3027" s="643"/>
      <c r="H3027" s="643"/>
      <c r="I3027" s="643"/>
      <c r="J3027" s="643" t="s">
        <v>14978</v>
      </c>
      <c r="K3027" s="643"/>
      <c r="L3027" s="646" t="s">
        <v>16021</v>
      </c>
    </row>
    <row r="3028" spans="1:12" ht="30" customHeight="1">
      <c r="A3028" s="647"/>
      <c r="B3028" s="644"/>
      <c r="C3028" s="644"/>
      <c r="D3028" s="644"/>
      <c r="E3028" s="644"/>
      <c r="F3028" s="644"/>
      <c r="G3028" s="644"/>
      <c r="H3028" s="644"/>
      <c r="I3028" s="644"/>
      <c r="J3028" s="644"/>
      <c r="K3028" s="644"/>
      <c r="L3028" s="648"/>
    </row>
    <row r="3029" spans="1:12" ht="36" customHeight="1">
      <c r="A3029" s="662" t="s">
        <v>16020</v>
      </c>
      <c r="B3029" s="657" t="s">
        <v>14647</v>
      </c>
      <c r="C3029" s="656" t="s">
        <v>7</v>
      </c>
      <c r="D3029" s="656" t="s">
        <v>445</v>
      </c>
      <c r="E3029" s="658" t="s">
        <v>49</v>
      </c>
      <c r="F3029" s="657"/>
      <c r="G3029" s="657"/>
      <c r="H3029" s="657"/>
      <c r="I3029" s="657"/>
      <c r="J3029" s="657"/>
      <c r="K3029" s="657"/>
      <c r="L3029" s="663"/>
    </row>
    <row r="3030" spans="1:12">
      <c r="A3030" s="827" t="s">
        <v>14098</v>
      </c>
      <c r="B3030" s="828"/>
      <c r="C3030" s="828"/>
      <c r="D3030" s="828"/>
      <c r="E3030" s="828"/>
      <c r="F3030" s="828"/>
      <c r="G3030" s="828"/>
      <c r="H3030" s="828"/>
      <c r="I3030" s="641"/>
      <c r="J3030" s="641"/>
      <c r="K3030" s="641"/>
      <c r="L3030" s="642"/>
    </row>
    <row r="3031" spans="1:12" ht="17.100000000000001" customHeight="1">
      <c r="A3031" s="640" t="s">
        <v>14994</v>
      </c>
      <c r="B3031" s="643" t="s">
        <v>14089</v>
      </c>
      <c r="C3031" s="641" t="s">
        <v>14088</v>
      </c>
      <c r="D3031" s="641" t="s">
        <v>14087</v>
      </c>
      <c r="E3031" s="644" t="s">
        <v>14085</v>
      </c>
      <c r="F3031" s="829" t="s">
        <v>14083</v>
      </c>
      <c r="G3031" s="829"/>
      <c r="H3031" s="829" t="s">
        <v>14993</v>
      </c>
      <c r="I3031" s="829"/>
      <c r="J3031" s="829" t="s">
        <v>14082</v>
      </c>
      <c r="K3031" s="829"/>
      <c r="L3031" s="830"/>
    </row>
    <row r="3032" spans="1:12" ht="24" customHeight="1">
      <c r="A3032" s="664" t="s">
        <v>14073</v>
      </c>
      <c r="B3032" s="660" t="s">
        <v>14277</v>
      </c>
      <c r="C3032" s="659" t="s">
        <v>7</v>
      </c>
      <c r="D3032" s="659" t="s">
        <v>11564</v>
      </c>
      <c r="E3032" s="661" t="s">
        <v>26</v>
      </c>
      <c r="F3032" s="831" t="s">
        <v>15249</v>
      </c>
      <c r="G3032" s="831"/>
      <c r="H3032" s="831">
        <v>0.13804540000000001</v>
      </c>
      <c r="I3032" s="831"/>
      <c r="J3032" s="832">
        <v>0.11459999999999999</v>
      </c>
      <c r="K3032" s="832"/>
      <c r="L3032" s="833"/>
    </row>
    <row r="3033" spans="1:12" ht="24" customHeight="1">
      <c r="A3033" s="664" t="s">
        <v>14073</v>
      </c>
      <c r="B3033" s="660" t="s">
        <v>14276</v>
      </c>
      <c r="C3033" s="659" t="s">
        <v>7</v>
      </c>
      <c r="D3033" s="659" t="s">
        <v>11590</v>
      </c>
      <c r="E3033" s="661" t="s">
        <v>26</v>
      </c>
      <c r="F3033" s="831" t="s">
        <v>15248</v>
      </c>
      <c r="G3033" s="831"/>
      <c r="H3033" s="831">
        <v>0.13804540000000001</v>
      </c>
      <c r="I3033" s="831"/>
      <c r="J3033" s="832">
        <v>3.3099999999999997E-2</v>
      </c>
      <c r="K3033" s="832"/>
      <c r="L3033" s="833"/>
    </row>
    <row r="3034" spans="1:12" ht="17.100000000000001" customHeight="1">
      <c r="A3034" s="645"/>
      <c r="B3034" s="643"/>
      <c r="C3034" s="643"/>
      <c r="D3034" s="643"/>
      <c r="E3034" s="643"/>
      <c r="F3034" s="643"/>
      <c r="G3034" s="643"/>
      <c r="H3034" s="643"/>
      <c r="I3034" s="643"/>
      <c r="J3034" s="643" t="s">
        <v>14990</v>
      </c>
      <c r="K3034" s="643"/>
      <c r="L3034" s="646" t="s">
        <v>15241</v>
      </c>
    </row>
    <row r="3035" spans="1:12">
      <c r="A3035" s="827" t="s">
        <v>14092</v>
      </c>
      <c r="B3035" s="828"/>
      <c r="C3035" s="828"/>
      <c r="D3035" s="828"/>
      <c r="E3035" s="828"/>
      <c r="F3035" s="828"/>
      <c r="G3035" s="828"/>
      <c r="H3035" s="828"/>
      <c r="I3035" s="641"/>
      <c r="J3035" s="641"/>
      <c r="K3035" s="641"/>
      <c r="L3035" s="642"/>
    </row>
    <row r="3036" spans="1:12" ht="17.100000000000001" customHeight="1">
      <c r="A3036" s="640" t="s">
        <v>14994</v>
      </c>
      <c r="B3036" s="643" t="s">
        <v>14089</v>
      </c>
      <c r="C3036" s="641" t="s">
        <v>14088</v>
      </c>
      <c r="D3036" s="641" t="s">
        <v>14087</v>
      </c>
      <c r="E3036" s="644" t="s">
        <v>14085</v>
      </c>
      <c r="F3036" s="829" t="s">
        <v>14083</v>
      </c>
      <c r="G3036" s="829"/>
      <c r="H3036" s="829" t="s">
        <v>14993</v>
      </c>
      <c r="I3036" s="829"/>
      <c r="J3036" s="829" t="s">
        <v>14082</v>
      </c>
      <c r="K3036" s="829"/>
      <c r="L3036" s="830"/>
    </row>
    <row r="3037" spans="1:12" ht="24" customHeight="1">
      <c r="A3037" s="664" t="s">
        <v>14073</v>
      </c>
      <c r="B3037" s="660" t="s">
        <v>14290</v>
      </c>
      <c r="C3037" s="659" t="s">
        <v>7</v>
      </c>
      <c r="D3037" s="659" t="s">
        <v>5473</v>
      </c>
      <c r="E3037" s="661" t="s">
        <v>26</v>
      </c>
      <c r="F3037" s="831" t="s">
        <v>15246</v>
      </c>
      <c r="G3037" s="831"/>
      <c r="H3037" s="831">
        <v>7.0346000000000006E-2</v>
      </c>
      <c r="I3037" s="831"/>
      <c r="J3037" s="832">
        <v>0.35809999999999997</v>
      </c>
      <c r="K3037" s="832"/>
      <c r="L3037" s="833"/>
    </row>
    <row r="3038" spans="1:12" ht="24" customHeight="1">
      <c r="A3038" s="664" t="s">
        <v>14073</v>
      </c>
      <c r="B3038" s="660" t="s">
        <v>14278</v>
      </c>
      <c r="C3038" s="659" t="s">
        <v>7</v>
      </c>
      <c r="D3038" s="659" t="s">
        <v>6260</v>
      </c>
      <c r="E3038" s="661" t="s">
        <v>26</v>
      </c>
      <c r="F3038" s="831" t="s">
        <v>15040</v>
      </c>
      <c r="G3038" s="831"/>
      <c r="H3038" s="831">
        <v>7.0346000000000006E-2</v>
      </c>
      <c r="I3038" s="831"/>
      <c r="J3038" s="832">
        <v>0.50580000000000003</v>
      </c>
      <c r="K3038" s="832"/>
      <c r="L3038" s="833"/>
    </row>
    <row r="3039" spans="1:12" ht="17.100000000000001" customHeight="1">
      <c r="A3039" s="645"/>
      <c r="B3039" s="643"/>
      <c r="C3039" s="643"/>
      <c r="D3039" s="643"/>
      <c r="E3039" s="643"/>
      <c r="F3039" s="643"/>
      <c r="G3039" s="643"/>
      <c r="H3039" s="643"/>
      <c r="I3039" s="643"/>
      <c r="J3039" s="643" t="s">
        <v>14990</v>
      </c>
      <c r="K3039" s="643"/>
      <c r="L3039" s="646" t="s">
        <v>15559</v>
      </c>
    </row>
    <row r="3040" spans="1:12">
      <c r="A3040" s="827" t="s">
        <v>14071</v>
      </c>
      <c r="B3040" s="828"/>
      <c r="C3040" s="828"/>
      <c r="D3040" s="828"/>
      <c r="E3040" s="828"/>
      <c r="F3040" s="828"/>
      <c r="G3040" s="828"/>
      <c r="H3040" s="828"/>
      <c r="I3040" s="641"/>
      <c r="J3040" s="641"/>
      <c r="K3040" s="641"/>
      <c r="L3040" s="642"/>
    </row>
    <row r="3041" spans="1:12" ht="17.100000000000001" customHeight="1">
      <c r="A3041" s="640" t="s">
        <v>14994</v>
      </c>
      <c r="B3041" s="643" t="s">
        <v>14089</v>
      </c>
      <c r="C3041" s="641" t="s">
        <v>14088</v>
      </c>
      <c r="D3041" s="641" t="s">
        <v>14087</v>
      </c>
      <c r="E3041" s="644" t="s">
        <v>14085</v>
      </c>
      <c r="F3041" s="829" t="s">
        <v>14083</v>
      </c>
      <c r="G3041" s="829"/>
      <c r="H3041" s="829" t="s">
        <v>14993</v>
      </c>
      <c r="I3041" s="829"/>
      <c r="J3041" s="829" t="s">
        <v>14082</v>
      </c>
      <c r="K3041" s="829"/>
      <c r="L3041" s="830"/>
    </row>
    <row r="3042" spans="1:12" ht="24" customHeight="1">
      <c r="A3042" s="664" t="s">
        <v>14073</v>
      </c>
      <c r="B3042" s="660" t="s">
        <v>14439</v>
      </c>
      <c r="C3042" s="659" t="s">
        <v>7</v>
      </c>
      <c r="D3042" s="659" t="s">
        <v>9083</v>
      </c>
      <c r="E3042" s="661" t="s">
        <v>49</v>
      </c>
      <c r="F3042" s="831" t="s">
        <v>15348</v>
      </c>
      <c r="G3042" s="831"/>
      <c r="H3042" s="831">
        <v>3.6499999999999998E-2</v>
      </c>
      <c r="I3042" s="831"/>
      <c r="J3042" s="832">
        <v>0.06</v>
      </c>
      <c r="K3042" s="832"/>
      <c r="L3042" s="833"/>
    </row>
    <row r="3043" spans="1:12" ht="24" customHeight="1">
      <c r="A3043" s="664" t="s">
        <v>14073</v>
      </c>
      <c r="B3043" s="660" t="s">
        <v>14440</v>
      </c>
      <c r="C3043" s="659" t="s">
        <v>7</v>
      </c>
      <c r="D3043" s="659" t="s">
        <v>5456</v>
      </c>
      <c r="E3043" s="661" t="s">
        <v>49</v>
      </c>
      <c r="F3043" s="831" t="s">
        <v>15347</v>
      </c>
      <c r="G3043" s="831"/>
      <c r="H3043" s="831">
        <v>1.4800000000000001E-2</v>
      </c>
      <c r="I3043" s="831"/>
      <c r="J3043" s="832">
        <v>1.18</v>
      </c>
      <c r="K3043" s="832"/>
      <c r="L3043" s="833"/>
    </row>
    <row r="3044" spans="1:12" ht="24" customHeight="1">
      <c r="A3044" s="664" t="s">
        <v>14073</v>
      </c>
      <c r="B3044" s="660" t="s">
        <v>14438</v>
      </c>
      <c r="C3044" s="659" t="s">
        <v>7</v>
      </c>
      <c r="D3044" s="659" t="s">
        <v>8116</v>
      </c>
      <c r="E3044" s="661" t="s">
        <v>49</v>
      </c>
      <c r="F3044" s="831" t="s">
        <v>15346</v>
      </c>
      <c r="G3044" s="831"/>
      <c r="H3044" s="831">
        <v>2.2499999999999999E-2</v>
      </c>
      <c r="I3044" s="831"/>
      <c r="J3044" s="832">
        <v>1.56</v>
      </c>
      <c r="K3044" s="832"/>
      <c r="L3044" s="833"/>
    </row>
    <row r="3045" spans="1:12" ht="24" customHeight="1">
      <c r="A3045" s="664" t="s">
        <v>14073</v>
      </c>
      <c r="B3045" s="660" t="s">
        <v>14646</v>
      </c>
      <c r="C3045" s="659" t="s">
        <v>7</v>
      </c>
      <c r="D3045" s="659" t="s">
        <v>8140</v>
      </c>
      <c r="E3045" s="661" t="s">
        <v>49</v>
      </c>
      <c r="F3045" s="831" t="s">
        <v>16019</v>
      </c>
      <c r="G3045" s="831"/>
      <c r="H3045" s="831">
        <v>1</v>
      </c>
      <c r="I3045" s="831"/>
      <c r="J3045" s="832">
        <v>4.2699999999999996</v>
      </c>
      <c r="K3045" s="832"/>
      <c r="L3045" s="833"/>
    </row>
    <row r="3046" spans="1:12" ht="17.100000000000001" customHeight="1">
      <c r="A3046" s="645"/>
      <c r="B3046" s="643"/>
      <c r="C3046" s="643"/>
      <c r="D3046" s="643"/>
      <c r="E3046" s="643"/>
      <c r="F3046" s="643"/>
      <c r="G3046" s="643"/>
      <c r="H3046" s="643"/>
      <c r="I3046" s="643"/>
      <c r="J3046" s="643" t="s">
        <v>14990</v>
      </c>
      <c r="K3046" s="643"/>
      <c r="L3046" s="646" t="s">
        <v>16018</v>
      </c>
    </row>
    <row r="3047" spans="1:12">
      <c r="A3047" s="827" t="s">
        <v>14094</v>
      </c>
      <c r="B3047" s="828"/>
      <c r="C3047" s="828"/>
      <c r="D3047" s="828"/>
      <c r="E3047" s="828"/>
      <c r="F3047" s="828"/>
      <c r="G3047" s="828"/>
      <c r="H3047" s="828"/>
      <c r="I3047" s="641"/>
      <c r="J3047" s="641"/>
      <c r="K3047" s="641"/>
      <c r="L3047" s="642"/>
    </row>
    <row r="3048" spans="1:12" ht="17.100000000000001" customHeight="1">
      <c r="A3048" s="640" t="s">
        <v>14994</v>
      </c>
      <c r="B3048" s="643" t="s">
        <v>14089</v>
      </c>
      <c r="C3048" s="641" t="s">
        <v>14088</v>
      </c>
      <c r="D3048" s="641" t="s">
        <v>14087</v>
      </c>
      <c r="E3048" s="644" t="s">
        <v>14085</v>
      </c>
      <c r="F3048" s="829" t="s">
        <v>14083</v>
      </c>
      <c r="G3048" s="829"/>
      <c r="H3048" s="829" t="s">
        <v>14993</v>
      </c>
      <c r="I3048" s="829"/>
      <c r="J3048" s="829" t="s">
        <v>14082</v>
      </c>
      <c r="K3048" s="829"/>
      <c r="L3048" s="830"/>
    </row>
    <row r="3049" spans="1:12" ht="24" customHeight="1">
      <c r="A3049" s="664" t="s">
        <v>14073</v>
      </c>
      <c r="B3049" s="660" t="s">
        <v>14095</v>
      </c>
      <c r="C3049" s="659" t="s">
        <v>7</v>
      </c>
      <c r="D3049" s="659" t="s">
        <v>11736</v>
      </c>
      <c r="E3049" s="661" t="s">
        <v>26</v>
      </c>
      <c r="F3049" s="831" t="s">
        <v>14996</v>
      </c>
      <c r="G3049" s="831"/>
      <c r="H3049" s="831">
        <v>0.13804540000000001</v>
      </c>
      <c r="I3049" s="831"/>
      <c r="J3049" s="832">
        <v>9.8000000000000004E-2</v>
      </c>
      <c r="K3049" s="832"/>
      <c r="L3049" s="833"/>
    </row>
    <row r="3050" spans="1:12" ht="17.100000000000001" customHeight="1">
      <c r="A3050" s="645"/>
      <c r="B3050" s="643"/>
      <c r="C3050" s="643"/>
      <c r="D3050" s="643"/>
      <c r="E3050" s="643"/>
      <c r="F3050" s="643"/>
      <c r="G3050" s="643"/>
      <c r="H3050" s="643"/>
      <c r="I3050" s="643"/>
      <c r="J3050" s="643" t="s">
        <v>14990</v>
      </c>
      <c r="K3050" s="643"/>
      <c r="L3050" s="646" t="s">
        <v>15370</v>
      </c>
    </row>
    <row r="3051" spans="1:12">
      <c r="A3051" s="827" t="s">
        <v>14096</v>
      </c>
      <c r="B3051" s="828"/>
      <c r="C3051" s="828"/>
      <c r="D3051" s="828"/>
      <c r="E3051" s="828"/>
      <c r="F3051" s="828"/>
      <c r="G3051" s="828"/>
      <c r="H3051" s="828"/>
      <c r="I3051" s="641"/>
      <c r="J3051" s="641"/>
      <c r="K3051" s="641"/>
      <c r="L3051" s="642"/>
    </row>
    <row r="3052" spans="1:12" ht="17.100000000000001" customHeight="1">
      <c r="A3052" s="640" t="s">
        <v>14994</v>
      </c>
      <c r="B3052" s="643" t="s">
        <v>14089</v>
      </c>
      <c r="C3052" s="641" t="s">
        <v>14088</v>
      </c>
      <c r="D3052" s="641" t="s">
        <v>14087</v>
      </c>
      <c r="E3052" s="644" t="s">
        <v>14085</v>
      </c>
      <c r="F3052" s="829" t="s">
        <v>14083</v>
      </c>
      <c r="G3052" s="829"/>
      <c r="H3052" s="829" t="s">
        <v>14993</v>
      </c>
      <c r="I3052" s="829"/>
      <c r="J3052" s="829" t="s">
        <v>14082</v>
      </c>
      <c r="K3052" s="829"/>
      <c r="L3052" s="830"/>
    </row>
    <row r="3053" spans="1:12" ht="24" customHeight="1">
      <c r="A3053" s="664" t="s">
        <v>14073</v>
      </c>
      <c r="B3053" s="660" t="s">
        <v>14097</v>
      </c>
      <c r="C3053" s="659" t="s">
        <v>7</v>
      </c>
      <c r="D3053" s="659" t="s">
        <v>11676</v>
      </c>
      <c r="E3053" s="661" t="s">
        <v>26</v>
      </c>
      <c r="F3053" s="831" t="s">
        <v>14995</v>
      </c>
      <c r="G3053" s="831"/>
      <c r="H3053" s="831">
        <v>0.13804540000000001</v>
      </c>
      <c r="I3053" s="831"/>
      <c r="J3053" s="832">
        <v>9.7000000000000003E-3</v>
      </c>
      <c r="K3053" s="832"/>
      <c r="L3053" s="833"/>
    </row>
    <row r="3054" spans="1:12" ht="17.100000000000001" customHeight="1">
      <c r="A3054" s="645"/>
      <c r="B3054" s="643"/>
      <c r="C3054" s="643"/>
      <c r="D3054" s="643"/>
      <c r="E3054" s="643"/>
      <c r="F3054" s="643"/>
      <c r="G3054" s="643"/>
      <c r="H3054" s="643"/>
      <c r="I3054" s="643"/>
      <c r="J3054" s="643" t="s">
        <v>14990</v>
      </c>
      <c r="K3054" s="643"/>
      <c r="L3054" s="646" t="s">
        <v>15028</v>
      </c>
    </row>
    <row r="3055" spans="1:12">
      <c r="A3055" s="827" t="s">
        <v>14100</v>
      </c>
      <c r="B3055" s="828"/>
      <c r="C3055" s="828"/>
      <c r="D3055" s="828"/>
      <c r="E3055" s="828"/>
      <c r="F3055" s="828"/>
      <c r="G3055" s="828"/>
      <c r="H3055" s="828"/>
      <c r="I3055" s="641"/>
      <c r="J3055" s="641"/>
      <c r="K3055" s="641"/>
      <c r="L3055" s="642"/>
    </row>
    <row r="3056" spans="1:12" ht="17.100000000000001" customHeight="1">
      <c r="A3056" s="640" t="s">
        <v>14994</v>
      </c>
      <c r="B3056" s="643" t="s">
        <v>14089</v>
      </c>
      <c r="C3056" s="641" t="s">
        <v>14088</v>
      </c>
      <c r="D3056" s="641" t="s">
        <v>14087</v>
      </c>
      <c r="E3056" s="644" t="s">
        <v>14085</v>
      </c>
      <c r="F3056" s="829" t="s">
        <v>14083</v>
      </c>
      <c r="G3056" s="829"/>
      <c r="H3056" s="829" t="s">
        <v>14993</v>
      </c>
      <c r="I3056" s="829"/>
      <c r="J3056" s="829" t="s">
        <v>14082</v>
      </c>
      <c r="K3056" s="829"/>
      <c r="L3056" s="830"/>
    </row>
    <row r="3057" spans="1:12" ht="24" customHeight="1">
      <c r="A3057" s="664" t="s">
        <v>14073</v>
      </c>
      <c r="B3057" s="660" t="s">
        <v>14103</v>
      </c>
      <c r="C3057" s="659" t="s">
        <v>7</v>
      </c>
      <c r="D3057" s="659" t="s">
        <v>11501</v>
      </c>
      <c r="E3057" s="661" t="s">
        <v>26</v>
      </c>
      <c r="F3057" s="831" t="s">
        <v>14992</v>
      </c>
      <c r="G3057" s="831"/>
      <c r="H3057" s="831">
        <v>0.13804540000000001</v>
      </c>
      <c r="I3057" s="831"/>
      <c r="J3057" s="832">
        <v>0.30370000000000003</v>
      </c>
      <c r="K3057" s="832"/>
      <c r="L3057" s="833"/>
    </row>
    <row r="3058" spans="1:12" ht="24" customHeight="1">
      <c r="A3058" s="664" t="s">
        <v>14073</v>
      </c>
      <c r="B3058" s="660" t="s">
        <v>14101</v>
      </c>
      <c r="C3058" s="659" t="s">
        <v>7</v>
      </c>
      <c r="D3058" s="659" t="s">
        <v>11582</v>
      </c>
      <c r="E3058" s="661" t="s">
        <v>26</v>
      </c>
      <c r="F3058" s="831" t="s">
        <v>14991</v>
      </c>
      <c r="G3058" s="831"/>
      <c r="H3058" s="831">
        <v>0.13804540000000001</v>
      </c>
      <c r="I3058" s="831"/>
      <c r="J3058" s="832">
        <v>4.8300000000000003E-2</v>
      </c>
      <c r="K3058" s="832"/>
      <c r="L3058" s="833"/>
    </row>
    <row r="3059" spans="1:12" ht="17.100000000000001" customHeight="1">
      <c r="A3059" s="645"/>
      <c r="B3059" s="643"/>
      <c r="C3059" s="643"/>
      <c r="D3059" s="643"/>
      <c r="E3059" s="643"/>
      <c r="F3059" s="643"/>
      <c r="G3059" s="643"/>
      <c r="H3059" s="643"/>
      <c r="I3059" s="643"/>
      <c r="J3059" s="643" t="s">
        <v>14990</v>
      </c>
      <c r="K3059" s="643"/>
      <c r="L3059" s="646" t="s">
        <v>14991</v>
      </c>
    </row>
    <row r="3060" spans="1:12" ht="17.100000000000001" customHeight="1">
      <c r="A3060" s="640" t="s">
        <v>14988</v>
      </c>
      <c r="B3060" s="641"/>
      <c r="C3060" s="641"/>
      <c r="D3060" s="641"/>
      <c r="E3060" s="641"/>
      <c r="F3060" s="641"/>
      <c r="G3060" s="641"/>
      <c r="H3060" s="641"/>
      <c r="I3060" s="641"/>
      <c r="J3060" s="641"/>
      <c r="K3060" s="641"/>
      <c r="L3060" s="642"/>
    </row>
    <row r="3061" spans="1:12" ht="17.100000000000001" customHeight="1">
      <c r="A3061" s="645"/>
      <c r="B3061" s="643"/>
      <c r="C3061" s="643"/>
      <c r="D3061" s="643"/>
      <c r="E3061" s="643"/>
      <c r="F3061" s="643"/>
      <c r="G3061" s="643"/>
      <c r="H3061" s="643"/>
      <c r="I3061" s="643"/>
      <c r="J3061" s="643" t="s">
        <v>14987</v>
      </c>
      <c r="K3061" s="643"/>
      <c r="L3061" s="646" t="s">
        <v>16017</v>
      </c>
    </row>
    <row r="3062" spans="1:12" ht="17.100000000000001" customHeight="1">
      <c r="A3062" s="645"/>
      <c r="B3062" s="643"/>
      <c r="C3062" s="643"/>
      <c r="D3062" s="643"/>
      <c r="E3062" s="643"/>
      <c r="F3062" s="643"/>
      <c r="G3062" s="643"/>
      <c r="H3062" s="643"/>
      <c r="I3062" s="643"/>
      <c r="J3062" s="643" t="s">
        <v>14985</v>
      </c>
      <c r="K3062" s="643" t="s">
        <v>14984</v>
      </c>
      <c r="L3062" s="646" t="s">
        <v>15633</v>
      </c>
    </row>
    <row r="3063" spans="1:12" ht="17.100000000000001" customHeight="1">
      <c r="A3063" s="645"/>
      <c r="B3063" s="643"/>
      <c r="C3063" s="643"/>
      <c r="D3063" s="643"/>
      <c r="E3063" s="643"/>
      <c r="F3063" s="643"/>
      <c r="G3063" s="643"/>
      <c r="H3063" s="643"/>
      <c r="I3063" s="643"/>
      <c r="J3063" s="643" t="s">
        <v>14982</v>
      </c>
      <c r="K3063" s="643"/>
      <c r="L3063" s="646" t="s">
        <v>16016</v>
      </c>
    </row>
    <row r="3064" spans="1:12" ht="17.100000000000001" customHeight="1">
      <c r="A3064" s="645"/>
      <c r="B3064" s="643"/>
      <c r="C3064" s="643"/>
      <c r="D3064" s="643"/>
      <c r="E3064" s="643"/>
      <c r="F3064" s="643"/>
      <c r="G3064" s="643"/>
      <c r="H3064" s="643"/>
      <c r="I3064" s="643"/>
      <c r="J3064" s="643" t="s">
        <v>14980</v>
      </c>
      <c r="K3064" s="643" t="s">
        <v>14873</v>
      </c>
      <c r="L3064" s="646" t="s">
        <v>16015</v>
      </c>
    </row>
    <row r="3065" spans="1:12" ht="17.100000000000001" customHeight="1">
      <c r="A3065" s="645"/>
      <c r="B3065" s="643"/>
      <c r="C3065" s="643"/>
      <c r="D3065" s="643"/>
      <c r="E3065" s="643"/>
      <c r="F3065" s="643"/>
      <c r="G3065" s="643"/>
      <c r="H3065" s="643"/>
      <c r="I3065" s="643"/>
      <c r="J3065" s="643" t="s">
        <v>14978</v>
      </c>
      <c r="K3065" s="643"/>
      <c r="L3065" s="646" t="s">
        <v>16014</v>
      </c>
    </row>
    <row r="3066" spans="1:12" ht="30" customHeight="1">
      <c r="A3066" s="647"/>
      <c r="B3066" s="644"/>
      <c r="C3066" s="644"/>
      <c r="D3066" s="644"/>
      <c r="E3066" s="644"/>
      <c r="F3066" s="644"/>
      <c r="G3066" s="644"/>
      <c r="H3066" s="644"/>
      <c r="I3066" s="644"/>
      <c r="J3066" s="644"/>
      <c r="K3066" s="644"/>
      <c r="L3066" s="648"/>
    </row>
    <row r="3067" spans="1:12" ht="48" customHeight="1">
      <c r="A3067" s="662" t="s">
        <v>16013</v>
      </c>
      <c r="B3067" s="657" t="s">
        <v>14644</v>
      </c>
      <c r="C3067" s="656" t="s">
        <v>7</v>
      </c>
      <c r="D3067" s="656" t="s">
        <v>2177</v>
      </c>
      <c r="E3067" s="658" t="s">
        <v>49</v>
      </c>
      <c r="F3067" s="657"/>
      <c r="G3067" s="657"/>
      <c r="H3067" s="657"/>
      <c r="I3067" s="657"/>
      <c r="J3067" s="657"/>
      <c r="K3067" s="657"/>
      <c r="L3067" s="663"/>
    </row>
    <row r="3068" spans="1:12">
      <c r="A3068" s="827" t="s">
        <v>14098</v>
      </c>
      <c r="B3068" s="828"/>
      <c r="C3068" s="828"/>
      <c r="D3068" s="828"/>
      <c r="E3068" s="828"/>
      <c r="F3068" s="828"/>
      <c r="G3068" s="828"/>
      <c r="H3068" s="828"/>
      <c r="I3068" s="641"/>
      <c r="J3068" s="641"/>
      <c r="K3068" s="641"/>
      <c r="L3068" s="642"/>
    </row>
    <row r="3069" spans="1:12" ht="17.100000000000001" customHeight="1">
      <c r="A3069" s="640" t="s">
        <v>14994</v>
      </c>
      <c r="B3069" s="643" t="s">
        <v>14089</v>
      </c>
      <c r="C3069" s="641" t="s">
        <v>14088</v>
      </c>
      <c r="D3069" s="641" t="s">
        <v>14087</v>
      </c>
      <c r="E3069" s="644" t="s">
        <v>14085</v>
      </c>
      <c r="F3069" s="829" t="s">
        <v>14083</v>
      </c>
      <c r="G3069" s="829"/>
      <c r="H3069" s="829" t="s">
        <v>14993</v>
      </c>
      <c r="I3069" s="829"/>
      <c r="J3069" s="829" t="s">
        <v>14082</v>
      </c>
      <c r="K3069" s="829"/>
      <c r="L3069" s="830"/>
    </row>
    <row r="3070" spans="1:12" ht="24" customHeight="1">
      <c r="A3070" s="664" t="s">
        <v>14073</v>
      </c>
      <c r="B3070" s="660" t="s">
        <v>14277</v>
      </c>
      <c r="C3070" s="659" t="s">
        <v>7</v>
      </c>
      <c r="D3070" s="659" t="s">
        <v>11564</v>
      </c>
      <c r="E3070" s="661" t="s">
        <v>26</v>
      </c>
      <c r="F3070" s="831" t="s">
        <v>15249</v>
      </c>
      <c r="G3070" s="831"/>
      <c r="H3070" s="831">
        <v>0.2785994</v>
      </c>
      <c r="I3070" s="831"/>
      <c r="J3070" s="832">
        <v>0.23119999999999999</v>
      </c>
      <c r="K3070" s="832"/>
      <c r="L3070" s="833"/>
    </row>
    <row r="3071" spans="1:12" ht="24" customHeight="1">
      <c r="A3071" s="664" t="s">
        <v>14073</v>
      </c>
      <c r="B3071" s="660" t="s">
        <v>14276</v>
      </c>
      <c r="C3071" s="659" t="s">
        <v>7</v>
      </c>
      <c r="D3071" s="659" t="s">
        <v>11590</v>
      </c>
      <c r="E3071" s="661" t="s">
        <v>26</v>
      </c>
      <c r="F3071" s="831" t="s">
        <v>15248</v>
      </c>
      <c r="G3071" s="831"/>
      <c r="H3071" s="831">
        <v>0.2785994</v>
      </c>
      <c r="I3071" s="831"/>
      <c r="J3071" s="832">
        <v>6.6900000000000001E-2</v>
      </c>
      <c r="K3071" s="832"/>
      <c r="L3071" s="833"/>
    </row>
    <row r="3072" spans="1:12" ht="17.100000000000001" customHeight="1">
      <c r="A3072" s="645"/>
      <c r="B3072" s="643"/>
      <c r="C3072" s="643"/>
      <c r="D3072" s="643"/>
      <c r="E3072" s="643"/>
      <c r="F3072" s="643"/>
      <c r="G3072" s="643"/>
      <c r="H3072" s="643"/>
      <c r="I3072" s="643"/>
      <c r="J3072" s="643" t="s">
        <v>14990</v>
      </c>
      <c r="K3072" s="643"/>
      <c r="L3072" s="646" t="s">
        <v>15084</v>
      </c>
    </row>
    <row r="3073" spans="1:12">
      <c r="A3073" s="827" t="s">
        <v>14092</v>
      </c>
      <c r="B3073" s="828"/>
      <c r="C3073" s="828"/>
      <c r="D3073" s="828"/>
      <c r="E3073" s="828"/>
      <c r="F3073" s="828"/>
      <c r="G3073" s="828"/>
      <c r="H3073" s="828"/>
      <c r="I3073" s="641"/>
      <c r="J3073" s="641"/>
      <c r="K3073" s="641"/>
      <c r="L3073" s="642"/>
    </row>
    <row r="3074" spans="1:12" ht="17.100000000000001" customHeight="1">
      <c r="A3074" s="640" t="s">
        <v>14994</v>
      </c>
      <c r="B3074" s="643" t="s">
        <v>14089</v>
      </c>
      <c r="C3074" s="641" t="s">
        <v>14088</v>
      </c>
      <c r="D3074" s="641" t="s">
        <v>14087</v>
      </c>
      <c r="E3074" s="644" t="s">
        <v>14085</v>
      </c>
      <c r="F3074" s="829" t="s">
        <v>14083</v>
      </c>
      <c r="G3074" s="829"/>
      <c r="H3074" s="829" t="s">
        <v>14993</v>
      </c>
      <c r="I3074" s="829"/>
      <c r="J3074" s="829" t="s">
        <v>14082</v>
      </c>
      <c r="K3074" s="829"/>
      <c r="L3074" s="830"/>
    </row>
    <row r="3075" spans="1:12" ht="24" customHeight="1">
      <c r="A3075" s="664" t="s">
        <v>14073</v>
      </c>
      <c r="B3075" s="660" t="s">
        <v>14290</v>
      </c>
      <c r="C3075" s="659" t="s">
        <v>7</v>
      </c>
      <c r="D3075" s="659" t="s">
        <v>5473</v>
      </c>
      <c r="E3075" s="661" t="s">
        <v>26</v>
      </c>
      <c r="F3075" s="831" t="s">
        <v>15246</v>
      </c>
      <c r="G3075" s="831"/>
      <c r="H3075" s="831">
        <v>0.14113439999999999</v>
      </c>
      <c r="I3075" s="831"/>
      <c r="J3075" s="832">
        <v>0.71840000000000004</v>
      </c>
      <c r="K3075" s="832"/>
      <c r="L3075" s="833"/>
    </row>
    <row r="3076" spans="1:12" ht="24" customHeight="1">
      <c r="A3076" s="664" t="s">
        <v>14073</v>
      </c>
      <c r="B3076" s="660" t="s">
        <v>14278</v>
      </c>
      <c r="C3076" s="659" t="s">
        <v>7</v>
      </c>
      <c r="D3076" s="659" t="s">
        <v>6260</v>
      </c>
      <c r="E3076" s="661" t="s">
        <v>26</v>
      </c>
      <c r="F3076" s="831" t="s">
        <v>15040</v>
      </c>
      <c r="G3076" s="831"/>
      <c r="H3076" s="831">
        <v>0.14113439999999999</v>
      </c>
      <c r="I3076" s="831"/>
      <c r="J3076" s="832">
        <v>1.0147999999999999</v>
      </c>
      <c r="K3076" s="832"/>
      <c r="L3076" s="833"/>
    </row>
    <row r="3077" spans="1:12" ht="17.100000000000001" customHeight="1">
      <c r="A3077" s="645"/>
      <c r="B3077" s="643"/>
      <c r="C3077" s="643"/>
      <c r="D3077" s="643"/>
      <c r="E3077" s="643"/>
      <c r="F3077" s="643"/>
      <c r="G3077" s="643"/>
      <c r="H3077" s="643"/>
      <c r="I3077" s="643"/>
      <c r="J3077" s="643" t="s">
        <v>14990</v>
      </c>
      <c r="K3077" s="643"/>
      <c r="L3077" s="646" t="s">
        <v>16012</v>
      </c>
    </row>
    <row r="3078" spans="1:12">
      <c r="A3078" s="827" t="s">
        <v>14071</v>
      </c>
      <c r="B3078" s="828"/>
      <c r="C3078" s="828"/>
      <c r="D3078" s="828"/>
      <c r="E3078" s="828"/>
      <c r="F3078" s="828"/>
      <c r="G3078" s="828"/>
      <c r="H3078" s="828"/>
      <c r="I3078" s="641"/>
      <c r="J3078" s="641"/>
      <c r="K3078" s="641"/>
      <c r="L3078" s="642"/>
    </row>
    <row r="3079" spans="1:12" ht="17.100000000000001" customHeight="1">
      <c r="A3079" s="640" t="s">
        <v>14994</v>
      </c>
      <c r="B3079" s="643" t="s">
        <v>14089</v>
      </c>
      <c r="C3079" s="641" t="s">
        <v>14088</v>
      </c>
      <c r="D3079" s="641" t="s">
        <v>14087</v>
      </c>
      <c r="E3079" s="644" t="s">
        <v>14085</v>
      </c>
      <c r="F3079" s="829" t="s">
        <v>14083</v>
      </c>
      <c r="G3079" s="829"/>
      <c r="H3079" s="829" t="s">
        <v>14993</v>
      </c>
      <c r="I3079" s="829"/>
      <c r="J3079" s="829" t="s">
        <v>14082</v>
      </c>
      <c r="K3079" s="829"/>
      <c r="L3079" s="830"/>
    </row>
    <row r="3080" spans="1:12" ht="24" customHeight="1">
      <c r="A3080" s="664" t="s">
        <v>14073</v>
      </c>
      <c r="B3080" s="660" t="s">
        <v>14439</v>
      </c>
      <c r="C3080" s="659" t="s">
        <v>7</v>
      </c>
      <c r="D3080" s="659" t="s">
        <v>9083</v>
      </c>
      <c r="E3080" s="661" t="s">
        <v>49</v>
      </c>
      <c r="F3080" s="831" t="s">
        <v>15348</v>
      </c>
      <c r="G3080" s="831"/>
      <c r="H3080" s="831">
        <v>5.0999999999999997E-2</v>
      </c>
      <c r="I3080" s="831"/>
      <c r="J3080" s="832">
        <v>0.09</v>
      </c>
      <c r="K3080" s="832"/>
      <c r="L3080" s="833"/>
    </row>
    <row r="3081" spans="1:12" ht="24" customHeight="1">
      <c r="A3081" s="664" t="s">
        <v>14073</v>
      </c>
      <c r="B3081" s="660" t="s">
        <v>14440</v>
      </c>
      <c r="C3081" s="659" t="s">
        <v>7</v>
      </c>
      <c r="D3081" s="659" t="s">
        <v>5456</v>
      </c>
      <c r="E3081" s="661" t="s">
        <v>49</v>
      </c>
      <c r="F3081" s="831" t="s">
        <v>15347</v>
      </c>
      <c r="G3081" s="831"/>
      <c r="H3081" s="831">
        <v>1.4800000000000001E-2</v>
      </c>
      <c r="I3081" s="831"/>
      <c r="J3081" s="832">
        <v>1.18</v>
      </c>
      <c r="K3081" s="832"/>
      <c r="L3081" s="833"/>
    </row>
    <row r="3082" spans="1:12" ht="24" customHeight="1">
      <c r="A3082" s="664" t="s">
        <v>14073</v>
      </c>
      <c r="B3082" s="660" t="s">
        <v>14438</v>
      </c>
      <c r="C3082" s="659" t="s">
        <v>7</v>
      </c>
      <c r="D3082" s="659" t="s">
        <v>8116</v>
      </c>
      <c r="E3082" s="661" t="s">
        <v>49</v>
      </c>
      <c r="F3082" s="831" t="s">
        <v>15346</v>
      </c>
      <c r="G3082" s="831"/>
      <c r="H3082" s="831">
        <v>1.4999999999999999E-2</v>
      </c>
      <c r="I3082" s="831"/>
      <c r="J3082" s="832">
        <v>1.04</v>
      </c>
      <c r="K3082" s="832"/>
      <c r="L3082" s="833"/>
    </row>
    <row r="3083" spans="1:12" ht="24" customHeight="1">
      <c r="A3083" s="664" t="s">
        <v>14073</v>
      </c>
      <c r="B3083" s="660" t="s">
        <v>14643</v>
      </c>
      <c r="C3083" s="659" t="s">
        <v>7</v>
      </c>
      <c r="D3083" s="659" t="s">
        <v>7036</v>
      </c>
      <c r="E3083" s="661" t="s">
        <v>49</v>
      </c>
      <c r="F3083" s="831" t="s">
        <v>15276</v>
      </c>
      <c r="G3083" s="831"/>
      <c r="H3083" s="831">
        <v>1</v>
      </c>
      <c r="I3083" s="831"/>
      <c r="J3083" s="832">
        <v>2.08</v>
      </c>
      <c r="K3083" s="832"/>
      <c r="L3083" s="833"/>
    </row>
    <row r="3084" spans="1:12" ht="17.100000000000001" customHeight="1">
      <c r="A3084" s="645"/>
      <c r="B3084" s="643"/>
      <c r="C3084" s="643"/>
      <c r="D3084" s="643"/>
      <c r="E3084" s="643"/>
      <c r="F3084" s="643"/>
      <c r="G3084" s="643"/>
      <c r="H3084" s="643"/>
      <c r="I3084" s="643"/>
      <c r="J3084" s="643" t="s">
        <v>14990</v>
      </c>
      <c r="K3084" s="643"/>
      <c r="L3084" s="646" t="s">
        <v>16011</v>
      </c>
    </row>
    <row r="3085" spans="1:12">
      <c r="A3085" s="827" t="s">
        <v>14094</v>
      </c>
      <c r="B3085" s="828"/>
      <c r="C3085" s="828"/>
      <c r="D3085" s="828"/>
      <c r="E3085" s="828"/>
      <c r="F3085" s="828"/>
      <c r="G3085" s="828"/>
      <c r="H3085" s="828"/>
      <c r="I3085" s="641"/>
      <c r="J3085" s="641"/>
      <c r="K3085" s="641"/>
      <c r="L3085" s="642"/>
    </row>
    <row r="3086" spans="1:12" ht="17.100000000000001" customHeight="1">
      <c r="A3086" s="640" t="s">
        <v>14994</v>
      </c>
      <c r="B3086" s="643" t="s">
        <v>14089</v>
      </c>
      <c r="C3086" s="641" t="s">
        <v>14088</v>
      </c>
      <c r="D3086" s="641" t="s">
        <v>14087</v>
      </c>
      <c r="E3086" s="644" t="s">
        <v>14085</v>
      </c>
      <c r="F3086" s="829" t="s">
        <v>14083</v>
      </c>
      <c r="G3086" s="829"/>
      <c r="H3086" s="829" t="s">
        <v>14993</v>
      </c>
      <c r="I3086" s="829"/>
      <c r="J3086" s="829" t="s">
        <v>14082</v>
      </c>
      <c r="K3086" s="829"/>
      <c r="L3086" s="830"/>
    </row>
    <row r="3087" spans="1:12" ht="24" customHeight="1">
      <c r="A3087" s="664" t="s">
        <v>14073</v>
      </c>
      <c r="B3087" s="660" t="s">
        <v>14095</v>
      </c>
      <c r="C3087" s="659" t="s">
        <v>7</v>
      </c>
      <c r="D3087" s="659" t="s">
        <v>11736</v>
      </c>
      <c r="E3087" s="661" t="s">
        <v>26</v>
      </c>
      <c r="F3087" s="831" t="s">
        <v>14996</v>
      </c>
      <c r="G3087" s="831"/>
      <c r="H3087" s="831">
        <v>0.2785994</v>
      </c>
      <c r="I3087" s="831"/>
      <c r="J3087" s="832">
        <v>0.1978</v>
      </c>
      <c r="K3087" s="832"/>
      <c r="L3087" s="833"/>
    </row>
    <row r="3088" spans="1:12" ht="17.100000000000001" customHeight="1">
      <c r="A3088" s="645"/>
      <c r="B3088" s="643"/>
      <c r="C3088" s="643"/>
      <c r="D3088" s="643"/>
      <c r="E3088" s="643"/>
      <c r="F3088" s="643"/>
      <c r="G3088" s="643"/>
      <c r="H3088" s="643"/>
      <c r="I3088" s="643"/>
      <c r="J3088" s="643" t="s">
        <v>14990</v>
      </c>
      <c r="K3088" s="643"/>
      <c r="L3088" s="646" t="s">
        <v>15161</v>
      </c>
    </row>
    <row r="3089" spans="1:12">
      <c r="A3089" s="827" t="s">
        <v>14096</v>
      </c>
      <c r="B3089" s="828"/>
      <c r="C3089" s="828"/>
      <c r="D3089" s="828"/>
      <c r="E3089" s="828"/>
      <c r="F3089" s="828"/>
      <c r="G3089" s="828"/>
      <c r="H3089" s="828"/>
      <c r="I3089" s="641"/>
      <c r="J3089" s="641"/>
      <c r="K3089" s="641"/>
      <c r="L3089" s="642"/>
    </row>
    <row r="3090" spans="1:12" ht="17.100000000000001" customHeight="1">
      <c r="A3090" s="640" t="s">
        <v>14994</v>
      </c>
      <c r="B3090" s="643" t="s">
        <v>14089</v>
      </c>
      <c r="C3090" s="641" t="s">
        <v>14088</v>
      </c>
      <c r="D3090" s="641" t="s">
        <v>14087</v>
      </c>
      <c r="E3090" s="644" t="s">
        <v>14085</v>
      </c>
      <c r="F3090" s="829" t="s">
        <v>14083</v>
      </c>
      <c r="G3090" s="829"/>
      <c r="H3090" s="829" t="s">
        <v>14993</v>
      </c>
      <c r="I3090" s="829"/>
      <c r="J3090" s="829" t="s">
        <v>14082</v>
      </c>
      <c r="K3090" s="829"/>
      <c r="L3090" s="830"/>
    </row>
    <row r="3091" spans="1:12" ht="24" customHeight="1">
      <c r="A3091" s="664" t="s">
        <v>14073</v>
      </c>
      <c r="B3091" s="660" t="s">
        <v>14097</v>
      </c>
      <c r="C3091" s="659" t="s">
        <v>7</v>
      </c>
      <c r="D3091" s="659" t="s">
        <v>11676</v>
      </c>
      <c r="E3091" s="661" t="s">
        <v>26</v>
      </c>
      <c r="F3091" s="831" t="s">
        <v>14995</v>
      </c>
      <c r="G3091" s="831"/>
      <c r="H3091" s="831">
        <v>0.2785994</v>
      </c>
      <c r="I3091" s="831"/>
      <c r="J3091" s="832">
        <v>1.95E-2</v>
      </c>
      <c r="K3091" s="832"/>
      <c r="L3091" s="833"/>
    </row>
    <row r="3092" spans="1:12" ht="17.100000000000001" customHeight="1">
      <c r="A3092" s="645"/>
      <c r="B3092" s="643"/>
      <c r="C3092" s="643"/>
      <c r="D3092" s="643"/>
      <c r="E3092" s="643"/>
      <c r="F3092" s="643"/>
      <c r="G3092" s="643"/>
      <c r="H3092" s="643"/>
      <c r="I3092" s="643"/>
      <c r="J3092" s="643" t="s">
        <v>14990</v>
      </c>
      <c r="K3092" s="643"/>
      <c r="L3092" s="646" t="s">
        <v>15009</v>
      </c>
    </row>
    <row r="3093" spans="1:12">
      <c r="A3093" s="827" t="s">
        <v>14100</v>
      </c>
      <c r="B3093" s="828"/>
      <c r="C3093" s="828"/>
      <c r="D3093" s="828"/>
      <c r="E3093" s="828"/>
      <c r="F3093" s="828"/>
      <c r="G3093" s="828"/>
      <c r="H3093" s="828"/>
      <c r="I3093" s="641"/>
      <c r="J3093" s="641"/>
      <c r="K3093" s="641"/>
      <c r="L3093" s="642"/>
    </row>
    <row r="3094" spans="1:12" ht="17.100000000000001" customHeight="1">
      <c r="A3094" s="640" t="s">
        <v>14994</v>
      </c>
      <c r="B3094" s="643" t="s">
        <v>14089</v>
      </c>
      <c r="C3094" s="641" t="s">
        <v>14088</v>
      </c>
      <c r="D3094" s="641" t="s">
        <v>14087</v>
      </c>
      <c r="E3094" s="644" t="s">
        <v>14085</v>
      </c>
      <c r="F3094" s="829" t="s">
        <v>14083</v>
      </c>
      <c r="G3094" s="829"/>
      <c r="H3094" s="829" t="s">
        <v>14993</v>
      </c>
      <c r="I3094" s="829"/>
      <c r="J3094" s="829" t="s">
        <v>14082</v>
      </c>
      <c r="K3094" s="829"/>
      <c r="L3094" s="830"/>
    </row>
    <row r="3095" spans="1:12" ht="24" customHeight="1">
      <c r="A3095" s="664" t="s">
        <v>14073</v>
      </c>
      <c r="B3095" s="660" t="s">
        <v>14103</v>
      </c>
      <c r="C3095" s="659" t="s">
        <v>7</v>
      </c>
      <c r="D3095" s="659" t="s">
        <v>11501</v>
      </c>
      <c r="E3095" s="661" t="s">
        <v>26</v>
      </c>
      <c r="F3095" s="831" t="s">
        <v>14992</v>
      </c>
      <c r="G3095" s="831"/>
      <c r="H3095" s="831">
        <v>0.2785994</v>
      </c>
      <c r="I3095" s="831"/>
      <c r="J3095" s="832">
        <v>0.6129</v>
      </c>
      <c r="K3095" s="832"/>
      <c r="L3095" s="833"/>
    </row>
    <row r="3096" spans="1:12" ht="24" customHeight="1">
      <c r="A3096" s="664" t="s">
        <v>14073</v>
      </c>
      <c r="B3096" s="660" t="s">
        <v>14101</v>
      </c>
      <c r="C3096" s="659" t="s">
        <v>7</v>
      </c>
      <c r="D3096" s="659" t="s">
        <v>11582</v>
      </c>
      <c r="E3096" s="661" t="s">
        <v>26</v>
      </c>
      <c r="F3096" s="831" t="s">
        <v>14991</v>
      </c>
      <c r="G3096" s="831"/>
      <c r="H3096" s="831">
        <v>0.2785994</v>
      </c>
      <c r="I3096" s="831"/>
      <c r="J3096" s="832">
        <v>9.7500000000000003E-2</v>
      </c>
      <c r="K3096" s="832"/>
      <c r="L3096" s="833"/>
    </row>
    <row r="3097" spans="1:12" ht="17.100000000000001" customHeight="1">
      <c r="A3097" s="645"/>
      <c r="B3097" s="643"/>
      <c r="C3097" s="643"/>
      <c r="D3097" s="643"/>
      <c r="E3097" s="643"/>
      <c r="F3097" s="643"/>
      <c r="G3097" s="643"/>
      <c r="H3097" s="643"/>
      <c r="I3097" s="643"/>
      <c r="J3097" s="643" t="s">
        <v>14990</v>
      </c>
      <c r="K3097" s="643"/>
      <c r="L3097" s="646" t="s">
        <v>14996</v>
      </c>
    </row>
    <row r="3098" spans="1:12" ht="17.100000000000001" customHeight="1">
      <c r="A3098" s="640" t="s">
        <v>14988</v>
      </c>
      <c r="B3098" s="641"/>
      <c r="C3098" s="641"/>
      <c r="D3098" s="641"/>
      <c r="E3098" s="641"/>
      <c r="F3098" s="641"/>
      <c r="G3098" s="641"/>
      <c r="H3098" s="641"/>
      <c r="I3098" s="641"/>
      <c r="J3098" s="641"/>
      <c r="K3098" s="641"/>
      <c r="L3098" s="642"/>
    </row>
    <row r="3099" spans="1:12" ht="17.100000000000001" customHeight="1">
      <c r="A3099" s="645"/>
      <c r="B3099" s="643"/>
      <c r="C3099" s="643"/>
      <c r="D3099" s="643"/>
      <c r="E3099" s="643"/>
      <c r="F3099" s="643"/>
      <c r="G3099" s="643"/>
      <c r="H3099" s="643"/>
      <c r="I3099" s="643"/>
      <c r="J3099" s="643" t="s">
        <v>14987</v>
      </c>
      <c r="K3099" s="643"/>
      <c r="L3099" s="646" t="s">
        <v>15137</v>
      </c>
    </row>
    <row r="3100" spans="1:12" ht="17.100000000000001" customHeight="1">
      <c r="A3100" s="645"/>
      <c r="B3100" s="643"/>
      <c r="C3100" s="643"/>
      <c r="D3100" s="643"/>
      <c r="E3100" s="643"/>
      <c r="F3100" s="643"/>
      <c r="G3100" s="643"/>
      <c r="H3100" s="643"/>
      <c r="I3100" s="643"/>
      <c r="J3100" s="643" t="s">
        <v>14985</v>
      </c>
      <c r="K3100" s="643" t="s">
        <v>14984</v>
      </c>
      <c r="L3100" s="646" t="s">
        <v>15529</v>
      </c>
    </row>
    <row r="3101" spans="1:12" ht="17.100000000000001" customHeight="1">
      <c r="A3101" s="645"/>
      <c r="B3101" s="643"/>
      <c r="C3101" s="643"/>
      <c r="D3101" s="643"/>
      <c r="E3101" s="643"/>
      <c r="F3101" s="643"/>
      <c r="G3101" s="643"/>
      <c r="H3101" s="643"/>
      <c r="I3101" s="643"/>
      <c r="J3101" s="643" t="s">
        <v>14982</v>
      </c>
      <c r="K3101" s="643"/>
      <c r="L3101" s="646" t="s">
        <v>16010</v>
      </c>
    </row>
    <row r="3102" spans="1:12" ht="17.100000000000001" customHeight="1">
      <c r="A3102" s="645"/>
      <c r="B3102" s="643"/>
      <c r="C3102" s="643"/>
      <c r="D3102" s="643"/>
      <c r="E3102" s="643"/>
      <c r="F3102" s="643"/>
      <c r="G3102" s="643"/>
      <c r="H3102" s="643"/>
      <c r="I3102" s="643"/>
      <c r="J3102" s="643" t="s">
        <v>14980</v>
      </c>
      <c r="K3102" s="643" t="s">
        <v>14873</v>
      </c>
      <c r="L3102" s="646" t="s">
        <v>16009</v>
      </c>
    </row>
    <row r="3103" spans="1:12" ht="17.100000000000001" customHeight="1">
      <c r="A3103" s="645"/>
      <c r="B3103" s="643"/>
      <c r="C3103" s="643"/>
      <c r="D3103" s="643"/>
      <c r="E3103" s="643"/>
      <c r="F3103" s="643"/>
      <c r="G3103" s="643"/>
      <c r="H3103" s="643"/>
      <c r="I3103" s="643"/>
      <c r="J3103" s="643" t="s">
        <v>14978</v>
      </c>
      <c r="K3103" s="643"/>
      <c r="L3103" s="646" t="s">
        <v>16008</v>
      </c>
    </row>
    <row r="3104" spans="1:12" ht="30" customHeight="1">
      <c r="A3104" s="647"/>
      <c r="B3104" s="644"/>
      <c r="C3104" s="644"/>
      <c r="D3104" s="644"/>
      <c r="E3104" s="644"/>
      <c r="F3104" s="644"/>
      <c r="G3104" s="644"/>
      <c r="H3104" s="644"/>
      <c r="I3104" s="644"/>
      <c r="J3104" s="644"/>
      <c r="K3104" s="644"/>
      <c r="L3104" s="648"/>
    </row>
    <row r="3105" spans="1:12" ht="36" customHeight="1">
      <c r="A3105" s="662" t="s">
        <v>16007</v>
      </c>
      <c r="B3105" s="657" t="s">
        <v>14641</v>
      </c>
      <c r="C3105" s="656" t="s">
        <v>7</v>
      </c>
      <c r="D3105" s="656" t="s">
        <v>2105</v>
      </c>
      <c r="E3105" s="658" t="s">
        <v>49</v>
      </c>
      <c r="F3105" s="657"/>
      <c r="G3105" s="657"/>
      <c r="H3105" s="657"/>
      <c r="I3105" s="657"/>
      <c r="J3105" s="657"/>
      <c r="K3105" s="657"/>
      <c r="L3105" s="663"/>
    </row>
    <row r="3106" spans="1:12">
      <c r="A3106" s="827" t="s">
        <v>14098</v>
      </c>
      <c r="B3106" s="828"/>
      <c r="C3106" s="828"/>
      <c r="D3106" s="828"/>
      <c r="E3106" s="828"/>
      <c r="F3106" s="828"/>
      <c r="G3106" s="828"/>
      <c r="H3106" s="828"/>
      <c r="I3106" s="641"/>
      <c r="J3106" s="641"/>
      <c r="K3106" s="641"/>
      <c r="L3106" s="642"/>
    </row>
    <row r="3107" spans="1:12" ht="17.100000000000001" customHeight="1">
      <c r="A3107" s="640" t="s">
        <v>14994</v>
      </c>
      <c r="B3107" s="643" t="s">
        <v>14089</v>
      </c>
      <c r="C3107" s="641" t="s">
        <v>14088</v>
      </c>
      <c r="D3107" s="641" t="s">
        <v>14087</v>
      </c>
      <c r="E3107" s="644" t="s">
        <v>14085</v>
      </c>
      <c r="F3107" s="829" t="s">
        <v>14083</v>
      </c>
      <c r="G3107" s="829"/>
      <c r="H3107" s="829" t="s">
        <v>14993</v>
      </c>
      <c r="I3107" s="829"/>
      <c r="J3107" s="829" t="s">
        <v>14082</v>
      </c>
      <c r="K3107" s="829"/>
      <c r="L3107" s="830"/>
    </row>
    <row r="3108" spans="1:12" ht="24" customHeight="1">
      <c r="A3108" s="664" t="s">
        <v>14073</v>
      </c>
      <c r="B3108" s="660" t="s">
        <v>14277</v>
      </c>
      <c r="C3108" s="659" t="s">
        <v>7</v>
      </c>
      <c r="D3108" s="659" t="s">
        <v>11564</v>
      </c>
      <c r="E3108" s="661" t="s">
        <v>26</v>
      </c>
      <c r="F3108" s="831" t="s">
        <v>15249</v>
      </c>
      <c r="G3108" s="831"/>
      <c r="H3108" s="831">
        <v>0.25890639999999998</v>
      </c>
      <c r="I3108" s="831"/>
      <c r="J3108" s="832">
        <v>0.21490000000000001</v>
      </c>
      <c r="K3108" s="832"/>
      <c r="L3108" s="833"/>
    </row>
    <row r="3109" spans="1:12" ht="24" customHeight="1">
      <c r="A3109" s="664" t="s">
        <v>14073</v>
      </c>
      <c r="B3109" s="660" t="s">
        <v>14276</v>
      </c>
      <c r="C3109" s="659" t="s">
        <v>7</v>
      </c>
      <c r="D3109" s="659" t="s">
        <v>11590</v>
      </c>
      <c r="E3109" s="661" t="s">
        <v>26</v>
      </c>
      <c r="F3109" s="831" t="s">
        <v>15248</v>
      </c>
      <c r="G3109" s="831"/>
      <c r="H3109" s="831">
        <v>0.25890639999999998</v>
      </c>
      <c r="I3109" s="831"/>
      <c r="J3109" s="832">
        <v>6.2100000000000002E-2</v>
      </c>
      <c r="K3109" s="832"/>
      <c r="L3109" s="833"/>
    </row>
    <row r="3110" spans="1:12" ht="17.100000000000001" customHeight="1">
      <c r="A3110" s="645"/>
      <c r="B3110" s="643"/>
      <c r="C3110" s="643"/>
      <c r="D3110" s="643"/>
      <c r="E3110" s="643"/>
      <c r="F3110" s="643"/>
      <c r="G3110" s="643"/>
      <c r="H3110" s="643"/>
      <c r="I3110" s="643"/>
      <c r="J3110" s="643" t="s">
        <v>14990</v>
      </c>
      <c r="K3110" s="643"/>
      <c r="L3110" s="646" t="s">
        <v>15131</v>
      </c>
    </row>
    <row r="3111" spans="1:12">
      <c r="A3111" s="827" t="s">
        <v>14092</v>
      </c>
      <c r="B3111" s="828"/>
      <c r="C3111" s="828"/>
      <c r="D3111" s="828"/>
      <c r="E3111" s="828"/>
      <c r="F3111" s="828"/>
      <c r="G3111" s="828"/>
      <c r="H3111" s="828"/>
      <c r="I3111" s="641"/>
      <c r="J3111" s="641"/>
      <c r="K3111" s="641"/>
      <c r="L3111" s="642"/>
    </row>
    <row r="3112" spans="1:12" ht="17.100000000000001" customHeight="1">
      <c r="A3112" s="640" t="s">
        <v>14994</v>
      </c>
      <c r="B3112" s="643" t="s">
        <v>14089</v>
      </c>
      <c r="C3112" s="641" t="s">
        <v>14088</v>
      </c>
      <c r="D3112" s="641" t="s">
        <v>14087</v>
      </c>
      <c r="E3112" s="644" t="s">
        <v>14085</v>
      </c>
      <c r="F3112" s="829" t="s">
        <v>14083</v>
      </c>
      <c r="G3112" s="829"/>
      <c r="H3112" s="829" t="s">
        <v>14993</v>
      </c>
      <c r="I3112" s="829"/>
      <c r="J3112" s="829" t="s">
        <v>14082</v>
      </c>
      <c r="K3112" s="829"/>
      <c r="L3112" s="830"/>
    </row>
    <row r="3113" spans="1:12" ht="24" customHeight="1">
      <c r="A3113" s="664" t="s">
        <v>14073</v>
      </c>
      <c r="B3113" s="660" t="s">
        <v>14290</v>
      </c>
      <c r="C3113" s="659" t="s">
        <v>7</v>
      </c>
      <c r="D3113" s="659" t="s">
        <v>5473</v>
      </c>
      <c r="E3113" s="661" t="s">
        <v>26</v>
      </c>
      <c r="F3113" s="831" t="s">
        <v>15246</v>
      </c>
      <c r="G3113" s="831"/>
      <c r="H3113" s="831">
        <v>0.13140099999999999</v>
      </c>
      <c r="I3113" s="831"/>
      <c r="J3113" s="832">
        <v>0.66879999999999995</v>
      </c>
      <c r="K3113" s="832"/>
      <c r="L3113" s="833"/>
    </row>
    <row r="3114" spans="1:12" ht="24" customHeight="1">
      <c r="A3114" s="664" t="s">
        <v>14073</v>
      </c>
      <c r="B3114" s="660" t="s">
        <v>14278</v>
      </c>
      <c r="C3114" s="659" t="s">
        <v>7</v>
      </c>
      <c r="D3114" s="659" t="s">
        <v>6260</v>
      </c>
      <c r="E3114" s="661" t="s">
        <v>26</v>
      </c>
      <c r="F3114" s="831" t="s">
        <v>15040</v>
      </c>
      <c r="G3114" s="831"/>
      <c r="H3114" s="831">
        <v>0.13140099999999999</v>
      </c>
      <c r="I3114" s="831"/>
      <c r="J3114" s="832">
        <v>0.94479999999999997</v>
      </c>
      <c r="K3114" s="832"/>
      <c r="L3114" s="833"/>
    </row>
    <row r="3115" spans="1:12" ht="17.100000000000001" customHeight="1">
      <c r="A3115" s="645"/>
      <c r="B3115" s="643"/>
      <c r="C3115" s="643"/>
      <c r="D3115" s="643"/>
      <c r="E3115" s="643"/>
      <c r="F3115" s="643"/>
      <c r="G3115" s="643"/>
      <c r="H3115" s="643"/>
      <c r="I3115" s="643"/>
      <c r="J3115" s="643" t="s">
        <v>14990</v>
      </c>
      <c r="K3115" s="643"/>
      <c r="L3115" s="646" t="s">
        <v>16006</v>
      </c>
    </row>
    <row r="3116" spans="1:12">
      <c r="A3116" s="827" t="s">
        <v>14071</v>
      </c>
      <c r="B3116" s="828"/>
      <c r="C3116" s="828"/>
      <c r="D3116" s="828"/>
      <c r="E3116" s="828"/>
      <c r="F3116" s="828"/>
      <c r="G3116" s="828"/>
      <c r="H3116" s="828"/>
      <c r="I3116" s="641"/>
      <c r="J3116" s="641"/>
      <c r="K3116" s="641"/>
      <c r="L3116" s="642"/>
    </row>
    <row r="3117" spans="1:12" ht="17.100000000000001" customHeight="1">
      <c r="A3117" s="640" t="s">
        <v>14994</v>
      </c>
      <c r="B3117" s="643" t="s">
        <v>14089</v>
      </c>
      <c r="C3117" s="641" t="s">
        <v>14088</v>
      </c>
      <c r="D3117" s="641" t="s">
        <v>14087</v>
      </c>
      <c r="E3117" s="644" t="s">
        <v>14085</v>
      </c>
      <c r="F3117" s="829" t="s">
        <v>14083</v>
      </c>
      <c r="G3117" s="829"/>
      <c r="H3117" s="829" t="s">
        <v>14993</v>
      </c>
      <c r="I3117" s="829"/>
      <c r="J3117" s="829" t="s">
        <v>14082</v>
      </c>
      <c r="K3117" s="829"/>
      <c r="L3117" s="830"/>
    </row>
    <row r="3118" spans="1:12" ht="24" customHeight="1">
      <c r="A3118" s="664" t="s">
        <v>14073</v>
      </c>
      <c r="B3118" s="660" t="s">
        <v>14637</v>
      </c>
      <c r="C3118" s="659" t="s">
        <v>7</v>
      </c>
      <c r="D3118" s="659" t="s">
        <v>5485</v>
      </c>
      <c r="E3118" s="661" t="s">
        <v>49</v>
      </c>
      <c r="F3118" s="831" t="s">
        <v>15996</v>
      </c>
      <c r="G3118" s="831"/>
      <c r="H3118" s="831">
        <v>1</v>
      </c>
      <c r="I3118" s="831"/>
      <c r="J3118" s="832">
        <v>3.3</v>
      </c>
      <c r="K3118" s="832"/>
      <c r="L3118" s="833"/>
    </row>
    <row r="3119" spans="1:12" ht="36" customHeight="1">
      <c r="A3119" s="664" t="s">
        <v>14073</v>
      </c>
      <c r="B3119" s="660" t="s">
        <v>14622</v>
      </c>
      <c r="C3119" s="659" t="s">
        <v>7</v>
      </c>
      <c r="D3119" s="659" t="s">
        <v>8112</v>
      </c>
      <c r="E3119" s="661" t="s">
        <v>49</v>
      </c>
      <c r="F3119" s="831" t="s">
        <v>15968</v>
      </c>
      <c r="G3119" s="831"/>
      <c r="H3119" s="831">
        <v>9.1999999999999998E-2</v>
      </c>
      <c r="I3119" s="831"/>
      <c r="J3119" s="832">
        <v>2.69</v>
      </c>
      <c r="K3119" s="832"/>
      <c r="L3119" s="833"/>
    </row>
    <row r="3120" spans="1:12" ht="24" customHeight="1">
      <c r="A3120" s="664" t="s">
        <v>14073</v>
      </c>
      <c r="B3120" s="660" t="s">
        <v>14628</v>
      </c>
      <c r="C3120" s="659" t="s">
        <v>7</v>
      </c>
      <c r="D3120" s="659" t="s">
        <v>5482</v>
      </c>
      <c r="E3120" s="661" t="s">
        <v>49</v>
      </c>
      <c r="F3120" s="831" t="s">
        <v>15978</v>
      </c>
      <c r="G3120" s="831"/>
      <c r="H3120" s="831">
        <v>1</v>
      </c>
      <c r="I3120" s="831"/>
      <c r="J3120" s="832">
        <v>3.01</v>
      </c>
      <c r="K3120" s="832"/>
      <c r="L3120" s="833"/>
    </row>
    <row r="3121" spans="1:12" ht="24" customHeight="1">
      <c r="A3121" s="664" t="s">
        <v>14073</v>
      </c>
      <c r="B3121" s="660" t="s">
        <v>14640</v>
      </c>
      <c r="C3121" s="659" t="s">
        <v>7</v>
      </c>
      <c r="D3121" s="659" t="s">
        <v>8172</v>
      </c>
      <c r="E3121" s="661" t="s">
        <v>49</v>
      </c>
      <c r="F3121" s="831" t="s">
        <v>16005</v>
      </c>
      <c r="G3121" s="831"/>
      <c r="H3121" s="831">
        <v>1</v>
      </c>
      <c r="I3121" s="831"/>
      <c r="J3121" s="832">
        <v>28.36</v>
      </c>
      <c r="K3121" s="832"/>
      <c r="L3121" s="833"/>
    </row>
    <row r="3122" spans="1:12" ht="17.100000000000001" customHeight="1">
      <c r="A3122" s="645"/>
      <c r="B3122" s="643"/>
      <c r="C3122" s="643"/>
      <c r="D3122" s="643"/>
      <c r="E3122" s="643"/>
      <c r="F3122" s="643"/>
      <c r="G3122" s="643"/>
      <c r="H3122" s="643"/>
      <c r="I3122" s="643"/>
      <c r="J3122" s="643" t="s">
        <v>14990</v>
      </c>
      <c r="K3122" s="643"/>
      <c r="L3122" s="646" t="s">
        <v>16004</v>
      </c>
    </row>
    <row r="3123" spans="1:12">
      <c r="A3123" s="827" t="s">
        <v>14094</v>
      </c>
      <c r="B3123" s="828"/>
      <c r="C3123" s="828"/>
      <c r="D3123" s="828"/>
      <c r="E3123" s="828"/>
      <c r="F3123" s="828"/>
      <c r="G3123" s="828"/>
      <c r="H3123" s="828"/>
      <c r="I3123" s="641"/>
      <c r="J3123" s="641"/>
      <c r="K3123" s="641"/>
      <c r="L3123" s="642"/>
    </row>
    <row r="3124" spans="1:12" ht="17.100000000000001" customHeight="1">
      <c r="A3124" s="640" t="s">
        <v>14994</v>
      </c>
      <c r="B3124" s="643" t="s">
        <v>14089</v>
      </c>
      <c r="C3124" s="641" t="s">
        <v>14088</v>
      </c>
      <c r="D3124" s="641" t="s">
        <v>14087</v>
      </c>
      <c r="E3124" s="644" t="s">
        <v>14085</v>
      </c>
      <c r="F3124" s="829" t="s">
        <v>14083</v>
      </c>
      <c r="G3124" s="829"/>
      <c r="H3124" s="829" t="s">
        <v>14993</v>
      </c>
      <c r="I3124" s="829"/>
      <c r="J3124" s="829" t="s">
        <v>14082</v>
      </c>
      <c r="K3124" s="829"/>
      <c r="L3124" s="830"/>
    </row>
    <row r="3125" spans="1:12" ht="24" customHeight="1">
      <c r="A3125" s="664" t="s">
        <v>14073</v>
      </c>
      <c r="B3125" s="660" t="s">
        <v>14095</v>
      </c>
      <c r="C3125" s="659" t="s">
        <v>7</v>
      </c>
      <c r="D3125" s="659" t="s">
        <v>11736</v>
      </c>
      <c r="E3125" s="661" t="s">
        <v>26</v>
      </c>
      <c r="F3125" s="831" t="s">
        <v>14996</v>
      </c>
      <c r="G3125" s="831"/>
      <c r="H3125" s="831">
        <v>0.25890639999999998</v>
      </c>
      <c r="I3125" s="831"/>
      <c r="J3125" s="832">
        <v>0.18379999999999999</v>
      </c>
      <c r="K3125" s="832"/>
      <c r="L3125" s="833"/>
    </row>
    <row r="3126" spans="1:12" ht="17.100000000000001" customHeight="1">
      <c r="A3126" s="645"/>
      <c r="B3126" s="643"/>
      <c r="C3126" s="643"/>
      <c r="D3126" s="643"/>
      <c r="E3126" s="643"/>
      <c r="F3126" s="643"/>
      <c r="G3126" s="643"/>
      <c r="H3126" s="643"/>
      <c r="I3126" s="643"/>
      <c r="J3126" s="643" t="s">
        <v>14990</v>
      </c>
      <c r="K3126" s="643"/>
      <c r="L3126" s="646" t="s">
        <v>15096</v>
      </c>
    </row>
    <row r="3127" spans="1:12">
      <c r="A3127" s="827" t="s">
        <v>14096</v>
      </c>
      <c r="B3127" s="828"/>
      <c r="C3127" s="828"/>
      <c r="D3127" s="828"/>
      <c r="E3127" s="828"/>
      <c r="F3127" s="828"/>
      <c r="G3127" s="828"/>
      <c r="H3127" s="828"/>
      <c r="I3127" s="641"/>
      <c r="J3127" s="641"/>
      <c r="K3127" s="641"/>
      <c r="L3127" s="642"/>
    </row>
    <row r="3128" spans="1:12" ht="17.100000000000001" customHeight="1">
      <c r="A3128" s="640" t="s">
        <v>14994</v>
      </c>
      <c r="B3128" s="643" t="s">
        <v>14089</v>
      </c>
      <c r="C3128" s="641" t="s">
        <v>14088</v>
      </c>
      <c r="D3128" s="641" t="s">
        <v>14087</v>
      </c>
      <c r="E3128" s="644" t="s">
        <v>14085</v>
      </c>
      <c r="F3128" s="829" t="s">
        <v>14083</v>
      </c>
      <c r="G3128" s="829"/>
      <c r="H3128" s="829" t="s">
        <v>14993</v>
      </c>
      <c r="I3128" s="829"/>
      <c r="J3128" s="829" t="s">
        <v>14082</v>
      </c>
      <c r="K3128" s="829"/>
      <c r="L3128" s="830"/>
    </row>
    <row r="3129" spans="1:12" ht="24" customHeight="1">
      <c r="A3129" s="664" t="s">
        <v>14073</v>
      </c>
      <c r="B3129" s="660" t="s">
        <v>14097</v>
      </c>
      <c r="C3129" s="659" t="s">
        <v>7</v>
      </c>
      <c r="D3129" s="659" t="s">
        <v>11676</v>
      </c>
      <c r="E3129" s="661" t="s">
        <v>26</v>
      </c>
      <c r="F3129" s="831" t="s">
        <v>14995</v>
      </c>
      <c r="G3129" s="831"/>
      <c r="H3129" s="831">
        <v>0.25890639999999998</v>
      </c>
      <c r="I3129" s="831"/>
      <c r="J3129" s="832">
        <v>1.8100000000000002E-2</v>
      </c>
      <c r="K3129" s="832"/>
      <c r="L3129" s="833"/>
    </row>
    <row r="3130" spans="1:12" ht="17.100000000000001" customHeight="1">
      <c r="A3130" s="645"/>
      <c r="B3130" s="643"/>
      <c r="C3130" s="643"/>
      <c r="D3130" s="643"/>
      <c r="E3130" s="643"/>
      <c r="F3130" s="643"/>
      <c r="G3130" s="643"/>
      <c r="H3130" s="643"/>
      <c r="I3130" s="643"/>
      <c r="J3130" s="643" t="s">
        <v>14990</v>
      </c>
      <c r="K3130" s="643"/>
      <c r="L3130" s="646" t="s">
        <v>15009</v>
      </c>
    </row>
    <row r="3131" spans="1:12">
      <c r="A3131" s="827" t="s">
        <v>14100</v>
      </c>
      <c r="B3131" s="828"/>
      <c r="C3131" s="828"/>
      <c r="D3131" s="828"/>
      <c r="E3131" s="828"/>
      <c r="F3131" s="828"/>
      <c r="G3131" s="828"/>
      <c r="H3131" s="828"/>
      <c r="I3131" s="641"/>
      <c r="J3131" s="641"/>
      <c r="K3131" s="641"/>
      <c r="L3131" s="642"/>
    </row>
    <row r="3132" spans="1:12" ht="17.100000000000001" customHeight="1">
      <c r="A3132" s="640" t="s">
        <v>14994</v>
      </c>
      <c r="B3132" s="643" t="s">
        <v>14089</v>
      </c>
      <c r="C3132" s="641" t="s">
        <v>14088</v>
      </c>
      <c r="D3132" s="641" t="s">
        <v>14087</v>
      </c>
      <c r="E3132" s="644" t="s">
        <v>14085</v>
      </c>
      <c r="F3132" s="829" t="s">
        <v>14083</v>
      </c>
      <c r="G3132" s="829"/>
      <c r="H3132" s="829" t="s">
        <v>14993</v>
      </c>
      <c r="I3132" s="829"/>
      <c r="J3132" s="829" t="s">
        <v>14082</v>
      </c>
      <c r="K3132" s="829"/>
      <c r="L3132" s="830"/>
    </row>
    <row r="3133" spans="1:12" ht="24" customHeight="1">
      <c r="A3133" s="664" t="s">
        <v>14073</v>
      </c>
      <c r="B3133" s="660" t="s">
        <v>14103</v>
      </c>
      <c r="C3133" s="659" t="s">
        <v>7</v>
      </c>
      <c r="D3133" s="659" t="s">
        <v>11501</v>
      </c>
      <c r="E3133" s="661" t="s">
        <v>26</v>
      </c>
      <c r="F3133" s="831" t="s">
        <v>14992</v>
      </c>
      <c r="G3133" s="831"/>
      <c r="H3133" s="831">
        <v>0.25890639999999998</v>
      </c>
      <c r="I3133" s="831"/>
      <c r="J3133" s="832">
        <v>0.5696</v>
      </c>
      <c r="K3133" s="832"/>
      <c r="L3133" s="833"/>
    </row>
    <row r="3134" spans="1:12" ht="24" customHeight="1">
      <c r="A3134" s="664" t="s">
        <v>14073</v>
      </c>
      <c r="B3134" s="660" t="s">
        <v>14101</v>
      </c>
      <c r="C3134" s="659" t="s">
        <v>7</v>
      </c>
      <c r="D3134" s="659" t="s">
        <v>11582</v>
      </c>
      <c r="E3134" s="661" t="s">
        <v>26</v>
      </c>
      <c r="F3134" s="831" t="s">
        <v>14991</v>
      </c>
      <c r="G3134" s="831"/>
      <c r="H3134" s="831">
        <v>0.25890639999999998</v>
      </c>
      <c r="I3134" s="831"/>
      <c r="J3134" s="832">
        <v>9.06E-2</v>
      </c>
      <c r="K3134" s="832"/>
      <c r="L3134" s="833"/>
    </row>
    <row r="3135" spans="1:12" ht="17.100000000000001" customHeight="1">
      <c r="A3135" s="645"/>
      <c r="B3135" s="643"/>
      <c r="C3135" s="643"/>
      <c r="D3135" s="643"/>
      <c r="E3135" s="643"/>
      <c r="F3135" s="643"/>
      <c r="G3135" s="643"/>
      <c r="H3135" s="643"/>
      <c r="I3135" s="643"/>
      <c r="J3135" s="643" t="s">
        <v>14990</v>
      </c>
      <c r="K3135" s="643"/>
      <c r="L3135" s="646" t="s">
        <v>15202</v>
      </c>
    </row>
    <row r="3136" spans="1:12" ht="17.100000000000001" customHeight="1">
      <c r="A3136" s="640" t="s">
        <v>14988</v>
      </c>
      <c r="B3136" s="641"/>
      <c r="C3136" s="641"/>
      <c r="D3136" s="641"/>
      <c r="E3136" s="641"/>
      <c r="F3136" s="641"/>
      <c r="G3136" s="641"/>
      <c r="H3136" s="641"/>
      <c r="I3136" s="641"/>
      <c r="J3136" s="641"/>
      <c r="K3136" s="641"/>
      <c r="L3136" s="642"/>
    </row>
    <row r="3137" spans="1:12" ht="17.100000000000001" customHeight="1">
      <c r="A3137" s="645"/>
      <c r="B3137" s="643"/>
      <c r="C3137" s="643"/>
      <c r="D3137" s="643"/>
      <c r="E3137" s="643"/>
      <c r="F3137" s="643"/>
      <c r="G3137" s="643"/>
      <c r="H3137" s="643"/>
      <c r="I3137" s="643"/>
      <c r="J3137" s="643" t="s">
        <v>14987</v>
      </c>
      <c r="K3137" s="643"/>
      <c r="L3137" s="646" t="s">
        <v>16003</v>
      </c>
    </row>
    <row r="3138" spans="1:12" ht="17.100000000000001" customHeight="1">
      <c r="A3138" s="645"/>
      <c r="B3138" s="643"/>
      <c r="C3138" s="643"/>
      <c r="D3138" s="643"/>
      <c r="E3138" s="643"/>
      <c r="F3138" s="643"/>
      <c r="G3138" s="643"/>
      <c r="H3138" s="643"/>
      <c r="I3138" s="643"/>
      <c r="J3138" s="643" t="s">
        <v>14985</v>
      </c>
      <c r="K3138" s="643" t="s">
        <v>14984</v>
      </c>
      <c r="L3138" s="646" t="s">
        <v>16002</v>
      </c>
    </row>
    <row r="3139" spans="1:12" ht="17.100000000000001" customHeight="1">
      <c r="A3139" s="645"/>
      <c r="B3139" s="643"/>
      <c r="C3139" s="643"/>
      <c r="D3139" s="643"/>
      <c r="E3139" s="643"/>
      <c r="F3139" s="643"/>
      <c r="G3139" s="643"/>
      <c r="H3139" s="643"/>
      <c r="I3139" s="643"/>
      <c r="J3139" s="643" t="s">
        <v>14982</v>
      </c>
      <c r="K3139" s="643"/>
      <c r="L3139" s="646" t="s">
        <v>16001</v>
      </c>
    </row>
    <row r="3140" spans="1:12" ht="17.100000000000001" customHeight="1">
      <c r="A3140" s="645"/>
      <c r="B3140" s="643"/>
      <c r="C3140" s="643"/>
      <c r="D3140" s="643"/>
      <c r="E3140" s="643"/>
      <c r="F3140" s="643"/>
      <c r="G3140" s="643"/>
      <c r="H3140" s="643"/>
      <c r="I3140" s="643"/>
      <c r="J3140" s="643" t="s">
        <v>14980</v>
      </c>
      <c r="K3140" s="643" t="s">
        <v>14873</v>
      </c>
      <c r="L3140" s="646" t="s">
        <v>16000</v>
      </c>
    </row>
    <row r="3141" spans="1:12" ht="17.100000000000001" customHeight="1">
      <c r="A3141" s="645"/>
      <c r="B3141" s="643"/>
      <c r="C3141" s="643"/>
      <c r="D3141" s="643"/>
      <c r="E3141" s="643"/>
      <c r="F3141" s="643"/>
      <c r="G3141" s="643"/>
      <c r="H3141" s="643"/>
      <c r="I3141" s="643"/>
      <c r="J3141" s="643" t="s">
        <v>14978</v>
      </c>
      <c r="K3141" s="643"/>
      <c r="L3141" s="646" t="s">
        <v>15999</v>
      </c>
    </row>
    <row r="3142" spans="1:12" ht="30" customHeight="1">
      <c r="A3142" s="647"/>
      <c r="B3142" s="644"/>
      <c r="C3142" s="644"/>
      <c r="D3142" s="644"/>
      <c r="E3142" s="644"/>
      <c r="F3142" s="644"/>
      <c r="G3142" s="644"/>
      <c r="H3142" s="644"/>
      <c r="I3142" s="644"/>
      <c r="J3142" s="644"/>
      <c r="K3142" s="644"/>
      <c r="L3142" s="648"/>
    </row>
    <row r="3143" spans="1:12" ht="36" customHeight="1">
      <c r="A3143" s="662" t="s">
        <v>15998</v>
      </c>
      <c r="B3143" s="657" t="s">
        <v>14638</v>
      </c>
      <c r="C3143" s="656" t="s">
        <v>7</v>
      </c>
      <c r="D3143" s="656" t="s">
        <v>2111</v>
      </c>
      <c r="E3143" s="658" t="s">
        <v>49</v>
      </c>
      <c r="F3143" s="657"/>
      <c r="G3143" s="657"/>
      <c r="H3143" s="657"/>
      <c r="I3143" s="657"/>
      <c r="J3143" s="657"/>
      <c r="K3143" s="657"/>
      <c r="L3143" s="663"/>
    </row>
    <row r="3144" spans="1:12">
      <c r="A3144" s="827" t="s">
        <v>14098</v>
      </c>
      <c r="B3144" s="828"/>
      <c r="C3144" s="828"/>
      <c r="D3144" s="828"/>
      <c r="E3144" s="828"/>
      <c r="F3144" s="828"/>
      <c r="G3144" s="828"/>
      <c r="H3144" s="828"/>
      <c r="I3144" s="641"/>
      <c r="J3144" s="641"/>
      <c r="K3144" s="641"/>
      <c r="L3144" s="642"/>
    </row>
    <row r="3145" spans="1:12" ht="17.100000000000001" customHeight="1">
      <c r="A3145" s="640" t="s">
        <v>14994</v>
      </c>
      <c r="B3145" s="643" t="s">
        <v>14089</v>
      </c>
      <c r="C3145" s="641" t="s">
        <v>14088</v>
      </c>
      <c r="D3145" s="641" t="s">
        <v>14087</v>
      </c>
      <c r="E3145" s="644" t="s">
        <v>14085</v>
      </c>
      <c r="F3145" s="829" t="s">
        <v>14083</v>
      </c>
      <c r="G3145" s="829"/>
      <c r="H3145" s="829" t="s">
        <v>14993</v>
      </c>
      <c r="I3145" s="829"/>
      <c r="J3145" s="829" t="s">
        <v>14082</v>
      </c>
      <c r="K3145" s="829"/>
      <c r="L3145" s="830"/>
    </row>
    <row r="3146" spans="1:12" ht="24" customHeight="1">
      <c r="A3146" s="664" t="s">
        <v>14073</v>
      </c>
      <c r="B3146" s="660" t="s">
        <v>14277</v>
      </c>
      <c r="C3146" s="659" t="s">
        <v>7</v>
      </c>
      <c r="D3146" s="659" t="s">
        <v>11564</v>
      </c>
      <c r="E3146" s="661" t="s">
        <v>26</v>
      </c>
      <c r="F3146" s="831" t="s">
        <v>15249</v>
      </c>
      <c r="G3146" s="831"/>
      <c r="H3146" s="831">
        <v>0.45860089999999998</v>
      </c>
      <c r="I3146" s="831"/>
      <c r="J3146" s="832">
        <v>0.38059999999999999</v>
      </c>
      <c r="K3146" s="832"/>
      <c r="L3146" s="833"/>
    </row>
    <row r="3147" spans="1:12" ht="24" customHeight="1">
      <c r="A3147" s="664" t="s">
        <v>14073</v>
      </c>
      <c r="B3147" s="660" t="s">
        <v>14276</v>
      </c>
      <c r="C3147" s="659" t="s">
        <v>7</v>
      </c>
      <c r="D3147" s="659" t="s">
        <v>11590</v>
      </c>
      <c r="E3147" s="661" t="s">
        <v>26</v>
      </c>
      <c r="F3147" s="831" t="s">
        <v>15248</v>
      </c>
      <c r="G3147" s="831"/>
      <c r="H3147" s="831">
        <v>0.45860089999999998</v>
      </c>
      <c r="I3147" s="831"/>
      <c r="J3147" s="832">
        <v>0.1101</v>
      </c>
      <c r="K3147" s="832"/>
      <c r="L3147" s="833"/>
    </row>
    <row r="3148" spans="1:12" ht="17.100000000000001" customHeight="1">
      <c r="A3148" s="645"/>
      <c r="B3148" s="643"/>
      <c r="C3148" s="643"/>
      <c r="D3148" s="643"/>
      <c r="E3148" s="643"/>
      <c r="F3148" s="643"/>
      <c r="G3148" s="643"/>
      <c r="H3148" s="643"/>
      <c r="I3148" s="643"/>
      <c r="J3148" s="643" t="s">
        <v>14990</v>
      </c>
      <c r="K3148" s="643"/>
      <c r="L3148" s="646" t="s">
        <v>15181</v>
      </c>
    </row>
    <row r="3149" spans="1:12">
      <c r="A3149" s="827" t="s">
        <v>14092</v>
      </c>
      <c r="B3149" s="828"/>
      <c r="C3149" s="828"/>
      <c r="D3149" s="828"/>
      <c r="E3149" s="828"/>
      <c r="F3149" s="828"/>
      <c r="G3149" s="828"/>
      <c r="H3149" s="828"/>
      <c r="I3149" s="641"/>
      <c r="J3149" s="641"/>
      <c r="K3149" s="641"/>
      <c r="L3149" s="642"/>
    </row>
    <row r="3150" spans="1:12" ht="17.100000000000001" customHeight="1">
      <c r="A3150" s="640" t="s">
        <v>14994</v>
      </c>
      <c r="B3150" s="643" t="s">
        <v>14089</v>
      </c>
      <c r="C3150" s="641" t="s">
        <v>14088</v>
      </c>
      <c r="D3150" s="641" t="s">
        <v>14087</v>
      </c>
      <c r="E3150" s="644" t="s">
        <v>14085</v>
      </c>
      <c r="F3150" s="829" t="s">
        <v>14083</v>
      </c>
      <c r="G3150" s="829"/>
      <c r="H3150" s="829" t="s">
        <v>14993</v>
      </c>
      <c r="I3150" s="829"/>
      <c r="J3150" s="829" t="s">
        <v>14082</v>
      </c>
      <c r="K3150" s="829"/>
      <c r="L3150" s="830"/>
    </row>
    <row r="3151" spans="1:12" ht="24" customHeight="1">
      <c r="A3151" s="664" t="s">
        <v>14073</v>
      </c>
      <c r="B3151" s="660" t="s">
        <v>14290</v>
      </c>
      <c r="C3151" s="659" t="s">
        <v>7</v>
      </c>
      <c r="D3151" s="659" t="s">
        <v>5473</v>
      </c>
      <c r="E3151" s="661" t="s">
        <v>26</v>
      </c>
      <c r="F3151" s="831" t="s">
        <v>15246</v>
      </c>
      <c r="G3151" s="831"/>
      <c r="H3151" s="831">
        <v>0.23183210000000001</v>
      </c>
      <c r="I3151" s="831"/>
      <c r="J3151" s="832">
        <v>1.18</v>
      </c>
      <c r="K3151" s="832"/>
      <c r="L3151" s="833"/>
    </row>
    <row r="3152" spans="1:12" ht="24" customHeight="1">
      <c r="A3152" s="664" t="s">
        <v>14073</v>
      </c>
      <c r="B3152" s="660" t="s">
        <v>14278</v>
      </c>
      <c r="C3152" s="659" t="s">
        <v>7</v>
      </c>
      <c r="D3152" s="659" t="s">
        <v>6260</v>
      </c>
      <c r="E3152" s="661" t="s">
        <v>26</v>
      </c>
      <c r="F3152" s="831" t="s">
        <v>15040</v>
      </c>
      <c r="G3152" s="831"/>
      <c r="H3152" s="831">
        <v>0.23183210000000001</v>
      </c>
      <c r="I3152" s="831"/>
      <c r="J3152" s="832">
        <v>1.6669</v>
      </c>
      <c r="K3152" s="832"/>
      <c r="L3152" s="833"/>
    </row>
    <row r="3153" spans="1:12" ht="17.100000000000001" customHeight="1">
      <c r="A3153" s="645"/>
      <c r="B3153" s="643"/>
      <c r="C3153" s="643"/>
      <c r="D3153" s="643"/>
      <c r="E3153" s="643"/>
      <c r="F3153" s="643"/>
      <c r="G3153" s="643"/>
      <c r="H3153" s="643"/>
      <c r="I3153" s="643"/>
      <c r="J3153" s="643" t="s">
        <v>14990</v>
      </c>
      <c r="K3153" s="643"/>
      <c r="L3153" s="646" t="s">
        <v>15997</v>
      </c>
    </row>
    <row r="3154" spans="1:12">
      <c r="A3154" s="827" t="s">
        <v>14071</v>
      </c>
      <c r="B3154" s="828"/>
      <c r="C3154" s="828"/>
      <c r="D3154" s="828"/>
      <c r="E3154" s="828"/>
      <c r="F3154" s="828"/>
      <c r="G3154" s="828"/>
      <c r="H3154" s="828"/>
      <c r="I3154" s="641"/>
      <c r="J3154" s="641"/>
      <c r="K3154" s="641"/>
      <c r="L3154" s="642"/>
    </row>
    <row r="3155" spans="1:12" ht="17.100000000000001" customHeight="1">
      <c r="A3155" s="640" t="s">
        <v>14994</v>
      </c>
      <c r="B3155" s="643" t="s">
        <v>14089</v>
      </c>
      <c r="C3155" s="641" t="s">
        <v>14088</v>
      </c>
      <c r="D3155" s="641" t="s">
        <v>14087</v>
      </c>
      <c r="E3155" s="644" t="s">
        <v>14085</v>
      </c>
      <c r="F3155" s="829" t="s">
        <v>14083</v>
      </c>
      <c r="G3155" s="829"/>
      <c r="H3155" s="829" t="s">
        <v>14993</v>
      </c>
      <c r="I3155" s="829"/>
      <c r="J3155" s="829" t="s">
        <v>14082</v>
      </c>
      <c r="K3155" s="829"/>
      <c r="L3155" s="830"/>
    </row>
    <row r="3156" spans="1:12" ht="24" customHeight="1">
      <c r="A3156" s="664" t="s">
        <v>14073</v>
      </c>
      <c r="B3156" s="660" t="s">
        <v>14637</v>
      </c>
      <c r="C3156" s="659" t="s">
        <v>7</v>
      </c>
      <c r="D3156" s="659" t="s">
        <v>5485</v>
      </c>
      <c r="E3156" s="661" t="s">
        <v>49</v>
      </c>
      <c r="F3156" s="831" t="s">
        <v>15996</v>
      </c>
      <c r="G3156" s="831"/>
      <c r="H3156" s="831">
        <v>1</v>
      </c>
      <c r="I3156" s="831"/>
      <c r="J3156" s="832">
        <v>3.3</v>
      </c>
      <c r="K3156" s="832"/>
      <c r="L3156" s="833"/>
    </row>
    <row r="3157" spans="1:12" ht="36" customHeight="1">
      <c r="A3157" s="664" t="s">
        <v>14073</v>
      </c>
      <c r="B3157" s="660" t="s">
        <v>14622</v>
      </c>
      <c r="C3157" s="659" t="s">
        <v>7</v>
      </c>
      <c r="D3157" s="659" t="s">
        <v>8112</v>
      </c>
      <c r="E3157" s="661" t="s">
        <v>49</v>
      </c>
      <c r="F3157" s="831" t="s">
        <v>15968</v>
      </c>
      <c r="G3157" s="831"/>
      <c r="H3157" s="831">
        <v>0.14000000000000001</v>
      </c>
      <c r="I3157" s="831"/>
      <c r="J3157" s="832">
        <v>4.09</v>
      </c>
      <c r="K3157" s="832"/>
      <c r="L3157" s="833"/>
    </row>
    <row r="3158" spans="1:12" ht="24" customHeight="1">
      <c r="A3158" s="664" t="s">
        <v>14073</v>
      </c>
      <c r="B3158" s="660" t="s">
        <v>14636</v>
      </c>
      <c r="C3158" s="659" t="s">
        <v>7</v>
      </c>
      <c r="D3158" s="659" t="s">
        <v>5484</v>
      </c>
      <c r="E3158" s="661" t="s">
        <v>49</v>
      </c>
      <c r="F3158" s="831" t="s">
        <v>15995</v>
      </c>
      <c r="G3158" s="831"/>
      <c r="H3158" s="831">
        <v>1</v>
      </c>
      <c r="I3158" s="831"/>
      <c r="J3158" s="832">
        <v>13.86</v>
      </c>
      <c r="K3158" s="832"/>
      <c r="L3158" s="833"/>
    </row>
    <row r="3159" spans="1:12" ht="24" customHeight="1">
      <c r="A3159" s="664" t="s">
        <v>14073</v>
      </c>
      <c r="B3159" s="660" t="s">
        <v>14635</v>
      </c>
      <c r="C3159" s="659" t="s">
        <v>7</v>
      </c>
      <c r="D3159" s="659" t="s">
        <v>8174</v>
      </c>
      <c r="E3159" s="661" t="s">
        <v>49</v>
      </c>
      <c r="F3159" s="831" t="s">
        <v>15994</v>
      </c>
      <c r="G3159" s="831"/>
      <c r="H3159" s="831">
        <v>1</v>
      </c>
      <c r="I3159" s="831"/>
      <c r="J3159" s="832">
        <v>52.11</v>
      </c>
      <c r="K3159" s="832"/>
      <c r="L3159" s="833"/>
    </row>
    <row r="3160" spans="1:12" ht="17.100000000000001" customHeight="1">
      <c r="A3160" s="645"/>
      <c r="B3160" s="643"/>
      <c r="C3160" s="643"/>
      <c r="D3160" s="643"/>
      <c r="E3160" s="643"/>
      <c r="F3160" s="643"/>
      <c r="G3160" s="643"/>
      <c r="H3160" s="643"/>
      <c r="I3160" s="643"/>
      <c r="J3160" s="643" t="s">
        <v>14990</v>
      </c>
      <c r="K3160" s="643"/>
      <c r="L3160" s="646" t="s">
        <v>15993</v>
      </c>
    </row>
    <row r="3161" spans="1:12">
      <c r="A3161" s="827" t="s">
        <v>14094</v>
      </c>
      <c r="B3161" s="828"/>
      <c r="C3161" s="828"/>
      <c r="D3161" s="828"/>
      <c r="E3161" s="828"/>
      <c r="F3161" s="828"/>
      <c r="G3161" s="828"/>
      <c r="H3161" s="828"/>
      <c r="I3161" s="641"/>
      <c r="J3161" s="641"/>
      <c r="K3161" s="641"/>
      <c r="L3161" s="642"/>
    </row>
    <row r="3162" spans="1:12" ht="17.100000000000001" customHeight="1">
      <c r="A3162" s="640" t="s">
        <v>14994</v>
      </c>
      <c r="B3162" s="643" t="s">
        <v>14089</v>
      </c>
      <c r="C3162" s="641" t="s">
        <v>14088</v>
      </c>
      <c r="D3162" s="641" t="s">
        <v>14087</v>
      </c>
      <c r="E3162" s="644" t="s">
        <v>14085</v>
      </c>
      <c r="F3162" s="829" t="s">
        <v>14083</v>
      </c>
      <c r="G3162" s="829"/>
      <c r="H3162" s="829" t="s">
        <v>14993</v>
      </c>
      <c r="I3162" s="829"/>
      <c r="J3162" s="829" t="s">
        <v>14082</v>
      </c>
      <c r="K3162" s="829"/>
      <c r="L3162" s="830"/>
    </row>
    <row r="3163" spans="1:12" ht="24" customHeight="1">
      <c r="A3163" s="664" t="s">
        <v>14073</v>
      </c>
      <c r="B3163" s="660" t="s">
        <v>14095</v>
      </c>
      <c r="C3163" s="659" t="s">
        <v>7</v>
      </c>
      <c r="D3163" s="659" t="s">
        <v>11736</v>
      </c>
      <c r="E3163" s="661" t="s">
        <v>26</v>
      </c>
      <c r="F3163" s="831" t="s">
        <v>14996</v>
      </c>
      <c r="G3163" s="831"/>
      <c r="H3163" s="831">
        <v>0.45860089999999998</v>
      </c>
      <c r="I3163" s="831"/>
      <c r="J3163" s="832">
        <v>0.3256</v>
      </c>
      <c r="K3163" s="832"/>
      <c r="L3163" s="833"/>
    </row>
    <row r="3164" spans="1:12" ht="17.100000000000001" customHeight="1">
      <c r="A3164" s="645"/>
      <c r="B3164" s="643"/>
      <c r="C3164" s="643"/>
      <c r="D3164" s="643"/>
      <c r="E3164" s="643"/>
      <c r="F3164" s="643"/>
      <c r="G3164" s="643"/>
      <c r="H3164" s="643"/>
      <c r="I3164" s="643"/>
      <c r="J3164" s="643" t="s">
        <v>14990</v>
      </c>
      <c r="K3164" s="643"/>
      <c r="L3164" s="646" t="s">
        <v>15732</v>
      </c>
    </row>
    <row r="3165" spans="1:12">
      <c r="A3165" s="827" t="s">
        <v>14096</v>
      </c>
      <c r="B3165" s="828"/>
      <c r="C3165" s="828"/>
      <c r="D3165" s="828"/>
      <c r="E3165" s="828"/>
      <c r="F3165" s="828"/>
      <c r="G3165" s="828"/>
      <c r="H3165" s="828"/>
      <c r="I3165" s="641"/>
      <c r="J3165" s="641"/>
      <c r="K3165" s="641"/>
      <c r="L3165" s="642"/>
    </row>
    <row r="3166" spans="1:12" ht="17.100000000000001" customHeight="1">
      <c r="A3166" s="640" t="s">
        <v>14994</v>
      </c>
      <c r="B3166" s="643" t="s">
        <v>14089</v>
      </c>
      <c r="C3166" s="641" t="s">
        <v>14088</v>
      </c>
      <c r="D3166" s="641" t="s">
        <v>14087</v>
      </c>
      <c r="E3166" s="644" t="s">
        <v>14085</v>
      </c>
      <c r="F3166" s="829" t="s">
        <v>14083</v>
      </c>
      <c r="G3166" s="829"/>
      <c r="H3166" s="829" t="s">
        <v>14993</v>
      </c>
      <c r="I3166" s="829"/>
      <c r="J3166" s="829" t="s">
        <v>14082</v>
      </c>
      <c r="K3166" s="829"/>
      <c r="L3166" s="830"/>
    </row>
    <row r="3167" spans="1:12" ht="24" customHeight="1">
      <c r="A3167" s="664" t="s">
        <v>14073</v>
      </c>
      <c r="B3167" s="660" t="s">
        <v>14097</v>
      </c>
      <c r="C3167" s="659" t="s">
        <v>7</v>
      </c>
      <c r="D3167" s="659" t="s">
        <v>11676</v>
      </c>
      <c r="E3167" s="661" t="s">
        <v>26</v>
      </c>
      <c r="F3167" s="831" t="s">
        <v>14995</v>
      </c>
      <c r="G3167" s="831"/>
      <c r="H3167" s="831">
        <v>0.45860089999999998</v>
      </c>
      <c r="I3167" s="831"/>
      <c r="J3167" s="832">
        <v>3.2099999999999997E-2</v>
      </c>
      <c r="K3167" s="832"/>
      <c r="L3167" s="833"/>
    </row>
    <row r="3168" spans="1:12" ht="17.100000000000001" customHeight="1">
      <c r="A3168" s="645"/>
      <c r="B3168" s="643"/>
      <c r="C3168" s="643"/>
      <c r="D3168" s="643"/>
      <c r="E3168" s="643"/>
      <c r="F3168" s="643"/>
      <c r="G3168" s="643"/>
      <c r="H3168" s="643"/>
      <c r="I3168" s="643"/>
      <c r="J3168" s="643" t="s">
        <v>14990</v>
      </c>
      <c r="K3168" s="643"/>
      <c r="L3168" s="646" t="s">
        <v>15083</v>
      </c>
    </row>
    <row r="3169" spans="1:12">
      <c r="A3169" s="827" t="s">
        <v>14100</v>
      </c>
      <c r="B3169" s="828"/>
      <c r="C3169" s="828"/>
      <c r="D3169" s="828"/>
      <c r="E3169" s="828"/>
      <c r="F3169" s="828"/>
      <c r="G3169" s="828"/>
      <c r="H3169" s="828"/>
      <c r="I3169" s="641"/>
      <c r="J3169" s="641"/>
      <c r="K3169" s="641"/>
      <c r="L3169" s="642"/>
    </row>
    <row r="3170" spans="1:12" ht="17.100000000000001" customHeight="1">
      <c r="A3170" s="640" t="s">
        <v>14994</v>
      </c>
      <c r="B3170" s="643" t="s">
        <v>14089</v>
      </c>
      <c r="C3170" s="641" t="s">
        <v>14088</v>
      </c>
      <c r="D3170" s="641" t="s">
        <v>14087</v>
      </c>
      <c r="E3170" s="644" t="s">
        <v>14085</v>
      </c>
      <c r="F3170" s="829" t="s">
        <v>14083</v>
      </c>
      <c r="G3170" s="829"/>
      <c r="H3170" s="829" t="s">
        <v>14993</v>
      </c>
      <c r="I3170" s="829"/>
      <c r="J3170" s="829" t="s">
        <v>14082</v>
      </c>
      <c r="K3170" s="829"/>
      <c r="L3170" s="830"/>
    </row>
    <row r="3171" spans="1:12" ht="24" customHeight="1">
      <c r="A3171" s="664" t="s">
        <v>14073</v>
      </c>
      <c r="B3171" s="660" t="s">
        <v>14103</v>
      </c>
      <c r="C3171" s="659" t="s">
        <v>7</v>
      </c>
      <c r="D3171" s="659" t="s">
        <v>11501</v>
      </c>
      <c r="E3171" s="661" t="s">
        <v>26</v>
      </c>
      <c r="F3171" s="831" t="s">
        <v>14992</v>
      </c>
      <c r="G3171" s="831"/>
      <c r="H3171" s="831">
        <v>0.45860089999999998</v>
      </c>
      <c r="I3171" s="831"/>
      <c r="J3171" s="832">
        <v>1.0088999999999999</v>
      </c>
      <c r="K3171" s="832"/>
      <c r="L3171" s="833"/>
    </row>
    <row r="3172" spans="1:12" ht="24" customHeight="1">
      <c r="A3172" s="664" t="s">
        <v>14073</v>
      </c>
      <c r="B3172" s="660" t="s">
        <v>14101</v>
      </c>
      <c r="C3172" s="659" t="s">
        <v>7</v>
      </c>
      <c r="D3172" s="659" t="s">
        <v>11582</v>
      </c>
      <c r="E3172" s="661" t="s">
        <v>26</v>
      </c>
      <c r="F3172" s="831" t="s">
        <v>14991</v>
      </c>
      <c r="G3172" s="831"/>
      <c r="H3172" s="831">
        <v>0.45860089999999998</v>
      </c>
      <c r="I3172" s="831"/>
      <c r="J3172" s="832">
        <v>0.1605</v>
      </c>
      <c r="K3172" s="832"/>
      <c r="L3172" s="833"/>
    </row>
    <row r="3173" spans="1:12" ht="17.100000000000001" customHeight="1">
      <c r="A3173" s="645"/>
      <c r="B3173" s="643"/>
      <c r="C3173" s="643"/>
      <c r="D3173" s="643"/>
      <c r="E3173" s="643"/>
      <c r="F3173" s="643"/>
      <c r="G3173" s="643"/>
      <c r="H3173" s="643"/>
      <c r="I3173" s="643"/>
      <c r="J3173" s="643" t="s">
        <v>14990</v>
      </c>
      <c r="K3173" s="643"/>
      <c r="L3173" s="646" t="s">
        <v>15289</v>
      </c>
    </row>
    <row r="3174" spans="1:12" ht="17.100000000000001" customHeight="1">
      <c r="A3174" s="640" t="s">
        <v>14988</v>
      </c>
      <c r="B3174" s="641"/>
      <c r="C3174" s="641"/>
      <c r="D3174" s="641"/>
      <c r="E3174" s="641"/>
      <c r="F3174" s="641"/>
      <c r="G3174" s="641"/>
      <c r="H3174" s="641"/>
      <c r="I3174" s="641"/>
      <c r="J3174" s="641"/>
      <c r="K3174" s="641"/>
      <c r="L3174" s="642"/>
    </row>
    <row r="3175" spans="1:12" ht="17.100000000000001" customHeight="1">
      <c r="A3175" s="645"/>
      <c r="B3175" s="643"/>
      <c r="C3175" s="643"/>
      <c r="D3175" s="643"/>
      <c r="E3175" s="643"/>
      <c r="F3175" s="643"/>
      <c r="G3175" s="643"/>
      <c r="H3175" s="643"/>
      <c r="I3175" s="643"/>
      <c r="J3175" s="643" t="s">
        <v>14987</v>
      </c>
      <c r="K3175" s="643"/>
      <c r="L3175" s="646" t="s">
        <v>15992</v>
      </c>
    </row>
    <row r="3176" spans="1:12" ht="17.100000000000001" customHeight="1">
      <c r="A3176" s="645"/>
      <c r="B3176" s="643"/>
      <c r="C3176" s="643"/>
      <c r="D3176" s="643"/>
      <c r="E3176" s="643"/>
      <c r="F3176" s="643"/>
      <c r="G3176" s="643"/>
      <c r="H3176" s="643"/>
      <c r="I3176" s="643"/>
      <c r="J3176" s="643" t="s">
        <v>14985</v>
      </c>
      <c r="K3176" s="643" t="s">
        <v>14984</v>
      </c>
      <c r="L3176" s="646" t="s">
        <v>15991</v>
      </c>
    </row>
    <row r="3177" spans="1:12" ht="17.100000000000001" customHeight="1">
      <c r="A3177" s="645"/>
      <c r="B3177" s="643"/>
      <c r="C3177" s="643"/>
      <c r="D3177" s="643"/>
      <c r="E3177" s="643"/>
      <c r="F3177" s="643"/>
      <c r="G3177" s="643"/>
      <c r="H3177" s="643"/>
      <c r="I3177" s="643"/>
      <c r="J3177" s="643" t="s">
        <v>14982</v>
      </c>
      <c r="K3177" s="643"/>
      <c r="L3177" s="646" t="s">
        <v>15990</v>
      </c>
    </row>
    <row r="3178" spans="1:12" ht="17.100000000000001" customHeight="1">
      <c r="A3178" s="645"/>
      <c r="B3178" s="643"/>
      <c r="C3178" s="643"/>
      <c r="D3178" s="643"/>
      <c r="E3178" s="643"/>
      <c r="F3178" s="643"/>
      <c r="G3178" s="643"/>
      <c r="H3178" s="643"/>
      <c r="I3178" s="643"/>
      <c r="J3178" s="643" t="s">
        <v>14980</v>
      </c>
      <c r="K3178" s="643" t="s">
        <v>14873</v>
      </c>
      <c r="L3178" s="646" t="s">
        <v>15989</v>
      </c>
    </row>
    <row r="3179" spans="1:12" ht="17.100000000000001" customHeight="1">
      <c r="A3179" s="645"/>
      <c r="B3179" s="643"/>
      <c r="C3179" s="643"/>
      <c r="D3179" s="643"/>
      <c r="E3179" s="643"/>
      <c r="F3179" s="643"/>
      <c r="G3179" s="643"/>
      <c r="H3179" s="643"/>
      <c r="I3179" s="643"/>
      <c r="J3179" s="643" t="s">
        <v>14978</v>
      </c>
      <c r="K3179" s="643"/>
      <c r="L3179" s="646" t="s">
        <v>15988</v>
      </c>
    </row>
    <row r="3180" spans="1:12" ht="30" customHeight="1">
      <c r="A3180" s="647"/>
      <c r="B3180" s="644"/>
      <c r="C3180" s="644"/>
      <c r="D3180" s="644"/>
      <c r="E3180" s="644"/>
      <c r="F3180" s="644"/>
      <c r="G3180" s="644"/>
      <c r="H3180" s="644"/>
      <c r="I3180" s="644"/>
      <c r="J3180" s="644"/>
      <c r="K3180" s="644"/>
      <c r="L3180" s="648"/>
    </row>
    <row r="3181" spans="1:12" ht="48" customHeight="1">
      <c r="A3181" s="662" t="s">
        <v>15987</v>
      </c>
      <c r="B3181" s="657" t="s">
        <v>14633</v>
      </c>
      <c r="C3181" s="656" t="s">
        <v>7</v>
      </c>
      <c r="D3181" s="656" t="s">
        <v>2179</v>
      </c>
      <c r="E3181" s="658" t="s">
        <v>49</v>
      </c>
      <c r="F3181" s="657"/>
      <c r="G3181" s="657"/>
      <c r="H3181" s="657"/>
      <c r="I3181" s="657"/>
      <c r="J3181" s="657"/>
      <c r="K3181" s="657"/>
      <c r="L3181" s="663"/>
    </row>
    <row r="3182" spans="1:12">
      <c r="A3182" s="827" t="s">
        <v>14098</v>
      </c>
      <c r="B3182" s="828"/>
      <c r="C3182" s="828"/>
      <c r="D3182" s="828"/>
      <c r="E3182" s="828"/>
      <c r="F3182" s="828"/>
      <c r="G3182" s="828"/>
      <c r="H3182" s="828"/>
      <c r="I3182" s="641"/>
      <c r="J3182" s="641"/>
      <c r="K3182" s="641"/>
      <c r="L3182" s="642"/>
    </row>
    <row r="3183" spans="1:12" ht="17.100000000000001" customHeight="1">
      <c r="A3183" s="640" t="s">
        <v>14994</v>
      </c>
      <c r="B3183" s="643" t="s">
        <v>14089</v>
      </c>
      <c r="C3183" s="641" t="s">
        <v>14088</v>
      </c>
      <c r="D3183" s="641" t="s">
        <v>14087</v>
      </c>
      <c r="E3183" s="644" t="s">
        <v>14085</v>
      </c>
      <c r="F3183" s="829" t="s">
        <v>14083</v>
      </c>
      <c r="G3183" s="829"/>
      <c r="H3183" s="829" t="s">
        <v>14993</v>
      </c>
      <c r="I3183" s="829"/>
      <c r="J3183" s="829" t="s">
        <v>14082</v>
      </c>
      <c r="K3183" s="829"/>
      <c r="L3183" s="830"/>
    </row>
    <row r="3184" spans="1:12" ht="24" customHeight="1">
      <c r="A3184" s="664" t="s">
        <v>14073</v>
      </c>
      <c r="B3184" s="660" t="s">
        <v>14277</v>
      </c>
      <c r="C3184" s="659" t="s">
        <v>7</v>
      </c>
      <c r="D3184" s="659" t="s">
        <v>11564</v>
      </c>
      <c r="E3184" s="661" t="s">
        <v>26</v>
      </c>
      <c r="F3184" s="831" t="s">
        <v>15249</v>
      </c>
      <c r="G3184" s="831"/>
      <c r="H3184" s="831">
        <v>0.33840969999999998</v>
      </c>
      <c r="I3184" s="831"/>
      <c r="J3184" s="832">
        <v>0.28089999999999998</v>
      </c>
      <c r="K3184" s="832"/>
      <c r="L3184" s="833"/>
    </row>
    <row r="3185" spans="1:12" ht="24" customHeight="1">
      <c r="A3185" s="664" t="s">
        <v>14073</v>
      </c>
      <c r="B3185" s="660" t="s">
        <v>14276</v>
      </c>
      <c r="C3185" s="659" t="s">
        <v>7</v>
      </c>
      <c r="D3185" s="659" t="s">
        <v>11590</v>
      </c>
      <c r="E3185" s="661" t="s">
        <v>26</v>
      </c>
      <c r="F3185" s="831" t="s">
        <v>15248</v>
      </c>
      <c r="G3185" s="831"/>
      <c r="H3185" s="831">
        <v>0.33840969999999998</v>
      </c>
      <c r="I3185" s="831"/>
      <c r="J3185" s="832">
        <v>8.1199999999999994E-2</v>
      </c>
      <c r="K3185" s="832"/>
      <c r="L3185" s="833"/>
    </row>
    <row r="3186" spans="1:12" ht="17.100000000000001" customHeight="1">
      <c r="A3186" s="645"/>
      <c r="B3186" s="643"/>
      <c r="C3186" s="643"/>
      <c r="D3186" s="643"/>
      <c r="E3186" s="643"/>
      <c r="F3186" s="643"/>
      <c r="G3186" s="643"/>
      <c r="H3186" s="643"/>
      <c r="I3186" s="643"/>
      <c r="J3186" s="643" t="s">
        <v>14990</v>
      </c>
      <c r="K3186" s="643"/>
      <c r="L3186" s="646" t="s">
        <v>15151</v>
      </c>
    </row>
    <row r="3187" spans="1:12">
      <c r="A3187" s="827" t="s">
        <v>14092</v>
      </c>
      <c r="B3187" s="828"/>
      <c r="C3187" s="828"/>
      <c r="D3187" s="828"/>
      <c r="E3187" s="828"/>
      <c r="F3187" s="828"/>
      <c r="G3187" s="828"/>
      <c r="H3187" s="828"/>
      <c r="I3187" s="641"/>
      <c r="J3187" s="641"/>
      <c r="K3187" s="641"/>
      <c r="L3187" s="642"/>
    </row>
    <row r="3188" spans="1:12" ht="17.100000000000001" customHeight="1">
      <c r="A3188" s="640" t="s">
        <v>14994</v>
      </c>
      <c r="B3188" s="643" t="s">
        <v>14089</v>
      </c>
      <c r="C3188" s="641" t="s">
        <v>14088</v>
      </c>
      <c r="D3188" s="641" t="s">
        <v>14087</v>
      </c>
      <c r="E3188" s="644" t="s">
        <v>14085</v>
      </c>
      <c r="F3188" s="829" t="s">
        <v>14083</v>
      </c>
      <c r="G3188" s="829"/>
      <c r="H3188" s="829" t="s">
        <v>14993</v>
      </c>
      <c r="I3188" s="829"/>
      <c r="J3188" s="829" t="s">
        <v>14082</v>
      </c>
      <c r="K3188" s="829"/>
      <c r="L3188" s="830"/>
    </row>
    <row r="3189" spans="1:12" ht="24" customHeight="1">
      <c r="A3189" s="664" t="s">
        <v>14073</v>
      </c>
      <c r="B3189" s="660" t="s">
        <v>14290</v>
      </c>
      <c r="C3189" s="659" t="s">
        <v>7</v>
      </c>
      <c r="D3189" s="659" t="s">
        <v>5473</v>
      </c>
      <c r="E3189" s="661" t="s">
        <v>26</v>
      </c>
      <c r="F3189" s="831" t="s">
        <v>15246</v>
      </c>
      <c r="G3189" s="831"/>
      <c r="H3189" s="831">
        <v>0.1712195</v>
      </c>
      <c r="I3189" s="831"/>
      <c r="J3189" s="832">
        <v>0.87150000000000005</v>
      </c>
      <c r="K3189" s="832"/>
      <c r="L3189" s="833"/>
    </row>
    <row r="3190" spans="1:12" ht="24" customHeight="1">
      <c r="A3190" s="664" t="s">
        <v>14073</v>
      </c>
      <c r="B3190" s="660" t="s">
        <v>14278</v>
      </c>
      <c r="C3190" s="659" t="s">
        <v>7</v>
      </c>
      <c r="D3190" s="659" t="s">
        <v>6260</v>
      </c>
      <c r="E3190" s="661" t="s">
        <v>26</v>
      </c>
      <c r="F3190" s="831" t="s">
        <v>15040</v>
      </c>
      <c r="G3190" s="831"/>
      <c r="H3190" s="831">
        <v>0.1712195</v>
      </c>
      <c r="I3190" s="831"/>
      <c r="J3190" s="832">
        <v>1.2311000000000001</v>
      </c>
      <c r="K3190" s="832"/>
      <c r="L3190" s="833"/>
    </row>
    <row r="3191" spans="1:12" ht="17.100000000000001" customHeight="1">
      <c r="A3191" s="645"/>
      <c r="B3191" s="643"/>
      <c r="C3191" s="643"/>
      <c r="D3191" s="643"/>
      <c r="E3191" s="643"/>
      <c r="F3191" s="643"/>
      <c r="G3191" s="643"/>
      <c r="H3191" s="643"/>
      <c r="I3191" s="643"/>
      <c r="J3191" s="643" t="s">
        <v>14990</v>
      </c>
      <c r="K3191" s="643"/>
      <c r="L3191" s="646" t="s">
        <v>15424</v>
      </c>
    </row>
    <row r="3192" spans="1:12">
      <c r="A3192" s="827" t="s">
        <v>14071</v>
      </c>
      <c r="B3192" s="828"/>
      <c r="C3192" s="828"/>
      <c r="D3192" s="828"/>
      <c r="E3192" s="828"/>
      <c r="F3192" s="828"/>
      <c r="G3192" s="828"/>
      <c r="H3192" s="828"/>
      <c r="I3192" s="641"/>
      <c r="J3192" s="641"/>
      <c r="K3192" s="641"/>
      <c r="L3192" s="642"/>
    </row>
    <row r="3193" spans="1:12" ht="17.100000000000001" customHeight="1">
      <c r="A3193" s="640" t="s">
        <v>14994</v>
      </c>
      <c r="B3193" s="643" t="s">
        <v>14089</v>
      </c>
      <c r="C3193" s="641" t="s">
        <v>14088</v>
      </c>
      <c r="D3193" s="641" t="s">
        <v>14087</v>
      </c>
      <c r="E3193" s="644" t="s">
        <v>14085</v>
      </c>
      <c r="F3193" s="829" t="s">
        <v>14083</v>
      </c>
      <c r="G3193" s="829"/>
      <c r="H3193" s="829" t="s">
        <v>14993</v>
      </c>
      <c r="I3193" s="829"/>
      <c r="J3193" s="829" t="s">
        <v>14082</v>
      </c>
      <c r="K3193" s="829"/>
      <c r="L3193" s="830"/>
    </row>
    <row r="3194" spans="1:12" ht="36" customHeight="1">
      <c r="A3194" s="664" t="s">
        <v>14073</v>
      </c>
      <c r="B3194" s="660" t="s">
        <v>14622</v>
      </c>
      <c r="C3194" s="659" t="s">
        <v>7</v>
      </c>
      <c r="D3194" s="659" t="s">
        <v>8112</v>
      </c>
      <c r="E3194" s="661" t="s">
        <v>49</v>
      </c>
      <c r="F3194" s="831" t="s">
        <v>15968</v>
      </c>
      <c r="G3194" s="831"/>
      <c r="H3194" s="831">
        <v>0.04</v>
      </c>
      <c r="I3194" s="831"/>
      <c r="J3194" s="832">
        <v>1.17</v>
      </c>
      <c r="K3194" s="832"/>
      <c r="L3194" s="833"/>
    </row>
    <row r="3195" spans="1:12" ht="24" customHeight="1">
      <c r="A3195" s="664" t="s">
        <v>14073</v>
      </c>
      <c r="B3195" s="660" t="s">
        <v>14632</v>
      </c>
      <c r="C3195" s="659" t="s">
        <v>7</v>
      </c>
      <c r="D3195" s="659" t="s">
        <v>5480</v>
      </c>
      <c r="E3195" s="661" t="s">
        <v>49</v>
      </c>
      <c r="F3195" s="831" t="s">
        <v>15348</v>
      </c>
      <c r="G3195" s="831"/>
      <c r="H3195" s="831">
        <v>2</v>
      </c>
      <c r="I3195" s="831"/>
      <c r="J3195" s="832">
        <v>3.72</v>
      </c>
      <c r="K3195" s="832"/>
      <c r="L3195" s="833"/>
    </row>
    <row r="3196" spans="1:12" ht="24" customHeight="1">
      <c r="A3196" s="664" t="s">
        <v>14073</v>
      </c>
      <c r="B3196" s="660" t="s">
        <v>14631</v>
      </c>
      <c r="C3196" s="659" t="s">
        <v>7</v>
      </c>
      <c r="D3196" s="659" t="s">
        <v>7026</v>
      </c>
      <c r="E3196" s="661" t="s">
        <v>49</v>
      </c>
      <c r="F3196" s="831" t="s">
        <v>15986</v>
      </c>
      <c r="G3196" s="831"/>
      <c r="H3196" s="831">
        <v>1</v>
      </c>
      <c r="I3196" s="831"/>
      <c r="J3196" s="832">
        <v>4.34</v>
      </c>
      <c r="K3196" s="832"/>
      <c r="L3196" s="833"/>
    </row>
    <row r="3197" spans="1:12" ht="17.100000000000001" customHeight="1">
      <c r="A3197" s="645"/>
      <c r="B3197" s="643"/>
      <c r="C3197" s="643"/>
      <c r="D3197" s="643"/>
      <c r="E3197" s="643"/>
      <c r="F3197" s="643"/>
      <c r="G3197" s="643"/>
      <c r="H3197" s="643"/>
      <c r="I3197" s="643"/>
      <c r="J3197" s="643" t="s">
        <v>14990</v>
      </c>
      <c r="K3197" s="643"/>
      <c r="L3197" s="646" t="s">
        <v>15985</v>
      </c>
    </row>
    <row r="3198" spans="1:12">
      <c r="A3198" s="827" t="s">
        <v>14094</v>
      </c>
      <c r="B3198" s="828"/>
      <c r="C3198" s="828"/>
      <c r="D3198" s="828"/>
      <c r="E3198" s="828"/>
      <c r="F3198" s="828"/>
      <c r="G3198" s="828"/>
      <c r="H3198" s="828"/>
      <c r="I3198" s="641"/>
      <c r="J3198" s="641"/>
      <c r="K3198" s="641"/>
      <c r="L3198" s="642"/>
    </row>
    <row r="3199" spans="1:12" ht="17.100000000000001" customHeight="1">
      <c r="A3199" s="640" t="s">
        <v>14994</v>
      </c>
      <c r="B3199" s="643" t="s">
        <v>14089</v>
      </c>
      <c r="C3199" s="641" t="s">
        <v>14088</v>
      </c>
      <c r="D3199" s="641" t="s">
        <v>14087</v>
      </c>
      <c r="E3199" s="644" t="s">
        <v>14085</v>
      </c>
      <c r="F3199" s="829" t="s">
        <v>14083</v>
      </c>
      <c r="G3199" s="829"/>
      <c r="H3199" s="829" t="s">
        <v>14993</v>
      </c>
      <c r="I3199" s="829"/>
      <c r="J3199" s="829" t="s">
        <v>14082</v>
      </c>
      <c r="K3199" s="829"/>
      <c r="L3199" s="830"/>
    </row>
    <row r="3200" spans="1:12" ht="24" customHeight="1">
      <c r="A3200" s="664" t="s">
        <v>14073</v>
      </c>
      <c r="B3200" s="660" t="s">
        <v>14095</v>
      </c>
      <c r="C3200" s="659" t="s">
        <v>7</v>
      </c>
      <c r="D3200" s="659" t="s">
        <v>11736</v>
      </c>
      <c r="E3200" s="661" t="s">
        <v>26</v>
      </c>
      <c r="F3200" s="831" t="s">
        <v>14996</v>
      </c>
      <c r="G3200" s="831"/>
      <c r="H3200" s="831">
        <v>0.33840969999999998</v>
      </c>
      <c r="I3200" s="831"/>
      <c r="J3200" s="832">
        <v>0.24030000000000001</v>
      </c>
      <c r="K3200" s="832"/>
      <c r="L3200" s="833"/>
    </row>
    <row r="3201" spans="1:12" ht="17.100000000000001" customHeight="1">
      <c r="A3201" s="645"/>
      <c r="B3201" s="643"/>
      <c r="C3201" s="643"/>
      <c r="D3201" s="643"/>
      <c r="E3201" s="643"/>
      <c r="F3201" s="643"/>
      <c r="G3201" s="643"/>
      <c r="H3201" s="643"/>
      <c r="I3201" s="643"/>
      <c r="J3201" s="643" t="s">
        <v>14990</v>
      </c>
      <c r="K3201" s="643"/>
      <c r="L3201" s="646" t="s">
        <v>15248</v>
      </c>
    </row>
    <row r="3202" spans="1:12">
      <c r="A3202" s="827" t="s">
        <v>14096</v>
      </c>
      <c r="B3202" s="828"/>
      <c r="C3202" s="828"/>
      <c r="D3202" s="828"/>
      <c r="E3202" s="828"/>
      <c r="F3202" s="828"/>
      <c r="G3202" s="828"/>
      <c r="H3202" s="828"/>
      <c r="I3202" s="641"/>
      <c r="J3202" s="641"/>
      <c r="K3202" s="641"/>
      <c r="L3202" s="642"/>
    </row>
    <row r="3203" spans="1:12" ht="17.100000000000001" customHeight="1">
      <c r="A3203" s="640" t="s">
        <v>14994</v>
      </c>
      <c r="B3203" s="643" t="s">
        <v>14089</v>
      </c>
      <c r="C3203" s="641" t="s">
        <v>14088</v>
      </c>
      <c r="D3203" s="641" t="s">
        <v>14087</v>
      </c>
      <c r="E3203" s="644" t="s">
        <v>14085</v>
      </c>
      <c r="F3203" s="829" t="s">
        <v>14083</v>
      </c>
      <c r="G3203" s="829"/>
      <c r="H3203" s="829" t="s">
        <v>14993</v>
      </c>
      <c r="I3203" s="829"/>
      <c r="J3203" s="829" t="s">
        <v>14082</v>
      </c>
      <c r="K3203" s="829"/>
      <c r="L3203" s="830"/>
    </row>
    <row r="3204" spans="1:12" ht="24" customHeight="1">
      <c r="A3204" s="664" t="s">
        <v>14073</v>
      </c>
      <c r="B3204" s="660" t="s">
        <v>14097</v>
      </c>
      <c r="C3204" s="659" t="s">
        <v>7</v>
      </c>
      <c r="D3204" s="659" t="s">
        <v>11676</v>
      </c>
      <c r="E3204" s="661" t="s">
        <v>26</v>
      </c>
      <c r="F3204" s="831" t="s">
        <v>14995</v>
      </c>
      <c r="G3204" s="831"/>
      <c r="H3204" s="831">
        <v>0.33840969999999998</v>
      </c>
      <c r="I3204" s="831"/>
      <c r="J3204" s="832">
        <v>2.3699999999999999E-2</v>
      </c>
      <c r="K3204" s="832"/>
      <c r="L3204" s="833"/>
    </row>
    <row r="3205" spans="1:12" ht="17.100000000000001" customHeight="1">
      <c r="A3205" s="645"/>
      <c r="B3205" s="643"/>
      <c r="C3205" s="643"/>
      <c r="D3205" s="643"/>
      <c r="E3205" s="643"/>
      <c r="F3205" s="643"/>
      <c r="G3205" s="643"/>
      <c r="H3205" s="643"/>
      <c r="I3205" s="643"/>
      <c r="J3205" s="643" t="s">
        <v>14990</v>
      </c>
      <c r="K3205" s="643"/>
      <c r="L3205" s="646" t="s">
        <v>15009</v>
      </c>
    </row>
    <row r="3206" spans="1:12">
      <c r="A3206" s="827" t="s">
        <v>14100</v>
      </c>
      <c r="B3206" s="828"/>
      <c r="C3206" s="828"/>
      <c r="D3206" s="828"/>
      <c r="E3206" s="828"/>
      <c r="F3206" s="828"/>
      <c r="G3206" s="828"/>
      <c r="H3206" s="828"/>
      <c r="I3206" s="641"/>
      <c r="J3206" s="641"/>
      <c r="K3206" s="641"/>
      <c r="L3206" s="642"/>
    </row>
    <row r="3207" spans="1:12" ht="17.100000000000001" customHeight="1">
      <c r="A3207" s="640" t="s">
        <v>14994</v>
      </c>
      <c r="B3207" s="643" t="s">
        <v>14089</v>
      </c>
      <c r="C3207" s="641" t="s">
        <v>14088</v>
      </c>
      <c r="D3207" s="641" t="s">
        <v>14087</v>
      </c>
      <c r="E3207" s="644" t="s">
        <v>14085</v>
      </c>
      <c r="F3207" s="829" t="s">
        <v>14083</v>
      </c>
      <c r="G3207" s="829"/>
      <c r="H3207" s="829" t="s">
        <v>14993</v>
      </c>
      <c r="I3207" s="829"/>
      <c r="J3207" s="829" t="s">
        <v>14082</v>
      </c>
      <c r="K3207" s="829"/>
      <c r="L3207" s="830"/>
    </row>
    <row r="3208" spans="1:12" ht="24" customHeight="1">
      <c r="A3208" s="664" t="s">
        <v>14073</v>
      </c>
      <c r="B3208" s="660" t="s">
        <v>14103</v>
      </c>
      <c r="C3208" s="659" t="s">
        <v>7</v>
      </c>
      <c r="D3208" s="659" t="s">
        <v>11501</v>
      </c>
      <c r="E3208" s="661" t="s">
        <v>26</v>
      </c>
      <c r="F3208" s="831" t="s">
        <v>14992</v>
      </c>
      <c r="G3208" s="831"/>
      <c r="H3208" s="831">
        <v>0.33840969999999998</v>
      </c>
      <c r="I3208" s="831"/>
      <c r="J3208" s="832">
        <v>0.74450000000000005</v>
      </c>
      <c r="K3208" s="832"/>
      <c r="L3208" s="833"/>
    </row>
    <row r="3209" spans="1:12" ht="24" customHeight="1">
      <c r="A3209" s="664" t="s">
        <v>14073</v>
      </c>
      <c r="B3209" s="660" t="s">
        <v>14101</v>
      </c>
      <c r="C3209" s="659" t="s">
        <v>7</v>
      </c>
      <c r="D3209" s="659" t="s">
        <v>11582</v>
      </c>
      <c r="E3209" s="661" t="s">
        <v>26</v>
      </c>
      <c r="F3209" s="831" t="s">
        <v>14991</v>
      </c>
      <c r="G3209" s="831"/>
      <c r="H3209" s="831">
        <v>0.33840969999999998</v>
      </c>
      <c r="I3209" s="831"/>
      <c r="J3209" s="832">
        <v>0.11840000000000001</v>
      </c>
      <c r="K3209" s="832"/>
      <c r="L3209" s="833"/>
    </row>
    <row r="3210" spans="1:12" ht="17.100000000000001" customHeight="1">
      <c r="A3210" s="645"/>
      <c r="B3210" s="643"/>
      <c r="C3210" s="643"/>
      <c r="D3210" s="643"/>
      <c r="E3210" s="643"/>
      <c r="F3210" s="643"/>
      <c r="G3210" s="643"/>
      <c r="H3210" s="643"/>
      <c r="I3210" s="643"/>
      <c r="J3210" s="643" t="s">
        <v>14990</v>
      </c>
      <c r="K3210" s="643"/>
      <c r="L3210" s="646" t="s">
        <v>15559</v>
      </c>
    </row>
    <row r="3211" spans="1:12" ht="17.100000000000001" customHeight="1">
      <c r="A3211" s="640" t="s">
        <v>14988</v>
      </c>
      <c r="B3211" s="641"/>
      <c r="C3211" s="641"/>
      <c r="D3211" s="641"/>
      <c r="E3211" s="641"/>
      <c r="F3211" s="641"/>
      <c r="G3211" s="641"/>
      <c r="H3211" s="641"/>
      <c r="I3211" s="641"/>
      <c r="J3211" s="641"/>
      <c r="K3211" s="641"/>
      <c r="L3211" s="642"/>
    </row>
    <row r="3212" spans="1:12" ht="17.100000000000001" customHeight="1">
      <c r="A3212" s="645"/>
      <c r="B3212" s="643"/>
      <c r="C3212" s="643"/>
      <c r="D3212" s="643"/>
      <c r="E3212" s="643"/>
      <c r="F3212" s="643"/>
      <c r="G3212" s="643"/>
      <c r="H3212" s="643"/>
      <c r="I3212" s="643"/>
      <c r="J3212" s="643" t="s">
        <v>14987</v>
      </c>
      <c r="K3212" s="643"/>
      <c r="L3212" s="646" t="s">
        <v>15984</v>
      </c>
    </row>
    <row r="3213" spans="1:12" ht="17.100000000000001" customHeight="1">
      <c r="A3213" s="645"/>
      <c r="B3213" s="643"/>
      <c r="C3213" s="643"/>
      <c r="D3213" s="643"/>
      <c r="E3213" s="643"/>
      <c r="F3213" s="643"/>
      <c r="G3213" s="643"/>
      <c r="H3213" s="643"/>
      <c r="I3213" s="643"/>
      <c r="J3213" s="643" t="s">
        <v>14985</v>
      </c>
      <c r="K3213" s="643" t="s">
        <v>14984</v>
      </c>
      <c r="L3213" s="646" t="s">
        <v>15983</v>
      </c>
    </row>
    <row r="3214" spans="1:12" ht="17.100000000000001" customHeight="1">
      <c r="A3214" s="645"/>
      <c r="B3214" s="643"/>
      <c r="C3214" s="643"/>
      <c r="D3214" s="643"/>
      <c r="E3214" s="643"/>
      <c r="F3214" s="643"/>
      <c r="G3214" s="643"/>
      <c r="H3214" s="643"/>
      <c r="I3214" s="643"/>
      <c r="J3214" s="643" t="s">
        <v>14982</v>
      </c>
      <c r="K3214" s="643"/>
      <c r="L3214" s="646" t="s">
        <v>15982</v>
      </c>
    </row>
    <row r="3215" spans="1:12" ht="17.100000000000001" customHeight="1">
      <c r="A3215" s="645"/>
      <c r="B3215" s="643"/>
      <c r="C3215" s="643"/>
      <c r="D3215" s="643"/>
      <c r="E3215" s="643"/>
      <c r="F3215" s="643"/>
      <c r="G3215" s="643"/>
      <c r="H3215" s="643"/>
      <c r="I3215" s="643"/>
      <c r="J3215" s="643" t="s">
        <v>14980</v>
      </c>
      <c r="K3215" s="643" t="s">
        <v>14873</v>
      </c>
      <c r="L3215" s="646" t="s">
        <v>15981</v>
      </c>
    </row>
    <row r="3216" spans="1:12" ht="17.100000000000001" customHeight="1">
      <c r="A3216" s="645"/>
      <c r="B3216" s="643"/>
      <c r="C3216" s="643"/>
      <c r="D3216" s="643"/>
      <c r="E3216" s="643"/>
      <c r="F3216" s="643"/>
      <c r="G3216" s="643"/>
      <c r="H3216" s="643"/>
      <c r="I3216" s="643"/>
      <c r="J3216" s="643" t="s">
        <v>14978</v>
      </c>
      <c r="K3216" s="643"/>
      <c r="L3216" s="646" t="s">
        <v>15980</v>
      </c>
    </row>
    <row r="3217" spans="1:12" ht="30" customHeight="1">
      <c r="A3217" s="647"/>
      <c r="B3217" s="644"/>
      <c r="C3217" s="644"/>
      <c r="D3217" s="644"/>
      <c r="E3217" s="644"/>
      <c r="F3217" s="644"/>
      <c r="G3217" s="644"/>
      <c r="H3217" s="644"/>
      <c r="I3217" s="644"/>
      <c r="J3217" s="644"/>
      <c r="K3217" s="644"/>
      <c r="L3217" s="648"/>
    </row>
    <row r="3218" spans="1:12" ht="36" customHeight="1">
      <c r="A3218" s="662" t="s">
        <v>15979</v>
      </c>
      <c r="B3218" s="657" t="s">
        <v>14629</v>
      </c>
      <c r="C3218" s="656" t="s">
        <v>7</v>
      </c>
      <c r="D3218" s="656" t="s">
        <v>2098</v>
      </c>
      <c r="E3218" s="658" t="s">
        <v>49</v>
      </c>
      <c r="F3218" s="657"/>
      <c r="G3218" s="657"/>
      <c r="H3218" s="657"/>
      <c r="I3218" s="657"/>
      <c r="J3218" s="657"/>
      <c r="K3218" s="657"/>
      <c r="L3218" s="663"/>
    </row>
    <row r="3219" spans="1:12">
      <c r="A3219" s="827" t="s">
        <v>14098</v>
      </c>
      <c r="B3219" s="828"/>
      <c r="C3219" s="828"/>
      <c r="D3219" s="828"/>
      <c r="E3219" s="828"/>
      <c r="F3219" s="828"/>
      <c r="G3219" s="828"/>
      <c r="H3219" s="828"/>
      <c r="I3219" s="641"/>
      <c r="J3219" s="641"/>
      <c r="K3219" s="641"/>
      <c r="L3219" s="642"/>
    </row>
    <row r="3220" spans="1:12" ht="17.100000000000001" customHeight="1">
      <c r="A3220" s="640" t="s">
        <v>14994</v>
      </c>
      <c r="B3220" s="643" t="s">
        <v>14089</v>
      </c>
      <c r="C3220" s="641" t="s">
        <v>14088</v>
      </c>
      <c r="D3220" s="641" t="s">
        <v>14087</v>
      </c>
      <c r="E3220" s="644" t="s">
        <v>14085</v>
      </c>
      <c r="F3220" s="829" t="s">
        <v>14083</v>
      </c>
      <c r="G3220" s="829"/>
      <c r="H3220" s="829" t="s">
        <v>14993</v>
      </c>
      <c r="I3220" s="829"/>
      <c r="J3220" s="829" t="s">
        <v>14082</v>
      </c>
      <c r="K3220" s="829"/>
      <c r="L3220" s="830"/>
    </row>
    <row r="3221" spans="1:12" ht="24" customHeight="1">
      <c r="A3221" s="664" t="s">
        <v>14073</v>
      </c>
      <c r="B3221" s="660" t="s">
        <v>14277</v>
      </c>
      <c r="C3221" s="659" t="s">
        <v>7</v>
      </c>
      <c r="D3221" s="659" t="s">
        <v>11564</v>
      </c>
      <c r="E3221" s="661" t="s">
        <v>26</v>
      </c>
      <c r="F3221" s="831" t="s">
        <v>15249</v>
      </c>
      <c r="G3221" s="831"/>
      <c r="H3221" s="831">
        <v>0.15803809999999999</v>
      </c>
      <c r="I3221" s="831"/>
      <c r="J3221" s="832">
        <v>0.13120000000000001</v>
      </c>
      <c r="K3221" s="832"/>
      <c r="L3221" s="833"/>
    </row>
    <row r="3222" spans="1:12" ht="24" customHeight="1">
      <c r="A3222" s="664" t="s">
        <v>14073</v>
      </c>
      <c r="B3222" s="660" t="s">
        <v>14276</v>
      </c>
      <c r="C3222" s="659" t="s">
        <v>7</v>
      </c>
      <c r="D3222" s="659" t="s">
        <v>11590</v>
      </c>
      <c r="E3222" s="661" t="s">
        <v>26</v>
      </c>
      <c r="F3222" s="831" t="s">
        <v>15248</v>
      </c>
      <c r="G3222" s="831"/>
      <c r="H3222" s="831">
        <v>0.15803809999999999</v>
      </c>
      <c r="I3222" s="831"/>
      <c r="J3222" s="832">
        <v>3.7900000000000003E-2</v>
      </c>
      <c r="K3222" s="832"/>
      <c r="L3222" s="833"/>
    </row>
    <row r="3223" spans="1:12" ht="17.100000000000001" customHeight="1">
      <c r="A3223" s="645"/>
      <c r="B3223" s="643"/>
      <c r="C3223" s="643"/>
      <c r="D3223" s="643"/>
      <c r="E3223" s="643"/>
      <c r="F3223" s="643"/>
      <c r="G3223" s="643"/>
      <c r="H3223" s="643"/>
      <c r="I3223" s="643"/>
      <c r="J3223" s="643" t="s">
        <v>14990</v>
      </c>
      <c r="K3223" s="643"/>
      <c r="L3223" s="646" t="s">
        <v>15052</v>
      </c>
    </row>
    <row r="3224" spans="1:12">
      <c r="A3224" s="827" t="s">
        <v>14092</v>
      </c>
      <c r="B3224" s="828"/>
      <c r="C3224" s="828"/>
      <c r="D3224" s="828"/>
      <c r="E3224" s="828"/>
      <c r="F3224" s="828"/>
      <c r="G3224" s="828"/>
      <c r="H3224" s="828"/>
      <c r="I3224" s="641"/>
      <c r="J3224" s="641"/>
      <c r="K3224" s="641"/>
      <c r="L3224" s="642"/>
    </row>
    <row r="3225" spans="1:12" ht="17.100000000000001" customHeight="1">
      <c r="A3225" s="640" t="s">
        <v>14994</v>
      </c>
      <c r="B3225" s="643" t="s">
        <v>14089</v>
      </c>
      <c r="C3225" s="641" t="s">
        <v>14088</v>
      </c>
      <c r="D3225" s="641" t="s">
        <v>14087</v>
      </c>
      <c r="E3225" s="644" t="s">
        <v>14085</v>
      </c>
      <c r="F3225" s="829" t="s">
        <v>14083</v>
      </c>
      <c r="G3225" s="829"/>
      <c r="H3225" s="829" t="s">
        <v>14993</v>
      </c>
      <c r="I3225" s="829"/>
      <c r="J3225" s="829" t="s">
        <v>14082</v>
      </c>
      <c r="K3225" s="829"/>
      <c r="L3225" s="830"/>
    </row>
    <row r="3226" spans="1:12" ht="24" customHeight="1">
      <c r="A3226" s="664" t="s">
        <v>14073</v>
      </c>
      <c r="B3226" s="660" t="s">
        <v>14290</v>
      </c>
      <c r="C3226" s="659" t="s">
        <v>7</v>
      </c>
      <c r="D3226" s="659" t="s">
        <v>5473</v>
      </c>
      <c r="E3226" s="661" t="s">
        <v>26</v>
      </c>
      <c r="F3226" s="831" t="s">
        <v>15246</v>
      </c>
      <c r="G3226" s="831"/>
      <c r="H3226" s="831">
        <v>8.0521800000000004E-2</v>
      </c>
      <c r="I3226" s="831"/>
      <c r="J3226" s="832">
        <v>0.40989999999999999</v>
      </c>
      <c r="K3226" s="832"/>
      <c r="L3226" s="833"/>
    </row>
    <row r="3227" spans="1:12" ht="24" customHeight="1">
      <c r="A3227" s="664" t="s">
        <v>14073</v>
      </c>
      <c r="B3227" s="660" t="s">
        <v>14278</v>
      </c>
      <c r="C3227" s="659" t="s">
        <v>7</v>
      </c>
      <c r="D3227" s="659" t="s">
        <v>6260</v>
      </c>
      <c r="E3227" s="661" t="s">
        <v>26</v>
      </c>
      <c r="F3227" s="831" t="s">
        <v>15040</v>
      </c>
      <c r="G3227" s="831"/>
      <c r="H3227" s="831">
        <v>8.0521800000000004E-2</v>
      </c>
      <c r="I3227" s="831"/>
      <c r="J3227" s="832">
        <v>0.57899999999999996</v>
      </c>
      <c r="K3227" s="832"/>
      <c r="L3227" s="833"/>
    </row>
    <row r="3228" spans="1:12" ht="17.100000000000001" customHeight="1">
      <c r="A3228" s="645"/>
      <c r="B3228" s="643"/>
      <c r="C3228" s="643"/>
      <c r="D3228" s="643"/>
      <c r="E3228" s="643"/>
      <c r="F3228" s="643"/>
      <c r="G3228" s="643"/>
      <c r="H3228" s="643"/>
      <c r="I3228" s="643"/>
      <c r="J3228" s="643" t="s">
        <v>14990</v>
      </c>
      <c r="K3228" s="643"/>
      <c r="L3228" s="646" t="s">
        <v>15222</v>
      </c>
    </row>
    <row r="3229" spans="1:12">
      <c r="A3229" s="827" t="s">
        <v>14071</v>
      </c>
      <c r="B3229" s="828"/>
      <c r="C3229" s="828"/>
      <c r="D3229" s="828"/>
      <c r="E3229" s="828"/>
      <c r="F3229" s="828"/>
      <c r="G3229" s="828"/>
      <c r="H3229" s="828"/>
      <c r="I3229" s="641"/>
      <c r="J3229" s="641"/>
      <c r="K3229" s="641"/>
      <c r="L3229" s="642"/>
    </row>
    <row r="3230" spans="1:12" ht="17.100000000000001" customHeight="1">
      <c r="A3230" s="640" t="s">
        <v>14994</v>
      </c>
      <c r="B3230" s="643" t="s">
        <v>14089</v>
      </c>
      <c r="C3230" s="641" t="s">
        <v>14088</v>
      </c>
      <c r="D3230" s="641" t="s">
        <v>14087</v>
      </c>
      <c r="E3230" s="644" t="s">
        <v>14085</v>
      </c>
      <c r="F3230" s="829" t="s">
        <v>14083</v>
      </c>
      <c r="G3230" s="829"/>
      <c r="H3230" s="829" t="s">
        <v>14993</v>
      </c>
      <c r="I3230" s="829"/>
      <c r="J3230" s="829" t="s">
        <v>14082</v>
      </c>
      <c r="K3230" s="829"/>
      <c r="L3230" s="830"/>
    </row>
    <row r="3231" spans="1:12" ht="36" customHeight="1">
      <c r="A3231" s="664" t="s">
        <v>14073</v>
      </c>
      <c r="B3231" s="660" t="s">
        <v>14622</v>
      </c>
      <c r="C3231" s="659" t="s">
        <v>7</v>
      </c>
      <c r="D3231" s="659" t="s">
        <v>8112</v>
      </c>
      <c r="E3231" s="661" t="s">
        <v>49</v>
      </c>
      <c r="F3231" s="831" t="s">
        <v>15968</v>
      </c>
      <c r="G3231" s="831"/>
      <c r="H3231" s="831">
        <v>0.06</v>
      </c>
      <c r="I3231" s="831"/>
      <c r="J3231" s="832">
        <v>1.75</v>
      </c>
      <c r="K3231" s="832"/>
      <c r="L3231" s="833"/>
    </row>
    <row r="3232" spans="1:12" ht="24" customHeight="1">
      <c r="A3232" s="664" t="s">
        <v>14073</v>
      </c>
      <c r="B3232" s="660" t="s">
        <v>14628</v>
      </c>
      <c r="C3232" s="659" t="s">
        <v>7</v>
      </c>
      <c r="D3232" s="659" t="s">
        <v>5482</v>
      </c>
      <c r="E3232" s="661" t="s">
        <v>49</v>
      </c>
      <c r="F3232" s="831" t="s">
        <v>15978</v>
      </c>
      <c r="G3232" s="831"/>
      <c r="H3232" s="831">
        <v>2</v>
      </c>
      <c r="I3232" s="831"/>
      <c r="J3232" s="832">
        <v>6.02</v>
      </c>
      <c r="K3232" s="832"/>
      <c r="L3232" s="833"/>
    </row>
    <row r="3233" spans="1:12" ht="24" customHeight="1">
      <c r="A3233" s="664" t="s">
        <v>14073</v>
      </c>
      <c r="B3233" s="660" t="s">
        <v>14627</v>
      </c>
      <c r="C3233" s="659" t="s">
        <v>7</v>
      </c>
      <c r="D3233" s="659" t="s">
        <v>8171</v>
      </c>
      <c r="E3233" s="661" t="s">
        <v>49</v>
      </c>
      <c r="F3233" s="831" t="s">
        <v>15977</v>
      </c>
      <c r="G3233" s="831"/>
      <c r="H3233" s="831">
        <v>1</v>
      </c>
      <c r="I3233" s="831"/>
      <c r="J3233" s="832">
        <v>18.579999999999998</v>
      </c>
      <c r="K3233" s="832"/>
      <c r="L3233" s="833"/>
    </row>
    <row r="3234" spans="1:12" ht="17.100000000000001" customHeight="1">
      <c r="A3234" s="645"/>
      <c r="B3234" s="643"/>
      <c r="C3234" s="643"/>
      <c r="D3234" s="643"/>
      <c r="E3234" s="643"/>
      <c r="F3234" s="643"/>
      <c r="G3234" s="643"/>
      <c r="H3234" s="643"/>
      <c r="I3234" s="643"/>
      <c r="J3234" s="643" t="s">
        <v>14990</v>
      </c>
      <c r="K3234" s="643"/>
      <c r="L3234" s="646" t="s">
        <v>15976</v>
      </c>
    </row>
    <row r="3235" spans="1:12">
      <c r="A3235" s="827" t="s">
        <v>14094</v>
      </c>
      <c r="B3235" s="828"/>
      <c r="C3235" s="828"/>
      <c r="D3235" s="828"/>
      <c r="E3235" s="828"/>
      <c r="F3235" s="828"/>
      <c r="G3235" s="828"/>
      <c r="H3235" s="828"/>
      <c r="I3235" s="641"/>
      <c r="J3235" s="641"/>
      <c r="K3235" s="641"/>
      <c r="L3235" s="642"/>
    </row>
    <row r="3236" spans="1:12" ht="17.100000000000001" customHeight="1">
      <c r="A3236" s="640" t="s">
        <v>14994</v>
      </c>
      <c r="B3236" s="643" t="s">
        <v>14089</v>
      </c>
      <c r="C3236" s="641" t="s">
        <v>14088</v>
      </c>
      <c r="D3236" s="641" t="s">
        <v>14087</v>
      </c>
      <c r="E3236" s="644" t="s">
        <v>14085</v>
      </c>
      <c r="F3236" s="829" t="s">
        <v>14083</v>
      </c>
      <c r="G3236" s="829"/>
      <c r="H3236" s="829" t="s">
        <v>14993</v>
      </c>
      <c r="I3236" s="829"/>
      <c r="J3236" s="829" t="s">
        <v>14082</v>
      </c>
      <c r="K3236" s="829"/>
      <c r="L3236" s="830"/>
    </row>
    <row r="3237" spans="1:12" ht="24" customHeight="1">
      <c r="A3237" s="664" t="s">
        <v>14073</v>
      </c>
      <c r="B3237" s="660" t="s">
        <v>14095</v>
      </c>
      <c r="C3237" s="659" t="s">
        <v>7</v>
      </c>
      <c r="D3237" s="659" t="s">
        <v>11736</v>
      </c>
      <c r="E3237" s="661" t="s">
        <v>26</v>
      </c>
      <c r="F3237" s="831" t="s">
        <v>14996</v>
      </c>
      <c r="G3237" s="831"/>
      <c r="H3237" s="831">
        <v>0.15803809999999999</v>
      </c>
      <c r="I3237" s="831"/>
      <c r="J3237" s="832">
        <v>0.11219999999999999</v>
      </c>
      <c r="K3237" s="832"/>
      <c r="L3237" s="833"/>
    </row>
    <row r="3238" spans="1:12" ht="17.100000000000001" customHeight="1">
      <c r="A3238" s="645"/>
      <c r="B3238" s="643"/>
      <c r="C3238" s="643"/>
      <c r="D3238" s="643"/>
      <c r="E3238" s="643"/>
      <c r="F3238" s="643"/>
      <c r="G3238" s="643"/>
      <c r="H3238" s="643"/>
      <c r="I3238" s="643"/>
      <c r="J3238" s="643" t="s">
        <v>14990</v>
      </c>
      <c r="K3238" s="643"/>
      <c r="L3238" s="646" t="s">
        <v>15211</v>
      </c>
    </row>
    <row r="3239" spans="1:12">
      <c r="A3239" s="827" t="s">
        <v>14096</v>
      </c>
      <c r="B3239" s="828"/>
      <c r="C3239" s="828"/>
      <c r="D3239" s="828"/>
      <c r="E3239" s="828"/>
      <c r="F3239" s="828"/>
      <c r="G3239" s="828"/>
      <c r="H3239" s="828"/>
      <c r="I3239" s="641"/>
      <c r="J3239" s="641"/>
      <c r="K3239" s="641"/>
      <c r="L3239" s="642"/>
    </row>
    <row r="3240" spans="1:12" ht="17.100000000000001" customHeight="1">
      <c r="A3240" s="640" t="s">
        <v>14994</v>
      </c>
      <c r="B3240" s="643" t="s">
        <v>14089</v>
      </c>
      <c r="C3240" s="641" t="s">
        <v>14088</v>
      </c>
      <c r="D3240" s="641" t="s">
        <v>14087</v>
      </c>
      <c r="E3240" s="644" t="s">
        <v>14085</v>
      </c>
      <c r="F3240" s="829" t="s">
        <v>14083</v>
      </c>
      <c r="G3240" s="829"/>
      <c r="H3240" s="829" t="s">
        <v>14993</v>
      </c>
      <c r="I3240" s="829"/>
      <c r="J3240" s="829" t="s">
        <v>14082</v>
      </c>
      <c r="K3240" s="829"/>
      <c r="L3240" s="830"/>
    </row>
    <row r="3241" spans="1:12" ht="24" customHeight="1">
      <c r="A3241" s="664" t="s">
        <v>14073</v>
      </c>
      <c r="B3241" s="660" t="s">
        <v>14097</v>
      </c>
      <c r="C3241" s="659" t="s">
        <v>7</v>
      </c>
      <c r="D3241" s="659" t="s">
        <v>11676</v>
      </c>
      <c r="E3241" s="661" t="s">
        <v>26</v>
      </c>
      <c r="F3241" s="831" t="s">
        <v>14995</v>
      </c>
      <c r="G3241" s="831"/>
      <c r="H3241" s="831">
        <v>0.15803809999999999</v>
      </c>
      <c r="I3241" s="831"/>
      <c r="J3241" s="832">
        <v>1.11E-2</v>
      </c>
      <c r="K3241" s="832"/>
      <c r="L3241" s="833"/>
    </row>
    <row r="3242" spans="1:12" ht="17.100000000000001" customHeight="1">
      <c r="A3242" s="645"/>
      <c r="B3242" s="643"/>
      <c r="C3242" s="643"/>
      <c r="D3242" s="643"/>
      <c r="E3242" s="643"/>
      <c r="F3242" s="643"/>
      <c r="G3242" s="643"/>
      <c r="H3242" s="643"/>
      <c r="I3242" s="643"/>
      <c r="J3242" s="643" t="s">
        <v>14990</v>
      </c>
      <c r="K3242" s="643"/>
      <c r="L3242" s="646" t="s">
        <v>15028</v>
      </c>
    </row>
    <row r="3243" spans="1:12">
      <c r="A3243" s="827" t="s">
        <v>14100</v>
      </c>
      <c r="B3243" s="828"/>
      <c r="C3243" s="828"/>
      <c r="D3243" s="828"/>
      <c r="E3243" s="828"/>
      <c r="F3243" s="828"/>
      <c r="G3243" s="828"/>
      <c r="H3243" s="828"/>
      <c r="I3243" s="641"/>
      <c r="J3243" s="641"/>
      <c r="K3243" s="641"/>
      <c r="L3243" s="642"/>
    </row>
    <row r="3244" spans="1:12" ht="17.100000000000001" customHeight="1">
      <c r="A3244" s="640" t="s">
        <v>14994</v>
      </c>
      <c r="B3244" s="643" t="s">
        <v>14089</v>
      </c>
      <c r="C3244" s="641" t="s">
        <v>14088</v>
      </c>
      <c r="D3244" s="641" t="s">
        <v>14087</v>
      </c>
      <c r="E3244" s="644" t="s">
        <v>14085</v>
      </c>
      <c r="F3244" s="829" t="s">
        <v>14083</v>
      </c>
      <c r="G3244" s="829"/>
      <c r="H3244" s="829" t="s">
        <v>14993</v>
      </c>
      <c r="I3244" s="829"/>
      <c r="J3244" s="829" t="s">
        <v>14082</v>
      </c>
      <c r="K3244" s="829"/>
      <c r="L3244" s="830"/>
    </row>
    <row r="3245" spans="1:12" ht="24" customHeight="1">
      <c r="A3245" s="664" t="s">
        <v>14073</v>
      </c>
      <c r="B3245" s="660" t="s">
        <v>14103</v>
      </c>
      <c r="C3245" s="659" t="s">
        <v>7</v>
      </c>
      <c r="D3245" s="659" t="s">
        <v>11501</v>
      </c>
      <c r="E3245" s="661" t="s">
        <v>26</v>
      </c>
      <c r="F3245" s="831" t="s">
        <v>14992</v>
      </c>
      <c r="G3245" s="831"/>
      <c r="H3245" s="831">
        <v>0.15803809999999999</v>
      </c>
      <c r="I3245" s="831"/>
      <c r="J3245" s="832">
        <v>0.34770000000000001</v>
      </c>
      <c r="K3245" s="832"/>
      <c r="L3245" s="833"/>
    </row>
    <row r="3246" spans="1:12" ht="24" customHeight="1">
      <c r="A3246" s="664" t="s">
        <v>14073</v>
      </c>
      <c r="B3246" s="660" t="s">
        <v>14101</v>
      </c>
      <c r="C3246" s="659" t="s">
        <v>7</v>
      </c>
      <c r="D3246" s="659" t="s">
        <v>11582</v>
      </c>
      <c r="E3246" s="661" t="s">
        <v>26</v>
      </c>
      <c r="F3246" s="831" t="s">
        <v>14991</v>
      </c>
      <c r="G3246" s="831"/>
      <c r="H3246" s="831">
        <v>0.15803809999999999</v>
      </c>
      <c r="I3246" s="831"/>
      <c r="J3246" s="832">
        <v>5.5300000000000002E-2</v>
      </c>
      <c r="K3246" s="832"/>
      <c r="L3246" s="833"/>
    </row>
    <row r="3247" spans="1:12" ht="17.100000000000001" customHeight="1">
      <c r="A3247" s="645"/>
      <c r="B3247" s="643"/>
      <c r="C3247" s="643"/>
      <c r="D3247" s="643"/>
      <c r="E3247" s="643"/>
      <c r="F3247" s="643"/>
      <c r="G3247" s="643"/>
      <c r="H3247" s="643"/>
      <c r="I3247" s="643"/>
      <c r="J3247" s="643" t="s">
        <v>14990</v>
      </c>
      <c r="K3247" s="643"/>
      <c r="L3247" s="646" t="s">
        <v>15597</v>
      </c>
    </row>
    <row r="3248" spans="1:12" ht="17.100000000000001" customHeight="1">
      <c r="A3248" s="640" t="s">
        <v>14988</v>
      </c>
      <c r="B3248" s="641"/>
      <c r="C3248" s="641"/>
      <c r="D3248" s="641"/>
      <c r="E3248" s="641"/>
      <c r="F3248" s="641"/>
      <c r="G3248" s="641"/>
      <c r="H3248" s="641"/>
      <c r="I3248" s="641"/>
      <c r="J3248" s="641"/>
      <c r="K3248" s="641"/>
      <c r="L3248" s="642"/>
    </row>
    <row r="3249" spans="1:12" ht="17.100000000000001" customHeight="1">
      <c r="A3249" s="645"/>
      <c r="B3249" s="643"/>
      <c r="C3249" s="643"/>
      <c r="D3249" s="643"/>
      <c r="E3249" s="643"/>
      <c r="F3249" s="643"/>
      <c r="G3249" s="643"/>
      <c r="H3249" s="643"/>
      <c r="I3249" s="643"/>
      <c r="J3249" s="643" t="s">
        <v>14987</v>
      </c>
      <c r="K3249" s="643"/>
      <c r="L3249" s="646" t="s">
        <v>15975</v>
      </c>
    </row>
    <row r="3250" spans="1:12" ht="17.100000000000001" customHeight="1">
      <c r="A3250" s="645"/>
      <c r="B3250" s="643"/>
      <c r="C3250" s="643"/>
      <c r="D3250" s="643"/>
      <c r="E3250" s="643"/>
      <c r="F3250" s="643"/>
      <c r="G3250" s="643"/>
      <c r="H3250" s="643"/>
      <c r="I3250" s="643"/>
      <c r="J3250" s="643" t="s">
        <v>14985</v>
      </c>
      <c r="K3250" s="643" t="s">
        <v>14984</v>
      </c>
      <c r="L3250" s="646" t="s">
        <v>15974</v>
      </c>
    </row>
    <row r="3251" spans="1:12" ht="17.100000000000001" customHeight="1">
      <c r="A3251" s="645"/>
      <c r="B3251" s="643"/>
      <c r="C3251" s="643"/>
      <c r="D3251" s="643"/>
      <c r="E3251" s="643"/>
      <c r="F3251" s="643"/>
      <c r="G3251" s="643"/>
      <c r="H3251" s="643"/>
      <c r="I3251" s="643"/>
      <c r="J3251" s="643" t="s">
        <v>14982</v>
      </c>
      <c r="K3251" s="643"/>
      <c r="L3251" s="646" t="s">
        <v>15973</v>
      </c>
    </row>
    <row r="3252" spans="1:12" ht="17.100000000000001" customHeight="1">
      <c r="A3252" s="645"/>
      <c r="B3252" s="643"/>
      <c r="C3252" s="643"/>
      <c r="D3252" s="643"/>
      <c r="E3252" s="643"/>
      <c r="F3252" s="643"/>
      <c r="G3252" s="643"/>
      <c r="H3252" s="643"/>
      <c r="I3252" s="643"/>
      <c r="J3252" s="643" t="s">
        <v>14980</v>
      </c>
      <c r="K3252" s="643" t="s">
        <v>14873</v>
      </c>
      <c r="L3252" s="646" t="s">
        <v>15972</v>
      </c>
    </row>
    <row r="3253" spans="1:12" ht="17.100000000000001" customHeight="1">
      <c r="A3253" s="645"/>
      <c r="B3253" s="643"/>
      <c r="C3253" s="643"/>
      <c r="D3253" s="643"/>
      <c r="E3253" s="643"/>
      <c r="F3253" s="643"/>
      <c r="G3253" s="643"/>
      <c r="H3253" s="643"/>
      <c r="I3253" s="643"/>
      <c r="J3253" s="643" t="s">
        <v>14978</v>
      </c>
      <c r="K3253" s="643"/>
      <c r="L3253" s="646" t="s">
        <v>15971</v>
      </c>
    </row>
    <row r="3254" spans="1:12" ht="30" customHeight="1">
      <c r="A3254" s="647"/>
      <c r="B3254" s="644"/>
      <c r="C3254" s="644"/>
      <c r="D3254" s="644"/>
      <c r="E3254" s="644"/>
      <c r="F3254" s="644"/>
      <c r="G3254" s="644"/>
      <c r="H3254" s="644"/>
      <c r="I3254" s="644"/>
      <c r="J3254" s="644"/>
      <c r="K3254" s="644"/>
      <c r="L3254" s="648"/>
    </row>
    <row r="3255" spans="1:12" ht="36" customHeight="1">
      <c r="A3255" s="662" t="s">
        <v>15970</v>
      </c>
      <c r="B3255" s="657" t="s">
        <v>14625</v>
      </c>
      <c r="C3255" s="656" t="s">
        <v>7</v>
      </c>
      <c r="D3255" s="656" t="s">
        <v>2115</v>
      </c>
      <c r="E3255" s="658" t="s">
        <v>49</v>
      </c>
      <c r="F3255" s="657"/>
      <c r="G3255" s="657"/>
      <c r="H3255" s="657"/>
      <c r="I3255" s="657"/>
      <c r="J3255" s="657"/>
      <c r="K3255" s="657"/>
      <c r="L3255" s="663"/>
    </row>
    <row r="3256" spans="1:12">
      <c r="A3256" s="827" t="s">
        <v>14098</v>
      </c>
      <c r="B3256" s="828"/>
      <c r="C3256" s="828"/>
      <c r="D3256" s="828"/>
      <c r="E3256" s="828"/>
      <c r="F3256" s="828"/>
      <c r="G3256" s="828"/>
      <c r="H3256" s="828"/>
      <c r="I3256" s="641"/>
      <c r="J3256" s="641"/>
      <c r="K3256" s="641"/>
      <c r="L3256" s="642"/>
    </row>
    <row r="3257" spans="1:12" ht="17.100000000000001" customHeight="1">
      <c r="A3257" s="640" t="s">
        <v>14994</v>
      </c>
      <c r="B3257" s="643" t="s">
        <v>14089</v>
      </c>
      <c r="C3257" s="641" t="s">
        <v>14088</v>
      </c>
      <c r="D3257" s="641" t="s">
        <v>14087</v>
      </c>
      <c r="E3257" s="644" t="s">
        <v>14085</v>
      </c>
      <c r="F3257" s="829" t="s">
        <v>14083</v>
      </c>
      <c r="G3257" s="829"/>
      <c r="H3257" s="829" t="s">
        <v>14993</v>
      </c>
      <c r="I3257" s="829"/>
      <c r="J3257" s="829" t="s">
        <v>14082</v>
      </c>
      <c r="K3257" s="829"/>
      <c r="L3257" s="830"/>
    </row>
    <row r="3258" spans="1:12" ht="24" customHeight="1">
      <c r="A3258" s="664" t="s">
        <v>14073</v>
      </c>
      <c r="B3258" s="660" t="s">
        <v>14277</v>
      </c>
      <c r="C3258" s="659" t="s">
        <v>7</v>
      </c>
      <c r="D3258" s="659" t="s">
        <v>11564</v>
      </c>
      <c r="E3258" s="661" t="s">
        <v>26</v>
      </c>
      <c r="F3258" s="831" t="s">
        <v>15249</v>
      </c>
      <c r="G3258" s="831"/>
      <c r="H3258" s="831">
        <v>0.75730030000000004</v>
      </c>
      <c r="I3258" s="831"/>
      <c r="J3258" s="832">
        <v>0.62860000000000005</v>
      </c>
      <c r="K3258" s="832"/>
      <c r="L3258" s="833"/>
    </row>
    <row r="3259" spans="1:12" ht="24" customHeight="1">
      <c r="A3259" s="664" t="s">
        <v>14073</v>
      </c>
      <c r="B3259" s="660" t="s">
        <v>14276</v>
      </c>
      <c r="C3259" s="659" t="s">
        <v>7</v>
      </c>
      <c r="D3259" s="659" t="s">
        <v>11590</v>
      </c>
      <c r="E3259" s="661" t="s">
        <v>26</v>
      </c>
      <c r="F3259" s="831" t="s">
        <v>15248</v>
      </c>
      <c r="G3259" s="831"/>
      <c r="H3259" s="831">
        <v>0.75730030000000004</v>
      </c>
      <c r="I3259" s="831"/>
      <c r="J3259" s="832">
        <v>0.18179999999999999</v>
      </c>
      <c r="K3259" s="832"/>
      <c r="L3259" s="833"/>
    </row>
    <row r="3260" spans="1:12" ht="17.100000000000001" customHeight="1">
      <c r="A3260" s="645"/>
      <c r="B3260" s="643"/>
      <c r="C3260" s="643"/>
      <c r="D3260" s="643"/>
      <c r="E3260" s="643"/>
      <c r="F3260" s="643"/>
      <c r="G3260" s="643"/>
      <c r="H3260" s="643"/>
      <c r="I3260" s="643"/>
      <c r="J3260" s="643" t="s">
        <v>14990</v>
      </c>
      <c r="K3260" s="643"/>
      <c r="L3260" s="646" t="s">
        <v>15186</v>
      </c>
    </row>
    <row r="3261" spans="1:12">
      <c r="A3261" s="827" t="s">
        <v>14092</v>
      </c>
      <c r="B3261" s="828"/>
      <c r="C3261" s="828"/>
      <c r="D3261" s="828"/>
      <c r="E3261" s="828"/>
      <c r="F3261" s="828"/>
      <c r="G3261" s="828"/>
      <c r="H3261" s="828"/>
      <c r="I3261" s="641"/>
      <c r="J3261" s="641"/>
      <c r="K3261" s="641"/>
      <c r="L3261" s="642"/>
    </row>
    <row r="3262" spans="1:12" ht="17.100000000000001" customHeight="1">
      <c r="A3262" s="640" t="s">
        <v>14994</v>
      </c>
      <c r="B3262" s="643" t="s">
        <v>14089</v>
      </c>
      <c r="C3262" s="641" t="s">
        <v>14088</v>
      </c>
      <c r="D3262" s="641" t="s">
        <v>14087</v>
      </c>
      <c r="E3262" s="644" t="s">
        <v>14085</v>
      </c>
      <c r="F3262" s="829" t="s">
        <v>14083</v>
      </c>
      <c r="G3262" s="829"/>
      <c r="H3262" s="829" t="s">
        <v>14993</v>
      </c>
      <c r="I3262" s="829"/>
      <c r="J3262" s="829" t="s">
        <v>14082</v>
      </c>
      <c r="K3262" s="829"/>
      <c r="L3262" s="830"/>
    </row>
    <row r="3263" spans="1:12" ht="24" customHeight="1">
      <c r="A3263" s="664" t="s">
        <v>14073</v>
      </c>
      <c r="B3263" s="660" t="s">
        <v>14290</v>
      </c>
      <c r="C3263" s="659" t="s">
        <v>7</v>
      </c>
      <c r="D3263" s="659" t="s">
        <v>5473</v>
      </c>
      <c r="E3263" s="661" t="s">
        <v>26</v>
      </c>
      <c r="F3263" s="831" t="s">
        <v>15246</v>
      </c>
      <c r="G3263" s="831"/>
      <c r="H3263" s="831">
        <v>0.3835847</v>
      </c>
      <c r="I3263" s="831"/>
      <c r="J3263" s="832">
        <v>1.9523999999999999</v>
      </c>
      <c r="K3263" s="832"/>
      <c r="L3263" s="833"/>
    </row>
    <row r="3264" spans="1:12" ht="24" customHeight="1">
      <c r="A3264" s="664" t="s">
        <v>14073</v>
      </c>
      <c r="B3264" s="660" t="s">
        <v>14278</v>
      </c>
      <c r="C3264" s="659" t="s">
        <v>7</v>
      </c>
      <c r="D3264" s="659" t="s">
        <v>6260</v>
      </c>
      <c r="E3264" s="661" t="s">
        <v>26</v>
      </c>
      <c r="F3264" s="831" t="s">
        <v>15040</v>
      </c>
      <c r="G3264" s="831"/>
      <c r="H3264" s="831">
        <v>0.3835847</v>
      </c>
      <c r="I3264" s="831"/>
      <c r="J3264" s="832">
        <v>2.758</v>
      </c>
      <c r="K3264" s="832"/>
      <c r="L3264" s="833"/>
    </row>
    <row r="3265" spans="1:12" ht="17.100000000000001" customHeight="1">
      <c r="A3265" s="645"/>
      <c r="B3265" s="643"/>
      <c r="C3265" s="643"/>
      <c r="D3265" s="643"/>
      <c r="E3265" s="643"/>
      <c r="F3265" s="643"/>
      <c r="G3265" s="643"/>
      <c r="H3265" s="643"/>
      <c r="I3265" s="643"/>
      <c r="J3265" s="643" t="s">
        <v>14990</v>
      </c>
      <c r="K3265" s="643"/>
      <c r="L3265" s="646" t="s">
        <v>15969</v>
      </c>
    </row>
    <row r="3266" spans="1:12">
      <c r="A3266" s="827" t="s">
        <v>14071</v>
      </c>
      <c r="B3266" s="828"/>
      <c r="C3266" s="828"/>
      <c r="D3266" s="828"/>
      <c r="E3266" s="828"/>
      <c r="F3266" s="828"/>
      <c r="G3266" s="828"/>
      <c r="H3266" s="828"/>
      <c r="I3266" s="641"/>
      <c r="J3266" s="641"/>
      <c r="K3266" s="641"/>
      <c r="L3266" s="642"/>
    </row>
    <row r="3267" spans="1:12" ht="17.100000000000001" customHeight="1">
      <c r="A3267" s="640" t="s">
        <v>14994</v>
      </c>
      <c r="B3267" s="643" t="s">
        <v>14089</v>
      </c>
      <c r="C3267" s="641" t="s">
        <v>14088</v>
      </c>
      <c r="D3267" s="641" t="s">
        <v>14087</v>
      </c>
      <c r="E3267" s="644" t="s">
        <v>14085</v>
      </c>
      <c r="F3267" s="829" t="s">
        <v>14083</v>
      </c>
      <c r="G3267" s="829"/>
      <c r="H3267" s="829" t="s">
        <v>14993</v>
      </c>
      <c r="I3267" s="829"/>
      <c r="J3267" s="829" t="s">
        <v>14082</v>
      </c>
      <c r="K3267" s="829"/>
      <c r="L3267" s="830"/>
    </row>
    <row r="3268" spans="1:12" ht="24" customHeight="1">
      <c r="A3268" s="664" t="s">
        <v>14073</v>
      </c>
      <c r="B3268" s="660" t="s">
        <v>14439</v>
      </c>
      <c r="C3268" s="659" t="s">
        <v>7</v>
      </c>
      <c r="D3268" s="659" t="s">
        <v>9083</v>
      </c>
      <c r="E3268" s="661" t="s">
        <v>49</v>
      </c>
      <c r="F3268" s="831" t="s">
        <v>15348</v>
      </c>
      <c r="G3268" s="831"/>
      <c r="H3268" s="831">
        <v>5.7000000000000002E-2</v>
      </c>
      <c r="I3268" s="831"/>
      <c r="J3268" s="832">
        <v>0.1</v>
      </c>
      <c r="K3268" s="832"/>
      <c r="L3268" s="833"/>
    </row>
    <row r="3269" spans="1:12" ht="24" customHeight="1">
      <c r="A3269" s="664" t="s">
        <v>14073</v>
      </c>
      <c r="B3269" s="660" t="s">
        <v>14440</v>
      </c>
      <c r="C3269" s="659" t="s">
        <v>7</v>
      </c>
      <c r="D3269" s="659" t="s">
        <v>5456</v>
      </c>
      <c r="E3269" s="661" t="s">
        <v>49</v>
      </c>
      <c r="F3269" s="831" t="s">
        <v>15347</v>
      </c>
      <c r="G3269" s="831"/>
      <c r="H3269" s="831">
        <v>1.4800000000000001E-2</v>
      </c>
      <c r="I3269" s="831"/>
      <c r="J3269" s="832">
        <v>1.18</v>
      </c>
      <c r="K3269" s="832"/>
      <c r="L3269" s="833"/>
    </row>
    <row r="3270" spans="1:12" ht="24" customHeight="1">
      <c r="A3270" s="664" t="s">
        <v>14073</v>
      </c>
      <c r="B3270" s="660" t="s">
        <v>14438</v>
      </c>
      <c r="C3270" s="659" t="s">
        <v>7</v>
      </c>
      <c r="D3270" s="659" t="s">
        <v>8116</v>
      </c>
      <c r="E3270" s="661" t="s">
        <v>49</v>
      </c>
      <c r="F3270" s="831" t="s">
        <v>15346</v>
      </c>
      <c r="G3270" s="831"/>
      <c r="H3270" s="831">
        <v>2.2499999999999999E-2</v>
      </c>
      <c r="I3270" s="831"/>
      <c r="J3270" s="832">
        <v>1.56</v>
      </c>
      <c r="K3270" s="832"/>
      <c r="L3270" s="833"/>
    </row>
    <row r="3271" spans="1:12" ht="36" customHeight="1">
      <c r="A3271" s="664" t="s">
        <v>14073</v>
      </c>
      <c r="B3271" s="660" t="s">
        <v>14622</v>
      </c>
      <c r="C3271" s="659" t="s">
        <v>7</v>
      </c>
      <c r="D3271" s="659" t="s">
        <v>8112</v>
      </c>
      <c r="E3271" s="661" t="s">
        <v>49</v>
      </c>
      <c r="F3271" s="831" t="s">
        <v>15968</v>
      </c>
      <c r="G3271" s="831"/>
      <c r="H3271" s="831">
        <v>0.03</v>
      </c>
      <c r="I3271" s="831"/>
      <c r="J3271" s="832">
        <v>0.87</v>
      </c>
      <c r="K3271" s="832"/>
      <c r="L3271" s="833"/>
    </row>
    <row r="3272" spans="1:12" ht="24" customHeight="1">
      <c r="A3272" s="664" t="s">
        <v>14073</v>
      </c>
      <c r="B3272" s="660" t="s">
        <v>14624</v>
      </c>
      <c r="C3272" s="659" t="s">
        <v>7</v>
      </c>
      <c r="D3272" s="659" t="s">
        <v>5481</v>
      </c>
      <c r="E3272" s="661" t="s">
        <v>49</v>
      </c>
      <c r="F3272" s="831" t="s">
        <v>15967</v>
      </c>
      <c r="G3272" s="831"/>
      <c r="H3272" s="831">
        <v>1</v>
      </c>
      <c r="I3272" s="831"/>
      <c r="J3272" s="832">
        <v>2.63</v>
      </c>
      <c r="K3272" s="832"/>
      <c r="L3272" s="833"/>
    </row>
    <row r="3273" spans="1:12" ht="24" customHeight="1">
      <c r="A3273" s="664" t="s">
        <v>14073</v>
      </c>
      <c r="B3273" s="660" t="s">
        <v>14623</v>
      </c>
      <c r="C3273" s="659" t="s">
        <v>7</v>
      </c>
      <c r="D3273" s="659" t="s">
        <v>7652</v>
      </c>
      <c r="E3273" s="661" t="s">
        <v>49</v>
      </c>
      <c r="F3273" s="831" t="s">
        <v>15966</v>
      </c>
      <c r="G3273" s="831"/>
      <c r="H3273" s="831">
        <v>1</v>
      </c>
      <c r="I3273" s="831"/>
      <c r="J3273" s="832">
        <v>36.49</v>
      </c>
      <c r="K3273" s="832"/>
      <c r="L3273" s="833"/>
    </row>
    <row r="3274" spans="1:12" ht="17.100000000000001" customHeight="1">
      <c r="A3274" s="645"/>
      <c r="B3274" s="643"/>
      <c r="C3274" s="643"/>
      <c r="D3274" s="643"/>
      <c r="E3274" s="643"/>
      <c r="F3274" s="643"/>
      <c r="G3274" s="643"/>
      <c r="H3274" s="643"/>
      <c r="I3274" s="643"/>
      <c r="J3274" s="643" t="s">
        <v>14990</v>
      </c>
      <c r="K3274" s="643"/>
      <c r="L3274" s="646" t="s">
        <v>15965</v>
      </c>
    </row>
    <row r="3275" spans="1:12">
      <c r="A3275" s="827" t="s">
        <v>14094</v>
      </c>
      <c r="B3275" s="828"/>
      <c r="C3275" s="828"/>
      <c r="D3275" s="828"/>
      <c r="E3275" s="828"/>
      <c r="F3275" s="828"/>
      <c r="G3275" s="828"/>
      <c r="H3275" s="828"/>
      <c r="I3275" s="641"/>
      <c r="J3275" s="641"/>
      <c r="K3275" s="641"/>
      <c r="L3275" s="642"/>
    </row>
    <row r="3276" spans="1:12" ht="17.100000000000001" customHeight="1">
      <c r="A3276" s="640" t="s">
        <v>14994</v>
      </c>
      <c r="B3276" s="643" t="s">
        <v>14089</v>
      </c>
      <c r="C3276" s="641" t="s">
        <v>14088</v>
      </c>
      <c r="D3276" s="641" t="s">
        <v>14087</v>
      </c>
      <c r="E3276" s="644" t="s">
        <v>14085</v>
      </c>
      <c r="F3276" s="829" t="s">
        <v>14083</v>
      </c>
      <c r="G3276" s="829"/>
      <c r="H3276" s="829" t="s">
        <v>14993</v>
      </c>
      <c r="I3276" s="829"/>
      <c r="J3276" s="829" t="s">
        <v>14082</v>
      </c>
      <c r="K3276" s="829"/>
      <c r="L3276" s="830"/>
    </row>
    <row r="3277" spans="1:12" ht="24" customHeight="1">
      <c r="A3277" s="664" t="s">
        <v>14073</v>
      </c>
      <c r="B3277" s="660" t="s">
        <v>14095</v>
      </c>
      <c r="C3277" s="659" t="s">
        <v>7</v>
      </c>
      <c r="D3277" s="659" t="s">
        <v>11736</v>
      </c>
      <c r="E3277" s="661" t="s">
        <v>26</v>
      </c>
      <c r="F3277" s="831" t="s">
        <v>14996</v>
      </c>
      <c r="G3277" s="831"/>
      <c r="H3277" s="831">
        <v>0.75730030000000004</v>
      </c>
      <c r="I3277" s="831"/>
      <c r="J3277" s="832">
        <v>0.53769999999999996</v>
      </c>
      <c r="K3277" s="832"/>
      <c r="L3277" s="833"/>
    </row>
    <row r="3278" spans="1:12" ht="17.100000000000001" customHeight="1">
      <c r="A3278" s="645"/>
      <c r="B3278" s="643"/>
      <c r="C3278" s="643"/>
      <c r="D3278" s="643"/>
      <c r="E3278" s="643"/>
      <c r="F3278" s="643"/>
      <c r="G3278" s="643"/>
      <c r="H3278" s="643"/>
      <c r="I3278" s="643"/>
      <c r="J3278" s="643" t="s">
        <v>14990</v>
      </c>
      <c r="K3278" s="643"/>
      <c r="L3278" s="646" t="s">
        <v>15955</v>
      </c>
    </row>
    <row r="3279" spans="1:12">
      <c r="A3279" s="827" t="s">
        <v>14096</v>
      </c>
      <c r="B3279" s="828"/>
      <c r="C3279" s="828"/>
      <c r="D3279" s="828"/>
      <c r="E3279" s="828"/>
      <c r="F3279" s="828"/>
      <c r="G3279" s="828"/>
      <c r="H3279" s="828"/>
      <c r="I3279" s="641"/>
      <c r="J3279" s="641"/>
      <c r="K3279" s="641"/>
      <c r="L3279" s="642"/>
    </row>
    <row r="3280" spans="1:12" ht="17.100000000000001" customHeight="1">
      <c r="A3280" s="640" t="s">
        <v>14994</v>
      </c>
      <c r="B3280" s="643" t="s">
        <v>14089</v>
      </c>
      <c r="C3280" s="641" t="s">
        <v>14088</v>
      </c>
      <c r="D3280" s="641" t="s">
        <v>14087</v>
      </c>
      <c r="E3280" s="644" t="s">
        <v>14085</v>
      </c>
      <c r="F3280" s="829" t="s">
        <v>14083</v>
      </c>
      <c r="G3280" s="829"/>
      <c r="H3280" s="829" t="s">
        <v>14993</v>
      </c>
      <c r="I3280" s="829"/>
      <c r="J3280" s="829" t="s">
        <v>14082</v>
      </c>
      <c r="K3280" s="829"/>
      <c r="L3280" s="830"/>
    </row>
    <row r="3281" spans="1:12" ht="24" customHeight="1">
      <c r="A3281" s="664" t="s">
        <v>14073</v>
      </c>
      <c r="B3281" s="660" t="s">
        <v>14097</v>
      </c>
      <c r="C3281" s="659" t="s">
        <v>7</v>
      </c>
      <c r="D3281" s="659" t="s">
        <v>11676</v>
      </c>
      <c r="E3281" s="661" t="s">
        <v>26</v>
      </c>
      <c r="F3281" s="831" t="s">
        <v>14995</v>
      </c>
      <c r="G3281" s="831"/>
      <c r="H3281" s="831">
        <v>0.75730030000000004</v>
      </c>
      <c r="I3281" s="831"/>
      <c r="J3281" s="832">
        <v>5.2999999999999999E-2</v>
      </c>
      <c r="K3281" s="832"/>
      <c r="L3281" s="833"/>
    </row>
    <row r="3282" spans="1:12" ht="17.100000000000001" customHeight="1">
      <c r="A3282" s="645"/>
      <c r="B3282" s="643"/>
      <c r="C3282" s="643"/>
      <c r="D3282" s="643"/>
      <c r="E3282" s="643"/>
      <c r="F3282" s="643"/>
      <c r="G3282" s="643"/>
      <c r="H3282" s="643"/>
      <c r="I3282" s="643"/>
      <c r="J3282" s="643" t="s">
        <v>14990</v>
      </c>
      <c r="K3282" s="643"/>
      <c r="L3282" s="646" t="s">
        <v>15297</v>
      </c>
    </row>
    <row r="3283" spans="1:12">
      <c r="A3283" s="827" t="s">
        <v>14100</v>
      </c>
      <c r="B3283" s="828"/>
      <c r="C3283" s="828"/>
      <c r="D3283" s="828"/>
      <c r="E3283" s="828"/>
      <c r="F3283" s="828"/>
      <c r="G3283" s="828"/>
      <c r="H3283" s="828"/>
      <c r="I3283" s="641"/>
      <c r="J3283" s="641"/>
      <c r="K3283" s="641"/>
      <c r="L3283" s="642"/>
    </row>
    <row r="3284" spans="1:12" ht="17.100000000000001" customHeight="1">
      <c r="A3284" s="640" t="s">
        <v>14994</v>
      </c>
      <c r="B3284" s="643" t="s">
        <v>14089</v>
      </c>
      <c r="C3284" s="641" t="s">
        <v>14088</v>
      </c>
      <c r="D3284" s="641" t="s">
        <v>14087</v>
      </c>
      <c r="E3284" s="644" t="s">
        <v>14085</v>
      </c>
      <c r="F3284" s="829" t="s">
        <v>14083</v>
      </c>
      <c r="G3284" s="829"/>
      <c r="H3284" s="829" t="s">
        <v>14993</v>
      </c>
      <c r="I3284" s="829"/>
      <c r="J3284" s="829" t="s">
        <v>14082</v>
      </c>
      <c r="K3284" s="829"/>
      <c r="L3284" s="830"/>
    </row>
    <row r="3285" spans="1:12" ht="24" customHeight="1">
      <c r="A3285" s="664" t="s">
        <v>14073</v>
      </c>
      <c r="B3285" s="660" t="s">
        <v>14103</v>
      </c>
      <c r="C3285" s="659" t="s">
        <v>7</v>
      </c>
      <c r="D3285" s="659" t="s">
        <v>11501</v>
      </c>
      <c r="E3285" s="661" t="s">
        <v>26</v>
      </c>
      <c r="F3285" s="831" t="s">
        <v>14992</v>
      </c>
      <c r="G3285" s="831"/>
      <c r="H3285" s="831">
        <v>0.75730030000000004</v>
      </c>
      <c r="I3285" s="831"/>
      <c r="J3285" s="832">
        <v>1.6660999999999999</v>
      </c>
      <c r="K3285" s="832"/>
      <c r="L3285" s="833"/>
    </row>
    <row r="3286" spans="1:12" ht="24" customHeight="1">
      <c r="A3286" s="664" t="s">
        <v>14073</v>
      </c>
      <c r="B3286" s="660" t="s">
        <v>14101</v>
      </c>
      <c r="C3286" s="659" t="s">
        <v>7</v>
      </c>
      <c r="D3286" s="659" t="s">
        <v>11582</v>
      </c>
      <c r="E3286" s="661" t="s">
        <v>26</v>
      </c>
      <c r="F3286" s="831" t="s">
        <v>14991</v>
      </c>
      <c r="G3286" s="831"/>
      <c r="H3286" s="831">
        <v>0.75730030000000004</v>
      </c>
      <c r="I3286" s="831"/>
      <c r="J3286" s="832">
        <v>0.2651</v>
      </c>
      <c r="K3286" s="832"/>
      <c r="L3286" s="833"/>
    </row>
    <row r="3287" spans="1:12" ht="17.100000000000001" customHeight="1">
      <c r="A3287" s="645"/>
      <c r="B3287" s="643"/>
      <c r="C3287" s="643"/>
      <c r="D3287" s="643"/>
      <c r="E3287" s="643"/>
      <c r="F3287" s="643"/>
      <c r="G3287" s="643"/>
      <c r="H3287" s="643"/>
      <c r="I3287" s="643"/>
      <c r="J3287" s="643" t="s">
        <v>14990</v>
      </c>
      <c r="K3287" s="643"/>
      <c r="L3287" s="646" t="s">
        <v>15964</v>
      </c>
    </row>
    <row r="3288" spans="1:12" ht="17.100000000000001" customHeight="1">
      <c r="A3288" s="640" t="s">
        <v>14988</v>
      </c>
      <c r="B3288" s="641"/>
      <c r="C3288" s="641"/>
      <c r="D3288" s="641"/>
      <c r="E3288" s="641"/>
      <c r="F3288" s="641"/>
      <c r="G3288" s="641"/>
      <c r="H3288" s="641"/>
      <c r="I3288" s="641"/>
      <c r="J3288" s="641"/>
      <c r="K3288" s="641"/>
      <c r="L3288" s="642"/>
    </row>
    <row r="3289" spans="1:12" ht="17.100000000000001" customHeight="1">
      <c r="A3289" s="645"/>
      <c r="B3289" s="643"/>
      <c r="C3289" s="643"/>
      <c r="D3289" s="643"/>
      <c r="E3289" s="643"/>
      <c r="F3289" s="643"/>
      <c r="G3289" s="643"/>
      <c r="H3289" s="643"/>
      <c r="I3289" s="643"/>
      <c r="J3289" s="643" t="s">
        <v>14987</v>
      </c>
      <c r="K3289" s="643"/>
      <c r="L3289" s="646" t="s">
        <v>15963</v>
      </c>
    </row>
    <row r="3290" spans="1:12" ht="17.100000000000001" customHeight="1">
      <c r="A3290" s="645"/>
      <c r="B3290" s="643"/>
      <c r="C3290" s="643"/>
      <c r="D3290" s="643"/>
      <c r="E3290" s="643"/>
      <c r="F3290" s="643"/>
      <c r="G3290" s="643"/>
      <c r="H3290" s="643"/>
      <c r="I3290" s="643"/>
      <c r="J3290" s="643" t="s">
        <v>14985</v>
      </c>
      <c r="K3290" s="643" t="s">
        <v>14984</v>
      </c>
      <c r="L3290" s="646" t="s">
        <v>15962</v>
      </c>
    </row>
    <row r="3291" spans="1:12" ht="17.100000000000001" customHeight="1">
      <c r="A3291" s="645"/>
      <c r="B3291" s="643"/>
      <c r="C3291" s="643"/>
      <c r="D3291" s="643"/>
      <c r="E3291" s="643"/>
      <c r="F3291" s="643"/>
      <c r="G3291" s="643"/>
      <c r="H3291" s="643"/>
      <c r="I3291" s="643"/>
      <c r="J3291" s="643" t="s">
        <v>14982</v>
      </c>
      <c r="K3291" s="643"/>
      <c r="L3291" s="646" t="s">
        <v>15961</v>
      </c>
    </row>
    <row r="3292" spans="1:12" ht="17.100000000000001" customHeight="1">
      <c r="A3292" s="645"/>
      <c r="B3292" s="643"/>
      <c r="C3292" s="643"/>
      <c r="D3292" s="643"/>
      <c r="E3292" s="643"/>
      <c r="F3292" s="643"/>
      <c r="G3292" s="643"/>
      <c r="H3292" s="643"/>
      <c r="I3292" s="643"/>
      <c r="J3292" s="643" t="s">
        <v>14980</v>
      </c>
      <c r="K3292" s="643" t="s">
        <v>14873</v>
      </c>
      <c r="L3292" s="646" t="s">
        <v>15718</v>
      </c>
    </row>
    <row r="3293" spans="1:12" ht="17.100000000000001" customHeight="1">
      <c r="A3293" s="645"/>
      <c r="B3293" s="643"/>
      <c r="C3293" s="643"/>
      <c r="D3293" s="643"/>
      <c r="E3293" s="643"/>
      <c r="F3293" s="643"/>
      <c r="G3293" s="643"/>
      <c r="H3293" s="643"/>
      <c r="I3293" s="643"/>
      <c r="J3293" s="643" t="s">
        <v>14978</v>
      </c>
      <c r="K3293" s="643"/>
      <c r="L3293" s="646" t="s">
        <v>15960</v>
      </c>
    </row>
    <row r="3294" spans="1:12" ht="30" customHeight="1">
      <c r="A3294" s="647"/>
      <c r="B3294" s="644"/>
      <c r="C3294" s="644"/>
      <c r="D3294" s="644"/>
      <c r="E3294" s="644"/>
      <c r="F3294" s="644"/>
      <c r="G3294" s="644"/>
      <c r="H3294" s="644"/>
      <c r="I3294" s="644"/>
      <c r="J3294" s="644"/>
      <c r="K3294" s="644"/>
      <c r="L3294" s="648"/>
    </row>
    <row r="3295" spans="1:12" ht="24" customHeight="1">
      <c r="A3295" s="662" t="s">
        <v>15959</v>
      </c>
      <c r="B3295" s="657" t="s">
        <v>14620</v>
      </c>
      <c r="C3295" s="656" t="s">
        <v>7</v>
      </c>
      <c r="D3295" s="656" t="s">
        <v>11097</v>
      </c>
      <c r="E3295" s="658" t="s">
        <v>49</v>
      </c>
      <c r="F3295" s="657"/>
      <c r="G3295" s="657"/>
      <c r="H3295" s="657"/>
      <c r="I3295" s="657"/>
      <c r="J3295" s="657"/>
      <c r="K3295" s="657"/>
      <c r="L3295" s="663"/>
    </row>
    <row r="3296" spans="1:12">
      <c r="A3296" s="827" t="s">
        <v>14098</v>
      </c>
      <c r="B3296" s="828"/>
      <c r="C3296" s="828"/>
      <c r="D3296" s="828"/>
      <c r="E3296" s="828"/>
      <c r="F3296" s="828"/>
      <c r="G3296" s="828"/>
      <c r="H3296" s="828"/>
      <c r="I3296" s="641"/>
      <c r="J3296" s="641"/>
      <c r="K3296" s="641"/>
      <c r="L3296" s="642"/>
    </row>
    <row r="3297" spans="1:12" ht="17.100000000000001" customHeight="1">
      <c r="A3297" s="640" t="s">
        <v>14994</v>
      </c>
      <c r="B3297" s="643" t="s">
        <v>14089</v>
      </c>
      <c r="C3297" s="641" t="s">
        <v>14088</v>
      </c>
      <c r="D3297" s="641" t="s">
        <v>14087</v>
      </c>
      <c r="E3297" s="644" t="s">
        <v>14085</v>
      </c>
      <c r="F3297" s="829" t="s">
        <v>14083</v>
      </c>
      <c r="G3297" s="829"/>
      <c r="H3297" s="829" t="s">
        <v>14993</v>
      </c>
      <c r="I3297" s="829"/>
      <c r="J3297" s="829" t="s">
        <v>14082</v>
      </c>
      <c r="K3297" s="829"/>
      <c r="L3297" s="830"/>
    </row>
    <row r="3298" spans="1:12" ht="24" customHeight="1">
      <c r="A3298" s="664" t="s">
        <v>14073</v>
      </c>
      <c r="B3298" s="660" t="s">
        <v>14319</v>
      </c>
      <c r="C3298" s="659" t="s">
        <v>7</v>
      </c>
      <c r="D3298" s="659" t="s">
        <v>8018</v>
      </c>
      <c r="E3298" s="661" t="s">
        <v>49</v>
      </c>
      <c r="F3298" s="831" t="s">
        <v>15200</v>
      </c>
      <c r="G3298" s="831"/>
      <c r="H3298" s="831">
        <v>1.9999999999999999E-7</v>
      </c>
      <c r="I3298" s="831"/>
      <c r="J3298" s="832">
        <v>2.3999999999999998E-3</v>
      </c>
      <c r="K3298" s="832"/>
      <c r="L3298" s="833"/>
    </row>
    <row r="3299" spans="1:12" ht="24" customHeight="1">
      <c r="A3299" s="664" t="s">
        <v>14073</v>
      </c>
      <c r="B3299" s="660" t="s">
        <v>14214</v>
      </c>
      <c r="C3299" s="659" t="s">
        <v>7</v>
      </c>
      <c r="D3299" s="659" t="s">
        <v>11569</v>
      </c>
      <c r="E3299" s="661" t="s">
        <v>26</v>
      </c>
      <c r="F3299" s="831" t="s">
        <v>15202</v>
      </c>
      <c r="G3299" s="831"/>
      <c r="H3299" s="831">
        <v>1.8698E-3</v>
      </c>
      <c r="I3299" s="831"/>
      <c r="J3299" s="832">
        <v>1.1999999999999999E-3</v>
      </c>
      <c r="K3299" s="832"/>
      <c r="L3299" s="833"/>
    </row>
    <row r="3300" spans="1:12" ht="24" customHeight="1">
      <c r="A3300" s="664" t="s">
        <v>14073</v>
      </c>
      <c r="B3300" s="660" t="s">
        <v>14213</v>
      </c>
      <c r="C3300" s="659" t="s">
        <v>7</v>
      </c>
      <c r="D3300" s="659" t="s">
        <v>11595</v>
      </c>
      <c r="E3300" s="661" t="s">
        <v>26</v>
      </c>
      <c r="F3300" s="831" t="s">
        <v>15028</v>
      </c>
      <c r="G3300" s="831"/>
      <c r="H3300" s="831">
        <v>1.8698E-3</v>
      </c>
      <c r="I3300" s="831"/>
      <c r="J3300" s="832">
        <v>0</v>
      </c>
      <c r="K3300" s="832"/>
      <c r="L3300" s="833"/>
    </row>
    <row r="3301" spans="1:12" ht="24" customHeight="1">
      <c r="A3301" s="664" t="s">
        <v>14073</v>
      </c>
      <c r="B3301" s="660" t="s">
        <v>14102</v>
      </c>
      <c r="C3301" s="659" t="s">
        <v>7</v>
      </c>
      <c r="D3301" s="659" t="s">
        <v>11571</v>
      </c>
      <c r="E3301" s="661" t="s">
        <v>26</v>
      </c>
      <c r="F3301" s="831" t="s">
        <v>15001</v>
      </c>
      <c r="G3301" s="831"/>
      <c r="H3301" s="831">
        <v>0.37540950000000001</v>
      </c>
      <c r="I3301" s="831"/>
      <c r="J3301" s="832">
        <v>0.3604</v>
      </c>
      <c r="K3301" s="832"/>
      <c r="L3301" s="833"/>
    </row>
    <row r="3302" spans="1:12" ht="24" customHeight="1">
      <c r="A3302" s="664" t="s">
        <v>14073</v>
      </c>
      <c r="B3302" s="660" t="s">
        <v>14099</v>
      </c>
      <c r="C3302" s="659" t="s">
        <v>7</v>
      </c>
      <c r="D3302" s="659" t="s">
        <v>11597</v>
      </c>
      <c r="E3302" s="661" t="s">
        <v>26</v>
      </c>
      <c r="F3302" s="831" t="s">
        <v>15000</v>
      </c>
      <c r="G3302" s="831"/>
      <c r="H3302" s="831">
        <v>0.37540950000000001</v>
      </c>
      <c r="I3302" s="831"/>
      <c r="J3302" s="832">
        <v>0.18770000000000001</v>
      </c>
      <c r="K3302" s="832"/>
      <c r="L3302" s="833"/>
    </row>
    <row r="3303" spans="1:12" ht="24" customHeight="1">
      <c r="A3303" s="664" t="s">
        <v>14073</v>
      </c>
      <c r="B3303" s="660" t="s">
        <v>14146</v>
      </c>
      <c r="C3303" s="659" t="s">
        <v>7</v>
      </c>
      <c r="D3303" s="659" t="s">
        <v>11575</v>
      </c>
      <c r="E3303" s="661" t="s">
        <v>26</v>
      </c>
      <c r="F3303" s="831" t="s">
        <v>15058</v>
      </c>
      <c r="G3303" s="831"/>
      <c r="H3303" s="831">
        <v>0.38991789999999998</v>
      </c>
      <c r="I3303" s="831"/>
      <c r="J3303" s="832">
        <v>0.3977</v>
      </c>
      <c r="K3303" s="832"/>
      <c r="L3303" s="833"/>
    </row>
    <row r="3304" spans="1:12" ht="24" customHeight="1">
      <c r="A3304" s="664" t="s">
        <v>14073</v>
      </c>
      <c r="B3304" s="660" t="s">
        <v>14145</v>
      </c>
      <c r="C3304" s="659" t="s">
        <v>7</v>
      </c>
      <c r="D3304" s="659" t="s">
        <v>11601</v>
      </c>
      <c r="E3304" s="661" t="s">
        <v>26</v>
      </c>
      <c r="F3304" s="831" t="s">
        <v>15057</v>
      </c>
      <c r="G3304" s="831"/>
      <c r="H3304" s="831">
        <v>0.38991789999999998</v>
      </c>
      <c r="I3304" s="831"/>
      <c r="J3304" s="832">
        <v>0.1482</v>
      </c>
      <c r="K3304" s="832"/>
      <c r="L3304" s="833"/>
    </row>
    <row r="3305" spans="1:12" ht="17.100000000000001" customHeight="1">
      <c r="A3305" s="645"/>
      <c r="B3305" s="643"/>
      <c r="C3305" s="643"/>
      <c r="D3305" s="643"/>
      <c r="E3305" s="643"/>
      <c r="F3305" s="643"/>
      <c r="G3305" s="643"/>
      <c r="H3305" s="643"/>
      <c r="I3305" s="643"/>
      <c r="J3305" s="643" t="s">
        <v>14990</v>
      </c>
      <c r="K3305" s="643"/>
      <c r="L3305" s="646" t="s">
        <v>15310</v>
      </c>
    </row>
    <row r="3306" spans="1:12">
      <c r="A3306" s="827" t="s">
        <v>14092</v>
      </c>
      <c r="B3306" s="828"/>
      <c r="C3306" s="828"/>
      <c r="D3306" s="828"/>
      <c r="E3306" s="828"/>
      <c r="F3306" s="828"/>
      <c r="G3306" s="828"/>
      <c r="H3306" s="828"/>
      <c r="I3306" s="641"/>
      <c r="J3306" s="641"/>
      <c r="K3306" s="641"/>
      <c r="L3306" s="642"/>
    </row>
    <row r="3307" spans="1:12" ht="17.100000000000001" customHeight="1">
      <c r="A3307" s="640" t="s">
        <v>14994</v>
      </c>
      <c r="B3307" s="643" t="s">
        <v>14089</v>
      </c>
      <c r="C3307" s="641" t="s">
        <v>14088</v>
      </c>
      <c r="D3307" s="641" t="s">
        <v>14087</v>
      </c>
      <c r="E3307" s="644" t="s">
        <v>14085</v>
      </c>
      <c r="F3307" s="829" t="s">
        <v>14083</v>
      </c>
      <c r="G3307" s="829"/>
      <c r="H3307" s="829" t="s">
        <v>14993</v>
      </c>
      <c r="I3307" s="829"/>
      <c r="J3307" s="829" t="s">
        <v>14082</v>
      </c>
      <c r="K3307" s="829"/>
      <c r="L3307" s="830"/>
    </row>
    <row r="3308" spans="1:12" ht="24" customHeight="1">
      <c r="A3308" s="664" t="s">
        <v>14073</v>
      </c>
      <c r="B3308" s="660" t="s">
        <v>14218</v>
      </c>
      <c r="C3308" s="659" t="s">
        <v>7</v>
      </c>
      <c r="D3308" s="659" t="s">
        <v>10165</v>
      </c>
      <c r="E3308" s="661" t="s">
        <v>26</v>
      </c>
      <c r="F3308" s="831" t="s">
        <v>15197</v>
      </c>
      <c r="G3308" s="831"/>
      <c r="H3308" s="831">
        <v>1.8835E-3</v>
      </c>
      <c r="I3308" s="831"/>
      <c r="J3308" s="832">
        <v>9.5999999999999992E-3</v>
      </c>
      <c r="K3308" s="832"/>
      <c r="L3308" s="833"/>
    </row>
    <row r="3309" spans="1:12" ht="24" customHeight="1">
      <c r="A3309" s="664" t="s">
        <v>14073</v>
      </c>
      <c r="B3309" s="660" t="s">
        <v>14210</v>
      </c>
      <c r="C3309" s="659" t="s">
        <v>7</v>
      </c>
      <c r="D3309" s="659" t="s">
        <v>6795</v>
      </c>
      <c r="E3309" s="661" t="s">
        <v>26</v>
      </c>
      <c r="F3309" s="831" t="s">
        <v>14998</v>
      </c>
      <c r="G3309" s="831"/>
      <c r="H3309" s="831">
        <v>0.38068059999999998</v>
      </c>
      <c r="I3309" s="831"/>
      <c r="J3309" s="832">
        <v>2.6457000000000002</v>
      </c>
      <c r="K3309" s="832"/>
      <c r="L3309" s="833"/>
    </row>
    <row r="3310" spans="1:12" ht="24" customHeight="1">
      <c r="A3310" s="664" t="s">
        <v>14073</v>
      </c>
      <c r="B3310" s="660" t="s">
        <v>14144</v>
      </c>
      <c r="C3310" s="659" t="s">
        <v>7</v>
      </c>
      <c r="D3310" s="659" t="s">
        <v>10168</v>
      </c>
      <c r="E3310" s="661" t="s">
        <v>26</v>
      </c>
      <c r="F3310" s="831" t="s">
        <v>15055</v>
      </c>
      <c r="G3310" s="831"/>
      <c r="H3310" s="831">
        <v>0.39539269999999999</v>
      </c>
      <c r="I3310" s="831"/>
      <c r="J3310" s="832">
        <v>2.0442</v>
      </c>
      <c r="K3310" s="832"/>
      <c r="L3310" s="833"/>
    </row>
    <row r="3311" spans="1:12" ht="17.100000000000001" customHeight="1">
      <c r="A3311" s="645"/>
      <c r="B3311" s="643"/>
      <c r="C3311" s="643"/>
      <c r="D3311" s="643"/>
      <c r="E3311" s="643"/>
      <c r="F3311" s="643"/>
      <c r="G3311" s="643"/>
      <c r="H3311" s="643"/>
      <c r="I3311" s="643"/>
      <c r="J3311" s="643" t="s">
        <v>14990</v>
      </c>
      <c r="K3311" s="643"/>
      <c r="L3311" s="646" t="s">
        <v>15958</v>
      </c>
    </row>
    <row r="3312" spans="1:12">
      <c r="A3312" s="827" t="s">
        <v>14071</v>
      </c>
      <c r="B3312" s="828"/>
      <c r="C3312" s="828"/>
      <c r="D3312" s="828"/>
      <c r="E3312" s="828"/>
      <c r="F3312" s="828"/>
      <c r="G3312" s="828"/>
      <c r="H3312" s="828"/>
      <c r="I3312" s="641"/>
      <c r="J3312" s="641"/>
      <c r="K3312" s="641"/>
      <c r="L3312" s="642"/>
    </row>
    <row r="3313" spans="1:12" ht="17.100000000000001" customHeight="1">
      <c r="A3313" s="640" t="s">
        <v>14994</v>
      </c>
      <c r="B3313" s="643" t="s">
        <v>14089</v>
      </c>
      <c r="C3313" s="641" t="s">
        <v>14088</v>
      </c>
      <c r="D3313" s="641" t="s">
        <v>14087</v>
      </c>
      <c r="E3313" s="644" t="s">
        <v>14085</v>
      </c>
      <c r="F3313" s="829" t="s">
        <v>14083</v>
      </c>
      <c r="G3313" s="829"/>
      <c r="H3313" s="829" t="s">
        <v>14993</v>
      </c>
      <c r="I3313" s="829"/>
      <c r="J3313" s="829" t="s">
        <v>14082</v>
      </c>
      <c r="K3313" s="829"/>
      <c r="L3313" s="830"/>
    </row>
    <row r="3314" spans="1:12" ht="36" customHeight="1">
      <c r="A3314" s="664" t="s">
        <v>14073</v>
      </c>
      <c r="B3314" s="660" t="s">
        <v>14619</v>
      </c>
      <c r="C3314" s="659" t="s">
        <v>7</v>
      </c>
      <c r="D3314" s="659" t="s">
        <v>8563</v>
      </c>
      <c r="E3314" s="661" t="s">
        <v>49</v>
      </c>
      <c r="F3314" s="831" t="s">
        <v>15957</v>
      </c>
      <c r="G3314" s="831"/>
      <c r="H3314" s="831">
        <v>1</v>
      </c>
      <c r="I3314" s="831"/>
      <c r="J3314" s="832">
        <v>381.03</v>
      </c>
      <c r="K3314" s="832"/>
      <c r="L3314" s="833"/>
    </row>
    <row r="3315" spans="1:12" ht="24" customHeight="1">
      <c r="A3315" s="664" t="s">
        <v>14073</v>
      </c>
      <c r="B3315" s="660" t="s">
        <v>14256</v>
      </c>
      <c r="C3315" s="659" t="s">
        <v>7</v>
      </c>
      <c r="D3315" s="659" t="s">
        <v>5513</v>
      </c>
      <c r="E3315" s="661" t="s">
        <v>14118</v>
      </c>
      <c r="F3315" s="831" t="s">
        <v>15180</v>
      </c>
      <c r="G3315" s="831"/>
      <c r="H3315" s="831">
        <v>1.54644E-2</v>
      </c>
      <c r="I3315" s="831"/>
      <c r="J3315" s="832">
        <v>0.96650000000000003</v>
      </c>
      <c r="K3315" s="832"/>
      <c r="L3315" s="833"/>
    </row>
    <row r="3316" spans="1:12" ht="24" customHeight="1">
      <c r="A3316" s="664" t="s">
        <v>14073</v>
      </c>
      <c r="B3316" s="660" t="s">
        <v>14185</v>
      </c>
      <c r="C3316" s="659" t="s">
        <v>7</v>
      </c>
      <c r="D3316" s="659" t="s">
        <v>6687</v>
      </c>
      <c r="E3316" s="661" t="s">
        <v>82</v>
      </c>
      <c r="F3316" s="831" t="s">
        <v>15177</v>
      </c>
      <c r="G3316" s="831"/>
      <c r="H3316" s="831">
        <v>9.992E-4</v>
      </c>
      <c r="I3316" s="831"/>
      <c r="J3316" s="832">
        <v>4.7000000000000002E-3</v>
      </c>
      <c r="K3316" s="832"/>
      <c r="L3316" s="833"/>
    </row>
    <row r="3317" spans="1:12" ht="17.100000000000001" customHeight="1">
      <c r="A3317" s="645"/>
      <c r="B3317" s="643"/>
      <c r="C3317" s="643"/>
      <c r="D3317" s="643"/>
      <c r="E3317" s="643"/>
      <c r="F3317" s="643"/>
      <c r="G3317" s="643"/>
      <c r="H3317" s="643"/>
      <c r="I3317" s="643"/>
      <c r="J3317" s="643" t="s">
        <v>14990</v>
      </c>
      <c r="K3317" s="643"/>
      <c r="L3317" s="646" t="s">
        <v>15956</v>
      </c>
    </row>
    <row r="3318" spans="1:12">
      <c r="A3318" s="827" t="s">
        <v>14094</v>
      </c>
      <c r="B3318" s="828"/>
      <c r="C3318" s="828"/>
      <c r="D3318" s="828"/>
      <c r="E3318" s="828"/>
      <c r="F3318" s="828"/>
      <c r="G3318" s="828"/>
      <c r="H3318" s="828"/>
      <c r="I3318" s="641"/>
      <c r="J3318" s="641"/>
      <c r="K3318" s="641"/>
      <c r="L3318" s="642"/>
    </row>
    <row r="3319" spans="1:12" ht="17.100000000000001" customHeight="1">
      <c r="A3319" s="640" t="s">
        <v>14994</v>
      </c>
      <c r="B3319" s="643" t="s">
        <v>14089</v>
      </c>
      <c r="C3319" s="641" t="s">
        <v>14088</v>
      </c>
      <c r="D3319" s="641" t="s">
        <v>14087</v>
      </c>
      <c r="E3319" s="644" t="s">
        <v>14085</v>
      </c>
      <c r="F3319" s="829" t="s">
        <v>14083</v>
      </c>
      <c r="G3319" s="829"/>
      <c r="H3319" s="829" t="s">
        <v>14993</v>
      </c>
      <c r="I3319" s="829"/>
      <c r="J3319" s="829" t="s">
        <v>14082</v>
      </c>
      <c r="K3319" s="829"/>
      <c r="L3319" s="830"/>
    </row>
    <row r="3320" spans="1:12" ht="24" customHeight="1">
      <c r="A3320" s="664" t="s">
        <v>14073</v>
      </c>
      <c r="B3320" s="660" t="s">
        <v>14095</v>
      </c>
      <c r="C3320" s="659" t="s">
        <v>7</v>
      </c>
      <c r="D3320" s="659" t="s">
        <v>11736</v>
      </c>
      <c r="E3320" s="661" t="s">
        <v>26</v>
      </c>
      <c r="F3320" s="831" t="s">
        <v>14996</v>
      </c>
      <c r="G3320" s="831"/>
      <c r="H3320" s="831">
        <v>0.76719720000000002</v>
      </c>
      <c r="I3320" s="831"/>
      <c r="J3320" s="832">
        <v>0.54469999999999996</v>
      </c>
      <c r="K3320" s="832"/>
      <c r="L3320" s="833"/>
    </row>
    <row r="3321" spans="1:12" ht="17.100000000000001" customHeight="1">
      <c r="A3321" s="645"/>
      <c r="B3321" s="643"/>
      <c r="C3321" s="643"/>
      <c r="D3321" s="643"/>
      <c r="E3321" s="643"/>
      <c r="F3321" s="643"/>
      <c r="G3321" s="643"/>
      <c r="H3321" s="643"/>
      <c r="I3321" s="643"/>
      <c r="J3321" s="643" t="s">
        <v>14990</v>
      </c>
      <c r="K3321" s="643"/>
      <c r="L3321" s="646" t="s">
        <v>15955</v>
      </c>
    </row>
    <row r="3322" spans="1:12">
      <c r="A3322" s="827" t="s">
        <v>14096</v>
      </c>
      <c r="B3322" s="828"/>
      <c r="C3322" s="828"/>
      <c r="D3322" s="828"/>
      <c r="E3322" s="828"/>
      <c r="F3322" s="828"/>
      <c r="G3322" s="828"/>
      <c r="H3322" s="828"/>
      <c r="I3322" s="641"/>
      <c r="J3322" s="641"/>
      <c r="K3322" s="641"/>
      <c r="L3322" s="642"/>
    </row>
    <row r="3323" spans="1:12" ht="17.100000000000001" customHeight="1">
      <c r="A3323" s="640" t="s">
        <v>14994</v>
      </c>
      <c r="B3323" s="643" t="s">
        <v>14089</v>
      </c>
      <c r="C3323" s="641" t="s">
        <v>14088</v>
      </c>
      <c r="D3323" s="641" t="s">
        <v>14087</v>
      </c>
      <c r="E3323" s="644" t="s">
        <v>14085</v>
      </c>
      <c r="F3323" s="829" t="s">
        <v>14083</v>
      </c>
      <c r="G3323" s="829"/>
      <c r="H3323" s="829" t="s">
        <v>14993</v>
      </c>
      <c r="I3323" s="829"/>
      <c r="J3323" s="829" t="s">
        <v>14082</v>
      </c>
      <c r="K3323" s="829"/>
      <c r="L3323" s="830"/>
    </row>
    <row r="3324" spans="1:12" ht="24" customHeight="1">
      <c r="A3324" s="664" t="s">
        <v>14073</v>
      </c>
      <c r="B3324" s="660" t="s">
        <v>14097</v>
      </c>
      <c r="C3324" s="659" t="s">
        <v>7</v>
      </c>
      <c r="D3324" s="659" t="s">
        <v>11676</v>
      </c>
      <c r="E3324" s="661" t="s">
        <v>26</v>
      </c>
      <c r="F3324" s="831" t="s">
        <v>14995</v>
      </c>
      <c r="G3324" s="831"/>
      <c r="H3324" s="831">
        <v>0.76719720000000002</v>
      </c>
      <c r="I3324" s="831"/>
      <c r="J3324" s="832">
        <v>5.3699999999999998E-2</v>
      </c>
      <c r="K3324" s="832"/>
      <c r="L3324" s="833"/>
    </row>
    <row r="3325" spans="1:12" ht="17.100000000000001" customHeight="1">
      <c r="A3325" s="645"/>
      <c r="B3325" s="643"/>
      <c r="C3325" s="643"/>
      <c r="D3325" s="643"/>
      <c r="E3325" s="643"/>
      <c r="F3325" s="643"/>
      <c r="G3325" s="643"/>
      <c r="H3325" s="643"/>
      <c r="I3325" s="643"/>
      <c r="J3325" s="643" t="s">
        <v>14990</v>
      </c>
      <c r="K3325" s="643"/>
      <c r="L3325" s="646" t="s">
        <v>15297</v>
      </c>
    </row>
    <row r="3326" spans="1:12">
      <c r="A3326" s="827" t="s">
        <v>14100</v>
      </c>
      <c r="B3326" s="828"/>
      <c r="C3326" s="828"/>
      <c r="D3326" s="828"/>
      <c r="E3326" s="828"/>
      <c r="F3326" s="828"/>
      <c r="G3326" s="828"/>
      <c r="H3326" s="828"/>
      <c r="I3326" s="641"/>
      <c r="J3326" s="641"/>
      <c r="K3326" s="641"/>
      <c r="L3326" s="642"/>
    </row>
    <row r="3327" spans="1:12" ht="17.100000000000001" customHeight="1">
      <c r="A3327" s="640" t="s">
        <v>14994</v>
      </c>
      <c r="B3327" s="643" t="s">
        <v>14089</v>
      </c>
      <c r="C3327" s="641" t="s">
        <v>14088</v>
      </c>
      <c r="D3327" s="641" t="s">
        <v>14087</v>
      </c>
      <c r="E3327" s="644" t="s">
        <v>14085</v>
      </c>
      <c r="F3327" s="829" t="s">
        <v>14083</v>
      </c>
      <c r="G3327" s="829"/>
      <c r="H3327" s="829" t="s">
        <v>14993</v>
      </c>
      <c r="I3327" s="829"/>
      <c r="J3327" s="829" t="s">
        <v>14082</v>
      </c>
      <c r="K3327" s="829"/>
      <c r="L3327" s="830"/>
    </row>
    <row r="3328" spans="1:12" ht="24" customHeight="1">
      <c r="A3328" s="664" t="s">
        <v>14073</v>
      </c>
      <c r="B3328" s="660" t="s">
        <v>14103</v>
      </c>
      <c r="C3328" s="659" t="s">
        <v>7</v>
      </c>
      <c r="D3328" s="659" t="s">
        <v>11501</v>
      </c>
      <c r="E3328" s="661" t="s">
        <v>26</v>
      </c>
      <c r="F3328" s="831" t="s">
        <v>14992</v>
      </c>
      <c r="G3328" s="831"/>
      <c r="H3328" s="831">
        <v>0.76719720000000002</v>
      </c>
      <c r="I3328" s="831"/>
      <c r="J3328" s="832">
        <v>1.6878</v>
      </c>
      <c r="K3328" s="832"/>
      <c r="L3328" s="833"/>
    </row>
    <row r="3329" spans="1:12" ht="24" customHeight="1">
      <c r="A3329" s="664" t="s">
        <v>14073</v>
      </c>
      <c r="B3329" s="660" t="s">
        <v>14101</v>
      </c>
      <c r="C3329" s="659" t="s">
        <v>7</v>
      </c>
      <c r="D3329" s="659" t="s">
        <v>11582</v>
      </c>
      <c r="E3329" s="661" t="s">
        <v>26</v>
      </c>
      <c r="F3329" s="831" t="s">
        <v>14991</v>
      </c>
      <c r="G3329" s="831"/>
      <c r="H3329" s="831">
        <v>0.76719720000000002</v>
      </c>
      <c r="I3329" s="831"/>
      <c r="J3329" s="832">
        <v>0.26850000000000002</v>
      </c>
      <c r="K3329" s="832"/>
      <c r="L3329" s="833"/>
    </row>
    <row r="3330" spans="1:12" ht="17.100000000000001" customHeight="1">
      <c r="A3330" s="645"/>
      <c r="B3330" s="643"/>
      <c r="C3330" s="643"/>
      <c r="D3330" s="643"/>
      <c r="E3330" s="643"/>
      <c r="F3330" s="643"/>
      <c r="G3330" s="643"/>
      <c r="H3330" s="643"/>
      <c r="I3330" s="643"/>
      <c r="J3330" s="643" t="s">
        <v>14990</v>
      </c>
      <c r="K3330" s="643"/>
      <c r="L3330" s="646" t="s">
        <v>15244</v>
      </c>
    </row>
    <row r="3331" spans="1:12" ht="17.100000000000001" customHeight="1">
      <c r="A3331" s="640" t="s">
        <v>14988</v>
      </c>
      <c r="B3331" s="641"/>
      <c r="C3331" s="641"/>
      <c r="D3331" s="641"/>
      <c r="E3331" s="641"/>
      <c r="F3331" s="641"/>
      <c r="G3331" s="641"/>
      <c r="H3331" s="641"/>
      <c r="I3331" s="641"/>
      <c r="J3331" s="641"/>
      <c r="K3331" s="641"/>
      <c r="L3331" s="642"/>
    </row>
    <row r="3332" spans="1:12" ht="17.100000000000001" customHeight="1">
      <c r="A3332" s="645"/>
      <c r="B3332" s="643"/>
      <c r="C3332" s="643"/>
      <c r="D3332" s="643"/>
      <c r="E3332" s="643"/>
      <c r="F3332" s="643"/>
      <c r="G3332" s="643"/>
      <c r="H3332" s="643"/>
      <c r="I3332" s="643"/>
      <c r="J3332" s="643" t="s">
        <v>14987</v>
      </c>
      <c r="K3332" s="643"/>
      <c r="L3332" s="646" t="s">
        <v>15954</v>
      </c>
    </row>
    <row r="3333" spans="1:12" ht="17.100000000000001" customHeight="1">
      <c r="A3333" s="645"/>
      <c r="B3333" s="643"/>
      <c r="C3333" s="643"/>
      <c r="D3333" s="643"/>
      <c r="E3333" s="643"/>
      <c r="F3333" s="643"/>
      <c r="G3333" s="643"/>
      <c r="H3333" s="643"/>
      <c r="I3333" s="643"/>
      <c r="J3333" s="643" t="s">
        <v>14985</v>
      </c>
      <c r="K3333" s="643" t="s">
        <v>14984</v>
      </c>
      <c r="L3333" s="646" t="s">
        <v>15953</v>
      </c>
    </row>
    <row r="3334" spans="1:12" ht="17.100000000000001" customHeight="1">
      <c r="A3334" s="645"/>
      <c r="B3334" s="643"/>
      <c r="C3334" s="643"/>
      <c r="D3334" s="643"/>
      <c r="E3334" s="643"/>
      <c r="F3334" s="643"/>
      <c r="G3334" s="643"/>
      <c r="H3334" s="643"/>
      <c r="I3334" s="643"/>
      <c r="J3334" s="643" t="s">
        <v>14982</v>
      </c>
      <c r="K3334" s="643"/>
      <c r="L3334" s="646" t="s">
        <v>15952</v>
      </c>
    </row>
    <row r="3335" spans="1:12" ht="17.100000000000001" customHeight="1">
      <c r="A3335" s="645"/>
      <c r="B3335" s="643"/>
      <c r="C3335" s="643"/>
      <c r="D3335" s="643"/>
      <c r="E3335" s="643"/>
      <c r="F3335" s="643"/>
      <c r="G3335" s="643"/>
      <c r="H3335" s="643"/>
      <c r="I3335" s="643"/>
      <c r="J3335" s="643" t="s">
        <v>14980</v>
      </c>
      <c r="K3335" s="643" t="s">
        <v>14873</v>
      </c>
      <c r="L3335" s="646" t="s">
        <v>15951</v>
      </c>
    </row>
    <row r="3336" spans="1:12" ht="17.100000000000001" customHeight="1">
      <c r="A3336" s="645"/>
      <c r="B3336" s="643"/>
      <c r="C3336" s="643"/>
      <c r="D3336" s="643"/>
      <c r="E3336" s="643"/>
      <c r="F3336" s="643"/>
      <c r="G3336" s="643"/>
      <c r="H3336" s="643"/>
      <c r="I3336" s="643"/>
      <c r="J3336" s="643" t="s">
        <v>14978</v>
      </c>
      <c r="K3336" s="643"/>
      <c r="L3336" s="646" t="s">
        <v>15950</v>
      </c>
    </row>
    <row r="3337" spans="1:12" ht="30" customHeight="1">
      <c r="A3337" s="647"/>
      <c r="B3337" s="644"/>
      <c r="C3337" s="644"/>
      <c r="D3337" s="644"/>
      <c r="E3337" s="644"/>
      <c r="F3337" s="644"/>
      <c r="G3337" s="644"/>
      <c r="H3337" s="644"/>
      <c r="I3337" s="644"/>
      <c r="J3337" s="644"/>
      <c r="K3337" s="644"/>
      <c r="L3337" s="648"/>
    </row>
    <row r="3338" spans="1:12" ht="48" customHeight="1">
      <c r="A3338" s="662" t="s">
        <v>15949</v>
      </c>
      <c r="B3338" s="657" t="s">
        <v>14617</v>
      </c>
      <c r="C3338" s="656" t="s">
        <v>7</v>
      </c>
      <c r="D3338" s="656" t="s">
        <v>836</v>
      </c>
      <c r="E3338" s="658" t="s">
        <v>49</v>
      </c>
      <c r="F3338" s="657"/>
      <c r="G3338" s="657"/>
      <c r="H3338" s="657"/>
      <c r="I3338" s="657"/>
      <c r="J3338" s="657"/>
      <c r="K3338" s="657"/>
      <c r="L3338" s="663"/>
    </row>
    <row r="3339" spans="1:12">
      <c r="A3339" s="827" t="s">
        <v>14098</v>
      </c>
      <c r="B3339" s="828"/>
      <c r="C3339" s="828"/>
      <c r="D3339" s="828"/>
      <c r="E3339" s="828"/>
      <c r="F3339" s="828"/>
      <c r="G3339" s="828"/>
      <c r="H3339" s="828"/>
      <c r="I3339" s="641"/>
      <c r="J3339" s="641"/>
      <c r="K3339" s="641"/>
      <c r="L3339" s="642"/>
    </row>
    <row r="3340" spans="1:12" ht="17.100000000000001" customHeight="1">
      <c r="A3340" s="640" t="s">
        <v>14994</v>
      </c>
      <c r="B3340" s="643" t="s">
        <v>14089</v>
      </c>
      <c r="C3340" s="641" t="s">
        <v>14088</v>
      </c>
      <c r="D3340" s="641" t="s">
        <v>14087</v>
      </c>
      <c r="E3340" s="644" t="s">
        <v>14085</v>
      </c>
      <c r="F3340" s="829" t="s">
        <v>14083</v>
      </c>
      <c r="G3340" s="829"/>
      <c r="H3340" s="829" t="s">
        <v>14993</v>
      </c>
      <c r="I3340" s="829"/>
      <c r="J3340" s="829" t="s">
        <v>14082</v>
      </c>
      <c r="K3340" s="829"/>
      <c r="L3340" s="830"/>
    </row>
    <row r="3341" spans="1:12" ht="24" customHeight="1">
      <c r="A3341" s="664" t="s">
        <v>14073</v>
      </c>
      <c r="B3341" s="660" t="s">
        <v>14146</v>
      </c>
      <c r="C3341" s="659" t="s">
        <v>7</v>
      </c>
      <c r="D3341" s="659" t="s">
        <v>11575</v>
      </c>
      <c r="E3341" s="661" t="s">
        <v>26</v>
      </c>
      <c r="F3341" s="831" t="s">
        <v>15058</v>
      </c>
      <c r="G3341" s="831"/>
      <c r="H3341" s="831">
        <v>1.1097524999999999</v>
      </c>
      <c r="I3341" s="831"/>
      <c r="J3341" s="832">
        <v>1.1318999999999999</v>
      </c>
      <c r="K3341" s="832"/>
      <c r="L3341" s="833"/>
    </row>
    <row r="3342" spans="1:12" ht="24" customHeight="1">
      <c r="A3342" s="664" t="s">
        <v>14073</v>
      </c>
      <c r="B3342" s="660" t="s">
        <v>14145</v>
      </c>
      <c r="C3342" s="659" t="s">
        <v>7</v>
      </c>
      <c r="D3342" s="659" t="s">
        <v>11601</v>
      </c>
      <c r="E3342" s="661" t="s">
        <v>26</v>
      </c>
      <c r="F3342" s="831" t="s">
        <v>15057</v>
      </c>
      <c r="G3342" s="831"/>
      <c r="H3342" s="831">
        <v>1.1097524999999999</v>
      </c>
      <c r="I3342" s="831"/>
      <c r="J3342" s="832">
        <v>0.42170000000000002</v>
      </c>
      <c r="K3342" s="832"/>
      <c r="L3342" s="833"/>
    </row>
    <row r="3343" spans="1:12" ht="24" customHeight="1">
      <c r="A3343" s="664" t="s">
        <v>14073</v>
      </c>
      <c r="B3343" s="660" t="s">
        <v>14102</v>
      </c>
      <c r="C3343" s="659" t="s">
        <v>7</v>
      </c>
      <c r="D3343" s="659" t="s">
        <v>11571</v>
      </c>
      <c r="E3343" s="661" t="s">
        <v>26</v>
      </c>
      <c r="F3343" s="831" t="s">
        <v>15001</v>
      </c>
      <c r="G3343" s="831"/>
      <c r="H3343" s="831">
        <v>1.9977541999999999</v>
      </c>
      <c r="I3343" s="831"/>
      <c r="J3343" s="832">
        <v>1.9177999999999999</v>
      </c>
      <c r="K3343" s="832"/>
      <c r="L3343" s="833"/>
    </row>
    <row r="3344" spans="1:12" ht="24" customHeight="1">
      <c r="A3344" s="664" t="s">
        <v>14073</v>
      </c>
      <c r="B3344" s="660" t="s">
        <v>14099</v>
      </c>
      <c r="C3344" s="659" t="s">
        <v>7</v>
      </c>
      <c r="D3344" s="659" t="s">
        <v>11597</v>
      </c>
      <c r="E3344" s="661" t="s">
        <v>26</v>
      </c>
      <c r="F3344" s="831" t="s">
        <v>15000</v>
      </c>
      <c r="G3344" s="831"/>
      <c r="H3344" s="831">
        <v>1.9977541999999999</v>
      </c>
      <c r="I3344" s="831"/>
      <c r="J3344" s="832">
        <v>0.99890000000000001</v>
      </c>
      <c r="K3344" s="832"/>
      <c r="L3344" s="833"/>
    </row>
    <row r="3345" spans="1:12" ht="17.100000000000001" customHeight="1">
      <c r="A3345" s="645"/>
      <c r="B3345" s="643"/>
      <c r="C3345" s="643"/>
      <c r="D3345" s="643"/>
      <c r="E3345" s="643"/>
      <c r="F3345" s="643"/>
      <c r="G3345" s="643"/>
      <c r="H3345" s="643"/>
      <c r="I3345" s="643"/>
      <c r="J3345" s="643" t="s">
        <v>14990</v>
      </c>
      <c r="K3345" s="643"/>
      <c r="L3345" s="646" t="s">
        <v>15948</v>
      </c>
    </row>
    <row r="3346" spans="1:12">
      <c r="A3346" s="827" t="s">
        <v>14092</v>
      </c>
      <c r="B3346" s="828"/>
      <c r="C3346" s="828"/>
      <c r="D3346" s="828"/>
      <c r="E3346" s="828"/>
      <c r="F3346" s="828"/>
      <c r="G3346" s="828"/>
      <c r="H3346" s="828"/>
      <c r="I3346" s="641"/>
      <c r="J3346" s="641"/>
      <c r="K3346" s="641"/>
      <c r="L3346" s="642"/>
    </row>
    <row r="3347" spans="1:12" ht="17.100000000000001" customHeight="1">
      <c r="A3347" s="640" t="s">
        <v>14994</v>
      </c>
      <c r="B3347" s="643" t="s">
        <v>14089</v>
      </c>
      <c r="C3347" s="641" t="s">
        <v>14088</v>
      </c>
      <c r="D3347" s="641" t="s">
        <v>14087</v>
      </c>
      <c r="E3347" s="644" t="s">
        <v>14085</v>
      </c>
      <c r="F3347" s="829" t="s">
        <v>14083</v>
      </c>
      <c r="G3347" s="829"/>
      <c r="H3347" s="829" t="s">
        <v>14993</v>
      </c>
      <c r="I3347" s="829"/>
      <c r="J3347" s="829" t="s">
        <v>14082</v>
      </c>
      <c r="K3347" s="829"/>
      <c r="L3347" s="830"/>
    </row>
    <row r="3348" spans="1:12" ht="24" customHeight="1">
      <c r="A3348" s="664" t="s">
        <v>14073</v>
      </c>
      <c r="B3348" s="660" t="s">
        <v>14144</v>
      </c>
      <c r="C3348" s="659" t="s">
        <v>7</v>
      </c>
      <c r="D3348" s="659" t="s">
        <v>10168</v>
      </c>
      <c r="E3348" s="661" t="s">
        <v>26</v>
      </c>
      <c r="F3348" s="831" t="s">
        <v>15055</v>
      </c>
      <c r="G3348" s="831"/>
      <c r="H3348" s="831">
        <v>1.1261638</v>
      </c>
      <c r="I3348" s="831"/>
      <c r="J3348" s="832">
        <v>5.8223000000000003</v>
      </c>
      <c r="K3348" s="832"/>
      <c r="L3348" s="833"/>
    </row>
    <row r="3349" spans="1:12" ht="24" customHeight="1">
      <c r="A3349" s="664" t="s">
        <v>14073</v>
      </c>
      <c r="B3349" s="660" t="s">
        <v>14210</v>
      </c>
      <c r="C3349" s="659" t="s">
        <v>7</v>
      </c>
      <c r="D3349" s="659" t="s">
        <v>6795</v>
      </c>
      <c r="E3349" s="661" t="s">
        <v>26</v>
      </c>
      <c r="F3349" s="831" t="s">
        <v>14998</v>
      </c>
      <c r="G3349" s="831"/>
      <c r="H3349" s="831">
        <v>2.0272975999999998</v>
      </c>
      <c r="I3349" s="831"/>
      <c r="J3349" s="832">
        <v>14.089700000000001</v>
      </c>
      <c r="K3349" s="832"/>
      <c r="L3349" s="833"/>
    </row>
    <row r="3350" spans="1:12" ht="17.100000000000001" customHeight="1">
      <c r="A3350" s="645"/>
      <c r="B3350" s="643"/>
      <c r="C3350" s="643"/>
      <c r="D3350" s="643"/>
      <c r="E3350" s="643"/>
      <c r="F3350" s="643"/>
      <c r="G3350" s="643"/>
      <c r="H3350" s="643"/>
      <c r="I3350" s="643"/>
      <c r="J3350" s="643" t="s">
        <v>14990</v>
      </c>
      <c r="K3350" s="643"/>
      <c r="L3350" s="646" t="s">
        <v>15947</v>
      </c>
    </row>
    <row r="3351" spans="1:12">
      <c r="A3351" s="827" t="s">
        <v>14071</v>
      </c>
      <c r="B3351" s="828"/>
      <c r="C3351" s="828"/>
      <c r="D3351" s="828"/>
      <c r="E3351" s="828"/>
      <c r="F3351" s="828"/>
      <c r="G3351" s="828"/>
      <c r="H3351" s="828"/>
      <c r="I3351" s="641"/>
      <c r="J3351" s="641"/>
      <c r="K3351" s="641"/>
      <c r="L3351" s="642"/>
    </row>
    <row r="3352" spans="1:12" ht="17.100000000000001" customHeight="1">
      <c r="A3352" s="640" t="s">
        <v>14994</v>
      </c>
      <c r="B3352" s="643" t="s">
        <v>14089</v>
      </c>
      <c r="C3352" s="641" t="s">
        <v>14088</v>
      </c>
      <c r="D3352" s="641" t="s">
        <v>14087</v>
      </c>
      <c r="E3352" s="644" t="s">
        <v>14085</v>
      </c>
      <c r="F3352" s="829" t="s">
        <v>14083</v>
      </c>
      <c r="G3352" s="829"/>
      <c r="H3352" s="829" t="s">
        <v>14993</v>
      </c>
      <c r="I3352" s="829"/>
      <c r="J3352" s="829" t="s">
        <v>14082</v>
      </c>
      <c r="K3352" s="829"/>
      <c r="L3352" s="830"/>
    </row>
    <row r="3353" spans="1:12" ht="24" customHeight="1">
      <c r="A3353" s="664" t="s">
        <v>14073</v>
      </c>
      <c r="B3353" s="660" t="s">
        <v>14616</v>
      </c>
      <c r="C3353" s="659" t="s">
        <v>7</v>
      </c>
      <c r="D3353" s="659" t="s">
        <v>7977</v>
      </c>
      <c r="E3353" s="661" t="s">
        <v>49</v>
      </c>
      <c r="F3353" s="831" t="s">
        <v>15946</v>
      </c>
      <c r="G3353" s="831"/>
      <c r="H3353" s="831">
        <v>2</v>
      </c>
      <c r="I3353" s="831"/>
      <c r="J3353" s="832">
        <v>77.22</v>
      </c>
      <c r="K3353" s="832"/>
      <c r="L3353" s="833"/>
    </row>
    <row r="3354" spans="1:12" ht="24" customHeight="1">
      <c r="A3354" s="664" t="s">
        <v>14073</v>
      </c>
      <c r="B3354" s="660" t="s">
        <v>14615</v>
      </c>
      <c r="C3354" s="659" t="s">
        <v>7</v>
      </c>
      <c r="D3354" s="659" t="s">
        <v>7978</v>
      </c>
      <c r="E3354" s="661" t="s">
        <v>49</v>
      </c>
      <c r="F3354" s="831" t="s">
        <v>15945</v>
      </c>
      <c r="G3354" s="831"/>
      <c r="H3354" s="831">
        <v>1</v>
      </c>
      <c r="I3354" s="831"/>
      <c r="J3354" s="832">
        <v>47</v>
      </c>
      <c r="K3354" s="832"/>
      <c r="L3354" s="833"/>
    </row>
    <row r="3355" spans="1:12" ht="24" customHeight="1">
      <c r="A3355" s="664" t="s">
        <v>14073</v>
      </c>
      <c r="B3355" s="660" t="s">
        <v>14614</v>
      </c>
      <c r="C3355" s="659" t="s">
        <v>7</v>
      </c>
      <c r="D3355" s="659" t="s">
        <v>7870</v>
      </c>
      <c r="E3355" s="661" t="s">
        <v>49</v>
      </c>
      <c r="F3355" s="831" t="s">
        <v>15944</v>
      </c>
      <c r="G3355" s="831"/>
      <c r="H3355" s="831">
        <v>2</v>
      </c>
      <c r="I3355" s="831"/>
      <c r="J3355" s="832">
        <v>114.54</v>
      </c>
      <c r="K3355" s="832"/>
      <c r="L3355" s="833"/>
    </row>
    <row r="3356" spans="1:12" ht="24" customHeight="1">
      <c r="A3356" s="664" t="s">
        <v>14073</v>
      </c>
      <c r="B3356" s="660" t="s">
        <v>14313</v>
      </c>
      <c r="C3356" s="659" t="s">
        <v>7</v>
      </c>
      <c r="D3356" s="659" t="s">
        <v>5893</v>
      </c>
      <c r="E3356" s="661" t="s">
        <v>21</v>
      </c>
      <c r="F3356" s="831" t="s">
        <v>15181</v>
      </c>
      <c r="G3356" s="831"/>
      <c r="H3356" s="831">
        <v>1.9230381999999999</v>
      </c>
      <c r="I3356" s="831"/>
      <c r="J3356" s="832">
        <v>0.94230000000000003</v>
      </c>
      <c r="K3356" s="832"/>
      <c r="L3356" s="833"/>
    </row>
    <row r="3357" spans="1:12" ht="24" customHeight="1">
      <c r="A3357" s="664" t="s">
        <v>14073</v>
      </c>
      <c r="B3357" s="660" t="s">
        <v>14256</v>
      </c>
      <c r="C3357" s="659" t="s">
        <v>7</v>
      </c>
      <c r="D3357" s="659" t="s">
        <v>5513</v>
      </c>
      <c r="E3357" s="661" t="s">
        <v>14118</v>
      </c>
      <c r="F3357" s="831" t="s">
        <v>15180</v>
      </c>
      <c r="G3357" s="831"/>
      <c r="H3357" s="831">
        <v>1.13872E-2</v>
      </c>
      <c r="I3357" s="831"/>
      <c r="J3357" s="832">
        <v>0.7117</v>
      </c>
      <c r="K3357" s="832"/>
      <c r="L3357" s="833"/>
    </row>
    <row r="3358" spans="1:12" ht="24" customHeight="1">
      <c r="A3358" s="664" t="s">
        <v>14073</v>
      </c>
      <c r="B3358" s="660" t="s">
        <v>14366</v>
      </c>
      <c r="C3358" s="659" t="s">
        <v>7</v>
      </c>
      <c r="D3358" s="659" t="s">
        <v>5817</v>
      </c>
      <c r="E3358" s="661" t="s">
        <v>21</v>
      </c>
      <c r="F3358" s="831" t="s">
        <v>15309</v>
      </c>
      <c r="G3358" s="831"/>
      <c r="H3358" s="831">
        <v>1.7093784000000001</v>
      </c>
      <c r="I3358" s="831"/>
      <c r="J3358" s="832">
        <v>1.0256000000000001</v>
      </c>
      <c r="K3358" s="832"/>
      <c r="L3358" s="833"/>
    </row>
    <row r="3359" spans="1:12" ht="17.100000000000001" customHeight="1">
      <c r="A3359" s="645"/>
      <c r="B3359" s="643"/>
      <c r="C3359" s="643"/>
      <c r="D3359" s="643"/>
      <c r="E3359" s="643"/>
      <c r="F3359" s="643"/>
      <c r="G3359" s="643"/>
      <c r="H3359" s="643"/>
      <c r="I3359" s="643"/>
      <c r="J3359" s="643" t="s">
        <v>14990</v>
      </c>
      <c r="K3359" s="643"/>
      <c r="L3359" s="646" t="s">
        <v>15943</v>
      </c>
    </row>
    <row r="3360" spans="1:12">
      <c r="A3360" s="827" t="s">
        <v>14094</v>
      </c>
      <c r="B3360" s="828"/>
      <c r="C3360" s="828"/>
      <c r="D3360" s="828"/>
      <c r="E3360" s="828"/>
      <c r="F3360" s="828"/>
      <c r="G3360" s="828"/>
      <c r="H3360" s="828"/>
      <c r="I3360" s="641"/>
      <c r="J3360" s="641"/>
      <c r="K3360" s="641"/>
      <c r="L3360" s="642"/>
    </row>
    <row r="3361" spans="1:12" ht="17.100000000000001" customHeight="1">
      <c r="A3361" s="640" t="s">
        <v>14994</v>
      </c>
      <c r="B3361" s="643" t="s">
        <v>14089</v>
      </c>
      <c r="C3361" s="641" t="s">
        <v>14088</v>
      </c>
      <c r="D3361" s="641" t="s">
        <v>14087</v>
      </c>
      <c r="E3361" s="644" t="s">
        <v>14085</v>
      </c>
      <c r="F3361" s="829" t="s">
        <v>14083</v>
      </c>
      <c r="G3361" s="829"/>
      <c r="H3361" s="829" t="s">
        <v>14993</v>
      </c>
      <c r="I3361" s="829"/>
      <c r="J3361" s="829" t="s">
        <v>14082</v>
      </c>
      <c r="K3361" s="829"/>
      <c r="L3361" s="830"/>
    </row>
    <row r="3362" spans="1:12" ht="24" customHeight="1">
      <c r="A3362" s="664" t="s">
        <v>14073</v>
      </c>
      <c r="B3362" s="660" t="s">
        <v>14095</v>
      </c>
      <c r="C3362" s="659" t="s">
        <v>7</v>
      </c>
      <c r="D3362" s="659" t="s">
        <v>11736</v>
      </c>
      <c r="E3362" s="661" t="s">
        <v>26</v>
      </c>
      <c r="F3362" s="831" t="s">
        <v>14996</v>
      </c>
      <c r="G3362" s="831"/>
      <c r="H3362" s="831">
        <v>3.1075067000000001</v>
      </c>
      <c r="I3362" s="831"/>
      <c r="J3362" s="832">
        <v>2.2063000000000001</v>
      </c>
      <c r="K3362" s="832"/>
      <c r="L3362" s="833"/>
    </row>
    <row r="3363" spans="1:12" ht="17.100000000000001" customHeight="1">
      <c r="A3363" s="645"/>
      <c r="B3363" s="643"/>
      <c r="C3363" s="643"/>
      <c r="D3363" s="643"/>
      <c r="E3363" s="643"/>
      <c r="F3363" s="643"/>
      <c r="G3363" s="643"/>
      <c r="H3363" s="643"/>
      <c r="I3363" s="643"/>
      <c r="J3363" s="643" t="s">
        <v>14990</v>
      </c>
      <c r="K3363" s="643"/>
      <c r="L3363" s="646" t="s">
        <v>15942</v>
      </c>
    </row>
    <row r="3364" spans="1:12">
      <c r="A3364" s="827" t="s">
        <v>14096</v>
      </c>
      <c r="B3364" s="828"/>
      <c r="C3364" s="828"/>
      <c r="D3364" s="828"/>
      <c r="E3364" s="828"/>
      <c r="F3364" s="828"/>
      <c r="G3364" s="828"/>
      <c r="H3364" s="828"/>
      <c r="I3364" s="641"/>
      <c r="J3364" s="641"/>
      <c r="K3364" s="641"/>
      <c r="L3364" s="642"/>
    </row>
    <row r="3365" spans="1:12" ht="17.100000000000001" customHeight="1">
      <c r="A3365" s="640" t="s">
        <v>14994</v>
      </c>
      <c r="B3365" s="643" t="s">
        <v>14089</v>
      </c>
      <c r="C3365" s="641" t="s">
        <v>14088</v>
      </c>
      <c r="D3365" s="641" t="s">
        <v>14087</v>
      </c>
      <c r="E3365" s="644" t="s">
        <v>14085</v>
      </c>
      <c r="F3365" s="829" t="s">
        <v>14083</v>
      </c>
      <c r="G3365" s="829"/>
      <c r="H3365" s="829" t="s">
        <v>14993</v>
      </c>
      <c r="I3365" s="829"/>
      <c r="J3365" s="829" t="s">
        <v>14082</v>
      </c>
      <c r="K3365" s="829"/>
      <c r="L3365" s="830"/>
    </row>
    <row r="3366" spans="1:12" ht="24" customHeight="1">
      <c r="A3366" s="664" t="s">
        <v>14073</v>
      </c>
      <c r="B3366" s="660" t="s">
        <v>14097</v>
      </c>
      <c r="C3366" s="659" t="s">
        <v>7</v>
      </c>
      <c r="D3366" s="659" t="s">
        <v>11676</v>
      </c>
      <c r="E3366" s="661" t="s">
        <v>26</v>
      </c>
      <c r="F3366" s="831" t="s">
        <v>14995</v>
      </c>
      <c r="G3366" s="831"/>
      <c r="H3366" s="831">
        <v>3.1075067000000001</v>
      </c>
      <c r="I3366" s="831"/>
      <c r="J3366" s="832">
        <v>0.2175</v>
      </c>
      <c r="K3366" s="832"/>
      <c r="L3366" s="833"/>
    </row>
    <row r="3367" spans="1:12" ht="17.100000000000001" customHeight="1">
      <c r="A3367" s="645"/>
      <c r="B3367" s="643"/>
      <c r="C3367" s="643"/>
      <c r="D3367" s="643"/>
      <c r="E3367" s="643"/>
      <c r="F3367" s="643"/>
      <c r="G3367" s="643"/>
      <c r="H3367" s="643"/>
      <c r="I3367" s="643"/>
      <c r="J3367" s="643" t="s">
        <v>14990</v>
      </c>
      <c r="K3367" s="643"/>
      <c r="L3367" s="646" t="s">
        <v>15343</v>
      </c>
    </row>
    <row r="3368" spans="1:12">
      <c r="A3368" s="827" t="s">
        <v>14100</v>
      </c>
      <c r="B3368" s="828"/>
      <c r="C3368" s="828"/>
      <c r="D3368" s="828"/>
      <c r="E3368" s="828"/>
      <c r="F3368" s="828"/>
      <c r="G3368" s="828"/>
      <c r="H3368" s="828"/>
      <c r="I3368" s="641"/>
      <c r="J3368" s="641"/>
      <c r="K3368" s="641"/>
      <c r="L3368" s="642"/>
    </row>
    <row r="3369" spans="1:12" ht="17.100000000000001" customHeight="1">
      <c r="A3369" s="640" t="s">
        <v>14994</v>
      </c>
      <c r="B3369" s="643" t="s">
        <v>14089</v>
      </c>
      <c r="C3369" s="641" t="s">
        <v>14088</v>
      </c>
      <c r="D3369" s="641" t="s">
        <v>14087</v>
      </c>
      <c r="E3369" s="644" t="s">
        <v>14085</v>
      </c>
      <c r="F3369" s="829" t="s">
        <v>14083</v>
      </c>
      <c r="G3369" s="829"/>
      <c r="H3369" s="829" t="s">
        <v>14993</v>
      </c>
      <c r="I3369" s="829"/>
      <c r="J3369" s="829" t="s">
        <v>14082</v>
      </c>
      <c r="K3369" s="829"/>
      <c r="L3369" s="830"/>
    </row>
    <row r="3370" spans="1:12" ht="24" customHeight="1">
      <c r="A3370" s="664" t="s">
        <v>14073</v>
      </c>
      <c r="B3370" s="660" t="s">
        <v>14103</v>
      </c>
      <c r="C3370" s="659" t="s">
        <v>7</v>
      </c>
      <c r="D3370" s="659" t="s">
        <v>11501</v>
      </c>
      <c r="E3370" s="661" t="s">
        <v>26</v>
      </c>
      <c r="F3370" s="831" t="s">
        <v>14992</v>
      </c>
      <c r="G3370" s="831"/>
      <c r="H3370" s="831">
        <v>3.1075067000000001</v>
      </c>
      <c r="I3370" s="831"/>
      <c r="J3370" s="832">
        <v>6.8365</v>
      </c>
      <c r="K3370" s="832"/>
      <c r="L3370" s="833"/>
    </row>
    <row r="3371" spans="1:12" ht="24" customHeight="1">
      <c r="A3371" s="664" t="s">
        <v>14073</v>
      </c>
      <c r="B3371" s="660" t="s">
        <v>14101</v>
      </c>
      <c r="C3371" s="659" t="s">
        <v>7</v>
      </c>
      <c r="D3371" s="659" t="s">
        <v>11582</v>
      </c>
      <c r="E3371" s="661" t="s">
        <v>26</v>
      </c>
      <c r="F3371" s="831" t="s">
        <v>14991</v>
      </c>
      <c r="G3371" s="831"/>
      <c r="H3371" s="831">
        <v>3.1075067000000001</v>
      </c>
      <c r="I3371" s="831"/>
      <c r="J3371" s="832">
        <v>1.0875999999999999</v>
      </c>
      <c r="K3371" s="832"/>
      <c r="L3371" s="833"/>
    </row>
    <row r="3372" spans="1:12" ht="17.100000000000001" customHeight="1">
      <c r="A3372" s="645"/>
      <c r="B3372" s="643"/>
      <c r="C3372" s="643"/>
      <c r="D3372" s="643"/>
      <c r="E3372" s="643"/>
      <c r="F3372" s="643"/>
      <c r="G3372" s="643"/>
      <c r="H3372" s="643"/>
      <c r="I3372" s="643"/>
      <c r="J3372" s="643" t="s">
        <v>14990</v>
      </c>
      <c r="K3372" s="643"/>
      <c r="L3372" s="646" t="s">
        <v>15941</v>
      </c>
    </row>
    <row r="3373" spans="1:12" ht="17.100000000000001" customHeight="1">
      <c r="A3373" s="640" t="s">
        <v>14988</v>
      </c>
      <c r="B3373" s="641"/>
      <c r="C3373" s="641"/>
      <c r="D3373" s="641"/>
      <c r="E3373" s="641"/>
      <c r="F3373" s="641"/>
      <c r="G3373" s="641"/>
      <c r="H3373" s="641"/>
      <c r="I3373" s="641"/>
      <c r="J3373" s="641"/>
      <c r="K3373" s="641"/>
      <c r="L3373" s="642"/>
    </row>
    <row r="3374" spans="1:12" ht="17.100000000000001" customHeight="1">
      <c r="A3374" s="645"/>
      <c r="B3374" s="643"/>
      <c r="C3374" s="643"/>
      <c r="D3374" s="643"/>
      <c r="E3374" s="643"/>
      <c r="F3374" s="643"/>
      <c r="G3374" s="643"/>
      <c r="H3374" s="643"/>
      <c r="I3374" s="643"/>
      <c r="J3374" s="643" t="s">
        <v>14987</v>
      </c>
      <c r="K3374" s="643"/>
      <c r="L3374" s="646" t="s">
        <v>15940</v>
      </c>
    </row>
    <row r="3375" spans="1:12" ht="17.100000000000001" customHeight="1">
      <c r="A3375" s="645"/>
      <c r="B3375" s="643"/>
      <c r="C3375" s="643"/>
      <c r="D3375" s="643"/>
      <c r="E3375" s="643"/>
      <c r="F3375" s="643"/>
      <c r="G3375" s="643"/>
      <c r="H3375" s="643"/>
      <c r="I3375" s="643"/>
      <c r="J3375" s="643" t="s">
        <v>14985</v>
      </c>
      <c r="K3375" s="643" t="s">
        <v>14984</v>
      </c>
      <c r="L3375" s="646" t="s">
        <v>15939</v>
      </c>
    </row>
    <row r="3376" spans="1:12" ht="17.100000000000001" customHeight="1">
      <c r="A3376" s="645"/>
      <c r="B3376" s="643"/>
      <c r="C3376" s="643"/>
      <c r="D3376" s="643"/>
      <c r="E3376" s="643"/>
      <c r="F3376" s="643"/>
      <c r="G3376" s="643"/>
      <c r="H3376" s="643"/>
      <c r="I3376" s="643"/>
      <c r="J3376" s="643" t="s">
        <v>14982</v>
      </c>
      <c r="K3376" s="643"/>
      <c r="L3376" s="646" t="s">
        <v>15938</v>
      </c>
    </row>
    <row r="3377" spans="1:12" ht="17.100000000000001" customHeight="1">
      <c r="A3377" s="645"/>
      <c r="B3377" s="643"/>
      <c r="C3377" s="643"/>
      <c r="D3377" s="643"/>
      <c r="E3377" s="643"/>
      <c r="F3377" s="643"/>
      <c r="G3377" s="643"/>
      <c r="H3377" s="643"/>
      <c r="I3377" s="643"/>
      <c r="J3377" s="643" t="s">
        <v>14980</v>
      </c>
      <c r="K3377" s="643" t="s">
        <v>14873</v>
      </c>
      <c r="L3377" s="646" t="s">
        <v>15937</v>
      </c>
    </row>
    <row r="3378" spans="1:12" ht="17.100000000000001" customHeight="1">
      <c r="A3378" s="645"/>
      <c r="B3378" s="643"/>
      <c r="C3378" s="643"/>
      <c r="D3378" s="643"/>
      <c r="E3378" s="643"/>
      <c r="F3378" s="643"/>
      <c r="G3378" s="643"/>
      <c r="H3378" s="643"/>
      <c r="I3378" s="643"/>
      <c r="J3378" s="643" t="s">
        <v>14978</v>
      </c>
      <c r="K3378" s="643"/>
      <c r="L3378" s="646" t="s">
        <v>15936</v>
      </c>
    </row>
    <row r="3379" spans="1:12" ht="30" customHeight="1">
      <c r="A3379" s="647"/>
      <c r="B3379" s="644"/>
      <c r="C3379" s="644"/>
      <c r="D3379" s="644"/>
      <c r="E3379" s="644"/>
      <c r="F3379" s="644"/>
      <c r="G3379" s="644"/>
      <c r="H3379" s="644"/>
      <c r="I3379" s="644"/>
      <c r="J3379" s="644"/>
      <c r="K3379" s="644"/>
      <c r="L3379" s="648"/>
    </row>
    <row r="3380" spans="1:12" ht="36" customHeight="1">
      <c r="A3380" s="662" t="s">
        <v>15935</v>
      </c>
      <c r="B3380" s="657" t="s">
        <v>14612</v>
      </c>
      <c r="C3380" s="656" t="s">
        <v>7</v>
      </c>
      <c r="D3380" s="656" t="s">
        <v>2116</v>
      </c>
      <c r="E3380" s="658" t="s">
        <v>49</v>
      </c>
      <c r="F3380" s="657"/>
      <c r="G3380" s="657"/>
      <c r="H3380" s="657"/>
      <c r="I3380" s="657"/>
      <c r="J3380" s="657"/>
      <c r="K3380" s="657"/>
      <c r="L3380" s="663"/>
    </row>
    <row r="3381" spans="1:12">
      <c r="A3381" s="827" t="s">
        <v>14098</v>
      </c>
      <c r="B3381" s="828"/>
      <c r="C3381" s="828"/>
      <c r="D3381" s="828"/>
      <c r="E3381" s="828"/>
      <c r="F3381" s="828"/>
      <c r="G3381" s="828"/>
      <c r="H3381" s="828"/>
      <c r="I3381" s="641"/>
      <c r="J3381" s="641"/>
      <c r="K3381" s="641"/>
      <c r="L3381" s="642"/>
    </row>
    <row r="3382" spans="1:12" ht="17.100000000000001" customHeight="1">
      <c r="A3382" s="640" t="s">
        <v>14994</v>
      </c>
      <c r="B3382" s="643" t="s">
        <v>14089</v>
      </c>
      <c r="C3382" s="641" t="s">
        <v>14088</v>
      </c>
      <c r="D3382" s="641" t="s">
        <v>14087</v>
      </c>
      <c r="E3382" s="644" t="s">
        <v>14085</v>
      </c>
      <c r="F3382" s="829" t="s">
        <v>14083</v>
      </c>
      <c r="G3382" s="829"/>
      <c r="H3382" s="829" t="s">
        <v>14993</v>
      </c>
      <c r="I3382" s="829"/>
      <c r="J3382" s="829" t="s">
        <v>14082</v>
      </c>
      <c r="K3382" s="829"/>
      <c r="L3382" s="830"/>
    </row>
    <row r="3383" spans="1:12" ht="24" customHeight="1">
      <c r="A3383" s="664" t="s">
        <v>14073</v>
      </c>
      <c r="B3383" s="660" t="s">
        <v>14277</v>
      </c>
      <c r="C3383" s="659" t="s">
        <v>7</v>
      </c>
      <c r="D3383" s="659" t="s">
        <v>11564</v>
      </c>
      <c r="E3383" s="661" t="s">
        <v>26</v>
      </c>
      <c r="F3383" s="831" t="s">
        <v>15249</v>
      </c>
      <c r="G3383" s="831"/>
      <c r="H3383" s="831">
        <v>0.13889090000000001</v>
      </c>
      <c r="I3383" s="831"/>
      <c r="J3383" s="832">
        <v>0.1153</v>
      </c>
      <c r="K3383" s="832"/>
      <c r="L3383" s="833"/>
    </row>
    <row r="3384" spans="1:12" ht="24" customHeight="1">
      <c r="A3384" s="664" t="s">
        <v>14073</v>
      </c>
      <c r="B3384" s="660" t="s">
        <v>14276</v>
      </c>
      <c r="C3384" s="659" t="s">
        <v>7</v>
      </c>
      <c r="D3384" s="659" t="s">
        <v>11590</v>
      </c>
      <c r="E3384" s="661" t="s">
        <v>26</v>
      </c>
      <c r="F3384" s="831" t="s">
        <v>15248</v>
      </c>
      <c r="G3384" s="831"/>
      <c r="H3384" s="831">
        <v>0.13889090000000001</v>
      </c>
      <c r="I3384" s="831"/>
      <c r="J3384" s="832">
        <v>3.3300000000000003E-2</v>
      </c>
      <c r="K3384" s="832"/>
      <c r="L3384" s="833"/>
    </row>
    <row r="3385" spans="1:12" ht="17.100000000000001" customHeight="1">
      <c r="A3385" s="645"/>
      <c r="B3385" s="643"/>
      <c r="C3385" s="643"/>
      <c r="D3385" s="643"/>
      <c r="E3385" s="643"/>
      <c r="F3385" s="643"/>
      <c r="G3385" s="643"/>
      <c r="H3385" s="643"/>
      <c r="I3385" s="643"/>
      <c r="J3385" s="643" t="s">
        <v>14990</v>
      </c>
      <c r="K3385" s="643"/>
      <c r="L3385" s="646" t="s">
        <v>15241</v>
      </c>
    </row>
    <row r="3386" spans="1:12">
      <c r="A3386" s="827" t="s">
        <v>14092</v>
      </c>
      <c r="B3386" s="828"/>
      <c r="C3386" s="828"/>
      <c r="D3386" s="828"/>
      <c r="E3386" s="828"/>
      <c r="F3386" s="828"/>
      <c r="G3386" s="828"/>
      <c r="H3386" s="828"/>
      <c r="I3386" s="641"/>
      <c r="J3386" s="641"/>
      <c r="K3386" s="641"/>
      <c r="L3386" s="642"/>
    </row>
    <row r="3387" spans="1:12" ht="17.100000000000001" customHeight="1">
      <c r="A3387" s="640" t="s">
        <v>14994</v>
      </c>
      <c r="B3387" s="643" t="s">
        <v>14089</v>
      </c>
      <c r="C3387" s="641" t="s">
        <v>14088</v>
      </c>
      <c r="D3387" s="641" t="s">
        <v>14087</v>
      </c>
      <c r="E3387" s="644" t="s">
        <v>14085</v>
      </c>
      <c r="F3387" s="829" t="s">
        <v>14083</v>
      </c>
      <c r="G3387" s="829"/>
      <c r="H3387" s="829" t="s">
        <v>14993</v>
      </c>
      <c r="I3387" s="829"/>
      <c r="J3387" s="829" t="s">
        <v>14082</v>
      </c>
      <c r="K3387" s="829"/>
      <c r="L3387" s="830"/>
    </row>
    <row r="3388" spans="1:12" ht="24" customHeight="1">
      <c r="A3388" s="664" t="s">
        <v>14073</v>
      </c>
      <c r="B3388" s="660" t="s">
        <v>14290</v>
      </c>
      <c r="C3388" s="659" t="s">
        <v>7</v>
      </c>
      <c r="D3388" s="659" t="s">
        <v>5473</v>
      </c>
      <c r="E3388" s="661" t="s">
        <v>26</v>
      </c>
      <c r="F3388" s="831" t="s">
        <v>15246</v>
      </c>
      <c r="G3388" s="831"/>
      <c r="H3388" s="831">
        <v>7.0346000000000006E-2</v>
      </c>
      <c r="I3388" s="831"/>
      <c r="J3388" s="832">
        <v>0.35809999999999997</v>
      </c>
      <c r="K3388" s="832"/>
      <c r="L3388" s="833"/>
    </row>
    <row r="3389" spans="1:12" ht="24" customHeight="1">
      <c r="A3389" s="664" t="s">
        <v>14073</v>
      </c>
      <c r="B3389" s="660" t="s">
        <v>14278</v>
      </c>
      <c r="C3389" s="659" t="s">
        <v>7</v>
      </c>
      <c r="D3389" s="659" t="s">
        <v>6260</v>
      </c>
      <c r="E3389" s="661" t="s">
        <v>26</v>
      </c>
      <c r="F3389" s="831" t="s">
        <v>15040</v>
      </c>
      <c r="G3389" s="831"/>
      <c r="H3389" s="831">
        <v>7.0346000000000006E-2</v>
      </c>
      <c r="I3389" s="831"/>
      <c r="J3389" s="832">
        <v>0.50580000000000003</v>
      </c>
      <c r="K3389" s="832"/>
      <c r="L3389" s="833"/>
    </row>
    <row r="3390" spans="1:12" ht="17.100000000000001" customHeight="1">
      <c r="A3390" s="645"/>
      <c r="B3390" s="643"/>
      <c r="C3390" s="643"/>
      <c r="D3390" s="643"/>
      <c r="E3390" s="643"/>
      <c r="F3390" s="643"/>
      <c r="G3390" s="643"/>
      <c r="H3390" s="643"/>
      <c r="I3390" s="643"/>
      <c r="J3390" s="643" t="s">
        <v>14990</v>
      </c>
      <c r="K3390" s="643"/>
      <c r="L3390" s="646" t="s">
        <v>15559</v>
      </c>
    </row>
    <row r="3391" spans="1:12">
      <c r="A3391" s="827" t="s">
        <v>14071</v>
      </c>
      <c r="B3391" s="828"/>
      <c r="C3391" s="828"/>
      <c r="D3391" s="828"/>
      <c r="E3391" s="828"/>
      <c r="F3391" s="828"/>
      <c r="G3391" s="828"/>
      <c r="H3391" s="828"/>
      <c r="I3391" s="641"/>
      <c r="J3391" s="641"/>
      <c r="K3391" s="641"/>
      <c r="L3391" s="642"/>
    </row>
    <row r="3392" spans="1:12" ht="17.100000000000001" customHeight="1">
      <c r="A3392" s="640" t="s">
        <v>14994</v>
      </c>
      <c r="B3392" s="643" t="s">
        <v>14089</v>
      </c>
      <c r="C3392" s="641" t="s">
        <v>14088</v>
      </c>
      <c r="D3392" s="641" t="s">
        <v>14087</v>
      </c>
      <c r="E3392" s="644" t="s">
        <v>14085</v>
      </c>
      <c r="F3392" s="829" t="s">
        <v>14083</v>
      </c>
      <c r="G3392" s="829"/>
      <c r="H3392" s="829" t="s">
        <v>14993</v>
      </c>
      <c r="I3392" s="829"/>
      <c r="J3392" s="829" t="s">
        <v>14082</v>
      </c>
      <c r="K3392" s="829"/>
      <c r="L3392" s="830"/>
    </row>
    <row r="3393" spans="1:12" ht="24" customHeight="1">
      <c r="A3393" s="664" t="s">
        <v>14073</v>
      </c>
      <c r="B3393" s="660" t="s">
        <v>14439</v>
      </c>
      <c r="C3393" s="659" t="s">
        <v>7</v>
      </c>
      <c r="D3393" s="659" t="s">
        <v>9083</v>
      </c>
      <c r="E3393" s="661" t="s">
        <v>49</v>
      </c>
      <c r="F3393" s="831" t="s">
        <v>15348</v>
      </c>
      <c r="G3393" s="831"/>
      <c r="H3393" s="831">
        <v>1.7000000000000001E-2</v>
      </c>
      <c r="I3393" s="831"/>
      <c r="J3393" s="832">
        <v>0.03</v>
      </c>
      <c r="K3393" s="832"/>
      <c r="L3393" s="833"/>
    </row>
    <row r="3394" spans="1:12" ht="24" customHeight="1">
      <c r="A3394" s="664" t="s">
        <v>14073</v>
      </c>
      <c r="B3394" s="660" t="s">
        <v>14440</v>
      </c>
      <c r="C3394" s="659" t="s">
        <v>7</v>
      </c>
      <c r="D3394" s="659" t="s">
        <v>5456</v>
      </c>
      <c r="E3394" s="661" t="s">
        <v>49</v>
      </c>
      <c r="F3394" s="831" t="s">
        <v>15347</v>
      </c>
      <c r="G3394" s="831"/>
      <c r="H3394" s="831">
        <v>4.8999999999999998E-3</v>
      </c>
      <c r="I3394" s="831"/>
      <c r="J3394" s="832">
        <v>0.39</v>
      </c>
      <c r="K3394" s="832"/>
      <c r="L3394" s="833"/>
    </row>
    <row r="3395" spans="1:12" ht="24" customHeight="1">
      <c r="A3395" s="664" t="s">
        <v>14073</v>
      </c>
      <c r="B3395" s="660" t="s">
        <v>14438</v>
      </c>
      <c r="C3395" s="659" t="s">
        <v>7</v>
      </c>
      <c r="D3395" s="659" t="s">
        <v>8116</v>
      </c>
      <c r="E3395" s="661" t="s">
        <v>49</v>
      </c>
      <c r="F3395" s="831" t="s">
        <v>15346</v>
      </c>
      <c r="G3395" s="831"/>
      <c r="H3395" s="831">
        <v>7.4999999999999997E-3</v>
      </c>
      <c r="I3395" s="831"/>
      <c r="J3395" s="832">
        <v>0.52</v>
      </c>
      <c r="K3395" s="832"/>
      <c r="L3395" s="833"/>
    </row>
    <row r="3396" spans="1:12" ht="24" customHeight="1">
      <c r="A3396" s="664" t="s">
        <v>14073</v>
      </c>
      <c r="B3396" s="660" t="s">
        <v>14611</v>
      </c>
      <c r="C3396" s="659" t="s">
        <v>7</v>
      </c>
      <c r="D3396" s="659" t="s">
        <v>7666</v>
      </c>
      <c r="E3396" s="661" t="s">
        <v>49</v>
      </c>
      <c r="F3396" s="831" t="s">
        <v>15934</v>
      </c>
      <c r="G3396" s="831"/>
      <c r="H3396" s="831">
        <v>1</v>
      </c>
      <c r="I3396" s="831"/>
      <c r="J3396" s="832">
        <v>5.97</v>
      </c>
      <c r="K3396" s="832"/>
      <c r="L3396" s="833"/>
    </row>
    <row r="3397" spans="1:12" ht="17.100000000000001" customHeight="1">
      <c r="A3397" s="645"/>
      <c r="B3397" s="643"/>
      <c r="C3397" s="643"/>
      <c r="D3397" s="643"/>
      <c r="E3397" s="643"/>
      <c r="F3397" s="643"/>
      <c r="G3397" s="643"/>
      <c r="H3397" s="643"/>
      <c r="I3397" s="643"/>
      <c r="J3397" s="643" t="s">
        <v>14990</v>
      </c>
      <c r="K3397" s="643"/>
      <c r="L3397" s="646" t="s">
        <v>15487</v>
      </c>
    </row>
    <row r="3398" spans="1:12">
      <c r="A3398" s="827" t="s">
        <v>14094</v>
      </c>
      <c r="B3398" s="828"/>
      <c r="C3398" s="828"/>
      <c r="D3398" s="828"/>
      <c r="E3398" s="828"/>
      <c r="F3398" s="828"/>
      <c r="G3398" s="828"/>
      <c r="H3398" s="828"/>
      <c r="I3398" s="641"/>
      <c r="J3398" s="641"/>
      <c r="K3398" s="641"/>
      <c r="L3398" s="642"/>
    </row>
    <row r="3399" spans="1:12" ht="17.100000000000001" customHeight="1">
      <c r="A3399" s="640" t="s">
        <v>14994</v>
      </c>
      <c r="B3399" s="643" t="s">
        <v>14089</v>
      </c>
      <c r="C3399" s="641" t="s">
        <v>14088</v>
      </c>
      <c r="D3399" s="641" t="s">
        <v>14087</v>
      </c>
      <c r="E3399" s="644" t="s">
        <v>14085</v>
      </c>
      <c r="F3399" s="829" t="s">
        <v>14083</v>
      </c>
      <c r="G3399" s="829"/>
      <c r="H3399" s="829" t="s">
        <v>14993</v>
      </c>
      <c r="I3399" s="829"/>
      <c r="J3399" s="829" t="s">
        <v>14082</v>
      </c>
      <c r="K3399" s="829"/>
      <c r="L3399" s="830"/>
    </row>
    <row r="3400" spans="1:12" ht="24" customHeight="1">
      <c r="A3400" s="664" t="s">
        <v>14073</v>
      </c>
      <c r="B3400" s="660" t="s">
        <v>14095</v>
      </c>
      <c r="C3400" s="659" t="s">
        <v>7</v>
      </c>
      <c r="D3400" s="659" t="s">
        <v>11736</v>
      </c>
      <c r="E3400" s="661" t="s">
        <v>26</v>
      </c>
      <c r="F3400" s="831" t="s">
        <v>14996</v>
      </c>
      <c r="G3400" s="831"/>
      <c r="H3400" s="831">
        <v>0.13889090000000001</v>
      </c>
      <c r="I3400" s="831"/>
      <c r="J3400" s="832">
        <v>9.8599999999999993E-2</v>
      </c>
      <c r="K3400" s="832"/>
      <c r="L3400" s="833"/>
    </row>
    <row r="3401" spans="1:12" ht="17.100000000000001" customHeight="1">
      <c r="A3401" s="645"/>
      <c r="B3401" s="643"/>
      <c r="C3401" s="643"/>
      <c r="D3401" s="643"/>
      <c r="E3401" s="643"/>
      <c r="F3401" s="643"/>
      <c r="G3401" s="643"/>
      <c r="H3401" s="643"/>
      <c r="I3401" s="643"/>
      <c r="J3401" s="643" t="s">
        <v>14990</v>
      </c>
      <c r="K3401" s="643"/>
      <c r="L3401" s="646" t="s">
        <v>15370</v>
      </c>
    </row>
    <row r="3402" spans="1:12">
      <c r="A3402" s="827" t="s">
        <v>14096</v>
      </c>
      <c r="B3402" s="828"/>
      <c r="C3402" s="828"/>
      <c r="D3402" s="828"/>
      <c r="E3402" s="828"/>
      <c r="F3402" s="828"/>
      <c r="G3402" s="828"/>
      <c r="H3402" s="828"/>
      <c r="I3402" s="641"/>
      <c r="J3402" s="641"/>
      <c r="K3402" s="641"/>
      <c r="L3402" s="642"/>
    </row>
    <row r="3403" spans="1:12" ht="17.100000000000001" customHeight="1">
      <c r="A3403" s="640" t="s">
        <v>14994</v>
      </c>
      <c r="B3403" s="643" t="s">
        <v>14089</v>
      </c>
      <c r="C3403" s="641" t="s">
        <v>14088</v>
      </c>
      <c r="D3403" s="641" t="s">
        <v>14087</v>
      </c>
      <c r="E3403" s="644" t="s">
        <v>14085</v>
      </c>
      <c r="F3403" s="829" t="s">
        <v>14083</v>
      </c>
      <c r="G3403" s="829"/>
      <c r="H3403" s="829" t="s">
        <v>14993</v>
      </c>
      <c r="I3403" s="829"/>
      <c r="J3403" s="829" t="s">
        <v>14082</v>
      </c>
      <c r="K3403" s="829"/>
      <c r="L3403" s="830"/>
    </row>
    <row r="3404" spans="1:12" ht="24" customHeight="1">
      <c r="A3404" s="664" t="s">
        <v>14073</v>
      </c>
      <c r="B3404" s="660" t="s">
        <v>14097</v>
      </c>
      <c r="C3404" s="659" t="s">
        <v>7</v>
      </c>
      <c r="D3404" s="659" t="s">
        <v>11676</v>
      </c>
      <c r="E3404" s="661" t="s">
        <v>26</v>
      </c>
      <c r="F3404" s="831" t="s">
        <v>14995</v>
      </c>
      <c r="G3404" s="831"/>
      <c r="H3404" s="831">
        <v>0.13889090000000001</v>
      </c>
      <c r="I3404" s="831"/>
      <c r="J3404" s="832">
        <v>9.7000000000000003E-3</v>
      </c>
      <c r="K3404" s="832"/>
      <c r="L3404" s="833"/>
    </row>
    <row r="3405" spans="1:12" ht="17.100000000000001" customHeight="1">
      <c r="A3405" s="645"/>
      <c r="B3405" s="643"/>
      <c r="C3405" s="643"/>
      <c r="D3405" s="643"/>
      <c r="E3405" s="643"/>
      <c r="F3405" s="643"/>
      <c r="G3405" s="643"/>
      <c r="H3405" s="643"/>
      <c r="I3405" s="643"/>
      <c r="J3405" s="643" t="s">
        <v>14990</v>
      </c>
      <c r="K3405" s="643"/>
      <c r="L3405" s="646" t="s">
        <v>15028</v>
      </c>
    </row>
    <row r="3406" spans="1:12">
      <c r="A3406" s="827" t="s">
        <v>14100</v>
      </c>
      <c r="B3406" s="828"/>
      <c r="C3406" s="828"/>
      <c r="D3406" s="828"/>
      <c r="E3406" s="828"/>
      <c r="F3406" s="828"/>
      <c r="G3406" s="828"/>
      <c r="H3406" s="828"/>
      <c r="I3406" s="641"/>
      <c r="J3406" s="641"/>
      <c r="K3406" s="641"/>
      <c r="L3406" s="642"/>
    </row>
    <row r="3407" spans="1:12" ht="17.100000000000001" customHeight="1">
      <c r="A3407" s="640" t="s">
        <v>14994</v>
      </c>
      <c r="B3407" s="643" t="s">
        <v>14089</v>
      </c>
      <c r="C3407" s="641" t="s">
        <v>14088</v>
      </c>
      <c r="D3407" s="641" t="s">
        <v>14087</v>
      </c>
      <c r="E3407" s="644" t="s">
        <v>14085</v>
      </c>
      <c r="F3407" s="829" t="s">
        <v>14083</v>
      </c>
      <c r="G3407" s="829"/>
      <c r="H3407" s="829" t="s">
        <v>14993</v>
      </c>
      <c r="I3407" s="829"/>
      <c r="J3407" s="829" t="s">
        <v>14082</v>
      </c>
      <c r="K3407" s="829"/>
      <c r="L3407" s="830"/>
    </row>
    <row r="3408" spans="1:12" ht="24" customHeight="1">
      <c r="A3408" s="664" t="s">
        <v>14073</v>
      </c>
      <c r="B3408" s="660" t="s">
        <v>14103</v>
      </c>
      <c r="C3408" s="659" t="s">
        <v>7</v>
      </c>
      <c r="D3408" s="659" t="s">
        <v>11501</v>
      </c>
      <c r="E3408" s="661" t="s">
        <v>26</v>
      </c>
      <c r="F3408" s="831" t="s">
        <v>14992</v>
      </c>
      <c r="G3408" s="831"/>
      <c r="H3408" s="831">
        <v>0.13889090000000001</v>
      </c>
      <c r="I3408" s="831"/>
      <c r="J3408" s="832">
        <v>0.30559999999999998</v>
      </c>
      <c r="K3408" s="832"/>
      <c r="L3408" s="833"/>
    </row>
    <row r="3409" spans="1:12" ht="24" customHeight="1">
      <c r="A3409" s="664" t="s">
        <v>14073</v>
      </c>
      <c r="B3409" s="660" t="s">
        <v>14101</v>
      </c>
      <c r="C3409" s="659" t="s">
        <v>7</v>
      </c>
      <c r="D3409" s="659" t="s">
        <v>11582</v>
      </c>
      <c r="E3409" s="661" t="s">
        <v>26</v>
      </c>
      <c r="F3409" s="831" t="s">
        <v>14991</v>
      </c>
      <c r="G3409" s="831"/>
      <c r="H3409" s="831">
        <v>0.13889090000000001</v>
      </c>
      <c r="I3409" s="831"/>
      <c r="J3409" s="832">
        <v>4.8599999999999997E-2</v>
      </c>
      <c r="K3409" s="832"/>
      <c r="L3409" s="833"/>
    </row>
    <row r="3410" spans="1:12" ht="17.100000000000001" customHeight="1">
      <c r="A3410" s="645"/>
      <c r="B3410" s="643"/>
      <c r="C3410" s="643"/>
      <c r="D3410" s="643"/>
      <c r="E3410" s="643"/>
      <c r="F3410" s="643"/>
      <c r="G3410" s="643"/>
      <c r="H3410" s="643"/>
      <c r="I3410" s="643"/>
      <c r="J3410" s="643" t="s">
        <v>14990</v>
      </c>
      <c r="K3410" s="643"/>
      <c r="L3410" s="646" t="s">
        <v>14991</v>
      </c>
    </row>
    <row r="3411" spans="1:12" ht="17.100000000000001" customHeight="1">
      <c r="A3411" s="640" t="s">
        <v>14988</v>
      </c>
      <c r="B3411" s="641"/>
      <c r="C3411" s="641"/>
      <c r="D3411" s="641"/>
      <c r="E3411" s="641"/>
      <c r="F3411" s="641"/>
      <c r="G3411" s="641"/>
      <c r="H3411" s="641"/>
      <c r="I3411" s="641"/>
      <c r="J3411" s="641"/>
      <c r="K3411" s="641"/>
      <c r="L3411" s="642"/>
    </row>
    <row r="3412" spans="1:12" ht="17.100000000000001" customHeight="1">
      <c r="A3412" s="645"/>
      <c r="B3412" s="643"/>
      <c r="C3412" s="643"/>
      <c r="D3412" s="643"/>
      <c r="E3412" s="643"/>
      <c r="F3412" s="643"/>
      <c r="G3412" s="643"/>
      <c r="H3412" s="643"/>
      <c r="I3412" s="643"/>
      <c r="J3412" s="643" t="s">
        <v>14987</v>
      </c>
      <c r="K3412" s="643"/>
      <c r="L3412" s="646" t="s">
        <v>15933</v>
      </c>
    </row>
    <row r="3413" spans="1:12" ht="17.100000000000001" customHeight="1">
      <c r="A3413" s="645"/>
      <c r="B3413" s="643"/>
      <c r="C3413" s="643"/>
      <c r="D3413" s="643"/>
      <c r="E3413" s="643"/>
      <c r="F3413" s="643"/>
      <c r="G3413" s="643"/>
      <c r="H3413" s="643"/>
      <c r="I3413" s="643"/>
      <c r="J3413" s="643" t="s">
        <v>14985</v>
      </c>
      <c r="K3413" s="643" t="s">
        <v>14984</v>
      </c>
      <c r="L3413" s="646" t="s">
        <v>15633</v>
      </c>
    </row>
    <row r="3414" spans="1:12" ht="17.100000000000001" customHeight="1">
      <c r="A3414" s="645"/>
      <c r="B3414" s="643"/>
      <c r="C3414" s="643"/>
      <c r="D3414" s="643"/>
      <c r="E3414" s="643"/>
      <c r="F3414" s="643"/>
      <c r="G3414" s="643"/>
      <c r="H3414" s="643"/>
      <c r="I3414" s="643"/>
      <c r="J3414" s="643" t="s">
        <v>14982</v>
      </c>
      <c r="K3414" s="643"/>
      <c r="L3414" s="646" t="s">
        <v>15932</v>
      </c>
    </row>
    <row r="3415" spans="1:12" ht="17.100000000000001" customHeight="1">
      <c r="A3415" s="645"/>
      <c r="B3415" s="643"/>
      <c r="C3415" s="643"/>
      <c r="D3415" s="643"/>
      <c r="E3415" s="643"/>
      <c r="F3415" s="643"/>
      <c r="G3415" s="643"/>
      <c r="H3415" s="643"/>
      <c r="I3415" s="643"/>
      <c r="J3415" s="643" t="s">
        <v>14980</v>
      </c>
      <c r="K3415" s="643" t="s">
        <v>14873</v>
      </c>
      <c r="L3415" s="646" t="s">
        <v>15931</v>
      </c>
    </row>
    <row r="3416" spans="1:12" ht="17.100000000000001" customHeight="1">
      <c r="A3416" s="645"/>
      <c r="B3416" s="643"/>
      <c r="C3416" s="643"/>
      <c r="D3416" s="643"/>
      <c r="E3416" s="643"/>
      <c r="F3416" s="643"/>
      <c r="G3416" s="643"/>
      <c r="H3416" s="643"/>
      <c r="I3416" s="643"/>
      <c r="J3416" s="643" t="s">
        <v>14978</v>
      </c>
      <c r="K3416" s="643"/>
      <c r="L3416" s="646" t="s">
        <v>15930</v>
      </c>
    </row>
    <row r="3417" spans="1:12" ht="30" customHeight="1">
      <c r="A3417" s="647"/>
      <c r="B3417" s="644"/>
      <c r="C3417" s="644"/>
      <c r="D3417" s="644"/>
      <c r="E3417" s="644"/>
      <c r="F3417" s="644"/>
      <c r="G3417" s="644"/>
      <c r="H3417" s="644"/>
      <c r="I3417" s="644"/>
      <c r="J3417" s="644"/>
      <c r="K3417" s="644"/>
      <c r="L3417" s="648"/>
    </row>
    <row r="3418" spans="1:12" ht="24" customHeight="1">
      <c r="A3418" s="662" t="s">
        <v>15929</v>
      </c>
      <c r="B3418" s="657" t="s">
        <v>14609</v>
      </c>
      <c r="C3418" s="656" t="s">
        <v>7</v>
      </c>
      <c r="D3418" s="656" t="s">
        <v>13904</v>
      </c>
      <c r="E3418" s="658" t="s">
        <v>49</v>
      </c>
      <c r="F3418" s="657"/>
      <c r="G3418" s="657"/>
      <c r="H3418" s="657"/>
      <c r="I3418" s="657"/>
      <c r="J3418" s="657"/>
      <c r="K3418" s="657"/>
      <c r="L3418" s="663"/>
    </row>
    <row r="3419" spans="1:12">
      <c r="A3419" s="827" t="s">
        <v>14098</v>
      </c>
      <c r="B3419" s="828"/>
      <c r="C3419" s="828"/>
      <c r="D3419" s="828"/>
      <c r="E3419" s="828"/>
      <c r="F3419" s="828"/>
      <c r="G3419" s="828"/>
      <c r="H3419" s="828"/>
      <c r="I3419" s="641"/>
      <c r="J3419" s="641"/>
      <c r="K3419" s="641"/>
      <c r="L3419" s="642"/>
    </row>
    <row r="3420" spans="1:12" ht="17.100000000000001" customHeight="1">
      <c r="A3420" s="640" t="s">
        <v>14994</v>
      </c>
      <c r="B3420" s="643" t="s">
        <v>14089</v>
      </c>
      <c r="C3420" s="641" t="s">
        <v>14088</v>
      </c>
      <c r="D3420" s="641" t="s">
        <v>14087</v>
      </c>
      <c r="E3420" s="644" t="s">
        <v>14085</v>
      </c>
      <c r="F3420" s="829" t="s">
        <v>14083</v>
      </c>
      <c r="G3420" s="829"/>
      <c r="H3420" s="829" t="s">
        <v>14993</v>
      </c>
      <c r="I3420" s="829"/>
      <c r="J3420" s="829" t="s">
        <v>14082</v>
      </c>
      <c r="K3420" s="829"/>
      <c r="L3420" s="830"/>
    </row>
    <row r="3421" spans="1:12" ht="24" customHeight="1">
      <c r="A3421" s="664" t="s">
        <v>14073</v>
      </c>
      <c r="B3421" s="660" t="s">
        <v>14277</v>
      </c>
      <c r="C3421" s="659" t="s">
        <v>7</v>
      </c>
      <c r="D3421" s="659" t="s">
        <v>11564</v>
      </c>
      <c r="E3421" s="661" t="s">
        <v>26</v>
      </c>
      <c r="F3421" s="831" t="s">
        <v>15249</v>
      </c>
      <c r="G3421" s="831"/>
      <c r="H3421" s="831">
        <v>0.49555749999999998</v>
      </c>
      <c r="I3421" s="831"/>
      <c r="J3421" s="832">
        <v>0.4113</v>
      </c>
      <c r="K3421" s="832"/>
      <c r="L3421" s="833"/>
    </row>
    <row r="3422" spans="1:12" ht="24" customHeight="1">
      <c r="A3422" s="664" t="s">
        <v>14073</v>
      </c>
      <c r="B3422" s="660" t="s">
        <v>14276</v>
      </c>
      <c r="C3422" s="659" t="s">
        <v>7</v>
      </c>
      <c r="D3422" s="659" t="s">
        <v>11590</v>
      </c>
      <c r="E3422" s="661" t="s">
        <v>26</v>
      </c>
      <c r="F3422" s="831" t="s">
        <v>15248</v>
      </c>
      <c r="G3422" s="831"/>
      <c r="H3422" s="831">
        <v>0.49555749999999998</v>
      </c>
      <c r="I3422" s="831"/>
      <c r="J3422" s="832">
        <v>0.11890000000000001</v>
      </c>
      <c r="K3422" s="832"/>
      <c r="L3422" s="833"/>
    </row>
    <row r="3423" spans="1:12" ht="24" customHeight="1">
      <c r="A3423" s="664" t="s">
        <v>14073</v>
      </c>
      <c r="B3423" s="660" t="s">
        <v>14146</v>
      </c>
      <c r="C3423" s="659" t="s">
        <v>7</v>
      </c>
      <c r="D3423" s="659" t="s">
        <v>11575</v>
      </c>
      <c r="E3423" s="661" t="s">
        <v>26</v>
      </c>
      <c r="F3423" s="831" t="s">
        <v>15058</v>
      </c>
      <c r="G3423" s="831"/>
      <c r="H3423" s="831">
        <v>0.34862589999999999</v>
      </c>
      <c r="I3423" s="831"/>
      <c r="J3423" s="832">
        <v>0.35560000000000003</v>
      </c>
      <c r="K3423" s="832"/>
      <c r="L3423" s="833"/>
    </row>
    <row r="3424" spans="1:12" ht="24" customHeight="1">
      <c r="A3424" s="664" t="s">
        <v>14073</v>
      </c>
      <c r="B3424" s="660" t="s">
        <v>14145</v>
      </c>
      <c r="C3424" s="659" t="s">
        <v>7</v>
      </c>
      <c r="D3424" s="659" t="s">
        <v>11601</v>
      </c>
      <c r="E3424" s="661" t="s">
        <v>26</v>
      </c>
      <c r="F3424" s="831" t="s">
        <v>15057</v>
      </c>
      <c r="G3424" s="831"/>
      <c r="H3424" s="831">
        <v>0.34862589999999999</v>
      </c>
      <c r="I3424" s="831"/>
      <c r="J3424" s="832">
        <v>0.13250000000000001</v>
      </c>
      <c r="K3424" s="832"/>
      <c r="L3424" s="833"/>
    </row>
    <row r="3425" spans="1:12" ht="17.100000000000001" customHeight="1">
      <c r="A3425" s="645"/>
      <c r="B3425" s="643"/>
      <c r="C3425" s="643"/>
      <c r="D3425" s="643"/>
      <c r="E3425" s="643"/>
      <c r="F3425" s="643"/>
      <c r="G3425" s="643"/>
      <c r="H3425" s="643"/>
      <c r="I3425" s="643"/>
      <c r="J3425" s="643" t="s">
        <v>14990</v>
      </c>
      <c r="K3425" s="643"/>
      <c r="L3425" s="646" t="s">
        <v>15058</v>
      </c>
    </row>
    <row r="3426" spans="1:12">
      <c r="A3426" s="827" t="s">
        <v>14092</v>
      </c>
      <c r="B3426" s="828"/>
      <c r="C3426" s="828"/>
      <c r="D3426" s="828"/>
      <c r="E3426" s="828"/>
      <c r="F3426" s="828"/>
      <c r="G3426" s="828"/>
      <c r="H3426" s="828"/>
      <c r="I3426" s="641"/>
      <c r="J3426" s="641"/>
      <c r="K3426" s="641"/>
      <c r="L3426" s="642"/>
    </row>
    <row r="3427" spans="1:12" ht="17.100000000000001" customHeight="1">
      <c r="A3427" s="640" t="s">
        <v>14994</v>
      </c>
      <c r="B3427" s="643" t="s">
        <v>14089</v>
      </c>
      <c r="C3427" s="641" t="s">
        <v>14088</v>
      </c>
      <c r="D3427" s="641" t="s">
        <v>14087</v>
      </c>
      <c r="E3427" s="644" t="s">
        <v>14085</v>
      </c>
      <c r="F3427" s="829" t="s">
        <v>14083</v>
      </c>
      <c r="G3427" s="829"/>
      <c r="H3427" s="829" t="s">
        <v>14993</v>
      </c>
      <c r="I3427" s="829"/>
      <c r="J3427" s="829" t="s">
        <v>14082</v>
      </c>
      <c r="K3427" s="829"/>
      <c r="L3427" s="830"/>
    </row>
    <row r="3428" spans="1:12" ht="24" customHeight="1">
      <c r="A3428" s="664" t="s">
        <v>14073</v>
      </c>
      <c r="B3428" s="660" t="s">
        <v>14278</v>
      </c>
      <c r="C3428" s="659" t="s">
        <v>7</v>
      </c>
      <c r="D3428" s="659" t="s">
        <v>6260</v>
      </c>
      <c r="E3428" s="661" t="s">
        <v>26</v>
      </c>
      <c r="F3428" s="831" t="s">
        <v>15040</v>
      </c>
      <c r="G3428" s="831"/>
      <c r="H3428" s="831">
        <v>0.5019325</v>
      </c>
      <c r="I3428" s="831"/>
      <c r="J3428" s="832">
        <v>3.6089000000000002</v>
      </c>
      <c r="K3428" s="832"/>
      <c r="L3428" s="833"/>
    </row>
    <row r="3429" spans="1:12" ht="24" customHeight="1">
      <c r="A3429" s="664" t="s">
        <v>14073</v>
      </c>
      <c r="B3429" s="660" t="s">
        <v>14144</v>
      </c>
      <c r="C3429" s="659" t="s">
        <v>7</v>
      </c>
      <c r="D3429" s="659" t="s">
        <v>10168</v>
      </c>
      <c r="E3429" s="661" t="s">
        <v>26</v>
      </c>
      <c r="F3429" s="831" t="s">
        <v>15055</v>
      </c>
      <c r="G3429" s="831"/>
      <c r="H3429" s="831">
        <v>0.35387800000000003</v>
      </c>
      <c r="I3429" s="831"/>
      <c r="J3429" s="832">
        <v>1.8294999999999999</v>
      </c>
      <c r="K3429" s="832"/>
      <c r="L3429" s="833"/>
    </row>
    <row r="3430" spans="1:12" ht="17.100000000000001" customHeight="1">
      <c r="A3430" s="645"/>
      <c r="B3430" s="643"/>
      <c r="C3430" s="643"/>
      <c r="D3430" s="643"/>
      <c r="E3430" s="643"/>
      <c r="F3430" s="643"/>
      <c r="G3430" s="643"/>
      <c r="H3430" s="643"/>
      <c r="I3430" s="643"/>
      <c r="J3430" s="643" t="s">
        <v>14990</v>
      </c>
      <c r="K3430" s="643"/>
      <c r="L3430" s="646" t="s">
        <v>15928</v>
      </c>
    </row>
    <row r="3431" spans="1:12">
      <c r="A3431" s="827" t="s">
        <v>14071</v>
      </c>
      <c r="B3431" s="828"/>
      <c r="C3431" s="828"/>
      <c r="D3431" s="828"/>
      <c r="E3431" s="828"/>
      <c r="F3431" s="828"/>
      <c r="G3431" s="828"/>
      <c r="H3431" s="828"/>
      <c r="I3431" s="641"/>
      <c r="J3431" s="641"/>
      <c r="K3431" s="641"/>
      <c r="L3431" s="642"/>
    </row>
    <row r="3432" spans="1:12" ht="17.100000000000001" customHeight="1">
      <c r="A3432" s="640" t="s">
        <v>14994</v>
      </c>
      <c r="B3432" s="643" t="s">
        <v>14089</v>
      </c>
      <c r="C3432" s="641" t="s">
        <v>14088</v>
      </c>
      <c r="D3432" s="641" t="s">
        <v>14087</v>
      </c>
      <c r="E3432" s="644" t="s">
        <v>14085</v>
      </c>
      <c r="F3432" s="829" t="s">
        <v>14083</v>
      </c>
      <c r="G3432" s="829"/>
      <c r="H3432" s="829" t="s">
        <v>14993</v>
      </c>
      <c r="I3432" s="829"/>
      <c r="J3432" s="829" t="s">
        <v>14082</v>
      </c>
      <c r="K3432" s="829"/>
      <c r="L3432" s="830"/>
    </row>
    <row r="3433" spans="1:12" ht="36" customHeight="1">
      <c r="A3433" s="664" t="s">
        <v>14073</v>
      </c>
      <c r="B3433" s="660" t="s">
        <v>14608</v>
      </c>
      <c r="C3433" s="659" t="s">
        <v>7</v>
      </c>
      <c r="D3433" s="659" t="s">
        <v>6759</v>
      </c>
      <c r="E3433" s="661" t="s">
        <v>49</v>
      </c>
      <c r="F3433" s="831" t="s">
        <v>15927</v>
      </c>
      <c r="G3433" s="831"/>
      <c r="H3433" s="831">
        <v>2</v>
      </c>
      <c r="I3433" s="831"/>
      <c r="J3433" s="832">
        <v>31.16</v>
      </c>
      <c r="K3433" s="832"/>
      <c r="L3433" s="833"/>
    </row>
    <row r="3434" spans="1:12" ht="24" customHeight="1">
      <c r="A3434" s="664" t="s">
        <v>14073</v>
      </c>
      <c r="B3434" s="660" t="s">
        <v>14134</v>
      </c>
      <c r="C3434" s="659" t="s">
        <v>7</v>
      </c>
      <c r="D3434" s="659" t="s">
        <v>8699</v>
      </c>
      <c r="E3434" s="661" t="s">
        <v>21</v>
      </c>
      <c r="F3434" s="831" t="s">
        <v>15881</v>
      </c>
      <c r="G3434" s="831"/>
      <c r="H3434" s="831">
        <v>8.8099999999999998E-2</v>
      </c>
      <c r="I3434" s="831"/>
      <c r="J3434" s="832">
        <v>5.07</v>
      </c>
      <c r="K3434" s="832"/>
      <c r="L3434" s="833"/>
    </row>
    <row r="3435" spans="1:12" ht="24" customHeight="1">
      <c r="A3435" s="664" t="s">
        <v>14073</v>
      </c>
      <c r="B3435" s="660" t="s">
        <v>14607</v>
      </c>
      <c r="C3435" s="659" t="s">
        <v>7</v>
      </c>
      <c r="D3435" s="659" t="s">
        <v>7690</v>
      </c>
      <c r="E3435" s="661" t="s">
        <v>49</v>
      </c>
      <c r="F3435" s="831" t="s">
        <v>15926</v>
      </c>
      <c r="G3435" s="831"/>
      <c r="H3435" s="831">
        <v>1</v>
      </c>
      <c r="I3435" s="831"/>
      <c r="J3435" s="832">
        <v>237.62</v>
      </c>
      <c r="K3435" s="832"/>
      <c r="L3435" s="833"/>
    </row>
    <row r="3436" spans="1:12" ht="24" customHeight="1">
      <c r="A3436" s="664" t="s">
        <v>14073</v>
      </c>
      <c r="B3436" s="660" t="s">
        <v>14606</v>
      </c>
      <c r="C3436" s="659" t="s">
        <v>7</v>
      </c>
      <c r="D3436" s="659" t="s">
        <v>6964</v>
      </c>
      <c r="E3436" s="661" t="s">
        <v>49</v>
      </c>
      <c r="F3436" s="831" t="s">
        <v>15330</v>
      </c>
      <c r="G3436" s="831"/>
      <c r="H3436" s="831">
        <v>1</v>
      </c>
      <c r="I3436" s="831"/>
      <c r="J3436" s="832">
        <v>1.83</v>
      </c>
      <c r="K3436" s="832"/>
      <c r="L3436" s="833"/>
    </row>
    <row r="3437" spans="1:12" ht="17.100000000000001" customHeight="1">
      <c r="A3437" s="645"/>
      <c r="B3437" s="643"/>
      <c r="C3437" s="643"/>
      <c r="D3437" s="643"/>
      <c r="E3437" s="643"/>
      <c r="F3437" s="643"/>
      <c r="G3437" s="643"/>
      <c r="H3437" s="643"/>
      <c r="I3437" s="643"/>
      <c r="J3437" s="643" t="s">
        <v>14990</v>
      </c>
      <c r="K3437" s="643"/>
      <c r="L3437" s="646" t="s">
        <v>15925</v>
      </c>
    </row>
    <row r="3438" spans="1:12">
      <c r="A3438" s="827" t="s">
        <v>14094</v>
      </c>
      <c r="B3438" s="828"/>
      <c r="C3438" s="828"/>
      <c r="D3438" s="828"/>
      <c r="E3438" s="828"/>
      <c r="F3438" s="828"/>
      <c r="G3438" s="828"/>
      <c r="H3438" s="828"/>
      <c r="I3438" s="641"/>
      <c r="J3438" s="641"/>
      <c r="K3438" s="641"/>
      <c r="L3438" s="642"/>
    </row>
    <row r="3439" spans="1:12" ht="17.100000000000001" customHeight="1">
      <c r="A3439" s="640" t="s">
        <v>14994</v>
      </c>
      <c r="B3439" s="643" t="s">
        <v>14089</v>
      </c>
      <c r="C3439" s="641" t="s">
        <v>14088</v>
      </c>
      <c r="D3439" s="641" t="s">
        <v>14087</v>
      </c>
      <c r="E3439" s="644" t="s">
        <v>14085</v>
      </c>
      <c r="F3439" s="829" t="s">
        <v>14083</v>
      </c>
      <c r="G3439" s="829"/>
      <c r="H3439" s="829" t="s">
        <v>14993</v>
      </c>
      <c r="I3439" s="829"/>
      <c r="J3439" s="829" t="s">
        <v>14082</v>
      </c>
      <c r="K3439" s="829"/>
      <c r="L3439" s="830"/>
    </row>
    <row r="3440" spans="1:12" ht="24" customHeight="1">
      <c r="A3440" s="664" t="s">
        <v>14073</v>
      </c>
      <c r="B3440" s="660" t="s">
        <v>14095</v>
      </c>
      <c r="C3440" s="659" t="s">
        <v>7</v>
      </c>
      <c r="D3440" s="659" t="s">
        <v>11736</v>
      </c>
      <c r="E3440" s="661" t="s">
        <v>26</v>
      </c>
      <c r="F3440" s="831" t="s">
        <v>14996</v>
      </c>
      <c r="G3440" s="831"/>
      <c r="H3440" s="831">
        <v>0.84418329999999997</v>
      </c>
      <c r="I3440" s="831"/>
      <c r="J3440" s="832">
        <v>0.59940000000000004</v>
      </c>
      <c r="K3440" s="832"/>
      <c r="L3440" s="833"/>
    </row>
    <row r="3441" spans="1:12" ht="17.100000000000001" customHeight="1">
      <c r="A3441" s="645"/>
      <c r="B3441" s="643"/>
      <c r="C3441" s="643"/>
      <c r="D3441" s="643"/>
      <c r="E3441" s="643"/>
      <c r="F3441" s="643"/>
      <c r="G3441" s="643"/>
      <c r="H3441" s="643"/>
      <c r="I3441" s="643"/>
      <c r="J3441" s="643" t="s">
        <v>14990</v>
      </c>
      <c r="K3441" s="643"/>
      <c r="L3441" s="646" t="s">
        <v>15309</v>
      </c>
    </row>
    <row r="3442" spans="1:12">
      <c r="A3442" s="827" t="s">
        <v>14096</v>
      </c>
      <c r="B3442" s="828"/>
      <c r="C3442" s="828"/>
      <c r="D3442" s="828"/>
      <c r="E3442" s="828"/>
      <c r="F3442" s="828"/>
      <c r="G3442" s="828"/>
      <c r="H3442" s="828"/>
      <c r="I3442" s="641"/>
      <c r="J3442" s="641"/>
      <c r="K3442" s="641"/>
      <c r="L3442" s="642"/>
    </row>
    <row r="3443" spans="1:12" ht="17.100000000000001" customHeight="1">
      <c r="A3443" s="640" t="s">
        <v>14994</v>
      </c>
      <c r="B3443" s="643" t="s">
        <v>14089</v>
      </c>
      <c r="C3443" s="641" t="s">
        <v>14088</v>
      </c>
      <c r="D3443" s="641" t="s">
        <v>14087</v>
      </c>
      <c r="E3443" s="644" t="s">
        <v>14085</v>
      </c>
      <c r="F3443" s="829" t="s">
        <v>14083</v>
      </c>
      <c r="G3443" s="829"/>
      <c r="H3443" s="829" t="s">
        <v>14993</v>
      </c>
      <c r="I3443" s="829"/>
      <c r="J3443" s="829" t="s">
        <v>14082</v>
      </c>
      <c r="K3443" s="829"/>
      <c r="L3443" s="830"/>
    </row>
    <row r="3444" spans="1:12" ht="24" customHeight="1">
      <c r="A3444" s="664" t="s">
        <v>14073</v>
      </c>
      <c r="B3444" s="660" t="s">
        <v>14097</v>
      </c>
      <c r="C3444" s="659" t="s">
        <v>7</v>
      </c>
      <c r="D3444" s="659" t="s">
        <v>11676</v>
      </c>
      <c r="E3444" s="661" t="s">
        <v>26</v>
      </c>
      <c r="F3444" s="831" t="s">
        <v>14995</v>
      </c>
      <c r="G3444" s="831"/>
      <c r="H3444" s="831">
        <v>0.84418329999999997</v>
      </c>
      <c r="I3444" s="831"/>
      <c r="J3444" s="832">
        <v>5.91E-2</v>
      </c>
      <c r="K3444" s="832"/>
      <c r="L3444" s="833"/>
    </row>
    <row r="3445" spans="1:12" ht="17.100000000000001" customHeight="1">
      <c r="A3445" s="645"/>
      <c r="B3445" s="643"/>
      <c r="C3445" s="643"/>
      <c r="D3445" s="643"/>
      <c r="E3445" s="643"/>
      <c r="F3445" s="643"/>
      <c r="G3445" s="643"/>
      <c r="H3445" s="643"/>
      <c r="I3445" s="643"/>
      <c r="J3445" s="643" t="s">
        <v>14990</v>
      </c>
      <c r="K3445" s="643"/>
      <c r="L3445" s="646" t="s">
        <v>15037</v>
      </c>
    </row>
    <row r="3446" spans="1:12">
      <c r="A3446" s="827" t="s">
        <v>14100</v>
      </c>
      <c r="B3446" s="828"/>
      <c r="C3446" s="828"/>
      <c r="D3446" s="828"/>
      <c r="E3446" s="828"/>
      <c r="F3446" s="828"/>
      <c r="G3446" s="828"/>
      <c r="H3446" s="828"/>
      <c r="I3446" s="641"/>
      <c r="J3446" s="641"/>
      <c r="K3446" s="641"/>
      <c r="L3446" s="642"/>
    </row>
    <row r="3447" spans="1:12" ht="17.100000000000001" customHeight="1">
      <c r="A3447" s="640" t="s">
        <v>14994</v>
      </c>
      <c r="B3447" s="643" t="s">
        <v>14089</v>
      </c>
      <c r="C3447" s="641" t="s">
        <v>14088</v>
      </c>
      <c r="D3447" s="641" t="s">
        <v>14087</v>
      </c>
      <c r="E3447" s="644" t="s">
        <v>14085</v>
      </c>
      <c r="F3447" s="829" t="s">
        <v>14083</v>
      </c>
      <c r="G3447" s="829"/>
      <c r="H3447" s="829" t="s">
        <v>14993</v>
      </c>
      <c r="I3447" s="829"/>
      <c r="J3447" s="829" t="s">
        <v>14082</v>
      </c>
      <c r="K3447" s="829"/>
      <c r="L3447" s="830"/>
    </row>
    <row r="3448" spans="1:12" ht="24" customHeight="1">
      <c r="A3448" s="664" t="s">
        <v>14073</v>
      </c>
      <c r="B3448" s="660" t="s">
        <v>14103</v>
      </c>
      <c r="C3448" s="659" t="s">
        <v>7</v>
      </c>
      <c r="D3448" s="659" t="s">
        <v>11501</v>
      </c>
      <c r="E3448" s="661" t="s">
        <v>26</v>
      </c>
      <c r="F3448" s="831" t="s">
        <v>14992</v>
      </c>
      <c r="G3448" s="831"/>
      <c r="H3448" s="831">
        <v>0.84418329999999997</v>
      </c>
      <c r="I3448" s="831"/>
      <c r="J3448" s="832">
        <v>1.8572</v>
      </c>
      <c r="K3448" s="832"/>
      <c r="L3448" s="833"/>
    </row>
    <row r="3449" spans="1:12" ht="24" customHeight="1">
      <c r="A3449" s="664" t="s">
        <v>14073</v>
      </c>
      <c r="B3449" s="660" t="s">
        <v>14101</v>
      </c>
      <c r="C3449" s="659" t="s">
        <v>7</v>
      </c>
      <c r="D3449" s="659" t="s">
        <v>11582</v>
      </c>
      <c r="E3449" s="661" t="s">
        <v>26</v>
      </c>
      <c r="F3449" s="831" t="s">
        <v>14991</v>
      </c>
      <c r="G3449" s="831"/>
      <c r="H3449" s="831">
        <v>0.84418329999999997</v>
      </c>
      <c r="I3449" s="831"/>
      <c r="J3449" s="832">
        <v>0.29549999999999998</v>
      </c>
      <c r="K3449" s="832"/>
      <c r="L3449" s="833"/>
    </row>
    <row r="3450" spans="1:12" ht="17.100000000000001" customHeight="1">
      <c r="A3450" s="645"/>
      <c r="B3450" s="643"/>
      <c r="C3450" s="643"/>
      <c r="D3450" s="643"/>
      <c r="E3450" s="643"/>
      <c r="F3450" s="643"/>
      <c r="G3450" s="643"/>
      <c r="H3450" s="643"/>
      <c r="I3450" s="643"/>
      <c r="J3450" s="643" t="s">
        <v>14990</v>
      </c>
      <c r="K3450" s="643"/>
      <c r="L3450" s="646" t="s">
        <v>15924</v>
      </c>
    </row>
    <row r="3451" spans="1:12" ht="17.100000000000001" customHeight="1">
      <c r="A3451" s="640" t="s">
        <v>14988</v>
      </c>
      <c r="B3451" s="641"/>
      <c r="C3451" s="641"/>
      <c r="D3451" s="641"/>
      <c r="E3451" s="641"/>
      <c r="F3451" s="641"/>
      <c r="G3451" s="641"/>
      <c r="H3451" s="641"/>
      <c r="I3451" s="641"/>
      <c r="J3451" s="641"/>
      <c r="K3451" s="641"/>
      <c r="L3451" s="642"/>
    </row>
    <row r="3452" spans="1:12" ht="17.100000000000001" customHeight="1">
      <c r="A3452" s="645"/>
      <c r="B3452" s="643"/>
      <c r="C3452" s="643"/>
      <c r="D3452" s="643"/>
      <c r="E3452" s="643"/>
      <c r="F3452" s="643"/>
      <c r="G3452" s="643"/>
      <c r="H3452" s="643"/>
      <c r="I3452" s="643"/>
      <c r="J3452" s="643" t="s">
        <v>14987</v>
      </c>
      <c r="K3452" s="643"/>
      <c r="L3452" s="646" t="s">
        <v>15923</v>
      </c>
    </row>
    <row r="3453" spans="1:12" ht="17.100000000000001" customHeight="1">
      <c r="A3453" s="645"/>
      <c r="B3453" s="643"/>
      <c r="C3453" s="643"/>
      <c r="D3453" s="643"/>
      <c r="E3453" s="643"/>
      <c r="F3453" s="643"/>
      <c r="G3453" s="643"/>
      <c r="H3453" s="643"/>
      <c r="I3453" s="643"/>
      <c r="J3453" s="643" t="s">
        <v>14985</v>
      </c>
      <c r="K3453" s="643" t="s">
        <v>14984</v>
      </c>
      <c r="L3453" s="646" t="s">
        <v>15922</v>
      </c>
    </row>
    <row r="3454" spans="1:12" ht="17.100000000000001" customHeight="1">
      <c r="A3454" s="645"/>
      <c r="B3454" s="643"/>
      <c r="C3454" s="643"/>
      <c r="D3454" s="643"/>
      <c r="E3454" s="643"/>
      <c r="F3454" s="643"/>
      <c r="G3454" s="643"/>
      <c r="H3454" s="643"/>
      <c r="I3454" s="643"/>
      <c r="J3454" s="643" t="s">
        <v>14982</v>
      </c>
      <c r="K3454" s="643"/>
      <c r="L3454" s="646" t="s">
        <v>15921</v>
      </c>
    </row>
    <row r="3455" spans="1:12" ht="17.100000000000001" customHeight="1">
      <c r="A3455" s="645"/>
      <c r="B3455" s="643"/>
      <c r="C3455" s="643"/>
      <c r="D3455" s="643"/>
      <c r="E3455" s="643"/>
      <c r="F3455" s="643"/>
      <c r="G3455" s="643"/>
      <c r="H3455" s="643"/>
      <c r="I3455" s="643"/>
      <c r="J3455" s="643" t="s">
        <v>14980</v>
      </c>
      <c r="K3455" s="643" t="s">
        <v>14873</v>
      </c>
      <c r="L3455" s="646" t="s">
        <v>15920</v>
      </c>
    </row>
    <row r="3456" spans="1:12" ht="17.100000000000001" customHeight="1">
      <c r="A3456" s="645"/>
      <c r="B3456" s="643"/>
      <c r="C3456" s="643"/>
      <c r="D3456" s="643"/>
      <c r="E3456" s="643"/>
      <c r="F3456" s="643"/>
      <c r="G3456" s="643"/>
      <c r="H3456" s="643"/>
      <c r="I3456" s="643"/>
      <c r="J3456" s="643" t="s">
        <v>14978</v>
      </c>
      <c r="K3456" s="643"/>
      <c r="L3456" s="646" t="s">
        <v>15919</v>
      </c>
    </row>
    <row r="3457" spans="1:12" ht="30" customHeight="1">
      <c r="A3457" s="647"/>
      <c r="B3457" s="644"/>
      <c r="C3457" s="644"/>
      <c r="D3457" s="644"/>
      <c r="E3457" s="644"/>
      <c r="F3457" s="644"/>
      <c r="G3457" s="644"/>
      <c r="H3457" s="644"/>
      <c r="I3457" s="644"/>
      <c r="J3457" s="644"/>
      <c r="K3457" s="644"/>
      <c r="L3457" s="648"/>
    </row>
    <row r="3458" spans="1:12" ht="36" customHeight="1">
      <c r="A3458" s="662" t="s">
        <v>15918</v>
      </c>
      <c r="B3458" s="657" t="s">
        <v>14604</v>
      </c>
      <c r="C3458" s="656" t="s">
        <v>7</v>
      </c>
      <c r="D3458" s="656" t="s">
        <v>13852</v>
      </c>
      <c r="E3458" s="658" t="s">
        <v>49</v>
      </c>
      <c r="F3458" s="657"/>
      <c r="G3458" s="657"/>
      <c r="H3458" s="657"/>
      <c r="I3458" s="657"/>
      <c r="J3458" s="657"/>
      <c r="K3458" s="657"/>
      <c r="L3458" s="663"/>
    </row>
    <row r="3459" spans="1:12">
      <c r="A3459" s="827" t="s">
        <v>14098</v>
      </c>
      <c r="B3459" s="828"/>
      <c r="C3459" s="828"/>
      <c r="D3459" s="828"/>
      <c r="E3459" s="828"/>
      <c r="F3459" s="828"/>
      <c r="G3459" s="828"/>
      <c r="H3459" s="828"/>
      <c r="I3459" s="641"/>
      <c r="J3459" s="641"/>
      <c r="K3459" s="641"/>
      <c r="L3459" s="642"/>
    </row>
    <row r="3460" spans="1:12" ht="17.100000000000001" customHeight="1">
      <c r="A3460" s="640" t="s">
        <v>14994</v>
      </c>
      <c r="B3460" s="643" t="s">
        <v>14089</v>
      </c>
      <c r="C3460" s="641" t="s">
        <v>14088</v>
      </c>
      <c r="D3460" s="641" t="s">
        <v>14087</v>
      </c>
      <c r="E3460" s="644" t="s">
        <v>14085</v>
      </c>
      <c r="F3460" s="829" t="s">
        <v>14083</v>
      </c>
      <c r="G3460" s="829"/>
      <c r="H3460" s="829" t="s">
        <v>14993</v>
      </c>
      <c r="I3460" s="829"/>
      <c r="J3460" s="829" t="s">
        <v>14082</v>
      </c>
      <c r="K3460" s="829"/>
      <c r="L3460" s="830"/>
    </row>
    <row r="3461" spans="1:12" ht="24" customHeight="1">
      <c r="A3461" s="664" t="s">
        <v>14073</v>
      </c>
      <c r="B3461" s="660" t="s">
        <v>14102</v>
      </c>
      <c r="C3461" s="659" t="s">
        <v>7</v>
      </c>
      <c r="D3461" s="659" t="s">
        <v>11571</v>
      </c>
      <c r="E3461" s="661" t="s">
        <v>26</v>
      </c>
      <c r="F3461" s="831" t="s">
        <v>15001</v>
      </c>
      <c r="G3461" s="831"/>
      <c r="H3461" s="831">
        <v>0.84327249999999998</v>
      </c>
      <c r="I3461" s="831"/>
      <c r="J3461" s="832">
        <v>0.8095</v>
      </c>
      <c r="K3461" s="832"/>
      <c r="L3461" s="833"/>
    </row>
    <row r="3462" spans="1:12" ht="24" customHeight="1">
      <c r="A3462" s="664" t="s">
        <v>14073</v>
      </c>
      <c r="B3462" s="660" t="s">
        <v>14099</v>
      </c>
      <c r="C3462" s="659" t="s">
        <v>7</v>
      </c>
      <c r="D3462" s="659" t="s">
        <v>11597</v>
      </c>
      <c r="E3462" s="661" t="s">
        <v>26</v>
      </c>
      <c r="F3462" s="831" t="s">
        <v>15000</v>
      </c>
      <c r="G3462" s="831"/>
      <c r="H3462" s="831">
        <v>0.84327249999999998</v>
      </c>
      <c r="I3462" s="831"/>
      <c r="J3462" s="832">
        <v>0.42159999999999997</v>
      </c>
      <c r="K3462" s="832"/>
      <c r="L3462" s="833"/>
    </row>
    <row r="3463" spans="1:12" ht="24" customHeight="1">
      <c r="A3463" s="664" t="s">
        <v>14073</v>
      </c>
      <c r="B3463" s="660" t="s">
        <v>14146</v>
      </c>
      <c r="C3463" s="659" t="s">
        <v>7</v>
      </c>
      <c r="D3463" s="659" t="s">
        <v>11575</v>
      </c>
      <c r="E3463" s="661" t="s">
        <v>26</v>
      </c>
      <c r="F3463" s="831" t="s">
        <v>15058</v>
      </c>
      <c r="G3463" s="831"/>
      <c r="H3463" s="831">
        <v>0.26570359999999998</v>
      </c>
      <c r="I3463" s="831"/>
      <c r="J3463" s="832">
        <v>0.27100000000000002</v>
      </c>
      <c r="K3463" s="832"/>
      <c r="L3463" s="833"/>
    </row>
    <row r="3464" spans="1:12" ht="24" customHeight="1">
      <c r="A3464" s="664" t="s">
        <v>14073</v>
      </c>
      <c r="B3464" s="660" t="s">
        <v>14145</v>
      </c>
      <c r="C3464" s="659" t="s">
        <v>7</v>
      </c>
      <c r="D3464" s="659" t="s">
        <v>11601</v>
      </c>
      <c r="E3464" s="661" t="s">
        <v>26</v>
      </c>
      <c r="F3464" s="831" t="s">
        <v>15057</v>
      </c>
      <c r="G3464" s="831"/>
      <c r="H3464" s="831">
        <v>0.26570359999999998</v>
      </c>
      <c r="I3464" s="831"/>
      <c r="J3464" s="832">
        <v>0.10100000000000001</v>
      </c>
      <c r="K3464" s="832"/>
      <c r="L3464" s="833"/>
    </row>
    <row r="3465" spans="1:12" ht="17.100000000000001" customHeight="1">
      <c r="A3465" s="645"/>
      <c r="B3465" s="643"/>
      <c r="C3465" s="643"/>
      <c r="D3465" s="643"/>
      <c r="E3465" s="643"/>
      <c r="F3465" s="643"/>
      <c r="G3465" s="643"/>
      <c r="H3465" s="643"/>
      <c r="I3465" s="643"/>
      <c r="J3465" s="643" t="s">
        <v>14990</v>
      </c>
      <c r="K3465" s="643"/>
      <c r="L3465" s="646" t="s">
        <v>15100</v>
      </c>
    </row>
    <row r="3466" spans="1:12">
      <c r="A3466" s="827" t="s">
        <v>14092</v>
      </c>
      <c r="B3466" s="828"/>
      <c r="C3466" s="828"/>
      <c r="D3466" s="828"/>
      <c r="E3466" s="828"/>
      <c r="F3466" s="828"/>
      <c r="G3466" s="828"/>
      <c r="H3466" s="828"/>
      <c r="I3466" s="641"/>
      <c r="J3466" s="641"/>
      <c r="K3466" s="641"/>
      <c r="L3466" s="642"/>
    </row>
    <row r="3467" spans="1:12" ht="17.100000000000001" customHeight="1">
      <c r="A3467" s="640" t="s">
        <v>14994</v>
      </c>
      <c r="B3467" s="643" t="s">
        <v>14089</v>
      </c>
      <c r="C3467" s="641" t="s">
        <v>14088</v>
      </c>
      <c r="D3467" s="641" t="s">
        <v>14087</v>
      </c>
      <c r="E3467" s="644" t="s">
        <v>14085</v>
      </c>
      <c r="F3467" s="829" t="s">
        <v>14083</v>
      </c>
      <c r="G3467" s="829"/>
      <c r="H3467" s="829" t="s">
        <v>14993</v>
      </c>
      <c r="I3467" s="829"/>
      <c r="J3467" s="829" t="s">
        <v>14082</v>
      </c>
      <c r="K3467" s="829"/>
      <c r="L3467" s="830"/>
    </row>
    <row r="3468" spans="1:12" ht="24" customHeight="1">
      <c r="A3468" s="664" t="s">
        <v>14073</v>
      </c>
      <c r="B3468" s="660" t="s">
        <v>14253</v>
      </c>
      <c r="C3468" s="659" t="s">
        <v>7</v>
      </c>
      <c r="D3468" s="659" t="s">
        <v>6798</v>
      </c>
      <c r="E3468" s="661" t="s">
        <v>26</v>
      </c>
      <c r="F3468" s="831" t="s">
        <v>15582</v>
      </c>
      <c r="G3468" s="831"/>
      <c r="H3468" s="831">
        <v>0.85263049999999996</v>
      </c>
      <c r="I3468" s="831"/>
      <c r="J3468" s="832">
        <v>6.0537000000000001</v>
      </c>
      <c r="K3468" s="832"/>
      <c r="L3468" s="833"/>
    </row>
    <row r="3469" spans="1:12" ht="24" customHeight="1">
      <c r="A3469" s="664" t="s">
        <v>14073</v>
      </c>
      <c r="B3469" s="660" t="s">
        <v>14144</v>
      </c>
      <c r="C3469" s="659" t="s">
        <v>7</v>
      </c>
      <c r="D3469" s="659" t="s">
        <v>10168</v>
      </c>
      <c r="E3469" s="661" t="s">
        <v>26</v>
      </c>
      <c r="F3469" s="831" t="s">
        <v>15055</v>
      </c>
      <c r="G3469" s="831"/>
      <c r="H3469" s="831">
        <v>0.26982230000000001</v>
      </c>
      <c r="I3469" s="831"/>
      <c r="J3469" s="832">
        <v>1.395</v>
      </c>
      <c r="K3469" s="832"/>
      <c r="L3469" s="833"/>
    </row>
    <row r="3470" spans="1:12" ht="17.100000000000001" customHeight="1">
      <c r="A3470" s="645"/>
      <c r="B3470" s="643"/>
      <c r="C3470" s="643"/>
      <c r="D3470" s="643"/>
      <c r="E3470" s="643"/>
      <c r="F3470" s="643"/>
      <c r="G3470" s="643"/>
      <c r="H3470" s="643"/>
      <c r="I3470" s="643"/>
      <c r="J3470" s="643" t="s">
        <v>14990</v>
      </c>
      <c r="K3470" s="643"/>
      <c r="L3470" s="646" t="s">
        <v>15917</v>
      </c>
    </row>
    <row r="3471" spans="1:12">
      <c r="A3471" s="827" t="s">
        <v>14071</v>
      </c>
      <c r="B3471" s="828"/>
      <c r="C3471" s="828"/>
      <c r="D3471" s="828"/>
      <c r="E3471" s="828"/>
      <c r="F3471" s="828"/>
      <c r="G3471" s="828"/>
      <c r="H3471" s="828"/>
      <c r="I3471" s="641"/>
      <c r="J3471" s="641"/>
      <c r="K3471" s="641"/>
      <c r="L3471" s="642"/>
    </row>
    <row r="3472" spans="1:12" ht="17.100000000000001" customHeight="1">
      <c r="A3472" s="640" t="s">
        <v>14994</v>
      </c>
      <c r="B3472" s="643" t="s">
        <v>14089</v>
      </c>
      <c r="C3472" s="641" t="s">
        <v>14088</v>
      </c>
      <c r="D3472" s="641" t="s">
        <v>14087</v>
      </c>
      <c r="E3472" s="644" t="s">
        <v>14085</v>
      </c>
      <c r="F3472" s="829" t="s">
        <v>14083</v>
      </c>
      <c r="G3472" s="829"/>
      <c r="H3472" s="829" t="s">
        <v>14993</v>
      </c>
      <c r="I3472" s="829"/>
      <c r="J3472" s="829" t="s">
        <v>14082</v>
      </c>
      <c r="K3472" s="829"/>
      <c r="L3472" s="830"/>
    </row>
    <row r="3473" spans="1:12" ht="24" customHeight="1">
      <c r="A3473" s="664" t="s">
        <v>14073</v>
      </c>
      <c r="B3473" s="660" t="s">
        <v>14603</v>
      </c>
      <c r="C3473" s="659" t="s">
        <v>7</v>
      </c>
      <c r="D3473" s="659" t="s">
        <v>8201</v>
      </c>
      <c r="E3473" s="661" t="s">
        <v>49</v>
      </c>
      <c r="F3473" s="831" t="s">
        <v>15916</v>
      </c>
      <c r="G3473" s="831"/>
      <c r="H3473" s="831">
        <v>1</v>
      </c>
      <c r="I3473" s="831"/>
      <c r="J3473" s="832">
        <v>67.67</v>
      </c>
      <c r="K3473" s="832"/>
      <c r="L3473" s="833"/>
    </row>
    <row r="3474" spans="1:12" ht="24" customHeight="1">
      <c r="A3474" s="664" t="s">
        <v>14073</v>
      </c>
      <c r="B3474" s="660" t="s">
        <v>14302</v>
      </c>
      <c r="C3474" s="659" t="s">
        <v>7</v>
      </c>
      <c r="D3474" s="659" t="s">
        <v>6824</v>
      </c>
      <c r="E3474" s="661" t="s">
        <v>21</v>
      </c>
      <c r="F3474" s="831" t="s">
        <v>15903</v>
      </c>
      <c r="G3474" s="831"/>
      <c r="H3474" s="831">
        <v>0.52710000000000001</v>
      </c>
      <c r="I3474" s="831"/>
      <c r="J3474" s="832">
        <v>18.03</v>
      </c>
      <c r="K3474" s="832"/>
      <c r="L3474" s="833"/>
    </row>
    <row r="3475" spans="1:12" ht="17.100000000000001" customHeight="1">
      <c r="A3475" s="645"/>
      <c r="B3475" s="643"/>
      <c r="C3475" s="643"/>
      <c r="D3475" s="643"/>
      <c r="E3475" s="643"/>
      <c r="F3475" s="643"/>
      <c r="G3475" s="643"/>
      <c r="H3475" s="643"/>
      <c r="I3475" s="643"/>
      <c r="J3475" s="643" t="s">
        <v>14990</v>
      </c>
      <c r="K3475" s="643"/>
      <c r="L3475" s="646" t="s">
        <v>15915</v>
      </c>
    </row>
    <row r="3476" spans="1:12">
      <c r="A3476" s="827" t="s">
        <v>14094</v>
      </c>
      <c r="B3476" s="828"/>
      <c r="C3476" s="828"/>
      <c r="D3476" s="828"/>
      <c r="E3476" s="828"/>
      <c r="F3476" s="828"/>
      <c r="G3476" s="828"/>
      <c r="H3476" s="828"/>
      <c r="I3476" s="641"/>
      <c r="J3476" s="641"/>
      <c r="K3476" s="641"/>
      <c r="L3476" s="642"/>
    </row>
    <row r="3477" spans="1:12" ht="17.100000000000001" customHeight="1">
      <c r="A3477" s="640" t="s">
        <v>14994</v>
      </c>
      <c r="B3477" s="643" t="s">
        <v>14089</v>
      </c>
      <c r="C3477" s="641" t="s">
        <v>14088</v>
      </c>
      <c r="D3477" s="641" t="s">
        <v>14087</v>
      </c>
      <c r="E3477" s="644" t="s">
        <v>14085</v>
      </c>
      <c r="F3477" s="829" t="s">
        <v>14083</v>
      </c>
      <c r="G3477" s="829"/>
      <c r="H3477" s="829" t="s">
        <v>14993</v>
      </c>
      <c r="I3477" s="829"/>
      <c r="J3477" s="829" t="s">
        <v>14082</v>
      </c>
      <c r="K3477" s="829"/>
      <c r="L3477" s="830"/>
    </row>
    <row r="3478" spans="1:12" ht="24" customHeight="1">
      <c r="A3478" s="664" t="s">
        <v>14073</v>
      </c>
      <c r="B3478" s="660" t="s">
        <v>14095</v>
      </c>
      <c r="C3478" s="659" t="s">
        <v>7</v>
      </c>
      <c r="D3478" s="659" t="s">
        <v>11736</v>
      </c>
      <c r="E3478" s="661" t="s">
        <v>26</v>
      </c>
      <c r="F3478" s="831" t="s">
        <v>14996</v>
      </c>
      <c r="G3478" s="831"/>
      <c r="H3478" s="831">
        <v>1.1089761</v>
      </c>
      <c r="I3478" s="831"/>
      <c r="J3478" s="832">
        <v>0.78739999999999999</v>
      </c>
      <c r="K3478" s="832"/>
      <c r="L3478" s="833"/>
    </row>
    <row r="3479" spans="1:12" ht="17.100000000000001" customHeight="1">
      <c r="A3479" s="645"/>
      <c r="B3479" s="643"/>
      <c r="C3479" s="643"/>
      <c r="D3479" s="643"/>
      <c r="E3479" s="643"/>
      <c r="F3479" s="643"/>
      <c r="G3479" s="643"/>
      <c r="H3479" s="643"/>
      <c r="I3479" s="643"/>
      <c r="J3479" s="643" t="s">
        <v>14990</v>
      </c>
      <c r="K3479" s="643"/>
      <c r="L3479" s="646" t="s">
        <v>15914</v>
      </c>
    </row>
    <row r="3480" spans="1:12">
      <c r="A3480" s="827" t="s">
        <v>14096</v>
      </c>
      <c r="B3480" s="828"/>
      <c r="C3480" s="828"/>
      <c r="D3480" s="828"/>
      <c r="E3480" s="828"/>
      <c r="F3480" s="828"/>
      <c r="G3480" s="828"/>
      <c r="H3480" s="828"/>
      <c r="I3480" s="641"/>
      <c r="J3480" s="641"/>
      <c r="K3480" s="641"/>
      <c r="L3480" s="642"/>
    </row>
    <row r="3481" spans="1:12" ht="17.100000000000001" customHeight="1">
      <c r="A3481" s="640" t="s">
        <v>14994</v>
      </c>
      <c r="B3481" s="643" t="s">
        <v>14089</v>
      </c>
      <c r="C3481" s="641" t="s">
        <v>14088</v>
      </c>
      <c r="D3481" s="641" t="s">
        <v>14087</v>
      </c>
      <c r="E3481" s="644" t="s">
        <v>14085</v>
      </c>
      <c r="F3481" s="829" t="s">
        <v>14083</v>
      </c>
      <c r="G3481" s="829"/>
      <c r="H3481" s="829" t="s">
        <v>14993</v>
      </c>
      <c r="I3481" s="829"/>
      <c r="J3481" s="829" t="s">
        <v>14082</v>
      </c>
      <c r="K3481" s="829"/>
      <c r="L3481" s="830"/>
    </row>
    <row r="3482" spans="1:12" ht="24" customHeight="1">
      <c r="A3482" s="664" t="s">
        <v>14073</v>
      </c>
      <c r="B3482" s="660" t="s">
        <v>14097</v>
      </c>
      <c r="C3482" s="659" t="s">
        <v>7</v>
      </c>
      <c r="D3482" s="659" t="s">
        <v>11676</v>
      </c>
      <c r="E3482" s="661" t="s">
        <v>26</v>
      </c>
      <c r="F3482" s="831" t="s">
        <v>14995</v>
      </c>
      <c r="G3482" s="831"/>
      <c r="H3482" s="831">
        <v>1.1089761</v>
      </c>
      <c r="I3482" s="831"/>
      <c r="J3482" s="832">
        <v>7.7600000000000002E-2</v>
      </c>
      <c r="K3482" s="832"/>
      <c r="L3482" s="833"/>
    </row>
    <row r="3483" spans="1:12" ht="17.100000000000001" customHeight="1">
      <c r="A3483" s="645"/>
      <c r="B3483" s="643"/>
      <c r="C3483" s="643"/>
      <c r="D3483" s="643"/>
      <c r="E3483" s="643"/>
      <c r="F3483" s="643"/>
      <c r="G3483" s="643"/>
      <c r="H3483" s="643"/>
      <c r="I3483" s="643"/>
      <c r="J3483" s="643" t="s">
        <v>14990</v>
      </c>
      <c r="K3483" s="643"/>
      <c r="L3483" s="646" t="s">
        <v>15422</v>
      </c>
    </row>
    <row r="3484" spans="1:12">
      <c r="A3484" s="827" t="s">
        <v>14100</v>
      </c>
      <c r="B3484" s="828"/>
      <c r="C3484" s="828"/>
      <c r="D3484" s="828"/>
      <c r="E3484" s="828"/>
      <c r="F3484" s="828"/>
      <c r="G3484" s="828"/>
      <c r="H3484" s="828"/>
      <c r="I3484" s="641"/>
      <c r="J3484" s="641"/>
      <c r="K3484" s="641"/>
      <c r="L3484" s="642"/>
    </row>
    <row r="3485" spans="1:12" ht="17.100000000000001" customHeight="1">
      <c r="A3485" s="640" t="s">
        <v>14994</v>
      </c>
      <c r="B3485" s="643" t="s">
        <v>14089</v>
      </c>
      <c r="C3485" s="641" t="s">
        <v>14088</v>
      </c>
      <c r="D3485" s="641" t="s">
        <v>14087</v>
      </c>
      <c r="E3485" s="644" t="s">
        <v>14085</v>
      </c>
      <c r="F3485" s="829" t="s">
        <v>14083</v>
      </c>
      <c r="G3485" s="829"/>
      <c r="H3485" s="829" t="s">
        <v>14993</v>
      </c>
      <c r="I3485" s="829"/>
      <c r="J3485" s="829" t="s">
        <v>14082</v>
      </c>
      <c r="K3485" s="829"/>
      <c r="L3485" s="830"/>
    </row>
    <row r="3486" spans="1:12" ht="24" customHeight="1">
      <c r="A3486" s="664" t="s">
        <v>14073</v>
      </c>
      <c r="B3486" s="660" t="s">
        <v>14103</v>
      </c>
      <c r="C3486" s="659" t="s">
        <v>7</v>
      </c>
      <c r="D3486" s="659" t="s">
        <v>11501</v>
      </c>
      <c r="E3486" s="661" t="s">
        <v>26</v>
      </c>
      <c r="F3486" s="831" t="s">
        <v>14992</v>
      </c>
      <c r="G3486" s="831"/>
      <c r="H3486" s="831">
        <v>1.1089761</v>
      </c>
      <c r="I3486" s="831"/>
      <c r="J3486" s="832">
        <v>2.4397000000000002</v>
      </c>
      <c r="K3486" s="832"/>
      <c r="L3486" s="833"/>
    </row>
    <row r="3487" spans="1:12" ht="24" customHeight="1">
      <c r="A3487" s="664" t="s">
        <v>14073</v>
      </c>
      <c r="B3487" s="660" t="s">
        <v>14101</v>
      </c>
      <c r="C3487" s="659" t="s">
        <v>7</v>
      </c>
      <c r="D3487" s="659" t="s">
        <v>11582</v>
      </c>
      <c r="E3487" s="661" t="s">
        <v>26</v>
      </c>
      <c r="F3487" s="831" t="s">
        <v>14991</v>
      </c>
      <c r="G3487" s="831"/>
      <c r="H3487" s="831">
        <v>1.1089761</v>
      </c>
      <c r="I3487" s="831"/>
      <c r="J3487" s="832">
        <v>0.3881</v>
      </c>
      <c r="K3487" s="832"/>
      <c r="L3487" s="833"/>
    </row>
    <row r="3488" spans="1:12" ht="17.100000000000001" customHeight="1">
      <c r="A3488" s="645"/>
      <c r="B3488" s="643"/>
      <c r="C3488" s="643"/>
      <c r="D3488" s="643"/>
      <c r="E3488" s="643"/>
      <c r="F3488" s="643"/>
      <c r="G3488" s="643"/>
      <c r="H3488" s="643"/>
      <c r="I3488" s="643"/>
      <c r="J3488" s="643" t="s">
        <v>14990</v>
      </c>
      <c r="K3488" s="643"/>
      <c r="L3488" s="646" t="s">
        <v>15242</v>
      </c>
    </row>
    <row r="3489" spans="1:12" ht="17.100000000000001" customHeight="1">
      <c r="A3489" s="640" t="s">
        <v>14988</v>
      </c>
      <c r="B3489" s="641"/>
      <c r="C3489" s="641"/>
      <c r="D3489" s="641"/>
      <c r="E3489" s="641"/>
      <c r="F3489" s="641"/>
      <c r="G3489" s="641"/>
      <c r="H3489" s="641"/>
      <c r="I3489" s="641"/>
      <c r="J3489" s="641"/>
      <c r="K3489" s="641"/>
      <c r="L3489" s="642"/>
    </row>
    <row r="3490" spans="1:12" ht="17.100000000000001" customHeight="1">
      <c r="A3490" s="645"/>
      <c r="B3490" s="643"/>
      <c r="C3490" s="643"/>
      <c r="D3490" s="643"/>
      <c r="E3490" s="643"/>
      <c r="F3490" s="643"/>
      <c r="G3490" s="643"/>
      <c r="H3490" s="643"/>
      <c r="I3490" s="643"/>
      <c r="J3490" s="643" t="s">
        <v>14987</v>
      </c>
      <c r="K3490" s="643"/>
      <c r="L3490" s="646" t="s">
        <v>15913</v>
      </c>
    </row>
    <row r="3491" spans="1:12" ht="17.100000000000001" customHeight="1">
      <c r="A3491" s="645"/>
      <c r="B3491" s="643"/>
      <c r="C3491" s="643"/>
      <c r="D3491" s="643"/>
      <c r="E3491" s="643"/>
      <c r="F3491" s="643"/>
      <c r="G3491" s="643"/>
      <c r="H3491" s="643"/>
      <c r="I3491" s="643"/>
      <c r="J3491" s="643" t="s">
        <v>14985</v>
      </c>
      <c r="K3491" s="643" t="s">
        <v>14984</v>
      </c>
      <c r="L3491" s="646" t="s">
        <v>15912</v>
      </c>
    </row>
    <row r="3492" spans="1:12" ht="17.100000000000001" customHeight="1">
      <c r="A3492" s="645"/>
      <c r="B3492" s="643"/>
      <c r="C3492" s="643"/>
      <c r="D3492" s="643"/>
      <c r="E3492" s="643"/>
      <c r="F3492" s="643"/>
      <c r="G3492" s="643"/>
      <c r="H3492" s="643"/>
      <c r="I3492" s="643"/>
      <c r="J3492" s="643" t="s">
        <v>14982</v>
      </c>
      <c r="K3492" s="643"/>
      <c r="L3492" s="646" t="s">
        <v>15911</v>
      </c>
    </row>
    <row r="3493" spans="1:12" ht="17.100000000000001" customHeight="1">
      <c r="A3493" s="645"/>
      <c r="B3493" s="643"/>
      <c r="C3493" s="643"/>
      <c r="D3493" s="643"/>
      <c r="E3493" s="643"/>
      <c r="F3493" s="643"/>
      <c r="G3493" s="643"/>
      <c r="H3493" s="643"/>
      <c r="I3493" s="643"/>
      <c r="J3493" s="643" t="s">
        <v>14980</v>
      </c>
      <c r="K3493" s="643" t="s">
        <v>14873</v>
      </c>
      <c r="L3493" s="646" t="s">
        <v>15910</v>
      </c>
    </row>
    <row r="3494" spans="1:12" ht="17.100000000000001" customHeight="1">
      <c r="A3494" s="645"/>
      <c r="B3494" s="643"/>
      <c r="C3494" s="643"/>
      <c r="D3494" s="643"/>
      <c r="E3494" s="643"/>
      <c r="F3494" s="643"/>
      <c r="G3494" s="643"/>
      <c r="H3494" s="643"/>
      <c r="I3494" s="643"/>
      <c r="J3494" s="643" t="s">
        <v>14978</v>
      </c>
      <c r="K3494" s="643"/>
      <c r="L3494" s="646" t="s">
        <v>15909</v>
      </c>
    </row>
    <row r="3495" spans="1:12" ht="30" customHeight="1">
      <c r="A3495" s="647"/>
      <c r="B3495" s="644"/>
      <c r="C3495" s="644"/>
      <c r="D3495" s="644"/>
      <c r="E3495" s="644"/>
      <c r="F3495" s="644"/>
      <c r="G3495" s="644"/>
      <c r="H3495" s="644"/>
      <c r="I3495" s="644"/>
      <c r="J3495" s="644"/>
      <c r="K3495" s="644"/>
      <c r="L3495" s="648"/>
    </row>
    <row r="3496" spans="1:12" ht="36" customHeight="1">
      <c r="A3496" s="662" t="s">
        <v>15908</v>
      </c>
      <c r="B3496" s="657" t="s">
        <v>14601</v>
      </c>
      <c r="C3496" s="656" t="s">
        <v>7</v>
      </c>
      <c r="D3496" s="656" t="s">
        <v>13883</v>
      </c>
      <c r="E3496" s="658" t="s">
        <v>49</v>
      </c>
      <c r="F3496" s="657"/>
      <c r="G3496" s="657"/>
      <c r="H3496" s="657"/>
      <c r="I3496" s="657"/>
      <c r="J3496" s="657"/>
      <c r="K3496" s="657"/>
      <c r="L3496" s="663"/>
    </row>
    <row r="3497" spans="1:12">
      <c r="A3497" s="827" t="s">
        <v>14098</v>
      </c>
      <c r="B3497" s="828"/>
      <c r="C3497" s="828"/>
      <c r="D3497" s="828"/>
      <c r="E3497" s="828"/>
      <c r="F3497" s="828"/>
      <c r="G3497" s="828"/>
      <c r="H3497" s="828"/>
      <c r="I3497" s="641"/>
      <c r="J3497" s="641"/>
      <c r="K3497" s="641"/>
      <c r="L3497" s="642"/>
    </row>
    <row r="3498" spans="1:12" ht="17.100000000000001" customHeight="1">
      <c r="A3498" s="640" t="s">
        <v>14994</v>
      </c>
      <c r="B3498" s="643" t="s">
        <v>14089</v>
      </c>
      <c r="C3498" s="641" t="s">
        <v>14088</v>
      </c>
      <c r="D3498" s="641" t="s">
        <v>14087</v>
      </c>
      <c r="E3498" s="644" t="s">
        <v>14085</v>
      </c>
      <c r="F3498" s="829" t="s">
        <v>14083</v>
      </c>
      <c r="G3498" s="829"/>
      <c r="H3498" s="829" t="s">
        <v>14993</v>
      </c>
      <c r="I3498" s="829"/>
      <c r="J3498" s="829" t="s">
        <v>14082</v>
      </c>
      <c r="K3498" s="829"/>
      <c r="L3498" s="830"/>
    </row>
    <row r="3499" spans="1:12" ht="24" customHeight="1">
      <c r="A3499" s="664" t="s">
        <v>14073</v>
      </c>
      <c r="B3499" s="660" t="s">
        <v>14277</v>
      </c>
      <c r="C3499" s="659" t="s">
        <v>7</v>
      </c>
      <c r="D3499" s="659" t="s">
        <v>11564</v>
      </c>
      <c r="E3499" s="661" t="s">
        <v>26</v>
      </c>
      <c r="F3499" s="831" t="s">
        <v>15249</v>
      </c>
      <c r="G3499" s="831"/>
      <c r="H3499" s="831">
        <v>0.44731850000000001</v>
      </c>
      <c r="I3499" s="831"/>
      <c r="J3499" s="832">
        <v>0.37130000000000002</v>
      </c>
      <c r="K3499" s="832"/>
      <c r="L3499" s="833"/>
    </row>
    <row r="3500" spans="1:12" ht="24" customHeight="1">
      <c r="A3500" s="664" t="s">
        <v>14073</v>
      </c>
      <c r="B3500" s="660" t="s">
        <v>14276</v>
      </c>
      <c r="C3500" s="659" t="s">
        <v>7</v>
      </c>
      <c r="D3500" s="659" t="s">
        <v>11590</v>
      </c>
      <c r="E3500" s="661" t="s">
        <v>26</v>
      </c>
      <c r="F3500" s="831" t="s">
        <v>15248</v>
      </c>
      <c r="G3500" s="831"/>
      <c r="H3500" s="831">
        <v>0.44731850000000001</v>
      </c>
      <c r="I3500" s="831"/>
      <c r="J3500" s="832">
        <v>0.1074</v>
      </c>
      <c r="K3500" s="832"/>
      <c r="L3500" s="833"/>
    </row>
    <row r="3501" spans="1:12" ht="24" customHeight="1">
      <c r="A3501" s="664" t="s">
        <v>14073</v>
      </c>
      <c r="B3501" s="660" t="s">
        <v>14146</v>
      </c>
      <c r="C3501" s="659" t="s">
        <v>7</v>
      </c>
      <c r="D3501" s="659" t="s">
        <v>11575</v>
      </c>
      <c r="E3501" s="661" t="s">
        <v>26</v>
      </c>
      <c r="F3501" s="831" t="s">
        <v>15058</v>
      </c>
      <c r="G3501" s="831"/>
      <c r="H3501" s="831">
        <v>0.29134690000000002</v>
      </c>
      <c r="I3501" s="831"/>
      <c r="J3501" s="832">
        <v>0.29720000000000002</v>
      </c>
      <c r="K3501" s="832"/>
      <c r="L3501" s="833"/>
    </row>
    <row r="3502" spans="1:12" ht="24" customHeight="1">
      <c r="A3502" s="664" t="s">
        <v>14073</v>
      </c>
      <c r="B3502" s="660" t="s">
        <v>14145</v>
      </c>
      <c r="C3502" s="659" t="s">
        <v>7</v>
      </c>
      <c r="D3502" s="659" t="s">
        <v>11601</v>
      </c>
      <c r="E3502" s="661" t="s">
        <v>26</v>
      </c>
      <c r="F3502" s="831" t="s">
        <v>15057</v>
      </c>
      <c r="G3502" s="831"/>
      <c r="H3502" s="831">
        <v>0.29134690000000002</v>
      </c>
      <c r="I3502" s="831"/>
      <c r="J3502" s="832">
        <v>0.11070000000000001</v>
      </c>
      <c r="K3502" s="832"/>
      <c r="L3502" s="833"/>
    </row>
    <row r="3503" spans="1:12" ht="24" customHeight="1">
      <c r="A3503" s="664" t="s">
        <v>14073</v>
      </c>
      <c r="B3503" s="660" t="s">
        <v>14102</v>
      </c>
      <c r="C3503" s="659" t="s">
        <v>7</v>
      </c>
      <c r="D3503" s="659" t="s">
        <v>11571</v>
      </c>
      <c r="E3503" s="661" t="s">
        <v>26</v>
      </c>
      <c r="F3503" s="831" t="s">
        <v>15001</v>
      </c>
      <c r="G3503" s="831"/>
      <c r="H3503" s="831">
        <v>0.47731309999999999</v>
      </c>
      <c r="I3503" s="831"/>
      <c r="J3503" s="832">
        <v>0.4582</v>
      </c>
      <c r="K3503" s="832"/>
      <c r="L3503" s="833"/>
    </row>
    <row r="3504" spans="1:12" ht="24" customHeight="1">
      <c r="A3504" s="664" t="s">
        <v>14073</v>
      </c>
      <c r="B3504" s="660" t="s">
        <v>14099</v>
      </c>
      <c r="C3504" s="659" t="s">
        <v>7</v>
      </c>
      <c r="D3504" s="659" t="s">
        <v>11597</v>
      </c>
      <c r="E3504" s="661" t="s">
        <v>26</v>
      </c>
      <c r="F3504" s="831" t="s">
        <v>15000</v>
      </c>
      <c r="G3504" s="831"/>
      <c r="H3504" s="831">
        <v>0.47731309999999999</v>
      </c>
      <c r="I3504" s="831"/>
      <c r="J3504" s="832">
        <v>0.2387</v>
      </c>
      <c r="K3504" s="832"/>
      <c r="L3504" s="833"/>
    </row>
    <row r="3505" spans="1:12" ht="17.100000000000001" customHeight="1">
      <c r="A3505" s="645"/>
      <c r="B3505" s="643"/>
      <c r="C3505" s="643"/>
      <c r="D3505" s="643"/>
      <c r="E3505" s="643"/>
      <c r="F3505" s="643"/>
      <c r="G3505" s="643"/>
      <c r="H3505" s="643"/>
      <c r="I3505" s="643"/>
      <c r="J3505" s="643" t="s">
        <v>14990</v>
      </c>
      <c r="K3505" s="643"/>
      <c r="L3505" s="646" t="s">
        <v>15907</v>
      </c>
    </row>
    <row r="3506" spans="1:12">
      <c r="A3506" s="827" t="s">
        <v>14092</v>
      </c>
      <c r="B3506" s="828"/>
      <c r="C3506" s="828"/>
      <c r="D3506" s="828"/>
      <c r="E3506" s="828"/>
      <c r="F3506" s="828"/>
      <c r="G3506" s="828"/>
      <c r="H3506" s="828"/>
      <c r="I3506" s="641"/>
      <c r="J3506" s="641"/>
      <c r="K3506" s="641"/>
      <c r="L3506" s="642"/>
    </row>
    <row r="3507" spans="1:12" ht="17.100000000000001" customHeight="1">
      <c r="A3507" s="640" t="s">
        <v>14994</v>
      </c>
      <c r="B3507" s="643" t="s">
        <v>14089</v>
      </c>
      <c r="C3507" s="641" t="s">
        <v>14088</v>
      </c>
      <c r="D3507" s="641" t="s">
        <v>14087</v>
      </c>
      <c r="E3507" s="644" t="s">
        <v>14085</v>
      </c>
      <c r="F3507" s="829" t="s">
        <v>14083</v>
      </c>
      <c r="G3507" s="829"/>
      <c r="H3507" s="829" t="s">
        <v>14993</v>
      </c>
      <c r="I3507" s="829"/>
      <c r="J3507" s="829" t="s">
        <v>14082</v>
      </c>
      <c r="K3507" s="829"/>
      <c r="L3507" s="830"/>
    </row>
    <row r="3508" spans="1:12" ht="24" customHeight="1">
      <c r="A3508" s="664" t="s">
        <v>14073</v>
      </c>
      <c r="B3508" s="660" t="s">
        <v>14278</v>
      </c>
      <c r="C3508" s="659" t="s">
        <v>7</v>
      </c>
      <c r="D3508" s="659" t="s">
        <v>6260</v>
      </c>
      <c r="E3508" s="661" t="s">
        <v>26</v>
      </c>
      <c r="F3508" s="831" t="s">
        <v>15040</v>
      </c>
      <c r="G3508" s="831"/>
      <c r="H3508" s="831">
        <v>0.4514456</v>
      </c>
      <c r="I3508" s="831"/>
      <c r="J3508" s="832">
        <v>3.2458999999999998</v>
      </c>
      <c r="K3508" s="832"/>
      <c r="L3508" s="833"/>
    </row>
    <row r="3509" spans="1:12" ht="24" customHeight="1">
      <c r="A3509" s="664" t="s">
        <v>14073</v>
      </c>
      <c r="B3509" s="660" t="s">
        <v>14144</v>
      </c>
      <c r="C3509" s="659" t="s">
        <v>7</v>
      </c>
      <c r="D3509" s="659" t="s">
        <v>10168</v>
      </c>
      <c r="E3509" s="661" t="s">
        <v>26</v>
      </c>
      <c r="F3509" s="831" t="s">
        <v>15055</v>
      </c>
      <c r="G3509" s="831"/>
      <c r="H3509" s="831">
        <v>0.29467379999999999</v>
      </c>
      <c r="I3509" s="831"/>
      <c r="J3509" s="832">
        <v>1.5235000000000001</v>
      </c>
      <c r="K3509" s="832"/>
      <c r="L3509" s="833"/>
    </row>
    <row r="3510" spans="1:12" ht="24" customHeight="1">
      <c r="A3510" s="664" t="s">
        <v>14073</v>
      </c>
      <c r="B3510" s="660" t="s">
        <v>14253</v>
      </c>
      <c r="C3510" s="659" t="s">
        <v>7</v>
      </c>
      <c r="D3510" s="659" t="s">
        <v>6798</v>
      </c>
      <c r="E3510" s="661" t="s">
        <v>26</v>
      </c>
      <c r="F3510" s="831" t="s">
        <v>15582</v>
      </c>
      <c r="G3510" s="831"/>
      <c r="H3510" s="831">
        <v>0.48066999999999999</v>
      </c>
      <c r="I3510" s="831"/>
      <c r="J3510" s="832">
        <v>3.4127999999999998</v>
      </c>
      <c r="K3510" s="832"/>
      <c r="L3510" s="833"/>
    </row>
    <row r="3511" spans="1:12" ht="17.100000000000001" customHeight="1">
      <c r="A3511" s="645"/>
      <c r="B3511" s="643"/>
      <c r="C3511" s="643"/>
      <c r="D3511" s="643"/>
      <c r="E3511" s="643"/>
      <c r="F3511" s="643"/>
      <c r="G3511" s="643"/>
      <c r="H3511" s="643"/>
      <c r="I3511" s="643"/>
      <c r="J3511" s="643" t="s">
        <v>14990</v>
      </c>
      <c r="K3511" s="643"/>
      <c r="L3511" s="646" t="s">
        <v>15906</v>
      </c>
    </row>
    <row r="3512" spans="1:12">
      <c r="A3512" s="827" t="s">
        <v>14071</v>
      </c>
      <c r="B3512" s="828"/>
      <c r="C3512" s="828"/>
      <c r="D3512" s="828"/>
      <c r="E3512" s="828"/>
      <c r="F3512" s="828"/>
      <c r="G3512" s="828"/>
      <c r="H3512" s="828"/>
      <c r="I3512" s="641"/>
      <c r="J3512" s="641"/>
      <c r="K3512" s="641"/>
      <c r="L3512" s="642"/>
    </row>
    <row r="3513" spans="1:12" ht="17.100000000000001" customHeight="1">
      <c r="A3513" s="640" t="s">
        <v>14994</v>
      </c>
      <c r="B3513" s="643" t="s">
        <v>14089</v>
      </c>
      <c r="C3513" s="641" t="s">
        <v>14088</v>
      </c>
      <c r="D3513" s="641" t="s">
        <v>14087</v>
      </c>
      <c r="E3513" s="644" t="s">
        <v>14085</v>
      </c>
      <c r="F3513" s="829" t="s">
        <v>14083</v>
      </c>
      <c r="G3513" s="829"/>
      <c r="H3513" s="829" t="s">
        <v>14993</v>
      </c>
      <c r="I3513" s="829"/>
      <c r="J3513" s="829" t="s">
        <v>14082</v>
      </c>
      <c r="K3513" s="829"/>
      <c r="L3513" s="830"/>
    </row>
    <row r="3514" spans="1:12" ht="24" customHeight="1">
      <c r="A3514" s="664" t="s">
        <v>14073</v>
      </c>
      <c r="B3514" s="660" t="s">
        <v>14074</v>
      </c>
      <c r="C3514" s="659" t="s">
        <v>7</v>
      </c>
      <c r="D3514" s="659" t="s">
        <v>6307</v>
      </c>
      <c r="E3514" s="661" t="s">
        <v>49</v>
      </c>
      <c r="F3514" s="831" t="s">
        <v>15842</v>
      </c>
      <c r="G3514" s="831"/>
      <c r="H3514" s="831">
        <v>8.1185199999999999E-2</v>
      </c>
      <c r="I3514" s="831"/>
      <c r="J3514" s="832">
        <v>0.36370000000000002</v>
      </c>
      <c r="K3514" s="832"/>
      <c r="L3514" s="833"/>
    </row>
    <row r="3515" spans="1:12" ht="24" customHeight="1">
      <c r="A3515" s="664" t="s">
        <v>14073</v>
      </c>
      <c r="B3515" s="660" t="s">
        <v>14072</v>
      </c>
      <c r="C3515" s="659" t="s">
        <v>7</v>
      </c>
      <c r="D3515" s="659" t="s">
        <v>6978</v>
      </c>
      <c r="E3515" s="661" t="s">
        <v>49</v>
      </c>
      <c r="F3515" s="831" t="s">
        <v>15905</v>
      </c>
      <c r="G3515" s="831"/>
      <c r="H3515" s="831">
        <v>0.99981790000000004</v>
      </c>
      <c r="I3515" s="831"/>
      <c r="J3515" s="832">
        <v>51.000700000000002</v>
      </c>
      <c r="K3515" s="832"/>
      <c r="L3515" s="833"/>
    </row>
    <row r="3516" spans="1:12" ht="24" customHeight="1">
      <c r="A3516" s="664" t="s">
        <v>14073</v>
      </c>
      <c r="B3516" s="660" t="s">
        <v>14140</v>
      </c>
      <c r="C3516" s="659" t="s">
        <v>7</v>
      </c>
      <c r="D3516" s="659" t="s">
        <v>6963</v>
      </c>
      <c r="E3516" s="661" t="s">
        <v>49</v>
      </c>
      <c r="F3516" s="831" t="s">
        <v>15904</v>
      </c>
      <c r="G3516" s="831"/>
      <c r="H3516" s="831">
        <v>0.99981790000000004</v>
      </c>
      <c r="I3516" s="831"/>
      <c r="J3516" s="832">
        <v>149.3528</v>
      </c>
      <c r="K3516" s="832"/>
      <c r="L3516" s="833"/>
    </row>
    <row r="3517" spans="1:12" ht="24" customHeight="1">
      <c r="A3517" s="664" t="s">
        <v>14073</v>
      </c>
      <c r="B3517" s="660" t="s">
        <v>14302</v>
      </c>
      <c r="C3517" s="659" t="s">
        <v>7</v>
      </c>
      <c r="D3517" s="659" t="s">
        <v>6824</v>
      </c>
      <c r="E3517" s="661" t="s">
        <v>21</v>
      </c>
      <c r="F3517" s="831" t="s">
        <v>15903</v>
      </c>
      <c r="G3517" s="831"/>
      <c r="H3517" s="831">
        <v>0.29734579999999999</v>
      </c>
      <c r="I3517" s="831"/>
      <c r="J3517" s="832">
        <v>10.1752</v>
      </c>
      <c r="K3517" s="832"/>
      <c r="L3517" s="833"/>
    </row>
    <row r="3518" spans="1:12" ht="24" customHeight="1">
      <c r="A3518" s="664" t="s">
        <v>14073</v>
      </c>
      <c r="B3518" s="660" t="s">
        <v>14303</v>
      </c>
      <c r="C3518" s="659" t="s">
        <v>7</v>
      </c>
      <c r="D3518" s="659" t="s">
        <v>5981</v>
      </c>
      <c r="E3518" s="661" t="s">
        <v>49</v>
      </c>
      <c r="F3518" s="831" t="s">
        <v>15902</v>
      </c>
      <c r="G3518" s="831"/>
      <c r="H3518" s="831">
        <v>0.99981790000000004</v>
      </c>
      <c r="I3518" s="831"/>
      <c r="J3518" s="832">
        <v>129.59639999999999</v>
      </c>
      <c r="K3518" s="832"/>
      <c r="L3518" s="833"/>
    </row>
    <row r="3519" spans="1:12" ht="17.100000000000001" customHeight="1">
      <c r="A3519" s="645"/>
      <c r="B3519" s="643"/>
      <c r="C3519" s="643"/>
      <c r="D3519" s="643"/>
      <c r="E3519" s="643"/>
      <c r="F3519" s="643"/>
      <c r="G3519" s="643"/>
      <c r="H3519" s="643"/>
      <c r="I3519" s="643"/>
      <c r="J3519" s="643" t="s">
        <v>14990</v>
      </c>
      <c r="K3519" s="643"/>
      <c r="L3519" s="646" t="s">
        <v>15901</v>
      </c>
    </row>
    <row r="3520" spans="1:12">
      <c r="A3520" s="827" t="s">
        <v>14094</v>
      </c>
      <c r="B3520" s="828"/>
      <c r="C3520" s="828"/>
      <c r="D3520" s="828"/>
      <c r="E3520" s="828"/>
      <c r="F3520" s="828"/>
      <c r="G3520" s="828"/>
      <c r="H3520" s="828"/>
      <c r="I3520" s="641"/>
      <c r="J3520" s="641"/>
      <c r="K3520" s="641"/>
      <c r="L3520" s="642"/>
    </row>
    <row r="3521" spans="1:12" ht="17.100000000000001" customHeight="1">
      <c r="A3521" s="640" t="s">
        <v>14994</v>
      </c>
      <c r="B3521" s="643" t="s">
        <v>14089</v>
      </c>
      <c r="C3521" s="641" t="s">
        <v>14088</v>
      </c>
      <c r="D3521" s="641" t="s">
        <v>14087</v>
      </c>
      <c r="E3521" s="644" t="s">
        <v>14085</v>
      </c>
      <c r="F3521" s="829" t="s">
        <v>14083</v>
      </c>
      <c r="G3521" s="829"/>
      <c r="H3521" s="829" t="s">
        <v>14993</v>
      </c>
      <c r="I3521" s="829"/>
      <c r="J3521" s="829" t="s">
        <v>14082</v>
      </c>
      <c r="K3521" s="829"/>
      <c r="L3521" s="830"/>
    </row>
    <row r="3522" spans="1:12" ht="24" customHeight="1">
      <c r="A3522" s="664" t="s">
        <v>14073</v>
      </c>
      <c r="B3522" s="660" t="s">
        <v>14095</v>
      </c>
      <c r="C3522" s="659" t="s">
        <v>7</v>
      </c>
      <c r="D3522" s="659" t="s">
        <v>11736</v>
      </c>
      <c r="E3522" s="661" t="s">
        <v>26</v>
      </c>
      <c r="F3522" s="831" t="s">
        <v>14996</v>
      </c>
      <c r="G3522" s="831"/>
      <c r="H3522" s="831">
        <v>1.2159785000000001</v>
      </c>
      <c r="I3522" s="831"/>
      <c r="J3522" s="832">
        <v>0.86329999999999996</v>
      </c>
      <c r="K3522" s="832"/>
      <c r="L3522" s="833"/>
    </row>
    <row r="3523" spans="1:12" ht="17.100000000000001" customHeight="1">
      <c r="A3523" s="645"/>
      <c r="B3523" s="643"/>
      <c r="C3523" s="643"/>
      <c r="D3523" s="643"/>
      <c r="E3523" s="643"/>
      <c r="F3523" s="643"/>
      <c r="G3523" s="643"/>
      <c r="H3523" s="643"/>
      <c r="I3523" s="643"/>
      <c r="J3523" s="643" t="s">
        <v>14990</v>
      </c>
      <c r="K3523" s="643"/>
      <c r="L3523" s="646" t="s">
        <v>15559</v>
      </c>
    </row>
    <row r="3524" spans="1:12">
      <c r="A3524" s="827" t="s">
        <v>14096</v>
      </c>
      <c r="B3524" s="828"/>
      <c r="C3524" s="828"/>
      <c r="D3524" s="828"/>
      <c r="E3524" s="828"/>
      <c r="F3524" s="828"/>
      <c r="G3524" s="828"/>
      <c r="H3524" s="828"/>
      <c r="I3524" s="641"/>
      <c r="J3524" s="641"/>
      <c r="K3524" s="641"/>
      <c r="L3524" s="642"/>
    </row>
    <row r="3525" spans="1:12" ht="17.100000000000001" customHeight="1">
      <c r="A3525" s="640" t="s">
        <v>14994</v>
      </c>
      <c r="B3525" s="643" t="s">
        <v>14089</v>
      </c>
      <c r="C3525" s="641" t="s">
        <v>14088</v>
      </c>
      <c r="D3525" s="641" t="s">
        <v>14087</v>
      </c>
      <c r="E3525" s="644" t="s">
        <v>14085</v>
      </c>
      <c r="F3525" s="829" t="s">
        <v>14083</v>
      </c>
      <c r="G3525" s="829"/>
      <c r="H3525" s="829" t="s">
        <v>14993</v>
      </c>
      <c r="I3525" s="829"/>
      <c r="J3525" s="829" t="s">
        <v>14082</v>
      </c>
      <c r="K3525" s="829"/>
      <c r="L3525" s="830"/>
    </row>
    <row r="3526" spans="1:12" ht="24" customHeight="1">
      <c r="A3526" s="664" t="s">
        <v>14073</v>
      </c>
      <c r="B3526" s="660" t="s">
        <v>14097</v>
      </c>
      <c r="C3526" s="659" t="s">
        <v>7</v>
      </c>
      <c r="D3526" s="659" t="s">
        <v>11676</v>
      </c>
      <c r="E3526" s="661" t="s">
        <v>26</v>
      </c>
      <c r="F3526" s="831" t="s">
        <v>14995</v>
      </c>
      <c r="G3526" s="831"/>
      <c r="H3526" s="831">
        <v>1.2159785000000001</v>
      </c>
      <c r="I3526" s="831"/>
      <c r="J3526" s="832">
        <v>8.5099999999999995E-2</v>
      </c>
      <c r="K3526" s="832"/>
      <c r="L3526" s="833"/>
    </row>
    <row r="3527" spans="1:12" ht="17.100000000000001" customHeight="1">
      <c r="A3527" s="645"/>
      <c r="B3527" s="643"/>
      <c r="C3527" s="643"/>
      <c r="D3527" s="643"/>
      <c r="E3527" s="643"/>
      <c r="F3527" s="643"/>
      <c r="G3527" s="643"/>
      <c r="H3527" s="643"/>
      <c r="I3527" s="643"/>
      <c r="J3527" s="643" t="s">
        <v>14990</v>
      </c>
      <c r="K3527" s="643"/>
      <c r="L3527" s="646" t="s">
        <v>15119</v>
      </c>
    </row>
    <row r="3528" spans="1:12">
      <c r="A3528" s="827" t="s">
        <v>14100</v>
      </c>
      <c r="B3528" s="828"/>
      <c r="C3528" s="828"/>
      <c r="D3528" s="828"/>
      <c r="E3528" s="828"/>
      <c r="F3528" s="828"/>
      <c r="G3528" s="828"/>
      <c r="H3528" s="828"/>
      <c r="I3528" s="641"/>
      <c r="J3528" s="641"/>
      <c r="K3528" s="641"/>
      <c r="L3528" s="642"/>
    </row>
    <row r="3529" spans="1:12" ht="17.100000000000001" customHeight="1">
      <c r="A3529" s="640" t="s">
        <v>14994</v>
      </c>
      <c r="B3529" s="643" t="s">
        <v>14089</v>
      </c>
      <c r="C3529" s="641" t="s">
        <v>14088</v>
      </c>
      <c r="D3529" s="641" t="s">
        <v>14087</v>
      </c>
      <c r="E3529" s="644" t="s">
        <v>14085</v>
      </c>
      <c r="F3529" s="829" t="s">
        <v>14083</v>
      </c>
      <c r="G3529" s="829"/>
      <c r="H3529" s="829" t="s">
        <v>14993</v>
      </c>
      <c r="I3529" s="829"/>
      <c r="J3529" s="829" t="s">
        <v>14082</v>
      </c>
      <c r="K3529" s="829"/>
      <c r="L3529" s="830"/>
    </row>
    <row r="3530" spans="1:12" ht="24" customHeight="1">
      <c r="A3530" s="664" t="s">
        <v>14073</v>
      </c>
      <c r="B3530" s="660" t="s">
        <v>14103</v>
      </c>
      <c r="C3530" s="659" t="s">
        <v>7</v>
      </c>
      <c r="D3530" s="659" t="s">
        <v>11501</v>
      </c>
      <c r="E3530" s="661" t="s">
        <v>26</v>
      </c>
      <c r="F3530" s="831" t="s">
        <v>14992</v>
      </c>
      <c r="G3530" s="831"/>
      <c r="H3530" s="831">
        <v>1.2159785000000001</v>
      </c>
      <c r="I3530" s="831"/>
      <c r="J3530" s="832">
        <v>2.6751999999999998</v>
      </c>
      <c r="K3530" s="832"/>
      <c r="L3530" s="833"/>
    </row>
    <row r="3531" spans="1:12" ht="24" customHeight="1">
      <c r="A3531" s="664" t="s">
        <v>14073</v>
      </c>
      <c r="B3531" s="660" t="s">
        <v>14101</v>
      </c>
      <c r="C3531" s="659" t="s">
        <v>7</v>
      </c>
      <c r="D3531" s="659" t="s">
        <v>11582</v>
      </c>
      <c r="E3531" s="661" t="s">
        <v>26</v>
      </c>
      <c r="F3531" s="831" t="s">
        <v>14991</v>
      </c>
      <c r="G3531" s="831"/>
      <c r="H3531" s="831">
        <v>1.2159785000000001</v>
      </c>
      <c r="I3531" s="831"/>
      <c r="J3531" s="832">
        <v>0.42559999999999998</v>
      </c>
      <c r="K3531" s="832"/>
      <c r="L3531" s="833"/>
    </row>
    <row r="3532" spans="1:12" ht="17.100000000000001" customHeight="1">
      <c r="A3532" s="645"/>
      <c r="B3532" s="643"/>
      <c r="C3532" s="643"/>
      <c r="D3532" s="643"/>
      <c r="E3532" s="643"/>
      <c r="F3532" s="643"/>
      <c r="G3532" s="643"/>
      <c r="H3532" s="643"/>
      <c r="I3532" s="643"/>
      <c r="J3532" s="643" t="s">
        <v>14990</v>
      </c>
      <c r="K3532" s="643"/>
      <c r="L3532" s="646" t="s">
        <v>15569</v>
      </c>
    </row>
    <row r="3533" spans="1:12" ht="17.100000000000001" customHeight="1">
      <c r="A3533" s="640" t="s">
        <v>14988</v>
      </c>
      <c r="B3533" s="641"/>
      <c r="C3533" s="641"/>
      <c r="D3533" s="641"/>
      <c r="E3533" s="641"/>
      <c r="F3533" s="641"/>
      <c r="G3533" s="641"/>
      <c r="H3533" s="641"/>
      <c r="I3533" s="641"/>
      <c r="J3533" s="641"/>
      <c r="K3533" s="641"/>
      <c r="L3533" s="642"/>
    </row>
    <row r="3534" spans="1:12" ht="17.100000000000001" customHeight="1">
      <c r="A3534" s="645"/>
      <c r="B3534" s="643"/>
      <c r="C3534" s="643"/>
      <c r="D3534" s="643"/>
      <c r="E3534" s="643"/>
      <c r="F3534" s="643"/>
      <c r="G3534" s="643"/>
      <c r="H3534" s="643"/>
      <c r="I3534" s="643"/>
      <c r="J3534" s="643" t="s">
        <v>14987</v>
      </c>
      <c r="K3534" s="643"/>
      <c r="L3534" s="646" t="s">
        <v>15900</v>
      </c>
    </row>
    <row r="3535" spans="1:12" ht="17.100000000000001" customHeight="1">
      <c r="A3535" s="645"/>
      <c r="B3535" s="643"/>
      <c r="C3535" s="643"/>
      <c r="D3535" s="643"/>
      <c r="E3535" s="643"/>
      <c r="F3535" s="643"/>
      <c r="G3535" s="643"/>
      <c r="H3535" s="643"/>
      <c r="I3535" s="643"/>
      <c r="J3535" s="643" t="s">
        <v>14985</v>
      </c>
      <c r="K3535" s="643" t="s">
        <v>14984</v>
      </c>
      <c r="L3535" s="646" t="s">
        <v>15899</v>
      </c>
    </row>
    <row r="3536" spans="1:12" ht="17.100000000000001" customHeight="1">
      <c r="A3536" s="645"/>
      <c r="B3536" s="643"/>
      <c r="C3536" s="643"/>
      <c r="D3536" s="643"/>
      <c r="E3536" s="643"/>
      <c r="F3536" s="643"/>
      <c r="G3536" s="643"/>
      <c r="H3536" s="643"/>
      <c r="I3536" s="643"/>
      <c r="J3536" s="643" t="s">
        <v>14982</v>
      </c>
      <c r="K3536" s="643"/>
      <c r="L3536" s="646" t="s">
        <v>15898</v>
      </c>
    </row>
    <row r="3537" spans="1:12" ht="17.100000000000001" customHeight="1">
      <c r="A3537" s="645"/>
      <c r="B3537" s="643"/>
      <c r="C3537" s="643"/>
      <c r="D3537" s="643"/>
      <c r="E3537" s="643"/>
      <c r="F3537" s="643"/>
      <c r="G3537" s="643"/>
      <c r="H3537" s="643"/>
      <c r="I3537" s="643"/>
      <c r="J3537" s="643" t="s">
        <v>14980</v>
      </c>
      <c r="K3537" s="643" t="s">
        <v>14873</v>
      </c>
      <c r="L3537" s="646" t="s">
        <v>15897</v>
      </c>
    </row>
    <row r="3538" spans="1:12" ht="17.100000000000001" customHeight="1">
      <c r="A3538" s="645"/>
      <c r="B3538" s="643"/>
      <c r="C3538" s="643"/>
      <c r="D3538" s="643"/>
      <c r="E3538" s="643"/>
      <c r="F3538" s="643"/>
      <c r="G3538" s="643"/>
      <c r="H3538" s="643"/>
      <c r="I3538" s="643"/>
      <c r="J3538" s="643" t="s">
        <v>14978</v>
      </c>
      <c r="K3538" s="643"/>
      <c r="L3538" s="646" t="s">
        <v>15896</v>
      </c>
    </row>
    <row r="3539" spans="1:12" ht="30" customHeight="1">
      <c r="A3539" s="647"/>
      <c r="B3539" s="644"/>
      <c r="C3539" s="644"/>
      <c r="D3539" s="644"/>
      <c r="E3539" s="644"/>
      <c r="F3539" s="644"/>
      <c r="G3539" s="644"/>
      <c r="H3539" s="644"/>
      <c r="I3539" s="644"/>
      <c r="J3539" s="644"/>
      <c r="K3539" s="644"/>
      <c r="L3539" s="648"/>
    </row>
    <row r="3540" spans="1:12" ht="36" customHeight="1">
      <c r="A3540" s="662" t="s">
        <v>15895</v>
      </c>
      <c r="B3540" s="657" t="s">
        <v>14599</v>
      </c>
      <c r="C3540" s="656" t="s">
        <v>7</v>
      </c>
      <c r="D3540" s="656" t="s">
        <v>13855</v>
      </c>
      <c r="E3540" s="658" t="s">
        <v>49</v>
      </c>
      <c r="F3540" s="657"/>
      <c r="G3540" s="657"/>
      <c r="H3540" s="657"/>
      <c r="I3540" s="657"/>
      <c r="J3540" s="657"/>
      <c r="K3540" s="657"/>
      <c r="L3540" s="663"/>
    </row>
    <row r="3541" spans="1:12">
      <c r="A3541" s="827" t="s">
        <v>14098</v>
      </c>
      <c r="B3541" s="828"/>
      <c r="C3541" s="828"/>
      <c r="D3541" s="828"/>
      <c r="E3541" s="828"/>
      <c r="F3541" s="828"/>
      <c r="G3541" s="828"/>
      <c r="H3541" s="828"/>
      <c r="I3541" s="641"/>
      <c r="J3541" s="641"/>
      <c r="K3541" s="641"/>
      <c r="L3541" s="642"/>
    </row>
    <row r="3542" spans="1:12" ht="17.100000000000001" customHeight="1">
      <c r="A3542" s="640" t="s">
        <v>14994</v>
      </c>
      <c r="B3542" s="643" t="s">
        <v>14089</v>
      </c>
      <c r="C3542" s="641" t="s">
        <v>14088</v>
      </c>
      <c r="D3542" s="641" t="s">
        <v>14087</v>
      </c>
      <c r="E3542" s="644" t="s">
        <v>14085</v>
      </c>
      <c r="F3542" s="829" t="s">
        <v>14083</v>
      </c>
      <c r="G3542" s="829"/>
      <c r="H3542" s="829" t="s">
        <v>14993</v>
      </c>
      <c r="I3542" s="829"/>
      <c r="J3542" s="829" t="s">
        <v>14082</v>
      </c>
      <c r="K3542" s="829"/>
      <c r="L3542" s="830"/>
    </row>
    <row r="3543" spans="1:12" ht="24" customHeight="1">
      <c r="A3543" s="664" t="s">
        <v>14073</v>
      </c>
      <c r="B3543" s="660" t="s">
        <v>14277</v>
      </c>
      <c r="C3543" s="659" t="s">
        <v>7</v>
      </c>
      <c r="D3543" s="659" t="s">
        <v>11564</v>
      </c>
      <c r="E3543" s="661" t="s">
        <v>26</v>
      </c>
      <c r="F3543" s="831" t="s">
        <v>15249</v>
      </c>
      <c r="G3543" s="831"/>
      <c r="H3543" s="831">
        <v>0.38630189999999998</v>
      </c>
      <c r="I3543" s="831"/>
      <c r="J3543" s="832">
        <v>0.3206</v>
      </c>
      <c r="K3543" s="832"/>
      <c r="L3543" s="833"/>
    </row>
    <row r="3544" spans="1:12" ht="24" customHeight="1">
      <c r="A3544" s="664" t="s">
        <v>14073</v>
      </c>
      <c r="B3544" s="660" t="s">
        <v>14276</v>
      </c>
      <c r="C3544" s="659" t="s">
        <v>7</v>
      </c>
      <c r="D3544" s="659" t="s">
        <v>11590</v>
      </c>
      <c r="E3544" s="661" t="s">
        <v>26</v>
      </c>
      <c r="F3544" s="831" t="s">
        <v>15248</v>
      </c>
      <c r="G3544" s="831"/>
      <c r="H3544" s="831">
        <v>0.38630189999999998</v>
      </c>
      <c r="I3544" s="831"/>
      <c r="J3544" s="832">
        <v>9.2700000000000005E-2</v>
      </c>
      <c r="K3544" s="832"/>
      <c r="L3544" s="833"/>
    </row>
    <row r="3545" spans="1:12" ht="24" customHeight="1">
      <c r="A3545" s="664" t="s">
        <v>14073</v>
      </c>
      <c r="B3545" s="660" t="s">
        <v>14146</v>
      </c>
      <c r="C3545" s="659" t="s">
        <v>7</v>
      </c>
      <c r="D3545" s="659" t="s">
        <v>11575</v>
      </c>
      <c r="E3545" s="661" t="s">
        <v>26</v>
      </c>
      <c r="F3545" s="831" t="s">
        <v>15058</v>
      </c>
      <c r="G3545" s="831"/>
      <c r="H3545" s="831">
        <v>0.1882598</v>
      </c>
      <c r="I3545" s="831"/>
      <c r="J3545" s="832">
        <v>0.192</v>
      </c>
      <c r="K3545" s="832"/>
      <c r="L3545" s="833"/>
    </row>
    <row r="3546" spans="1:12" ht="24" customHeight="1">
      <c r="A3546" s="664" t="s">
        <v>14073</v>
      </c>
      <c r="B3546" s="660" t="s">
        <v>14145</v>
      </c>
      <c r="C3546" s="659" t="s">
        <v>7</v>
      </c>
      <c r="D3546" s="659" t="s">
        <v>11601</v>
      </c>
      <c r="E3546" s="661" t="s">
        <v>26</v>
      </c>
      <c r="F3546" s="831" t="s">
        <v>15057</v>
      </c>
      <c r="G3546" s="831"/>
      <c r="H3546" s="831">
        <v>0.1882598</v>
      </c>
      <c r="I3546" s="831"/>
      <c r="J3546" s="832">
        <v>7.1499999999999994E-2</v>
      </c>
      <c r="K3546" s="832"/>
      <c r="L3546" s="833"/>
    </row>
    <row r="3547" spans="1:12" ht="17.100000000000001" customHeight="1">
      <c r="A3547" s="645"/>
      <c r="B3547" s="643"/>
      <c r="C3547" s="643"/>
      <c r="D3547" s="643"/>
      <c r="E3547" s="643"/>
      <c r="F3547" s="643"/>
      <c r="G3547" s="643"/>
      <c r="H3547" s="643"/>
      <c r="I3547" s="643"/>
      <c r="J3547" s="643" t="s">
        <v>14990</v>
      </c>
      <c r="K3547" s="643"/>
      <c r="L3547" s="646" t="s">
        <v>15894</v>
      </c>
    </row>
    <row r="3548" spans="1:12">
      <c r="A3548" s="827" t="s">
        <v>14092</v>
      </c>
      <c r="B3548" s="828"/>
      <c r="C3548" s="828"/>
      <c r="D3548" s="828"/>
      <c r="E3548" s="828"/>
      <c r="F3548" s="828"/>
      <c r="G3548" s="828"/>
      <c r="H3548" s="828"/>
      <c r="I3548" s="641"/>
      <c r="J3548" s="641"/>
      <c r="K3548" s="641"/>
      <c r="L3548" s="642"/>
    </row>
    <row r="3549" spans="1:12" ht="17.100000000000001" customHeight="1">
      <c r="A3549" s="640" t="s">
        <v>14994</v>
      </c>
      <c r="B3549" s="643" t="s">
        <v>14089</v>
      </c>
      <c r="C3549" s="641" t="s">
        <v>14088</v>
      </c>
      <c r="D3549" s="641" t="s">
        <v>14087</v>
      </c>
      <c r="E3549" s="644" t="s">
        <v>14085</v>
      </c>
      <c r="F3549" s="829" t="s">
        <v>14083</v>
      </c>
      <c r="G3549" s="829"/>
      <c r="H3549" s="829" t="s">
        <v>14993</v>
      </c>
      <c r="I3549" s="829"/>
      <c r="J3549" s="829" t="s">
        <v>14082</v>
      </c>
      <c r="K3549" s="829"/>
      <c r="L3549" s="830"/>
    </row>
    <row r="3550" spans="1:12" ht="24" customHeight="1">
      <c r="A3550" s="664" t="s">
        <v>14073</v>
      </c>
      <c r="B3550" s="660" t="s">
        <v>14278</v>
      </c>
      <c r="C3550" s="659" t="s">
        <v>7</v>
      </c>
      <c r="D3550" s="659" t="s">
        <v>6260</v>
      </c>
      <c r="E3550" s="661" t="s">
        <v>26</v>
      </c>
      <c r="F3550" s="831" t="s">
        <v>15040</v>
      </c>
      <c r="G3550" s="831"/>
      <c r="H3550" s="831">
        <v>0.39090770000000002</v>
      </c>
      <c r="I3550" s="831"/>
      <c r="J3550" s="832">
        <v>2.8106</v>
      </c>
      <c r="K3550" s="832"/>
      <c r="L3550" s="833"/>
    </row>
    <row r="3551" spans="1:12" ht="24" customHeight="1">
      <c r="A3551" s="664" t="s">
        <v>14073</v>
      </c>
      <c r="B3551" s="660" t="s">
        <v>14144</v>
      </c>
      <c r="C3551" s="659" t="s">
        <v>7</v>
      </c>
      <c r="D3551" s="659" t="s">
        <v>10168</v>
      </c>
      <c r="E3551" s="661" t="s">
        <v>26</v>
      </c>
      <c r="F3551" s="831" t="s">
        <v>15055</v>
      </c>
      <c r="G3551" s="831"/>
      <c r="H3551" s="831">
        <v>0.19091839999999999</v>
      </c>
      <c r="I3551" s="831"/>
      <c r="J3551" s="832">
        <v>0.98699999999999999</v>
      </c>
      <c r="K3551" s="832"/>
      <c r="L3551" s="833"/>
    </row>
    <row r="3552" spans="1:12" ht="17.100000000000001" customHeight="1">
      <c r="A3552" s="645"/>
      <c r="B3552" s="643"/>
      <c r="C3552" s="643"/>
      <c r="D3552" s="643"/>
      <c r="E3552" s="643"/>
      <c r="F3552" s="643"/>
      <c r="G3552" s="643"/>
      <c r="H3552" s="643"/>
      <c r="I3552" s="643"/>
      <c r="J3552" s="643" t="s">
        <v>14990</v>
      </c>
      <c r="K3552" s="643"/>
      <c r="L3552" s="646" t="s">
        <v>15893</v>
      </c>
    </row>
    <row r="3553" spans="1:12">
      <c r="A3553" s="827" t="s">
        <v>14071</v>
      </c>
      <c r="B3553" s="828"/>
      <c r="C3553" s="828"/>
      <c r="D3553" s="828"/>
      <c r="E3553" s="828"/>
      <c r="F3553" s="828"/>
      <c r="G3553" s="828"/>
      <c r="H3553" s="828"/>
      <c r="I3553" s="641"/>
      <c r="J3553" s="641"/>
      <c r="K3553" s="641"/>
      <c r="L3553" s="642"/>
    </row>
    <row r="3554" spans="1:12" ht="17.100000000000001" customHeight="1">
      <c r="A3554" s="640" t="s">
        <v>14994</v>
      </c>
      <c r="B3554" s="643" t="s">
        <v>14089</v>
      </c>
      <c r="C3554" s="641" t="s">
        <v>14088</v>
      </c>
      <c r="D3554" s="641" t="s">
        <v>14087</v>
      </c>
      <c r="E3554" s="644" t="s">
        <v>14085</v>
      </c>
      <c r="F3554" s="829" t="s">
        <v>14083</v>
      </c>
      <c r="G3554" s="829"/>
      <c r="H3554" s="829" t="s">
        <v>14993</v>
      </c>
      <c r="I3554" s="829"/>
      <c r="J3554" s="829" t="s">
        <v>14082</v>
      </c>
      <c r="K3554" s="829"/>
      <c r="L3554" s="830"/>
    </row>
    <row r="3555" spans="1:12" ht="24" customHeight="1">
      <c r="A3555" s="664" t="s">
        <v>14073</v>
      </c>
      <c r="B3555" s="660" t="s">
        <v>14134</v>
      </c>
      <c r="C3555" s="659" t="s">
        <v>7</v>
      </c>
      <c r="D3555" s="659" t="s">
        <v>8699</v>
      </c>
      <c r="E3555" s="661" t="s">
        <v>21</v>
      </c>
      <c r="F3555" s="831" t="s">
        <v>15881</v>
      </c>
      <c r="G3555" s="831"/>
      <c r="H3555" s="831">
        <v>3.04E-2</v>
      </c>
      <c r="I3555" s="831"/>
      <c r="J3555" s="832">
        <v>1.75</v>
      </c>
      <c r="K3555" s="832"/>
      <c r="L3555" s="833"/>
    </row>
    <row r="3556" spans="1:12" ht="24" customHeight="1">
      <c r="A3556" s="664" t="s">
        <v>14073</v>
      </c>
      <c r="B3556" s="660" t="s">
        <v>14598</v>
      </c>
      <c r="C3556" s="659" t="s">
        <v>7</v>
      </c>
      <c r="D3556" s="659" t="s">
        <v>7328</v>
      </c>
      <c r="E3556" s="661" t="s">
        <v>49</v>
      </c>
      <c r="F3556" s="831" t="s">
        <v>15892</v>
      </c>
      <c r="G3556" s="831"/>
      <c r="H3556" s="831">
        <v>1</v>
      </c>
      <c r="I3556" s="831"/>
      <c r="J3556" s="832">
        <v>68.849999999999994</v>
      </c>
      <c r="K3556" s="832"/>
      <c r="L3556" s="833"/>
    </row>
    <row r="3557" spans="1:12" ht="36" customHeight="1">
      <c r="A3557" s="664" t="s">
        <v>14073</v>
      </c>
      <c r="B3557" s="660" t="s">
        <v>14135</v>
      </c>
      <c r="C3557" s="659" t="s">
        <v>7</v>
      </c>
      <c r="D3557" s="659" t="s">
        <v>6747</v>
      </c>
      <c r="E3557" s="661" t="s">
        <v>49</v>
      </c>
      <c r="F3557" s="831" t="s">
        <v>15880</v>
      </c>
      <c r="G3557" s="831"/>
      <c r="H3557" s="831">
        <v>2</v>
      </c>
      <c r="I3557" s="831"/>
      <c r="J3557" s="832">
        <v>23.1</v>
      </c>
      <c r="K3557" s="832"/>
      <c r="L3557" s="833"/>
    </row>
    <row r="3558" spans="1:12" ht="17.100000000000001" customHeight="1">
      <c r="A3558" s="645"/>
      <c r="B3558" s="643"/>
      <c r="C3558" s="643"/>
      <c r="D3558" s="643"/>
      <c r="E3558" s="643"/>
      <c r="F3558" s="643"/>
      <c r="G3558" s="643"/>
      <c r="H3558" s="643"/>
      <c r="I3558" s="643"/>
      <c r="J3558" s="643" t="s">
        <v>14990</v>
      </c>
      <c r="K3558" s="643"/>
      <c r="L3558" s="646" t="s">
        <v>15891</v>
      </c>
    </row>
    <row r="3559" spans="1:12">
      <c r="A3559" s="827" t="s">
        <v>14094</v>
      </c>
      <c r="B3559" s="828"/>
      <c r="C3559" s="828"/>
      <c r="D3559" s="828"/>
      <c r="E3559" s="828"/>
      <c r="F3559" s="828"/>
      <c r="G3559" s="828"/>
      <c r="H3559" s="828"/>
      <c r="I3559" s="641"/>
      <c r="J3559" s="641"/>
      <c r="K3559" s="641"/>
      <c r="L3559" s="642"/>
    </row>
    <row r="3560" spans="1:12" ht="17.100000000000001" customHeight="1">
      <c r="A3560" s="640" t="s">
        <v>14994</v>
      </c>
      <c r="B3560" s="643" t="s">
        <v>14089</v>
      </c>
      <c r="C3560" s="641" t="s">
        <v>14088</v>
      </c>
      <c r="D3560" s="641" t="s">
        <v>14087</v>
      </c>
      <c r="E3560" s="644" t="s">
        <v>14085</v>
      </c>
      <c r="F3560" s="829" t="s">
        <v>14083</v>
      </c>
      <c r="G3560" s="829"/>
      <c r="H3560" s="829" t="s">
        <v>14993</v>
      </c>
      <c r="I3560" s="829"/>
      <c r="J3560" s="829" t="s">
        <v>14082</v>
      </c>
      <c r="K3560" s="829"/>
      <c r="L3560" s="830"/>
    </row>
    <row r="3561" spans="1:12" ht="24" customHeight="1">
      <c r="A3561" s="664" t="s">
        <v>14073</v>
      </c>
      <c r="B3561" s="660" t="s">
        <v>14095</v>
      </c>
      <c r="C3561" s="659" t="s">
        <v>7</v>
      </c>
      <c r="D3561" s="659" t="s">
        <v>11736</v>
      </c>
      <c r="E3561" s="661" t="s">
        <v>26</v>
      </c>
      <c r="F3561" s="831" t="s">
        <v>14996</v>
      </c>
      <c r="G3561" s="831"/>
      <c r="H3561" s="831">
        <v>0.57456160000000001</v>
      </c>
      <c r="I3561" s="831"/>
      <c r="J3561" s="832">
        <v>0.40789999999999998</v>
      </c>
      <c r="K3561" s="832"/>
      <c r="L3561" s="833"/>
    </row>
    <row r="3562" spans="1:12" ht="17.100000000000001" customHeight="1">
      <c r="A3562" s="645"/>
      <c r="B3562" s="643"/>
      <c r="C3562" s="643"/>
      <c r="D3562" s="643"/>
      <c r="E3562" s="643"/>
      <c r="F3562" s="643"/>
      <c r="G3562" s="643"/>
      <c r="H3562" s="643"/>
      <c r="I3562" s="643"/>
      <c r="J3562" s="643" t="s">
        <v>14990</v>
      </c>
      <c r="K3562" s="643"/>
      <c r="L3562" s="646" t="s">
        <v>15890</v>
      </c>
    </row>
    <row r="3563" spans="1:12">
      <c r="A3563" s="827" t="s">
        <v>14096</v>
      </c>
      <c r="B3563" s="828"/>
      <c r="C3563" s="828"/>
      <c r="D3563" s="828"/>
      <c r="E3563" s="828"/>
      <c r="F3563" s="828"/>
      <c r="G3563" s="828"/>
      <c r="H3563" s="828"/>
      <c r="I3563" s="641"/>
      <c r="J3563" s="641"/>
      <c r="K3563" s="641"/>
      <c r="L3563" s="642"/>
    </row>
    <row r="3564" spans="1:12" ht="17.100000000000001" customHeight="1">
      <c r="A3564" s="640" t="s">
        <v>14994</v>
      </c>
      <c r="B3564" s="643" t="s">
        <v>14089</v>
      </c>
      <c r="C3564" s="641" t="s">
        <v>14088</v>
      </c>
      <c r="D3564" s="641" t="s">
        <v>14087</v>
      </c>
      <c r="E3564" s="644" t="s">
        <v>14085</v>
      </c>
      <c r="F3564" s="829" t="s">
        <v>14083</v>
      </c>
      <c r="G3564" s="829"/>
      <c r="H3564" s="829" t="s">
        <v>14993</v>
      </c>
      <c r="I3564" s="829"/>
      <c r="J3564" s="829" t="s">
        <v>14082</v>
      </c>
      <c r="K3564" s="829"/>
      <c r="L3564" s="830"/>
    </row>
    <row r="3565" spans="1:12" ht="24" customHeight="1">
      <c r="A3565" s="664" t="s">
        <v>14073</v>
      </c>
      <c r="B3565" s="660" t="s">
        <v>14097</v>
      </c>
      <c r="C3565" s="659" t="s">
        <v>7</v>
      </c>
      <c r="D3565" s="659" t="s">
        <v>11676</v>
      </c>
      <c r="E3565" s="661" t="s">
        <v>26</v>
      </c>
      <c r="F3565" s="831" t="s">
        <v>14995</v>
      </c>
      <c r="G3565" s="831"/>
      <c r="H3565" s="831">
        <v>0.57456160000000001</v>
      </c>
      <c r="I3565" s="831"/>
      <c r="J3565" s="832">
        <v>4.02E-2</v>
      </c>
      <c r="K3565" s="832"/>
      <c r="L3565" s="833"/>
    </row>
    <row r="3566" spans="1:12" ht="17.100000000000001" customHeight="1">
      <c r="A3566" s="645"/>
      <c r="B3566" s="643"/>
      <c r="C3566" s="643"/>
      <c r="D3566" s="643"/>
      <c r="E3566" s="643"/>
      <c r="F3566" s="643"/>
      <c r="G3566" s="643"/>
      <c r="H3566" s="643"/>
      <c r="I3566" s="643"/>
      <c r="J3566" s="643" t="s">
        <v>14990</v>
      </c>
      <c r="K3566" s="643"/>
      <c r="L3566" s="646" t="s">
        <v>15150</v>
      </c>
    </row>
    <row r="3567" spans="1:12">
      <c r="A3567" s="827" t="s">
        <v>14100</v>
      </c>
      <c r="B3567" s="828"/>
      <c r="C3567" s="828"/>
      <c r="D3567" s="828"/>
      <c r="E3567" s="828"/>
      <c r="F3567" s="828"/>
      <c r="G3567" s="828"/>
      <c r="H3567" s="828"/>
      <c r="I3567" s="641"/>
      <c r="J3567" s="641"/>
      <c r="K3567" s="641"/>
      <c r="L3567" s="642"/>
    </row>
    <row r="3568" spans="1:12" ht="17.100000000000001" customHeight="1">
      <c r="A3568" s="640" t="s">
        <v>14994</v>
      </c>
      <c r="B3568" s="643" t="s">
        <v>14089</v>
      </c>
      <c r="C3568" s="641" t="s">
        <v>14088</v>
      </c>
      <c r="D3568" s="641" t="s">
        <v>14087</v>
      </c>
      <c r="E3568" s="644" t="s">
        <v>14085</v>
      </c>
      <c r="F3568" s="829" t="s">
        <v>14083</v>
      </c>
      <c r="G3568" s="829"/>
      <c r="H3568" s="829" t="s">
        <v>14993</v>
      </c>
      <c r="I3568" s="829"/>
      <c r="J3568" s="829" t="s">
        <v>14082</v>
      </c>
      <c r="K3568" s="829"/>
      <c r="L3568" s="830"/>
    </row>
    <row r="3569" spans="1:12" ht="24" customHeight="1">
      <c r="A3569" s="664" t="s">
        <v>14073</v>
      </c>
      <c r="B3569" s="660" t="s">
        <v>14103</v>
      </c>
      <c r="C3569" s="659" t="s">
        <v>7</v>
      </c>
      <c r="D3569" s="659" t="s">
        <v>11501</v>
      </c>
      <c r="E3569" s="661" t="s">
        <v>26</v>
      </c>
      <c r="F3569" s="831" t="s">
        <v>14992</v>
      </c>
      <c r="G3569" s="831"/>
      <c r="H3569" s="831">
        <v>0.57456160000000001</v>
      </c>
      <c r="I3569" s="831"/>
      <c r="J3569" s="832">
        <v>1.264</v>
      </c>
      <c r="K3569" s="832"/>
      <c r="L3569" s="833"/>
    </row>
    <row r="3570" spans="1:12" ht="24" customHeight="1">
      <c r="A3570" s="664" t="s">
        <v>14073</v>
      </c>
      <c r="B3570" s="660" t="s">
        <v>14101</v>
      </c>
      <c r="C3570" s="659" t="s">
        <v>7</v>
      </c>
      <c r="D3570" s="659" t="s">
        <v>11582</v>
      </c>
      <c r="E3570" s="661" t="s">
        <v>26</v>
      </c>
      <c r="F3570" s="831" t="s">
        <v>14991</v>
      </c>
      <c r="G3570" s="831"/>
      <c r="H3570" s="831">
        <v>0.57456160000000001</v>
      </c>
      <c r="I3570" s="831"/>
      <c r="J3570" s="832">
        <v>0.2011</v>
      </c>
      <c r="K3570" s="832"/>
      <c r="L3570" s="833"/>
    </row>
    <row r="3571" spans="1:12" ht="17.100000000000001" customHeight="1">
      <c r="A3571" s="645"/>
      <c r="B3571" s="643"/>
      <c r="C3571" s="643"/>
      <c r="D3571" s="643"/>
      <c r="E3571" s="643"/>
      <c r="F3571" s="643"/>
      <c r="G3571" s="643"/>
      <c r="H3571" s="643"/>
      <c r="I3571" s="643"/>
      <c r="J3571" s="643" t="s">
        <v>14990</v>
      </c>
      <c r="K3571" s="643"/>
      <c r="L3571" s="646" t="s">
        <v>15889</v>
      </c>
    </row>
    <row r="3572" spans="1:12" ht="17.100000000000001" customHeight="1">
      <c r="A3572" s="640" t="s">
        <v>14988</v>
      </c>
      <c r="B3572" s="641"/>
      <c r="C3572" s="641"/>
      <c r="D3572" s="641"/>
      <c r="E3572" s="641"/>
      <c r="F3572" s="641"/>
      <c r="G3572" s="641"/>
      <c r="H3572" s="641"/>
      <c r="I3572" s="641"/>
      <c r="J3572" s="641"/>
      <c r="K3572" s="641"/>
      <c r="L3572" s="642"/>
    </row>
    <row r="3573" spans="1:12" ht="17.100000000000001" customHeight="1">
      <c r="A3573" s="645"/>
      <c r="B3573" s="643"/>
      <c r="C3573" s="643"/>
      <c r="D3573" s="643"/>
      <c r="E3573" s="643"/>
      <c r="F3573" s="643"/>
      <c r="G3573" s="643"/>
      <c r="H3573" s="643"/>
      <c r="I3573" s="643"/>
      <c r="J3573" s="643" t="s">
        <v>14987</v>
      </c>
      <c r="K3573" s="643"/>
      <c r="L3573" s="646" t="s">
        <v>15888</v>
      </c>
    </row>
    <row r="3574" spans="1:12" ht="17.100000000000001" customHeight="1">
      <c r="A3574" s="645"/>
      <c r="B3574" s="643"/>
      <c r="C3574" s="643"/>
      <c r="D3574" s="643"/>
      <c r="E3574" s="643"/>
      <c r="F3574" s="643"/>
      <c r="G3574" s="643"/>
      <c r="H3574" s="643"/>
      <c r="I3574" s="643"/>
      <c r="J3574" s="643" t="s">
        <v>14985</v>
      </c>
      <c r="K3574" s="643" t="s">
        <v>14984</v>
      </c>
      <c r="L3574" s="646" t="s">
        <v>15604</v>
      </c>
    </row>
    <row r="3575" spans="1:12" ht="17.100000000000001" customHeight="1">
      <c r="A3575" s="645"/>
      <c r="B3575" s="643"/>
      <c r="C3575" s="643"/>
      <c r="D3575" s="643"/>
      <c r="E3575" s="643"/>
      <c r="F3575" s="643"/>
      <c r="G3575" s="643"/>
      <c r="H3575" s="643"/>
      <c r="I3575" s="643"/>
      <c r="J3575" s="643" t="s">
        <v>14982</v>
      </c>
      <c r="K3575" s="643"/>
      <c r="L3575" s="646" t="s">
        <v>15887</v>
      </c>
    </row>
    <row r="3576" spans="1:12" ht="17.100000000000001" customHeight="1">
      <c r="A3576" s="645"/>
      <c r="B3576" s="643"/>
      <c r="C3576" s="643"/>
      <c r="D3576" s="643"/>
      <c r="E3576" s="643"/>
      <c r="F3576" s="643"/>
      <c r="G3576" s="643"/>
      <c r="H3576" s="643"/>
      <c r="I3576" s="643"/>
      <c r="J3576" s="643" t="s">
        <v>14980</v>
      </c>
      <c r="K3576" s="643" t="s">
        <v>14873</v>
      </c>
      <c r="L3576" s="646" t="s">
        <v>15886</v>
      </c>
    </row>
    <row r="3577" spans="1:12" ht="17.100000000000001" customHeight="1">
      <c r="A3577" s="645"/>
      <c r="B3577" s="643"/>
      <c r="C3577" s="643"/>
      <c r="D3577" s="643"/>
      <c r="E3577" s="643"/>
      <c r="F3577" s="643"/>
      <c r="G3577" s="643"/>
      <c r="H3577" s="643"/>
      <c r="I3577" s="643"/>
      <c r="J3577" s="643" t="s">
        <v>14978</v>
      </c>
      <c r="K3577" s="643"/>
      <c r="L3577" s="646" t="s">
        <v>15885</v>
      </c>
    </row>
    <row r="3578" spans="1:12" ht="30" customHeight="1">
      <c r="A3578" s="647"/>
      <c r="B3578" s="644"/>
      <c r="C3578" s="644"/>
      <c r="D3578" s="644"/>
      <c r="E3578" s="644"/>
      <c r="F3578" s="644"/>
      <c r="G3578" s="644"/>
      <c r="H3578" s="644"/>
      <c r="I3578" s="644"/>
      <c r="J3578" s="644"/>
      <c r="K3578" s="644"/>
      <c r="L3578" s="648"/>
    </row>
    <row r="3579" spans="1:12" ht="48" customHeight="1">
      <c r="A3579" s="662" t="s">
        <v>15884</v>
      </c>
      <c r="B3579" s="657" t="s">
        <v>14596</v>
      </c>
      <c r="C3579" s="656" t="s">
        <v>7</v>
      </c>
      <c r="D3579" s="656" t="s">
        <v>13866</v>
      </c>
      <c r="E3579" s="658" t="s">
        <v>49</v>
      </c>
      <c r="F3579" s="657"/>
      <c r="G3579" s="657"/>
      <c r="H3579" s="657"/>
      <c r="I3579" s="657"/>
      <c r="J3579" s="657"/>
      <c r="K3579" s="657"/>
      <c r="L3579" s="663"/>
    </row>
    <row r="3580" spans="1:12">
      <c r="A3580" s="827" t="s">
        <v>14098</v>
      </c>
      <c r="B3580" s="828"/>
      <c r="C3580" s="828"/>
      <c r="D3580" s="828"/>
      <c r="E3580" s="828"/>
      <c r="F3580" s="828"/>
      <c r="G3580" s="828"/>
      <c r="H3580" s="828"/>
      <c r="I3580" s="641"/>
      <c r="J3580" s="641"/>
      <c r="K3580" s="641"/>
      <c r="L3580" s="642"/>
    </row>
    <row r="3581" spans="1:12" ht="17.100000000000001" customHeight="1">
      <c r="A3581" s="640" t="s">
        <v>14994</v>
      </c>
      <c r="B3581" s="643" t="s">
        <v>14089</v>
      </c>
      <c r="C3581" s="641" t="s">
        <v>14088</v>
      </c>
      <c r="D3581" s="641" t="s">
        <v>14087</v>
      </c>
      <c r="E3581" s="644" t="s">
        <v>14085</v>
      </c>
      <c r="F3581" s="829" t="s">
        <v>14083</v>
      </c>
      <c r="G3581" s="829"/>
      <c r="H3581" s="829" t="s">
        <v>14993</v>
      </c>
      <c r="I3581" s="829"/>
      <c r="J3581" s="829" t="s">
        <v>14082</v>
      </c>
      <c r="K3581" s="829"/>
      <c r="L3581" s="830"/>
    </row>
    <row r="3582" spans="1:12" ht="24" customHeight="1">
      <c r="A3582" s="664" t="s">
        <v>14073</v>
      </c>
      <c r="B3582" s="660" t="s">
        <v>14277</v>
      </c>
      <c r="C3582" s="659" t="s">
        <v>7</v>
      </c>
      <c r="D3582" s="659" t="s">
        <v>11564</v>
      </c>
      <c r="E3582" s="661" t="s">
        <v>26</v>
      </c>
      <c r="F3582" s="831" t="s">
        <v>15249</v>
      </c>
      <c r="G3582" s="831"/>
      <c r="H3582" s="831">
        <v>2.1795882999999998</v>
      </c>
      <c r="I3582" s="831"/>
      <c r="J3582" s="832">
        <v>1.8090999999999999</v>
      </c>
      <c r="K3582" s="832"/>
      <c r="L3582" s="833"/>
    </row>
    <row r="3583" spans="1:12" ht="24" customHeight="1">
      <c r="A3583" s="664" t="s">
        <v>14073</v>
      </c>
      <c r="B3583" s="660" t="s">
        <v>14276</v>
      </c>
      <c r="C3583" s="659" t="s">
        <v>7</v>
      </c>
      <c r="D3583" s="659" t="s">
        <v>11590</v>
      </c>
      <c r="E3583" s="661" t="s">
        <v>26</v>
      </c>
      <c r="F3583" s="831" t="s">
        <v>15248</v>
      </c>
      <c r="G3583" s="831"/>
      <c r="H3583" s="831">
        <v>2.1795882999999998</v>
      </c>
      <c r="I3583" s="831"/>
      <c r="J3583" s="832">
        <v>0.52310000000000001</v>
      </c>
      <c r="K3583" s="832"/>
      <c r="L3583" s="833"/>
    </row>
    <row r="3584" spans="1:12" ht="24" customHeight="1">
      <c r="A3584" s="664" t="s">
        <v>14073</v>
      </c>
      <c r="B3584" s="660" t="s">
        <v>14146</v>
      </c>
      <c r="C3584" s="659" t="s">
        <v>7</v>
      </c>
      <c r="D3584" s="659" t="s">
        <v>11575</v>
      </c>
      <c r="E3584" s="661" t="s">
        <v>26</v>
      </c>
      <c r="F3584" s="831" t="s">
        <v>15058</v>
      </c>
      <c r="G3584" s="831"/>
      <c r="H3584" s="831">
        <v>0.8404798</v>
      </c>
      <c r="I3584" s="831"/>
      <c r="J3584" s="832">
        <v>0.85729999999999995</v>
      </c>
      <c r="K3584" s="832"/>
      <c r="L3584" s="833"/>
    </row>
    <row r="3585" spans="1:12" ht="24" customHeight="1">
      <c r="A3585" s="664" t="s">
        <v>14073</v>
      </c>
      <c r="B3585" s="660" t="s">
        <v>14145</v>
      </c>
      <c r="C3585" s="659" t="s">
        <v>7</v>
      </c>
      <c r="D3585" s="659" t="s">
        <v>11601</v>
      </c>
      <c r="E3585" s="661" t="s">
        <v>26</v>
      </c>
      <c r="F3585" s="831" t="s">
        <v>15057</v>
      </c>
      <c r="G3585" s="831"/>
      <c r="H3585" s="831">
        <v>0.8404798</v>
      </c>
      <c r="I3585" s="831"/>
      <c r="J3585" s="832">
        <v>0.31940000000000002</v>
      </c>
      <c r="K3585" s="832"/>
      <c r="L3585" s="833"/>
    </row>
    <row r="3586" spans="1:12" ht="17.100000000000001" customHeight="1">
      <c r="A3586" s="645"/>
      <c r="B3586" s="643"/>
      <c r="C3586" s="643"/>
      <c r="D3586" s="643"/>
      <c r="E3586" s="643"/>
      <c r="F3586" s="643"/>
      <c r="G3586" s="643"/>
      <c r="H3586" s="643"/>
      <c r="I3586" s="643"/>
      <c r="J3586" s="643" t="s">
        <v>14990</v>
      </c>
      <c r="K3586" s="643"/>
      <c r="L3586" s="646" t="s">
        <v>15883</v>
      </c>
    </row>
    <row r="3587" spans="1:12">
      <c r="A3587" s="827" t="s">
        <v>14092</v>
      </c>
      <c r="B3587" s="828"/>
      <c r="C3587" s="828"/>
      <c r="D3587" s="828"/>
      <c r="E3587" s="828"/>
      <c r="F3587" s="828"/>
      <c r="G3587" s="828"/>
      <c r="H3587" s="828"/>
      <c r="I3587" s="641"/>
      <c r="J3587" s="641"/>
      <c r="K3587" s="641"/>
      <c r="L3587" s="642"/>
    </row>
    <row r="3588" spans="1:12" ht="17.100000000000001" customHeight="1">
      <c r="A3588" s="640" t="s">
        <v>14994</v>
      </c>
      <c r="B3588" s="643" t="s">
        <v>14089</v>
      </c>
      <c r="C3588" s="641" t="s">
        <v>14088</v>
      </c>
      <c r="D3588" s="641" t="s">
        <v>14087</v>
      </c>
      <c r="E3588" s="644" t="s">
        <v>14085</v>
      </c>
      <c r="F3588" s="829" t="s">
        <v>14083</v>
      </c>
      <c r="G3588" s="829"/>
      <c r="H3588" s="829" t="s">
        <v>14993</v>
      </c>
      <c r="I3588" s="829"/>
      <c r="J3588" s="829" t="s">
        <v>14082</v>
      </c>
      <c r="K3588" s="829"/>
      <c r="L3588" s="830"/>
    </row>
    <row r="3589" spans="1:12" ht="24" customHeight="1">
      <c r="A3589" s="664" t="s">
        <v>14073</v>
      </c>
      <c r="B3589" s="660" t="s">
        <v>14278</v>
      </c>
      <c r="C3589" s="659" t="s">
        <v>7</v>
      </c>
      <c r="D3589" s="659" t="s">
        <v>6260</v>
      </c>
      <c r="E3589" s="661" t="s">
        <v>26</v>
      </c>
      <c r="F3589" s="831" t="s">
        <v>15040</v>
      </c>
      <c r="G3589" s="831"/>
      <c r="H3589" s="831">
        <v>2.2026621999999998</v>
      </c>
      <c r="I3589" s="831"/>
      <c r="J3589" s="832">
        <v>15.8371</v>
      </c>
      <c r="K3589" s="832"/>
      <c r="L3589" s="833"/>
    </row>
    <row r="3590" spans="1:12" ht="24" customHeight="1">
      <c r="A3590" s="664" t="s">
        <v>14073</v>
      </c>
      <c r="B3590" s="660" t="s">
        <v>14144</v>
      </c>
      <c r="C3590" s="659" t="s">
        <v>7</v>
      </c>
      <c r="D3590" s="659" t="s">
        <v>10168</v>
      </c>
      <c r="E3590" s="661" t="s">
        <v>26</v>
      </c>
      <c r="F3590" s="831" t="s">
        <v>15055</v>
      </c>
      <c r="G3590" s="831"/>
      <c r="H3590" s="831">
        <v>0.85122330000000002</v>
      </c>
      <c r="I3590" s="831"/>
      <c r="J3590" s="832">
        <v>4.4008000000000003</v>
      </c>
      <c r="K3590" s="832"/>
      <c r="L3590" s="833"/>
    </row>
    <row r="3591" spans="1:12" ht="17.100000000000001" customHeight="1">
      <c r="A3591" s="645"/>
      <c r="B3591" s="643"/>
      <c r="C3591" s="643"/>
      <c r="D3591" s="643"/>
      <c r="E3591" s="643"/>
      <c r="F3591" s="643"/>
      <c r="G3591" s="643"/>
      <c r="H3591" s="643"/>
      <c r="I3591" s="643"/>
      <c r="J3591" s="643" t="s">
        <v>14990</v>
      </c>
      <c r="K3591" s="643"/>
      <c r="L3591" s="646" t="s">
        <v>15882</v>
      </c>
    </row>
    <row r="3592" spans="1:12">
      <c r="A3592" s="827" t="s">
        <v>14071</v>
      </c>
      <c r="B3592" s="828"/>
      <c r="C3592" s="828"/>
      <c r="D3592" s="828"/>
      <c r="E3592" s="828"/>
      <c r="F3592" s="828"/>
      <c r="G3592" s="828"/>
      <c r="H3592" s="828"/>
      <c r="I3592" s="641"/>
      <c r="J3592" s="641"/>
      <c r="K3592" s="641"/>
      <c r="L3592" s="642"/>
    </row>
    <row r="3593" spans="1:12" ht="17.100000000000001" customHeight="1">
      <c r="A3593" s="640" t="s">
        <v>14994</v>
      </c>
      <c r="B3593" s="643" t="s">
        <v>14089</v>
      </c>
      <c r="C3593" s="641" t="s">
        <v>14088</v>
      </c>
      <c r="D3593" s="641" t="s">
        <v>14087</v>
      </c>
      <c r="E3593" s="644" t="s">
        <v>14085</v>
      </c>
      <c r="F3593" s="829" t="s">
        <v>14083</v>
      </c>
      <c r="G3593" s="829"/>
      <c r="H3593" s="829" t="s">
        <v>14993</v>
      </c>
      <c r="I3593" s="829"/>
      <c r="J3593" s="829" t="s">
        <v>14082</v>
      </c>
      <c r="K3593" s="829"/>
      <c r="L3593" s="830"/>
    </row>
    <row r="3594" spans="1:12" ht="24" customHeight="1">
      <c r="A3594" s="664" t="s">
        <v>14073</v>
      </c>
      <c r="B3594" s="660" t="s">
        <v>14134</v>
      </c>
      <c r="C3594" s="659" t="s">
        <v>7</v>
      </c>
      <c r="D3594" s="659" t="s">
        <v>8699</v>
      </c>
      <c r="E3594" s="661" t="s">
        <v>21</v>
      </c>
      <c r="F3594" s="831" t="s">
        <v>15881</v>
      </c>
      <c r="G3594" s="831"/>
      <c r="H3594" s="831">
        <v>7.0190000000000002E-2</v>
      </c>
      <c r="I3594" s="831"/>
      <c r="J3594" s="832">
        <v>4.0422000000000002</v>
      </c>
      <c r="K3594" s="832"/>
      <c r="L3594" s="833"/>
    </row>
    <row r="3595" spans="1:12" ht="36" customHeight="1">
      <c r="A3595" s="664" t="s">
        <v>14073</v>
      </c>
      <c r="B3595" s="660" t="s">
        <v>14135</v>
      </c>
      <c r="C3595" s="659" t="s">
        <v>7</v>
      </c>
      <c r="D3595" s="659" t="s">
        <v>6747</v>
      </c>
      <c r="E3595" s="661" t="s">
        <v>49</v>
      </c>
      <c r="F3595" s="831" t="s">
        <v>15880</v>
      </c>
      <c r="G3595" s="831"/>
      <c r="H3595" s="831">
        <v>5.999142</v>
      </c>
      <c r="I3595" s="831"/>
      <c r="J3595" s="832">
        <v>69.290099999999995</v>
      </c>
      <c r="K3595" s="832"/>
      <c r="L3595" s="833"/>
    </row>
    <row r="3596" spans="1:12" ht="24" customHeight="1">
      <c r="A3596" s="664" t="s">
        <v>14073</v>
      </c>
      <c r="B3596" s="660" t="s">
        <v>14133</v>
      </c>
      <c r="C3596" s="659" t="s">
        <v>7</v>
      </c>
      <c r="D3596" s="659" t="s">
        <v>8203</v>
      </c>
      <c r="E3596" s="661" t="s">
        <v>49</v>
      </c>
      <c r="F3596" s="831" t="s">
        <v>15879</v>
      </c>
      <c r="G3596" s="831"/>
      <c r="H3596" s="831">
        <v>0.999857</v>
      </c>
      <c r="I3596" s="831"/>
      <c r="J3596" s="832">
        <v>460.5641</v>
      </c>
      <c r="K3596" s="832"/>
      <c r="L3596" s="833"/>
    </row>
    <row r="3597" spans="1:12" ht="24" customHeight="1">
      <c r="A3597" s="664" t="s">
        <v>14073</v>
      </c>
      <c r="B3597" s="660" t="s">
        <v>14074</v>
      </c>
      <c r="C3597" s="659" t="s">
        <v>7</v>
      </c>
      <c r="D3597" s="659" t="s">
        <v>6307</v>
      </c>
      <c r="E3597" s="661" t="s">
        <v>49</v>
      </c>
      <c r="F3597" s="831" t="s">
        <v>15842</v>
      </c>
      <c r="G3597" s="831"/>
      <c r="H3597" s="831">
        <v>0.1021854</v>
      </c>
      <c r="I3597" s="831"/>
      <c r="J3597" s="832">
        <v>0.45779999999999998</v>
      </c>
      <c r="K3597" s="832"/>
      <c r="L3597" s="833"/>
    </row>
    <row r="3598" spans="1:12" ht="24" customHeight="1">
      <c r="A3598" s="664" t="s">
        <v>14073</v>
      </c>
      <c r="B3598" s="660" t="s">
        <v>14090</v>
      </c>
      <c r="C3598" s="659" t="s">
        <v>7</v>
      </c>
      <c r="D3598" s="659" t="s">
        <v>8808</v>
      </c>
      <c r="E3598" s="661" t="s">
        <v>49</v>
      </c>
      <c r="F3598" s="831" t="s">
        <v>15878</v>
      </c>
      <c r="G3598" s="831"/>
      <c r="H3598" s="831">
        <v>0.999857</v>
      </c>
      <c r="I3598" s="831"/>
      <c r="J3598" s="832">
        <v>21.456900000000001</v>
      </c>
      <c r="K3598" s="832"/>
      <c r="L3598" s="833"/>
    </row>
    <row r="3599" spans="1:12" ht="24" customHeight="1">
      <c r="A3599" s="664" t="s">
        <v>14073</v>
      </c>
      <c r="B3599" s="660" t="s">
        <v>14142</v>
      </c>
      <c r="C3599" s="659" t="s">
        <v>7</v>
      </c>
      <c r="D3599" s="659" t="s">
        <v>6970</v>
      </c>
      <c r="E3599" s="661" t="s">
        <v>49</v>
      </c>
      <c r="F3599" s="831" t="s">
        <v>15877</v>
      </c>
      <c r="G3599" s="831"/>
      <c r="H3599" s="831">
        <v>0.999857</v>
      </c>
      <c r="I3599" s="831"/>
      <c r="J3599" s="832">
        <v>7.9988999999999999</v>
      </c>
      <c r="K3599" s="832"/>
      <c r="L3599" s="833"/>
    </row>
    <row r="3600" spans="1:12" ht="24" customHeight="1">
      <c r="A3600" s="664" t="s">
        <v>14073</v>
      </c>
      <c r="B3600" s="660" t="s">
        <v>14121</v>
      </c>
      <c r="C3600" s="659" t="s">
        <v>7</v>
      </c>
      <c r="D3600" s="659" t="s">
        <v>8015</v>
      </c>
      <c r="E3600" s="661" t="s">
        <v>49</v>
      </c>
      <c r="F3600" s="831" t="s">
        <v>15876</v>
      </c>
      <c r="G3600" s="831"/>
      <c r="H3600" s="831">
        <v>0.999857</v>
      </c>
      <c r="I3600" s="831"/>
      <c r="J3600" s="832">
        <v>34.685000000000002</v>
      </c>
      <c r="K3600" s="832"/>
      <c r="L3600" s="833"/>
    </row>
    <row r="3601" spans="1:12" ht="17.100000000000001" customHeight="1">
      <c r="A3601" s="645"/>
      <c r="B3601" s="643"/>
      <c r="C3601" s="643"/>
      <c r="D3601" s="643"/>
      <c r="E3601" s="643"/>
      <c r="F3601" s="643"/>
      <c r="G3601" s="643"/>
      <c r="H3601" s="643"/>
      <c r="I3601" s="643"/>
      <c r="J3601" s="643" t="s">
        <v>14990</v>
      </c>
      <c r="K3601" s="643"/>
      <c r="L3601" s="646" t="s">
        <v>15875</v>
      </c>
    </row>
    <row r="3602" spans="1:12">
      <c r="A3602" s="827" t="s">
        <v>14094</v>
      </c>
      <c r="B3602" s="828"/>
      <c r="C3602" s="828"/>
      <c r="D3602" s="828"/>
      <c r="E3602" s="828"/>
      <c r="F3602" s="828"/>
      <c r="G3602" s="828"/>
      <c r="H3602" s="828"/>
      <c r="I3602" s="641"/>
      <c r="J3602" s="641"/>
      <c r="K3602" s="641"/>
      <c r="L3602" s="642"/>
    </row>
    <row r="3603" spans="1:12" ht="17.100000000000001" customHeight="1">
      <c r="A3603" s="640" t="s">
        <v>14994</v>
      </c>
      <c r="B3603" s="643" t="s">
        <v>14089</v>
      </c>
      <c r="C3603" s="641" t="s">
        <v>14088</v>
      </c>
      <c r="D3603" s="641" t="s">
        <v>14087</v>
      </c>
      <c r="E3603" s="644" t="s">
        <v>14085</v>
      </c>
      <c r="F3603" s="829" t="s">
        <v>14083</v>
      </c>
      <c r="G3603" s="829"/>
      <c r="H3603" s="829" t="s">
        <v>14993</v>
      </c>
      <c r="I3603" s="829"/>
      <c r="J3603" s="829" t="s">
        <v>14082</v>
      </c>
      <c r="K3603" s="829"/>
      <c r="L3603" s="830"/>
    </row>
    <row r="3604" spans="1:12" ht="24" customHeight="1">
      <c r="A3604" s="664" t="s">
        <v>14073</v>
      </c>
      <c r="B3604" s="660" t="s">
        <v>14095</v>
      </c>
      <c r="C3604" s="659" t="s">
        <v>7</v>
      </c>
      <c r="D3604" s="659" t="s">
        <v>11736</v>
      </c>
      <c r="E3604" s="661" t="s">
        <v>26</v>
      </c>
      <c r="F3604" s="831" t="s">
        <v>14996</v>
      </c>
      <c r="G3604" s="831"/>
      <c r="H3604" s="831">
        <v>3.0200681</v>
      </c>
      <c r="I3604" s="831"/>
      <c r="J3604" s="832">
        <v>2.1442000000000001</v>
      </c>
      <c r="K3604" s="832"/>
      <c r="L3604" s="833"/>
    </row>
    <row r="3605" spans="1:12" ht="17.100000000000001" customHeight="1">
      <c r="A3605" s="645"/>
      <c r="B3605" s="643"/>
      <c r="C3605" s="643"/>
      <c r="D3605" s="643"/>
      <c r="E3605" s="643"/>
      <c r="F3605" s="643"/>
      <c r="G3605" s="643"/>
      <c r="H3605" s="643"/>
      <c r="I3605" s="643"/>
      <c r="J3605" s="643" t="s">
        <v>14990</v>
      </c>
      <c r="K3605" s="643"/>
      <c r="L3605" s="646" t="s">
        <v>15814</v>
      </c>
    </row>
    <row r="3606" spans="1:12">
      <c r="A3606" s="827" t="s">
        <v>14096</v>
      </c>
      <c r="B3606" s="828"/>
      <c r="C3606" s="828"/>
      <c r="D3606" s="828"/>
      <c r="E3606" s="828"/>
      <c r="F3606" s="828"/>
      <c r="G3606" s="828"/>
      <c r="H3606" s="828"/>
      <c r="I3606" s="641"/>
      <c r="J3606" s="641"/>
      <c r="K3606" s="641"/>
      <c r="L3606" s="642"/>
    </row>
    <row r="3607" spans="1:12" ht="17.100000000000001" customHeight="1">
      <c r="A3607" s="640" t="s">
        <v>14994</v>
      </c>
      <c r="B3607" s="643" t="s">
        <v>14089</v>
      </c>
      <c r="C3607" s="641" t="s">
        <v>14088</v>
      </c>
      <c r="D3607" s="641" t="s">
        <v>14087</v>
      </c>
      <c r="E3607" s="644" t="s">
        <v>14085</v>
      </c>
      <c r="F3607" s="829" t="s">
        <v>14083</v>
      </c>
      <c r="G3607" s="829"/>
      <c r="H3607" s="829" t="s">
        <v>14993</v>
      </c>
      <c r="I3607" s="829"/>
      <c r="J3607" s="829" t="s">
        <v>14082</v>
      </c>
      <c r="K3607" s="829"/>
      <c r="L3607" s="830"/>
    </row>
    <row r="3608" spans="1:12" ht="24" customHeight="1">
      <c r="A3608" s="664" t="s">
        <v>14073</v>
      </c>
      <c r="B3608" s="660" t="s">
        <v>14097</v>
      </c>
      <c r="C3608" s="659" t="s">
        <v>7</v>
      </c>
      <c r="D3608" s="659" t="s">
        <v>11676</v>
      </c>
      <c r="E3608" s="661" t="s">
        <v>26</v>
      </c>
      <c r="F3608" s="831" t="s">
        <v>14995</v>
      </c>
      <c r="G3608" s="831"/>
      <c r="H3608" s="831">
        <v>3.0200681</v>
      </c>
      <c r="I3608" s="831"/>
      <c r="J3608" s="832">
        <v>0.2114</v>
      </c>
      <c r="K3608" s="832"/>
      <c r="L3608" s="833"/>
    </row>
    <row r="3609" spans="1:12" ht="17.100000000000001" customHeight="1">
      <c r="A3609" s="645"/>
      <c r="B3609" s="643"/>
      <c r="C3609" s="643"/>
      <c r="D3609" s="643"/>
      <c r="E3609" s="643"/>
      <c r="F3609" s="643"/>
      <c r="G3609" s="643"/>
      <c r="H3609" s="643"/>
      <c r="I3609" s="643"/>
      <c r="J3609" s="643" t="s">
        <v>14990</v>
      </c>
      <c r="K3609" s="643"/>
      <c r="L3609" s="646" t="s">
        <v>15010</v>
      </c>
    </row>
    <row r="3610" spans="1:12">
      <c r="A3610" s="827" t="s">
        <v>14100</v>
      </c>
      <c r="B3610" s="828"/>
      <c r="C3610" s="828"/>
      <c r="D3610" s="828"/>
      <c r="E3610" s="828"/>
      <c r="F3610" s="828"/>
      <c r="G3610" s="828"/>
      <c r="H3610" s="828"/>
      <c r="I3610" s="641"/>
      <c r="J3610" s="641"/>
      <c r="K3610" s="641"/>
      <c r="L3610" s="642"/>
    </row>
    <row r="3611" spans="1:12" ht="17.100000000000001" customHeight="1">
      <c r="A3611" s="640" t="s">
        <v>14994</v>
      </c>
      <c r="B3611" s="643" t="s">
        <v>14089</v>
      </c>
      <c r="C3611" s="641" t="s">
        <v>14088</v>
      </c>
      <c r="D3611" s="641" t="s">
        <v>14087</v>
      </c>
      <c r="E3611" s="644" t="s">
        <v>14085</v>
      </c>
      <c r="F3611" s="829" t="s">
        <v>14083</v>
      </c>
      <c r="G3611" s="829"/>
      <c r="H3611" s="829" t="s">
        <v>14993</v>
      </c>
      <c r="I3611" s="829"/>
      <c r="J3611" s="829" t="s">
        <v>14082</v>
      </c>
      <c r="K3611" s="829"/>
      <c r="L3611" s="830"/>
    </row>
    <row r="3612" spans="1:12" ht="24" customHeight="1">
      <c r="A3612" s="664" t="s">
        <v>14073</v>
      </c>
      <c r="B3612" s="660" t="s">
        <v>14103</v>
      </c>
      <c r="C3612" s="659" t="s">
        <v>7</v>
      </c>
      <c r="D3612" s="659" t="s">
        <v>11501</v>
      </c>
      <c r="E3612" s="661" t="s">
        <v>26</v>
      </c>
      <c r="F3612" s="831" t="s">
        <v>14992</v>
      </c>
      <c r="G3612" s="831"/>
      <c r="H3612" s="831">
        <v>3.0200681</v>
      </c>
      <c r="I3612" s="831"/>
      <c r="J3612" s="832">
        <v>6.6440999999999999</v>
      </c>
      <c r="K3612" s="832"/>
      <c r="L3612" s="833"/>
    </row>
    <row r="3613" spans="1:12" ht="24" customHeight="1">
      <c r="A3613" s="664" t="s">
        <v>14073</v>
      </c>
      <c r="B3613" s="660" t="s">
        <v>14101</v>
      </c>
      <c r="C3613" s="659" t="s">
        <v>7</v>
      </c>
      <c r="D3613" s="659" t="s">
        <v>11582</v>
      </c>
      <c r="E3613" s="661" t="s">
        <v>26</v>
      </c>
      <c r="F3613" s="831" t="s">
        <v>14991</v>
      </c>
      <c r="G3613" s="831"/>
      <c r="H3613" s="831">
        <v>3.0200681</v>
      </c>
      <c r="I3613" s="831"/>
      <c r="J3613" s="832">
        <v>1.0569999999999999</v>
      </c>
      <c r="K3613" s="832"/>
      <c r="L3613" s="833"/>
    </row>
    <row r="3614" spans="1:12" ht="17.100000000000001" customHeight="1">
      <c r="A3614" s="645"/>
      <c r="B3614" s="643"/>
      <c r="C3614" s="643"/>
      <c r="D3614" s="643"/>
      <c r="E3614" s="643"/>
      <c r="F3614" s="643"/>
      <c r="G3614" s="643"/>
      <c r="H3614" s="643"/>
      <c r="I3614" s="643"/>
      <c r="J3614" s="643" t="s">
        <v>14990</v>
      </c>
      <c r="K3614" s="643"/>
      <c r="L3614" s="646" t="s">
        <v>15212</v>
      </c>
    </row>
    <row r="3615" spans="1:12" ht="17.100000000000001" customHeight="1">
      <c r="A3615" s="640" t="s">
        <v>14988</v>
      </c>
      <c r="B3615" s="641"/>
      <c r="C3615" s="641"/>
      <c r="D3615" s="641"/>
      <c r="E3615" s="641"/>
      <c r="F3615" s="641"/>
      <c r="G3615" s="641"/>
      <c r="H3615" s="641"/>
      <c r="I3615" s="641"/>
      <c r="J3615" s="641"/>
      <c r="K3615" s="641"/>
      <c r="L3615" s="642"/>
    </row>
    <row r="3616" spans="1:12" ht="17.100000000000001" customHeight="1">
      <c r="A3616" s="645"/>
      <c r="B3616" s="643"/>
      <c r="C3616" s="643"/>
      <c r="D3616" s="643"/>
      <c r="E3616" s="643"/>
      <c r="F3616" s="643"/>
      <c r="G3616" s="643"/>
      <c r="H3616" s="643"/>
      <c r="I3616" s="643"/>
      <c r="J3616" s="643" t="s">
        <v>14987</v>
      </c>
      <c r="K3616" s="643"/>
      <c r="L3616" s="646" t="s">
        <v>15874</v>
      </c>
    </row>
    <row r="3617" spans="1:12" ht="17.100000000000001" customHeight="1">
      <c r="A3617" s="645"/>
      <c r="B3617" s="643"/>
      <c r="C3617" s="643"/>
      <c r="D3617" s="643"/>
      <c r="E3617" s="643"/>
      <c r="F3617" s="643"/>
      <c r="G3617" s="643"/>
      <c r="H3617" s="643"/>
      <c r="I3617" s="643"/>
      <c r="J3617" s="643" t="s">
        <v>14985</v>
      </c>
      <c r="K3617" s="643" t="s">
        <v>14984</v>
      </c>
      <c r="L3617" s="646" t="s">
        <v>15873</v>
      </c>
    </row>
    <row r="3618" spans="1:12" ht="17.100000000000001" customHeight="1">
      <c r="A3618" s="645"/>
      <c r="B3618" s="643"/>
      <c r="C3618" s="643"/>
      <c r="D3618" s="643"/>
      <c r="E3618" s="643"/>
      <c r="F3618" s="643"/>
      <c r="G3618" s="643"/>
      <c r="H3618" s="643"/>
      <c r="I3618" s="643"/>
      <c r="J3618" s="643" t="s">
        <v>14982</v>
      </c>
      <c r="K3618" s="643"/>
      <c r="L3618" s="646" t="s">
        <v>15872</v>
      </c>
    </row>
    <row r="3619" spans="1:12" ht="17.100000000000001" customHeight="1">
      <c r="A3619" s="645"/>
      <c r="B3619" s="643"/>
      <c r="C3619" s="643"/>
      <c r="D3619" s="643"/>
      <c r="E3619" s="643"/>
      <c r="F3619" s="643"/>
      <c r="G3619" s="643"/>
      <c r="H3619" s="643"/>
      <c r="I3619" s="643"/>
      <c r="J3619" s="643" t="s">
        <v>14980</v>
      </c>
      <c r="K3619" s="643" t="s">
        <v>14873</v>
      </c>
      <c r="L3619" s="646" t="s">
        <v>15871</v>
      </c>
    </row>
    <row r="3620" spans="1:12" ht="17.100000000000001" customHeight="1">
      <c r="A3620" s="645"/>
      <c r="B3620" s="643"/>
      <c r="C3620" s="643"/>
      <c r="D3620" s="643"/>
      <c r="E3620" s="643"/>
      <c r="F3620" s="643"/>
      <c r="G3620" s="643"/>
      <c r="H3620" s="643"/>
      <c r="I3620" s="643"/>
      <c r="J3620" s="643" t="s">
        <v>14978</v>
      </c>
      <c r="K3620" s="643"/>
      <c r="L3620" s="646" t="s">
        <v>15870</v>
      </c>
    </row>
    <row r="3621" spans="1:12" ht="30" customHeight="1">
      <c r="A3621" s="647"/>
      <c r="B3621" s="644"/>
      <c r="C3621" s="644"/>
      <c r="D3621" s="644"/>
      <c r="E3621" s="644"/>
      <c r="F3621" s="644"/>
      <c r="G3621" s="644"/>
      <c r="H3621" s="644"/>
      <c r="I3621" s="644"/>
      <c r="J3621" s="644"/>
      <c r="K3621" s="644"/>
      <c r="L3621" s="648"/>
    </row>
    <row r="3622" spans="1:12" ht="24" customHeight="1">
      <c r="A3622" s="662" t="s">
        <v>15869</v>
      </c>
      <c r="B3622" s="657" t="s">
        <v>14594</v>
      </c>
      <c r="C3622" s="656" t="s">
        <v>7</v>
      </c>
      <c r="D3622" s="656" t="s">
        <v>13913</v>
      </c>
      <c r="E3622" s="658" t="s">
        <v>49</v>
      </c>
      <c r="F3622" s="657"/>
      <c r="G3622" s="657"/>
      <c r="H3622" s="657"/>
      <c r="I3622" s="657"/>
      <c r="J3622" s="657"/>
      <c r="K3622" s="657"/>
      <c r="L3622" s="663"/>
    </row>
    <row r="3623" spans="1:12">
      <c r="A3623" s="827" t="s">
        <v>14098</v>
      </c>
      <c r="B3623" s="828"/>
      <c r="C3623" s="828"/>
      <c r="D3623" s="828"/>
      <c r="E3623" s="828"/>
      <c r="F3623" s="828"/>
      <c r="G3623" s="828"/>
      <c r="H3623" s="828"/>
      <c r="I3623" s="641"/>
      <c r="J3623" s="641"/>
      <c r="K3623" s="641"/>
      <c r="L3623" s="642"/>
    </row>
    <row r="3624" spans="1:12" ht="17.100000000000001" customHeight="1">
      <c r="A3624" s="640" t="s">
        <v>14994</v>
      </c>
      <c r="B3624" s="643" t="s">
        <v>14089</v>
      </c>
      <c r="C3624" s="641" t="s">
        <v>14088</v>
      </c>
      <c r="D3624" s="641" t="s">
        <v>14087</v>
      </c>
      <c r="E3624" s="644" t="s">
        <v>14085</v>
      </c>
      <c r="F3624" s="829" t="s">
        <v>14083</v>
      </c>
      <c r="G3624" s="829"/>
      <c r="H3624" s="829" t="s">
        <v>14993</v>
      </c>
      <c r="I3624" s="829"/>
      <c r="J3624" s="829" t="s">
        <v>14082</v>
      </c>
      <c r="K3624" s="829"/>
      <c r="L3624" s="830"/>
    </row>
    <row r="3625" spans="1:12" ht="24" customHeight="1">
      <c r="A3625" s="664" t="s">
        <v>14073</v>
      </c>
      <c r="B3625" s="660" t="s">
        <v>14277</v>
      </c>
      <c r="C3625" s="659" t="s">
        <v>7</v>
      </c>
      <c r="D3625" s="659" t="s">
        <v>11564</v>
      </c>
      <c r="E3625" s="661" t="s">
        <v>26</v>
      </c>
      <c r="F3625" s="831" t="s">
        <v>15249</v>
      </c>
      <c r="G3625" s="831"/>
      <c r="H3625" s="831">
        <v>0.44545859999999998</v>
      </c>
      <c r="I3625" s="831"/>
      <c r="J3625" s="832">
        <v>0.36969999999999997</v>
      </c>
      <c r="K3625" s="832"/>
      <c r="L3625" s="833"/>
    </row>
    <row r="3626" spans="1:12" ht="24" customHeight="1">
      <c r="A3626" s="664" t="s">
        <v>14073</v>
      </c>
      <c r="B3626" s="660" t="s">
        <v>14276</v>
      </c>
      <c r="C3626" s="659" t="s">
        <v>7</v>
      </c>
      <c r="D3626" s="659" t="s">
        <v>11590</v>
      </c>
      <c r="E3626" s="661" t="s">
        <v>26</v>
      </c>
      <c r="F3626" s="831" t="s">
        <v>15248</v>
      </c>
      <c r="G3626" s="831"/>
      <c r="H3626" s="831">
        <v>0.44545859999999998</v>
      </c>
      <c r="I3626" s="831"/>
      <c r="J3626" s="832">
        <v>0.1069</v>
      </c>
      <c r="K3626" s="832"/>
      <c r="L3626" s="833"/>
    </row>
    <row r="3627" spans="1:12" ht="24" customHeight="1">
      <c r="A3627" s="664" t="s">
        <v>14073</v>
      </c>
      <c r="B3627" s="660" t="s">
        <v>14146</v>
      </c>
      <c r="C3627" s="659" t="s">
        <v>7</v>
      </c>
      <c r="D3627" s="659" t="s">
        <v>11575</v>
      </c>
      <c r="E3627" s="661" t="s">
        <v>26</v>
      </c>
      <c r="F3627" s="831" t="s">
        <v>15058</v>
      </c>
      <c r="G3627" s="831"/>
      <c r="H3627" s="831">
        <v>0.14030899999999999</v>
      </c>
      <c r="I3627" s="831"/>
      <c r="J3627" s="832">
        <v>0.1431</v>
      </c>
      <c r="K3627" s="832"/>
      <c r="L3627" s="833"/>
    </row>
    <row r="3628" spans="1:12" ht="24" customHeight="1">
      <c r="A3628" s="664" t="s">
        <v>14073</v>
      </c>
      <c r="B3628" s="660" t="s">
        <v>14145</v>
      </c>
      <c r="C3628" s="659" t="s">
        <v>7</v>
      </c>
      <c r="D3628" s="659" t="s">
        <v>11601</v>
      </c>
      <c r="E3628" s="661" t="s">
        <v>26</v>
      </c>
      <c r="F3628" s="831" t="s">
        <v>15057</v>
      </c>
      <c r="G3628" s="831"/>
      <c r="H3628" s="831">
        <v>0.14030899999999999</v>
      </c>
      <c r="I3628" s="831"/>
      <c r="J3628" s="832">
        <v>5.33E-2</v>
      </c>
      <c r="K3628" s="832"/>
      <c r="L3628" s="833"/>
    </row>
    <row r="3629" spans="1:12" ht="17.100000000000001" customHeight="1">
      <c r="A3629" s="645"/>
      <c r="B3629" s="643"/>
      <c r="C3629" s="643"/>
      <c r="D3629" s="643"/>
      <c r="E3629" s="643"/>
      <c r="F3629" s="643"/>
      <c r="G3629" s="643"/>
      <c r="H3629" s="643"/>
      <c r="I3629" s="643"/>
      <c r="J3629" s="643" t="s">
        <v>14990</v>
      </c>
      <c r="K3629" s="643"/>
      <c r="L3629" s="646" t="s">
        <v>15542</v>
      </c>
    </row>
    <row r="3630" spans="1:12">
      <c r="A3630" s="827" t="s">
        <v>14092</v>
      </c>
      <c r="B3630" s="828"/>
      <c r="C3630" s="828"/>
      <c r="D3630" s="828"/>
      <c r="E3630" s="828"/>
      <c r="F3630" s="828"/>
      <c r="G3630" s="828"/>
      <c r="H3630" s="828"/>
      <c r="I3630" s="641"/>
      <c r="J3630" s="641"/>
      <c r="K3630" s="641"/>
      <c r="L3630" s="642"/>
    </row>
    <row r="3631" spans="1:12" ht="17.100000000000001" customHeight="1">
      <c r="A3631" s="640" t="s">
        <v>14994</v>
      </c>
      <c r="B3631" s="643" t="s">
        <v>14089</v>
      </c>
      <c r="C3631" s="641" t="s">
        <v>14088</v>
      </c>
      <c r="D3631" s="641" t="s">
        <v>14087</v>
      </c>
      <c r="E3631" s="644" t="s">
        <v>14085</v>
      </c>
      <c r="F3631" s="829" t="s">
        <v>14083</v>
      </c>
      <c r="G3631" s="829"/>
      <c r="H3631" s="829" t="s">
        <v>14993</v>
      </c>
      <c r="I3631" s="829"/>
      <c r="J3631" s="829" t="s">
        <v>14082</v>
      </c>
      <c r="K3631" s="829"/>
      <c r="L3631" s="830"/>
    </row>
    <row r="3632" spans="1:12" ht="24" customHeight="1">
      <c r="A3632" s="664" t="s">
        <v>14073</v>
      </c>
      <c r="B3632" s="660" t="s">
        <v>14278</v>
      </c>
      <c r="C3632" s="659" t="s">
        <v>7</v>
      </c>
      <c r="D3632" s="659" t="s">
        <v>6260</v>
      </c>
      <c r="E3632" s="661" t="s">
        <v>26</v>
      </c>
      <c r="F3632" s="831" t="s">
        <v>15040</v>
      </c>
      <c r="G3632" s="831"/>
      <c r="H3632" s="831">
        <v>0.45141829999999999</v>
      </c>
      <c r="I3632" s="831"/>
      <c r="J3632" s="832">
        <v>3.2456999999999998</v>
      </c>
      <c r="K3632" s="832"/>
      <c r="L3632" s="833"/>
    </row>
    <row r="3633" spans="1:12" ht="24" customHeight="1">
      <c r="A3633" s="664" t="s">
        <v>14073</v>
      </c>
      <c r="B3633" s="660" t="s">
        <v>14144</v>
      </c>
      <c r="C3633" s="659" t="s">
        <v>7</v>
      </c>
      <c r="D3633" s="659" t="s">
        <v>10168</v>
      </c>
      <c r="E3633" s="661" t="s">
        <v>26</v>
      </c>
      <c r="F3633" s="831" t="s">
        <v>15055</v>
      </c>
      <c r="G3633" s="831"/>
      <c r="H3633" s="831">
        <v>0.14249510000000001</v>
      </c>
      <c r="I3633" s="831"/>
      <c r="J3633" s="832">
        <v>0.73670000000000002</v>
      </c>
      <c r="K3633" s="832"/>
      <c r="L3633" s="833"/>
    </row>
    <row r="3634" spans="1:12" ht="17.100000000000001" customHeight="1">
      <c r="A3634" s="645"/>
      <c r="B3634" s="643"/>
      <c r="C3634" s="643"/>
      <c r="D3634" s="643"/>
      <c r="E3634" s="643"/>
      <c r="F3634" s="643"/>
      <c r="G3634" s="643"/>
      <c r="H3634" s="643"/>
      <c r="I3634" s="643"/>
      <c r="J3634" s="643" t="s">
        <v>14990</v>
      </c>
      <c r="K3634" s="643"/>
      <c r="L3634" s="646" t="s">
        <v>15868</v>
      </c>
    </row>
    <row r="3635" spans="1:12">
      <c r="A3635" s="827" t="s">
        <v>14071</v>
      </c>
      <c r="B3635" s="828"/>
      <c r="C3635" s="828"/>
      <c r="D3635" s="828"/>
      <c r="E3635" s="828"/>
      <c r="F3635" s="828"/>
      <c r="G3635" s="828"/>
      <c r="H3635" s="828"/>
      <c r="I3635" s="641"/>
      <c r="J3635" s="641"/>
      <c r="K3635" s="641"/>
      <c r="L3635" s="642"/>
    </row>
    <row r="3636" spans="1:12" ht="17.100000000000001" customHeight="1">
      <c r="A3636" s="640" t="s">
        <v>14994</v>
      </c>
      <c r="B3636" s="643" t="s">
        <v>14089</v>
      </c>
      <c r="C3636" s="641" t="s">
        <v>14088</v>
      </c>
      <c r="D3636" s="641" t="s">
        <v>14087</v>
      </c>
      <c r="E3636" s="644" t="s">
        <v>14085</v>
      </c>
      <c r="F3636" s="829" t="s">
        <v>14083</v>
      </c>
      <c r="G3636" s="829"/>
      <c r="H3636" s="829" t="s">
        <v>14993</v>
      </c>
      <c r="I3636" s="829"/>
      <c r="J3636" s="829" t="s">
        <v>14082</v>
      </c>
      <c r="K3636" s="829"/>
      <c r="L3636" s="830"/>
    </row>
    <row r="3637" spans="1:12" ht="24" customHeight="1">
      <c r="A3637" s="664" t="s">
        <v>14073</v>
      </c>
      <c r="B3637" s="660" t="s">
        <v>14074</v>
      </c>
      <c r="C3637" s="659" t="s">
        <v>7</v>
      </c>
      <c r="D3637" s="659" t="s">
        <v>6307</v>
      </c>
      <c r="E3637" s="661" t="s">
        <v>49</v>
      </c>
      <c r="F3637" s="831" t="s">
        <v>15842</v>
      </c>
      <c r="G3637" s="831"/>
      <c r="H3637" s="831">
        <v>2.1000000000000001E-2</v>
      </c>
      <c r="I3637" s="831"/>
      <c r="J3637" s="832">
        <v>0.09</v>
      </c>
      <c r="K3637" s="832"/>
      <c r="L3637" s="833"/>
    </row>
    <row r="3638" spans="1:12" ht="24" customHeight="1">
      <c r="A3638" s="664" t="s">
        <v>14073</v>
      </c>
      <c r="B3638" s="660" t="s">
        <v>14593</v>
      </c>
      <c r="C3638" s="659" t="s">
        <v>7</v>
      </c>
      <c r="D3638" s="659" t="s">
        <v>5890</v>
      </c>
      <c r="E3638" s="661" t="s">
        <v>49</v>
      </c>
      <c r="F3638" s="831" t="s">
        <v>15867</v>
      </c>
      <c r="G3638" s="831"/>
      <c r="H3638" s="831">
        <v>1</v>
      </c>
      <c r="I3638" s="831"/>
      <c r="J3638" s="832">
        <v>65</v>
      </c>
      <c r="K3638" s="832"/>
      <c r="L3638" s="833"/>
    </row>
    <row r="3639" spans="1:12" ht="17.100000000000001" customHeight="1">
      <c r="A3639" s="645"/>
      <c r="B3639" s="643"/>
      <c r="C3639" s="643"/>
      <c r="D3639" s="643"/>
      <c r="E3639" s="643"/>
      <c r="F3639" s="643"/>
      <c r="G3639" s="643"/>
      <c r="H3639" s="643"/>
      <c r="I3639" s="643"/>
      <c r="J3639" s="643" t="s">
        <v>14990</v>
      </c>
      <c r="K3639" s="643"/>
      <c r="L3639" s="646" t="s">
        <v>15866</v>
      </c>
    </row>
    <row r="3640" spans="1:12">
      <c r="A3640" s="827" t="s">
        <v>14094</v>
      </c>
      <c r="B3640" s="828"/>
      <c r="C3640" s="828"/>
      <c r="D3640" s="828"/>
      <c r="E3640" s="828"/>
      <c r="F3640" s="828"/>
      <c r="G3640" s="828"/>
      <c r="H3640" s="828"/>
      <c r="I3640" s="641"/>
      <c r="J3640" s="641"/>
      <c r="K3640" s="641"/>
      <c r="L3640" s="642"/>
    </row>
    <row r="3641" spans="1:12" ht="17.100000000000001" customHeight="1">
      <c r="A3641" s="640" t="s">
        <v>14994</v>
      </c>
      <c r="B3641" s="643" t="s">
        <v>14089</v>
      </c>
      <c r="C3641" s="641" t="s">
        <v>14088</v>
      </c>
      <c r="D3641" s="641" t="s">
        <v>14087</v>
      </c>
      <c r="E3641" s="644" t="s">
        <v>14085</v>
      </c>
      <c r="F3641" s="829" t="s">
        <v>14083</v>
      </c>
      <c r="G3641" s="829"/>
      <c r="H3641" s="829" t="s">
        <v>14993</v>
      </c>
      <c r="I3641" s="829"/>
      <c r="J3641" s="829" t="s">
        <v>14082</v>
      </c>
      <c r="K3641" s="829"/>
      <c r="L3641" s="830"/>
    </row>
    <row r="3642" spans="1:12" ht="24" customHeight="1">
      <c r="A3642" s="664" t="s">
        <v>14073</v>
      </c>
      <c r="B3642" s="660" t="s">
        <v>14095</v>
      </c>
      <c r="C3642" s="659" t="s">
        <v>7</v>
      </c>
      <c r="D3642" s="659" t="s">
        <v>11736</v>
      </c>
      <c r="E3642" s="661" t="s">
        <v>26</v>
      </c>
      <c r="F3642" s="831" t="s">
        <v>14996</v>
      </c>
      <c r="G3642" s="831"/>
      <c r="H3642" s="831">
        <v>0.58576760000000005</v>
      </c>
      <c r="I3642" s="831"/>
      <c r="J3642" s="832">
        <v>0.41589999999999999</v>
      </c>
      <c r="K3642" s="832"/>
      <c r="L3642" s="833"/>
    </row>
    <row r="3643" spans="1:12" ht="17.100000000000001" customHeight="1">
      <c r="A3643" s="645"/>
      <c r="B3643" s="643"/>
      <c r="C3643" s="643"/>
      <c r="D3643" s="643"/>
      <c r="E3643" s="643"/>
      <c r="F3643" s="643"/>
      <c r="G3643" s="643"/>
      <c r="H3643" s="643"/>
      <c r="I3643" s="643"/>
      <c r="J3643" s="643" t="s">
        <v>14990</v>
      </c>
      <c r="K3643" s="643"/>
      <c r="L3643" s="646" t="s">
        <v>15766</v>
      </c>
    </row>
    <row r="3644" spans="1:12">
      <c r="A3644" s="827" t="s">
        <v>14096</v>
      </c>
      <c r="B3644" s="828"/>
      <c r="C3644" s="828"/>
      <c r="D3644" s="828"/>
      <c r="E3644" s="828"/>
      <c r="F3644" s="828"/>
      <c r="G3644" s="828"/>
      <c r="H3644" s="828"/>
      <c r="I3644" s="641"/>
      <c r="J3644" s="641"/>
      <c r="K3644" s="641"/>
      <c r="L3644" s="642"/>
    </row>
    <row r="3645" spans="1:12" ht="17.100000000000001" customHeight="1">
      <c r="A3645" s="640" t="s">
        <v>14994</v>
      </c>
      <c r="B3645" s="643" t="s">
        <v>14089</v>
      </c>
      <c r="C3645" s="641" t="s">
        <v>14088</v>
      </c>
      <c r="D3645" s="641" t="s">
        <v>14087</v>
      </c>
      <c r="E3645" s="644" t="s">
        <v>14085</v>
      </c>
      <c r="F3645" s="829" t="s">
        <v>14083</v>
      </c>
      <c r="G3645" s="829"/>
      <c r="H3645" s="829" t="s">
        <v>14993</v>
      </c>
      <c r="I3645" s="829"/>
      <c r="J3645" s="829" t="s">
        <v>14082</v>
      </c>
      <c r="K3645" s="829"/>
      <c r="L3645" s="830"/>
    </row>
    <row r="3646" spans="1:12" ht="24" customHeight="1">
      <c r="A3646" s="664" t="s">
        <v>14073</v>
      </c>
      <c r="B3646" s="660" t="s">
        <v>14097</v>
      </c>
      <c r="C3646" s="659" t="s">
        <v>7</v>
      </c>
      <c r="D3646" s="659" t="s">
        <v>11676</v>
      </c>
      <c r="E3646" s="661" t="s">
        <v>26</v>
      </c>
      <c r="F3646" s="831" t="s">
        <v>14995</v>
      </c>
      <c r="G3646" s="831"/>
      <c r="H3646" s="831">
        <v>0.58576760000000005</v>
      </c>
      <c r="I3646" s="831"/>
      <c r="J3646" s="832">
        <v>4.1000000000000002E-2</v>
      </c>
      <c r="K3646" s="832"/>
      <c r="L3646" s="833"/>
    </row>
    <row r="3647" spans="1:12" ht="17.100000000000001" customHeight="1">
      <c r="A3647" s="645"/>
      <c r="B3647" s="643"/>
      <c r="C3647" s="643"/>
      <c r="D3647" s="643"/>
      <c r="E3647" s="643"/>
      <c r="F3647" s="643"/>
      <c r="G3647" s="643"/>
      <c r="H3647" s="643"/>
      <c r="I3647" s="643"/>
      <c r="J3647" s="643" t="s">
        <v>14990</v>
      </c>
      <c r="K3647" s="643"/>
      <c r="L3647" s="646" t="s">
        <v>15150</v>
      </c>
    </row>
    <row r="3648" spans="1:12">
      <c r="A3648" s="827" t="s">
        <v>14100</v>
      </c>
      <c r="B3648" s="828"/>
      <c r="C3648" s="828"/>
      <c r="D3648" s="828"/>
      <c r="E3648" s="828"/>
      <c r="F3648" s="828"/>
      <c r="G3648" s="828"/>
      <c r="H3648" s="828"/>
      <c r="I3648" s="641"/>
      <c r="J3648" s="641"/>
      <c r="K3648" s="641"/>
      <c r="L3648" s="642"/>
    </row>
    <row r="3649" spans="1:12" ht="17.100000000000001" customHeight="1">
      <c r="A3649" s="640" t="s">
        <v>14994</v>
      </c>
      <c r="B3649" s="643" t="s">
        <v>14089</v>
      </c>
      <c r="C3649" s="641" t="s">
        <v>14088</v>
      </c>
      <c r="D3649" s="641" t="s">
        <v>14087</v>
      </c>
      <c r="E3649" s="644" t="s">
        <v>14085</v>
      </c>
      <c r="F3649" s="829" t="s">
        <v>14083</v>
      </c>
      <c r="G3649" s="829"/>
      <c r="H3649" s="829" t="s">
        <v>14993</v>
      </c>
      <c r="I3649" s="829"/>
      <c r="J3649" s="829" t="s">
        <v>14082</v>
      </c>
      <c r="K3649" s="829"/>
      <c r="L3649" s="830"/>
    </row>
    <row r="3650" spans="1:12" ht="24" customHeight="1">
      <c r="A3650" s="664" t="s">
        <v>14073</v>
      </c>
      <c r="B3650" s="660" t="s">
        <v>14103</v>
      </c>
      <c r="C3650" s="659" t="s">
        <v>7</v>
      </c>
      <c r="D3650" s="659" t="s">
        <v>11501</v>
      </c>
      <c r="E3650" s="661" t="s">
        <v>26</v>
      </c>
      <c r="F3650" s="831" t="s">
        <v>14992</v>
      </c>
      <c r="G3650" s="831"/>
      <c r="H3650" s="831">
        <v>0.58576760000000005</v>
      </c>
      <c r="I3650" s="831"/>
      <c r="J3650" s="832">
        <v>1.2887</v>
      </c>
      <c r="K3650" s="832"/>
      <c r="L3650" s="833"/>
    </row>
    <row r="3651" spans="1:12" ht="24" customHeight="1">
      <c r="A3651" s="664" t="s">
        <v>14073</v>
      </c>
      <c r="B3651" s="660" t="s">
        <v>14101</v>
      </c>
      <c r="C3651" s="659" t="s">
        <v>7</v>
      </c>
      <c r="D3651" s="659" t="s">
        <v>11582</v>
      </c>
      <c r="E3651" s="661" t="s">
        <v>26</v>
      </c>
      <c r="F3651" s="831" t="s">
        <v>14991</v>
      </c>
      <c r="G3651" s="831"/>
      <c r="H3651" s="831">
        <v>0.58576760000000005</v>
      </c>
      <c r="I3651" s="831"/>
      <c r="J3651" s="832">
        <v>0.20499999999999999</v>
      </c>
      <c r="K3651" s="832"/>
      <c r="L3651" s="833"/>
    </row>
    <row r="3652" spans="1:12" ht="17.100000000000001" customHeight="1">
      <c r="A3652" s="645"/>
      <c r="B3652" s="643"/>
      <c r="C3652" s="643"/>
      <c r="D3652" s="643"/>
      <c r="E3652" s="643"/>
      <c r="F3652" s="643"/>
      <c r="G3652" s="643"/>
      <c r="H3652" s="643"/>
      <c r="I3652" s="643"/>
      <c r="J3652" s="643" t="s">
        <v>14990</v>
      </c>
      <c r="K3652" s="643"/>
      <c r="L3652" s="646" t="s">
        <v>15865</v>
      </c>
    </row>
    <row r="3653" spans="1:12" ht="17.100000000000001" customHeight="1">
      <c r="A3653" s="640" t="s">
        <v>14988</v>
      </c>
      <c r="B3653" s="641"/>
      <c r="C3653" s="641"/>
      <c r="D3653" s="641"/>
      <c r="E3653" s="641"/>
      <c r="F3653" s="641"/>
      <c r="G3653" s="641"/>
      <c r="H3653" s="641"/>
      <c r="I3653" s="641"/>
      <c r="J3653" s="641"/>
      <c r="K3653" s="641"/>
      <c r="L3653" s="642"/>
    </row>
    <row r="3654" spans="1:12" ht="17.100000000000001" customHeight="1">
      <c r="A3654" s="645"/>
      <c r="B3654" s="643"/>
      <c r="C3654" s="643"/>
      <c r="D3654" s="643"/>
      <c r="E3654" s="643"/>
      <c r="F3654" s="643"/>
      <c r="G3654" s="643"/>
      <c r="H3654" s="643"/>
      <c r="I3654" s="643"/>
      <c r="J3654" s="643" t="s">
        <v>14987</v>
      </c>
      <c r="K3654" s="643"/>
      <c r="L3654" s="646" t="s">
        <v>15864</v>
      </c>
    </row>
    <row r="3655" spans="1:12" ht="17.100000000000001" customHeight="1">
      <c r="A3655" s="645"/>
      <c r="B3655" s="643"/>
      <c r="C3655" s="643"/>
      <c r="D3655" s="643"/>
      <c r="E3655" s="643"/>
      <c r="F3655" s="643"/>
      <c r="G3655" s="643"/>
      <c r="H3655" s="643"/>
      <c r="I3655" s="643"/>
      <c r="J3655" s="643" t="s">
        <v>14985</v>
      </c>
      <c r="K3655" s="643" t="s">
        <v>14984</v>
      </c>
      <c r="L3655" s="646" t="s">
        <v>15863</v>
      </c>
    </row>
    <row r="3656" spans="1:12" ht="17.100000000000001" customHeight="1">
      <c r="A3656" s="645"/>
      <c r="B3656" s="643"/>
      <c r="C3656" s="643"/>
      <c r="D3656" s="643"/>
      <c r="E3656" s="643"/>
      <c r="F3656" s="643"/>
      <c r="G3656" s="643"/>
      <c r="H3656" s="643"/>
      <c r="I3656" s="643"/>
      <c r="J3656" s="643" t="s">
        <v>14982</v>
      </c>
      <c r="K3656" s="643"/>
      <c r="L3656" s="646" t="s">
        <v>15862</v>
      </c>
    </row>
    <row r="3657" spans="1:12" ht="17.100000000000001" customHeight="1">
      <c r="A3657" s="645"/>
      <c r="B3657" s="643"/>
      <c r="C3657" s="643"/>
      <c r="D3657" s="643"/>
      <c r="E3657" s="643"/>
      <c r="F3657" s="643"/>
      <c r="G3657" s="643"/>
      <c r="H3657" s="643"/>
      <c r="I3657" s="643"/>
      <c r="J3657" s="643" t="s">
        <v>14980</v>
      </c>
      <c r="K3657" s="643" t="s">
        <v>14873</v>
      </c>
      <c r="L3657" s="646" t="s">
        <v>15861</v>
      </c>
    </row>
    <row r="3658" spans="1:12" ht="17.100000000000001" customHeight="1">
      <c r="A3658" s="645"/>
      <c r="B3658" s="643"/>
      <c r="C3658" s="643"/>
      <c r="D3658" s="643"/>
      <c r="E3658" s="643"/>
      <c r="F3658" s="643"/>
      <c r="G3658" s="643"/>
      <c r="H3658" s="643"/>
      <c r="I3658" s="643"/>
      <c r="J3658" s="643" t="s">
        <v>14978</v>
      </c>
      <c r="K3658" s="643"/>
      <c r="L3658" s="646" t="s">
        <v>15860</v>
      </c>
    </row>
    <row r="3659" spans="1:12" ht="30" customHeight="1">
      <c r="A3659" s="647"/>
      <c r="B3659" s="644"/>
      <c r="C3659" s="644"/>
      <c r="D3659" s="644"/>
      <c r="E3659" s="644"/>
      <c r="F3659" s="644"/>
      <c r="G3659" s="644"/>
      <c r="H3659" s="644"/>
      <c r="I3659" s="644"/>
      <c r="J3659" s="644"/>
      <c r="K3659" s="644"/>
      <c r="L3659" s="648"/>
    </row>
    <row r="3660" spans="1:12" ht="36" customHeight="1">
      <c r="A3660" s="662" t="s">
        <v>15859</v>
      </c>
      <c r="B3660" s="657" t="s">
        <v>14591</v>
      </c>
      <c r="C3660" s="656" t="s">
        <v>7</v>
      </c>
      <c r="D3660" s="656" t="s">
        <v>13859</v>
      </c>
      <c r="E3660" s="658" t="s">
        <v>49</v>
      </c>
      <c r="F3660" s="657"/>
      <c r="G3660" s="657"/>
      <c r="H3660" s="657"/>
      <c r="I3660" s="657"/>
      <c r="J3660" s="657"/>
      <c r="K3660" s="657"/>
      <c r="L3660" s="663"/>
    </row>
    <row r="3661" spans="1:12">
      <c r="A3661" s="827" t="s">
        <v>14098</v>
      </c>
      <c r="B3661" s="828"/>
      <c r="C3661" s="828"/>
      <c r="D3661" s="828"/>
      <c r="E3661" s="828"/>
      <c r="F3661" s="828"/>
      <c r="G3661" s="828"/>
      <c r="H3661" s="828"/>
      <c r="I3661" s="641"/>
      <c r="J3661" s="641"/>
      <c r="K3661" s="641"/>
      <c r="L3661" s="642"/>
    </row>
    <row r="3662" spans="1:12" ht="17.100000000000001" customHeight="1">
      <c r="A3662" s="640" t="s">
        <v>14994</v>
      </c>
      <c r="B3662" s="643" t="s">
        <v>14089</v>
      </c>
      <c r="C3662" s="641" t="s">
        <v>14088</v>
      </c>
      <c r="D3662" s="641" t="s">
        <v>14087</v>
      </c>
      <c r="E3662" s="644" t="s">
        <v>14085</v>
      </c>
      <c r="F3662" s="829" t="s">
        <v>14083</v>
      </c>
      <c r="G3662" s="829"/>
      <c r="H3662" s="829" t="s">
        <v>14993</v>
      </c>
      <c r="I3662" s="829"/>
      <c r="J3662" s="829" t="s">
        <v>14082</v>
      </c>
      <c r="K3662" s="829"/>
      <c r="L3662" s="830"/>
    </row>
    <row r="3663" spans="1:12" ht="24" customHeight="1">
      <c r="A3663" s="664" t="s">
        <v>14073</v>
      </c>
      <c r="B3663" s="660" t="s">
        <v>14277</v>
      </c>
      <c r="C3663" s="659" t="s">
        <v>7</v>
      </c>
      <c r="D3663" s="659" t="s">
        <v>11564</v>
      </c>
      <c r="E3663" s="661" t="s">
        <v>26</v>
      </c>
      <c r="F3663" s="831" t="s">
        <v>15249</v>
      </c>
      <c r="G3663" s="831"/>
      <c r="H3663" s="831">
        <v>0.16560610000000001</v>
      </c>
      <c r="I3663" s="831"/>
      <c r="J3663" s="832">
        <v>0.13750000000000001</v>
      </c>
      <c r="K3663" s="832"/>
      <c r="L3663" s="833"/>
    </row>
    <row r="3664" spans="1:12" ht="24" customHeight="1">
      <c r="A3664" s="664" t="s">
        <v>14073</v>
      </c>
      <c r="B3664" s="660" t="s">
        <v>14276</v>
      </c>
      <c r="C3664" s="659" t="s">
        <v>7</v>
      </c>
      <c r="D3664" s="659" t="s">
        <v>11590</v>
      </c>
      <c r="E3664" s="661" t="s">
        <v>26</v>
      </c>
      <c r="F3664" s="831" t="s">
        <v>15248</v>
      </c>
      <c r="G3664" s="831"/>
      <c r="H3664" s="831">
        <v>0.16560610000000001</v>
      </c>
      <c r="I3664" s="831"/>
      <c r="J3664" s="832">
        <v>3.9699999999999999E-2</v>
      </c>
      <c r="K3664" s="832"/>
      <c r="L3664" s="833"/>
    </row>
    <row r="3665" spans="1:12" ht="24" customHeight="1">
      <c r="A3665" s="664" t="s">
        <v>14073</v>
      </c>
      <c r="B3665" s="660" t="s">
        <v>14146</v>
      </c>
      <c r="C3665" s="659" t="s">
        <v>7</v>
      </c>
      <c r="D3665" s="659" t="s">
        <v>11575</v>
      </c>
      <c r="E3665" s="661" t="s">
        <v>26</v>
      </c>
      <c r="F3665" s="831" t="s">
        <v>15058</v>
      </c>
      <c r="G3665" s="831"/>
      <c r="H3665" s="831">
        <v>5.21555E-2</v>
      </c>
      <c r="I3665" s="831"/>
      <c r="J3665" s="832">
        <v>5.3199999999999997E-2</v>
      </c>
      <c r="K3665" s="832"/>
      <c r="L3665" s="833"/>
    </row>
    <row r="3666" spans="1:12" ht="24" customHeight="1">
      <c r="A3666" s="664" t="s">
        <v>14073</v>
      </c>
      <c r="B3666" s="660" t="s">
        <v>14145</v>
      </c>
      <c r="C3666" s="659" t="s">
        <v>7</v>
      </c>
      <c r="D3666" s="659" t="s">
        <v>11601</v>
      </c>
      <c r="E3666" s="661" t="s">
        <v>26</v>
      </c>
      <c r="F3666" s="831" t="s">
        <v>15057</v>
      </c>
      <c r="G3666" s="831"/>
      <c r="H3666" s="831">
        <v>5.21555E-2</v>
      </c>
      <c r="I3666" s="831"/>
      <c r="J3666" s="832">
        <v>1.9800000000000002E-2</v>
      </c>
      <c r="K3666" s="832"/>
      <c r="L3666" s="833"/>
    </row>
    <row r="3667" spans="1:12" ht="17.100000000000001" customHeight="1">
      <c r="A3667" s="645"/>
      <c r="B3667" s="643"/>
      <c r="C3667" s="643"/>
      <c r="D3667" s="643"/>
      <c r="E3667" s="643"/>
      <c r="F3667" s="643"/>
      <c r="G3667" s="643"/>
      <c r="H3667" s="643"/>
      <c r="I3667" s="643"/>
      <c r="J3667" s="643" t="s">
        <v>14990</v>
      </c>
      <c r="K3667" s="643"/>
      <c r="L3667" s="646" t="s">
        <v>15269</v>
      </c>
    </row>
    <row r="3668" spans="1:12">
      <c r="A3668" s="827" t="s">
        <v>14092</v>
      </c>
      <c r="B3668" s="828"/>
      <c r="C3668" s="828"/>
      <c r="D3668" s="828"/>
      <c r="E3668" s="828"/>
      <c r="F3668" s="828"/>
      <c r="G3668" s="828"/>
      <c r="H3668" s="828"/>
      <c r="I3668" s="641"/>
      <c r="J3668" s="641"/>
      <c r="K3668" s="641"/>
      <c r="L3668" s="642"/>
    </row>
    <row r="3669" spans="1:12" ht="17.100000000000001" customHeight="1">
      <c r="A3669" s="640" t="s">
        <v>14994</v>
      </c>
      <c r="B3669" s="643" t="s">
        <v>14089</v>
      </c>
      <c r="C3669" s="641" t="s">
        <v>14088</v>
      </c>
      <c r="D3669" s="641" t="s">
        <v>14087</v>
      </c>
      <c r="E3669" s="644" t="s">
        <v>14085</v>
      </c>
      <c r="F3669" s="829" t="s">
        <v>14083</v>
      </c>
      <c r="G3669" s="829"/>
      <c r="H3669" s="829" t="s">
        <v>14993</v>
      </c>
      <c r="I3669" s="829"/>
      <c r="J3669" s="829" t="s">
        <v>14082</v>
      </c>
      <c r="K3669" s="829"/>
      <c r="L3669" s="830"/>
    </row>
    <row r="3670" spans="1:12" ht="24" customHeight="1">
      <c r="A3670" s="664" t="s">
        <v>14073</v>
      </c>
      <c r="B3670" s="660" t="s">
        <v>14278</v>
      </c>
      <c r="C3670" s="659" t="s">
        <v>7</v>
      </c>
      <c r="D3670" s="659" t="s">
        <v>6260</v>
      </c>
      <c r="E3670" s="661" t="s">
        <v>26</v>
      </c>
      <c r="F3670" s="831" t="s">
        <v>15040</v>
      </c>
      <c r="G3670" s="831"/>
      <c r="H3670" s="831">
        <v>0.168131</v>
      </c>
      <c r="I3670" s="831"/>
      <c r="J3670" s="832">
        <v>1.2089000000000001</v>
      </c>
      <c r="K3670" s="832"/>
      <c r="L3670" s="833"/>
    </row>
    <row r="3671" spans="1:12" ht="24" customHeight="1">
      <c r="A3671" s="664" t="s">
        <v>14073</v>
      </c>
      <c r="B3671" s="660" t="s">
        <v>14144</v>
      </c>
      <c r="C3671" s="659" t="s">
        <v>7</v>
      </c>
      <c r="D3671" s="659" t="s">
        <v>10168</v>
      </c>
      <c r="E3671" s="661" t="s">
        <v>26</v>
      </c>
      <c r="F3671" s="831" t="s">
        <v>15055</v>
      </c>
      <c r="G3671" s="831"/>
      <c r="H3671" s="831">
        <v>5.30657E-2</v>
      </c>
      <c r="I3671" s="831"/>
      <c r="J3671" s="832">
        <v>0.27429999999999999</v>
      </c>
      <c r="K3671" s="832"/>
      <c r="L3671" s="833"/>
    </row>
    <row r="3672" spans="1:12" ht="17.100000000000001" customHeight="1">
      <c r="A3672" s="645"/>
      <c r="B3672" s="643"/>
      <c r="C3672" s="643"/>
      <c r="D3672" s="643"/>
      <c r="E3672" s="643"/>
      <c r="F3672" s="643"/>
      <c r="G3672" s="643"/>
      <c r="H3672" s="643"/>
      <c r="I3672" s="643"/>
      <c r="J3672" s="643" t="s">
        <v>14990</v>
      </c>
      <c r="K3672" s="643"/>
      <c r="L3672" s="646" t="s">
        <v>15858</v>
      </c>
    </row>
    <row r="3673" spans="1:12">
      <c r="A3673" s="827" t="s">
        <v>14071</v>
      </c>
      <c r="B3673" s="828"/>
      <c r="C3673" s="828"/>
      <c r="D3673" s="828"/>
      <c r="E3673" s="828"/>
      <c r="F3673" s="828"/>
      <c r="G3673" s="828"/>
      <c r="H3673" s="828"/>
      <c r="I3673" s="641"/>
      <c r="J3673" s="641"/>
      <c r="K3673" s="641"/>
      <c r="L3673" s="642"/>
    </row>
    <row r="3674" spans="1:12" ht="17.100000000000001" customHeight="1">
      <c r="A3674" s="640" t="s">
        <v>14994</v>
      </c>
      <c r="B3674" s="643" t="s">
        <v>14089</v>
      </c>
      <c r="C3674" s="641" t="s">
        <v>14088</v>
      </c>
      <c r="D3674" s="641" t="s">
        <v>14087</v>
      </c>
      <c r="E3674" s="644" t="s">
        <v>14085</v>
      </c>
      <c r="F3674" s="829" t="s">
        <v>14083</v>
      </c>
      <c r="G3674" s="829"/>
      <c r="H3674" s="829" t="s">
        <v>14993</v>
      </c>
      <c r="I3674" s="829"/>
      <c r="J3674" s="829" t="s">
        <v>14082</v>
      </c>
      <c r="K3674" s="829"/>
      <c r="L3674" s="830"/>
    </row>
    <row r="3675" spans="1:12" ht="24" customHeight="1">
      <c r="A3675" s="664" t="s">
        <v>14073</v>
      </c>
      <c r="B3675" s="660" t="s">
        <v>14074</v>
      </c>
      <c r="C3675" s="659" t="s">
        <v>7</v>
      </c>
      <c r="D3675" s="659" t="s">
        <v>6307</v>
      </c>
      <c r="E3675" s="661" t="s">
        <v>49</v>
      </c>
      <c r="F3675" s="831" t="s">
        <v>15842</v>
      </c>
      <c r="G3675" s="831"/>
      <c r="H3675" s="831">
        <v>2.1000000000000001E-2</v>
      </c>
      <c r="I3675" s="831"/>
      <c r="J3675" s="832">
        <v>0.09</v>
      </c>
      <c r="K3675" s="832"/>
      <c r="L3675" s="833"/>
    </row>
    <row r="3676" spans="1:12" ht="24" customHeight="1">
      <c r="A3676" s="664" t="s">
        <v>14073</v>
      </c>
      <c r="B3676" s="660" t="s">
        <v>14590</v>
      </c>
      <c r="C3676" s="659" t="s">
        <v>7</v>
      </c>
      <c r="D3676" s="659" t="s">
        <v>7684</v>
      </c>
      <c r="E3676" s="661" t="s">
        <v>49</v>
      </c>
      <c r="F3676" s="831" t="s">
        <v>15857</v>
      </c>
      <c r="G3676" s="831"/>
      <c r="H3676" s="831">
        <v>1</v>
      </c>
      <c r="I3676" s="831"/>
      <c r="J3676" s="832">
        <v>95.75</v>
      </c>
      <c r="K3676" s="832"/>
      <c r="L3676" s="833"/>
    </row>
    <row r="3677" spans="1:12" ht="17.100000000000001" customHeight="1">
      <c r="A3677" s="645"/>
      <c r="B3677" s="643"/>
      <c r="C3677" s="643"/>
      <c r="D3677" s="643"/>
      <c r="E3677" s="643"/>
      <c r="F3677" s="643"/>
      <c r="G3677" s="643"/>
      <c r="H3677" s="643"/>
      <c r="I3677" s="643"/>
      <c r="J3677" s="643" t="s">
        <v>14990</v>
      </c>
      <c r="K3677" s="643"/>
      <c r="L3677" s="646" t="s">
        <v>15856</v>
      </c>
    </row>
    <row r="3678" spans="1:12">
      <c r="A3678" s="827" t="s">
        <v>14094</v>
      </c>
      <c r="B3678" s="828"/>
      <c r="C3678" s="828"/>
      <c r="D3678" s="828"/>
      <c r="E3678" s="828"/>
      <c r="F3678" s="828"/>
      <c r="G3678" s="828"/>
      <c r="H3678" s="828"/>
      <c r="I3678" s="641"/>
      <c r="J3678" s="641"/>
      <c r="K3678" s="641"/>
      <c r="L3678" s="642"/>
    </row>
    <row r="3679" spans="1:12" ht="17.100000000000001" customHeight="1">
      <c r="A3679" s="640" t="s">
        <v>14994</v>
      </c>
      <c r="B3679" s="643" t="s">
        <v>14089</v>
      </c>
      <c r="C3679" s="641" t="s">
        <v>14088</v>
      </c>
      <c r="D3679" s="641" t="s">
        <v>14087</v>
      </c>
      <c r="E3679" s="644" t="s">
        <v>14085</v>
      </c>
      <c r="F3679" s="829" t="s">
        <v>14083</v>
      </c>
      <c r="G3679" s="829"/>
      <c r="H3679" s="829" t="s">
        <v>14993</v>
      </c>
      <c r="I3679" s="829"/>
      <c r="J3679" s="829" t="s">
        <v>14082</v>
      </c>
      <c r="K3679" s="829"/>
      <c r="L3679" s="830"/>
    </row>
    <row r="3680" spans="1:12" ht="24" customHeight="1">
      <c r="A3680" s="664" t="s">
        <v>14073</v>
      </c>
      <c r="B3680" s="660" t="s">
        <v>14095</v>
      </c>
      <c r="C3680" s="659" t="s">
        <v>7</v>
      </c>
      <c r="D3680" s="659" t="s">
        <v>11736</v>
      </c>
      <c r="E3680" s="661" t="s">
        <v>26</v>
      </c>
      <c r="F3680" s="831" t="s">
        <v>14996</v>
      </c>
      <c r="G3680" s="831"/>
      <c r="H3680" s="831">
        <v>0.2177615</v>
      </c>
      <c r="I3680" s="831"/>
      <c r="J3680" s="832">
        <v>0.15459999999999999</v>
      </c>
      <c r="K3680" s="832"/>
      <c r="L3680" s="833"/>
    </row>
    <row r="3681" spans="1:12" ht="17.100000000000001" customHeight="1">
      <c r="A3681" s="645"/>
      <c r="B3681" s="643"/>
      <c r="C3681" s="643"/>
      <c r="D3681" s="643"/>
      <c r="E3681" s="643"/>
      <c r="F3681" s="643"/>
      <c r="G3681" s="643"/>
      <c r="H3681" s="643"/>
      <c r="I3681" s="643"/>
      <c r="J3681" s="643" t="s">
        <v>14990</v>
      </c>
      <c r="K3681" s="643"/>
      <c r="L3681" s="646" t="s">
        <v>15241</v>
      </c>
    </row>
    <row r="3682" spans="1:12">
      <c r="A3682" s="827" t="s">
        <v>14096</v>
      </c>
      <c r="B3682" s="828"/>
      <c r="C3682" s="828"/>
      <c r="D3682" s="828"/>
      <c r="E3682" s="828"/>
      <c r="F3682" s="828"/>
      <c r="G3682" s="828"/>
      <c r="H3682" s="828"/>
      <c r="I3682" s="641"/>
      <c r="J3682" s="641"/>
      <c r="K3682" s="641"/>
      <c r="L3682" s="642"/>
    </row>
    <row r="3683" spans="1:12" ht="17.100000000000001" customHeight="1">
      <c r="A3683" s="640" t="s">
        <v>14994</v>
      </c>
      <c r="B3683" s="643" t="s">
        <v>14089</v>
      </c>
      <c r="C3683" s="641" t="s">
        <v>14088</v>
      </c>
      <c r="D3683" s="641" t="s">
        <v>14087</v>
      </c>
      <c r="E3683" s="644" t="s">
        <v>14085</v>
      </c>
      <c r="F3683" s="829" t="s">
        <v>14083</v>
      </c>
      <c r="G3683" s="829"/>
      <c r="H3683" s="829" t="s">
        <v>14993</v>
      </c>
      <c r="I3683" s="829"/>
      <c r="J3683" s="829" t="s">
        <v>14082</v>
      </c>
      <c r="K3683" s="829"/>
      <c r="L3683" s="830"/>
    </row>
    <row r="3684" spans="1:12" ht="24" customHeight="1">
      <c r="A3684" s="664" t="s">
        <v>14073</v>
      </c>
      <c r="B3684" s="660" t="s">
        <v>14097</v>
      </c>
      <c r="C3684" s="659" t="s">
        <v>7</v>
      </c>
      <c r="D3684" s="659" t="s">
        <v>11676</v>
      </c>
      <c r="E3684" s="661" t="s">
        <v>26</v>
      </c>
      <c r="F3684" s="831" t="s">
        <v>14995</v>
      </c>
      <c r="G3684" s="831"/>
      <c r="H3684" s="831">
        <v>0.2177615</v>
      </c>
      <c r="I3684" s="831"/>
      <c r="J3684" s="832">
        <v>1.52E-2</v>
      </c>
      <c r="K3684" s="832"/>
      <c r="L3684" s="833"/>
    </row>
    <row r="3685" spans="1:12" ht="17.100000000000001" customHeight="1">
      <c r="A3685" s="645"/>
      <c r="B3685" s="643"/>
      <c r="C3685" s="643"/>
      <c r="D3685" s="643"/>
      <c r="E3685" s="643"/>
      <c r="F3685" s="643"/>
      <c r="G3685" s="643"/>
      <c r="H3685" s="643"/>
      <c r="I3685" s="643"/>
      <c r="J3685" s="643" t="s">
        <v>14990</v>
      </c>
      <c r="K3685" s="643"/>
      <c r="L3685" s="646" t="s">
        <v>15009</v>
      </c>
    </row>
    <row r="3686" spans="1:12">
      <c r="A3686" s="827" t="s">
        <v>14100</v>
      </c>
      <c r="B3686" s="828"/>
      <c r="C3686" s="828"/>
      <c r="D3686" s="828"/>
      <c r="E3686" s="828"/>
      <c r="F3686" s="828"/>
      <c r="G3686" s="828"/>
      <c r="H3686" s="828"/>
      <c r="I3686" s="641"/>
      <c r="J3686" s="641"/>
      <c r="K3686" s="641"/>
      <c r="L3686" s="642"/>
    </row>
    <row r="3687" spans="1:12" ht="17.100000000000001" customHeight="1">
      <c r="A3687" s="640" t="s">
        <v>14994</v>
      </c>
      <c r="B3687" s="643" t="s">
        <v>14089</v>
      </c>
      <c r="C3687" s="641" t="s">
        <v>14088</v>
      </c>
      <c r="D3687" s="641" t="s">
        <v>14087</v>
      </c>
      <c r="E3687" s="644" t="s">
        <v>14085</v>
      </c>
      <c r="F3687" s="829" t="s">
        <v>14083</v>
      </c>
      <c r="G3687" s="829"/>
      <c r="H3687" s="829" t="s">
        <v>14993</v>
      </c>
      <c r="I3687" s="829"/>
      <c r="J3687" s="829" t="s">
        <v>14082</v>
      </c>
      <c r="K3687" s="829"/>
      <c r="L3687" s="830"/>
    </row>
    <row r="3688" spans="1:12" ht="24" customHeight="1">
      <c r="A3688" s="664" t="s">
        <v>14073</v>
      </c>
      <c r="B3688" s="660" t="s">
        <v>14103</v>
      </c>
      <c r="C3688" s="659" t="s">
        <v>7</v>
      </c>
      <c r="D3688" s="659" t="s">
        <v>11501</v>
      </c>
      <c r="E3688" s="661" t="s">
        <v>26</v>
      </c>
      <c r="F3688" s="831" t="s">
        <v>14992</v>
      </c>
      <c r="G3688" s="831"/>
      <c r="H3688" s="831">
        <v>0.2177615</v>
      </c>
      <c r="I3688" s="831"/>
      <c r="J3688" s="832">
        <v>0.47910000000000003</v>
      </c>
      <c r="K3688" s="832"/>
      <c r="L3688" s="833"/>
    </row>
    <row r="3689" spans="1:12" ht="24" customHeight="1">
      <c r="A3689" s="664" t="s">
        <v>14073</v>
      </c>
      <c r="B3689" s="660" t="s">
        <v>14101</v>
      </c>
      <c r="C3689" s="659" t="s">
        <v>7</v>
      </c>
      <c r="D3689" s="659" t="s">
        <v>11582</v>
      </c>
      <c r="E3689" s="661" t="s">
        <v>26</v>
      </c>
      <c r="F3689" s="831" t="s">
        <v>14991</v>
      </c>
      <c r="G3689" s="831"/>
      <c r="H3689" s="831">
        <v>0.2177615</v>
      </c>
      <c r="I3689" s="831"/>
      <c r="J3689" s="832">
        <v>7.6200000000000004E-2</v>
      </c>
      <c r="K3689" s="832"/>
      <c r="L3689" s="833"/>
    </row>
    <row r="3690" spans="1:12" ht="17.100000000000001" customHeight="1">
      <c r="A3690" s="645"/>
      <c r="B3690" s="643"/>
      <c r="C3690" s="643"/>
      <c r="D3690" s="643"/>
      <c r="E3690" s="643"/>
      <c r="F3690" s="643"/>
      <c r="G3690" s="643"/>
      <c r="H3690" s="643"/>
      <c r="I3690" s="643"/>
      <c r="J3690" s="643" t="s">
        <v>14990</v>
      </c>
      <c r="K3690" s="643"/>
      <c r="L3690" s="646" t="s">
        <v>15707</v>
      </c>
    </row>
    <row r="3691" spans="1:12" ht="17.100000000000001" customHeight="1">
      <c r="A3691" s="640" t="s">
        <v>14988</v>
      </c>
      <c r="B3691" s="641"/>
      <c r="C3691" s="641"/>
      <c r="D3691" s="641"/>
      <c r="E3691" s="641"/>
      <c r="F3691" s="641"/>
      <c r="G3691" s="641"/>
      <c r="H3691" s="641"/>
      <c r="I3691" s="641"/>
      <c r="J3691" s="641"/>
      <c r="K3691" s="641"/>
      <c r="L3691" s="642"/>
    </row>
    <row r="3692" spans="1:12" ht="17.100000000000001" customHeight="1">
      <c r="A3692" s="645"/>
      <c r="B3692" s="643"/>
      <c r="C3692" s="643"/>
      <c r="D3692" s="643"/>
      <c r="E3692" s="643"/>
      <c r="F3692" s="643"/>
      <c r="G3692" s="643"/>
      <c r="H3692" s="643"/>
      <c r="I3692" s="643"/>
      <c r="J3692" s="643" t="s">
        <v>14987</v>
      </c>
      <c r="K3692" s="643"/>
      <c r="L3692" s="646" t="s">
        <v>15855</v>
      </c>
    </row>
    <row r="3693" spans="1:12" ht="17.100000000000001" customHeight="1">
      <c r="A3693" s="645"/>
      <c r="B3693" s="643"/>
      <c r="C3693" s="643"/>
      <c r="D3693" s="643"/>
      <c r="E3693" s="643"/>
      <c r="F3693" s="643"/>
      <c r="G3693" s="643"/>
      <c r="H3693" s="643"/>
      <c r="I3693" s="643"/>
      <c r="J3693" s="643" t="s">
        <v>14985</v>
      </c>
      <c r="K3693" s="643" t="s">
        <v>14984</v>
      </c>
      <c r="L3693" s="646" t="s">
        <v>15854</v>
      </c>
    </row>
    <row r="3694" spans="1:12" ht="17.100000000000001" customHeight="1">
      <c r="A3694" s="645"/>
      <c r="B3694" s="643"/>
      <c r="C3694" s="643"/>
      <c r="D3694" s="643"/>
      <c r="E3694" s="643"/>
      <c r="F3694" s="643"/>
      <c r="G3694" s="643"/>
      <c r="H3694" s="643"/>
      <c r="I3694" s="643"/>
      <c r="J3694" s="643" t="s">
        <v>14982</v>
      </c>
      <c r="K3694" s="643"/>
      <c r="L3694" s="646" t="s">
        <v>15853</v>
      </c>
    </row>
    <row r="3695" spans="1:12" ht="17.100000000000001" customHeight="1">
      <c r="A3695" s="645"/>
      <c r="B3695" s="643"/>
      <c r="C3695" s="643"/>
      <c r="D3695" s="643"/>
      <c r="E3695" s="643"/>
      <c r="F3695" s="643"/>
      <c r="G3695" s="643"/>
      <c r="H3695" s="643"/>
      <c r="I3695" s="643"/>
      <c r="J3695" s="643" t="s">
        <v>14980</v>
      </c>
      <c r="K3695" s="643" t="s">
        <v>14873</v>
      </c>
      <c r="L3695" s="646" t="s">
        <v>15852</v>
      </c>
    </row>
    <row r="3696" spans="1:12" ht="17.100000000000001" customHeight="1">
      <c r="A3696" s="645"/>
      <c r="B3696" s="643"/>
      <c r="C3696" s="643"/>
      <c r="D3696" s="643"/>
      <c r="E3696" s="643"/>
      <c r="F3696" s="643"/>
      <c r="G3696" s="643"/>
      <c r="H3696" s="643"/>
      <c r="I3696" s="643"/>
      <c r="J3696" s="643" t="s">
        <v>14978</v>
      </c>
      <c r="K3696" s="643"/>
      <c r="L3696" s="646" t="s">
        <v>15851</v>
      </c>
    </row>
    <row r="3697" spans="1:12" ht="30" customHeight="1">
      <c r="A3697" s="647"/>
      <c r="B3697" s="644"/>
      <c r="C3697" s="644"/>
      <c r="D3697" s="644"/>
      <c r="E3697" s="644"/>
      <c r="F3697" s="644"/>
      <c r="G3697" s="644"/>
      <c r="H3697" s="644"/>
      <c r="I3697" s="644"/>
      <c r="J3697" s="644"/>
      <c r="K3697" s="644"/>
      <c r="L3697" s="648"/>
    </row>
    <row r="3698" spans="1:12" ht="24" customHeight="1">
      <c r="A3698" s="662" t="s">
        <v>15850</v>
      </c>
      <c r="B3698" s="657" t="s">
        <v>14588</v>
      </c>
      <c r="C3698" s="656" t="s">
        <v>7</v>
      </c>
      <c r="D3698" s="656" t="s">
        <v>13865</v>
      </c>
      <c r="E3698" s="658" t="s">
        <v>49</v>
      </c>
      <c r="F3698" s="657"/>
      <c r="G3698" s="657"/>
      <c r="H3698" s="657"/>
      <c r="I3698" s="657"/>
      <c r="J3698" s="657"/>
      <c r="K3698" s="657"/>
      <c r="L3698" s="663"/>
    </row>
    <row r="3699" spans="1:12">
      <c r="A3699" s="827" t="s">
        <v>14098</v>
      </c>
      <c r="B3699" s="828"/>
      <c r="C3699" s="828"/>
      <c r="D3699" s="828"/>
      <c r="E3699" s="828"/>
      <c r="F3699" s="828"/>
      <c r="G3699" s="828"/>
      <c r="H3699" s="828"/>
      <c r="I3699" s="641"/>
      <c r="J3699" s="641"/>
      <c r="K3699" s="641"/>
      <c r="L3699" s="642"/>
    </row>
    <row r="3700" spans="1:12" ht="17.100000000000001" customHeight="1">
      <c r="A3700" s="640" t="s">
        <v>14994</v>
      </c>
      <c r="B3700" s="643" t="s">
        <v>14089</v>
      </c>
      <c r="C3700" s="641" t="s">
        <v>14088</v>
      </c>
      <c r="D3700" s="641" t="s">
        <v>14087</v>
      </c>
      <c r="E3700" s="644" t="s">
        <v>14085</v>
      </c>
      <c r="F3700" s="829" t="s">
        <v>14083</v>
      </c>
      <c r="G3700" s="829"/>
      <c r="H3700" s="829" t="s">
        <v>14993</v>
      </c>
      <c r="I3700" s="829"/>
      <c r="J3700" s="829" t="s">
        <v>14082</v>
      </c>
      <c r="K3700" s="829"/>
      <c r="L3700" s="830"/>
    </row>
    <row r="3701" spans="1:12" ht="24" customHeight="1">
      <c r="A3701" s="664" t="s">
        <v>14073</v>
      </c>
      <c r="B3701" s="660" t="s">
        <v>14277</v>
      </c>
      <c r="C3701" s="659" t="s">
        <v>7</v>
      </c>
      <c r="D3701" s="659" t="s">
        <v>11564</v>
      </c>
      <c r="E3701" s="661" t="s">
        <v>26</v>
      </c>
      <c r="F3701" s="831" t="s">
        <v>15249</v>
      </c>
      <c r="G3701" s="831"/>
      <c r="H3701" s="831">
        <v>0.1518506</v>
      </c>
      <c r="I3701" s="831"/>
      <c r="J3701" s="832">
        <v>0.126</v>
      </c>
      <c r="K3701" s="832"/>
      <c r="L3701" s="833"/>
    </row>
    <row r="3702" spans="1:12" ht="24" customHeight="1">
      <c r="A3702" s="664" t="s">
        <v>14073</v>
      </c>
      <c r="B3702" s="660" t="s">
        <v>14276</v>
      </c>
      <c r="C3702" s="659" t="s">
        <v>7</v>
      </c>
      <c r="D3702" s="659" t="s">
        <v>11590</v>
      </c>
      <c r="E3702" s="661" t="s">
        <v>26</v>
      </c>
      <c r="F3702" s="831" t="s">
        <v>15248</v>
      </c>
      <c r="G3702" s="831"/>
      <c r="H3702" s="831">
        <v>0.1518506</v>
      </c>
      <c r="I3702" s="831"/>
      <c r="J3702" s="832">
        <v>3.6400000000000002E-2</v>
      </c>
      <c r="K3702" s="832"/>
      <c r="L3702" s="833"/>
    </row>
    <row r="3703" spans="1:12" ht="24" customHeight="1">
      <c r="A3703" s="664" t="s">
        <v>14073</v>
      </c>
      <c r="B3703" s="660" t="s">
        <v>14146</v>
      </c>
      <c r="C3703" s="659" t="s">
        <v>7</v>
      </c>
      <c r="D3703" s="659" t="s">
        <v>11575</v>
      </c>
      <c r="E3703" s="661" t="s">
        <v>26</v>
      </c>
      <c r="F3703" s="831" t="s">
        <v>15058</v>
      </c>
      <c r="G3703" s="831"/>
      <c r="H3703" s="831">
        <v>4.7895199999999999E-2</v>
      </c>
      <c r="I3703" s="831"/>
      <c r="J3703" s="832">
        <v>4.8899999999999999E-2</v>
      </c>
      <c r="K3703" s="832"/>
      <c r="L3703" s="833"/>
    </row>
    <row r="3704" spans="1:12" ht="24" customHeight="1">
      <c r="A3704" s="664" t="s">
        <v>14073</v>
      </c>
      <c r="B3704" s="660" t="s">
        <v>14145</v>
      </c>
      <c r="C3704" s="659" t="s">
        <v>7</v>
      </c>
      <c r="D3704" s="659" t="s">
        <v>11601</v>
      </c>
      <c r="E3704" s="661" t="s">
        <v>26</v>
      </c>
      <c r="F3704" s="831" t="s">
        <v>15057</v>
      </c>
      <c r="G3704" s="831"/>
      <c r="H3704" s="831">
        <v>4.7895199999999999E-2</v>
      </c>
      <c r="I3704" s="831"/>
      <c r="J3704" s="832">
        <v>1.8200000000000001E-2</v>
      </c>
      <c r="K3704" s="832"/>
      <c r="L3704" s="833"/>
    </row>
    <row r="3705" spans="1:12" ht="17.100000000000001" customHeight="1">
      <c r="A3705" s="645"/>
      <c r="B3705" s="643"/>
      <c r="C3705" s="643"/>
      <c r="D3705" s="643"/>
      <c r="E3705" s="643"/>
      <c r="F3705" s="643"/>
      <c r="G3705" s="643"/>
      <c r="H3705" s="643"/>
      <c r="I3705" s="643"/>
      <c r="J3705" s="643" t="s">
        <v>14990</v>
      </c>
      <c r="K3705" s="643"/>
      <c r="L3705" s="646" t="s">
        <v>15214</v>
      </c>
    </row>
    <row r="3706" spans="1:12">
      <c r="A3706" s="827" t="s">
        <v>14092</v>
      </c>
      <c r="B3706" s="828"/>
      <c r="C3706" s="828"/>
      <c r="D3706" s="828"/>
      <c r="E3706" s="828"/>
      <c r="F3706" s="828"/>
      <c r="G3706" s="828"/>
      <c r="H3706" s="828"/>
      <c r="I3706" s="641"/>
      <c r="J3706" s="641"/>
      <c r="K3706" s="641"/>
      <c r="L3706" s="642"/>
    </row>
    <row r="3707" spans="1:12" ht="17.100000000000001" customHeight="1">
      <c r="A3707" s="640" t="s">
        <v>14994</v>
      </c>
      <c r="B3707" s="643" t="s">
        <v>14089</v>
      </c>
      <c r="C3707" s="641" t="s">
        <v>14088</v>
      </c>
      <c r="D3707" s="641" t="s">
        <v>14087</v>
      </c>
      <c r="E3707" s="644" t="s">
        <v>14085</v>
      </c>
      <c r="F3707" s="829" t="s">
        <v>14083</v>
      </c>
      <c r="G3707" s="829"/>
      <c r="H3707" s="829" t="s">
        <v>14993</v>
      </c>
      <c r="I3707" s="829"/>
      <c r="J3707" s="829" t="s">
        <v>14082</v>
      </c>
      <c r="K3707" s="829"/>
      <c r="L3707" s="830"/>
    </row>
    <row r="3708" spans="1:12" ht="24" customHeight="1">
      <c r="A3708" s="664" t="s">
        <v>14073</v>
      </c>
      <c r="B3708" s="660" t="s">
        <v>14278</v>
      </c>
      <c r="C3708" s="659" t="s">
        <v>7</v>
      </c>
      <c r="D3708" s="659" t="s">
        <v>6260</v>
      </c>
      <c r="E3708" s="661" t="s">
        <v>26</v>
      </c>
      <c r="F3708" s="831" t="s">
        <v>15040</v>
      </c>
      <c r="G3708" s="831"/>
      <c r="H3708" s="831">
        <v>0.15392339999999999</v>
      </c>
      <c r="I3708" s="831"/>
      <c r="J3708" s="832">
        <v>1.1067</v>
      </c>
      <c r="K3708" s="832"/>
      <c r="L3708" s="833"/>
    </row>
    <row r="3709" spans="1:12" ht="24" customHeight="1">
      <c r="A3709" s="664" t="s">
        <v>14073</v>
      </c>
      <c r="B3709" s="660" t="s">
        <v>14144</v>
      </c>
      <c r="C3709" s="659" t="s">
        <v>7</v>
      </c>
      <c r="D3709" s="659" t="s">
        <v>10168</v>
      </c>
      <c r="E3709" s="661" t="s">
        <v>26</v>
      </c>
      <c r="F3709" s="831" t="s">
        <v>15055</v>
      </c>
      <c r="G3709" s="831"/>
      <c r="H3709" s="831">
        <v>4.8654500000000003E-2</v>
      </c>
      <c r="I3709" s="831"/>
      <c r="J3709" s="832">
        <v>0.2515</v>
      </c>
      <c r="K3709" s="832"/>
      <c r="L3709" s="833"/>
    </row>
    <row r="3710" spans="1:12" ht="17.100000000000001" customHeight="1">
      <c r="A3710" s="645"/>
      <c r="B3710" s="643"/>
      <c r="C3710" s="643"/>
      <c r="D3710" s="643"/>
      <c r="E3710" s="643"/>
      <c r="F3710" s="643"/>
      <c r="G3710" s="643"/>
      <c r="H3710" s="643"/>
      <c r="I3710" s="643"/>
      <c r="J3710" s="643" t="s">
        <v>14990</v>
      </c>
      <c r="K3710" s="643"/>
      <c r="L3710" s="646" t="s">
        <v>15245</v>
      </c>
    </row>
    <row r="3711" spans="1:12">
      <c r="A3711" s="827" t="s">
        <v>14071</v>
      </c>
      <c r="B3711" s="828"/>
      <c r="C3711" s="828"/>
      <c r="D3711" s="828"/>
      <c r="E3711" s="828"/>
      <c r="F3711" s="828"/>
      <c r="G3711" s="828"/>
      <c r="H3711" s="828"/>
      <c r="I3711" s="641"/>
      <c r="J3711" s="641"/>
      <c r="K3711" s="641"/>
      <c r="L3711" s="642"/>
    </row>
    <row r="3712" spans="1:12" ht="17.100000000000001" customHeight="1">
      <c r="A3712" s="640" t="s">
        <v>14994</v>
      </c>
      <c r="B3712" s="643" t="s">
        <v>14089</v>
      </c>
      <c r="C3712" s="641" t="s">
        <v>14088</v>
      </c>
      <c r="D3712" s="641" t="s">
        <v>14087</v>
      </c>
      <c r="E3712" s="644" t="s">
        <v>14085</v>
      </c>
      <c r="F3712" s="829" t="s">
        <v>14083</v>
      </c>
      <c r="G3712" s="829"/>
      <c r="H3712" s="829" t="s">
        <v>14993</v>
      </c>
      <c r="I3712" s="829"/>
      <c r="J3712" s="829" t="s">
        <v>14082</v>
      </c>
      <c r="K3712" s="829"/>
      <c r="L3712" s="830"/>
    </row>
    <row r="3713" spans="1:12" ht="24" customHeight="1">
      <c r="A3713" s="664" t="s">
        <v>14073</v>
      </c>
      <c r="B3713" s="660" t="s">
        <v>14074</v>
      </c>
      <c r="C3713" s="659" t="s">
        <v>7</v>
      </c>
      <c r="D3713" s="659" t="s">
        <v>6307</v>
      </c>
      <c r="E3713" s="661" t="s">
        <v>49</v>
      </c>
      <c r="F3713" s="831" t="s">
        <v>15842</v>
      </c>
      <c r="G3713" s="831"/>
      <c r="H3713" s="831">
        <v>3.6499999999999998E-2</v>
      </c>
      <c r="I3713" s="831"/>
      <c r="J3713" s="832">
        <v>0.16</v>
      </c>
      <c r="K3713" s="832"/>
      <c r="L3713" s="833"/>
    </row>
    <row r="3714" spans="1:12" ht="24" customHeight="1">
      <c r="A3714" s="664" t="s">
        <v>14073</v>
      </c>
      <c r="B3714" s="660" t="s">
        <v>14587</v>
      </c>
      <c r="C3714" s="659" t="s">
        <v>7</v>
      </c>
      <c r="D3714" s="659" t="s">
        <v>7699</v>
      </c>
      <c r="E3714" s="661" t="s">
        <v>49</v>
      </c>
      <c r="F3714" s="831" t="s">
        <v>15849</v>
      </c>
      <c r="G3714" s="831"/>
      <c r="H3714" s="831">
        <v>1</v>
      </c>
      <c r="I3714" s="831"/>
      <c r="J3714" s="832">
        <v>26.64</v>
      </c>
      <c r="K3714" s="832"/>
      <c r="L3714" s="833"/>
    </row>
    <row r="3715" spans="1:12" ht="17.100000000000001" customHeight="1">
      <c r="A3715" s="645"/>
      <c r="B3715" s="643"/>
      <c r="C3715" s="643"/>
      <c r="D3715" s="643"/>
      <c r="E3715" s="643"/>
      <c r="F3715" s="643"/>
      <c r="G3715" s="643"/>
      <c r="H3715" s="643"/>
      <c r="I3715" s="643"/>
      <c r="J3715" s="643" t="s">
        <v>14990</v>
      </c>
      <c r="K3715" s="643"/>
      <c r="L3715" s="646" t="s">
        <v>15848</v>
      </c>
    </row>
    <row r="3716" spans="1:12">
      <c r="A3716" s="827" t="s">
        <v>14094</v>
      </c>
      <c r="B3716" s="828"/>
      <c r="C3716" s="828"/>
      <c r="D3716" s="828"/>
      <c r="E3716" s="828"/>
      <c r="F3716" s="828"/>
      <c r="G3716" s="828"/>
      <c r="H3716" s="828"/>
      <c r="I3716" s="641"/>
      <c r="J3716" s="641"/>
      <c r="K3716" s="641"/>
      <c r="L3716" s="642"/>
    </row>
    <row r="3717" spans="1:12" ht="17.100000000000001" customHeight="1">
      <c r="A3717" s="640" t="s">
        <v>14994</v>
      </c>
      <c r="B3717" s="643" t="s">
        <v>14089</v>
      </c>
      <c r="C3717" s="641" t="s">
        <v>14088</v>
      </c>
      <c r="D3717" s="641" t="s">
        <v>14087</v>
      </c>
      <c r="E3717" s="644" t="s">
        <v>14085</v>
      </c>
      <c r="F3717" s="829" t="s">
        <v>14083</v>
      </c>
      <c r="G3717" s="829"/>
      <c r="H3717" s="829" t="s">
        <v>14993</v>
      </c>
      <c r="I3717" s="829"/>
      <c r="J3717" s="829" t="s">
        <v>14082</v>
      </c>
      <c r="K3717" s="829"/>
      <c r="L3717" s="830"/>
    </row>
    <row r="3718" spans="1:12" ht="24" customHeight="1">
      <c r="A3718" s="664" t="s">
        <v>14073</v>
      </c>
      <c r="B3718" s="660" t="s">
        <v>14095</v>
      </c>
      <c r="C3718" s="659" t="s">
        <v>7</v>
      </c>
      <c r="D3718" s="659" t="s">
        <v>11736</v>
      </c>
      <c r="E3718" s="661" t="s">
        <v>26</v>
      </c>
      <c r="F3718" s="831" t="s">
        <v>14996</v>
      </c>
      <c r="G3718" s="831"/>
      <c r="H3718" s="831">
        <v>0.1997457</v>
      </c>
      <c r="I3718" s="831"/>
      <c r="J3718" s="832">
        <v>0.14180000000000001</v>
      </c>
      <c r="K3718" s="832"/>
      <c r="L3718" s="833"/>
    </row>
    <row r="3719" spans="1:12" ht="17.100000000000001" customHeight="1">
      <c r="A3719" s="645"/>
      <c r="B3719" s="643"/>
      <c r="C3719" s="643"/>
      <c r="D3719" s="643"/>
      <c r="E3719" s="643"/>
      <c r="F3719" s="643"/>
      <c r="G3719" s="643"/>
      <c r="H3719" s="643"/>
      <c r="I3719" s="643"/>
      <c r="J3719" s="643" t="s">
        <v>14990</v>
      </c>
      <c r="K3719" s="643"/>
      <c r="L3719" s="646" t="s">
        <v>15318</v>
      </c>
    </row>
    <row r="3720" spans="1:12">
      <c r="A3720" s="827" t="s">
        <v>14096</v>
      </c>
      <c r="B3720" s="828"/>
      <c r="C3720" s="828"/>
      <c r="D3720" s="828"/>
      <c r="E3720" s="828"/>
      <c r="F3720" s="828"/>
      <c r="G3720" s="828"/>
      <c r="H3720" s="828"/>
      <c r="I3720" s="641"/>
      <c r="J3720" s="641"/>
      <c r="K3720" s="641"/>
      <c r="L3720" s="642"/>
    </row>
    <row r="3721" spans="1:12" ht="17.100000000000001" customHeight="1">
      <c r="A3721" s="640" t="s">
        <v>14994</v>
      </c>
      <c r="B3721" s="643" t="s">
        <v>14089</v>
      </c>
      <c r="C3721" s="641" t="s">
        <v>14088</v>
      </c>
      <c r="D3721" s="641" t="s">
        <v>14087</v>
      </c>
      <c r="E3721" s="644" t="s">
        <v>14085</v>
      </c>
      <c r="F3721" s="829" t="s">
        <v>14083</v>
      </c>
      <c r="G3721" s="829"/>
      <c r="H3721" s="829" t="s">
        <v>14993</v>
      </c>
      <c r="I3721" s="829"/>
      <c r="J3721" s="829" t="s">
        <v>14082</v>
      </c>
      <c r="K3721" s="829"/>
      <c r="L3721" s="830"/>
    </row>
    <row r="3722" spans="1:12" ht="24" customHeight="1">
      <c r="A3722" s="664" t="s">
        <v>14073</v>
      </c>
      <c r="B3722" s="660" t="s">
        <v>14097</v>
      </c>
      <c r="C3722" s="659" t="s">
        <v>7</v>
      </c>
      <c r="D3722" s="659" t="s">
        <v>11676</v>
      </c>
      <c r="E3722" s="661" t="s">
        <v>26</v>
      </c>
      <c r="F3722" s="831" t="s">
        <v>14995</v>
      </c>
      <c r="G3722" s="831"/>
      <c r="H3722" s="831">
        <v>0.1997457</v>
      </c>
      <c r="I3722" s="831"/>
      <c r="J3722" s="832">
        <v>1.4E-2</v>
      </c>
      <c r="K3722" s="832"/>
      <c r="L3722" s="833"/>
    </row>
    <row r="3723" spans="1:12" ht="17.100000000000001" customHeight="1">
      <c r="A3723" s="645"/>
      <c r="B3723" s="643"/>
      <c r="C3723" s="643"/>
      <c r="D3723" s="643"/>
      <c r="E3723" s="643"/>
      <c r="F3723" s="643"/>
      <c r="G3723" s="643"/>
      <c r="H3723" s="643"/>
      <c r="I3723" s="643"/>
      <c r="J3723" s="643" t="s">
        <v>14990</v>
      </c>
      <c r="K3723" s="643"/>
      <c r="L3723" s="646" t="s">
        <v>15028</v>
      </c>
    </row>
    <row r="3724" spans="1:12">
      <c r="A3724" s="827" t="s">
        <v>14100</v>
      </c>
      <c r="B3724" s="828"/>
      <c r="C3724" s="828"/>
      <c r="D3724" s="828"/>
      <c r="E3724" s="828"/>
      <c r="F3724" s="828"/>
      <c r="G3724" s="828"/>
      <c r="H3724" s="828"/>
      <c r="I3724" s="641"/>
      <c r="J3724" s="641"/>
      <c r="K3724" s="641"/>
      <c r="L3724" s="642"/>
    </row>
    <row r="3725" spans="1:12" ht="17.100000000000001" customHeight="1">
      <c r="A3725" s="640" t="s">
        <v>14994</v>
      </c>
      <c r="B3725" s="643" t="s">
        <v>14089</v>
      </c>
      <c r="C3725" s="641" t="s">
        <v>14088</v>
      </c>
      <c r="D3725" s="641" t="s">
        <v>14087</v>
      </c>
      <c r="E3725" s="644" t="s">
        <v>14085</v>
      </c>
      <c r="F3725" s="829" t="s">
        <v>14083</v>
      </c>
      <c r="G3725" s="829"/>
      <c r="H3725" s="829" t="s">
        <v>14993</v>
      </c>
      <c r="I3725" s="829"/>
      <c r="J3725" s="829" t="s">
        <v>14082</v>
      </c>
      <c r="K3725" s="829"/>
      <c r="L3725" s="830"/>
    </row>
    <row r="3726" spans="1:12" ht="24" customHeight="1">
      <c r="A3726" s="664" t="s">
        <v>14073</v>
      </c>
      <c r="B3726" s="660" t="s">
        <v>14103</v>
      </c>
      <c r="C3726" s="659" t="s">
        <v>7</v>
      </c>
      <c r="D3726" s="659" t="s">
        <v>11501</v>
      </c>
      <c r="E3726" s="661" t="s">
        <v>26</v>
      </c>
      <c r="F3726" s="831" t="s">
        <v>14992</v>
      </c>
      <c r="G3726" s="831"/>
      <c r="H3726" s="831">
        <v>0.1997457</v>
      </c>
      <c r="I3726" s="831"/>
      <c r="J3726" s="832">
        <v>0.43940000000000001</v>
      </c>
      <c r="K3726" s="832"/>
      <c r="L3726" s="833"/>
    </row>
    <row r="3727" spans="1:12" ht="24" customHeight="1">
      <c r="A3727" s="664" t="s">
        <v>14073</v>
      </c>
      <c r="B3727" s="660" t="s">
        <v>14101</v>
      </c>
      <c r="C3727" s="659" t="s">
        <v>7</v>
      </c>
      <c r="D3727" s="659" t="s">
        <v>11582</v>
      </c>
      <c r="E3727" s="661" t="s">
        <v>26</v>
      </c>
      <c r="F3727" s="831" t="s">
        <v>14991</v>
      </c>
      <c r="G3727" s="831"/>
      <c r="H3727" s="831">
        <v>0.1997457</v>
      </c>
      <c r="I3727" s="831"/>
      <c r="J3727" s="832">
        <v>6.9900000000000004E-2</v>
      </c>
      <c r="K3727" s="832"/>
      <c r="L3727" s="833"/>
    </row>
    <row r="3728" spans="1:12" ht="17.100000000000001" customHeight="1">
      <c r="A3728" s="645"/>
      <c r="B3728" s="643"/>
      <c r="C3728" s="643"/>
      <c r="D3728" s="643"/>
      <c r="E3728" s="643"/>
      <c r="F3728" s="643"/>
      <c r="G3728" s="643"/>
      <c r="H3728" s="643"/>
      <c r="I3728" s="643"/>
      <c r="J3728" s="643" t="s">
        <v>14990</v>
      </c>
      <c r="K3728" s="643"/>
      <c r="L3728" s="646" t="s">
        <v>15164</v>
      </c>
    </row>
    <row r="3729" spans="1:12" ht="17.100000000000001" customHeight="1">
      <c r="A3729" s="640" t="s">
        <v>14988</v>
      </c>
      <c r="B3729" s="641"/>
      <c r="C3729" s="641"/>
      <c r="D3729" s="641"/>
      <c r="E3729" s="641"/>
      <c r="F3729" s="641"/>
      <c r="G3729" s="641"/>
      <c r="H3729" s="641"/>
      <c r="I3729" s="641"/>
      <c r="J3729" s="641"/>
      <c r="K3729" s="641"/>
      <c r="L3729" s="642"/>
    </row>
    <row r="3730" spans="1:12" ht="17.100000000000001" customHeight="1">
      <c r="A3730" s="645"/>
      <c r="B3730" s="643"/>
      <c r="C3730" s="643"/>
      <c r="D3730" s="643"/>
      <c r="E3730" s="643"/>
      <c r="F3730" s="643"/>
      <c r="G3730" s="643"/>
      <c r="H3730" s="643"/>
      <c r="I3730" s="643"/>
      <c r="J3730" s="643" t="s">
        <v>14987</v>
      </c>
      <c r="K3730" s="643"/>
      <c r="L3730" s="646" t="s">
        <v>15847</v>
      </c>
    </row>
    <row r="3731" spans="1:12" ht="17.100000000000001" customHeight="1">
      <c r="A3731" s="645"/>
      <c r="B3731" s="643"/>
      <c r="C3731" s="643"/>
      <c r="D3731" s="643"/>
      <c r="E3731" s="643"/>
      <c r="F3731" s="643"/>
      <c r="G3731" s="643"/>
      <c r="H3731" s="643"/>
      <c r="I3731" s="643"/>
      <c r="J3731" s="643" t="s">
        <v>14985</v>
      </c>
      <c r="K3731" s="643" t="s">
        <v>14984</v>
      </c>
      <c r="L3731" s="646" t="s">
        <v>15238</v>
      </c>
    </row>
    <row r="3732" spans="1:12" ht="17.100000000000001" customHeight="1">
      <c r="A3732" s="645"/>
      <c r="B3732" s="643"/>
      <c r="C3732" s="643"/>
      <c r="D3732" s="643"/>
      <c r="E3732" s="643"/>
      <c r="F3732" s="643"/>
      <c r="G3732" s="643"/>
      <c r="H3732" s="643"/>
      <c r="I3732" s="643"/>
      <c r="J3732" s="643" t="s">
        <v>14982</v>
      </c>
      <c r="K3732" s="643"/>
      <c r="L3732" s="646" t="s">
        <v>15846</v>
      </c>
    </row>
    <row r="3733" spans="1:12" ht="17.100000000000001" customHeight="1">
      <c r="A3733" s="645"/>
      <c r="B3733" s="643"/>
      <c r="C3733" s="643"/>
      <c r="D3733" s="643"/>
      <c r="E3733" s="643"/>
      <c r="F3733" s="643"/>
      <c r="G3733" s="643"/>
      <c r="H3733" s="643"/>
      <c r="I3733" s="643"/>
      <c r="J3733" s="643" t="s">
        <v>14980</v>
      </c>
      <c r="K3733" s="643" t="s">
        <v>14873</v>
      </c>
      <c r="L3733" s="646" t="s">
        <v>15845</v>
      </c>
    </row>
    <row r="3734" spans="1:12" ht="17.100000000000001" customHeight="1">
      <c r="A3734" s="645"/>
      <c r="B3734" s="643"/>
      <c r="C3734" s="643"/>
      <c r="D3734" s="643"/>
      <c r="E3734" s="643"/>
      <c r="F3734" s="643"/>
      <c r="G3734" s="643"/>
      <c r="H3734" s="643"/>
      <c r="I3734" s="643"/>
      <c r="J3734" s="643" t="s">
        <v>14978</v>
      </c>
      <c r="K3734" s="643"/>
      <c r="L3734" s="646" t="s">
        <v>15844</v>
      </c>
    </row>
    <row r="3735" spans="1:12" ht="30" customHeight="1">
      <c r="A3735" s="647"/>
      <c r="B3735" s="644"/>
      <c r="C3735" s="644"/>
      <c r="D3735" s="644"/>
      <c r="E3735" s="644"/>
      <c r="F3735" s="644"/>
      <c r="G3735" s="644"/>
      <c r="H3735" s="644"/>
      <c r="I3735" s="644"/>
      <c r="J3735" s="644"/>
      <c r="K3735" s="644"/>
      <c r="L3735" s="648"/>
    </row>
    <row r="3736" spans="1:12" ht="36" customHeight="1">
      <c r="A3736" s="662" t="s">
        <v>15843</v>
      </c>
      <c r="B3736" s="657" t="s">
        <v>14585</v>
      </c>
      <c r="C3736" s="656" t="s">
        <v>7</v>
      </c>
      <c r="D3736" s="656" t="s">
        <v>13857</v>
      </c>
      <c r="E3736" s="658" t="s">
        <v>49</v>
      </c>
      <c r="F3736" s="657"/>
      <c r="G3736" s="657"/>
      <c r="H3736" s="657"/>
      <c r="I3736" s="657"/>
      <c r="J3736" s="657"/>
      <c r="K3736" s="657"/>
      <c r="L3736" s="663"/>
    </row>
    <row r="3737" spans="1:12">
      <c r="A3737" s="827" t="s">
        <v>14098</v>
      </c>
      <c r="B3737" s="828"/>
      <c r="C3737" s="828"/>
      <c r="D3737" s="828"/>
      <c r="E3737" s="828"/>
      <c r="F3737" s="828"/>
      <c r="G3737" s="828"/>
      <c r="H3737" s="828"/>
      <c r="I3737" s="641"/>
      <c r="J3737" s="641"/>
      <c r="K3737" s="641"/>
      <c r="L3737" s="642"/>
    </row>
    <row r="3738" spans="1:12" ht="17.100000000000001" customHeight="1">
      <c r="A3738" s="640" t="s">
        <v>14994</v>
      </c>
      <c r="B3738" s="643" t="s">
        <v>14089</v>
      </c>
      <c r="C3738" s="641" t="s">
        <v>14088</v>
      </c>
      <c r="D3738" s="641" t="s">
        <v>14087</v>
      </c>
      <c r="E3738" s="644" t="s">
        <v>14085</v>
      </c>
      <c r="F3738" s="829" t="s">
        <v>14083</v>
      </c>
      <c r="G3738" s="829"/>
      <c r="H3738" s="829" t="s">
        <v>14993</v>
      </c>
      <c r="I3738" s="829"/>
      <c r="J3738" s="829" t="s">
        <v>14082</v>
      </c>
      <c r="K3738" s="829"/>
      <c r="L3738" s="830"/>
    </row>
    <row r="3739" spans="1:12" ht="24" customHeight="1">
      <c r="A3739" s="664" t="s">
        <v>14073</v>
      </c>
      <c r="B3739" s="660" t="s">
        <v>14277</v>
      </c>
      <c r="C3739" s="659" t="s">
        <v>7</v>
      </c>
      <c r="D3739" s="659" t="s">
        <v>11564</v>
      </c>
      <c r="E3739" s="661" t="s">
        <v>26</v>
      </c>
      <c r="F3739" s="831" t="s">
        <v>15249</v>
      </c>
      <c r="G3739" s="831"/>
      <c r="H3739" s="831">
        <v>9.4749E-2</v>
      </c>
      <c r="I3739" s="831"/>
      <c r="J3739" s="832">
        <v>7.8600000000000003E-2</v>
      </c>
      <c r="K3739" s="832"/>
      <c r="L3739" s="833"/>
    </row>
    <row r="3740" spans="1:12" ht="24" customHeight="1">
      <c r="A3740" s="664" t="s">
        <v>14073</v>
      </c>
      <c r="B3740" s="660" t="s">
        <v>14276</v>
      </c>
      <c r="C3740" s="659" t="s">
        <v>7</v>
      </c>
      <c r="D3740" s="659" t="s">
        <v>11590</v>
      </c>
      <c r="E3740" s="661" t="s">
        <v>26</v>
      </c>
      <c r="F3740" s="831" t="s">
        <v>15248</v>
      </c>
      <c r="G3740" s="831"/>
      <c r="H3740" s="831">
        <v>9.4749E-2</v>
      </c>
      <c r="I3740" s="831"/>
      <c r="J3740" s="832">
        <v>2.2700000000000001E-2</v>
      </c>
      <c r="K3740" s="832"/>
      <c r="L3740" s="833"/>
    </row>
    <row r="3741" spans="1:12" ht="24" customHeight="1">
      <c r="A3741" s="664" t="s">
        <v>14073</v>
      </c>
      <c r="B3741" s="660" t="s">
        <v>14146</v>
      </c>
      <c r="C3741" s="659" t="s">
        <v>7</v>
      </c>
      <c r="D3741" s="659" t="s">
        <v>11575</v>
      </c>
      <c r="E3741" s="661" t="s">
        <v>26</v>
      </c>
      <c r="F3741" s="831" t="s">
        <v>15058</v>
      </c>
      <c r="G3741" s="831"/>
      <c r="H3741" s="831">
        <v>2.99051E-2</v>
      </c>
      <c r="I3741" s="831"/>
      <c r="J3741" s="832">
        <v>3.0499999999999999E-2</v>
      </c>
      <c r="K3741" s="832"/>
      <c r="L3741" s="833"/>
    </row>
    <row r="3742" spans="1:12" ht="24" customHeight="1">
      <c r="A3742" s="664" t="s">
        <v>14073</v>
      </c>
      <c r="B3742" s="660" t="s">
        <v>14145</v>
      </c>
      <c r="C3742" s="659" t="s">
        <v>7</v>
      </c>
      <c r="D3742" s="659" t="s">
        <v>11601</v>
      </c>
      <c r="E3742" s="661" t="s">
        <v>26</v>
      </c>
      <c r="F3742" s="831" t="s">
        <v>15057</v>
      </c>
      <c r="G3742" s="831"/>
      <c r="H3742" s="831">
        <v>2.99051E-2</v>
      </c>
      <c r="I3742" s="831"/>
      <c r="J3742" s="832">
        <v>1.14E-2</v>
      </c>
      <c r="K3742" s="832"/>
      <c r="L3742" s="833"/>
    </row>
    <row r="3743" spans="1:12" ht="17.100000000000001" customHeight="1">
      <c r="A3743" s="645"/>
      <c r="B3743" s="643"/>
      <c r="C3743" s="643"/>
      <c r="D3743" s="643"/>
      <c r="E3743" s="643"/>
      <c r="F3743" s="643"/>
      <c r="G3743" s="643"/>
      <c r="H3743" s="643"/>
      <c r="I3743" s="643"/>
      <c r="J3743" s="643" t="s">
        <v>14990</v>
      </c>
      <c r="K3743" s="643"/>
      <c r="L3743" s="646" t="s">
        <v>15318</v>
      </c>
    </row>
    <row r="3744" spans="1:12">
      <c r="A3744" s="827" t="s">
        <v>14092</v>
      </c>
      <c r="B3744" s="828"/>
      <c r="C3744" s="828"/>
      <c r="D3744" s="828"/>
      <c r="E3744" s="828"/>
      <c r="F3744" s="828"/>
      <c r="G3744" s="828"/>
      <c r="H3744" s="828"/>
      <c r="I3744" s="641"/>
      <c r="J3744" s="641"/>
      <c r="K3744" s="641"/>
      <c r="L3744" s="642"/>
    </row>
    <row r="3745" spans="1:12" ht="17.100000000000001" customHeight="1">
      <c r="A3745" s="640" t="s">
        <v>14994</v>
      </c>
      <c r="B3745" s="643" t="s">
        <v>14089</v>
      </c>
      <c r="C3745" s="641" t="s">
        <v>14088</v>
      </c>
      <c r="D3745" s="641" t="s">
        <v>14087</v>
      </c>
      <c r="E3745" s="644" t="s">
        <v>14085</v>
      </c>
      <c r="F3745" s="829" t="s">
        <v>14083</v>
      </c>
      <c r="G3745" s="829"/>
      <c r="H3745" s="829" t="s">
        <v>14993</v>
      </c>
      <c r="I3745" s="829"/>
      <c r="J3745" s="829" t="s">
        <v>14082</v>
      </c>
      <c r="K3745" s="829"/>
      <c r="L3745" s="830"/>
    </row>
    <row r="3746" spans="1:12" ht="24" customHeight="1">
      <c r="A3746" s="664" t="s">
        <v>14073</v>
      </c>
      <c r="B3746" s="660" t="s">
        <v>14278</v>
      </c>
      <c r="C3746" s="659" t="s">
        <v>7</v>
      </c>
      <c r="D3746" s="659" t="s">
        <v>6260</v>
      </c>
      <c r="E3746" s="661" t="s">
        <v>26</v>
      </c>
      <c r="F3746" s="831" t="s">
        <v>15040</v>
      </c>
      <c r="G3746" s="831"/>
      <c r="H3746" s="831">
        <v>9.6651699999999993E-2</v>
      </c>
      <c r="I3746" s="831"/>
      <c r="J3746" s="832">
        <v>0.69489999999999996</v>
      </c>
      <c r="K3746" s="832"/>
      <c r="L3746" s="833"/>
    </row>
    <row r="3747" spans="1:12" ht="24" customHeight="1">
      <c r="A3747" s="664" t="s">
        <v>14073</v>
      </c>
      <c r="B3747" s="660" t="s">
        <v>14144</v>
      </c>
      <c r="C3747" s="659" t="s">
        <v>7</v>
      </c>
      <c r="D3747" s="659" t="s">
        <v>10168</v>
      </c>
      <c r="E3747" s="661" t="s">
        <v>26</v>
      </c>
      <c r="F3747" s="831" t="s">
        <v>15055</v>
      </c>
      <c r="G3747" s="831"/>
      <c r="H3747" s="831">
        <v>3.0571999999999998E-2</v>
      </c>
      <c r="I3747" s="831"/>
      <c r="J3747" s="832">
        <v>0.15809999999999999</v>
      </c>
      <c r="K3747" s="832"/>
      <c r="L3747" s="833"/>
    </row>
    <row r="3748" spans="1:12" ht="17.100000000000001" customHeight="1">
      <c r="A3748" s="645"/>
      <c r="B3748" s="643"/>
      <c r="C3748" s="643"/>
      <c r="D3748" s="643"/>
      <c r="E3748" s="643"/>
      <c r="F3748" s="643"/>
      <c r="G3748" s="643"/>
      <c r="H3748" s="643"/>
      <c r="I3748" s="643"/>
      <c r="J3748" s="643" t="s">
        <v>14990</v>
      </c>
      <c r="K3748" s="643"/>
      <c r="L3748" s="646" t="s">
        <v>15423</v>
      </c>
    </row>
    <row r="3749" spans="1:12">
      <c r="A3749" s="827" t="s">
        <v>14071</v>
      </c>
      <c r="B3749" s="828"/>
      <c r="C3749" s="828"/>
      <c r="D3749" s="828"/>
      <c r="E3749" s="828"/>
      <c r="F3749" s="828"/>
      <c r="G3749" s="828"/>
      <c r="H3749" s="828"/>
      <c r="I3749" s="641"/>
      <c r="J3749" s="641"/>
      <c r="K3749" s="641"/>
      <c r="L3749" s="642"/>
    </row>
    <row r="3750" spans="1:12" ht="17.100000000000001" customHeight="1">
      <c r="A3750" s="640" t="s">
        <v>14994</v>
      </c>
      <c r="B3750" s="643" t="s">
        <v>14089</v>
      </c>
      <c r="C3750" s="641" t="s">
        <v>14088</v>
      </c>
      <c r="D3750" s="641" t="s">
        <v>14087</v>
      </c>
      <c r="E3750" s="644" t="s">
        <v>14085</v>
      </c>
      <c r="F3750" s="829" t="s">
        <v>14083</v>
      </c>
      <c r="G3750" s="829"/>
      <c r="H3750" s="829" t="s">
        <v>14993</v>
      </c>
      <c r="I3750" s="829"/>
      <c r="J3750" s="829" t="s">
        <v>14082</v>
      </c>
      <c r="K3750" s="829"/>
      <c r="L3750" s="830"/>
    </row>
    <row r="3751" spans="1:12" ht="24" customHeight="1">
      <c r="A3751" s="664" t="s">
        <v>14073</v>
      </c>
      <c r="B3751" s="660" t="s">
        <v>14074</v>
      </c>
      <c r="C3751" s="659" t="s">
        <v>7</v>
      </c>
      <c r="D3751" s="659" t="s">
        <v>6307</v>
      </c>
      <c r="E3751" s="661" t="s">
        <v>49</v>
      </c>
      <c r="F3751" s="831" t="s">
        <v>15842</v>
      </c>
      <c r="G3751" s="831"/>
      <c r="H3751" s="831">
        <v>2.1000000000000001E-2</v>
      </c>
      <c r="I3751" s="831"/>
      <c r="J3751" s="832">
        <v>0.09</v>
      </c>
      <c r="K3751" s="832"/>
      <c r="L3751" s="833"/>
    </row>
    <row r="3752" spans="1:12" ht="24" customHeight="1">
      <c r="A3752" s="664" t="s">
        <v>14073</v>
      </c>
      <c r="B3752" s="660" t="s">
        <v>14584</v>
      </c>
      <c r="C3752" s="659" t="s">
        <v>7</v>
      </c>
      <c r="D3752" s="659" t="s">
        <v>8013</v>
      </c>
      <c r="E3752" s="661" t="s">
        <v>49</v>
      </c>
      <c r="F3752" s="831" t="s">
        <v>15841</v>
      </c>
      <c r="G3752" s="831"/>
      <c r="H3752" s="831">
        <v>1</v>
      </c>
      <c r="I3752" s="831"/>
      <c r="J3752" s="832">
        <v>47.49</v>
      </c>
      <c r="K3752" s="832"/>
      <c r="L3752" s="833"/>
    </row>
    <row r="3753" spans="1:12" ht="17.100000000000001" customHeight="1">
      <c r="A3753" s="645"/>
      <c r="B3753" s="643"/>
      <c r="C3753" s="643"/>
      <c r="D3753" s="643"/>
      <c r="E3753" s="643"/>
      <c r="F3753" s="643"/>
      <c r="G3753" s="643"/>
      <c r="H3753" s="643"/>
      <c r="I3753" s="643"/>
      <c r="J3753" s="643" t="s">
        <v>14990</v>
      </c>
      <c r="K3753" s="643"/>
      <c r="L3753" s="646" t="s">
        <v>15840</v>
      </c>
    </row>
    <row r="3754" spans="1:12">
      <c r="A3754" s="827" t="s">
        <v>14094</v>
      </c>
      <c r="B3754" s="828"/>
      <c r="C3754" s="828"/>
      <c r="D3754" s="828"/>
      <c r="E3754" s="828"/>
      <c r="F3754" s="828"/>
      <c r="G3754" s="828"/>
      <c r="H3754" s="828"/>
      <c r="I3754" s="641"/>
      <c r="J3754" s="641"/>
      <c r="K3754" s="641"/>
      <c r="L3754" s="642"/>
    </row>
    <row r="3755" spans="1:12" ht="17.100000000000001" customHeight="1">
      <c r="A3755" s="640" t="s">
        <v>14994</v>
      </c>
      <c r="B3755" s="643" t="s">
        <v>14089</v>
      </c>
      <c r="C3755" s="641" t="s">
        <v>14088</v>
      </c>
      <c r="D3755" s="641" t="s">
        <v>14087</v>
      </c>
      <c r="E3755" s="644" t="s">
        <v>14085</v>
      </c>
      <c r="F3755" s="829" t="s">
        <v>14083</v>
      </c>
      <c r="G3755" s="829"/>
      <c r="H3755" s="829" t="s">
        <v>14993</v>
      </c>
      <c r="I3755" s="829"/>
      <c r="J3755" s="829" t="s">
        <v>14082</v>
      </c>
      <c r="K3755" s="829"/>
      <c r="L3755" s="830"/>
    </row>
    <row r="3756" spans="1:12" ht="24" customHeight="1">
      <c r="A3756" s="664" t="s">
        <v>14073</v>
      </c>
      <c r="B3756" s="660" t="s">
        <v>14095</v>
      </c>
      <c r="C3756" s="659" t="s">
        <v>7</v>
      </c>
      <c r="D3756" s="659" t="s">
        <v>11736</v>
      </c>
      <c r="E3756" s="661" t="s">
        <v>26</v>
      </c>
      <c r="F3756" s="831" t="s">
        <v>14996</v>
      </c>
      <c r="G3756" s="831"/>
      <c r="H3756" s="831">
        <v>0.1246541</v>
      </c>
      <c r="I3756" s="831"/>
      <c r="J3756" s="832">
        <v>8.8499999999999995E-2</v>
      </c>
      <c r="K3756" s="832"/>
      <c r="L3756" s="833"/>
    </row>
    <row r="3757" spans="1:12" ht="17.100000000000001" customHeight="1">
      <c r="A3757" s="645"/>
      <c r="B3757" s="643"/>
      <c r="C3757" s="643"/>
      <c r="D3757" s="643"/>
      <c r="E3757" s="643"/>
      <c r="F3757" s="643"/>
      <c r="G3757" s="643"/>
      <c r="H3757" s="643"/>
      <c r="I3757" s="643"/>
      <c r="J3757" s="643" t="s">
        <v>14990</v>
      </c>
      <c r="K3757" s="643"/>
      <c r="L3757" s="646" t="s">
        <v>15119</v>
      </c>
    </row>
    <row r="3758" spans="1:12">
      <c r="A3758" s="827" t="s">
        <v>14096</v>
      </c>
      <c r="B3758" s="828"/>
      <c r="C3758" s="828"/>
      <c r="D3758" s="828"/>
      <c r="E3758" s="828"/>
      <c r="F3758" s="828"/>
      <c r="G3758" s="828"/>
      <c r="H3758" s="828"/>
      <c r="I3758" s="641"/>
      <c r="J3758" s="641"/>
      <c r="K3758" s="641"/>
      <c r="L3758" s="642"/>
    </row>
    <row r="3759" spans="1:12" ht="17.100000000000001" customHeight="1">
      <c r="A3759" s="640" t="s">
        <v>14994</v>
      </c>
      <c r="B3759" s="643" t="s">
        <v>14089</v>
      </c>
      <c r="C3759" s="641" t="s">
        <v>14088</v>
      </c>
      <c r="D3759" s="641" t="s">
        <v>14087</v>
      </c>
      <c r="E3759" s="644" t="s">
        <v>14085</v>
      </c>
      <c r="F3759" s="829" t="s">
        <v>14083</v>
      </c>
      <c r="G3759" s="829"/>
      <c r="H3759" s="829" t="s">
        <v>14993</v>
      </c>
      <c r="I3759" s="829"/>
      <c r="J3759" s="829" t="s">
        <v>14082</v>
      </c>
      <c r="K3759" s="829"/>
      <c r="L3759" s="830"/>
    </row>
    <row r="3760" spans="1:12" ht="24" customHeight="1">
      <c r="A3760" s="664" t="s">
        <v>14073</v>
      </c>
      <c r="B3760" s="660" t="s">
        <v>14097</v>
      </c>
      <c r="C3760" s="659" t="s">
        <v>7</v>
      </c>
      <c r="D3760" s="659" t="s">
        <v>11676</v>
      </c>
      <c r="E3760" s="661" t="s">
        <v>26</v>
      </c>
      <c r="F3760" s="831" t="s">
        <v>14995</v>
      </c>
      <c r="G3760" s="831"/>
      <c r="H3760" s="831">
        <v>0.1246541</v>
      </c>
      <c r="I3760" s="831"/>
      <c r="J3760" s="832">
        <v>8.6999999999999994E-3</v>
      </c>
      <c r="K3760" s="832"/>
      <c r="L3760" s="833"/>
    </row>
    <row r="3761" spans="1:12" ht="17.100000000000001" customHeight="1">
      <c r="A3761" s="645"/>
      <c r="B3761" s="643"/>
      <c r="C3761" s="643"/>
      <c r="D3761" s="643"/>
      <c r="E3761" s="643"/>
      <c r="F3761" s="643"/>
      <c r="G3761" s="643"/>
      <c r="H3761" s="643"/>
      <c r="I3761" s="643"/>
      <c r="J3761" s="643" t="s">
        <v>14990</v>
      </c>
      <c r="K3761" s="643"/>
      <c r="L3761" s="646" t="s">
        <v>15028</v>
      </c>
    </row>
    <row r="3762" spans="1:12">
      <c r="A3762" s="827" t="s">
        <v>14100</v>
      </c>
      <c r="B3762" s="828"/>
      <c r="C3762" s="828"/>
      <c r="D3762" s="828"/>
      <c r="E3762" s="828"/>
      <c r="F3762" s="828"/>
      <c r="G3762" s="828"/>
      <c r="H3762" s="828"/>
      <c r="I3762" s="641"/>
      <c r="J3762" s="641"/>
      <c r="K3762" s="641"/>
      <c r="L3762" s="642"/>
    </row>
    <row r="3763" spans="1:12" ht="17.100000000000001" customHeight="1">
      <c r="A3763" s="640" t="s">
        <v>14994</v>
      </c>
      <c r="B3763" s="643" t="s">
        <v>14089</v>
      </c>
      <c r="C3763" s="641" t="s">
        <v>14088</v>
      </c>
      <c r="D3763" s="641" t="s">
        <v>14087</v>
      </c>
      <c r="E3763" s="644" t="s">
        <v>14085</v>
      </c>
      <c r="F3763" s="829" t="s">
        <v>14083</v>
      </c>
      <c r="G3763" s="829"/>
      <c r="H3763" s="829" t="s">
        <v>14993</v>
      </c>
      <c r="I3763" s="829"/>
      <c r="J3763" s="829" t="s">
        <v>14082</v>
      </c>
      <c r="K3763" s="829"/>
      <c r="L3763" s="830"/>
    </row>
    <row r="3764" spans="1:12" ht="24" customHeight="1">
      <c r="A3764" s="664" t="s">
        <v>14073</v>
      </c>
      <c r="B3764" s="660" t="s">
        <v>14103</v>
      </c>
      <c r="C3764" s="659" t="s">
        <v>7</v>
      </c>
      <c r="D3764" s="659" t="s">
        <v>11501</v>
      </c>
      <c r="E3764" s="661" t="s">
        <v>26</v>
      </c>
      <c r="F3764" s="831" t="s">
        <v>14992</v>
      </c>
      <c r="G3764" s="831"/>
      <c r="H3764" s="831">
        <v>0.1246541</v>
      </c>
      <c r="I3764" s="831"/>
      <c r="J3764" s="832">
        <v>0.2742</v>
      </c>
      <c r="K3764" s="832"/>
      <c r="L3764" s="833"/>
    </row>
    <row r="3765" spans="1:12" ht="24" customHeight="1">
      <c r="A3765" s="664" t="s">
        <v>14073</v>
      </c>
      <c r="B3765" s="660" t="s">
        <v>14101</v>
      </c>
      <c r="C3765" s="659" t="s">
        <v>7</v>
      </c>
      <c r="D3765" s="659" t="s">
        <v>11582</v>
      </c>
      <c r="E3765" s="661" t="s">
        <v>26</v>
      </c>
      <c r="F3765" s="831" t="s">
        <v>14991</v>
      </c>
      <c r="G3765" s="831"/>
      <c r="H3765" s="831">
        <v>0.1246541</v>
      </c>
      <c r="I3765" s="831"/>
      <c r="J3765" s="832">
        <v>4.36E-2</v>
      </c>
      <c r="K3765" s="832"/>
      <c r="L3765" s="833"/>
    </row>
    <row r="3766" spans="1:12" ht="17.100000000000001" customHeight="1">
      <c r="A3766" s="645"/>
      <c r="B3766" s="643"/>
      <c r="C3766" s="643"/>
      <c r="D3766" s="643"/>
      <c r="E3766" s="643"/>
      <c r="F3766" s="643"/>
      <c r="G3766" s="643"/>
      <c r="H3766" s="643"/>
      <c r="I3766" s="643"/>
      <c r="J3766" s="643" t="s">
        <v>14990</v>
      </c>
      <c r="K3766" s="643"/>
      <c r="L3766" s="646" t="s">
        <v>15839</v>
      </c>
    </row>
    <row r="3767" spans="1:12" ht="17.100000000000001" customHeight="1">
      <c r="A3767" s="640" t="s">
        <v>14988</v>
      </c>
      <c r="B3767" s="641"/>
      <c r="C3767" s="641"/>
      <c r="D3767" s="641"/>
      <c r="E3767" s="641"/>
      <c r="F3767" s="641"/>
      <c r="G3767" s="641"/>
      <c r="H3767" s="641"/>
      <c r="I3767" s="641"/>
      <c r="J3767" s="641"/>
      <c r="K3767" s="641"/>
      <c r="L3767" s="642"/>
    </row>
    <row r="3768" spans="1:12" ht="17.100000000000001" customHeight="1">
      <c r="A3768" s="645"/>
      <c r="B3768" s="643"/>
      <c r="C3768" s="643"/>
      <c r="D3768" s="643"/>
      <c r="E3768" s="643"/>
      <c r="F3768" s="643"/>
      <c r="G3768" s="643"/>
      <c r="H3768" s="643"/>
      <c r="I3768" s="643"/>
      <c r="J3768" s="643" t="s">
        <v>14987</v>
      </c>
      <c r="K3768" s="643"/>
      <c r="L3768" s="646" t="s">
        <v>15838</v>
      </c>
    </row>
    <row r="3769" spans="1:12" ht="17.100000000000001" customHeight="1">
      <c r="A3769" s="645"/>
      <c r="B3769" s="643"/>
      <c r="C3769" s="643"/>
      <c r="D3769" s="643"/>
      <c r="E3769" s="643"/>
      <c r="F3769" s="643"/>
      <c r="G3769" s="643"/>
      <c r="H3769" s="643"/>
      <c r="I3769" s="643"/>
      <c r="J3769" s="643" t="s">
        <v>14985</v>
      </c>
      <c r="K3769" s="643" t="s">
        <v>14984</v>
      </c>
      <c r="L3769" s="646" t="s">
        <v>15557</v>
      </c>
    </row>
    <row r="3770" spans="1:12" ht="17.100000000000001" customHeight="1">
      <c r="A3770" s="645"/>
      <c r="B3770" s="643"/>
      <c r="C3770" s="643"/>
      <c r="D3770" s="643"/>
      <c r="E3770" s="643"/>
      <c r="F3770" s="643"/>
      <c r="G3770" s="643"/>
      <c r="H3770" s="643"/>
      <c r="I3770" s="643"/>
      <c r="J3770" s="643" t="s">
        <v>14982</v>
      </c>
      <c r="K3770" s="643"/>
      <c r="L3770" s="646" t="s">
        <v>15837</v>
      </c>
    </row>
    <row r="3771" spans="1:12" ht="17.100000000000001" customHeight="1">
      <c r="A3771" s="645"/>
      <c r="B3771" s="643"/>
      <c r="C3771" s="643"/>
      <c r="D3771" s="643"/>
      <c r="E3771" s="643"/>
      <c r="F3771" s="643"/>
      <c r="G3771" s="643"/>
      <c r="H3771" s="643"/>
      <c r="I3771" s="643"/>
      <c r="J3771" s="643" t="s">
        <v>14980</v>
      </c>
      <c r="K3771" s="643" t="s">
        <v>14873</v>
      </c>
      <c r="L3771" s="646" t="s">
        <v>15836</v>
      </c>
    </row>
    <row r="3772" spans="1:12" ht="17.100000000000001" customHeight="1">
      <c r="A3772" s="645"/>
      <c r="B3772" s="643"/>
      <c r="C3772" s="643"/>
      <c r="D3772" s="643"/>
      <c r="E3772" s="643"/>
      <c r="F3772" s="643"/>
      <c r="G3772" s="643"/>
      <c r="H3772" s="643"/>
      <c r="I3772" s="643"/>
      <c r="J3772" s="643" t="s">
        <v>14978</v>
      </c>
      <c r="K3772" s="643"/>
      <c r="L3772" s="646" t="s">
        <v>15835</v>
      </c>
    </row>
    <row r="3773" spans="1:12" ht="30" customHeight="1">
      <c r="A3773" s="647"/>
      <c r="B3773" s="644"/>
      <c r="C3773" s="644"/>
      <c r="D3773" s="644"/>
      <c r="E3773" s="644"/>
      <c r="F3773" s="644"/>
      <c r="G3773" s="644"/>
      <c r="H3773" s="644"/>
      <c r="I3773" s="644"/>
      <c r="J3773" s="644"/>
      <c r="K3773" s="644"/>
      <c r="L3773" s="648"/>
    </row>
    <row r="3774" spans="1:12" ht="24" customHeight="1">
      <c r="A3774" s="662" t="s">
        <v>15834</v>
      </c>
      <c r="B3774" s="657" t="s">
        <v>14582</v>
      </c>
      <c r="C3774" s="656" t="s">
        <v>7</v>
      </c>
      <c r="D3774" s="656" t="s">
        <v>194</v>
      </c>
      <c r="E3774" s="658" t="s">
        <v>49</v>
      </c>
      <c r="F3774" s="657"/>
      <c r="G3774" s="657"/>
      <c r="H3774" s="657"/>
      <c r="I3774" s="657"/>
      <c r="J3774" s="657"/>
      <c r="K3774" s="657"/>
      <c r="L3774" s="663"/>
    </row>
    <row r="3775" spans="1:12">
      <c r="A3775" s="827" t="s">
        <v>14098</v>
      </c>
      <c r="B3775" s="828"/>
      <c r="C3775" s="828"/>
      <c r="D3775" s="828"/>
      <c r="E3775" s="828"/>
      <c r="F3775" s="828"/>
      <c r="G3775" s="828"/>
      <c r="H3775" s="828"/>
      <c r="I3775" s="641"/>
      <c r="J3775" s="641"/>
      <c r="K3775" s="641"/>
      <c r="L3775" s="642"/>
    </row>
    <row r="3776" spans="1:12" ht="17.100000000000001" customHeight="1">
      <c r="A3776" s="640" t="s">
        <v>14994</v>
      </c>
      <c r="B3776" s="643" t="s">
        <v>14089</v>
      </c>
      <c r="C3776" s="641" t="s">
        <v>14088</v>
      </c>
      <c r="D3776" s="641" t="s">
        <v>14087</v>
      </c>
      <c r="E3776" s="644" t="s">
        <v>14085</v>
      </c>
      <c r="F3776" s="829" t="s">
        <v>14083</v>
      </c>
      <c r="G3776" s="829"/>
      <c r="H3776" s="829" t="s">
        <v>14993</v>
      </c>
      <c r="I3776" s="829"/>
      <c r="J3776" s="829" t="s">
        <v>14082</v>
      </c>
      <c r="K3776" s="829"/>
      <c r="L3776" s="830"/>
    </row>
    <row r="3777" spans="1:12" ht="24" customHeight="1">
      <c r="A3777" s="664" t="s">
        <v>14073</v>
      </c>
      <c r="B3777" s="660" t="s">
        <v>14102</v>
      </c>
      <c r="C3777" s="659" t="s">
        <v>7</v>
      </c>
      <c r="D3777" s="659" t="s">
        <v>11571</v>
      </c>
      <c r="E3777" s="661" t="s">
        <v>26</v>
      </c>
      <c r="F3777" s="831" t="s">
        <v>15001</v>
      </c>
      <c r="G3777" s="831"/>
      <c r="H3777" s="831">
        <v>0.49922610000000001</v>
      </c>
      <c r="I3777" s="831"/>
      <c r="J3777" s="832">
        <v>0.4793</v>
      </c>
      <c r="K3777" s="832"/>
      <c r="L3777" s="833"/>
    </row>
    <row r="3778" spans="1:12" ht="24" customHeight="1">
      <c r="A3778" s="664" t="s">
        <v>14073</v>
      </c>
      <c r="B3778" s="660" t="s">
        <v>14099</v>
      </c>
      <c r="C3778" s="659" t="s">
        <v>7</v>
      </c>
      <c r="D3778" s="659" t="s">
        <v>11597</v>
      </c>
      <c r="E3778" s="661" t="s">
        <v>26</v>
      </c>
      <c r="F3778" s="831" t="s">
        <v>15000</v>
      </c>
      <c r="G3778" s="831"/>
      <c r="H3778" s="831">
        <v>0.49922610000000001</v>
      </c>
      <c r="I3778" s="831"/>
      <c r="J3778" s="832">
        <v>0.24959999999999999</v>
      </c>
      <c r="K3778" s="832"/>
      <c r="L3778" s="833"/>
    </row>
    <row r="3779" spans="1:12" ht="24" customHeight="1">
      <c r="A3779" s="664" t="s">
        <v>14073</v>
      </c>
      <c r="B3779" s="660" t="s">
        <v>14146</v>
      </c>
      <c r="C3779" s="659" t="s">
        <v>7</v>
      </c>
      <c r="D3779" s="659" t="s">
        <v>11575</v>
      </c>
      <c r="E3779" s="661" t="s">
        <v>26</v>
      </c>
      <c r="F3779" s="831" t="s">
        <v>15058</v>
      </c>
      <c r="G3779" s="831"/>
      <c r="H3779" s="831">
        <v>0.49922610000000001</v>
      </c>
      <c r="I3779" s="831"/>
      <c r="J3779" s="832">
        <v>0.50919999999999999</v>
      </c>
      <c r="K3779" s="832"/>
      <c r="L3779" s="833"/>
    </row>
    <row r="3780" spans="1:12" ht="24" customHeight="1">
      <c r="A3780" s="664" t="s">
        <v>14073</v>
      </c>
      <c r="B3780" s="660" t="s">
        <v>14145</v>
      </c>
      <c r="C3780" s="659" t="s">
        <v>7</v>
      </c>
      <c r="D3780" s="659" t="s">
        <v>11601</v>
      </c>
      <c r="E3780" s="661" t="s">
        <v>26</v>
      </c>
      <c r="F3780" s="831" t="s">
        <v>15057</v>
      </c>
      <c r="G3780" s="831"/>
      <c r="H3780" s="831">
        <v>0.49922610000000001</v>
      </c>
      <c r="I3780" s="831"/>
      <c r="J3780" s="832">
        <v>0.18970000000000001</v>
      </c>
      <c r="K3780" s="832"/>
      <c r="L3780" s="833"/>
    </row>
    <row r="3781" spans="1:12" ht="17.100000000000001" customHeight="1">
      <c r="A3781" s="645"/>
      <c r="B3781" s="643"/>
      <c r="C3781" s="643"/>
      <c r="D3781" s="643"/>
      <c r="E3781" s="643"/>
      <c r="F3781" s="643"/>
      <c r="G3781" s="643"/>
      <c r="H3781" s="643"/>
      <c r="I3781" s="643"/>
      <c r="J3781" s="643" t="s">
        <v>14990</v>
      </c>
      <c r="K3781" s="643"/>
      <c r="L3781" s="646" t="s">
        <v>15332</v>
      </c>
    </row>
    <row r="3782" spans="1:12">
      <c r="A3782" s="827" t="s">
        <v>14092</v>
      </c>
      <c r="B3782" s="828"/>
      <c r="C3782" s="828"/>
      <c r="D3782" s="828"/>
      <c r="E3782" s="828"/>
      <c r="F3782" s="828"/>
      <c r="G3782" s="828"/>
      <c r="H3782" s="828"/>
      <c r="I3782" s="641"/>
      <c r="J3782" s="641"/>
      <c r="K3782" s="641"/>
      <c r="L3782" s="642"/>
    </row>
    <row r="3783" spans="1:12" ht="17.100000000000001" customHeight="1">
      <c r="A3783" s="640" t="s">
        <v>14994</v>
      </c>
      <c r="B3783" s="643" t="s">
        <v>14089</v>
      </c>
      <c r="C3783" s="641" t="s">
        <v>14088</v>
      </c>
      <c r="D3783" s="641" t="s">
        <v>14087</v>
      </c>
      <c r="E3783" s="644" t="s">
        <v>14085</v>
      </c>
      <c r="F3783" s="829" t="s">
        <v>14083</v>
      </c>
      <c r="G3783" s="829"/>
      <c r="H3783" s="829" t="s">
        <v>14993</v>
      </c>
      <c r="I3783" s="829"/>
      <c r="J3783" s="829" t="s">
        <v>14082</v>
      </c>
      <c r="K3783" s="829"/>
      <c r="L3783" s="830"/>
    </row>
    <row r="3784" spans="1:12" ht="24" customHeight="1">
      <c r="A3784" s="664" t="s">
        <v>14073</v>
      </c>
      <c r="B3784" s="660" t="s">
        <v>14210</v>
      </c>
      <c r="C3784" s="659" t="s">
        <v>7</v>
      </c>
      <c r="D3784" s="659" t="s">
        <v>6795</v>
      </c>
      <c r="E3784" s="661" t="s">
        <v>26</v>
      </c>
      <c r="F3784" s="831" t="s">
        <v>14998</v>
      </c>
      <c r="G3784" s="831"/>
      <c r="H3784" s="831">
        <v>0.50654310000000002</v>
      </c>
      <c r="I3784" s="831"/>
      <c r="J3784" s="832">
        <v>3.5205000000000002</v>
      </c>
      <c r="K3784" s="832"/>
      <c r="L3784" s="833"/>
    </row>
    <row r="3785" spans="1:12" ht="24" customHeight="1">
      <c r="A3785" s="664" t="s">
        <v>14073</v>
      </c>
      <c r="B3785" s="660" t="s">
        <v>14144</v>
      </c>
      <c r="C3785" s="659" t="s">
        <v>7</v>
      </c>
      <c r="D3785" s="659" t="s">
        <v>10168</v>
      </c>
      <c r="E3785" s="661" t="s">
        <v>26</v>
      </c>
      <c r="F3785" s="831" t="s">
        <v>15055</v>
      </c>
      <c r="G3785" s="831"/>
      <c r="H3785" s="831">
        <v>0.50654310000000002</v>
      </c>
      <c r="I3785" s="831"/>
      <c r="J3785" s="832">
        <v>2.6187999999999998</v>
      </c>
      <c r="K3785" s="832"/>
      <c r="L3785" s="833"/>
    </row>
    <row r="3786" spans="1:12" ht="17.100000000000001" customHeight="1">
      <c r="A3786" s="645"/>
      <c r="B3786" s="643"/>
      <c r="C3786" s="643"/>
      <c r="D3786" s="643"/>
      <c r="E3786" s="643"/>
      <c r="F3786" s="643"/>
      <c r="G3786" s="643"/>
      <c r="H3786" s="643"/>
      <c r="I3786" s="643"/>
      <c r="J3786" s="643" t="s">
        <v>14990</v>
      </c>
      <c r="K3786" s="643"/>
      <c r="L3786" s="646" t="s">
        <v>15396</v>
      </c>
    </row>
    <row r="3787" spans="1:12">
      <c r="A3787" s="827" t="s">
        <v>14071</v>
      </c>
      <c r="B3787" s="828"/>
      <c r="C3787" s="828"/>
      <c r="D3787" s="828"/>
      <c r="E3787" s="828"/>
      <c r="F3787" s="828"/>
      <c r="G3787" s="828"/>
      <c r="H3787" s="828"/>
      <c r="I3787" s="641"/>
      <c r="J3787" s="641"/>
      <c r="K3787" s="641"/>
      <c r="L3787" s="642"/>
    </row>
    <row r="3788" spans="1:12" ht="17.100000000000001" customHeight="1">
      <c r="A3788" s="640" t="s">
        <v>14994</v>
      </c>
      <c r="B3788" s="643" t="s">
        <v>14089</v>
      </c>
      <c r="C3788" s="641" t="s">
        <v>14088</v>
      </c>
      <c r="D3788" s="641" t="s">
        <v>14087</v>
      </c>
      <c r="E3788" s="644" t="s">
        <v>14085</v>
      </c>
      <c r="F3788" s="829" t="s">
        <v>14083</v>
      </c>
      <c r="G3788" s="829"/>
      <c r="H3788" s="829" t="s">
        <v>14993</v>
      </c>
      <c r="I3788" s="829"/>
      <c r="J3788" s="829" t="s">
        <v>14082</v>
      </c>
      <c r="K3788" s="829"/>
      <c r="L3788" s="830"/>
    </row>
    <row r="3789" spans="1:12" ht="24" customHeight="1">
      <c r="A3789" s="664" t="s">
        <v>14073</v>
      </c>
      <c r="B3789" s="660" t="s">
        <v>14581</v>
      </c>
      <c r="C3789" s="659" t="s">
        <v>7</v>
      </c>
      <c r="D3789" s="659" t="s">
        <v>7455</v>
      </c>
      <c r="E3789" s="661" t="s">
        <v>49</v>
      </c>
      <c r="F3789" s="831" t="s">
        <v>15833</v>
      </c>
      <c r="G3789" s="831"/>
      <c r="H3789" s="831">
        <v>1</v>
      </c>
      <c r="I3789" s="831"/>
      <c r="J3789" s="832">
        <v>154.5</v>
      </c>
      <c r="K3789" s="832"/>
      <c r="L3789" s="833"/>
    </row>
    <row r="3790" spans="1:12" ht="17.100000000000001" customHeight="1">
      <c r="A3790" s="645"/>
      <c r="B3790" s="643"/>
      <c r="C3790" s="643"/>
      <c r="D3790" s="643"/>
      <c r="E3790" s="643"/>
      <c r="F3790" s="643"/>
      <c r="G3790" s="643"/>
      <c r="H3790" s="643"/>
      <c r="I3790" s="643"/>
      <c r="J3790" s="643" t="s">
        <v>14990</v>
      </c>
      <c r="K3790" s="643"/>
      <c r="L3790" s="646" t="s">
        <v>15833</v>
      </c>
    </row>
    <row r="3791" spans="1:12">
      <c r="A3791" s="827" t="s">
        <v>14094</v>
      </c>
      <c r="B3791" s="828"/>
      <c r="C3791" s="828"/>
      <c r="D3791" s="828"/>
      <c r="E3791" s="828"/>
      <c r="F3791" s="828"/>
      <c r="G3791" s="828"/>
      <c r="H3791" s="828"/>
      <c r="I3791" s="641"/>
      <c r="J3791" s="641"/>
      <c r="K3791" s="641"/>
      <c r="L3791" s="642"/>
    </row>
    <row r="3792" spans="1:12" ht="17.100000000000001" customHeight="1">
      <c r="A3792" s="640" t="s">
        <v>14994</v>
      </c>
      <c r="B3792" s="643" t="s">
        <v>14089</v>
      </c>
      <c r="C3792" s="641" t="s">
        <v>14088</v>
      </c>
      <c r="D3792" s="641" t="s">
        <v>14087</v>
      </c>
      <c r="E3792" s="644" t="s">
        <v>14085</v>
      </c>
      <c r="F3792" s="829" t="s">
        <v>14083</v>
      </c>
      <c r="G3792" s="829"/>
      <c r="H3792" s="829" t="s">
        <v>14993</v>
      </c>
      <c r="I3792" s="829"/>
      <c r="J3792" s="829" t="s">
        <v>14082</v>
      </c>
      <c r="K3792" s="829"/>
      <c r="L3792" s="830"/>
    </row>
    <row r="3793" spans="1:12" ht="24" customHeight="1">
      <c r="A3793" s="664" t="s">
        <v>14073</v>
      </c>
      <c r="B3793" s="660" t="s">
        <v>14095</v>
      </c>
      <c r="C3793" s="659" t="s">
        <v>7</v>
      </c>
      <c r="D3793" s="659" t="s">
        <v>11736</v>
      </c>
      <c r="E3793" s="661" t="s">
        <v>26</v>
      </c>
      <c r="F3793" s="831" t="s">
        <v>14996</v>
      </c>
      <c r="G3793" s="831"/>
      <c r="H3793" s="831">
        <v>0.99845209999999995</v>
      </c>
      <c r="I3793" s="831"/>
      <c r="J3793" s="832">
        <v>0.70889999999999997</v>
      </c>
      <c r="K3793" s="832"/>
      <c r="L3793" s="833"/>
    </row>
    <row r="3794" spans="1:12" ht="17.100000000000001" customHeight="1">
      <c r="A3794" s="645"/>
      <c r="B3794" s="643"/>
      <c r="C3794" s="643"/>
      <c r="D3794" s="643"/>
      <c r="E3794" s="643"/>
      <c r="F3794" s="643"/>
      <c r="G3794" s="643"/>
      <c r="H3794" s="643"/>
      <c r="I3794" s="643"/>
      <c r="J3794" s="643" t="s">
        <v>14990</v>
      </c>
      <c r="K3794" s="643"/>
      <c r="L3794" s="646" t="s">
        <v>14996</v>
      </c>
    </row>
    <row r="3795" spans="1:12">
      <c r="A3795" s="827" t="s">
        <v>14096</v>
      </c>
      <c r="B3795" s="828"/>
      <c r="C3795" s="828"/>
      <c r="D3795" s="828"/>
      <c r="E3795" s="828"/>
      <c r="F3795" s="828"/>
      <c r="G3795" s="828"/>
      <c r="H3795" s="828"/>
      <c r="I3795" s="641"/>
      <c r="J3795" s="641"/>
      <c r="K3795" s="641"/>
      <c r="L3795" s="642"/>
    </row>
    <row r="3796" spans="1:12" ht="17.100000000000001" customHeight="1">
      <c r="A3796" s="640" t="s">
        <v>14994</v>
      </c>
      <c r="B3796" s="643" t="s">
        <v>14089</v>
      </c>
      <c r="C3796" s="641" t="s">
        <v>14088</v>
      </c>
      <c r="D3796" s="641" t="s">
        <v>14087</v>
      </c>
      <c r="E3796" s="644" t="s">
        <v>14085</v>
      </c>
      <c r="F3796" s="829" t="s">
        <v>14083</v>
      </c>
      <c r="G3796" s="829"/>
      <c r="H3796" s="829" t="s">
        <v>14993</v>
      </c>
      <c r="I3796" s="829"/>
      <c r="J3796" s="829" t="s">
        <v>14082</v>
      </c>
      <c r="K3796" s="829"/>
      <c r="L3796" s="830"/>
    </row>
    <row r="3797" spans="1:12" ht="24" customHeight="1">
      <c r="A3797" s="664" t="s">
        <v>14073</v>
      </c>
      <c r="B3797" s="660" t="s">
        <v>14097</v>
      </c>
      <c r="C3797" s="659" t="s">
        <v>7</v>
      </c>
      <c r="D3797" s="659" t="s">
        <v>11676</v>
      </c>
      <c r="E3797" s="661" t="s">
        <v>26</v>
      </c>
      <c r="F3797" s="831" t="s">
        <v>14995</v>
      </c>
      <c r="G3797" s="831"/>
      <c r="H3797" s="831">
        <v>0.99845209999999995</v>
      </c>
      <c r="I3797" s="831"/>
      <c r="J3797" s="832">
        <v>6.9900000000000004E-2</v>
      </c>
      <c r="K3797" s="832"/>
      <c r="L3797" s="833"/>
    </row>
    <row r="3798" spans="1:12" ht="17.100000000000001" customHeight="1">
      <c r="A3798" s="645"/>
      <c r="B3798" s="643"/>
      <c r="C3798" s="643"/>
      <c r="D3798" s="643"/>
      <c r="E3798" s="643"/>
      <c r="F3798" s="643"/>
      <c r="G3798" s="643"/>
      <c r="H3798" s="643"/>
      <c r="I3798" s="643"/>
      <c r="J3798" s="643" t="s">
        <v>14990</v>
      </c>
      <c r="K3798" s="643"/>
      <c r="L3798" s="646" t="s">
        <v>14995</v>
      </c>
    </row>
    <row r="3799" spans="1:12">
      <c r="A3799" s="827" t="s">
        <v>14100</v>
      </c>
      <c r="B3799" s="828"/>
      <c r="C3799" s="828"/>
      <c r="D3799" s="828"/>
      <c r="E3799" s="828"/>
      <c r="F3799" s="828"/>
      <c r="G3799" s="828"/>
      <c r="H3799" s="828"/>
      <c r="I3799" s="641"/>
      <c r="J3799" s="641"/>
      <c r="K3799" s="641"/>
      <c r="L3799" s="642"/>
    </row>
    <row r="3800" spans="1:12" ht="17.100000000000001" customHeight="1">
      <c r="A3800" s="640" t="s">
        <v>14994</v>
      </c>
      <c r="B3800" s="643" t="s">
        <v>14089</v>
      </c>
      <c r="C3800" s="641" t="s">
        <v>14088</v>
      </c>
      <c r="D3800" s="641" t="s">
        <v>14087</v>
      </c>
      <c r="E3800" s="644" t="s">
        <v>14085</v>
      </c>
      <c r="F3800" s="829" t="s">
        <v>14083</v>
      </c>
      <c r="G3800" s="829"/>
      <c r="H3800" s="829" t="s">
        <v>14993</v>
      </c>
      <c r="I3800" s="829"/>
      <c r="J3800" s="829" t="s">
        <v>14082</v>
      </c>
      <c r="K3800" s="829"/>
      <c r="L3800" s="830"/>
    </row>
    <row r="3801" spans="1:12" ht="24" customHeight="1">
      <c r="A3801" s="664" t="s">
        <v>14073</v>
      </c>
      <c r="B3801" s="660" t="s">
        <v>14103</v>
      </c>
      <c r="C3801" s="659" t="s">
        <v>7</v>
      </c>
      <c r="D3801" s="659" t="s">
        <v>11501</v>
      </c>
      <c r="E3801" s="661" t="s">
        <v>26</v>
      </c>
      <c r="F3801" s="831" t="s">
        <v>14992</v>
      </c>
      <c r="G3801" s="831"/>
      <c r="H3801" s="831">
        <v>0.99845209999999995</v>
      </c>
      <c r="I3801" s="831"/>
      <c r="J3801" s="832">
        <v>2.1966000000000001</v>
      </c>
      <c r="K3801" s="832"/>
      <c r="L3801" s="833"/>
    </row>
    <row r="3802" spans="1:12" ht="24" customHeight="1">
      <c r="A3802" s="664" t="s">
        <v>14073</v>
      </c>
      <c r="B3802" s="660" t="s">
        <v>14101</v>
      </c>
      <c r="C3802" s="659" t="s">
        <v>7</v>
      </c>
      <c r="D3802" s="659" t="s">
        <v>11582</v>
      </c>
      <c r="E3802" s="661" t="s">
        <v>26</v>
      </c>
      <c r="F3802" s="831" t="s">
        <v>14991</v>
      </c>
      <c r="G3802" s="831"/>
      <c r="H3802" s="831">
        <v>0.99845209999999995</v>
      </c>
      <c r="I3802" s="831"/>
      <c r="J3802" s="832">
        <v>0.34949999999999998</v>
      </c>
      <c r="K3802" s="832"/>
      <c r="L3802" s="833"/>
    </row>
    <row r="3803" spans="1:12" ht="17.100000000000001" customHeight="1">
      <c r="A3803" s="645"/>
      <c r="B3803" s="643"/>
      <c r="C3803" s="643"/>
      <c r="D3803" s="643"/>
      <c r="E3803" s="643"/>
      <c r="F3803" s="643"/>
      <c r="G3803" s="643"/>
      <c r="H3803" s="643"/>
      <c r="I3803" s="643"/>
      <c r="J3803" s="643" t="s">
        <v>14990</v>
      </c>
      <c r="K3803" s="643"/>
      <c r="L3803" s="646" t="s">
        <v>14989</v>
      </c>
    </row>
    <row r="3804" spans="1:12" ht="17.100000000000001" customHeight="1">
      <c r="A3804" s="640" t="s">
        <v>14988</v>
      </c>
      <c r="B3804" s="641"/>
      <c r="C3804" s="641"/>
      <c r="D3804" s="641"/>
      <c r="E3804" s="641"/>
      <c r="F3804" s="641"/>
      <c r="G3804" s="641"/>
      <c r="H3804" s="641"/>
      <c r="I3804" s="641"/>
      <c r="J3804" s="641"/>
      <c r="K3804" s="641"/>
      <c r="L3804" s="642"/>
    </row>
    <row r="3805" spans="1:12" ht="17.100000000000001" customHeight="1">
      <c r="A3805" s="645"/>
      <c r="B3805" s="643"/>
      <c r="C3805" s="643"/>
      <c r="D3805" s="643"/>
      <c r="E3805" s="643"/>
      <c r="F3805" s="643"/>
      <c r="G3805" s="643"/>
      <c r="H3805" s="643"/>
      <c r="I3805" s="643"/>
      <c r="J3805" s="643" t="s">
        <v>14987</v>
      </c>
      <c r="K3805" s="643"/>
      <c r="L3805" s="646" t="s">
        <v>15832</v>
      </c>
    </row>
    <row r="3806" spans="1:12" ht="17.100000000000001" customHeight="1">
      <c r="A3806" s="645"/>
      <c r="B3806" s="643"/>
      <c r="C3806" s="643"/>
      <c r="D3806" s="643"/>
      <c r="E3806" s="643"/>
      <c r="F3806" s="643"/>
      <c r="G3806" s="643"/>
      <c r="H3806" s="643"/>
      <c r="I3806" s="643"/>
      <c r="J3806" s="643" t="s">
        <v>14985</v>
      </c>
      <c r="K3806" s="643" t="s">
        <v>14984</v>
      </c>
      <c r="L3806" s="646" t="s">
        <v>15239</v>
      </c>
    </row>
    <row r="3807" spans="1:12" ht="17.100000000000001" customHeight="1">
      <c r="A3807" s="645"/>
      <c r="B3807" s="643"/>
      <c r="C3807" s="643"/>
      <c r="D3807" s="643"/>
      <c r="E3807" s="643"/>
      <c r="F3807" s="643"/>
      <c r="G3807" s="643"/>
      <c r="H3807" s="643"/>
      <c r="I3807" s="643"/>
      <c r="J3807" s="643" t="s">
        <v>14982</v>
      </c>
      <c r="K3807" s="643"/>
      <c r="L3807" s="646" t="s">
        <v>15831</v>
      </c>
    </row>
    <row r="3808" spans="1:12" ht="17.100000000000001" customHeight="1">
      <c r="A3808" s="645"/>
      <c r="B3808" s="643"/>
      <c r="C3808" s="643"/>
      <c r="D3808" s="643"/>
      <c r="E3808" s="643"/>
      <c r="F3808" s="643"/>
      <c r="G3808" s="643"/>
      <c r="H3808" s="643"/>
      <c r="I3808" s="643"/>
      <c r="J3808" s="643" t="s">
        <v>14980</v>
      </c>
      <c r="K3808" s="643" t="s">
        <v>14873</v>
      </c>
      <c r="L3808" s="646" t="s">
        <v>15830</v>
      </c>
    </row>
    <row r="3809" spans="1:12" ht="17.100000000000001" customHeight="1">
      <c r="A3809" s="645"/>
      <c r="B3809" s="643"/>
      <c r="C3809" s="643"/>
      <c r="D3809" s="643"/>
      <c r="E3809" s="643"/>
      <c r="F3809" s="643"/>
      <c r="G3809" s="643"/>
      <c r="H3809" s="643"/>
      <c r="I3809" s="643"/>
      <c r="J3809" s="643" t="s">
        <v>14978</v>
      </c>
      <c r="K3809" s="643"/>
      <c r="L3809" s="646" t="s">
        <v>15829</v>
      </c>
    </row>
    <row r="3810" spans="1:12" ht="30" customHeight="1">
      <c r="A3810" s="647"/>
      <c r="B3810" s="644"/>
      <c r="C3810" s="644"/>
      <c r="D3810" s="644"/>
      <c r="E3810" s="644"/>
      <c r="F3810" s="644"/>
      <c r="G3810" s="644"/>
      <c r="H3810" s="644"/>
      <c r="I3810" s="644"/>
      <c r="J3810" s="644"/>
      <c r="K3810" s="644"/>
      <c r="L3810" s="648"/>
    </row>
    <row r="3811" spans="1:12" ht="24" customHeight="1">
      <c r="A3811" s="662" t="s">
        <v>15828</v>
      </c>
      <c r="B3811" s="657" t="s">
        <v>14579</v>
      </c>
      <c r="C3811" s="656" t="s">
        <v>7</v>
      </c>
      <c r="D3811" s="656" t="s">
        <v>150</v>
      </c>
      <c r="E3811" s="658" t="s">
        <v>49</v>
      </c>
      <c r="F3811" s="657"/>
      <c r="G3811" s="657"/>
      <c r="H3811" s="657"/>
      <c r="I3811" s="657"/>
      <c r="J3811" s="657"/>
      <c r="K3811" s="657"/>
      <c r="L3811" s="663"/>
    </row>
    <row r="3812" spans="1:12">
      <c r="A3812" s="827" t="s">
        <v>14098</v>
      </c>
      <c r="B3812" s="828"/>
      <c r="C3812" s="828"/>
      <c r="D3812" s="828"/>
      <c r="E3812" s="828"/>
      <c r="F3812" s="828"/>
      <c r="G3812" s="828"/>
      <c r="H3812" s="828"/>
      <c r="I3812" s="641"/>
      <c r="J3812" s="641"/>
      <c r="K3812" s="641"/>
      <c r="L3812" s="642"/>
    </row>
    <row r="3813" spans="1:12" ht="17.100000000000001" customHeight="1">
      <c r="A3813" s="640" t="s">
        <v>14994</v>
      </c>
      <c r="B3813" s="643" t="s">
        <v>14089</v>
      </c>
      <c r="C3813" s="641" t="s">
        <v>14088</v>
      </c>
      <c r="D3813" s="641" t="s">
        <v>14087</v>
      </c>
      <c r="E3813" s="644" t="s">
        <v>14085</v>
      </c>
      <c r="F3813" s="829" t="s">
        <v>14083</v>
      </c>
      <c r="G3813" s="829"/>
      <c r="H3813" s="829" t="s">
        <v>14993</v>
      </c>
      <c r="I3813" s="829"/>
      <c r="J3813" s="829" t="s">
        <v>14082</v>
      </c>
      <c r="K3813" s="829"/>
      <c r="L3813" s="830"/>
    </row>
    <row r="3814" spans="1:12" ht="24" customHeight="1">
      <c r="A3814" s="664" t="s">
        <v>14073</v>
      </c>
      <c r="B3814" s="660" t="s">
        <v>14277</v>
      </c>
      <c r="C3814" s="659" t="s">
        <v>7</v>
      </c>
      <c r="D3814" s="659" t="s">
        <v>11564</v>
      </c>
      <c r="E3814" s="661" t="s">
        <v>26</v>
      </c>
      <c r="F3814" s="831" t="s">
        <v>15249</v>
      </c>
      <c r="G3814" s="831"/>
      <c r="H3814" s="831">
        <v>0.29931400000000002</v>
      </c>
      <c r="I3814" s="831"/>
      <c r="J3814" s="832">
        <v>0.24840000000000001</v>
      </c>
      <c r="K3814" s="832"/>
      <c r="L3814" s="833"/>
    </row>
    <row r="3815" spans="1:12" ht="24" customHeight="1">
      <c r="A3815" s="664" t="s">
        <v>14073</v>
      </c>
      <c r="B3815" s="660" t="s">
        <v>14276</v>
      </c>
      <c r="C3815" s="659" t="s">
        <v>7</v>
      </c>
      <c r="D3815" s="659" t="s">
        <v>11590</v>
      </c>
      <c r="E3815" s="661" t="s">
        <v>26</v>
      </c>
      <c r="F3815" s="831" t="s">
        <v>15248</v>
      </c>
      <c r="G3815" s="831"/>
      <c r="H3815" s="831">
        <v>0.29931400000000002</v>
      </c>
      <c r="I3815" s="831"/>
      <c r="J3815" s="832">
        <v>7.1800000000000003E-2</v>
      </c>
      <c r="K3815" s="832"/>
      <c r="L3815" s="833"/>
    </row>
    <row r="3816" spans="1:12" ht="24" customHeight="1">
      <c r="A3816" s="664" t="s">
        <v>14073</v>
      </c>
      <c r="B3816" s="660" t="s">
        <v>14146</v>
      </c>
      <c r="C3816" s="659" t="s">
        <v>7</v>
      </c>
      <c r="D3816" s="659" t="s">
        <v>11575</v>
      </c>
      <c r="E3816" s="661" t="s">
        <v>26</v>
      </c>
      <c r="F3816" s="831" t="s">
        <v>15058</v>
      </c>
      <c r="G3816" s="831"/>
      <c r="H3816" s="831">
        <v>0.29931400000000002</v>
      </c>
      <c r="I3816" s="831"/>
      <c r="J3816" s="832">
        <v>0.30530000000000002</v>
      </c>
      <c r="K3816" s="832"/>
      <c r="L3816" s="833"/>
    </row>
    <row r="3817" spans="1:12" ht="24" customHeight="1">
      <c r="A3817" s="664" t="s">
        <v>14073</v>
      </c>
      <c r="B3817" s="660" t="s">
        <v>14145</v>
      </c>
      <c r="C3817" s="659" t="s">
        <v>7</v>
      </c>
      <c r="D3817" s="659" t="s">
        <v>11601</v>
      </c>
      <c r="E3817" s="661" t="s">
        <v>26</v>
      </c>
      <c r="F3817" s="831" t="s">
        <v>15057</v>
      </c>
      <c r="G3817" s="831"/>
      <c r="H3817" s="831">
        <v>0.29931400000000002</v>
      </c>
      <c r="I3817" s="831"/>
      <c r="J3817" s="832">
        <v>0.1137</v>
      </c>
      <c r="K3817" s="832"/>
      <c r="L3817" s="833"/>
    </row>
    <row r="3818" spans="1:12" ht="17.100000000000001" customHeight="1">
      <c r="A3818" s="645"/>
      <c r="B3818" s="643"/>
      <c r="C3818" s="643"/>
      <c r="D3818" s="643"/>
      <c r="E3818" s="643"/>
      <c r="F3818" s="643"/>
      <c r="G3818" s="643"/>
      <c r="H3818" s="643"/>
      <c r="I3818" s="643"/>
      <c r="J3818" s="643" t="s">
        <v>14990</v>
      </c>
      <c r="K3818" s="643"/>
      <c r="L3818" s="646" t="s">
        <v>15641</v>
      </c>
    </row>
    <row r="3819" spans="1:12">
      <c r="A3819" s="827" t="s">
        <v>14092</v>
      </c>
      <c r="B3819" s="828"/>
      <c r="C3819" s="828"/>
      <c r="D3819" s="828"/>
      <c r="E3819" s="828"/>
      <c r="F3819" s="828"/>
      <c r="G3819" s="828"/>
      <c r="H3819" s="828"/>
      <c r="I3819" s="641"/>
      <c r="J3819" s="641"/>
      <c r="K3819" s="641"/>
      <c r="L3819" s="642"/>
    </row>
    <row r="3820" spans="1:12" ht="17.100000000000001" customHeight="1">
      <c r="A3820" s="640" t="s">
        <v>14994</v>
      </c>
      <c r="B3820" s="643" t="s">
        <v>14089</v>
      </c>
      <c r="C3820" s="641" t="s">
        <v>14088</v>
      </c>
      <c r="D3820" s="641" t="s">
        <v>14087</v>
      </c>
      <c r="E3820" s="644" t="s">
        <v>14085</v>
      </c>
      <c r="F3820" s="829" t="s">
        <v>14083</v>
      </c>
      <c r="G3820" s="829"/>
      <c r="H3820" s="829" t="s">
        <v>14993</v>
      </c>
      <c r="I3820" s="829"/>
      <c r="J3820" s="829" t="s">
        <v>14082</v>
      </c>
      <c r="K3820" s="829"/>
      <c r="L3820" s="830"/>
    </row>
    <row r="3821" spans="1:12" ht="24" customHeight="1">
      <c r="A3821" s="664" t="s">
        <v>14073</v>
      </c>
      <c r="B3821" s="660" t="s">
        <v>14278</v>
      </c>
      <c r="C3821" s="659" t="s">
        <v>7</v>
      </c>
      <c r="D3821" s="659" t="s">
        <v>6260</v>
      </c>
      <c r="E3821" s="661" t="s">
        <v>26</v>
      </c>
      <c r="F3821" s="831" t="s">
        <v>15040</v>
      </c>
      <c r="G3821" s="831"/>
      <c r="H3821" s="831">
        <v>0.30302370000000001</v>
      </c>
      <c r="I3821" s="831"/>
      <c r="J3821" s="832">
        <v>2.1787000000000001</v>
      </c>
      <c r="K3821" s="832"/>
      <c r="L3821" s="833"/>
    </row>
    <row r="3822" spans="1:12" ht="24" customHeight="1">
      <c r="A3822" s="664" t="s">
        <v>14073</v>
      </c>
      <c r="B3822" s="660" t="s">
        <v>14144</v>
      </c>
      <c r="C3822" s="659" t="s">
        <v>7</v>
      </c>
      <c r="D3822" s="659" t="s">
        <v>10168</v>
      </c>
      <c r="E3822" s="661" t="s">
        <v>26</v>
      </c>
      <c r="F3822" s="831" t="s">
        <v>15055</v>
      </c>
      <c r="G3822" s="831"/>
      <c r="H3822" s="831">
        <v>0.30368220000000001</v>
      </c>
      <c r="I3822" s="831"/>
      <c r="J3822" s="832">
        <v>1.57</v>
      </c>
      <c r="K3822" s="832"/>
      <c r="L3822" s="833"/>
    </row>
    <row r="3823" spans="1:12" ht="17.100000000000001" customHeight="1">
      <c r="A3823" s="645"/>
      <c r="B3823" s="643"/>
      <c r="C3823" s="643"/>
      <c r="D3823" s="643"/>
      <c r="E3823" s="643"/>
      <c r="F3823" s="643"/>
      <c r="G3823" s="643"/>
      <c r="H3823" s="643"/>
      <c r="I3823" s="643"/>
      <c r="J3823" s="643" t="s">
        <v>14990</v>
      </c>
      <c r="K3823" s="643"/>
      <c r="L3823" s="646" t="s">
        <v>15827</v>
      </c>
    </row>
    <row r="3824" spans="1:12">
      <c r="A3824" s="827" t="s">
        <v>14071</v>
      </c>
      <c r="B3824" s="828"/>
      <c r="C3824" s="828"/>
      <c r="D3824" s="828"/>
      <c r="E3824" s="828"/>
      <c r="F3824" s="828"/>
      <c r="G3824" s="828"/>
      <c r="H3824" s="828"/>
      <c r="I3824" s="641"/>
      <c r="J3824" s="641"/>
      <c r="K3824" s="641"/>
      <c r="L3824" s="642"/>
    </row>
    <row r="3825" spans="1:12" ht="17.100000000000001" customHeight="1">
      <c r="A3825" s="640" t="s">
        <v>14994</v>
      </c>
      <c r="B3825" s="643" t="s">
        <v>14089</v>
      </c>
      <c r="C3825" s="641" t="s">
        <v>14088</v>
      </c>
      <c r="D3825" s="641" t="s">
        <v>14087</v>
      </c>
      <c r="E3825" s="644" t="s">
        <v>14085</v>
      </c>
      <c r="F3825" s="829" t="s">
        <v>14083</v>
      </c>
      <c r="G3825" s="829"/>
      <c r="H3825" s="829" t="s">
        <v>14993</v>
      </c>
      <c r="I3825" s="829"/>
      <c r="J3825" s="829" t="s">
        <v>14082</v>
      </c>
      <c r="K3825" s="829"/>
      <c r="L3825" s="830"/>
    </row>
    <row r="3826" spans="1:12" ht="36" customHeight="1">
      <c r="A3826" s="664" t="s">
        <v>14073</v>
      </c>
      <c r="B3826" s="660" t="s">
        <v>14578</v>
      </c>
      <c r="C3826" s="659" t="s">
        <v>7</v>
      </c>
      <c r="D3826" s="659" t="s">
        <v>6746</v>
      </c>
      <c r="E3826" s="661" t="s">
        <v>49</v>
      </c>
      <c r="F3826" s="831" t="s">
        <v>15018</v>
      </c>
      <c r="G3826" s="831"/>
      <c r="H3826" s="831">
        <v>1</v>
      </c>
      <c r="I3826" s="831"/>
      <c r="J3826" s="832">
        <v>0.44</v>
      </c>
      <c r="K3826" s="832"/>
      <c r="L3826" s="833"/>
    </row>
    <row r="3827" spans="1:12" ht="24" customHeight="1">
      <c r="A3827" s="664" t="s">
        <v>14073</v>
      </c>
      <c r="B3827" s="660" t="s">
        <v>14577</v>
      </c>
      <c r="C3827" s="659" t="s">
        <v>7</v>
      </c>
      <c r="D3827" s="659" t="s">
        <v>7452</v>
      </c>
      <c r="E3827" s="661" t="s">
        <v>49</v>
      </c>
      <c r="F3827" s="831" t="s">
        <v>15826</v>
      </c>
      <c r="G3827" s="831"/>
      <c r="H3827" s="831">
        <v>1</v>
      </c>
      <c r="I3827" s="831"/>
      <c r="J3827" s="832">
        <v>463.5</v>
      </c>
      <c r="K3827" s="832"/>
      <c r="L3827" s="833"/>
    </row>
    <row r="3828" spans="1:12" ht="17.100000000000001" customHeight="1">
      <c r="A3828" s="645"/>
      <c r="B3828" s="643"/>
      <c r="C3828" s="643"/>
      <c r="D3828" s="643"/>
      <c r="E3828" s="643"/>
      <c r="F3828" s="643"/>
      <c r="G3828" s="643"/>
      <c r="H3828" s="643"/>
      <c r="I3828" s="643"/>
      <c r="J3828" s="643" t="s">
        <v>14990</v>
      </c>
      <c r="K3828" s="643"/>
      <c r="L3828" s="646" t="s">
        <v>15825</v>
      </c>
    </row>
    <row r="3829" spans="1:12">
      <c r="A3829" s="827" t="s">
        <v>14094</v>
      </c>
      <c r="B3829" s="828"/>
      <c r="C3829" s="828"/>
      <c r="D3829" s="828"/>
      <c r="E3829" s="828"/>
      <c r="F3829" s="828"/>
      <c r="G3829" s="828"/>
      <c r="H3829" s="828"/>
      <c r="I3829" s="641"/>
      <c r="J3829" s="641"/>
      <c r="K3829" s="641"/>
      <c r="L3829" s="642"/>
    </row>
    <row r="3830" spans="1:12" ht="17.100000000000001" customHeight="1">
      <c r="A3830" s="640" t="s">
        <v>14994</v>
      </c>
      <c r="B3830" s="643" t="s">
        <v>14089</v>
      </c>
      <c r="C3830" s="641" t="s">
        <v>14088</v>
      </c>
      <c r="D3830" s="641" t="s">
        <v>14087</v>
      </c>
      <c r="E3830" s="644" t="s">
        <v>14085</v>
      </c>
      <c r="F3830" s="829" t="s">
        <v>14083</v>
      </c>
      <c r="G3830" s="829"/>
      <c r="H3830" s="829" t="s">
        <v>14993</v>
      </c>
      <c r="I3830" s="829"/>
      <c r="J3830" s="829" t="s">
        <v>14082</v>
      </c>
      <c r="K3830" s="829"/>
      <c r="L3830" s="830"/>
    </row>
    <row r="3831" spans="1:12" ht="24" customHeight="1">
      <c r="A3831" s="664" t="s">
        <v>14073</v>
      </c>
      <c r="B3831" s="660" t="s">
        <v>14095</v>
      </c>
      <c r="C3831" s="659" t="s">
        <v>7</v>
      </c>
      <c r="D3831" s="659" t="s">
        <v>11736</v>
      </c>
      <c r="E3831" s="661" t="s">
        <v>26</v>
      </c>
      <c r="F3831" s="831" t="s">
        <v>14996</v>
      </c>
      <c r="G3831" s="831"/>
      <c r="H3831" s="831">
        <v>0.59862800000000005</v>
      </c>
      <c r="I3831" s="831"/>
      <c r="J3831" s="832">
        <v>0.42499999999999999</v>
      </c>
      <c r="K3831" s="832"/>
      <c r="L3831" s="833"/>
    </row>
    <row r="3832" spans="1:12" ht="17.100000000000001" customHeight="1">
      <c r="A3832" s="645"/>
      <c r="B3832" s="643"/>
      <c r="C3832" s="643"/>
      <c r="D3832" s="643"/>
      <c r="E3832" s="643"/>
      <c r="F3832" s="643"/>
      <c r="G3832" s="643"/>
      <c r="H3832" s="643"/>
      <c r="I3832" s="643"/>
      <c r="J3832" s="643" t="s">
        <v>14990</v>
      </c>
      <c r="K3832" s="643"/>
      <c r="L3832" s="646" t="s">
        <v>15543</v>
      </c>
    </row>
    <row r="3833" spans="1:12">
      <c r="A3833" s="827" t="s">
        <v>14096</v>
      </c>
      <c r="B3833" s="828"/>
      <c r="C3833" s="828"/>
      <c r="D3833" s="828"/>
      <c r="E3833" s="828"/>
      <c r="F3833" s="828"/>
      <c r="G3833" s="828"/>
      <c r="H3833" s="828"/>
      <c r="I3833" s="641"/>
      <c r="J3833" s="641"/>
      <c r="K3833" s="641"/>
      <c r="L3833" s="642"/>
    </row>
    <row r="3834" spans="1:12" ht="17.100000000000001" customHeight="1">
      <c r="A3834" s="640" t="s">
        <v>14994</v>
      </c>
      <c r="B3834" s="643" t="s">
        <v>14089</v>
      </c>
      <c r="C3834" s="641" t="s">
        <v>14088</v>
      </c>
      <c r="D3834" s="641" t="s">
        <v>14087</v>
      </c>
      <c r="E3834" s="644" t="s">
        <v>14085</v>
      </c>
      <c r="F3834" s="829" t="s">
        <v>14083</v>
      </c>
      <c r="G3834" s="829"/>
      <c r="H3834" s="829" t="s">
        <v>14993</v>
      </c>
      <c r="I3834" s="829"/>
      <c r="J3834" s="829" t="s">
        <v>14082</v>
      </c>
      <c r="K3834" s="829"/>
      <c r="L3834" s="830"/>
    </row>
    <row r="3835" spans="1:12" ht="24" customHeight="1">
      <c r="A3835" s="664" t="s">
        <v>14073</v>
      </c>
      <c r="B3835" s="660" t="s">
        <v>14097</v>
      </c>
      <c r="C3835" s="659" t="s">
        <v>7</v>
      </c>
      <c r="D3835" s="659" t="s">
        <v>11676</v>
      </c>
      <c r="E3835" s="661" t="s">
        <v>26</v>
      </c>
      <c r="F3835" s="831" t="s">
        <v>14995</v>
      </c>
      <c r="G3835" s="831"/>
      <c r="H3835" s="831">
        <v>0.59862800000000005</v>
      </c>
      <c r="I3835" s="831"/>
      <c r="J3835" s="832">
        <v>4.19E-2</v>
      </c>
      <c r="K3835" s="832"/>
      <c r="L3835" s="833"/>
    </row>
    <row r="3836" spans="1:12" ht="17.100000000000001" customHeight="1">
      <c r="A3836" s="645"/>
      <c r="B3836" s="643"/>
      <c r="C3836" s="643"/>
      <c r="D3836" s="643"/>
      <c r="E3836" s="643"/>
      <c r="F3836" s="643"/>
      <c r="G3836" s="643"/>
      <c r="H3836" s="643"/>
      <c r="I3836" s="643"/>
      <c r="J3836" s="643" t="s">
        <v>14990</v>
      </c>
      <c r="K3836" s="643"/>
      <c r="L3836" s="646" t="s">
        <v>15150</v>
      </c>
    </row>
    <row r="3837" spans="1:12">
      <c r="A3837" s="827" t="s">
        <v>14100</v>
      </c>
      <c r="B3837" s="828"/>
      <c r="C3837" s="828"/>
      <c r="D3837" s="828"/>
      <c r="E3837" s="828"/>
      <c r="F3837" s="828"/>
      <c r="G3837" s="828"/>
      <c r="H3837" s="828"/>
      <c r="I3837" s="641"/>
      <c r="J3837" s="641"/>
      <c r="K3837" s="641"/>
      <c r="L3837" s="642"/>
    </row>
    <row r="3838" spans="1:12" ht="17.100000000000001" customHeight="1">
      <c r="A3838" s="640" t="s">
        <v>14994</v>
      </c>
      <c r="B3838" s="643" t="s">
        <v>14089</v>
      </c>
      <c r="C3838" s="641" t="s">
        <v>14088</v>
      </c>
      <c r="D3838" s="641" t="s">
        <v>14087</v>
      </c>
      <c r="E3838" s="644" t="s">
        <v>14085</v>
      </c>
      <c r="F3838" s="829" t="s">
        <v>14083</v>
      </c>
      <c r="G3838" s="829"/>
      <c r="H3838" s="829" t="s">
        <v>14993</v>
      </c>
      <c r="I3838" s="829"/>
      <c r="J3838" s="829" t="s">
        <v>14082</v>
      </c>
      <c r="K3838" s="829"/>
      <c r="L3838" s="830"/>
    </row>
    <row r="3839" spans="1:12" ht="24" customHeight="1">
      <c r="A3839" s="664" t="s">
        <v>14073</v>
      </c>
      <c r="B3839" s="660" t="s">
        <v>14103</v>
      </c>
      <c r="C3839" s="659" t="s">
        <v>7</v>
      </c>
      <c r="D3839" s="659" t="s">
        <v>11501</v>
      </c>
      <c r="E3839" s="661" t="s">
        <v>26</v>
      </c>
      <c r="F3839" s="831" t="s">
        <v>14992</v>
      </c>
      <c r="G3839" s="831"/>
      <c r="H3839" s="831">
        <v>0.59862800000000005</v>
      </c>
      <c r="I3839" s="831"/>
      <c r="J3839" s="832">
        <v>1.3169999999999999</v>
      </c>
      <c r="K3839" s="832"/>
      <c r="L3839" s="833"/>
    </row>
    <row r="3840" spans="1:12" ht="24" customHeight="1">
      <c r="A3840" s="664" t="s">
        <v>14073</v>
      </c>
      <c r="B3840" s="660" t="s">
        <v>14101</v>
      </c>
      <c r="C3840" s="659" t="s">
        <v>7</v>
      </c>
      <c r="D3840" s="659" t="s">
        <v>11582</v>
      </c>
      <c r="E3840" s="661" t="s">
        <v>26</v>
      </c>
      <c r="F3840" s="831" t="s">
        <v>14991</v>
      </c>
      <c r="G3840" s="831"/>
      <c r="H3840" s="831">
        <v>0.59862800000000005</v>
      </c>
      <c r="I3840" s="831"/>
      <c r="J3840" s="832">
        <v>0.20949999999999999</v>
      </c>
      <c r="K3840" s="832"/>
      <c r="L3840" s="833"/>
    </row>
    <row r="3841" spans="1:12" ht="17.100000000000001" customHeight="1">
      <c r="A3841" s="645"/>
      <c r="B3841" s="643"/>
      <c r="C3841" s="643"/>
      <c r="D3841" s="643"/>
      <c r="E3841" s="643"/>
      <c r="F3841" s="643"/>
      <c r="G3841" s="643"/>
      <c r="H3841" s="643"/>
      <c r="I3841" s="643"/>
      <c r="J3841" s="643" t="s">
        <v>14990</v>
      </c>
      <c r="K3841" s="643"/>
      <c r="L3841" s="646" t="s">
        <v>15824</v>
      </c>
    </row>
    <row r="3842" spans="1:12" ht="17.100000000000001" customHeight="1">
      <c r="A3842" s="640" t="s">
        <v>14988</v>
      </c>
      <c r="B3842" s="641"/>
      <c r="C3842" s="641"/>
      <c r="D3842" s="641"/>
      <c r="E3842" s="641"/>
      <c r="F3842" s="641"/>
      <c r="G3842" s="641"/>
      <c r="H3842" s="641"/>
      <c r="I3842" s="641"/>
      <c r="J3842" s="641"/>
      <c r="K3842" s="641"/>
      <c r="L3842" s="642"/>
    </row>
    <row r="3843" spans="1:12" ht="17.100000000000001" customHeight="1">
      <c r="A3843" s="645"/>
      <c r="B3843" s="643"/>
      <c r="C3843" s="643"/>
      <c r="D3843" s="643"/>
      <c r="E3843" s="643"/>
      <c r="F3843" s="643"/>
      <c r="G3843" s="643"/>
      <c r="H3843" s="643"/>
      <c r="I3843" s="643"/>
      <c r="J3843" s="643" t="s">
        <v>14987</v>
      </c>
      <c r="K3843" s="643"/>
      <c r="L3843" s="646" t="s">
        <v>15823</v>
      </c>
    </row>
    <row r="3844" spans="1:12" ht="17.100000000000001" customHeight="1">
      <c r="A3844" s="645"/>
      <c r="B3844" s="643"/>
      <c r="C3844" s="643"/>
      <c r="D3844" s="643"/>
      <c r="E3844" s="643"/>
      <c r="F3844" s="643"/>
      <c r="G3844" s="643"/>
      <c r="H3844" s="643"/>
      <c r="I3844" s="643"/>
      <c r="J3844" s="643" t="s">
        <v>14985</v>
      </c>
      <c r="K3844" s="643" t="s">
        <v>14984</v>
      </c>
      <c r="L3844" s="646" t="s">
        <v>15794</v>
      </c>
    </row>
    <row r="3845" spans="1:12" ht="17.100000000000001" customHeight="1">
      <c r="A3845" s="645"/>
      <c r="B3845" s="643"/>
      <c r="C3845" s="643"/>
      <c r="D3845" s="643"/>
      <c r="E3845" s="643"/>
      <c r="F3845" s="643"/>
      <c r="G3845" s="643"/>
      <c r="H3845" s="643"/>
      <c r="I3845" s="643"/>
      <c r="J3845" s="643" t="s">
        <v>14982</v>
      </c>
      <c r="K3845" s="643"/>
      <c r="L3845" s="646" t="s">
        <v>15822</v>
      </c>
    </row>
    <row r="3846" spans="1:12" ht="17.100000000000001" customHeight="1">
      <c r="A3846" s="645"/>
      <c r="B3846" s="643"/>
      <c r="C3846" s="643"/>
      <c r="D3846" s="643"/>
      <c r="E3846" s="643"/>
      <c r="F3846" s="643"/>
      <c r="G3846" s="643"/>
      <c r="H3846" s="643"/>
      <c r="I3846" s="643"/>
      <c r="J3846" s="643" t="s">
        <v>14980</v>
      </c>
      <c r="K3846" s="643" t="s">
        <v>14873</v>
      </c>
      <c r="L3846" s="646" t="s">
        <v>15821</v>
      </c>
    </row>
    <row r="3847" spans="1:12" ht="17.100000000000001" customHeight="1">
      <c r="A3847" s="645"/>
      <c r="B3847" s="643"/>
      <c r="C3847" s="643"/>
      <c r="D3847" s="643"/>
      <c r="E3847" s="643"/>
      <c r="F3847" s="643"/>
      <c r="G3847" s="643"/>
      <c r="H3847" s="643"/>
      <c r="I3847" s="643"/>
      <c r="J3847" s="643" t="s">
        <v>14978</v>
      </c>
      <c r="K3847" s="643"/>
      <c r="L3847" s="646" t="s">
        <v>15820</v>
      </c>
    </row>
    <row r="3848" spans="1:12" ht="30" customHeight="1">
      <c r="A3848" s="647"/>
      <c r="B3848" s="644"/>
      <c r="C3848" s="644"/>
      <c r="D3848" s="644"/>
      <c r="E3848" s="644"/>
      <c r="F3848" s="644"/>
      <c r="G3848" s="644"/>
      <c r="H3848" s="644"/>
      <c r="I3848" s="644"/>
      <c r="J3848" s="644"/>
      <c r="K3848" s="644"/>
      <c r="L3848" s="648"/>
    </row>
    <row r="3849" spans="1:12" ht="24" customHeight="1">
      <c r="A3849" s="662" t="s">
        <v>15819</v>
      </c>
      <c r="B3849" s="657" t="s">
        <v>14575</v>
      </c>
      <c r="C3849" s="656" t="s">
        <v>7</v>
      </c>
      <c r="D3849" s="656" t="s">
        <v>1366</v>
      </c>
      <c r="E3849" s="658" t="s">
        <v>49</v>
      </c>
      <c r="F3849" s="657"/>
      <c r="G3849" s="657"/>
      <c r="H3849" s="657"/>
      <c r="I3849" s="657"/>
      <c r="J3849" s="657"/>
      <c r="K3849" s="657"/>
      <c r="L3849" s="663"/>
    </row>
    <row r="3850" spans="1:12">
      <c r="A3850" s="827" t="s">
        <v>14098</v>
      </c>
      <c r="B3850" s="828"/>
      <c r="C3850" s="828"/>
      <c r="D3850" s="828"/>
      <c r="E3850" s="828"/>
      <c r="F3850" s="828"/>
      <c r="G3850" s="828"/>
      <c r="H3850" s="828"/>
      <c r="I3850" s="641"/>
      <c r="J3850" s="641"/>
      <c r="K3850" s="641"/>
      <c r="L3850" s="642"/>
    </row>
    <row r="3851" spans="1:12" ht="17.100000000000001" customHeight="1">
      <c r="A3851" s="640" t="s">
        <v>14994</v>
      </c>
      <c r="B3851" s="643" t="s">
        <v>14089</v>
      </c>
      <c r="C3851" s="641" t="s">
        <v>14088</v>
      </c>
      <c r="D3851" s="641" t="s">
        <v>14087</v>
      </c>
      <c r="E3851" s="644" t="s">
        <v>14085</v>
      </c>
      <c r="F3851" s="829" t="s">
        <v>14083</v>
      </c>
      <c r="G3851" s="829"/>
      <c r="H3851" s="829" t="s">
        <v>14993</v>
      </c>
      <c r="I3851" s="829"/>
      <c r="J3851" s="829" t="s">
        <v>14082</v>
      </c>
      <c r="K3851" s="829"/>
      <c r="L3851" s="830"/>
    </row>
    <row r="3852" spans="1:12" ht="36" customHeight="1">
      <c r="A3852" s="664" t="s">
        <v>14073</v>
      </c>
      <c r="B3852" s="660" t="s">
        <v>14352</v>
      </c>
      <c r="C3852" s="659" t="s">
        <v>7</v>
      </c>
      <c r="D3852" s="659" t="s">
        <v>7362</v>
      </c>
      <c r="E3852" s="661" t="s">
        <v>49</v>
      </c>
      <c r="F3852" s="831" t="s">
        <v>15199</v>
      </c>
      <c r="G3852" s="831"/>
      <c r="H3852" s="831">
        <v>1.7E-6</v>
      </c>
      <c r="I3852" s="831"/>
      <c r="J3852" s="832">
        <v>7.0000000000000001E-3</v>
      </c>
      <c r="K3852" s="832"/>
      <c r="L3852" s="833"/>
    </row>
    <row r="3853" spans="1:12" ht="24" customHeight="1">
      <c r="A3853" s="664" t="s">
        <v>14073</v>
      </c>
      <c r="B3853" s="660" t="s">
        <v>14214</v>
      </c>
      <c r="C3853" s="659" t="s">
        <v>7</v>
      </c>
      <c r="D3853" s="659" t="s">
        <v>11569</v>
      </c>
      <c r="E3853" s="661" t="s">
        <v>26</v>
      </c>
      <c r="F3853" s="831" t="s">
        <v>15202</v>
      </c>
      <c r="G3853" s="831"/>
      <c r="H3853" s="831">
        <v>2.0854600000000001E-2</v>
      </c>
      <c r="I3853" s="831"/>
      <c r="J3853" s="832">
        <v>1.38E-2</v>
      </c>
      <c r="K3853" s="832"/>
      <c r="L3853" s="833"/>
    </row>
    <row r="3854" spans="1:12" ht="24" customHeight="1">
      <c r="A3854" s="664" t="s">
        <v>14073</v>
      </c>
      <c r="B3854" s="660" t="s">
        <v>14213</v>
      </c>
      <c r="C3854" s="659" t="s">
        <v>7</v>
      </c>
      <c r="D3854" s="659" t="s">
        <v>11595</v>
      </c>
      <c r="E3854" s="661" t="s">
        <v>26</v>
      </c>
      <c r="F3854" s="831" t="s">
        <v>15028</v>
      </c>
      <c r="G3854" s="831"/>
      <c r="H3854" s="831">
        <v>2.0854600000000001E-2</v>
      </c>
      <c r="I3854" s="831"/>
      <c r="J3854" s="832">
        <v>2.0000000000000001E-4</v>
      </c>
      <c r="K3854" s="832"/>
      <c r="L3854" s="833"/>
    </row>
    <row r="3855" spans="1:12" ht="24" customHeight="1">
      <c r="A3855" s="664" t="s">
        <v>14073</v>
      </c>
      <c r="B3855" s="660" t="s">
        <v>14102</v>
      </c>
      <c r="C3855" s="659" t="s">
        <v>7</v>
      </c>
      <c r="D3855" s="659" t="s">
        <v>11571</v>
      </c>
      <c r="E3855" s="661" t="s">
        <v>26</v>
      </c>
      <c r="F3855" s="831" t="s">
        <v>15001</v>
      </c>
      <c r="G3855" s="831"/>
      <c r="H3855" s="831">
        <v>1.4981741</v>
      </c>
      <c r="I3855" s="831"/>
      <c r="J3855" s="832">
        <v>1.4381999999999999</v>
      </c>
      <c r="K3855" s="832"/>
      <c r="L3855" s="833"/>
    </row>
    <row r="3856" spans="1:12" ht="24" customHeight="1">
      <c r="A3856" s="664" t="s">
        <v>14073</v>
      </c>
      <c r="B3856" s="660" t="s">
        <v>14099</v>
      </c>
      <c r="C3856" s="659" t="s">
        <v>7</v>
      </c>
      <c r="D3856" s="659" t="s">
        <v>11597</v>
      </c>
      <c r="E3856" s="661" t="s">
        <v>26</v>
      </c>
      <c r="F3856" s="831" t="s">
        <v>15000</v>
      </c>
      <c r="G3856" s="831"/>
      <c r="H3856" s="831">
        <v>1.4981741</v>
      </c>
      <c r="I3856" s="831"/>
      <c r="J3856" s="832">
        <v>0.74909999999999999</v>
      </c>
      <c r="K3856" s="832"/>
      <c r="L3856" s="833"/>
    </row>
    <row r="3857" spans="1:12" ht="24" customHeight="1">
      <c r="A3857" s="664" t="s">
        <v>14073</v>
      </c>
      <c r="B3857" s="660" t="s">
        <v>14146</v>
      </c>
      <c r="C3857" s="659" t="s">
        <v>7</v>
      </c>
      <c r="D3857" s="659" t="s">
        <v>11575</v>
      </c>
      <c r="E3857" s="661" t="s">
        <v>26</v>
      </c>
      <c r="F3857" s="831" t="s">
        <v>15058</v>
      </c>
      <c r="G3857" s="831"/>
      <c r="H3857" s="831">
        <v>1.4981741</v>
      </c>
      <c r="I3857" s="831"/>
      <c r="J3857" s="832">
        <v>1.5281</v>
      </c>
      <c r="K3857" s="832"/>
      <c r="L3857" s="833"/>
    </row>
    <row r="3858" spans="1:12" ht="24" customHeight="1">
      <c r="A3858" s="664" t="s">
        <v>14073</v>
      </c>
      <c r="B3858" s="660" t="s">
        <v>14145</v>
      </c>
      <c r="C3858" s="659" t="s">
        <v>7</v>
      </c>
      <c r="D3858" s="659" t="s">
        <v>11601</v>
      </c>
      <c r="E3858" s="661" t="s">
        <v>26</v>
      </c>
      <c r="F3858" s="831" t="s">
        <v>15057</v>
      </c>
      <c r="G3858" s="831"/>
      <c r="H3858" s="831">
        <v>1.4981741</v>
      </c>
      <c r="I3858" s="831"/>
      <c r="J3858" s="832">
        <v>0.56930000000000003</v>
      </c>
      <c r="K3858" s="832"/>
      <c r="L3858" s="833"/>
    </row>
    <row r="3859" spans="1:12" ht="17.100000000000001" customHeight="1">
      <c r="A3859" s="645"/>
      <c r="B3859" s="643"/>
      <c r="C3859" s="643"/>
      <c r="D3859" s="643"/>
      <c r="E3859" s="643"/>
      <c r="F3859" s="643"/>
      <c r="G3859" s="643"/>
      <c r="H3859" s="643"/>
      <c r="I3859" s="643"/>
      <c r="J3859" s="643" t="s">
        <v>14990</v>
      </c>
      <c r="K3859" s="643"/>
      <c r="L3859" s="646" t="s">
        <v>15818</v>
      </c>
    </row>
    <row r="3860" spans="1:12">
      <c r="A3860" s="827" t="s">
        <v>14092</v>
      </c>
      <c r="B3860" s="828"/>
      <c r="C3860" s="828"/>
      <c r="D3860" s="828"/>
      <c r="E3860" s="828"/>
      <c r="F3860" s="828"/>
      <c r="G3860" s="828"/>
      <c r="H3860" s="828"/>
      <c r="I3860" s="641"/>
      <c r="J3860" s="641"/>
      <c r="K3860" s="641"/>
      <c r="L3860" s="642"/>
    </row>
    <row r="3861" spans="1:12" ht="17.100000000000001" customHeight="1">
      <c r="A3861" s="640" t="s">
        <v>14994</v>
      </c>
      <c r="B3861" s="643" t="s">
        <v>14089</v>
      </c>
      <c r="C3861" s="641" t="s">
        <v>14088</v>
      </c>
      <c r="D3861" s="641" t="s">
        <v>14087</v>
      </c>
      <c r="E3861" s="644" t="s">
        <v>14085</v>
      </c>
      <c r="F3861" s="829" t="s">
        <v>14083</v>
      </c>
      <c r="G3861" s="829"/>
      <c r="H3861" s="829" t="s">
        <v>14993</v>
      </c>
      <c r="I3861" s="829"/>
      <c r="J3861" s="829" t="s">
        <v>14082</v>
      </c>
      <c r="K3861" s="829"/>
      <c r="L3861" s="830"/>
    </row>
    <row r="3862" spans="1:12" ht="24" customHeight="1">
      <c r="A3862" s="664" t="s">
        <v>14073</v>
      </c>
      <c r="B3862" s="660" t="s">
        <v>14231</v>
      </c>
      <c r="C3862" s="659" t="s">
        <v>7</v>
      </c>
      <c r="D3862" s="659" t="s">
        <v>14045</v>
      </c>
      <c r="E3862" s="661" t="s">
        <v>26</v>
      </c>
      <c r="F3862" s="831" t="s">
        <v>15195</v>
      </c>
      <c r="G3862" s="831"/>
      <c r="H3862" s="831">
        <v>2.0970599999999999E-2</v>
      </c>
      <c r="I3862" s="831"/>
      <c r="J3862" s="832">
        <v>0.1007</v>
      </c>
      <c r="K3862" s="832"/>
      <c r="L3862" s="833"/>
    </row>
    <row r="3863" spans="1:12" ht="24" customHeight="1">
      <c r="A3863" s="664" t="s">
        <v>14073</v>
      </c>
      <c r="B3863" s="660" t="s">
        <v>14210</v>
      </c>
      <c r="C3863" s="659" t="s">
        <v>7</v>
      </c>
      <c r="D3863" s="659" t="s">
        <v>6795</v>
      </c>
      <c r="E3863" s="661" t="s">
        <v>26</v>
      </c>
      <c r="F3863" s="831" t="s">
        <v>14998</v>
      </c>
      <c r="G3863" s="831"/>
      <c r="H3863" s="831">
        <v>1.5198411999999999</v>
      </c>
      <c r="I3863" s="831"/>
      <c r="J3863" s="832">
        <v>10.562900000000001</v>
      </c>
      <c r="K3863" s="832"/>
      <c r="L3863" s="833"/>
    </row>
    <row r="3864" spans="1:12" ht="24" customHeight="1">
      <c r="A3864" s="664" t="s">
        <v>14073</v>
      </c>
      <c r="B3864" s="660" t="s">
        <v>14144</v>
      </c>
      <c r="C3864" s="659" t="s">
        <v>7</v>
      </c>
      <c r="D3864" s="659" t="s">
        <v>10168</v>
      </c>
      <c r="E3864" s="661" t="s">
        <v>26</v>
      </c>
      <c r="F3864" s="831" t="s">
        <v>15055</v>
      </c>
      <c r="G3864" s="831"/>
      <c r="H3864" s="831">
        <v>1.5198411999999999</v>
      </c>
      <c r="I3864" s="831"/>
      <c r="J3864" s="832">
        <v>7.8575999999999997</v>
      </c>
      <c r="K3864" s="832"/>
      <c r="L3864" s="833"/>
    </row>
    <row r="3865" spans="1:12" ht="17.100000000000001" customHeight="1">
      <c r="A3865" s="645"/>
      <c r="B3865" s="643"/>
      <c r="C3865" s="643"/>
      <c r="D3865" s="643"/>
      <c r="E3865" s="643"/>
      <c r="F3865" s="643"/>
      <c r="G3865" s="643"/>
      <c r="H3865" s="643"/>
      <c r="I3865" s="643"/>
      <c r="J3865" s="643" t="s">
        <v>14990</v>
      </c>
      <c r="K3865" s="643"/>
      <c r="L3865" s="646" t="s">
        <v>15817</v>
      </c>
    </row>
    <row r="3866" spans="1:12">
      <c r="A3866" s="827" t="s">
        <v>14071</v>
      </c>
      <c r="B3866" s="828"/>
      <c r="C3866" s="828"/>
      <c r="D3866" s="828"/>
      <c r="E3866" s="828"/>
      <c r="F3866" s="828"/>
      <c r="G3866" s="828"/>
      <c r="H3866" s="828"/>
      <c r="I3866" s="641"/>
      <c r="J3866" s="641"/>
      <c r="K3866" s="641"/>
      <c r="L3866" s="642"/>
    </row>
    <row r="3867" spans="1:12" ht="17.100000000000001" customHeight="1">
      <c r="A3867" s="640" t="s">
        <v>14994</v>
      </c>
      <c r="B3867" s="643" t="s">
        <v>14089</v>
      </c>
      <c r="C3867" s="641" t="s">
        <v>14088</v>
      </c>
      <c r="D3867" s="641" t="s">
        <v>14087</v>
      </c>
      <c r="E3867" s="644" t="s">
        <v>14085</v>
      </c>
      <c r="F3867" s="829" t="s">
        <v>14083</v>
      </c>
      <c r="G3867" s="829"/>
      <c r="H3867" s="829" t="s">
        <v>14993</v>
      </c>
      <c r="I3867" s="829"/>
      <c r="J3867" s="829" t="s">
        <v>14082</v>
      </c>
      <c r="K3867" s="829"/>
      <c r="L3867" s="830"/>
    </row>
    <row r="3868" spans="1:12" ht="24" customHeight="1">
      <c r="A3868" s="664" t="s">
        <v>14073</v>
      </c>
      <c r="B3868" s="660" t="s">
        <v>14573</v>
      </c>
      <c r="C3868" s="659" t="s">
        <v>7</v>
      </c>
      <c r="D3868" s="659" t="s">
        <v>8053</v>
      </c>
      <c r="E3868" s="661" t="s">
        <v>49</v>
      </c>
      <c r="F3868" s="831" t="s">
        <v>15816</v>
      </c>
      <c r="G3868" s="831"/>
      <c r="H3868" s="831">
        <v>1</v>
      </c>
      <c r="I3868" s="831"/>
      <c r="J3868" s="832">
        <v>161.33000000000001</v>
      </c>
      <c r="K3868" s="832"/>
      <c r="L3868" s="833"/>
    </row>
    <row r="3869" spans="1:12" ht="24" customHeight="1">
      <c r="A3869" s="664" t="s">
        <v>14073</v>
      </c>
      <c r="B3869" s="660" t="s">
        <v>14361</v>
      </c>
      <c r="C3869" s="659" t="s">
        <v>7</v>
      </c>
      <c r="D3869" s="659" t="s">
        <v>5510</v>
      </c>
      <c r="E3869" s="661" t="s">
        <v>14118</v>
      </c>
      <c r="F3869" s="831" t="s">
        <v>15176</v>
      </c>
      <c r="G3869" s="831"/>
      <c r="H3869" s="831">
        <v>4.5843999999999998E-3</v>
      </c>
      <c r="I3869" s="831"/>
      <c r="J3869" s="832">
        <v>0.28189999999999998</v>
      </c>
      <c r="K3869" s="832"/>
      <c r="L3869" s="833"/>
    </row>
    <row r="3870" spans="1:12" ht="24" customHeight="1">
      <c r="A3870" s="664" t="s">
        <v>14073</v>
      </c>
      <c r="B3870" s="660" t="s">
        <v>14313</v>
      </c>
      <c r="C3870" s="659" t="s">
        <v>7</v>
      </c>
      <c r="D3870" s="659" t="s">
        <v>5893</v>
      </c>
      <c r="E3870" s="661" t="s">
        <v>21</v>
      </c>
      <c r="F3870" s="831" t="s">
        <v>15181</v>
      </c>
      <c r="G3870" s="831"/>
      <c r="H3870" s="831">
        <v>1.5439582000000001</v>
      </c>
      <c r="I3870" s="831"/>
      <c r="J3870" s="832">
        <v>0.75649999999999995</v>
      </c>
      <c r="K3870" s="832"/>
      <c r="L3870" s="833"/>
    </row>
    <row r="3871" spans="1:12" ht="24" customHeight="1">
      <c r="A3871" s="664" t="s">
        <v>14073</v>
      </c>
      <c r="B3871" s="660" t="s">
        <v>14107</v>
      </c>
      <c r="C3871" s="659" t="s">
        <v>7</v>
      </c>
      <c r="D3871" s="659" t="s">
        <v>6262</v>
      </c>
      <c r="E3871" s="661" t="s">
        <v>14106</v>
      </c>
      <c r="F3871" s="831" t="s">
        <v>15186</v>
      </c>
      <c r="G3871" s="831"/>
      <c r="H3871" s="831">
        <v>6.0676000000000003E-3</v>
      </c>
      <c r="I3871" s="831"/>
      <c r="J3871" s="832">
        <v>4.8999999999999998E-3</v>
      </c>
      <c r="K3871" s="832"/>
      <c r="L3871" s="833"/>
    </row>
    <row r="3872" spans="1:12" ht="17.100000000000001" customHeight="1">
      <c r="A3872" s="645"/>
      <c r="B3872" s="643"/>
      <c r="C3872" s="643"/>
      <c r="D3872" s="643"/>
      <c r="E3872" s="643"/>
      <c r="F3872" s="643"/>
      <c r="G3872" s="643"/>
      <c r="H3872" s="643"/>
      <c r="I3872" s="643"/>
      <c r="J3872" s="643" t="s">
        <v>14990</v>
      </c>
      <c r="K3872" s="643"/>
      <c r="L3872" s="646" t="s">
        <v>15815</v>
      </c>
    </row>
    <row r="3873" spans="1:12">
      <c r="A3873" s="827" t="s">
        <v>14094</v>
      </c>
      <c r="B3873" s="828"/>
      <c r="C3873" s="828"/>
      <c r="D3873" s="828"/>
      <c r="E3873" s="828"/>
      <c r="F3873" s="828"/>
      <c r="G3873" s="828"/>
      <c r="H3873" s="828"/>
      <c r="I3873" s="641"/>
      <c r="J3873" s="641"/>
      <c r="K3873" s="641"/>
      <c r="L3873" s="642"/>
    </row>
    <row r="3874" spans="1:12" ht="17.100000000000001" customHeight="1">
      <c r="A3874" s="640" t="s">
        <v>14994</v>
      </c>
      <c r="B3874" s="643" t="s">
        <v>14089</v>
      </c>
      <c r="C3874" s="641" t="s">
        <v>14088</v>
      </c>
      <c r="D3874" s="641" t="s">
        <v>14087</v>
      </c>
      <c r="E3874" s="644" t="s">
        <v>14085</v>
      </c>
      <c r="F3874" s="829" t="s">
        <v>14083</v>
      </c>
      <c r="G3874" s="829"/>
      <c r="H3874" s="829" t="s">
        <v>14993</v>
      </c>
      <c r="I3874" s="829"/>
      <c r="J3874" s="829" t="s">
        <v>14082</v>
      </c>
      <c r="K3874" s="829"/>
      <c r="L3874" s="830"/>
    </row>
    <row r="3875" spans="1:12" ht="24" customHeight="1">
      <c r="A3875" s="664" t="s">
        <v>14073</v>
      </c>
      <c r="B3875" s="660" t="s">
        <v>14095</v>
      </c>
      <c r="C3875" s="659" t="s">
        <v>7</v>
      </c>
      <c r="D3875" s="659" t="s">
        <v>11736</v>
      </c>
      <c r="E3875" s="661" t="s">
        <v>26</v>
      </c>
      <c r="F3875" s="831" t="s">
        <v>14996</v>
      </c>
      <c r="G3875" s="831"/>
      <c r="H3875" s="831">
        <v>3.0172026999999999</v>
      </c>
      <c r="I3875" s="831"/>
      <c r="J3875" s="832">
        <v>2.1421999999999999</v>
      </c>
      <c r="K3875" s="832"/>
      <c r="L3875" s="833"/>
    </row>
    <row r="3876" spans="1:12" ht="17.100000000000001" customHeight="1">
      <c r="A3876" s="645"/>
      <c r="B3876" s="643"/>
      <c r="C3876" s="643"/>
      <c r="D3876" s="643"/>
      <c r="E3876" s="643"/>
      <c r="F3876" s="643"/>
      <c r="G3876" s="643"/>
      <c r="H3876" s="643"/>
      <c r="I3876" s="643"/>
      <c r="J3876" s="643" t="s">
        <v>14990</v>
      </c>
      <c r="K3876" s="643"/>
      <c r="L3876" s="646" t="s">
        <v>15814</v>
      </c>
    </row>
    <row r="3877" spans="1:12">
      <c r="A3877" s="827" t="s">
        <v>14096</v>
      </c>
      <c r="B3877" s="828"/>
      <c r="C3877" s="828"/>
      <c r="D3877" s="828"/>
      <c r="E3877" s="828"/>
      <c r="F3877" s="828"/>
      <c r="G3877" s="828"/>
      <c r="H3877" s="828"/>
      <c r="I3877" s="641"/>
      <c r="J3877" s="641"/>
      <c r="K3877" s="641"/>
      <c r="L3877" s="642"/>
    </row>
    <row r="3878" spans="1:12" ht="17.100000000000001" customHeight="1">
      <c r="A3878" s="640" t="s">
        <v>14994</v>
      </c>
      <c r="B3878" s="643" t="s">
        <v>14089</v>
      </c>
      <c r="C3878" s="641" t="s">
        <v>14088</v>
      </c>
      <c r="D3878" s="641" t="s">
        <v>14087</v>
      </c>
      <c r="E3878" s="644" t="s">
        <v>14085</v>
      </c>
      <c r="F3878" s="829" t="s">
        <v>14083</v>
      </c>
      <c r="G3878" s="829"/>
      <c r="H3878" s="829" t="s">
        <v>14993</v>
      </c>
      <c r="I3878" s="829"/>
      <c r="J3878" s="829" t="s">
        <v>14082</v>
      </c>
      <c r="K3878" s="829"/>
      <c r="L3878" s="830"/>
    </row>
    <row r="3879" spans="1:12" ht="24" customHeight="1">
      <c r="A3879" s="664" t="s">
        <v>14073</v>
      </c>
      <c r="B3879" s="660" t="s">
        <v>14097</v>
      </c>
      <c r="C3879" s="659" t="s">
        <v>7</v>
      </c>
      <c r="D3879" s="659" t="s">
        <v>11676</v>
      </c>
      <c r="E3879" s="661" t="s">
        <v>26</v>
      </c>
      <c r="F3879" s="831" t="s">
        <v>14995</v>
      </c>
      <c r="G3879" s="831"/>
      <c r="H3879" s="831">
        <v>3.0172026999999999</v>
      </c>
      <c r="I3879" s="831"/>
      <c r="J3879" s="832">
        <v>0.2112</v>
      </c>
      <c r="K3879" s="832"/>
      <c r="L3879" s="833"/>
    </row>
    <row r="3880" spans="1:12" ht="17.100000000000001" customHeight="1">
      <c r="A3880" s="645"/>
      <c r="B3880" s="643"/>
      <c r="C3880" s="643"/>
      <c r="D3880" s="643"/>
      <c r="E3880" s="643"/>
      <c r="F3880" s="643"/>
      <c r="G3880" s="643"/>
      <c r="H3880" s="643"/>
      <c r="I3880" s="643"/>
      <c r="J3880" s="643" t="s">
        <v>14990</v>
      </c>
      <c r="K3880" s="643"/>
      <c r="L3880" s="646" t="s">
        <v>15010</v>
      </c>
    </row>
    <row r="3881" spans="1:12">
      <c r="A3881" s="827" t="s">
        <v>14100</v>
      </c>
      <c r="B3881" s="828"/>
      <c r="C3881" s="828"/>
      <c r="D3881" s="828"/>
      <c r="E3881" s="828"/>
      <c r="F3881" s="828"/>
      <c r="G3881" s="828"/>
      <c r="H3881" s="828"/>
      <c r="I3881" s="641"/>
      <c r="J3881" s="641"/>
      <c r="K3881" s="641"/>
      <c r="L3881" s="642"/>
    </row>
    <row r="3882" spans="1:12" ht="17.100000000000001" customHeight="1">
      <c r="A3882" s="640" t="s">
        <v>14994</v>
      </c>
      <c r="B3882" s="643" t="s">
        <v>14089</v>
      </c>
      <c r="C3882" s="641" t="s">
        <v>14088</v>
      </c>
      <c r="D3882" s="641" t="s">
        <v>14087</v>
      </c>
      <c r="E3882" s="644" t="s">
        <v>14085</v>
      </c>
      <c r="F3882" s="829" t="s">
        <v>14083</v>
      </c>
      <c r="G3882" s="829"/>
      <c r="H3882" s="829" t="s">
        <v>14993</v>
      </c>
      <c r="I3882" s="829"/>
      <c r="J3882" s="829" t="s">
        <v>14082</v>
      </c>
      <c r="K3882" s="829"/>
      <c r="L3882" s="830"/>
    </row>
    <row r="3883" spans="1:12" ht="24" customHeight="1">
      <c r="A3883" s="664" t="s">
        <v>14073</v>
      </c>
      <c r="B3883" s="660" t="s">
        <v>14103</v>
      </c>
      <c r="C3883" s="659" t="s">
        <v>7</v>
      </c>
      <c r="D3883" s="659" t="s">
        <v>11501</v>
      </c>
      <c r="E3883" s="661" t="s">
        <v>26</v>
      </c>
      <c r="F3883" s="831" t="s">
        <v>14992</v>
      </c>
      <c r="G3883" s="831"/>
      <c r="H3883" s="831">
        <v>3.0172026999999999</v>
      </c>
      <c r="I3883" s="831"/>
      <c r="J3883" s="832">
        <v>6.6378000000000004</v>
      </c>
      <c r="K3883" s="832"/>
      <c r="L3883" s="833"/>
    </row>
    <row r="3884" spans="1:12" ht="24" customHeight="1">
      <c r="A3884" s="664" t="s">
        <v>14073</v>
      </c>
      <c r="B3884" s="660" t="s">
        <v>14101</v>
      </c>
      <c r="C3884" s="659" t="s">
        <v>7</v>
      </c>
      <c r="D3884" s="659" t="s">
        <v>11582</v>
      </c>
      <c r="E3884" s="661" t="s">
        <v>26</v>
      </c>
      <c r="F3884" s="831" t="s">
        <v>14991</v>
      </c>
      <c r="G3884" s="831"/>
      <c r="H3884" s="831">
        <v>3.0172026999999999</v>
      </c>
      <c r="I3884" s="831"/>
      <c r="J3884" s="832">
        <v>1.056</v>
      </c>
      <c r="K3884" s="832"/>
      <c r="L3884" s="833"/>
    </row>
    <row r="3885" spans="1:12" ht="17.100000000000001" customHeight="1">
      <c r="A3885" s="645"/>
      <c r="B3885" s="643"/>
      <c r="C3885" s="643"/>
      <c r="D3885" s="643"/>
      <c r="E3885" s="643"/>
      <c r="F3885" s="643"/>
      <c r="G3885" s="643"/>
      <c r="H3885" s="643"/>
      <c r="I3885" s="643"/>
      <c r="J3885" s="643" t="s">
        <v>14990</v>
      </c>
      <c r="K3885" s="643"/>
      <c r="L3885" s="646" t="s">
        <v>15813</v>
      </c>
    </row>
    <row r="3886" spans="1:12" ht="17.100000000000001" customHeight="1">
      <c r="A3886" s="640" t="s">
        <v>14988</v>
      </c>
      <c r="B3886" s="641"/>
      <c r="C3886" s="641"/>
      <c r="D3886" s="641"/>
      <c r="E3886" s="641"/>
      <c r="F3886" s="641"/>
      <c r="G3886" s="641"/>
      <c r="H3886" s="641"/>
      <c r="I3886" s="641"/>
      <c r="J3886" s="641"/>
      <c r="K3886" s="641"/>
      <c r="L3886" s="642"/>
    </row>
    <row r="3887" spans="1:12" ht="17.100000000000001" customHeight="1">
      <c r="A3887" s="645"/>
      <c r="B3887" s="643"/>
      <c r="C3887" s="643"/>
      <c r="D3887" s="643"/>
      <c r="E3887" s="643"/>
      <c r="F3887" s="643"/>
      <c r="G3887" s="643"/>
      <c r="H3887" s="643"/>
      <c r="I3887" s="643"/>
      <c r="J3887" s="643" t="s">
        <v>14987</v>
      </c>
      <c r="K3887" s="643"/>
      <c r="L3887" s="646" t="s">
        <v>15812</v>
      </c>
    </row>
    <row r="3888" spans="1:12" ht="17.100000000000001" customHeight="1">
      <c r="A3888" s="645"/>
      <c r="B3888" s="643"/>
      <c r="C3888" s="643"/>
      <c r="D3888" s="643"/>
      <c r="E3888" s="643"/>
      <c r="F3888" s="643"/>
      <c r="G3888" s="643"/>
      <c r="H3888" s="643"/>
      <c r="I3888" s="643"/>
      <c r="J3888" s="643" t="s">
        <v>14985</v>
      </c>
      <c r="K3888" s="643" t="s">
        <v>14984</v>
      </c>
      <c r="L3888" s="646" t="s">
        <v>15811</v>
      </c>
    </row>
    <row r="3889" spans="1:12" ht="17.100000000000001" customHeight="1">
      <c r="A3889" s="645"/>
      <c r="B3889" s="643"/>
      <c r="C3889" s="643"/>
      <c r="D3889" s="643"/>
      <c r="E3889" s="643"/>
      <c r="F3889" s="643"/>
      <c r="G3889" s="643"/>
      <c r="H3889" s="643"/>
      <c r="I3889" s="643"/>
      <c r="J3889" s="643" t="s">
        <v>14982</v>
      </c>
      <c r="K3889" s="643"/>
      <c r="L3889" s="646" t="s">
        <v>15810</v>
      </c>
    </row>
    <row r="3890" spans="1:12" ht="17.100000000000001" customHeight="1">
      <c r="A3890" s="645"/>
      <c r="B3890" s="643"/>
      <c r="C3890" s="643"/>
      <c r="D3890" s="643"/>
      <c r="E3890" s="643"/>
      <c r="F3890" s="643"/>
      <c r="G3890" s="643"/>
      <c r="H3890" s="643"/>
      <c r="I3890" s="643"/>
      <c r="J3890" s="643" t="s">
        <v>14980</v>
      </c>
      <c r="K3890" s="643" t="s">
        <v>14873</v>
      </c>
      <c r="L3890" s="646" t="s">
        <v>15809</v>
      </c>
    </row>
    <row r="3891" spans="1:12" ht="17.100000000000001" customHeight="1">
      <c r="A3891" s="645"/>
      <c r="B3891" s="643"/>
      <c r="C3891" s="643"/>
      <c r="D3891" s="643"/>
      <c r="E3891" s="643"/>
      <c r="F3891" s="643"/>
      <c r="G3891" s="643"/>
      <c r="H3891" s="643"/>
      <c r="I3891" s="643"/>
      <c r="J3891" s="643" t="s">
        <v>14978</v>
      </c>
      <c r="K3891" s="643"/>
      <c r="L3891" s="646" t="s">
        <v>15808</v>
      </c>
    </row>
    <row r="3892" spans="1:12" ht="30" customHeight="1">
      <c r="A3892" s="647"/>
      <c r="B3892" s="644"/>
      <c r="C3892" s="644"/>
      <c r="D3892" s="644"/>
      <c r="E3892" s="644"/>
      <c r="F3892" s="644"/>
      <c r="G3892" s="644"/>
      <c r="H3892" s="644"/>
      <c r="I3892" s="644"/>
      <c r="J3892" s="644"/>
      <c r="K3892" s="644"/>
      <c r="L3892" s="648"/>
    </row>
    <row r="3893" spans="1:12" ht="36" customHeight="1">
      <c r="A3893" s="662" t="s">
        <v>15807</v>
      </c>
      <c r="B3893" s="657" t="s">
        <v>14571</v>
      </c>
      <c r="C3893" s="656" t="s">
        <v>7</v>
      </c>
      <c r="D3893" s="656" t="s">
        <v>1318</v>
      </c>
      <c r="E3893" s="658" t="s">
        <v>14183</v>
      </c>
      <c r="F3893" s="657"/>
      <c r="G3893" s="657"/>
      <c r="H3893" s="657"/>
      <c r="I3893" s="657"/>
      <c r="J3893" s="657"/>
      <c r="K3893" s="657"/>
      <c r="L3893" s="663"/>
    </row>
    <row r="3894" spans="1:12">
      <c r="A3894" s="827" t="s">
        <v>14098</v>
      </c>
      <c r="B3894" s="828"/>
      <c r="C3894" s="828"/>
      <c r="D3894" s="828"/>
      <c r="E3894" s="828"/>
      <c r="F3894" s="828"/>
      <c r="G3894" s="828"/>
      <c r="H3894" s="828"/>
      <c r="I3894" s="641"/>
      <c r="J3894" s="641"/>
      <c r="K3894" s="641"/>
      <c r="L3894" s="642"/>
    </row>
    <row r="3895" spans="1:12" ht="17.100000000000001" customHeight="1">
      <c r="A3895" s="640" t="s">
        <v>14994</v>
      </c>
      <c r="B3895" s="643" t="s">
        <v>14089</v>
      </c>
      <c r="C3895" s="641" t="s">
        <v>14088</v>
      </c>
      <c r="D3895" s="641" t="s">
        <v>14087</v>
      </c>
      <c r="E3895" s="644" t="s">
        <v>14085</v>
      </c>
      <c r="F3895" s="829" t="s">
        <v>14083</v>
      </c>
      <c r="G3895" s="829"/>
      <c r="H3895" s="829" t="s">
        <v>14993</v>
      </c>
      <c r="I3895" s="829"/>
      <c r="J3895" s="829" t="s">
        <v>14082</v>
      </c>
      <c r="K3895" s="829"/>
      <c r="L3895" s="830"/>
    </row>
    <row r="3896" spans="1:12" ht="48" customHeight="1">
      <c r="A3896" s="664" t="s">
        <v>14073</v>
      </c>
      <c r="B3896" s="660" t="s">
        <v>14325</v>
      </c>
      <c r="C3896" s="659" t="s">
        <v>7</v>
      </c>
      <c r="D3896" s="659" t="s">
        <v>8855</v>
      </c>
      <c r="E3896" s="661" t="s">
        <v>49</v>
      </c>
      <c r="F3896" s="831" t="s">
        <v>15806</v>
      </c>
      <c r="G3896" s="831"/>
      <c r="H3896" s="831">
        <v>2.9999999999999999E-7</v>
      </c>
      <c r="I3896" s="831"/>
      <c r="J3896" s="832">
        <v>6.4399999999999999E-2</v>
      </c>
      <c r="K3896" s="832"/>
      <c r="L3896" s="833"/>
    </row>
    <row r="3897" spans="1:12" ht="24" customHeight="1">
      <c r="A3897" s="664" t="s">
        <v>14073</v>
      </c>
      <c r="B3897" s="660" t="s">
        <v>14214</v>
      </c>
      <c r="C3897" s="659" t="s">
        <v>7</v>
      </c>
      <c r="D3897" s="659" t="s">
        <v>11569</v>
      </c>
      <c r="E3897" s="661" t="s">
        <v>26</v>
      </c>
      <c r="F3897" s="831" t="s">
        <v>15202</v>
      </c>
      <c r="G3897" s="831"/>
      <c r="H3897" s="831">
        <v>6.8704999999999999E-3</v>
      </c>
      <c r="I3897" s="831"/>
      <c r="J3897" s="832">
        <v>4.4999999999999997E-3</v>
      </c>
      <c r="K3897" s="832"/>
      <c r="L3897" s="833"/>
    </row>
    <row r="3898" spans="1:12" ht="24" customHeight="1">
      <c r="A3898" s="664" t="s">
        <v>14073</v>
      </c>
      <c r="B3898" s="660" t="s">
        <v>14213</v>
      </c>
      <c r="C3898" s="659" t="s">
        <v>7</v>
      </c>
      <c r="D3898" s="659" t="s">
        <v>11595</v>
      </c>
      <c r="E3898" s="661" t="s">
        <v>26</v>
      </c>
      <c r="F3898" s="831" t="s">
        <v>15028</v>
      </c>
      <c r="G3898" s="831"/>
      <c r="H3898" s="831">
        <v>6.8704999999999999E-3</v>
      </c>
      <c r="I3898" s="831"/>
      <c r="J3898" s="832">
        <v>1E-4</v>
      </c>
      <c r="K3898" s="832"/>
      <c r="L3898" s="833"/>
    </row>
    <row r="3899" spans="1:12" ht="24" customHeight="1">
      <c r="A3899" s="664" t="s">
        <v>14073</v>
      </c>
      <c r="B3899" s="660" t="s">
        <v>14235</v>
      </c>
      <c r="C3899" s="659" t="s">
        <v>7</v>
      </c>
      <c r="D3899" s="659" t="s">
        <v>9915</v>
      </c>
      <c r="E3899" s="661" t="s">
        <v>49</v>
      </c>
      <c r="F3899" s="831" t="s">
        <v>15805</v>
      </c>
      <c r="G3899" s="831"/>
      <c r="H3899" s="831">
        <v>2.9999999999999999E-7</v>
      </c>
      <c r="I3899" s="831"/>
      <c r="J3899" s="832">
        <v>0.15179999999999999</v>
      </c>
      <c r="K3899" s="832"/>
      <c r="L3899" s="833"/>
    </row>
    <row r="3900" spans="1:12" ht="24" customHeight="1">
      <c r="A3900" s="664" t="s">
        <v>14073</v>
      </c>
      <c r="B3900" s="660" t="s">
        <v>14146</v>
      </c>
      <c r="C3900" s="659" t="s">
        <v>7</v>
      </c>
      <c r="D3900" s="659" t="s">
        <v>11575</v>
      </c>
      <c r="E3900" s="661" t="s">
        <v>26</v>
      </c>
      <c r="F3900" s="831" t="s">
        <v>15058</v>
      </c>
      <c r="G3900" s="831"/>
      <c r="H3900" s="831">
        <v>3.4352300000000002E-2</v>
      </c>
      <c r="I3900" s="831"/>
      <c r="J3900" s="832">
        <v>3.5000000000000003E-2</v>
      </c>
      <c r="K3900" s="832"/>
      <c r="L3900" s="833"/>
    </row>
    <row r="3901" spans="1:12" ht="24" customHeight="1">
      <c r="A3901" s="664" t="s">
        <v>14073</v>
      </c>
      <c r="B3901" s="660" t="s">
        <v>14145</v>
      </c>
      <c r="C3901" s="659" t="s">
        <v>7</v>
      </c>
      <c r="D3901" s="659" t="s">
        <v>11601</v>
      </c>
      <c r="E3901" s="661" t="s">
        <v>26</v>
      </c>
      <c r="F3901" s="831" t="s">
        <v>15057</v>
      </c>
      <c r="G3901" s="831"/>
      <c r="H3901" s="831">
        <v>3.4352300000000002E-2</v>
      </c>
      <c r="I3901" s="831"/>
      <c r="J3901" s="832">
        <v>1.3100000000000001E-2</v>
      </c>
      <c r="K3901" s="832"/>
      <c r="L3901" s="833"/>
    </row>
    <row r="3902" spans="1:12" ht="17.100000000000001" customHeight="1">
      <c r="A3902" s="645"/>
      <c r="B3902" s="643"/>
      <c r="C3902" s="643"/>
      <c r="D3902" s="643"/>
      <c r="E3902" s="643"/>
      <c r="F3902" s="643"/>
      <c r="G3902" s="643"/>
      <c r="H3902" s="643"/>
      <c r="I3902" s="643"/>
      <c r="J3902" s="643" t="s">
        <v>14990</v>
      </c>
      <c r="K3902" s="643"/>
      <c r="L3902" s="646" t="s">
        <v>15247</v>
      </c>
    </row>
    <row r="3903" spans="1:12">
      <c r="A3903" s="827" t="s">
        <v>14092</v>
      </c>
      <c r="B3903" s="828"/>
      <c r="C3903" s="828"/>
      <c r="D3903" s="828"/>
      <c r="E3903" s="828"/>
      <c r="F3903" s="828"/>
      <c r="G3903" s="828"/>
      <c r="H3903" s="828"/>
      <c r="I3903" s="641"/>
      <c r="J3903" s="641"/>
      <c r="K3903" s="641"/>
      <c r="L3903" s="642"/>
    </row>
    <row r="3904" spans="1:12" ht="17.100000000000001" customHeight="1">
      <c r="A3904" s="640" t="s">
        <v>14994</v>
      </c>
      <c r="B3904" s="643" t="s">
        <v>14089</v>
      </c>
      <c r="C3904" s="641" t="s">
        <v>14088</v>
      </c>
      <c r="D3904" s="641" t="s">
        <v>14087</v>
      </c>
      <c r="E3904" s="644" t="s">
        <v>14085</v>
      </c>
      <c r="F3904" s="829" t="s">
        <v>14083</v>
      </c>
      <c r="G3904" s="829"/>
      <c r="H3904" s="829" t="s">
        <v>14993</v>
      </c>
      <c r="I3904" s="829"/>
      <c r="J3904" s="829" t="s">
        <v>14082</v>
      </c>
      <c r="K3904" s="829"/>
      <c r="L3904" s="830"/>
    </row>
    <row r="3905" spans="1:12" ht="24" customHeight="1">
      <c r="A3905" s="664" t="s">
        <v>14073</v>
      </c>
      <c r="B3905" s="660" t="s">
        <v>14240</v>
      </c>
      <c r="C3905" s="659" t="s">
        <v>7</v>
      </c>
      <c r="D3905" s="659" t="s">
        <v>6640</v>
      </c>
      <c r="E3905" s="661" t="s">
        <v>26</v>
      </c>
      <c r="F3905" s="831" t="s">
        <v>15427</v>
      </c>
      <c r="G3905" s="831"/>
      <c r="H3905" s="831">
        <v>3.2290999999999999E-3</v>
      </c>
      <c r="I3905" s="831"/>
      <c r="J3905" s="832">
        <v>1.78E-2</v>
      </c>
      <c r="K3905" s="832"/>
      <c r="L3905" s="833"/>
    </row>
    <row r="3906" spans="1:12" ht="24" customHeight="1">
      <c r="A3906" s="664" t="s">
        <v>14073</v>
      </c>
      <c r="B3906" s="660" t="s">
        <v>14228</v>
      </c>
      <c r="C3906" s="659" t="s">
        <v>7</v>
      </c>
      <c r="D3906" s="659" t="s">
        <v>8323</v>
      </c>
      <c r="E3906" s="661" t="s">
        <v>26</v>
      </c>
      <c r="F3906" s="831" t="s">
        <v>15804</v>
      </c>
      <c r="G3906" s="831"/>
      <c r="H3906" s="831">
        <v>3.2361999999999998E-3</v>
      </c>
      <c r="I3906" s="831"/>
      <c r="J3906" s="832">
        <v>1.9800000000000002E-2</v>
      </c>
      <c r="K3906" s="832"/>
      <c r="L3906" s="833"/>
    </row>
    <row r="3907" spans="1:12" ht="24" customHeight="1">
      <c r="A3907" s="664" t="s">
        <v>14073</v>
      </c>
      <c r="B3907" s="660" t="s">
        <v>14144</v>
      </c>
      <c r="C3907" s="659" t="s">
        <v>7</v>
      </c>
      <c r="D3907" s="659" t="s">
        <v>10168</v>
      </c>
      <c r="E3907" s="661" t="s">
        <v>26</v>
      </c>
      <c r="F3907" s="831" t="s">
        <v>15055</v>
      </c>
      <c r="G3907" s="831"/>
      <c r="H3907" s="831">
        <v>3.2648299999999998E-2</v>
      </c>
      <c r="I3907" s="831"/>
      <c r="J3907" s="832">
        <v>0.16880000000000001</v>
      </c>
      <c r="K3907" s="832"/>
      <c r="L3907" s="833"/>
    </row>
    <row r="3908" spans="1:12" ht="17.100000000000001" customHeight="1">
      <c r="A3908" s="645"/>
      <c r="B3908" s="643"/>
      <c r="C3908" s="643"/>
      <c r="D3908" s="643"/>
      <c r="E3908" s="643"/>
      <c r="F3908" s="643"/>
      <c r="G3908" s="643"/>
      <c r="H3908" s="643"/>
      <c r="I3908" s="643"/>
      <c r="J3908" s="643" t="s">
        <v>14990</v>
      </c>
      <c r="K3908" s="643"/>
      <c r="L3908" s="646" t="s">
        <v>15010</v>
      </c>
    </row>
    <row r="3909" spans="1:12">
      <c r="A3909" s="827" t="s">
        <v>14071</v>
      </c>
      <c r="B3909" s="828"/>
      <c r="C3909" s="828"/>
      <c r="D3909" s="828"/>
      <c r="E3909" s="828"/>
      <c r="F3909" s="828"/>
      <c r="G3909" s="828"/>
      <c r="H3909" s="828"/>
      <c r="I3909" s="641"/>
      <c r="J3909" s="641"/>
      <c r="K3909" s="641"/>
      <c r="L3909" s="642"/>
    </row>
    <row r="3910" spans="1:12" ht="17.100000000000001" customHeight="1">
      <c r="A3910" s="640" t="s">
        <v>14994</v>
      </c>
      <c r="B3910" s="643" t="s">
        <v>14089</v>
      </c>
      <c r="C3910" s="641" t="s">
        <v>14088</v>
      </c>
      <c r="D3910" s="641" t="s">
        <v>14087</v>
      </c>
      <c r="E3910" s="644" t="s">
        <v>14085</v>
      </c>
      <c r="F3910" s="829" t="s">
        <v>14083</v>
      </c>
      <c r="G3910" s="829"/>
      <c r="H3910" s="829" t="s">
        <v>14993</v>
      </c>
      <c r="I3910" s="829"/>
      <c r="J3910" s="829" t="s">
        <v>14082</v>
      </c>
      <c r="K3910" s="829"/>
      <c r="L3910" s="830"/>
    </row>
    <row r="3911" spans="1:12" ht="24" customHeight="1">
      <c r="A3911" s="664" t="s">
        <v>14073</v>
      </c>
      <c r="B3911" s="660" t="s">
        <v>14569</v>
      </c>
      <c r="C3911" s="659" t="s">
        <v>7</v>
      </c>
      <c r="D3911" s="659" t="s">
        <v>6918</v>
      </c>
      <c r="E3911" s="661" t="s">
        <v>82</v>
      </c>
      <c r="F3911" s="831" t="s">
        <v>15803</v>
      </c>
      <c r="G3911" s="831"/>
      <c r="H3911" s="831">
        <v>0.13</v>
      </c>
      <c r="I3911" s="831"/>
      <c r="J3911" s="832">
        <v>1.55</v>
      </c>
      <c r="K3911" s="832"/>
      <c r="L3911" s="833"/>
    </row>
    <row r="3912" spans="1:12" ht="24" customHeight="1">
      <c r="A3912" s="664" t="s">
        <v>14073</v>
      </c>
      <c r="B3912" s="660" t="s">
        <v>14570</v>
      </c>
      <c r="C3912" s="659" t="s">
        <v>7</v>
      </c>
      <c r="D3912" s="659" t="s">
        <v>8334</v>
      </c>
      <c r="E3912" s="661" t="s">
        <v>21</v>
      </c>
      <c r="F3912" s="831" t="s">
        <v>15802</v>
      </c>
      <c r="G3912" s="831"/>
      <c r="H3912" s="831">
        <v>0.4</v>
      </c>
      <c r="I3912" s="831"/>
      <c r="J3912" s="832">
        <v>3.7</v>
      </c>
      <c r="K3912" s="832"/>
      <c r="L3912" s="833"/>
    </row>
    <row r="3913" spans="1:12" ht="24" customHeight="1">
      <c r="A3913" s="664" t="s">
        <v>14073</v>
      </c>
      <c r="B3913" s="660" t="s">
        <v>14568</v>
      </c>
      <c r="C3913" s="659" t="s">
        <v>7</v>
      </c>
      <c r="D3913" s="659" t="s">
        <v>7129</v>
      </c>
      <c r="E3913" s="661" t="s">
        <v>82</v>
      </c>
      <c r="F3913" s="831" t="s">
        <v>15801</v>
      </c>
      <c r="G3913" s="831"/>
      <c r="H3913" s="831">
        <v>0.6</v>
      </c>
      <c r="I3913" s="831"/>
      <c r="J3913" s="832">
        <v>4.57</v>
      </c>
      <c r="K3913" s="832"/>
      <c r="L3913" s="833"/>
    </row>
    <row r="3914" spans="1:12" ht="24" customHeight="1">
      <c r="A3914" s="664" t="s">
        <v>14073</v>
      </c>
      <c r="B3914" s="660" t="s">
        <v>14567</v>
      </c>
      <c r="C3914" s="659" t="s">
        <v>7</v>
      </c>
      <c r="D3914" s="659" t="s">
        <v>7130</v>
      </c>
      <c r="E3914" s="661" t="s">
        <v>82</v>
      </c>
      <c r="F3914" s="831" t="s">
        <v>15800</v>
      </c>
      <c r="G3914" s="831"/>
      <c r="H3914" s="831">
        <v>0.03</v>
      </c>
      <c r="I3914" s="831"/>
      <c r="J3914" s="832">
        <v>0.41</v>
      </c>
      <c r="K3914" s="832"/>
      <c r="L3914" s="833"/>
    </row>
    <row r="3915" spans="1:12" ht="48" customHeight="1">
      <c r="A3915" s="664" t="s">
        <v>14073</v>
      </c>
      <c r="B3915" s="660" t="s">
        <v>14324</v>
      </c>
      <c r="C3915" s="659" t="s">
        <v>7</v>
      </c>
      <c r="D3915" s="659" t="s">
        <v>8826</v>
      </c>
      <c r="E3915" s="661" t="s">
        <v>49</v>
      </c>
      <c r="F3915" s="831" t="s">
        <v>15799</v>
      </c>
      <c r="G3915" s="831"/>
      <c r="H3915" s="831">
        <v>2.9999999999999999E-7</v>
      </c>
      <c r="I3915" s="831"/>
      <c r="J3915" s="832">
        <v>5.4000000000000003E-3</v>
      </c>
      <c r="K3915" s="832"/>
      <c r="L3915" s="833"/>
    </row>
    <row r="3916" spans="1:12" ht="24" customHeight="1">
      <c r="A3916" s="664" t="s">
        <v>14073</v>
      </c>
      <c r="B3916" s="660" t="s">
        <v>14156</v>
      </c>
      <c r="C3916" s="659" t="s">
        <v>7</v>
      </c>
      <c r="D3916" s="659" t="s">
        <v>6686</v>
      </c>
      <c r="E3916" s="661" t="s">
        <v>82</v>
      </c>
      <c r="F3916" s="831" t="s">
        <v>15225</v>
      </c>
      <c r="G3916" s="831"/>
      <c r="H3916" s="831">
        <v>8.5399799999999998E-2</v>
      </c>
      <c r="I3916" s="831"/>
      <c r="J3916" s="832">
        <v>0.33050000000000002</v>
      </c>
      <c r="K3916" s="832"/>
      <c r="L3916" s="833"/>
    </row>
    <row r="3917" spans="1:12" ht="17.100000000000001" customHeight="1">
      <c r="A3917" s="645"/>
      <c r="B3917" s="643"/>
      <c r="C3917" s="643"/>
      <c r="D3917" s="643"/>
      <c r="E3917" s="643"/>
      <c r="F3917" s="643"/>
      <c r="G3917" s="643"/>
      <c r="H3917" s="643"/>
      <c r="I3917" s="643"/>
      <c r="J3917" s="643" t="s">
        <v>14990</v>
      </c>
      <c r="K3917" s="643"/>
      <c r="L3917" s="646" t="s">
        <v>15798</v>
      </c>
    </row>
    <row r="3918" spans="1:12">
      <c r="A3918" s="827" t="s">
        <v>14094</v>
      </c>
      <c r="B3918" s="828"/>
      <c r="C3918" s="828"/>
      <c r="D3918" s="828"/>
      <c r="E3918" s="828"/>
      <c r="F3918" s="828"/>
      <c r="G3918" s="828"/>
      <c r="H3918" s="828"/>
      <c r="I3918" s="641"/>
      <c r="J3918" s="641"/>
      <c r="K3918" s="641"/>
      <c r="L3918" s="642"/>
    </row>
    <row r="3919" spans="1:12" ht="17.100000000000001" customHeight="1">
      <c r="A3919" s="640" t="s">
        <v>14994</v>
      </c>
      <c r="B3919" s="643" t="s">
        <v>14089</v>
      </c>
      <c r="C3919" s="641" t="s">
        <v>14088</v>
      </c>
      <c r="D3919" s="641" t="s">
        <v>14087</v>
      </c>
      <c r="E3919" s="644" t="s">
        <v>14085</v>
      </c>
      <c r="F3919" s="829" t="s">
        <v>14083</v>
      </c>
      <c r="G3919" s="829"/>
      <c r="H3919" s="829" t="s">
        <v>14993</v>
      </c>
      <c r="I3919" s="829"/>
      <c r="J3919" s="829" t="s">
        <v>14082</v>
      </c>
      <c r="K3919" s="829"/>
      <c r="L3919" s="830"/>
    </row>
    <row r="3920" spans="1:12" ht="24" customHeight="1">
      <c r="A3920" s="664" t="s">
        <v>14073</v>
      </c>
      <c r="B3920" s="660" t="s">
        <v>14095</v>
      </c>
      <c r="C3920" s="659" t="s">
        <v>7</v>
      </c>
      <c r="D3920" s="659" t="s">
        <v>11736</v>
      </c>
      <c r="E3920" s="661" t="s">
        <v>26</v>
      </c>
      <c r="F3920" s="831" t="s">
        <v>14996</v>
      </c>
      <c r="G3920" s="831"/>
      <c r="H3920" s="831">
        <v>4.1222700000000001E-2</v>
      </c>
      <c r="I3920" s="831"/>
      <c r="J3920" s="832">
        <v>2.93E-2</v>
      </c>
      <c r="K3920" s="832"/>
      <c r="L3920" s="833"/>
    </row>
    <row r="3921" spans="1:12" ht="17.100000000000001" customHeight="1">
      <c r="A3921" s="645"/>
      <c r="B3921" s="643"/>
      <c r="C3921" s="643"/>
      <c r="D3921" s="643"/>
      <c r="E3921" s="643"/>
      <c r="F3921" s="643"/>
      <c r="G3921" s="643"/>
      <c r="H3921" s="643"/>
      <c r="I3921" s="643"/>
      <c r="J3921" s="643" t="s">
        <v>14990</v>
      </c>
      <c r="K3921" s="643"/>
      <c r="L3921" s="646" t="s">
        <v>15083</v>
      </c>
    </row>
    <row r="3922" spans="1:12">
      <c r="A3922" s="827" t="s">
        <v>14096</v>
      </c>
      <c r="B3922" s="828"/>
      <c r="C3922" s="828"/>
      <c r="D3922" s="828"/>
      <c r="E3922" s="828"/>
      <c r="F3922" s="828"/>
      <c r="G3922" s="828"/>
      <c r="H3922" s="828"/>
      <c r="I3922" s="641"/>
      <c r="J3922" s="641"/>
      <c r="K3922" s="641"/>
      <c r="L3922" s="642"/>
    </row>
    <row r="3923" spans="1:12" ht="17.100000000000001" customHeight="1">
      <c r="A3923" s="640" t="s">
        <v>14994</v>
      </c>
      <c r="B3923" s="643" t="s">
        <v>14089</v>
      </c>
      <c r="C3923" s="641" t="s">
        <v>14088</v>
      </c>
      <c r="D3923" s="641" t="s">
        <v>14087</v>
      </c>
      <c r="E3923" s="644" t="s">
        <v>14085</v>
      </c>
      <c r="F3923" s="829" t="s">
        <v>14083</v>
      </c>
      <c r="G3923" s="829"/>
      <c r="H3923" s="829" t="s">
        <v>14993</v>
      </c>
      <c r="I3923" s="829"/>
      <c r="J3923" s="829" t="s">
        <v>14082</v>
      </c>
      <c r="K3923" s="829"/>
      <c r="L3923" s="830"/>
    </row>
    <row r="3924" spans="1:12" ht="24" customHeight="1">
      <c r="A3924" s="664" t="s">
        <v>14073</v>
      </c>
      <c r="B3924" s="660" t="s">
        <v>14097</v>
      </c>
      <c r="C3924" s="659" t="s">
        <v>7</v>
      </c>
      <c r="D3924" s="659" t="s">
        <v>11676</v>
      </c>
      <c r="E3924" s="661" t="s">
        <v>26</v>
      </c>
      <c r="F3924" s="831" t="s">
        <v>14995</v>
      </c>
      <c r="G3924" s="831"/>
      <c r="H3924" s="831">
        <v>4.1222700000000001E-2</v>
      </c>
      <c r="I3924" s="831"/>
      <c r="J3924" s="832">
        <v>2.8999999999999998E-3</v>
      </c>
      <c r="K3924" s="832"/>
      <c r="L3924" s="833"/>
    </row>
    <row r="3925" spans="1:12" ht="17.100000000000001" customHeight="1">
      <c r="A3925" s="645"/>
      <c r="B3925" s="643"/>
      <c r="C3925" s="643"/>
      <c r="D3925" s="643"/>
      <c r="E3925" s="643"/>
      <c r="F3925" s="643"/>
      <c r="G3925" s="643"/>
      <c r="H3925" s="643"/>
      <c r="I3925" s="643"/>
      <c r="J3925" s="643" t="s">
        <v>14990</v>
      </c>
      <c r="K3925" s="643"/>
      <c r="L3925" s="646" t="s">
        <v>15296</v>
      </c>
    </row>
    <row r="3926" spans="1:12">
      <c r="A3926" s="827" t="s">
        <v>14100</v>
      </c>
      <c r="B3926" s="828"/>
      <c r="C3926" s="828"/>
      <c r="D3926" s="828"/>
      <c r="E3926" s="828"/>
      <c r="F3926" s="828"/>
      <c r="G3926" s="828"/>
      <c r="H3926" s="828"/>
      <c r="I3926" s="641"/>
      <c r="J3926" s="641"/>
      <c r="K3926" s="641"/>
      <c r="L3926" s="642"/>
    </row>
    <row r="3927" spans="1:12" ht="17.100000000000001" customHeight="1">
      <c r="A3927" s="640" t="s">
        <v>14994</v>
      </c>
      <c r="B3927" s="643" t="s">
        <v>14089</v>
      </c>
      <c r="C3927" s="641" t="s">
        <v>14088</v>
      </c>
      <c r="D3927" s="641" t="s">
        <v>14087</v>
      </c>
      <c r="E3927" s="644" t="s">
        <v>14085</v>
      </c>
      <c r="F3927" s="829" t="s">
        <v>14083</v>
      </c>
      <c r="G3927" s="829"/>
      <c r="H3927" s="829" t="s">
        <v>14993</v>
      </c>
      <c r="I3927" s="829"/>
      <c r="J3927" s="829" t="s">
        <v>14082</v>
      </c>
      <c r="K3927" s="829"/>
      <c r="L3927" s="830"/>
    </row>
    <row r="3928" spans="1:12" ht="24" customHeight="1">
      <c r="A3928" s="664" t="s">
        <v>14073</v>
      </c>
      <c r="B3928" s="660" t="s">
        <v>14103</v>
      </c>
      <c r="C3928" s="659" t="s">
        <v>7</v>
      </c>
      <c r="D3928" s="659" t="s">
        <v>11501</v>
      </c>
      <c r="E3928" s="661" t="s">
        <v>26</v>
      </c>
      <c r="F3928" s="831" t="s">
        <v>14992</v>
      </c>
      <c r="G3928" s="831"/>
      <c r="H3928" s="831">
        <v>4.1222700000000001E-2</v>
      </c>
      <c r="I3928" s="831"/>
      <c r="J3928" s="832">
        <v>9.0700000000000003E-2</v>
      </c>
      <c r="K3928" s="832"/>
      <c r="L3928" s="833"/>
    </row>
    <row r="3929" spans="1:12" ht="24" customHeight="1">
      <c r="A3929" s="664" t="s">
        <v>14073</v>
      </c>
      <c r="B3929" s="660" t="s">
        <v>14101</v>
      </c>
      <c r="C3929" s="659" t="s">
        <v>7</v>
      </c>
      <c r="D3929" s="659" t="s">
        <v>11582</v>
      </c>
      <c r="E3929" s="661" t="s">
        <v>26</v>
      </c>
      <c r="F3929" s="831" t="s">
        <v>14991</v>
      </c>
      <c r="G3929" s="831"/>
      <c r="H3929" s="831">
        <v>4.1222700000000001E-2</v>
      </c>
      <c r="I3929" s="831"/>
      <c r="J3929" s="832">
        <v>1.44E-2</v>
      </c>
      <c r="K3929" s="832"/>
      <c r="L3929" s="833"/>
    </row>
    <row r="3930" spans="1:12" ht="17.100000000000001" customHeight="1">
      <c r="A3930" s="645"/>
      <c r="B3930" s="643"/>
      <c r="C3930" s="643"/>
      <c r="D3930" s="643"/>
      <c r="E3930" s="643"/>
      <c r="F3930" s="643"/>
      <c r="G3930" s="643"/>
      <c r="H3930" s="643"/>
      <c r="I3930" s="643"/>
      <c r="J3930" s="643" t="s">
        <v>14990</v>
      </c>
      <c r="K3930" s="643"/>
      <c r="L3930" s="646" t="s">
        <v>15211</v>
      </c>
    </row>
    <row r="3931" spans="1:12" ht="17.100000000000001" customHeight="1">
      <c r="A3931" s="640" t="s">
        <v>14988</v>
      </c>
      <c r="B3931" s="641"/>
      <c r="C3931" s="641"/>
      <c r="D3931" s="641"/>
      <c r="E3931" s="641"/>
      <c r="F3931" s="641"/>
      <c r="G3931" s="641"/>
      <c r="H3931" s="641"/>
      <c r="I3931" s="641"/>
      <c r="J3931" s="641"/>
      <c r="K3931" s="641"/>
      <c r="L3931" s="642"/>
    </row>
    <row r="3932" spans="1:12" ht="17.100000000000001" customHeight="1">
      <c r="A3932" s="645"/>
      <c r="B3932" s="643"/>
      <c r="C3932" s="643"/>
      <c r="D3932" s="643"/>
      <c r="E3932" s="643"/>
      <c r="F3932" s="643"/>
      <c r="G3932" s="643"/>
      <c r="H3932" s="643"/>
      <c r="I3932" s="643"/>
      <c r="J3932" s="643" t="s">
        <v>14987</v>
      </c>
      <c r="K3932" s="643"/>
      <c r="L3932" s="646" t="s">
        <v>15797</v>
      </c>
    </row>
    <row r="3933" spans="1:12" ht="17.100000000000001" customHeight="1">
      <c r="A3933" s="645"/>
      <c r="B3933" s="643"/>
      <c r="C3933" s="643"/>
      <c r="D3933" s="643"/>
      <c r="E3933" s="643"/>
      <c r="F3933" s="643"/>
      <c r="G3933" s="643"/>
      <c r="H3933" s="643"/>
      <c r="I3933" s="643"/>
      <c r="J3933" s="643" t="s">
        <v>14985</v>
      </c>
      <c r="K3933" s="643" t="s">
        <v>14984</v>
      </c>
      <c r="L3933" s="646" t="s">
        <v>15796</v>
      </c>
    </row>
    <row r="3934" spans="1:12" ht="17.100000000000001" customHeight="1">
      <c r="A3934" s="645"/>
      <c r="B3934" s="643"/>
      <c r="C3934" s="643"/>
      <c r="D3934" s="643"/>
      <c r="E3934" s="643"/>
      <c r="F3934" s="643"/>
      <c r="G3934" s="643"/>
      <c r="H3934" s="643"/>
      <c r="I3934" s="643"/>
      <c r="J3934" s="643" t="s">
        <v>14982</v>
      </c>
      <c r="K3934" s="643"/>
      <c r="L3934" s="646" t="s">
        <v>15795</v>
      </c>
    </row>
    <row r="3935" spans="1:12" ht="17.100000000000001" customHeight="1">
      <c r="A3935" s="645"/>
      <c r="B3935" s="643"/>
      <c r="C3935" s="643"/>
      <c r="D3935" s="643"/>
      <c r="E3935" s="643"/>
      <c r="F3935" s="643"/>
      <c r="G3935" s="643"/>
      <c r="H3935" s="643"/>
      <c r="I3935" s="643"/>
      <c r="J3935" s="643" t="s">
        <v>14980</v>
      </c>
      <c r="K3935" s="643" t="s">
        <v>14873</v>
      </c>
      <c r="L3935" s="646" t="s">
        <v>15794</v>
      </c>
    </row>
    <row r="3936" spans="1:12" ht="17.100000000000001" customHeight="1">
      <c r="A3936" s="645"/>
      <c r="B3936" s="643"/>
      <c r="C3936" s="643"/>
      <c r="D3936" s="643"/>
      <c r="E3936" s="643"/>
      <c r="F3936" s="643"/>
      <c r="G3936" s="643"/>
      <c r="H3936" s="643"/>
      <c r="I3936" s="643"/>
      <c r="J3936" s="643" t="s">
        <v>14978</v>
      </c>
      <c r="K3936" s="643"/>
      <c r="L3936" s="646" t="s">
        <v>15793</v>
      </c>
    </row>
    <row r="3937" spans="1:12" ht="30" customHeight="1">
      <c r="A3937" s="647"/>
      <c r="B3937" s="644"/>
      <c r="C3937" s="644"/>
      <c r="D3937" s="644"/>
      <c r="E3937" s="644"/>
      <c r="F3937" s="644"/>
      <c r="G3937" s="644"/>
      <c r="H3937" s="644"/>
      <c r="I3937" s="644"/>
      <c r="J3937" s="644"/>
      <c r="K3937" s="644"/>
      <c r="L3937" s="648"/>
    </row>
    <row r="3938" spans="1:12" ht="48" customHeight="1">
      <c r="A3938" s="662" t="s">
        <v>15792</v>
      </c>
      <c r="B3938" s="657" t="s">
        <v>14565</v>
      </c>
      <c r="C3938" s="656" t="s">
        <v>7</v>
      </c>
      <c r="D3938" s="656" t="s">
        <v>1340</v>
      </c>
      <c r="E3938" s="658" t="s">
        <v>49</v>
      </c>
      <c r="F3938" s="657"/>
      <c r="G3938" s="657"/>
      <c r="H3938" s="657"/>
      <c r="I3938" s="657"/>
      <c r="J3938" s="657"/>
      <c r="K3938" s="657"/>
      <c r="L3938" s="663"/>
    </row>
    <row r="3939" spans="1:12">
      <c r="A3939" s="827" t="s">
        <v>14098</v>
      </c>
      <c r="B3939" s="828"/>
      <c r="C3939" s="828"/>
      <c r="D3939" s="828"/>
      <c r="E3939" s="828"/>
      <c r="F3939" s="828"/>
      <c r="G3939" s="828"/>
      <c r="H3939" s="828"/>
      <c r="I3939" s="641"/>
      <c r="J3939" s="641"/>
      <c r="K3939" s="641"/>
      <c r="L3939" s="642"/>
    </row>
    <row r="3940" spans="1:12" ht="17.100000000000001" customHeight="1">
      <c r="A3940" s="640" t="s">
        <v>14994</v>
      </c>
      <c r="B3940" s="643" t="s">
        <v>14089</v>
      </c>
      <c r="C3940" s="641" t="s">
        <v>14088</v>
      </c>
      <c r="D3940" s="641" t="s">
        <v>14087</v>
      </c>
      <c r="E3940" s="644" t="s">
        <v>14085</v>
      </c>
      <c r="F3940" s="829" t="s">
        <v>14083</v>
      </c>
      <c r="G3940" s="829"/>
      <c r="H3940" s="829" t="s">
        <v>14993</v>
      </c>
      <c r="I3940" s="829"/>
      <c r="J3940" s="829" t="s">
        <v>14082</v>
      </c>
      <c r="K3940" s="829"/>
      <c r="L3940" s="830"/>
    </row>
    <row r="3941" spans="1:12" ht="24" customHeight="1">
      <c r="A3941" s="664" t="s">
        <v>14073</v>
      </c>
      <c r="B3941" s="660" t="s">
        <v>14281</v>
      </c>
      <c r="C3941" s="659" t="s">
        <v>7</v>
      </c>
      <c r="D3941" s="659" t="s">
        <v>11562</v>
      </c>
      <c r="E3941" s="661" t="s">
        <v>26</v>
      </c>
      <c r="F3941" s="831" t="s">
        <v>15044</v>
      </c>
      <c r="G3941" s="831"/>
      <c r="H3941" s="831">
        <v>3.9967644</v>
      </c>
      <c r="I3941" s="831"/>
      <c r="J3941" s="832">
        <v>3.7170000000000001</v>
      </c>
      <c r="K3941" s="832"/>
      <c r="L3941" s="833"/>
    </row>
    <row r="3942" spans="1:12" ht="24" customHeight="1">
      <c r="A3942" s="664" t="s">
        <v>14073</v>
      </c>
      <c r="B3942" s="660" t="s">
        <v>14280</v>
      </c>
      <c r="C3942" s="659" t="s">
        <v>7</v>
      </c>
      <c r="D3942" s="659" t="s">
        <v>11588</v>
      </c>
      <c r="E3942" s="661" t="s">
        <v>26</v>
      </c>
      <c r="F3942" s="831" t="s">
        <v>15043</v>
      </c>
      <c r="G3942" s="831"/>
      <c r="H3942" s="831">
        <v>3.9967644</v>
      </c>
      <c r="I3942" s="831"/>
      <c r="J3942" s="832">
        <v>2.1981999999999999</v>
      </c>
      <c r="K3942" s="832"/>
      <c r="L3942" s="833"/>
    </row>
    <row r="3943" spans="1:12" ht="17.100000000000001" customHeight="1">
      <c r="A3943" s="645"/>
      <c r="B3943" s="643"/>
      <c r="C3943" s="643"/>
      <c r="D3943" s="643"/>
      <c r="E3943" s="643"/>
      <c r="F3943" s="643"/>
      <c r="G3943" s="643"/>
      <c r="H3943" s="643"/>
      <c r="I3943" s="643"/>
      <c r="J3943" s="643" t="s">
        <v>14990</v>
      </c>
      <c r="K3943" s="643"/>
      <c r="L3943" s="646" t="s">
        <v>15333</v>
      </c>
    </row>
    <row r="3944" spans="1:12">
      <c r="A3944" s="827" t="s">
        <v>14092</v>
      </c>
      <c r="B3944" s="828"/>
      <c r="C3944" s="828"/>
      <c r="D3944" s="828"/>
      <c r="E3944" s="828"/>
      <c r="F3944" s="828"/>
      <c r="G3944" s="828"/>
      <c r="H3944" s="828"/>
      <c r="I3944" s="641"/>
      <c r="J3944" s="641"/>
      <c r="K3944" s="641"/>
      <c r="L3944" s="642"/>
    </row>
    <row r="3945" spans="1:12" ht="17.100000000000001" customHeight="1">
      <c r="A3945" s="640" t="s">
        <v>14994</v>
      </c>
      <c r="B3945" s="643" t="s">
        <v>14089</v>
      </c>
      <c r="C3945" s="641" t="s">
        <v>14088</v>
      </c>
      <c r="D3945" s="641" t="s">
        <v>14087</v>
      </c>
      <c r="E3945" s="644" t="s">
        <v>14085</v>
      </c>
      <c r="F3945" s="829" t="s">
        <v>14083</v>
      </c>
      <c r="G3945" s="829"/>
      <c r="H3945" s="829" t="s">
        <v>14993</v>
      </c>
      <c r="I3945" s="829"/>
      <c r="J3945" s="829" t="s">
        <v>14082</v>
      </c>
      <c r="K3945" s="829"/>
      <c r="L3945" s="830"/>
    </row>
    <row r="3946" spans="1:12" ht="24" customHeight="1">
      <c r="A3946" s="664" t="s">
        <v>14073</v>
      </c>
      <c r="B3946" s="660" t="s">
        <v>14292</v>
      </c>
      <c r="C3946" s="659" t="s">
        <v>7</v>
      </c>
      <c r="D3946" s="659" t="s">
        <v>5474</v>
      </c>
      <c r="E3946" s="661" t="s">
        <v>26</v>
      </c>
      <c r="F3946" s="831" t="s">
        <v>15041</v>
      </c>
      <c r="G3946" s="831"/>
      <c r="H3946" s="831">
        <v>2.0498075</v>
      </c>
      <c r="I3946" s="831"/>
      <c r="J3946" s="832">
        <v>10.3515</v>
      </c>
      <c r="K3946" s="832"/>
      <c r="L3946" s="833"/>
    </row>
    <row r="3947" spans="1:12" ht="24" customHeight="1">
      <c r="A3947" s="664" t="s">
        <v>14073</v>
      </c>
      <c r="B3947" s="660" t="s">
        <v>14282</v>
      </c>
      <c r="C3947" s="659" t="s">
        <v>7</v>
      </c>
      <c r="D3947" s="659" t="s">
        <v>6139</v>
      </c>
      <c r="E3947" s="661" t="s">
        <v>26</v>
      </c>
      <c r="F3947" s="831" t="s">
        <v>15040</v>
      </c>
      <c r="G3947" s="831"/>
      <c r="H3947" s="831">
        <v>2.0498075</v>
      </c>
      <c r="I3947" s="831"/>
      <c r="J3947" s="832">
        <v>14.738099999999999</v>
      </c>
      <c r="K3947" s="832"/>
      <c r="L3947" s="833"/>
    </row>
    <row r="3948" spans="1:12" ht="17.100000000000001" customHeight="1">
      <c r="A3948" s="645"/>
      <c r="B3948" s="643"/>
      <c r="C3948" s="643"/>
      <c r="D3948" s="643"/>
      <c r="E3948" s="643"/>
      <c r="F3948" s="643"/>
      <c r="G3948" s="643"/>
      <c r="H3948" s="643"/>
      <c r="I3948" s="643"/>
      <c r="J3948" s="643" t="s">
        <v>14990</v>
      </c>
      <c r="K3948" s="643"/>
      <c r="L3948" s="646" t="s">
        <v>15791</v>
      </c>
    </row>
    <row r="3949" spans="1:12">
      <c r="A3949" s="827" t="s">
        <v>14071</v>
      </c>
      <c r="B3949" s="828"/>
      <c r="C3949" s="828"/>
      <c r="D3949" s="828"/>
      <c r="E3949" s="828"/>
      <c r="F3949" s="828"/>
      <c r="G3949" s="828"/>
      <c r="H3949" s="828"/>
      <c r="I3949" s="641"/>
      <c r="J3949" s="641"/>
      <c r="K3949" s="641"/>
      <c r="L3949" s="642"/>
    </row>
    <row r="3950" spans="1:12" ht="17.100000000000001" customHeight="1">
      <c r="A3950" s="640" t="s">
        <v>14994</v>
      </c>
      <c r="B3950" s="643" t="s">
        <v>14089</v>
      </c>
      <c r="C3950" s="641" t="s">
        <v>14088</v>
      </c>
      <c r="D3950" s="641" t="s">
        <v>14087</v>
      </c>
      <c r="E3950" s="644" t="s">
        <v>14085</v>
      </c>
      <c r="F3950" s="829" t="s">
        <v>14083</v>
      </c>
      <c r="G3950" s="829"/>
      <c r="H3950" s="829" t="s">
        <v>14993</v>
      </c>
      <c r="I3950" s="829"/>
      <c r="J3950" s="829" t="s">
        <v>14082</v>
      </c>
      <c r="K3950" s="829"/>
      <c r="L3950" s="830"/>
    </row>
    <row r="3951" spans="1:12" ht="36" customHeight="1">
      <c r="A3951" s="664" t="s">
        <v>14073</v>
      </c>
      <c r="B3951" s="660" t="s">
        <v>14564</v>
      </c>
      <c r="C3951" s="659" t="s">
        <v>7</v>
      </c>
      <c r="D3951" s="659" t="s">
        <v>8011</v>
      </c>
      <c r="E3951" s="661" t="s">
        <v>49</v>
      </c>
      <c r="F3951" s="831" t="s">
        <v>15790</v>
      </c>
      <c r="G3951" s="831"/>
      <c r="H3951" s="831">
        <v>1</v>
      </c>
      <c r="I3951" s="831"/>
      <c r="J3951" s="832">
        <v>268.14999999999998</v>
      </c>
      <c r="K3951" s="832"/>
      <c r="L3951" s="833"/>
    </row>
    <row r="3952" spans="1:12" ht="17.100000000000001" customHeight="1">
      <c r="A3952" s="645"/>
      <c r="B3952" s="643"/>
      <c r="C3952" s="643"/>
      <c r="D3952" s="643"/>
      <c r="E3952" s="643"/>
      <c r="F3952" s="643"/>
      <c r="G3952" s="643"/>
      <c r="H3952" s="643"/>
      <c r="I3952" s="643"/>
      <c r="J3952" s="643" t="s">
        <v>14990</v>
      </c>
      <c r="K3952" s="643"/>
      <c r="L3952" s="646" t="s">
        <v>15790</v>
      </c>
    </row>
    <row r="3953" spans="1:12">
      <c r="A3953" s="827" t="s">
        <v>14094</v>
      </c>
      <c r="B3953" s="828"/>
      <c r="C3953" s="828"/>
      <c r="D3953" s="828"/>
      <c r="E3953" s="828"/>
      <c r="F3953" s="828"/>
      <c r="G3953" s="828"/>
      <c r="H3953" s="828"/>
      <c r="I3953" s="641"/>
      <c r="J3953" s="641"/>
      <c r="K3953" s="641"/>
      <c r="L3953" s="642"/>
    </row>
    <row r="3954" spans="1:12" ht="17.100000000000001" customHeight="1">
      <c r="A3954" s="640" t="s">
        <v>14994</v>
      </c>
      <c r="B3954" s="643" t="s">
        <v>14089</v>
      </c>
      <c r="C3954" s="641" t="s">
        <v>14088</v>
      </c>
      <c r="D3954" s="641" t="s">
        <v>14087</v>
      </c>
      <c r="E3954" s="644" t="s">
        <v>14085</v>
      </c>
      <c r="F3954" s="829" t="s">
        <v>14083</v>
      </c>
      <c r="G3954" s="829"/>
      <c r="H3954" s="829" t="s">
        <v>14993</v>
      </c>
      <c r="I3954" s="829"/>
      <c r="J3954" s="829" t="s">
        <v>14082</v>
      </c>
      <c r="K3954" s="829"/>
      <c r="L3954" s="830"/>
    </row>
    <row r="3955" spans="1:12" ht="24" customHeight="1">
      <c r="A3955" s="664" t="s">
        <v>14073</v>
      </c>
      <c r="B3955" s="660" t="s">
        <v>14095</v>
      </c>
      <c r="C3955" s="659" t="s">
        <v>7</v>
      </c>
      <c r="D3955" s="659" t="s">
        <v>11736</v>
      </c>
      <c r="E3955" s="661" t="s">
        <v>26</v>
      </c>
      <c r="F3955" s="831" t="s">
        <v>14996</v>
      </c>
      <c r="G3955" s="831"/>
      <c r="H3955" s="831">
        <v>3.9967644</v>
      </c>
      <c r="I3955" s="831"/>
      <c r="J3955" s="832">
        <v>2.8376999999999999</v>
      </c>
      <c r="K3955" s="832"/>
      <c r="L3955" s="833"/>
    </row>
    <row r="3956" spans="1:12" ht="17.100000000000001" customHeight="1">
      <c r="A3956" s="645"/>
      <c r="B3956" s="643"/>
      <c r="C3956" s="643"/>
      <c r="D3956" s="643"/>
      <c r="E3956" s="643"/>
      <c r="F3956" s="643"/>
      <c r="G3956" s="643"/>
      <c r="H3956" s="643"/>
      <c r="I3956" s="643"/>
      <c r="J3956" s="643" t="s">
        <v>14990</v>
      </c>
      <c r="K3956" s="643"/>
      <c r="L3956" s="646" t="s">
        <v>15789</v>
      </c>
    </row>
    <row r="3957" spans="1:12">
      <c r="A3957" s="827" t="s">
        <v>14096</v>
      </c>
      <c r="B3957" s="828"/>
      <c r="C3957" s="828"/>
      <c r="D3957" s="828"/>
      <c r="E3957" s="828"/>
      <c r="F3957" s="828"/>
      <c r="G3957" s="828"/>
      <c r="H3957" s="828"/>
      <c r="I3957" s="641"/>
      <c r="J3957" s="641"/>
      <c r="K3957" s="641"/>
      <c r="L3957" s="642"/>
    </row>
    <row r="3958" spans="1:12" ht="17.100000000000001" customHeight="1">
      <c r="A3958" s="640" t="s">
        <v>14994</v>
      </c>
      <c r="B3958" s="643" t="s">
        <v>14089</v>
      </c>
      <c r="C3958" s="641" t="s">
        <v>14088</v>
      </c>
      <c r="D3958" s="641" t="s">
        <v>14087</v>
      </c>
      <c r="E3958" s="644" t="s">
        <v>14085</v>
      </c>
      <c r="F3958" s="829" t="s">
        <v>14083</v>
      </c>
      <c r="G3958" s="829"/>
      <c r="H3958" s="829" t="s">
        <v>14993</v>
      </c>
      <c r="I3958" s="829"/>
      <c r="J3958" s="829" t="s">
        <v>14082</v>
      </c>
      <c r="K3958" s="829"/>
      <c r="L3958" s="830"/>
    </row>
    <row r="3959" spans="1:12" ht="24" customHeight="1">
      <c r="A3959" s="664" t="s">
        <v>14073</v>
      </c>
      <c r="B3959" s="660" t="s">
        <v>14097</v>
      </c>
      <c r="C3959" s="659" t="s">
        <v>7</v>
      </c>
      <c r="D3959" s="659" t="s">
        <v>11676</v>
      </c>
      <c r="E3959" s="661" t="s">
        <v>26</v>
      </c>
      <c r="F3959" s="831" t="s">
        <v>14995</v>
      </c>
      <c r="G3959" s="831"/>
      <c r="H3959" s="831">
        <v>3.9967644</v>
      </c>
      <c r="I3959" s="831"/>
      <c r="J3959" s="832">
        <v>0.27979999999999999</v>
      </c>
      <c r="K3959" s="832"/>
      <c r="L3959" s="833"/>
    </row>
    <row r="3960" spans="1:12" ht="17.100000000000001" customHeight="1">
      <c r="A3960" s="645"/>
      <c r="B3960" s="643"/>
      <c r="C3960" s="643"/>
      <c r="D3960" s="643"/>
      <c r="E3960" s="643"/>
      <c r="F3960" s="643"/>
      <c r="G3960" s="643"/>
      <c r="H3960" s="643"/>
      <c r="I3960" s="643"/>
      <c r="J3960" s="643" t="s">
        <v>14990</v>
      </c>
      <c r="K3960" s="643"/>
      <c r="L3960" s="646" t="s">
        <v>15131</v>
      </c>
    </row>
    <row r="3961" spans="1:12">
      <c r="A3961" s="827" t="s">
        <v>14100</v>
      </c>
      <c r="B3961" s="828"/>
      <c r="C3961" s="828"/>
      <c r="D3961" s="828"/>
      <c r="E3961" s="828"/>
      <c r="F3961" s="828"/>
      <c r="G3961" s="828"/>
      <c r="H3961" s="828"/>
      <c r="I3961" s="641"/>
      <c r="J3961" s="641"/>
      <c r="K3961" s="641"/>
      <c r="L3961" s="642"/>
    </row>
    <row r="3962" spans="1:12" ht="17.100000000000001" customHeight="1">
      <c r="A3962" s="640" t="s">
        <v>14994</v>
      </c>
      <c r="B3962" s="643" t="s">
        <v>14089</v>
      </c>
      <c r="C3962" s="641" t="s">
        <v>14088</v>
      </c>
      <c r="D3962" s="641" t="s">
        <v>14087</v>
      </c>
      <c r="E3962" s="644" t="s">
        <v>14085</v>
      </c>
      <c r="F3962" s="829" t="s">
        <v>14083</v>
      </c>
      <c r="G3962" s="829"/>
      <c r="H3962" s="829" t="s">
        <v>14993</v>
      </c>
      <c r="I3962" s="829"/>
      <c r="J3962" s="829" t="s">
        <v>14082</v>
      </c>
      <c r="K3962" s="829"/>
      <c r="L3962" s="830"/>
    </row>
    <row r="3963" spans="1:12" ht="24" customHeight="1">
      <c r="A3963" s="664" t="s">
        <v>14073</v>
      </c>
      <c r="B3963" s="660" t="s">
        <v>14103</v>
      </c>
      <c r="C3963" s="659" t="s">
        <v>7</v>
      </c>
      <c r="D3963" s="659" t="s">
        <v>11501</v>
      </c>
      <c r="E3963" s="661" t="s">
        <v>26</v>
      </c>
      <c r="F3963" s="831" t="s">
        <v>14992</v>
      </c>
      <c r="G3963" s="831"/>
      <c r="H3963" s="831">
        <v>3.9967644</v>
      </c>
      <c r="I3963" s="831"/>
      <c r="J3963" s="832">
        <v>8.7928999999999995</v>
      </c>
      <c r="K3963" s="832"/>
      <c r="L3963" s="833"/>
    </row>
    <row r="3964" spans="1:12" ht="24" customHeight="1">
      <c r="A3964" s="664" t="s">
        <v>14073</v>
      </c>
      <c r="B3964" s="660" t="s">
        <v>14101</v>
      </c>
      <c r="C3964" s="659" t="s">
        <v>7</v>
      </c>
      <c r="D3964" s="659" t="s">
        <v>11582</v>
      </c>
      <c r="E3964" s="661" t="s">
        <v>26</v>
      </c>
      <c r="F3964" s="831" t="s">
        <v>14991</v>
      </c>
      <c r="G3964" s="831"/>
      <c r="H3964" s="831">
        <v>3.9967644</v>
      </c>
      <c r="I3964" s="831"/>
      <c r="J3964" s="832">
        <v>1.3989</v>
      </c>
      <c r="K3964" s="832"/>
      <c r="L3964" s="833"/>
    </row>
    <row r="3965" spans="1:12" ht="17.100000000000001" customHeight="1">
      <c r="A3965" s="645"/>
      <c r="B3965" s="643"/>
      <c r="C3965" s="643"/>
      <c r="D3965" s="643"/>
      <c r="E3965" s="643"/>
      <c r="F3965" s="643"/>
      <c r="G3965" s="643"/>
      <c r="H3965" s="643"/>
      <c r="I3965" s="643"/>
      <c r="J3965" s="643" t="s">
        <v>14990</v>
      </c>
      <c r="K3965" s="643"/>
      <c r="L3965" s="646" t="s">
        <v>15788</v>
      </c>
    </row>
    <row r="3966" spans="1:12" ht="17.100000000000001" customHeight="1">
      <c r="A3966" s="640" t="s">
        <v>14988</v>
      </c>
      <c r="B3966" s="641"/>
      <c r="C3966" s="641"/>
      <c r="D3966" s="641"/>
      <c r="E3966" s="641"/>
      <c r="F3966" s="641"/>
      <c r="G3966" s="641"/>
      <c r="H3966" s="641"/>
      <c r="I3966" s="641"/>
      <c r="J3966" s="641"/>
      <c r="K3966" s="641"/>
      <c r="L3966" s="642"/>
    </row>
    <row r="3967" spans="1:12" ht="17.100000000000001" customHeight="1">
      <c r="A3967" s="645"/>
      <c r="B3967" s="643"/>
      <c r="C3967" s="643"/>
      <c r="D3967" s="643"/>
      <c r="E3967" s="643"/>
      <c r="F3967" s="643"/>
      <c r="G3967" s="643"/>
      <c r="H3967" s="643"/>
      <c r="I3967" s="643"/>
      <c r="J3967" s="643" t="s">
        <v>14987</v>
      </c>
      <c r="K3967" s="643"/>
      <c r="L3967" s="646" t="s">
        <v>15787</v>
      </c>
    </row>
    <row r="3968" spans="1:12" ht="17.100000000000001" customHeight="1">
      <c r="A3968" s="645"/>
      <c r="B3968" s="643"/>
      <c r="C3968" s="643"/>
      <c r="D3968" s="643"/>
      <c r="E3968" s="643"/>
      <c r="F3968" s="643"/>
      <c r="G3968" s="643"/>
      <c r="H3968" s="643"/>
      <c r="I3968" s="643"/>
      <c r="J3968" s="643" t="s">
        <v>14985</v>
      </c>
      <c r="K3968" s="643" t="s">
        <v>14984</v>
      </c>
      <c r="L3968" s="646" t="s">
        <v>15786</v>
      </c>
    </row>
    <row r="3969" spans="1:12" ht="17.100000000000001" customHeight="1">
      <c r="A3969" s="645"/>
      <c r="B3969" s="643"/>
      <c r="C3969" s="643"/>
      <c r="D3969" s="643"/>
      <c r="E3969" s="643"/>
      <c r="F3969" s="643"/>
      <c r="G3969" s="643"/>
      <c r="H3969" s="643"/>
      <c r="I3969" s="643"/>
      <c r="J3969" s="643" t="s">
        <v>14982</v>
      </c>
      <c r="K3969" s="643"/>
      <c r="L3969" s="646" t="s">
        <v>15785</v>
      </c>
    </row>
    <row r="3970" spans="1:12" ht="17.100000000000001" customHeight="1">
      <c r="A3970" s="645"/>
      <c r="B3970" s="643"/>
      <c r="C3970" s="643"/>
      <c r="D3970" s="643"/>
      <c r="E3970" s="643"/>
      <c r="F3970" s="643"/>
      <c r="G3970" s="643"/>
      <c r="H3970" s="643"/>
      <c r="I3970" s="643"/>
      <c r="J3970" s="643" t="s">
        <v>14980</v>
      </c>
      <c r="K3970" s="643" t="s">
        <v>14873</v>
      </c>
      <c r="L3970" s="646" t="s">
        <v>15784</v>
      </c>
    </row>
    <row r="3971" spans="1:12" ht="17.100000000000001" customHeight="1">
      <c r="A3971" s="645"/>
      <c r="B3971" s="643"/>
      <c r="C3971" s="643"/>
      <c r="D3971" s="643"/>
      <c r="E3971" s="643"/>
      <c r="F3971" s="643"/>
      <c r="G3971" s="643"/>
      <c r="H3971" s="643"/>
      <c r="I3971" s="643"/>
      <c r="J3971" s="643" t="s">
        <v>14978</v>
      </c>
      <c r="K3971" s="643"/>
      <c r="L3971" s="646" t="s">
        <v>15783</v>
      </c>
    </row>
    <row r="3972" spans="1:12" ht="30" customHeight="1">
      <c r="A3972" s="647"/>
      <c r="B3972" s="644"/>
      <c r="C3972" s="644"/>
      <c r="D3972" s="644"/>
      <c r="E3972" s="644"/>
      <c r="F3972" s="644"/>
      <c r="G3972" s="644"/>
      <c r="H3972" s="644"/>
      <c r="I3972" s="644"/>
      <c r="J3972" s="644"/>
      <c r="K3972" s="644"/>
      <c r="L3972" s="648"/>
    </row>
    <row r="3973" spans="1:12" ht="48" customHeight="1">
      <c r="A3973" s="662" t="s">
        <v>15782</v>
      </c>
      <c r="B3973" s="657" t="s">
        <v>14562</v>
      </c>
      <c r="C3973" s="656" t="s">
        <v>7</v>
      </c>
      <c r="D3973" s="656" t="s">
        <v>41</v>
      </c>
      <c r="E3973" s="658" t="s">
        <v>49</v>
      </c>
      <c r="F3973" s="657"/>
      <c r="G3973" s="657"/>
      <c r="H3973" s="657"/>
      <c r="I3973" s="657"/>
      <c r="J3973" s="657"/>
      <c r="K3973" s="657"/>
      <c r="L3973" s="663"/>
    </row>
    <row r="3974" spans="1:12">
      <c r="A3974" s="827" t="s">
        <v>14098</v>
      </c>
      <c r="B3974" s="828"/>
      <c r="C3974" s="828"/>
      <c r="D3974" s="828"/>
      <c r="E3974" s="828"/>
      <c r="F3974" s="828"/>
      <c r="G3974" s="828"/>
      <c r="H3974" s="828"/>
      <c r="I3974" s="641"/>
      <c r="J3974" s="641"/>
      <c r="K3974" s="641"/>
      <c r="L3974" s="642"/>
    </row>
    <row r="3975" spans="1:12" ht="17.100000000000001" customHeight="1">
      <c r="A3975" s="640" t="s">
        <v>14994</v>
      </c>
      <c r="B3975" s="643" t="s">
        <v>14089</v>
      </c>
      <c r="C3975" s="641" t="s">
        <v>14088</v>
      </c>
      <c r="D3975" s="641" t="s">
        <v>14087</v>
      </c>
      <c r="E3975" s="644" t="s">
        <v>14085</v>
      </c>
      <c r="F3975" s="829" t="s">
        <v>14083</v>
      </c>
      <c r="G3975" s="829"/>
      <c r="H3975" s="829" t="s">
        <v>14993</v>
      </c>
      <c r="I3975" s="829"/>
      <c r="J3975" s="829" t="s">
        <v>14082</v>
      </c>
      <c r="K3975" s="829"/>
      <c r="L3975" s="830"/>
    </row>
    <row r="3976" spans="1:12" ht="24" customHeight="1">
      <c r="A3976" s="664" t="s">
        <v>14073</v>
      </c>
      <c r="B3976" s="660" t="s">
        <v>14281</v>
      </c>
      <c r="C3976" s="659" t="s">
        <v>7</v>
      </c>
      <c r="D3976" s="659" t="s">
        <v>11562</v>
      </c>
      <c r="E3976" s="661" t="s">
        <v>26</v>
      </c>
      <c r="F3976" s="831" t="s">
        <v>15044</v>
      </c>
      <c r="G3976" s="831"/>
      <c r="H3976" s="831">
        <v>4.9955045</v>
      </c>
      <c r="I3976" s="831"/>
      <c r="J3976" s="832">
        <v>4.6458000000000004</v>
      </c>
      <c r="K3976" s="832"/>
      <c r="L3976" s="833"/>
    </row>
    <row r="3977" spans="1:12" ht="24" customHeight="1">
      <c r="A3977" s="664" t="s">
        <v>14073</v>
      </c>
      <c r="B3977" s="660" t="s">
        <v>14280</v>
      </c>
      <c r="C3977" s="659" t="s">
        <v>7</v>
      </c>
      <c r="D3977" s="659" t="s">
        <v>11588</v>
      </c>
      <c r="E3977" s="661" t="s">
        <v>26</v>
      </c>
      <c r="F3977" s="831" t="s">
        <v>15043</v>
      </c>
      <c r="G3977" s="831"/>
      <c r="H3977" s="831">
        <v>4.9955045</v>
      </c>
      <c r="I3977" s="831"/>
      <c r="J3977" s="832">
        <v>2.7475000000000001</v>
      </c>
      <c r="K3977" s="832"/>
      <c r="L3977" s="833"/>
    </row>
    <row r="3978" spans="1:12" ht="17.100000000000001" customHeight="1">
      <c r="A3978" s="645"/>
      <c r="B3978" s="643"/>
      <c r="C3978" s="643"/>
      <c r="D3978" s="643"/>
      <c r="E3978" s="643"/>
      <c r="F3978" s="643"/>
      <c r="G3978" s="643"/>
      <c r="H3978" s="643"/>
      <c r="I3978" s="643"/>
      <c r="J3978" s="643" t="s">
        <v>14990</v>
      </c>
      <c r="K3978" s="643"/>
      <c r="L3978" s="646" t="s">
        <v>15781</v>
      </c>
    </row>
    <row r="3979" spans="1:12">
      <c r="A3979" s="827" t="s">
        <v>14092</v>
      </c>
      <c r="B3979" s="828"/>
      <c r="C3979" s="828"/>
      <c r="D3979" s="828"/>
      <c r="E3979" s="828"/>
      <c r="F3979" s="828"/>
      <c r="G3979" s="828"/>
      <c r="H3979" s="828"/>
      <c r="I3979" s="641"/>
      <c r="J3979" s="641"/>
      <c r="K3979" s="641"/>
      <c r="L3979" s="642"/>
    </row>
    <row r="3980" spans="1:12" ht="17.100000000000001" customHeight="1">
      <c r="A3980" s="640" t="s">
        <v>14994</v>
      </c>
      <c r="B3980" s="643" t="s">
        <v>14089</v>
      </c>
      <c r="C3980" s="641" t="s">
        <v>14088</v>
      </c>
      <c r="D3980" s="641" t="s">
        <v>14087</v>
      </c>
      <c r="E3980" s="644" t="s">
        <v>14085</v>
      </c>
      <c r="F3980" s="829" t="s">
        <v>14083</v>
      </c>
      <c r="G3980" s="829"/>
      <c r="H3980" s="829" t="s">
        <v>14993</v>
      </c>
      <c r="I3980" s="829"/>
      <c r="J3980" s="829" t="s">
        <v>14082</v>
      </c>
      <c r="K3980" s="829"/>
      <c r="L3980" s="830"/>
    </row>
    <row r="3981" spans="1:12" ht="24" customHeight="1">
      <c r="A3981" s="664" t="s">
        <v>14073</v>
      </c>
      <c r="B3981" s="660" t="s">
        <v>14292</v>
      </c>
      <c r="C3981" s="659" t="s">
        <v>7</v>
      </c>
      <c r="D3981" s="659" t="s">
        <v>5474</v>
      </c>
      <c r="E3981" s="661" t="s">
        <v>26</v>
      </c>
      <c r="F3981" s="831" t="s">
        <v>15041</v>
      </c>
      <c r="G3981" s="831"/>
      <c r="H3981" s="831">
        <v>2.5620376</v>
      </c>
      <c r="I3981" s="831"/>
      <c r="J3981" s="832">
        <v>12.9383</v>
      </c>
      <c r="K3981" s="832"/>
      <c r="L3981" s="833"/>
    </row>
    <row r="3982" spans="1:12" ht="24" customHeight="1">
      <c r="A3982" s="664" t="s">
        <v>14073</v>
      </c>
      <c r="B3982" s="660" t="s">
        <v>14282</v>
      </c>
      <c r="C3982" s="659" t="s">
        <v>7</v>
      </c>
      <c r="D3982" s="659" t="s">
        <v>6139</v>
      </c>
      <c r="E3982" s="661" t="s">
        <v>26</v>
      </c>
      <c r="F3982" s="831" t="s">
        <v>15040</v>
      </c>
      <c r="G3982" s="831"/>
      <c r="H3982" s="831">
        <v>2.5620376</v>
      </c>
      <c r="I3982" s="831"/>
      <c r="J3982" s="832">
        <v>18.421099999999999</v>
      </c>
      <c r="K3982" s="832"/>
      <c r="L3982" s="833"/>
    </row>
    <row r="3983" spans="1:12" ht="17.100000000000001" customHeight="1">
      <c r="A3983" s="645"/>
      <c r="B3983" s="643"/>
      <c r="C3983" s="643"/>
      <c r="D3983" s="643"/>
      <c r="E3983" s="643"/>
      <c r="F3983" s="643"/>
      <c r="G3983" s="643"/>
      <c r="H3983" s="643"/>
      <c r="I3983" s="643"/>
      <c r="J3983" s="643" t="s">
        <v>14990</v>
      </c>
      <c r="K3983" s="643"/>
      <c r="L3983" s="646" t="s">
        <v>15780</v>
      </c>
    </row>
    <row r="3984" spans="1:12">
      <c r="A3984" s="827" t="s">
        <v>14071</v>
      </c>
      <c r="B3984" s="828"/>
      <c r="C3984" s="828"/>
      <c r="D3984" s="828"/>
      <c r="E3984" s="828"/>
      <c r="F3984" s="828"/>
      <c r="G3984" s="828"/>
      <c r="H3984" s="828"/>
      <c r="I3984" s="641"/>
      <c r="J3984" s="641"/>
      <c r="K3984" s="641"/>
      <c r="L3984" s="642"/>
    </row>
    <row r="3985" spans="1:12" ht="17.100000000000001" customHeight="1">
      <c r="A3985" s="640" t="s">
        <v>14994</v>
      </c>
      <c r="B3985" s="643" t="s">
        <v>14089</v>
      </c>
      <c r="C3985" s="641" t="s">
        <v>14088</v>
      </c>
      <c r="D3985" s="641" t="s">
        <v>14087</v>
      </c>
      <c r="E3985" s="644" t="s">
        <v>14085</v>
      </c>
      <c r="F3985" s="829" t="s">
        <v>14083</v>
      </c>
      <c r="G3985" s="829"/>
      <c r="H3985" s="829" t="s">
        <v>14993</v>
      </c>
      <c r="I3985" s="829"/>
      <c r="J3985" s="829" t="s">
        <v>14082</v>
      </c>
      <c r="K3985" s="829"/>
      <c r="L3985" s="830"/>
    </row>
    <row r="3986" spans="1:12" ht="36" customHeight="1">
      <c r="A3986" s="664" t="s">
        <v>14073</v>
      </c>
      <c r="B3986" s="660" t="s">
        <v>14561</v>
      </c>
      <c r="C3986" s="659" t="s">
        <v>7</v>
      </c>
      <c r="D3986" s="659" t="s">
        <v>7788</v>
      </c>
      <c r="E3986" s="661" t="s">
        <v>49</v>
      </c>
      <c r="F3986" s="831" t="s">
        <v>15779</v>
      </c>
      <c r="G3986" s="831"/>
      <c r="H3986" s="831">
        <v>1</v>
      </c>
      <c r="I3986" s="831"/>
      <c r="J3986" s="832">
        <v>347.8</v>
      </c>
      <c r="K3986" s="832"/>
      <c r="L3986" s="833"/>
    </row>
    <row r="3987" spans="1:12" ht="17.100000000000001" customHeight="1">
      <c r="A3987" s="645"/>
      <c r="B3987" s="643"/>
      <c r="C3987" s="643"/>
      <c r="D3987" s="643"/>
      <c r="E3987" s="643"/>
      <c r="F3987" s="643"/>
      <c r="G3987" s="643"/>
      <c r="H3987" s="643"/>
      <c r="I3987" s="643"/>
      <c r="J3987" s="643" t="s">
        <v>14990</v>
      </c>
      <c r="K3987" s="643"/>
      <c r="L3987" s="646" t="s">
        <v>15779</v>
      </c>
    </row>
    <row r="3988" spans="1:12">
      <c r="A3988" s="827" t="s">
        <v>14094</v>
      </c>
      <c r="B3988" s="828"/>
      <c r="C3988" s="828"/>
      <c r="D3988" s="828"/>
      <c r="E3988" s="828"/>
      <c r="F3988" s="828"/>
      <c r="G3988" s="828"/>
      <c r="H3988" s="828"/>
      <c r="I3988" s="641"/>
      <c r="J3988" s="641"/>
      <c r="K3988" s="641"/>
      <c r="L3988" s="642"/>
    </row>
    <row r="3989" spans="1:12" ht="17.100000000000001" customHeight="1">
      <c r="A3989" s="640" t="s">
        <v>14994</v>
      </c>
      <c r="B3989" s="643" t="s">
        <v>14089</v>
      </c>
      <c r="C3989" s="641" t="s">
        <v>14088</v>
      </c>
      <c r="D3989" s="641" t="s">
        <v>14087</v>
      </c>
      <c r="E3989" s="644" t="s">
        <v>14085</v>
      </c>
      <c r="F3989" s="829" t="s">
        <v>14083</v>
      </c>
      <c r="G3989" s="829"/>
      <c r="H3989" s="829" t="s">
        <v>14993</v>
      </c>
      <c r="I3989" s="829"/>
      <c r="J3989" s="829" t="s">
        <v>14082</v>
      </c>
      <c r="K3989" s="829"/>
      <c r="L3989" s="830"/>
    </row>
    <row r="3990" spans="1:12" ht="24" customHeight="1">
      <c r="A3990" s="664" t="s">
        <v>14073</v>
      </c>
      <c r="B3990" s="660" t="s">
        <v>14095</v>
      </c>
      <c r="C3990" s="659" t="s">
        <v>7</v>
      </c>
      <c r="D3990" s="659" t="s">
        <v>11736</v>
      </c>
      <c r="E3990" s="661" t="s">
        <v>26</v>
      </c>
      <c r="F3990" s="831" t="s">
        <v>14996</v>
      </c>
      <c r="G3990" s="831"/>
      <c r="H3990" s="831">
        <v>4.9955045</v>
      </c>
      <c r="I3990" s="831"/>
      <c r="J3990" s="832">
        <v>3.5468000000000002</v>
      </c>
      <c r="K3990" s="832"/>
      <c r="L3990" s="833"/>
    </row>
    <row r="3991" spans="1:12" ht="17.100000000000001" customHeight="1">
      <c r="A3991" s="645"/>
      <c r="B3991" s="643"/>
      <c r="C3991" s="643"/>
      <c r="D3991" s="643"/>
      <c r="E3991" s="643"/>
      <c r="F3991" s="643"/>
      <c r="G3991" s="643"/>
      <c r="H3991" s="643"/>
      <c r="I3991" s="643"/>
      <c r="J3991" s="643" t="s">
        <v>14990</v>
      </c>
      <c r="K3991" s="643"/>
      <c r="L3991" s="646" t="s">
        <v>15778</v>
      </c>
    </row>
    <row r="3992" spans="1:12">
      <c r="A3992" s="827" t="s">
        <v>14096</v>
      </c>
      <c r="B3992" s="828"/>
      <c r="C3992" s="828"/>
      <c r="D3992" s="828"/>
      <c r="E3992" s="828"/>
      <c r="F3992" s="828"/>
      <c r="G3992" s="828"/>
      <c r="H3992" s="828"/>
      <c r="I3992" s="641"/>
      <c r="J3992" s="641"/>
      <c r="K3992" s="641"/>
      <c r="L3992" s="642"/>
    </row>
    <row r="3993" spans="1:12" ht="17.100000000000001" customHeight="1">
      <c r="A3993" s="640" t="s">
        <v>14994</v>
      </c>
      <c r="B3993" s="643" t="s">
        <v>14089</v>
      </c>
      <c r="C3993" s="641" t="s">
        <v>14088</v>
      </c>
      <c r="D3993" s="641" t="s">
        <v>14087</v>
      </c>
      <c r="E3993" s="644" t="s">
        <v>14085</v>
      </c>
      <c r="F3993" s="829" t="s">
        <v>14083</v>
      </c>
      <c r="G3993" s="829"/>
      <c r="H3993" s="829" t="s">
        <v>14993</v>
      </c>
      <c r="I3993" s="829"/>
      <c r="J3993" s="829" t="s">
        <v>14082</v>
      </c>
      <c r="K3993" s="829"/>
      <c r="L3993" s="830"/>
    </row>
    <row r="3994" spans="1:12" ht="24" customHeight="1">
      <c r="A3994" s="664" t="s">
        <v>14073</v>
      </c>
      <c r="B3994" s="660" t="s">
        <v>14097</v>
      </c>
      <c r="C3994" s="659" t="s">
        <v>7</v>
      </c>
      <c r="D3994" s="659" t="s">
        <v>11676</v>
      </c>
      <c r="E3994" s="661" t="s">
        <v>26</v>
      </c>
      <c r="F3994" s="831" t="s">
        <v>14995</v>
      </c>
      <c r="G3994" s="831"/>
      <c r="H3994" s="831">
        <v>4.9955045</v>
      </c>
      <c r="I3994" s="831"/>
      <c r="J3994" s="832">
        <v>0.34970000000000001</v>
      </c>
      <c r="K3994" s="832"/>
      <c r="L3994" s="833"/>
    </row>
    <row r="3995" spans="1:12" ht="17.100000000000001" customHeight="1">
      <c r="A3995" s="645"/>
      <c r="B3995" s="643"/>
      <c r="C3995" s="643"/>
      <c r="D3995" s="643"/>
      <c r="E3995" s="643"/>
      <c r="F3995" s="643"/>
      <c r="G3995" s="643"/>
      <c r="H3995" s="643"/>
      <c r="I3995" s="643"/>
      <c r="J3995" s="643" t="s">
        <v>14990</v>
      </c>
      <c r="K3995" s="643"/>
      <c r="L3995" s="646" t="s">
        <v>14991</v>
      </c>
    </row>
    <row r="3996" spans="1:12">
      <c r="A3996" s="827" t="s">
        <v>14100</v>
      </c>
      <c r="B3996" s="828"/>
      <c r="C3996" s="828"/>
      <c r="D3996" s="828"/>
      <c r="E3996" s="828"/>
      <c r="F3996" s="828"/>
      <c r="G3996" s="828"/>
      <c r="H3996" s="828"/>
      <c r="I3996" s="641"/>
      <c r="J3996" s="641"/>
      <c r="K3996" s="641"/>
      <c r="L3996" s="642"/>
    </row>
    <row r="3997" spans="1:12" ht="17.100000000000001" customHeight="1">
      <c r="A3997" s="640" t="s">
        <v>14994</v>
      </c>
      <c r="B3997" s="643" t="s">
        <v>14089</v>
      </c>
      <c r="C3997" s="641" t="s">
        <v>14088</v>
      </c>
      <c r="D3997" s="641" t="s">
        <v>14087</v>
      </c>
      <c r="E3997" s="644" t="s">
        <v>14085</v>
      </c>
      <c r="F3997" s="829" t="s">
        <v>14083</v>
      </c>
      <c r="G3997" s="829"/>
      <c r="H3997" s="829" t="s">
        <v>14993</v>
      </c>
      <c r="I3997" s="829"/>
      <c r="J3997" s="829" t="s">
        <v>14082</v>
      </c>
      <c r="K3997" s="829"/>
      <c r="L3997" s="830"/>
    </row>
    <row r="3998" spans="1:12" ht="24" customHeight="1">
      <c r="A3998" s="664" t="s">
        <v>14073</v>
      </c>
      <c r="B3998" s="660" t="s">
        <v>14103</v>
      </c>
      <c r="C3998" s="659" t="s">
        <v>7</v>
      </c>
      <c r="D3998" s="659" t="s">
        <v>11501</v>
      </c>
      <c r="E3998" s="661" t="s">
        <v>26</v>
      </c>
      <c r="F3998" s="831" t="s">
        <v>14992</v>
      </c>
      <c r="G3998" s="831"/>
      <c r="H3998" s="831">
        <v>4.9955045</v>
      </c>
      <c r="I3998" s="831"/>
      <c r="J3998" s="832">
        <v>10.9901</v>
      </c>
      <c r="K3998" s="832"/>
      <c r="L3998" s="833"/>
    </row>
    <row r="3999" spans="1:12" ht="24" customHeight="1">
      <c r="A3999" s="664" t="s">
        <v>14073</v>
      </c>
      <c r="B3999" s="660" t="s">
        <v>14101</v>
      </c>
      <c r="C3999" s="659" t="s">
        <v>7</v>
      </c>
      <c r="D3999" s="659" t="s">
        <v>11582</v>
      </c>
      <c r="E3999" s="661" t="s">
        <v>26</v>
      </c>
      <c r="F3999" s="831" t="s">
        <v>14991</v>
      </c>
      <c r="G3999" s="831"/>
      <c r="H3999" s="831">
        <v>4.9955045</v>
      </c>
      <c r="I3999" s="831"/>
      <c r="J3999" s="832">
        <v>1.7484</v>
      </c>
      <c r="K3999" s="832"/>
      <c r="L3999" s="833"/>
    </row>
    <row r="4000" spans="1:12" ht="17.100000000000001" customHeight="1">
      <c r="A4000" s="645"/>
      <c r="B4000" s="643"/>
      <c r="C4000" s="643"/>
      <c r="D4000" s="643"/>
      <c r="E4000" s="643"/>
      <c r="F4000" s="643"/>
      <c r="G4000" s="643"/>
      <c r="H4000" s="643"/>
      <c r="I4000" s="643"/>
      <c r="J4000" s="643" t="s">
        <v>14990</v>
      </c>
      <c r="K4000" s="643"/>
      <c r="L4000" s="646" t="s">
        <v>15777</v>
      </c>
    </row>
    <row r="4001" spans="1:12" ht="17.100000000000001" customHeight="1">
      <c r="A4001" s="640" t="s">
        <v>14988</v>
      </c>
      <c r="B4001" s="641"/>
      <c r="C4001" s="641"/>
      <c r="D4001" s="641"/>
      <c r="E4001" s="641"/>
      <c r="F4001" s="641"/>
      <c r="G4001" s="641"/>
      <c r="H4001" s="641"/>
      <c r="I4001" s="641"/>
      <c r="J4001" s="641"/>
      <c r="K4001" s="641"/>
      <c r="L4001" s="642"/>
    </row>
    <row r="4002" spans="1:12" ht="17.100000000000001" customHeight="1">
      <c r="A4002" s="645"/>
      <c r="B4002" s="643"/>
      <c r="C4002" s="643"/>
      <c r="D4002" s="643"/>
      <c r="E4002" s="643"/>
      <c r="F4002" s="643"/>
      <c r="G4002" s="643"/>
      <c r="H4002" s="643"/>
      <c r="I4002" s="643"/>
      <c r="J4002" s="643" t="s">
        <v>14987</v>
      </c>
      <c r="K4002" s="643"/>
      <c r="L4002" s="646" t="s">
        <v>15776</v>
      </c>
    </row>
    <row r="4003" spans="1:12" ht="17.100000000000001" customHeight="1">
      <c r="A4003" s="645"/>
      <c r="B4003" s="643"/>
      <c r="C4003" s="643"/>
      <c r="D4003" s="643"/>
      <c r="E4003" s="643"/>
      <c r="F4003" s="643"/>
      <c r="G4003" s="643"/>
      <c r="H4003" s="643"/>
      <c r="I4003" s="643"/>
      <c r="J4003" s="643" t="s">
        <v>14985</v>
      </c>
      <c r="K4003" s="643" t="s">
        <v>14984</v>
      </c>
      <c r="L4003" s="646" t="s">
        <v>15775</v>
      </c>
    </row>
    <row r="4004" spans="1:12" ht="17.100000000000001" customHeight="1">
      <c r="A4004" s="645"/>
      <c r="B4004" s="643"/>
      <c r="C4004" s="643"/>
      <c r="D4004" s="643"/>
      <c r="E4004" s="643"/>
      <c r="F4004" s="643"/>
      <c r="G4004" s="643"/>
      <c r="H4004" s="643"/>
      <c r="I4004" s="643"/>
      <c r="J4004" s="643" t="s">
        <v>14982</v>
      </c>
      <c r="K4004" s="643"/>
      <c r="L4004" s="646" t="s">
        <v>15774</v>
      </c>
    </row>
    <row r="4005" spans="1:12" ht="17.100000000000001" customHeight="1">
      <c r="A4005" s="645"/>
      <c r="B4005" s="643"/>
      <c r="C4005" s="643"/>
      <c r="D4005" s="643"/>
      <c r="E4005" s="643"/>
      <c r="F4005" s="643"/>
      <c r="G4005" s="643"/>
      <c r="H4005" s="643"/>
      <c r="I4005" s="643"/>
      <c r="J4005" s="643" t="s">
        <v>14980</v>
      </c>
      <c r="K4005" s="643" t="s">
        <v>14873</v>
      </c>
      <c r="L4005" s="646" t="s">
        <v>15773</v>
      </c>
    </row>
    <row r="4006" spans="1:12" ht="17.100000000000001" customHeight="1">
      <c r="A4006" s="645"/>
      <c r="B4006" s="643"/>
      <c r="C4006" s="643"/>
      <c r="D4006" s="643"/>
      <c r="E4006" s="643"/>
      <c r="F4006" s="643"/>
      <c r="G4006" s="643"/>
      <c r="H4006" s="643"/>
      <c r="I4006" s="643"/>
      <c r="J4006" s="643" t="s">
        <v>14978</v>
      </c>
      <c r="K4006" s="643"/>
      <c r="L4006" s="646" t="s">
        <v>15772</v>
      </c>
    </row>
    <row r="4007" spans="1:12" ht="30" customHeight="1">
      <c r="A4007" s="647"/>
      <c r="B4007" s="644"/>
      <c r="C4007" s="644"/>
      <c r="D4007" s="644"/>
      <c r="E4007" s="644"/>
      <c r="F4007" s="644"/>
      <c r="G4007" s="644"/>
      <c r="H4007" s="644"/>
      <c r="I4007" s="644"/>
      <c r="J4007" s="644"/>
      <c r="K4007" s="644"/>
      <c r="L4007" s="648"/>
    </row>
    <row r="4008" spans="1:12" ht="48" customHeight="1">
      <c r="A4008" s="662" t="s">
        <v>15771</v>
      </c>
      <c r="B4008" s="657" t="s">
        <v>14559</v>
      </c>
      <c r="C4008" s="656" t="s">
        <v>7</v>
      </c>
      <c r="D4008" s="656" t="s">
        <v>42</v>
      </c>
      <c r="E4008" s="658" t="s">
        <v>49</v>
      </c>
      <c r="F4008" s="657"/>
      <c r="G4008" s="657"/>
      <c r="H4008" s="657"/>
      <c r="I4008" s="657"/>
      <c r="J4008" s="657"/>
      <c r="K4008" s="657"/>
      <c r="L4008" s="663"/>
    </row>
    <row r="4009" spans="1:12">
      <c r="A4009" s="827" t="s">
        <v>14098</v>
      </c>
      <c r="B4009" s="828"/>
      <c r="C4009" s="828"/>
      <c r="D4009" s="828"/>
      <c r="E4009" s="828"/>
      <c r="F4009" s="828"/>
      <c r="G4009" s="828"/>
      <c r="H4009" s="828"/>
      <c r="I4009" s="641"/>
      <c r="J4009" s="641"/>
      <c r="K4009" s="641"/>
      <c r="L4009" s="642"/>
    </row>
    <row r="4010" spans="1:12" ht="17.100000000000001" customHeight="1">
      <c r="A4010" s="640" t="s">
        <v>14994</v>
      </c>
      <c r="B4010" s="643" t="s">
        <v>14089</v>
      </c>
      <c r="C4010" s="641" t="s">
        <v>14088</v>
      </c>
      <c r="D4010" s="641" t="s">
        <v>14087</v>
      </c>
      <c r="E4010" s="644" t="s">
        <v>14085</v>
      </c>
      <c r="F4010" s="829" t="s">
        <v>14083</v>
      </c>
      <c r="G4010" s="829"/>
      <c r="H4010" s="829" t="s">
        <v>14993</v>
      </c>
      <c r="I4010" s="829"/>
      <c r="J4010" s="829" t="s">
        <v>14082</v>
      </c>
      <c r="K4010" s="829"/>
      <c r="L4010" s="830"/>
    </row>
    <row r="4011" spans="1:12" ht="24" customHeight="1">
      <c r="A4011" s="664" t="s">
        <v>14073</v>
      </c>
      <c r="B4011" s="660" t="s">
        <v>14281</v>
      </c>
      <c r="C4011" s="659" t="s">
        <v>7</v>
      </c>
      <c r="D4011" s="659" t="s">
        <v>11562</v>
      </c>
      <c r="E4011" s="661" t="s">
        <v>26</v>
      </c>
      <c r="F4011" s="831" t="s">
        <v>15044</v>
      </c>
      <c r="G4011" s="831"/>
      <c r="H4011" s="831">
        <v>5.9951466</v>
      </c>
      <c r="I4011" s="831"/>
      <c r="J4011" s="832">
        <v>5.5754999999999999</v>
      </c>
      <c r="K4011" s="832"/>
      <c r="L4011" s="833"/>
    </row>
    <row r="4012" spans="1:12" ht="24" customHeight="1">
      <c r="A4012" s="664" t="s">
        <v>14073</v>
      </c>
      <c r="B4012" s="660" t="s">
        <v>14280</v>
      </c>
      <c r="C4012" s="659" t="s">
        <v>7</v>
      </c>
      <c r="D4012" s="659" t="s">
        <v>11588</v>
      </c>
      <c r="E4012" s="661" t="s">
        <v>26</v>
      </c>
      <c r="F4012" s="831" t="s">
        <v>15043</v>
      </c>
      <c r="G4012" s="831"/>
      <c r="H4012" s="831">
        <v>5.9951466</v>
      </c>
      <c r="I4012" s="831"/>
      <c r="J4012" s="832">
        <v>3.2972999999999999</v>
      </c>
      <c r="K4012" s="832"/>
      <c r="L4012" s="833"/>
    </row>
    <row r="4013" spans="1:12" ht="17.100000000000001" customHeight="1">
      <c r="A4013" s="645"/>
      <c r="B4013" s="643"/>
      <c r="C4013" s="643"/>
      <c r="D4013" s="643"/>
      <c r="E4013" s="643"/>
      <c r="F4013" s="643"/>
      <c r="G4013" s="643"/>
      <c r="H4013" s="643"/>
      <c r="I4013" s="643"/>
      <c r="J4013" s="643" t="s">
        <v>14990</v>
      </c>
      <c r="K4013" s="643"/>
      <c r="L4013" s="646" t="s">
        <v>15770</v>
      </c>
    </row>
    <row r="4014" spans="1:12">
      <c r="A4014" s="827" t="s">
        <v>14092</v>
      </c>
      <c r="B4014" s="828"/>
      <c r="C4014" s="828"/>
      <c r="D4014" s="828"/>
      <c r="E4014" s="828"/>
      <c r="F4014" s="828"/>
      <c r="G4014" s="828"/>
      <c r="H4014" s="828"/>
      <c r="I4014" s="641"/>
      <c r="J4014" s="641"/>
      <c r="K4014" s="641"/>
      <c r="L4014" s="642"/>
    </row>
    <row r="4015" spans="1:12" ht="17.100000000000001" customHeight="1">
      <c r="A4015" s="640" t="s">
        <v>14994</v>
      </c>
      <c r="B4015" s="643" t="s">
        <v>14089</v>
      </c>
      <c r="C4015" s="641" t="s">
        <v>14088</v>
      </c>
      <c r="D4015" s="641" t="s">
        <v>14087</v>
      </c>
      <c r="E4015" s="644" t="s">
        <v>14085</v>
      </c>
      <c r="F4015" s="829" t="s">
        <v>14083</v>
      </c>
      <c r="G4015" s="829"/>
      <c r="H4015" s="829" t="s">
        <v>14993</v>
      </c>
      <c r="I4015" s="829"/>
      <c r="J4015" s="829" t="s">
        <v>14082</v>
      </c>
      <c r="K4015" s="829"/>
      <c r="L4015" s="830"/>
    </row>
    <row r="4016" spans="1:12" ht="24" customHeight="1">
      <c r="A4016" s="664" t="s">
        <v>14073</v>
      </c>
      <c r="B4016" s="660" t="s">
        <v>14292</v>
      </c>
      <c r="C4016" s="659" t="s">
        <v>7</v>
      </c>
      <c r="D4016" s="659" t="s">
        <v>5474</v>
      </c>
      <c r="E4016" s="661" t="s">
        <v>26</v>
      </c>
      <c r="F4016" s="831" t="s">
        <v>15041</v>
      </c>
      <c r="G4016" s="831"/>
      <c r="H4016" s="831">
        <v>3.0747111999999999</v>
      </c>
      <c r="I4016" s="831"/>
      <c r="J4016" s="832">
        <v>15.5273</v>
      </c>
      <c r="K4016" s="832"/>
      <c r="L4016" s="833"/>
    </row>
    <row r="4017" spans="1:12" ht="24" customHeight="1">
      <c r="A4017" s="664" t="s">
        <v>14073</v>
      </c>
      <c r="B4017" s="660" t="s">
        <v>14282</v>
      </c>
      <c r="C4017" s="659" t="s">
        <v>7</v>
      </c>
      <c r="D4017" s="659" t="s">
        <v>6139</v>
      </c>
      <c r="E4017" s="661" t="s">
        <v>26</v>
      </c>
      <c r="F4017" s="831" t="s">
        <v>15040</v>
      </c>
      <c r="G4017" s="831"/>
      <c r="H4017" s="831">
        <v>3.0747111999999999</v>
      </c>
      <c r="I4017" s="831"/>
      <c r="J4017" s="832">
        <v>22.107199999999999</v>
      </c>
      <c r="K4017" s="832"/>
      <c r="L4017" s="833"/>
    </row>
    <row r="4018" spans="1:12" ht="17.100000000000001" customHeight="1">
      <c r="A4018" s="645"/>
      <c r="B4018" s="643"/>
      <c r="C4018" s="643"/>
      <c r="D4018" s="643"/>
      <c r="E4018" s="643"/>
      <c r="F4018" s="643"/>
      <c r="G4018" s="643"/>
      <c r="H4018" s="643"/>
      <c r="I4018" s="643"/>
      <c r="J4018" s="643" t="s">
        <v>14990</v>
      </c>
      <c r="K4018" s="643"/>
      <c r="L4018" s="646" t="s">
        <v>15769</v>
      </c>
    </row>
    <row r="4019" spans="1:12">
      <c r="A4019" s="827" t="s">
        <v>14071</v>
      </c>
      <c r="B4019" s="828"/>
      <c r="C4019" s="828"/>
      <c r="D4019" s="828"/>
      <c r="E4019" s="828"/>
      <c r="F4019" s="828"/>
      <c r="G4019" s="828"/>
      <c r="H4019" s="828"/>
      <c r="I4019" s="641"/>
      <c r="J4019" s="641"/>
      <c r="K4019" s="641"/>
      <c r="L4019" s="642"/>
    </row>
    <row r="4020" spans="1:12" ht="17.100000000000001" customHeight="1">
      <c r="A4020" s="640" t="s">
        <v>14994</v>
      </c>
      <c r="B4020" s="643" t="s">
        <v>14089</v>
      </c>
      <c r="C4020" s="641" t="s">
        <v>14088</v>
      </c>
      <c r="D4020" s="641" t="s">
        <v>14087</v>
      </c>
      <c r="E4020" s="644" t="s">
        <v>14085</v>
      </c>
      <c r="F4020" s="829" t="s">
        <v>14083</v>
      </c>
      <c r="G4020" s="829"/>
      <c r="H4020" s="829" t="s">
        <v>14993</v>
      </c>
      <c r="I4020" s="829"/>
      <c r="J4020" s="829" t="s">
        <v>14082</v>
      </c>
      <c r="K4020" s="829"/>
      <c r="L4020" s="830"/>
    </row>
    <row r="4021" spans="1:12" ht="36" customHeight="1">
      <c r="A4021" s="664" t="s">
        <v>14073</v>
      </c>
      <c r="B4021" s="660" t="s">
        <v>14558</v>
      </c>
      <c r="C4021" s="659" t="s">
        <v>7</v>
      </c>
      <c r="D4021" s="659" t="s">
        <v>7789</v>
      </c>
      <c r="E4021" s="661" t="s">
        <v>49</v>
      </c>
      <c r="F4021" s="831" t="s">
        <v>15768</v>
      </c>
      <c r="G4021" s="831"/>
      <c r="H4021" s="831">
        <v>1</v>
      </c>
      <c r="I4021" s="831"/>
      <c r="J4021" s="832">
        <v>394.91</v>
      </c>
      <c r="K4021" s="832"/>
      <c r="L4021" s="833"/>
    </row>
    <row r="4022" spans="1:12" ht="17.100000000000001" customHeight="1">
      <c r="A4022" s="645"/>
      <c r="B4022" s="643"/>
      <c r="C4022" s="643"/>
      <c r="D4022" s="643"/>
      <c r="E4022" s="643"/>
      <c r="F4022" s="643"/>
      <c r="G4022" s="643"/>
      <c r="H4022" s="643"/>
      <c r="I4022" s="643"/>
      <c r="J4022" s="643" t="s">
        <v>14990</v>
      </c>
      <c r="K4022" s="643"/>
      <c r="L4022" s="646" t="s">
        <v>15768</v>
      </c>
    </row>
    <row r="4023" spans="1:12">
      <c r="A4023" s="827" t="s">
        <v>14094</v>
      </c>
      <c r="B4023" s="828"/>
      <c r="C4023" s="828"/>
      <c r="D4023" s="828"/>
      <c r="E4023" s="828"/>
      <c r="F4023" s="828"/>
      <c r="G4023" s="828"/>
      <c r="H4023" s="828"/>
      <c r="I4023" s="641"/>
      <c r="J4023" s="641"/>
      <c r="K4023" s="641"/>
      <c r="L4023" s="642"/>
    </row>
    <row r="4024" spans="1:12" ht="17.100000000000001" customHeight="1">
      <c r="A4024" s="640" t="s">
        <v>14994</v>
      </c>
      <c r="B4024" s="643" t="s">
        <v>14089</v>
      </c>
      <c r="C4024" s="641" t="s">
        <v>14088</v>
      </c>
      <c r="D4024" s="641" t="s">
        <v>14087</v>
      </c>
      <c r="E4024" s="644" t="s">
        <v>14085</v>
      </c>
      <c r="F4024" s="829" t="s">
        <v>14083</v>
      </c>
      <c r="G4024" s="829"/>
      <c r="H4024" s="829" t="s">
        <v>14993</v>
      </c>
      <c r="I4024" s="829"/>
      <c r="J4024" s="829" t="s">
        <v>14082</v>
      </c>
      <c r="K4024" s="829"/>
      <c r="L4024" s="830"/>
    </row>
    <row r="4025" spans="1:12" ht="24" customHeight="1">
      <c r="A4025" s="664" t="s">
        <v>14073</v>
      </c>
      <c r="B4025" s="660" t="s">
        <v>14095</v>
      </c>
      <c r="C4025" s="659" t="s">
        <v>7</v>
      </c>
      <c r="D4025" s="659" t="s">
        <v>11736</v>
      </c>
      <c r="E4025" s="661" t="s">
        <v>26</v>
      </c>
      <c r="F4025" s="831" t="s">
        <v>14996</v>
      </c>
      <c r="G4025" s="831"/>
      <c r="H4025" s="831">
        <v>5.9951466</v>
      </c>
      <c r="I4025" s="831"/>
      <c r="J4025" s="832">
        <v>4.2565999999999997</v>
      </c>
      <c r="K4025" s="832"/>
      <c r="L4025" s="833"/>
    </row>
    <row r="4026" spans="1:12" ht="17.100000000000001" customHeight="1">
      <c r="A4026" s="645"/>
      <c r="B4026" s="643"/>
      <c r="C4026" s="643"/>
      <c r="D4026" s="643"/>
      <c r="E4026" s="643"/>
      <c r="F4026" s="643"/>
      <c r="G4026" s="643"/>
      <c r="H4026" s="643"/>
      <c r="I4026" s="643"/>
      <c r="J4026" s="643" t="s">
        <v>14990</v>
      </c>
      <c r="K4026" s="643"/>
      <c r="L4026" s="646" t="s">
        <v>15767</v>
      </c>
    </row>
    <row r="4027" spans="1:12">
      <c r="A4027" s="827" t="s">
        <v>14096</v>
      </c>
      <c r="B4027" s="828"/>
      <c r="C4027" s="828"/>
      <c r="D4027" s="828"/>
      <c r="E4027" s="828"/>
      <c r="F4027" s="828"/>
      <c r="G4027" s="828"/>
      <c r="H4027" s="828"/>
      <c r="I4027" s="641"/>
      <c r="J4027" s="641"/>
      <c r="K4027" s="641"/>
      <c r="L4027" s="642"/>
    </row>
    <row r="4028" spans="1:12" ht="17.100000000000001" customHeight="1">
      <c r="A4028" s="640" t="s">
        <v>14994</v>
      </c>
      <c r="B4028" s="643" t="s">
        <v>14089</v>
      </c>
      <c r="C4028" s="641" t="s">
        <v>14088</v>
      </c>
      <c r="D4028" s="641" t="s">
        <v>14087</v>
      </c>
      <c r="E4028" s="644" t="s">
        <v>14085</v>
      </c>
      <c r="F4028" s="829" t="s">
        <v>14083</v>
      </c>
      <c r="G4028" s="829"/>
      <c r="H4028" s="829" t="s">
        <v>14993</v>
      </c>
      <c r="I4028" s="829"/>
      <c r="J4028" s="829" t="s">
        <v>14082</v>
      </c>
      <c r="K4028" s="829"/>
      <c r="L4028" s="830"/>
    </row>
    <row r="4029" spans="1:12" ht="24" customHeight="1">
      <c r="A4029" s="664" t="s">
        <v>14073</v>
      </c>
      <c r="B4029" s="660" t="s">
        <v>14097</v>
      </c>
      <c r="C4029" s="659" t="s">
        <v>7</v>
      </c>
      <c r="D4029" s="659" t="s">
        <v>11676</v>
      </c>
      <c r="E4029" s="661" t="s">
        <v>26</v>
      </c>
      <c r="F4029" s="831" t="s">
        <v>14995</v>
      </c>
      <c r="G4029" s="831"/>
      <c r="H4029" s="831">
        <v>5.9951466</v>
      </c>
      <c r="I4029" s="831"/>
      <c r="J4029" s="832">
        <v>0.41970000000000002</v>
      </c>
      <c r="K4029" s="832"/>
      <c r="L4029" s="833"/>
    </row>
    <row r="4030" spans="1:12" ht="17.100000000000001" customHeight="1">
      <c r="A4030" s="645"/>
      <c r="B4030" s="643"/>
      <c r="C4030" s="643"/>
      <c r="D4030" s="643"/>
      <c r="E4030" s="643"/>
      <c r="F4030" s="643"/>
      <c r="G4030" s="643"/>
      <c r="H4030" s="643"/>
      <c r="I4030" s="643"/>
      <c r="J4030" s="643" t="s">
        <v>14990</v>
      </c>
      <c r="K4030" s="643"/>
      <c r="L4030" s="646" t="s">
        <v>15766</v>
      </c>
    </row>
    <row r="4031" spans="1:12">
      <c r="A4031" s="827" t="s">
        <v>14100</v>
      </c>
      <c r="B4031" s="828"/>
      <c r="C4031" s="828"/>
      <c r="D4031" s="828"/>
      <c r="E4031" s="828"/>
      <c r="F4031" s="828"/>
      <c r="G4031" s="828"/>
      <c r="H4031" s="828"/>
      <c r="I4031" s="641"/>
      <c r="J4031" s="641"/>
      <c r="K4031" s="641"/>
      <c r="L4031" s="642"/>
    </row>
    <row r="4032" spans="1:12" ht="17.100000000000001" customHeight="1">
      <c r="A4032" s="640" t="s">
        <v>14994</v>
      </c>
      <c r="B4032" s="643" t="s">
        <v>14089</v>
      </c>
      <c r="C4032" s="641" t="s">
        <v>14088</v>
      </c>
      <c r="D4032" s="641" t="s">
        <v>14087</v>
      </c>
      <c r="E4032" s="644" t="s">
        <v>14085</v>
      </c>
      <c r="F4032" s="829" t="s">
        <v>14083</v>
      </c>
      <c r="G4032" s="829"/>
      <c r="H4032" s="829" t="s">
        <v>14993</v>
      </c>
      <c r="I4032" s="829"/>
      <c r="J4032" s="829" t="s">
        <v>14082</v>
      </c>
      <c r="K4032" s="829"/>
      <c r="L4032" s="830"/>
    </row>
    <row r="4033" spans="1:12" ht="24" customHeight="1">
      <c r="A4033" s="664" t="s">
        <v>14073</v>
      </c>
      <c r="B4033" s="660" t="s">
        <v>14103</v>
      </c>
      <c r="C4033" s="659" t="s">
        <v>7</v>
      </c>
      <c r="D4033" s="659" t="s">
        <v>11501</v>
      </c>
      <c r="E4033" s="661" t="s">
        <v>26</v>
      </c>
      <c r="F4033" s="831" t="s">
        <v>14992</v>
      </c>
      <c r="G4033" s="831"/>
      <c r="H4033" s="831">
        <v>5.9951466</v>
      </c>
      <c r="I4033" s="831"/>
      <c r="J4033" s="832">
        <v>13.189299999999999</v>
      </c>
      <c r="K4033" s="832"/>
      <c r="L4033" s="833"/>
    </row>
    <row r="4034" spans="1:12" ht="24" customHeight="1">
      <c r="A4034" s="664" t="s">
        <v>14073</v>
      </c>
      <c r="B4034" s="660" t="s">
        <v>14101</v>
      </c>
      <c r="C4034" s="659" t="s">
        <v>7</v>
      </c>
      <c r="D4034" s="659" t="s">
        <v>11582</v>
      </c>
      <c r="E4034" s="661" t="s">
        <v>26</v>
      </c>
      <c r="F4034" s="831" t="s">
        <v>14991</v>
      </c>
      <c r="G4034" s="831"/>
      <c r="H4034" s="831">
        <v>5.9951466</v>
      </c>
      <c r="I4034" s="831"/>
      <c r="J4034" s="832">
        <v>2.0983000000000001</v>
      </c>
      <c r="K4034" s="832"/>
      <c r="L4034" s="833"/>
    </row>
    <row r="4035" spans="1:12" ht="17.100000000000001" customHeight="1">
      <c r="A4035" s="645"/>
      <c r="B4035" s="643"/>
      <c r="C4035" s="643"/>
      <c r="D4035" s="643"/>
      <c r="E4035" s="643"/>
      <c r="F4035" s="643"/>
      <c r="G4035" s="643"/>
      <c r="H4035" s="643"/>
      <c r="I4035" s="643"/>
      <c r="J4035" s="643" t="s">
        <v>14990</v>
      </c>
      <c r="K4035" s="643"/>
      <c r="L4035" s="646" t="s">
        <v>15765</v>
      </c>
    </row>
    <row r="4036" spans="1:12" ht="17.100000000000001" customHeight="1">
      <c r="A4036" s="640" t="s">
        <v>14988</v>
      </c>
      <c r="B4036" s="641"/>
      <c r="C4036" s="641"/>
      <c r="D4036" s="641"/>
      <c r="E4036" s="641"/>
      <c r="F4036" s="641"/>
      <c r="G4036" s="641"/>
      <c r="H4036" s="641"/>
      <c r="I4036" s="641"/>
      <c r="J4036" s="641"/>
      <c r="K4036" s="641"/>
      <c r="L4036" s="642"/>
    </row>
    <row r="4037" spans="1:12" ht="17.100000000000001" customHeight="1">
      <c r="A4037" s="645"/>
      <c r="B4037" s="643"/>
      <c r="C4037" s="643"/>
      <c r="D4037" s="643"/>
      <c r="E4037" s="643"/>
      <c r="F4037" s="643"/>
      <c r="G4037" s="643"/>
      <c r="H4037" s="643"/>
      <c r="I4037" s="643"/>
      <c r="J4037" s="643" t="s">
        <v>14987</v>
      </c>
      <c r="K4037" s="643"/>
      <c r="L4037" s="646" t="s">
        <v>15764</v>
      </c>
    </row>
    <row r="4038" spans="1:12" ht="17.100000000000001" customHeight="1">
      <c r="A4038" s="645"/>
      <c r="B4038" s="643"/>
      <c r="C4038" s="643"/>
      <c r="D4038" s="643"/>
      <c r="E4038" s="643"/>
      <c r="F4038" s="643"/>
      <c r="G4038" s="643"/>
      <c r="H4038" s="643"/>
      <c r="I4038" s="643"/>
      <c r="J4038" s="643" t="s">
        <v>14985</v>
      </c>
      <c r="K4038" s="643" t="s">
        <v>14984</v>
      </c>
      <c r="L4038" s="646" t="s">
        <v>15763</v>
      </c>
    </row>
    <row r="4039" spans="1:12" ht="17.100000000000001" customHeight="1">
      <c r="A4039" s="645"/>
      <c r="B4039" s="643"/>
      <c r="C4039" s="643"/>
      <c r="D4039" s="643"/>
      <c r="E4039" s="643"/>
      <c r="F4039" s="643"/>
      <c r="G4039" s="643"/>
      <c r="H4039" s="643"/>
      <c r="I4039" s="643"/>
      <c r="J4039" s="643" t="s">
        <v>14982</v>
      </c>
      <c r="K4039" s="643"/>
      <c r="L4039" s="646" t="s">
        <v>15762</v>
      </c>
    </row>
    <row r="4040" spans="1:12" ht="17.100000000000001" customHeight="1">
      <c r="A4040" s="645"/>
      <c r="B4040" s="643"/>
      <c r="C4040" s="643"/>
      <c r="D4040" s="643"/>
      <c r="E4040" s="643"/>
      <c r="F4040" s="643"/>
      <c r="G4040" s="643"/>
      <c r="H4040" s="643"/>
      <c r="I4040" s="643"/>
      <c r="J4040" s="643" t="s">
        <v>14980</v>
      </c>
      <c r="K4040" s="643" t="s">
        <v>14873</v>
      </c>
      <c r="L4040" s="646" t="s">
        <v>15761</v>
      </c>
    </row>
    <row r="4041" spans="1:12" ht="17.100000000000001" customHeight="1">
      <c r="A4041" s="645"/>
      <c r="B4041" s="643"/>
      <c r="C4041" s="643"/>
      <c r="D4041" s="643"/>
      <c r="E4041" s="643"/>
      <c r="F4041" s="643"/>
      <c r="G4041" s="643"/>
      <c r="H4041" s="643"/>
      <c r="I4041" s="643"/>
      <c r="J4041" s="643" t="s">
        <v>14978</v>
      </c>
      <c r="K4041" s="643"/>
      <c r="L4041" s="646" t="s">
        <v>15760</v>
      </c>
    </row>
    <row r="4042" spans="1:12" ht="30" customHeight="1">
      <c r="A4042" s="647"/>
      <c r="B4042" s="644"/>
      <c r="C4042" s="644"/>
      <c r="D4042" s="644"/>
      <c r="E4042" s="644"/>
      <c r="F4042" s="644"/>
      <c r="G4042" s="644"/>
      <c r="H4042" s="644"/>
      <c r="I4042" s="644"/>
      <c r="J4042" s="644"/>
      <c r="K4042" s="644"/>
      <c r="L4042" s="648"/>
    </row>
    <row r="4043" spans="1:12" ht="48" customHeight="1">
      <c r="A4043" s="662" t="s">
        <v>15759</v>
      </c>
      <c r="B4043" s="657" t="s">
        <v>14556</v>
      </c>
      <c r="C4043" s="656" t="s">
        <v>7</v>
      </c>
      <c r="D4043" s="656" t="s">
        <v>831</v>
      </c>
      <c r="E4043" s="658" t="s">
        <v>49</v>
      </c>
      <c r="F4043" s="657"/>
      <c r="G4043" s="657"/>
      <c r="H4043" s="657"/>
      <c r="I4043" s="657"/>
      <c r="J4043" s="657"/>
      <c r="K4043" s="657"/>
      <c r="L4043" s="663"/>
    </row>
    <row r="4044" spans="1:12">
      <c r="A4044" s="827" t="s">
        <v>14098</v>
      </c>
      <c r="B4044" s="828"/>
      <c r="C4044" s="828"/>
      <c r="D4044" s="828"/>
      <c r="E4044" s="828"/>
      <c r="F4044" s="828"/>
      <c r="G4044" s="828"/>
      <c r="H4044" s="828"/>
      <c r="I4044" s="641"/>
      <c r="J4044" s="641"/>
      <c r="K4044" s="641"/>
      <c r="L4044" s="642"/>
    </row>
    <row r="4045" spans="1:12" ht="17.100000000000001" customHeight="1">
      <c r="A4045" s="640" t="s">
        <v>14994</v>
      </c>
      <c r="B4045" s="643" t="s">
        <v>14089</v>
      </c>
      <c r="C4045" s="641" t="s">
        <v>14088</v>
      </c>
      <c r="D4045" s="641" t="s">
        <v>14087</v>
      </c>
      <c r="E4045" s="644" t="s">
        <v>14085</v>
      </c>
      <c r="F4045" s="829" t="s">
        <v>14083</v>
      </c>
      <c r="G4045" s="829"/>
      <c r="H4045" s="829" t="s">
        <v>14993</v>
      </c>
      <c r="I4045" s="829"/>
      <c r="J4045" s="829" t="s">
        <v>14082</v>
      </c>
      <c r="K4045" s="829"/>
      <c r="L4045" s="830"/>
    </row>
    <row r="4046" spans="1:12" ht="24" customHeight="1">
      <c r="A4046" s="664" t="s">
        <v>14073</v>
      </c>
      <c r="B4046" s="660" t="s">
        <v>14281</v>
      </c>
      <c r="C4046" s="659" t="s">
        <v>7</v>
      </c>
      <c r="D4046" s="659" t="s">
        <v>11562</v>
      </c>
      <c r="E4046" s="661" t="s">
        <v>26</v>
      </c>
      <c r="F4046" s="831" t="s">
        <v>15044</v>
      </c>
      <c r="G4046" s="831"/>
      <c r="H4046" s="831">
        <v>11.9902932</v>
      </c>
      <c r="I4046" s="831"/>
      <c r="J4046" s="832">
        <v>11.151</v>
      </c>
      <c r="K4046" s="832"/>
      <c r="L4046" s="833"/>
    </row>
    <row r="4047" spans="1:12" ht="24" customHeight="1">
      <c r="A4047" s="664" t="s">
        <v>14073</v>
      </c>
      <c r="B4047" s="660" t="s">
        <v>14280</v>
      </c>
      <c r="C4047" s="659" t="s">
        <v>7</v>
      </c>
      <c r="D4047" s="659" t="s">
        <v>11588</v>
      </c>
      <c r="E4047" s="661" t="s">
        <v>26</v>
      </c>
      <c r="F4047" s="831" t="s">
        <v>15043</v>
      </c>
      <c r="G4047" s="831"/>
      <c r="H4047" s="831">
        <v>11.9902932</v>
      </c>
      <c r="I4047" s="831"/>
      <c r="J4047" s="832">
        <v>6.5946999999999996</v>
      </c>
      <c r="K4047" s="832"/>
      <c r="L4047" s="833"/>
    </row>
    <row r="4048" spans="1:12" ht="17.100000000000001" customHeight="1">
      <c r="A4048" s="645"/>
      <c r="B4048" s="643"/>
      <c r="C4048" s="643"/>
      <c r="D4048" s="643"/>
      <c r="E4048" s="643"/>
      <c r="F4048" s="643"/>
      <c r="G4048" s="643"/>
      <c r="H4048" s="643"/>
      <c r="I4048" s="643"/>
      <c r="J4048" s="643" t="s">
        <v>14990</v>
      </c>
      <c r="K4048" s="643"/>
      <c r="L4048" s="646" t="s">
        <v>15758</v>
      </c>
    </row>
    <row r="4049" spans="1:12">
      <c r="A4049" s="827" t="s">
        <v>14092</v>
      </c>
      <c r="B4049" s="828"/>
      <c r="C4049" s="828"/>
      <c r="D4049" s="828"/>
      <c r="E4049" s="828"/>
      <c r="F4049" s="828"/>
      <c r="G4049" s="828"/>
      <c r="H4049" s="828"/>
      <c r="I4049" s="641"/>
      <c r="J4049" s="641"/>
      <c r="K4049" s="641"/>
      <c r="L4049" s="642"/>
    </row>
    <row r="4050" spans="1:12" ht="17.100000000000001" customHeight="1">
      <c r="A4050" s="640" t="s">
        <v>14994</v>
      </c>
      <c r="B4050" s="643" t="s">
        <v>14089</v>
      </c>
      <c r="C4050" s="641" t="s">
        <v>14088</v>
      </c>
      <c r="D4050" s="641" t="s">
        <v>14087</v>
      </c>
      <c r="E4050" s="644" t="s">
        <v>14085</v>
      </c>
      <c r="F4050" s="829" t="s">
        <v>14083</v>
      </c>
      <c r="G4050" s="829"/>
      <c r="H4050" s="829" t="s">
        <v>14993</v>
      </c>
      <c r="I4050" s="829"/>
      <c r="J4050" s="829" t="s">
        <v>14082</v>
      </c>
      <c r="K4050" s="829"/>
      <c r="L4050" s="830"/>
    </row>
    <row r="4051" spans="1:12" ht="24" customHeight="1">
      <c r="A4051" s="664" t="s">
        <v>14073</v>
      </c>
      <c r="B4051" s="660" t="s">
        <v>14292</v>
      </c>
      <c r="C4051" s="659" t="s">
        <v>7</v>
      </c>
      <c r="D4051" s="659" t="s">
        <v>5474</v>
      </c>
      <c r="E4051" s="661" t="s">
        <v>26</v>
      </c>
      <c r="F4051" s="831" t="s">
        <v>15041</v>
      </c>
      <c r="G4051" s="831"/>
      <c r="H4051" s="831">
        <v>6.1494225</v>
      </c>
      <c r="I4051" s="831"/>
      <c r="J4051" s="832">
        <v>31.054600000000001</v>
      </c>
      <c r="K4051" s="832"/>
      <c r="L4051" s="833"/>
    </row>
    <row r="4052" spans="1:12" ht="24" customHeight="1">
      <c r="A4052" s="664" t="s">
        <v>14073</v>
      </c>
      <c r="B4052" s="660" t="s">
        <v>14282</v>
      </c>
      <c r="C4052" s="659" t="s">
        <v>7</v>
      </c>
      <c r="D4052" s="659" t="s">
        <v>6139</v>
      </c>
      <c r="E4052" s="661" t="s">
        <v>26</v>
      </c>
      <c r="F4052" s="831" t="s">
        <v>15040</v>
      </c>
      <c r="G4052" s="831"/>
      <c r="H4052" s="831">
        <v>6.1494225</v>
      </c>
      <c r="I4052" s="831"/>
      <c r="J4052" s="832">
        <v>44.214300000000001</v>
      </c>
      <c r="K4052" s="832"/>
      <c r="L4052" s="833"/>
    </row>
    <row r="4053" spans="1:12" ht="17.100000000000001" customHeight="1">
      <c r="A4053" s="645"/>
      <c r="B4053" s="643"/>
      <c r="C4053" s="643"/>
      <c r="D4053" s="643"/>
      <c r="E4053" s="643"/>
      <c r="F4053" s="643"/>
      <c r="G4053" s="643"/>
      <c r="H4053" s="643"/>
      <c r="I4053" s="643"/>
      <c r="J4053" s="643" t="s">
        <v>14990</v>
      </c>
      <c r="K4053" s="643"/>
      <c r="L4053" s="646" t="s">
        <v>15757</v>
      </c>
    </row>
    <row r="4054" spans="1:12">
      <c r="A4054" s="827" t="s">
        <v>14071</v>
      </c>
      <c r="B4054" s="828"/>
      <c r="C4054" s="828"/>
      <c r="D4054" s="828"/>
      <c r="E4054" s="828"/>
      <c r="F4054" s="828"/>
      <c r="G4054" s="828"/>
      <c r="H4054" s="828"/>
      <c r="I4054" s="641"/>
      <c r="J4054" s="641"/>
      <c r="K4054" s="641"/>
      <c r="L4054" s="642"/>
    </row>
    <row r="4055" spans="1:12" ht="17.100000000000001" customHeight="1">
      <c r="A4055" s="640" t="s">
        <v>14994</v>
      </c>
      <c r="B4055" s="643" t="s">
        <v>14089</v>
      </c>
      <c r="C4055" s="641" t="s">
        <v>14088</v>
      </c>
      <c r="D4055" s="641" t="s">
        <v>14087</v>
      </c>
      <c r="E4055" s="644" t="s">
        <v>14085</v>
      </c>
      <c r="F4055" s="829" t="s">
        <v>14083</v>
      </c>
      <c r="G4055" s="829"/>
      <c r="H4055" s="829" t="s">
        <v>14993</v>
      </c>
      <c r="I4055" s="829"/>
      <c r="J4055" s="829" t="s">
        <v>14082</v>
      </c>
      <c r="K4055" s="829"/>
      <c r="L4055" s="830"/>
    </row>
    <row r="4056" spans="1:12" ht="36" customHeight="1">
      <c r="A4056" s="664" t="s">
        <v>14073</v>
      </c>
      <c r="B4056" s="660" t="s">
        <v>14555</v>
      </c>
      <c r="C4056" s="659" t="s">
        <v>7</v>
      </c>
      <c r="D4056" s="659" t="s">
        <v>7792</v>
      </c>
      <c r="E4056" s="661" t="s">
        <v>49</v>
      </c>
      <c r="F4056" s="831" t="s">
        <v>15756</v>
      </c>
      <c r="G4056" s="831"/>
      <c r="H4056" s="831">
        <v>1</v>
      </c>
      <c r="I4056" s="831"/>
      <c r="J4056" s="832">
        <v>956.21</v>
      </c>
      <c r="K4056" s="832"/>
      <c r="L4056" s="833"/>
    </row>
    <row r="4057" spans="1:12" ht="17.100000000000001" customHeight="1">
      <c r="A4057" s="645"/>
      <c r="B4057" s="643"/>
      <c r="C4057" s="643"/>
      <c r="D4057" s="643"/>
      <c r="E4057" s="643"/>
      <c r="F4057" s="643"/>
      <c r="G4057" s="643"/>
      <c r="H4057" s="643"/>
      <c r="I4057" s="643"/>
      <c r="J4057" s="643" t="s">
        <v>14990</v>
      </c>
      <c r="K4057" s="643"/>
      <c r="L4057" s="646" t="s">
        <v>15756</v>
      </c>
    </row>
    <row r="4058" spans="1:12">
      <c r="A4058" s="827" t="s">
        <v>14094</v>
      </c>
      <c r="B4058" s="828"/>
      <c r="C4058" s="828"/>
      <c r="D4058" s="828"/>
      <c r="E4058" s="828"/>
      <c r="F4058" s="828"/>
      <c r="G4058" s="828"/>
      <c r="H4058" s="828"/>
      <c r="I4058" s="641"/>
      <c r="J4058" s="641"/>
      <c r="K4058" s="641"/>
      <c r="L4058" s="642"/>
    </row>
    <row r="4059" spans="1:12" ht="17.100000000000001" customHeight="1">
      <c r="A4059" s="640" t="s">
        <v>14994</v>
      </c>
      <c r="B4059" s="643" t="s">
        <v>14089</v>
      </c>
      <c r="C4059" s="641" t="s">
        <v>14088</v>
      </c>
      <c r="D4059" s="641" t="s">
        <v>14087</v>
      </c>
      <c r="E4059" s="644" t="s">
        <v>14085</v>
      </c>
      <c r="F4059" s="829" t="s">
        <v>14083</v>
      </c>
      <c r="G4059" s="829"/>
      <c r="H4059" s="829" t="s">
        <v>14993</v>
      </c>
      <c r="I4059" s="829"/>
      <c r="J4059" s="829" t="s">
        <v>14082</v>
      </c>
      <c r="K4059" s="829"/>
      <c r="L4059" s="830"/>
    </row>
    <row r="4060" spans="1:12" ht="24" customHeight="1">
      <c r="A4060" s="664" t="s">
        <v>14073</v>
      </c>
      <c r="B4060" s="660" t="s">
        <v>14095</v>
      </c>
      <c r="C4060" s="659" t="s">
        <v>7</v>
      </c>
      <c r="D4060" s="659" t="s">
        <v>11736</v>
      </c>
      <c r="E4060" s="661" t="s">
        <v>26</v>
      </c>
      <c r="F4060" s="831" t="s">
        <v>14996</v>
      </c>
      <c r="G4060" s="831"/>
      <c r="H4060" s="831">
        <v>11.9902932</v>
      </c>
      <c r="I4060" s="831"/>
      <c r="J4060" s="832">
        <v>8.5130999999999997</v>
      </c>
      <c r="K4060" s="832"/>
      <c r="L4060" s="833"/>
    </row>
    <row r="4061" spans="1:12" ht="17.100000000000001" customHeight="1">
      <c r="A4061" s="645"/>
      <c r="B4061" s="643"/>
      <c r="C4061" s="643"/>
      <c r="D4061" s="643"/>
      <c r="E4061" s="643"/>
      <c r="F4061" s="643"/>
      <c r="G4061" s="643"/>
      <c r="H4061" s="643"/>
      <c r="I4061" s="643"/>
      <c r="J4061" s="643" t="s">
        <v>14990</v>
      </c>
      <c r="K4061" s="643"/>
      <c r="L4061" s="646" t="s">
        <v>15755</v>
      </c>
    </row>
    <row r="4062" spans="1:12">
      <c r="A4062" s="827" t="s">
        <v>14096</v>
      </c>
      <c r="B4062" s="828"/>
      <c r="C4062" s="828"/>
      <c r="D4062" s="828"/>
      <c r="E4062" s="828"/>
      <c r="F4062" s="828"/>
      <c r="G4062" s="828"/>
      <c r="H4062" s="828"/>
      <c r="I4062" s="641"/>
      <c r="J4062" s="641"/>
      <c r="K4062" s="641"/>
      <c r="L4062" s="642"/>
    </row>
    <row r="4063" spans="1:12" ht="17.100000000000001" customHeight="1">
      <c r="A4063" s="640" t="s">
        <v>14994</v>
      </c>
      <c r="B4063" s="643" t="s">
        <v>14089</v>
      </c>
      <c r="C4063" s="641" t="s">
        <v>14088</v>
      </c>
      <c r="D4063" s="641" t="s">
        <v>14087</v>
      </c>
      <c r="E4063" s="644" t="s">
        <v>14085</v>
      </c>
      <c r="F4063" s="829" t="s">
        <v>14083</v>
      </c>
      <c r="G4063" s="829"/>
      <c r="H4063" s="829" t="s">
        <v>14993</v>
      </c>
      <c r="I4063" s="829"/>
      <c r="J4063" s="829" t="s">
        <v>14082</v>
      </c>
      <c r="K4063" s="829"/>
      <c r="L4063" s="830"/>
    </row>
    <row r="4064" spans="1:12" ht="24" customHeight="1">
      <c r="A4064" s="664" t="s">
        <v>14073</v>
      </c>
      <c r="B4064" s="660" t="s">
        <v>14097</v>
      </c>
      <c r="C4064" s="659" t="s">
        <v>7</v>
      </c>
      <c r="D4064" s="659" t="s">
        <v>11676</v>
      </c>
      <c r="E4064" s="661" t="s">
        <v>26</v>
      </c>
      <c r="F4064" s="831" t="s">
        <v>14995</v>
      </c>
      <c r="G4064" s="831"/>
      <c r="H4064" s="831">
        <v>11.9902932</v>
      </c>
      <c r="I4064" s="831"/>
      <c r="J4064" s="832">
        <v>0.83930000000000005</v>
      </c>
      <c r="K4064" s="832"/>
      <c r="L4064" s="833"/>
    </row>
    <row r="4065" spans="1:12" ht="17.100000000000001" customHeight="1">
      <c r="A4065" s="645"/>
      <c r="B4065" s="643"/>
      <c r="C4065" s="643"/>
      <c r="D4065" s="643"/>
      <c r="E4065" s="643"/>
      <c r="F4065" s="643"/>
      <c r="G4065" s="643"/>
      <c r="H4065" s="643"/>
      <c r="I4065" s="643"/>
      <c r="J4065" s="643" t="s">
        <v>14990</v>
      </c>
      <c r="K4065" s="643"/>
      <c r="L4065" s="646" t="s">
        <v>15357</v>
      </c>
    </row>
    <row r="4066" spans="1:12">
      <c r="A4066" s="827" t="s">
        <v>14100</v>
      </c>
      <c r="B4066" s="828"/>
      <c r="C4066" s="828"/>
      <c r="D4066" s="828"/>
      <c r="E4066" s="828"/>
      <c r="F4066" s="828"/>
      <c r="G4066" s="828"/>
      <c r="H4066" s="828"/>
      <c r="I4066" s="641"/>
      <c r="J4066" s="641"/>
      <c r="K4066" s="641"/>
      <c r="L4066" s="642"/>
    </row>
    <row r="4067" spans="1:12" ht="17.100000000000001" customHeight="1">
      <c r="A4067" s="640" t="s">
        <v>14994</v>
      </c>
      <c r="B4067" s="643" t="s">
        <v>14089</v>
      </c>
      <c r="C4067" s="641" t="s">
        <v>14088</v>
      </c>
      <c r="D4067" s="641" t="s">
        <v>14087</v>
      </c>
      <c r="E4067" s="644" t="s">
        <v>14085</v>
      </c>
      <c r="F4067" s="829" t="s">
        <v>14083</v>
      </c>
      <c r="G4067" s="829"/>
      <c r="H4067" s="829" t="s">
        <v>14993</v>
      </c>
      <c r="I4067" s="829"/>
      <c r="J4067" s="829" t="s">
        <v>14082</v>
      </c>
      <c r="K4067" s="829"/>
      <c r="L4067" s="830"/>
    </row>
    <row r="4068" spans="1:12" ht="24" customHeight="1">
      <c r="A4068" s="664" t="s">
        <v>14073</v>
      </c>
      <c r="B4068" s="660" t="s">
        <v>14103</v>
      </c>
      <c r="C4068" s="659" t="s">
        <v>7</v>
      </c>
      <c r="D4068" s="659" t="s">
        <v>11501</v>
      </c>
      <c r="E4068" s="661" t="s">
        <v>26</v>
      </c>
      <c r="F4068" s="831" t="s">
        <v>14992</v>
      </c>
      <c r="G4068" s="831"/>
      <c r="H4068" s="831">
        <v>11.9902932</v>
      </c>
      <c r="I4068" s="831"/>
      <c r="J4068" s="832">
        <v>26.378599999999999</v>
      </c>
      <c r="K4068" s="832"/>
      <c r="L4068" s="833"/>
    </row>
    <row r="4069" spans="1:12" ht="24" customHeight="1">
      <c r="A4069" s="664" t="s">
        <v>14073</v>
      </c>
      <c r="B4069" s="660" t="s">
        <v>14101</v>
      </c>
      <c r="C4069" s="659" t="s">
        <v>7</v>
      </c>
      <c r="D4069" s="659" t="s">
        <v>11582</v>
      </c>
      <c r="E4069" s="661" t="s">
        <v>26</v>
      </c>
      <c r="F4069" s="831" t="s">
        <v>14991</v>
      </c>
      <c r="G4069" s="831"/>
      <c r="H4069" s="831">
        <v>11.9902932</v>
      </c>
      <c r="I4069" s="831"/>
      <c r="J4069" s="832">
        <v>4.1966000000000001</v>
      </c>
      <c r="K4069" s="832"/>
      <c r="L4069" s="833"/>
    </row>
    <row r="4070" spans="1:12" ht="17.100000000000001" customHeight="1">
      <c r="A4070" s="645"/>
      <c r="B4070" s="643"/>
      <c r="C4070" s="643"/>
      <c r="D4070" s="643"/>
      <c r="E4070" s="643"/>
      <c r="F4070" s="643"/>
      <c r="G4070" s="643"/>
      <c r="H4070" s="643"/>
      <c r="I4070" s="643"/>
      <c r="J4070" s="643" t="s">
        <v>14990</v>
      </c>
      <c r="K4070" s="643"/>
      <c r="L4070" s="646" t="s">
        <v>15754</v>
      </c>
    </row>
    <row r="4071" spans="1:12" ht="17.100000000000001" customHeight="1">
      <c r="A4071" s="640" t="s">
        <v>14988</v>
      </c>
      <c r="B4071" s="641"/>
      <c r="C4071" s="641"/>
      <c r="D4071" s="641"/>
      <c r="E4071" s="641"/>
      <c r="F4071" s="641"/>
      <c r="G4071" s="641"/>
      <c r="H4071" s="641"/>
      <c r="I4071" s="641"/>
      <c r="J4071" s="641"/>
      <c r="K4071" s="641"/>
      <c r="L4071" s="642"/>
    </row>
    <row r="4072" spans="1:12" ht="17.100000000000001" customHeight="1">
      <c r="A4072" s="645"/>
      <c r="B4072" s="643"/>
      <c r="C4072" s="643"/>
      <c r="D4072" s="643"/>
      <c r="E4072" s="643"/>
      <c r="F4072" s="643"/>
      <c r="G4072" s="643"/>
      <c r="H4072" s="643"/>
      <c r="I4072" s="643"/>
      <c r="J4072" s="643" t="s">
        <v>14987</v>
      </c>
      <c r="K4072" s="643"/>
      <c r="L4072" s="646" t="s">
        <v>15753</v>
      </c>
    </row>
    <row r="4073" spans="1:12" ht="17.100000000000001" customHeight="1">
      <c r="A4073" s="645"/>
      <c r="B4073" s="643"/>
      <c r="C4073" s="643"/>
      <c r="D4073" s="643"/>
      <c r="E4073" s="643"/>
      <c r="F4073" s="643"/>
      <c r="G4073" s="643"/>
      <c r="H4073" s="643"/>
      <c r="I4073" s="643"/>
      <c r="J4073" s="643" t="s">
        <v>14985</v>
      </c>
      <c r="K4073" s="643" t="s">
        <v>14984</v>
      </c>
      <c r="L4073" s="646" t="s">
        <v>15752</v>
      </c>
    </row>
    <row r="4074" spans="1:12" ht="17.100000000000001" customHeight="1">
      <c r="A4074" s="645"/>
      <c r="B4074" s="643"/>
      <c r="C4074" s="643"/>
      <c r="D4074" s="643"/>
      <c r="E4074" s="643"/>
      <c r="F4074" s="643"/>
      <c r="G4074" s="643"/>
      <c r="H4074" s="643"/>
      <c r="I4074" s="643"/>
      <c r="J4074" s="643" t="s">
        <v>14982</v>
      </c>
      <c r="K4074" s="643"/>
      <c r="L4074" s="646" t="s">
        <v>15751</v>
      </c>
    </row>
    <row r="4075" spans="1:12" ht="17.100000000000001" customHeight="1">
      <c r="A4075" s="645"/>
      <c r="B4075" s="643"/>
      <c r="C4075" s="643"/>
      <c r="D4075" s="643"/>
      <c r="E4075" s="643"/>
      <c r="F4075" s="643"/>
      <c r="G4075" s="643"/>
      <c r="H4075" s="643"/>
      <c r="I4075" s="643"/>
      <c r="J4075" s="643" t="s">
        <v>14980</v>
      </c>
      <c r="K4075" s="643" t="s">
        <v>14873</v>
      </c>
      <c r="L4075" s="646" t="s">
        <v>15750</v>
      </c>
    </row>
    <row r="4076" spans="1:12" ht="17.100000000000001" customHeight="1">
      <c r="A4076" s="645"/>
      <c r="B4076" s="643"/>
      <c r="C4076" s="643"/>
      <c r="D4076" s="643"/>
      <c r="E4076" s="643"/>
      <c r="F4076" s="643"/>
      <c r="G4076" s="643"/>
      <c r="H4076" s="643"/>
      <c r="I4076" s="643"/>
      <c r="J4076" s="643" t="s">
        <v>14978</v>
      </c>
      <c r="K4076" s="643"/>
      <c r="L4076" s="646" t="s">
        <v>15749</v>
      </c>
    </row>
    <row r="4077" spans="1:12" ht="30" customHeight="1">
      <c r="A4077" s="647"/>
      <c r="B4077" s="644"/>
      <c r="C4077" s="644"/>
      <c r="D4077" s="644"/>
      <c r="E4077" s="644"/>
      <c r="F4077" s="644"/>
      <c r="G4077" s="644"/>
      <c r="H4077" s="644"/>
      <c r="I4077" s="644"/>
      <c r="J4077" s="644"/>
      <c r="K4077" s="644"/>
      <c r="L4077" s="648"/>
    </row>
    <row r="4078" spans="1:12" ht="24" customHeight="1">
      <c r="A4078" s="662" t="s">
        <v>15748</v>
      </c>
      <c r="B4078" s="657" t="s">
        <v>14553</v>
      </c>
      <c r="C4078" s="656" t="s">
        <v>7</v>
      </c>
      <c r="D4078" s="656" t="s">
        <v>715</v>
      </c>
      <c r="E4078" s="658" t="s">
        <v>49</v>
      </c>
      <c r="F4078" s="657"/>
      <c r="G4078" s="657"/>
      <c r="H4078" s="657"/>
      <c r="I4078" s="657"/>
      <c r="J4078" s="657"/>
      <c r="K4078" s="657"/>
      <c r="L4078" s="663"/>
    </row>
    <row r="4079" spans="1:12">
      <c r="A4079" s="827" t="s">
        <v>14098</v>
      </c>
      <c r="B4079" s="828"/>
      <c r="C4079" s="828"/>
      <c r="D4079" s="828"/>
      <c r="E4079" s="828"/>
      <c r="F4079" s="828"/>
      <c r="G4079" s="828"/>
      <c r="H4079" s="828"/>
      <c r="I4079" s="641"/>
      <c r="J4079" s="641"/>
      <c r="K4079" s="641"/>
      <c r="L4079" s="642"/>
    </row>
    <row r="4080" spans="1:12" ht="17.100000000000001" customHeight="1">
      <c r="A4080" s="640" t="s">
        <v>14994</v>
      </c>
      <c r="B4080" s="643" t="s">
        <v>14089</v>
      </c>
      <c r="C4080" s="641" t="s">
        <v>14088</v>
      </c>
      <c r="D4080" s="641" t="s">
        <v>14087</v>
      </c>
      <c r="E4080" s="644" t="s">
        <v>14085</v>
      </c>
      <c r="F4080" s="829" t="s">
        <v>14083</v>
      </c>
      <c r="G4080" s="829"/>
      <c r="H4080" s="829" t="s">
        <v>14993</v>
      </c>
      <c r="I4080" s="829"/>
      <c r="J4080" s="829" t="s">
        <v>14082</v>
      </c>
      <c r="K4080" s="829"/>
      <c r="L4080" s="830"/>
    </row>
    <row r="4081" spans="1:12" ht="24" customHeight="1">
      <c r="A4081" s="664" t="s">
        <v>14073</v>
      </c>
      <c r="B4081" s="660" t="s">
        <v>14281</v>
      </c>
      <c r="C4081" s="659" t="s">
        <v>7</v>
      </c>
      <c r="D4081" s="659" t="s">
        <v>11562</v>
      </c>
      <c r="E4081" s="661" t="s">
        <v>26</v>
      </c>
      <c r="F4081" s="831" t="s">
        <v>15044</v>
      </c>
      <c r="G4081" s="831"/>
      <c r="H4081" s="831">
        <v>6.9505899999999995E-2</v>
      </c>
      <c r="I4081" s="831"/>
      <c r="J4081" s="832">
        <v>6.4600000000000005E-2</v>
      </c>
      <c r="K4081" s="832"/>
      <c r="L4081" s="833"/>
    </row>
    <row r="4082" spans="1:12" ht="24" customHeight="1">
      <c r="A4082" s="664" t="s">
        <v>14073</v>
      </c>
      <c r="B4082" s="660" t="s">
        <v>14280</v>
      </c>
      <c r="C4082" s="659" t="s">
        <v>7</v>
      </c>
      <c r="D4082" s="659" t="s">
        <v>11588</v>
      </c>
      <c r="E4082" s="661" t="s">
        <v>26</v>
      </c>
      <c r="F4082" s="831" t="s">
        <v>15043</v>
      </c>
      <c r="G4082" s="831"/>
      <c r="H4082" s="831">
        <v>6.9505899999999995E-2</v>
      </c>
      <c r="I4082" s="831"/>
      <c r="J4082" s="832">
        <v>3.8199999999999998E-2</v>
      </c>
      <c r="K4082" s="832"/>
      <c r="L4082" s="833"/>
    </row>
    <row r="4083" spans="1:12" ht="17.100000000000001" customHeight="1">
      <c r="A4083" s="645"/>
      <c r="B4083" s="643"/>
      <c r="C4083" s="643"/>
      <c r="D4083" s="643"/>
      <c r="E4083" s="643"/>
      <c r="F4083" s="643"/>
      <c r="G4083" s="643"/>
      <c r="H4083" s="643"/>
      <c r="I4083" s="643"/>
      <c r="J4083" s="643" t="s">
        <v>14990</v>
      </c>
      <c r="K4083" s="643"/>
      <c r="L4083" s="646" t="s">
        <v>15370</v>
      </c>
    </row>
    <row r="4084" spans="1:12">
      <c r="A4084" s="827" t="s">
        <v>14092</v>
      </c>
      <c r="B4084" s="828"/>
      <c r="C4084" s="828"/>
      <c r="D4084" s="828"/>
      <c r="E4084" s="828"/>
      <c r="F4084" s="828"/>
      <c r="G4084" s="828"/>
      <c r="H4084" s="828"/>
      <c r="I4084" s="641"/>
      <c r="J4084" s="641"/>
      <c r="K4084" s="641"/>
      <c r="L4084" s="642"/>
    </row>
    <row r="4085" spans="1:12" ht="17.100000000000001" customHeight="1">
      <c r="A4085" s="640" t="s">
        <v>14994</v>
      </c>
      <c r="B4085" s="643" t="s">
        <v>14089</v>
      </c>
      <c r="C4085" s="641" t="s">
        <v>14088</v>
      </c>
      <c r="D4085" s="641" t="s">
        <v>14087</v>
      </c>
      <c r="E4085" s="644" t="s">
        <v>14085</v>
      </c>
      <c r="F4085" s="829" t="s">
        <v>14083</v>
      </c>
      <c r="G4085" s="829"/>
      <c r="H4085" s="829" t="s">
        <v>14993</v>
      </c>
      <c r="I4085" s="829"/>
      <c r="J4085" s="829" t="s">
        <v>14082</v>
      </c>
      <c r="K4085" s="829"/>
      <c r="L4085" s="830"/>
    </row>
    <row r="4086" spans="1:12" ht="24" customHeight="1">
      <c r="A4086" s="664" t="s">
        <v>14073</v>
      </c>
      <c r="B4086" s="660" t="s">
        <v>14292</v>
      </c>
      <c r="C4086" s="659" t="s">
        <v>7</v>
      </c>
      <c r="D4086" s="659" t="s">
        <v>5474</v>
      </c>
      <c r="E4086" s="661" t="s">
        <v>26</v>
      </c>
      <c r="F4086" s="831" t="s">
        <v>15041</v>
      </c>
      <c r="G4086" s="831"/>
      <c r="H4086" s="831">
        <v>3.5509899999999997E-2</v>
      </c>
      <c r="I4086" s="831"/>
      <c r="J4086" s="832">
        <v>0.17929999999999999</v>
      </c>
      <c r="K4086" s="832"/>
      <c r="L4086" s="833"/>
    </row>
    <row r="4087" spans="1:12" ht="24" customHeight="1">
      <c r="A4087" s="664" t="s">
        <v>14073</v>
      </c>
      <c r="B4087" s="660" t="s">
        <v>14282</v>
      </c>
      <c r="C4087" s="659" t="s">
        <v>7</v>
      </c>
      <c r="D4087" s="659" t="s">
        <v>6139</v>
      </c>
      <c r="E4087" s="661" t="s">
        <v>26</v>
      </c>
      <c r="F4087" s="831" t="s">
        <v>15040</v>
      </c>
      <c r="G4087" s="831"/>
      <c r="H4087" s="831">
        <v>3.5509899999999997E-2</v>
      </c>
      <c r="I4087" s="831"/>
      <c r="J4087" s="832">
        <v>0.25530000000000003</v>
      </c>
      <c r="K4087" s="832"/>
      <c r="L4087" s="833"/>
    </row>
    <row r="4088" spans="1:12" ht="17.100000000000001" customHeight="1">
      <c r="A4088" s="645"/>
      <c r="B4088" s="643"/>
      <c r="C4088" s="643"/>
      <c r="D4088" s="643"/>
      <c r="E4088" s="643"/>
      <c r="F4088" s="643"/>
      <c r="G4088" s="643"/>
      <c r="H4088" s="643"/>
      <c r="I4088" s="643"/>
      <c r="J4088" s="643" t="s">
        <v>14990</v>
      </c>
      <c r="K4088" s="643"/>
      <c r="L4088" s="646" t="s">
        <v>15543</v>
      </c>
    </row>
    <row r="4089" spans="1:12">
      <c r="A4089" s="827" t="s">
        <v>14071</v>
      </c>
      <c r="B4089" s="828"/>
      <c r="C4089" s="828"/>
      <c r="D4089" s="828"/>
      <c r="E4089" s="828"/>
      <c r="F4089" s="828"/>
      <c r="G4089" s="828"/>
      <c r="H4089" s="828"/>
      <c r="I4089" s="641"/>
      <c r="J4089" s="641"/>
      <c r="K4089" s="641"/>
      <c r="L4089" s="642"/>
    </row>
    <row r="4090" spans="1:12" ht="17.100000000000001" customHeight="1">
      <c r="A4090" s="640" t="s">
        <v>14994</v>
      </c>
      <c r="B4090" s="643" t="s">
        <v>14089</v>
      </c>
      <c r="C4090" s="641" t="s">
        <v>14088</v>
      </c>
      <c r="D4090" s="641" t="s">
        <v>14087</v>
      </c>
      <c r="E4090" s="644" t="s">
        <v>14085</v>
      </c>
      <c r="F4090" s="829" t="s">
        <v>14083</v>
      </c>
      <c r="G4090" s="829"/>
      <c r="H4090" s="829" t="s">
        <v>14993</v>
      </c>
      <c r="I4090" s="829"/>
      <c r="J4090" s="829" t="s">
        <v>14082</v>
      </c>
      <c r="K4090" s="829"/>
      <c r="L4090" s="830"/>
    </row>
    <row r="4091" spans="1:12" ht="24" customHeight="1">
      <c r="A4091" s="664" t="s">
        <v>14073</v>
      </c>
      <c r="B4091" s="660" t="s">
        <v>14544</v>
      </c>
      <c r="C4091" s="659" t="s">
        <v>7</v>
      </c>
      <c r="D4091" s="659" t="s">
        <v>8487</v>
      </c>
      <c r="E4091" s="661" t="s">
        <v>49</v>
      </c>
      <c r="F4091" s="831" t="s">
        <v>15724</v>
      </c>
      <c r="G4091" s="831"/>
      <c r="H4091" s="831">
        <v>1</v>
      </c>
      <c r="I4091" s="831"/>
      <c r="J4091" s="832">
        <v>7.91</v>
      </c>
      <c r="K4091" s="832"/>
      <c r="L4091" s="833"/>
    </row>
    <row r="4092" spans="1:12" ht="36" customHeight="1">
      <c r="A4092" s="664" t="s">
        <v>14073</v>
      </c>
      <c r="B4092" s="660" t="s">
        <v>14534</v>
      </c>
      <c r="C4092" s="659" t="s">
        <v>7</v>
      </c>
      <c r="D4092" s="659" t="s">
        <v>5924</v>
      </c>
      <c r="E4092" s="661" t="s">
        <v>49</v>
      </c>
      <c r="F4092" s="831" t="s">
        <v>15202</v>
      </c>
      <c r="G4092" s="831"/>
      <c r="H4092" s="831">
        <v>1</v>
      </c>
      <c r="I4092" s="831"/>
      <c r="J4092" s="832">
        <v>0.66</v>
      </c>
      <c r="K4092" s="832"/>
      <c r="L4092" s="833"/>
    </row>
    <row r="4093" spans="1:12" ht="17.100000000000001" customHeight="1">
      <c r="A4093" s="645"/>
      <c r="B4093" s="643"/>
      <c r="C4093" s="643"/>
      <c r="D4093" s="643"/>
      <c r="E4093" s="643"/>
      <c r="F4093" s="643"/>
      <c r="G4093" s="643"/>
      <c r="H4093" s="643"/>
      <c r="I4093" s="643"/>
      <c r="J4093" s="643" t="s">
        <v>14990</v>
      </c>
      <c r="K4093" s="643"/>
      <c r="L4093" s="646" t="s">
        <v>15742</v>
      </c>
    </row>
    <row r="4094" spans="1:12">
      <c r="A4094" s="827" t="s">
        <v>14094</v>
      </c>
      <c r="B4094" s="828"/>
      <c r="C4094" s="828"/>
      <c r="D4094" s="828"/>
      <c r="E4094" s="828"/>
      <c r="F4094" s="828"/>
      <c r="G4094" s="828"/>
      <c r="H4094" s="828"/>
      <c r="I4094" s="641"/>
      <c r="J4094" s="641"/>
      <c r="K4094" s="641"/>
      <c r="L4094" s="642"/>
    </row>
    <row r="4095" spans="1:12" ht="17.100000000000001" customHeight="1">
      <c r="A4095" s="640" t="s">
        <v>14994</v>
      </c>
      <c r="B4095" s="643" t="s">
        <v>14089</v>
      </c>
      <c r="C4095" s="641" t="s">
        <v>14088</v>
      </c>
      <c r="D4095" s="641" t="s">
        <v>14087</v>
      </c>
      <c r="E4095" s="644" t="s">
        <v>14085</v>
      </c>
      <c r="F4095" s="829" t="s">
        <v>14083</v>
      </c>
      <c r="G4095" s="829"/>
      <c r="H4095" s="829" t="s">
        <v>14993</v>
      </c>
      <c r="I4095" s="829"/>
      <c r="J4095" s="829" t="s">
        <v>14082</v>
      </c>
      <c r="K4095" s="829"/>
      <c r="L4095" s="830"/>
    </row>
    <row r="4096" spans="1:12" ht="24" customHeight="1">
      <c r="A4096" s="664" t="s">
        <v>14073</v>
      </c>
      <c r="B4096" s="660" t="s">
        <v>14095</v>
      </c>
      <c r="C4096" s="659" t="s">
        <v>7</v>
      </c>
      <c r="D4096" s="659" t="s">
        <v>11736</v>
      </c>
      <c r="E4096" s="661" t="s">
        <v>26</v>
      </c>
      <c r="F4096" s="831" t="s">
        <v>14996</v>
      </c>
      <c r="G4096" s="831"/>
      <c r="H4096" s="831">
        <v>6.9505899999999995E-2</v>
      </c>
      <c r="I4096" s="831"/>
      <c r="J4096" s="832">
        <v>4.9299999999999997E-2</v>
      </c>
      <c r="K4096" s="832"/>
      <c r="L4096" s="833"/>
    </row>
    <row r="4097" spans="1:12" ht="17.100000000000001" customHeight="1">
      <c r="A4097" s="645"/>
      <c r="B4097" s="643"/>
      <c r="C4097" s="643"/>
      <c r="D4097" s="643"/>
      <c r="E4097" s="643"/>
      <c r="F4097" s="643"/>
      <c r="G4097" s="643"/>
      <c r="H4097" s="643"/>
      <c r="I4097" s="643"/>
      <c r="J4097" s="643" t="s">
        <v>14990</v>
      </c>
      <c r="K4097" s="643"/>
      <c r="L4097" s="646" t="s">
        <v>15297</v>
      </c>
    </row>
    <row r="4098" spans="1:12">
      <c r="A4098" s="827" t="s">
        <v>14096</v>
      </c>
      <c r="B4098" s="828"/>
      <c r="C4098" s="828"/>
      <c r="D4098" s="828"/>
      <c r="E4098" s="828"/>
      <c r="F4098" s="828"/>
      <c r="G4098" s="828"/>
      <c r="H4098" s="828"/>
      <c r="I4098" s="641"/>
      <c r="J4098" s="641"/>
      <c r="K4098" s="641"/>
      <c r="L4098" s="642"/>
    </row>
    <row r="4099" spans="1:12" ht="17.100000000000001" customHeight="1">
      <c r="A4099" s="640" t="s">
        <v>14994</v>
      </c>
      <c r="B4099" s="643" t="s">
        <v>14089</v>
      </c>
      <c r="C4099" s="641" t="s">
        <v>14088</v>
      </c>
      <c r="D4099" s="641" t="s">
        <v>14087</v>
      </c>
      <c r="E4099" s="644" t="s">
        <v>14085</v>
      </c>
      <c r="F4099" s="829" t="s">
        <v>14083</v>
      </c>
      <c r="G4099" s="829"/>
      <c r="H4099" s="829" t="s">
        <v>14993</v>
      </c>
      <c r="I4099" s="829"/>
      <c r="J4099" s="829" t="s">
        <v>14082</v>
      </c>
      <c r="K4099" s="829"/>
      <c r="L4099" s="830"/>
    </row>
    <row r="4100" spans="1:12" ht="24" customHeight="1">
      <c r="A4100" s="664" t="s">
        <v>14073</v>
      </c>
      <c r="B4100" s="660" t="s">
        <v>14097</v>
      </c>
      <c r="C4100" s="659" t="s">
        <v>7</v>
      </c>
      <c r="D4100" s="659" t="s">
        <v>11676</v>
      </c>
      <c r="E4100" s="661" t="s">
        <v>26</v>
      </c>
      <c r="F4100" s="831" t="s">
        <v>14995</v>
      </c>
      <c r="G4100" s="831"/>
      <c r="H4100" s="831">
        <v>6.9505899999999995E-2</v>
      </c>
      <c r="I4100" s="831"/>
      <c r="J4100" s="832">
        <v>4.8999999999999998E-3</v>
      </c>
      <c r="K4100" s="832"/>
      <c r="L4100" s="833"/>
    </row>
    <row r="4101" spans="1:12" ht="17.100000000000001" customHeight="1">
      <c r="A4101" s="645"/>
      <c r="B4101" s="643"/>
      <c r="C4101" s="643"/>
      <c r="D4101" s="643"/>
      <c r="E4101" s="643"/>
      <c r="F4101" s="643"/>
      <c r="G4101" s="643"/>
      <c r="H4101" s="643"/>
      <c r="I4101" s="643"/>
      <c r="J4101" s="643" t="s">
        <v>14990</v>
      </c>
      <c r="K4101" s="643"/>
      <c r="L4101" s="646" t="s">
        <v>15296</v>
      </c>
    </row>
    <row r="4102" spans="1:12">
      <c r="A4102" s="827" t="s">
        <v>14100</v>
      </c>
      <c r="B4102" s="828"/>
      <c r="C4102" s="828"/>
      <c r="D4102" s="828"/>
      <c r="E4102" s="828"/>
      <c r="F4102" s="828"/>
      <c r="G4102" s="828"/>
      <c r="H4102" s="828"/>
      <c r="I4102" s="641"/>
      <c r="J4102" s="641"/>
      <c r="K4102" s="641"/>
      <c r="L4102" s="642"/>
    </row>
    <row r="4103" spans="1:12" ht="17.100000000000001" customHeight="1">
      <c r="A4103" s="640" t="s">
        <v>14994</v>
      </c>
      <c r="B4103" s="643" t="s">
        <v>14089</v>
      </c>
      <c r="C4103" s="641" t="s">
        <v>14088</v>
      </c>
      <c r="D4103" s="641" t="s">
        <v>14087</v>
      </c>
      <c r="E4103" s="644" t="s">
        <v>14085</v>
      </c>
      <c r="F4103" s="829" t="s">
        <v>14083</v>
      </c>
      <c r="G4103" s="829"/>
      <c r="H4103" s="829" t="s">
        <v>14993</v>
      </c>
      <c r="I4103" s="829"/>
      <c r="J4103" s="829" t="s">
        <v>14082</v>
      </c>
      <c r="K4103" s="829"/>
      <c r="L4103" s="830"/>
    </row>
    <row r="4104" spans="1:12" ht="24" customHeight="1">
      <c r="A4104" s="664" t="s">
        <v>14073</v>
      </c>
      <c r="B4104" s="660" t="s">
        <v>14103</v>
      </c>
      <c r="C4104" s="659" t="s">
        <v>7</v>
      </c>
      <c r="D4104" s="659" t="s">
        <v>11501</v>
      </c>
      <c r="E4104" s="661" t="s">
        <v>26</v>
      </c>
      <c r="F4104" s="831" t="s">
        <v>14992</v>
      </c>
      <c r="G4104" s="831"/>
      <c r="H4104" s="831">
        <v>6.9505899999999995E-2</v>
      </c>
      <c r="I4104" s="831"/>
      <c r="J4104" s="832">
        <v>0.15290000000000001</v>
      </c>
      <c r="K4104" s="832"/>
      <c r="L4104" s="833"/>
    </row>
    <row r="4105" spans="1:12" ht="24" customHeight="1">
      <c r="A4105" s="664" t="s">
        <v>14073</v>
      </c>
      <c r="B4105" s="660" t="s">
        <v>14101</v>
      </c>
      <c r="C4105" s="659" t="s">
        <v>7</v>
      </c>
      <c r="D4105" s="659" t="s">
        <v>11582</v>
      </c>
      <c r="E4105" s="661" t="s">
        <v>26</v>
      </c>
      <c r="F4105" s="831" t="s">
        <v>14991</v>
      </c>
      <c r="G4105" s="831"/>
      <c r="H4105" s="831">
        <v>6.9505899999999995E-2</v>
      </c>
      <c r="I4105" s="831"/>
      <c r="J4105" s="832">
        <v>2.4299999999999999E-2</v>
      </c>
      <c r="K4105" s="832"/>
      <c r="L4105" s="833"/>
    </row>
    <row r="4106" spans="1:12" ht="17.100000000000001" customHeight="1">
      <c r="A4106" s="645"/>
      <c r="B4106" s="643"/>
      <c r="C4106" s="643"/>
      <c r="D4106" s="643"/>
      <c r="E4106" s="643"/>
      <c r="F4106" s="643"/>
      <c r="G4106" s="643"/>
      <c r="H4106" s="643"/>
      <c r="I4106" s="643"/>
      <c r="J4106" s="643" t="s">
        <v>14990</v>
      </c>
      <c r="K4106" s="643"/>
      <c r="L4106" s="646" t="s">
        <v>15096</v>
      </c>
    </row>
    <row r="4107" spans="1:12" ht="17.100000000000001" customHeight="1">
      <c r="A4107" s="640" t="s">
        <v>14988</v>
      </c>
      <c r="B4107" s="641"/>
      <c r="C4107" s="641"/>
      <c r="D4107" s="641"/>
      <c r="E4107" s="641"/>
      <c r="F4107" s="641"/>
      <c r="G4107" s="641"/>
      <c r="H4107" s="641"/>
      <c r="I4107" s="641"/>
      <c r="J4107" s="641"/>
      <c r="K4107" s="641"/>
      <c r="L4107" s="642"/>
    </row>
    <row r="4108" spans="1:12" ht="17.100000000000001" customHeight="1">
      <c r="A4108" s="645"/>
      <c r="B4108" s="643"/>
      <c r="C4108" s="643"/>
      <c r="D4108" s="643"/>
      <c r="E4108" s="643"/>
      <c r="F4108" s="643"/>
      <c r="G4108" s="643"/>
      <c r="H4108" s="643"/>
      <c r="I4108" s="643"/>
      <c r="J4108" s="643" t="s">
        <v>14987</v>
      </c>
      <c r="K4108" s="643"/>
      <c r="L4108" s="646" t="s">
        <v>15747</v>
      </c>
    </row>
    <row r="4109" spans="1:12" ht="17.100000000000001" customHeight="1">
      <c r="A4109" s="645"/>
      <c r="B4109" s="643"/>
      <c r="C4109" s="643"/>
      <c r="D4109" s="643"/>
      <c r="E4109" s="643"/>
      <c r="F4109" s="643"/>
      <c r="G4109" s="643"/>
      <c r="H4109" s="643"/>
      <c r="I4109" s="643"/>
      <c r="J4109" s="643" t="s">
        <v>14985</v>
      </c>
      <c r="K4109" s="643" t="s">
        <v>14984</v>
      </c>
      <c r="L4109" s="646" t="s">
        <v>15294</v>
      </c>
    </row>
    <row r="4110" spans="1:12" ht="17.100000000000001" customHeight="1">
      <c r="A4110" s="645"/>
      <c r="B4110" s="643"/>
      <c r="C4110" s="643"/>
      <c r="D4110" s="643"/>
      <c r="E4110" s="643"/>
      <c r="F4110" s="643"/>
      <c r="G4110" s="643"/>
      <c r="H4110" s="643"/>
      <c r="I4110" s="643"/>
      <c r="J4110" s="643" t="s">
        <v>14982</v>
      </c>
      <c r="K4110" s="643"/>
      <c r="L4110" s="646" t="s">
        <v>15746</v>
      </c>
    </row>
    <row r="4111" spans="1:12" ht="17.100000000000001" customHeight="1">
      <c r="A4111" s="645"/>
      <c r="B4111" s="643"/>
      <c r="C4111" s="643"/>
      <c r="D4111" s="643"/>
      <c r="E4111" s="643"/>
      <c r="F4111" s="643"/>
      <c r="G4111" s="643"/>
      <c r="H4111" s="643"/>
      <c r="I4111" s="643"/>
      <c r="J4111" s="643" t="s">
        <v>14980</v>
      </c>
      <c r="K4111" s="643" t="s">
        <v>14873</v>
      </c>
      <c r="L4111" s="646" t="s">
        <v>15745</v>
      </c>
    </row>
    <row r="4112" spans="1:12" ht="17.100000000000001" customHeight="1">
      <c r="A4112" s="645"/>
      <c r="B4112" s="643"/>
      <c r="C4112" s="643"/>
      <c r="D4112" s="643"/>
      <c r="E4112" s="643"/>
      <c r="F4112" s="643"/>
      <c r="G4112" s="643"/>
      <c r="H4112" s="643"/>
      <c r="I4112" s="643"/>
      <c r="J4112" s="643" t="s">
        <v>14978</v>
      </c>
      <c r="K4112" s="643"/>
      <c r="L4112" s="646" t="s">
        <v>15744</v>
      </c>
    </row>
    <row r="4113" spans="1:12" ht="30" customHeight="1">
      <c r="A4113" s="647"/>
      <c r="B4113" s="644"/>
      <c r="C4113" s="644"/>
      <c r="D4113" s="644"/>
      <c r="E4113" s="644"/>
      <c r="F4113" s="644"/>
      <c r="G4113" s="644"/>
      <c r="H4113" s="644"/>
      <c r="I4113" s="644"/>
      <c r="J4113" s="644"/>
      <c r="K4113" s="644"/>
      <c r="L4113" s="648"/>
    </row>
    <row r="4114" spans="1:12" ht="24" customHeight="1">
      <c r="A4114" s="662" t="s">
        <v>15743</v>
      </c>
      <c r="B4114" s="657" t="s">
        <v>14551</v>
      </c>
      <c r="C4114" s="656" t="s">
        <v>7</v>
      </c>
      <c r="D4114" s="656" t="s">
        <v>716</v>
      </c>
      <c r="E4114" s="658" t="s">
        <v>49</v>
      </c>
      <c r="F4114" s="657"/>
      <c r="G4114" s="657"/>
      <c r="H4114" s="657"/>
      <c r="I4114" s="657"/>
      <c r="J4114" s="657"/>
      <c r="K4114" s="657"/>
      <c r="L4114" s="663"/>
    </row>
    <row r="4115" spans="1:12">
      <c r="A4115" s="827" t="s">
        <v>14098</v>
      </c>
      <c r="B4115" s="828"/>
      <c r="C4115" s="828"/>
      <c r="D4115" s="828"/>
      <c r="E4115" s="828"/>
      <c r="F4115" s="828"/>
      <c r="G4115" s="828"/>
      <c r="H4115" s="828"/>
      <c r="I4115" s="641"/>
      <c r="J4115" s="641"/>
      <c r="K4115" s="641"/>
      <c r="L4115" s="642"/>
    </row>
    <row r="4116" spans="1:12" ht="17.100000000000001" customHeight="1">
      <c r="A4116" s="640" t="s">
        <v>14994</v>
      </c>
      <c r="B4116" s="643" t="s">
        <v>14089</v>
      </c>
      <c r="C4116" s="641" t="s">
        <v>14088</v>
      </c>
      <c r="D4116" s="641" t="s">
        <v>14087</v>
      </c>
      <c r="E4116" s="644" t="s">
        <v>14085</v>
      </c>
      <c r="F4116" s="829" t="s">
        <v>14083</v>
      </c>
      <c r="G4116" s="829"/>
      <c r="H4116" s="829" t="s">
        <v>14993</v>
      </c>
      <c r="I4116" s="829"/>
      <c r="J4116" s="829" t="s">
        <v>14082</v>
      </c>
      <c r="K4116" s="829"/>
      <c r="L4116" s="830"/>
    </row>
    <row r="4117" spans="1:12" ht="24" customHeight="1">
      <c r="A4117" s="664" t="s">
        <v>14073</v>
      </c>
      <c r="B4117" s="660" t="s">
        <v>14281</v>
      </c>
      <c r="C4117" s="659" t="s">
        <v>7</v>
      </c>
      <c r="D4117" s="659" t="s">
        <v>11562</v>
      </c>
      <c r="E4117" s="661" t="s">
        <v>26</v>
      </c>
      <c r="F4117" s="831" t="s">
        <v>15044</v>
      </c>
      <c r="G4117" s="831"/>
      <c r="H4117" s="831">
        <v>9.5013200000000006E-2</v>
      </c>
      <c r="I4117" s="831"/>
      <c r="J4117" s="832">
        <v>8.8400000000000006E-2</v>
      </c>
      <c r="K4117" s="832"/>
      <c r="L4117" s="833"/>
    </row>
    <row r="4118" spans="1:12" ht="24" customHeight="1">
      <c r="A4118" s="664" t="s">
        <v>14073</v>
      </c>
      <c r="B4118" s="660" t="s">
        <v>14280</v>
      </c>
      <c r="C4118" s="659" t="s">
        <v>7</v>
      </c>
      <c r="D4118" s="659" t="s">
        <v>11588</v>
      </c>
      <c r="E4118" s="661" t="s">
        <v>26</v>
      </c>
      <c r="F4118" s="831" t="s">
        <v>15043</v>
      </c>
      <c r="G4118" s="831"/>
      <c r="H4118" s="831">
        <v>9.5013200000000006E-2</v>
      </c>
      <c r="I4118" s="831"/>
      <c r="J4118" s="832">
        <v>5.2299999999999999E-2</v>
      </c>
      <c r="K4118" s="832"/>
      <c r="L4118" s="833"/>
    </row>
    <row r="4119" spans="1:12" ht="17.100000000000001" customHeight="1">
      <c r="A4119" s="645"/>
      <c r="B4119" s="643"/>
      <c r="C4119" s="643"/>
      <c r="D4119" s="643"/>
      <c r="E4119" s="643"/>
      <c r="F4119" s="643"/>
      <c r="G4119" s="643"/>
      <c r="H4119" s="643"/>
      <c r="I4119" s="643"/>
      <c r="J4119" s="643" t="s">
        <v>14990</v>
      </c>
      <c r="K4119" s="643"/>
      <c r="L4119" s="646" t="s">
        <v>15318</v>
      </c>
    </row>
    <row r="4120" spans="1:12">
      <c r="A4120" s="827" t="s">
        <v>14092</v>
      </c>
      <c r="B4120" s="828"/>
      <c r="C4120" s="828"/>
      <c r="D4120" s="828"/>
      <c r="E4120" s="828"/>
      <c r="F4120" s="828"/>
      <c r="G4120" s="828"/>
      <c r="H4120" s="828"/>
      <c r="I4120" s="641"/>
      <c r="J4120" s="641"/>
      <c r="K4120" s="641"/>
      <c r="L4120" s="642"/>
    </row>
    <row r="4121" spans="1:12" ht="17.100000000000001" customHeight="1">
      <c r="A4121" s="640" t="s">
        <v>14994</v>
      </c>
      <c r="B4121" s="643" t="s">
        <v>14089</v>
      </c>
      <c r="C4121" s="641" t="s">
        <v>14088</v>
      </c>
      <c r="D4121" s="641" t="s">
        <v>14087</v>
      </c>
      <c r="E4121" s="644" t="s">
        <v>14085</v>
      </c>
      <c r="F4121" s="829" t="s">
        <v>14083</v>
      </c>
      <c r="G4121" s="829"/>
      <c r="H4121" s="829" t="s">
        <v>14993</v>
      </c>
      <c r="I4121" s="829"/>
      <c r="J4121" s="829" t="s">
        <v>14082</v>
      </c>
      <c r="K4121" s="829"/>
      <c r="L4121" s="830"/>
    </row>
    <row r="4122" spans="1:12" ht="24" customHeight="1">
      <c r="A4122" s="664" t="s">
        <v>14073</v>
      </c>
      <c r="B4122" s="660" t="s">
        <v>14292</v>
      </c>
      <c r="C4122" s="659" t="s">
        <v>7</v>
      </c>
      <c r="D4122" s="659" t="s">
        <v>5474</v>
      </c>
      <c r="E4122" s="661" t="s">
        <v>26</v>
      </c>
      <c r="F4122" s="831" t="s">
        <v>15041</v>
      </c>
      <c r="G4122" s="831"/>
      <c r="H4122" s="831">
        <v>4.8826099999999997E-2</v>
      </c>
      <c r="I4122" s="831"/>
      <c r="J4122" s="832">
        <v>0.24660000000000001</v>
      </c>
      <c r="K4122" s="832"/>
      <c r="L4122" s="833"/>
    </row>
    <row r="4123" spans="1:12" ht="24" customHeight="1">
      <c r="A4123" s="664" t="s">
        <v>14073</v>
      </c>
      <c r="B4123" s="660" t="s">
        <v>14282</v>
      </c>
      <c r="C4123" s="659" t="s">
        <v>7</v>
      </c>
      <c r="D4123" s="659" t="s">
        <v>6139</v>
      </c>
      <c r="E4123" s="661" t="s">
        <v>26</v>
      </c>
      <c r="F4123" s="831" t="s">
        <v>15040</v>
      </c>
      <c r="G4123" s="831"/>
      <c r="H4123" s="831">
        <v>4.8826099999999997E-2</v>
      </c>
      <c r="I4123" s="831"/>
      <c r="J4123" s="832">
        <v>0.35110000000000002</v>
      </c>
      <c r="K4123" s="832"/>
      <c r="L4123" s="833"/>
    </row>
    <row r="4124" spans="1:12" ht="17.100000000000001" customHeight="1">
      <c r="A4124" s="645"/>
      <c r="B4124" s="643"/>
      <c r="C4124" s="643"/>
      <c r="D4124" s="643"/>
      <c r="E4124" s="643"/>
      <c r="F4124" s="643"/>
      <c r="G4124" s="643"/>
      <c r="H4124" s="643"/>
      <c r="I4124" s="643"/>
      <c r="J4124" s="643" t="s">
        <v>14990</v>
      </c>
      <c r="K4124" s="643"/>
      <c r="L4124" s="646" t="s">
        <v>15309</v>
      </c>
    </row>
    <row r="4125" spans="1:12">
      <c r="A4125" s="827" t="s">
        <v>14071</v>
      </c>
      <c r="B4125" s="828"/>
      <c r="C4125" s="828"/>
      <c r="D4125" s="828"/>
      <c r="E4125" s="828"/>
      <c r="F4125" s="828"/>
      <c r="G4125" s="828"/>
      <c r="H4125" s="828"/>
      <c r="I4125" s="641"/>
      <c r="J4125" s="641"/>
      <c r="K4125" s="641"/>
      <c r="L4125" s="642"/>
    </row>
    <row r="4126" spans="1:12" ht="17.100000000000001" customHeight="1">
      <c r="A4126" s="640" t="s">
        <v>14994</v>
      </c>
      <c r="B4126" s="643" t="s">
        <v>14089</v>
      </c>
      <c r="C4126" s="641" t="s">
        <v>14088</v>
      </c>
      <c r="D4126" s="641" t="s">
        <v>14087</v>
      </c>
      <c r="E4126" s="644" t="s">
        <v>14085</v>
      </c>
      <c r="F4126" s="829" t="s">
        <v>14083</v>
      </c>
      <c r="G4126" s="829"/>
      <c r="H4126" s="829" t="s">
        <v>14993</v>
      </c>
      <c r="I4126" s="829"/>
      <c r="J4126" s="829" t="s">
        <v>14082</v>
      </c>
      <c r="K4126" s="829"/>
      <c r="L4126" s="830"/>
    </row>
    <row r="4127" spans="1:12" ht="24" customHeight="1">
      <c r="A4127" s="664" t="s">
        <v>14073</v>
      </c>
      <c r="B4127" s="660" t="s">
        <v>14544</v>
      </c>
      <c r="C4127" s="659" t="s">
        <v>7</v>
      </c>
      <c r="D4127" s="659" t="s">
        <v>8487</v>
      </c>
      <c r="E4127" s="661" t="s">
        <v>49</v>
      </c>
      <c r="F4127" s="831" t="s">
        <v>15724</v>
      </c>
      <c r="G4127" s="831"/>
      <c r="H4127" s="831">
        <v>1</v>
      </c>
      <c r="I4127" s="831"/>
      <c r="J4127" s="832">
        <v>7.91</v>
      </c>
      <c r="K4127" s="832"/>
      <c r="L4127" s="833"/>
    </row>
    <row r="4128" spans="1:12" ht="36" customHeight="1">
      <c r="A4128" s="664" t="s">
        <v>14073</v>
      </c>
      <c r="B4128" s="660" t="s">
        <v>14534</v>
      </c>
      <c r="C4128" s="659" t="s">
        <v>7</v>
      </c>
      <c r="D4128" s="659" t="s">
        <v>5924</v>
      </c>
      <c r="E4128" s="661" t="s">
        <v>49</v>
      </c>
      <c r="F4128" s="831" t="s">
        <v>15202</v>
      </c>
      <c r="G4128" s="831"/>
      <c r="H4128" s="831">
        <v>1</v>
      </c>
      <c r="I4128" s="831"/>
      <c r="J4128" s="832">
        <v>0.66</v>
      </c>
      <c r="K4128" s="832"/>
      <c r="L4128" s="833"/>
    </row>
    <row r="4129" spans="1:12" ht="17.100000000000001" customHeight="1">
      <c r="A4129" s="645"/>
      <c r="B4129" s="643"/>
      <c r="C4129" s="643"/>
      <c r="D4129" s="643"/>
      <c r="E4129" s="643"/>
      <c r="F4129" s="643"/>
      <c r="G4129" s="643"/>
      <c r="H4129" s="643"/>
      <c r="I4129" s="643"/>
      <c r="J4129" s="643" t="s">
        <v>14990</v>
      </c>
      <c r="K4129" s="643"/>
      <c r="L4129" s="646" t="s">
        <v>15742</v>
      </c>
    </row>
    <row r="4130" spans="1:12">
      <c r="A4130" s="827" t="s">
        <v>14094</v>
      </c>
      <c r="B4130" s="828"/>
      <c r="C4130" s="828"/>
      <c r="D4130" s="828"/>
      <c r="E4130" s="828"/>
      <c r="F4130" s="828"/>
      <c r="G4130" s="828"/>
      <c r="H4130" s="828"/>
      <c r="I4130" s="641"/>
      <c r="J4130" s="641"/>
      <c r="K4130" s="641"/>
      <c r="L4130" s="642"/>
    </row>
    <row r="4131" spans="1:12" ht="17.100000000000001" customHeight="1">
      <c r="A4131" s="640" t="s">
        <v>14994</v>
      </c>
      <c r="B4131" s="643" t="s">
        <v>14089</v>
      </c>
      <c r="C4131" s="641" t="s">
        <v>14088</v>
      </c>
      <c r="D4131" s="641" t="s">
        <v>14087</v>
      </c>
      <c r="E4131" s="644" t="s">
        <v>14085</v>
      </c>
      <c r="F4131" s="829" t="s">
        <v>14083</v>
      </c>
      <c r="G4131" s="829"/>
      <c r="H4131" s="829" t="s">
        <v>14993</v>
      </c>
      <c r="I4131" s="829"/>
      <c r="J4131" s="829" t="s">
        <v>14082</v>
      </c>
      <c r="K4131" s="829"/>
      <c r="L4131" s="830"/>
    </row>
    <row r="4132" spans="1:12" ht="24" customHeight="1">
      <c r="A4132" s="664" t="s">
        <v>14073</v>
      </c>
      <c r="B4132" s="660" t="s">
        <v>14095</v>
      </c>
      <c r="C4132" s="659" t="s">
        <v>7</v>
      </c>
      <c r="D4132" s="659" t="s">
        <v>11736</v>
      </c>
      <c r="E4132" s="661" t="s">
        <v>26</v>
      </c>
      <c r="F4132" s="831" t="s">
        <v>14996</v>
      </c>
      <c r="G4132" s="831"/>
      <c r="H4132" s="831">
        <v>9.5013200000000006E-2</v>
      </c>
      <c r="I4132" s="831"/>
      <c r="J4132" s="832">
        <v>6.7500000000000004E-2</v>
      </c>
      <c r="K4132" s="832"/>
      <c r="L4132" s="833"/>
    </row>
    <row r="4133" spans="1:12" ht="17.100000000000001" customHeight="1">
      <c r="A4133" s="645"/>
      <c r="B4133" s="643"/>
      <c r="C4133" s="643"/>
      <c r="D4133" s="643"/>
      <c r="E4133" s="643"/>
      <c r="F4133" s="643"/>
      <c r="G4133" s="643"/>
      <c r="H4133" s="643"/>
      <c r="I4133" s="643"/>
      <c r="J4133" s="643" t="s">
        <v>14990</v>
      </c>
      <c r="K4133" s="643"/>
      <c r="L4133" s="646" t="s">
        <v>14995</v>
      </c>
    </row>
    <row r="4134" spans="1:12">
      <c r="A4134" s="827" t="s">
        <v>14096</v>
      </c>
      <c r="B4134" s="828"/>
      <c r="C4134" s="828"/>
      <c r="D4134" s="828"/>
      <c r="E4134" s="828"/>
      <c r="F4134" s="828"/>
      <c r="G4134" s="828"/>
      <c r="H4134" s="828"/>
      <c r="I4134" s="641"/>
      <c r="J4134" s="641"/>
      <c r="K4134" s="641"/>
      <c r="L4134" s="642"/>
    </row>
    <row r="4135" spans="1:12" ht="17.100000000000001" customHeight="1">
      <c r="A4135" s="640" t="s">
        <v>14994</v>
      </c>
      <c r="B4135" s="643" t="s">
        <v>14089</v>
      </c>
      <c r="C4135" s="641" t="s">
        <v>14088</v>
      </c>
      <c r="D4135" s="641" t="s">
        <v>14087</v>
      </c>
      <c r="E4135" s="644" t="s">
        <v>14085</v>
      </c>
      <c r="F4135" s="829" t="s">
        <v>14083</v>
      </c>
      <c r="G4135" s="829"/>
      <c r="H4135" s="829" t="s">
        <v>14993</v>
      </c>
      <c r="I4135" s="829"/>
      <c r="J4135" s="829" t="s">
        <v>14082</v>
      </c>
      <c r="K4135" s="829"/>
      <c r="L4135" s="830"/>
    </row>
    <row r="4136" spans="1:12" ht="24" customHeight="1">
      <c r="A4136" s="664" t="s">
        <v>14073</v>
      </c>
      <c r="B4136" s="660" t="s">
        <v>14097</v>
      </c>
      <c r="C4136" s="659" t="s">
        <v>7</v>
      </c>
      <c r="D4136" s="659" t="s">
        <v>11676</v>
      </c>
      <c r="E4136" s="661" t="s">
        <v>26</v>
      </c>
      <c r="F4136" s="831" t="s">
        <v>14995</v>
      </c>
      <c r="G4136" s="831"/>
      <c r="H4136" s="831">
        <v>9.5013200000000006E-2</v>
      </c>
      <c r="I4136" s="831"/>
      <c r="J4136" s="832">
        <v>6.7000000000000002E-3</v>
      </c>
      <c r="K4136" s="832"/>
      <c r="L4136" s="833"/>
    </row>
    <row r="4137" spans="1:12" ht="17.100000000000001" customHeight="1">
      <c r="A4137" s="645"/>
      <c r="B4137" s="643"/>
      <c r="C4137" s="643"/>
      <c r="D4137" s="643"/>
      <c r="E4137" s="643"/>
      <c r="F4137" s="643"/>
      <c r="G4137" s="643"/>
      <c r="H4137" s="643"/>
      <c r="I4137" s="643"/>
      <c r="J4137" s="643" t="s">
        <v>14990</v>
      </c>
      <c r="K4137" s="643"/>
      <c r="L4137" s="646" t="s">
        <v>15028</v>
      </c>
    </row>
    <row r="4138" spans="1:12">
      <c r="A4138" s="827" t="s">
        <v>14100</v>
      </c>
      <c r="B4138" s="828"/>
      <c r="C4138" s="828"/>
      <c r="D4138" s="828"/>
      <c r="E4138" s="828"/>
      <c r="F4138" s="828"/>
      <c r="G4138" s="828"/>
      <c r="H4138" s="828"/>
      <c r="I4138" s="641"/>
      <c r="J4138" s="641"/>
      <c r="K4138" s="641"/>
      <c r="L4138" s="642"/>
    </row>
    <row r="4139" spans="1:12" ht="17.100000000000001" customHeight="1">
      <c r="A4139" s="640" t="s">
        <v>14994</v>
      </c>
      <c r="B4139" s="643" t="s">
        <v>14089</v>
      </c>
      <c r="C4139" s="641" t="s">
        <v>14088</v>
      </c>
      <c r="D4139" s="641" t="s">
        <v>14087</v>
      </c>
      <c r="E4139" s="644" t="s">
        <v>14085</v>
      </c>
      <c r="F4139" s="829" t="s">
        <v>14083</v>
      </c>
      <c r="G4139" s="829"/>
      <c r="H4139" s="829" t="s">
        <v>14993</v>
      </c>
      <c r="I4139" s="829"/>
      <c r="J4139" s="829" t="s">
        <v>14082</v>
      </c>
      <c r="K4139" s="829"/>
      <c r="L4139" s="830"/>
    </row>
    <row r="4140" spans="1:12" ht="24" customHeight="1">
      <c r="A4140" s="664" t="s">
        <v>14073</v>
      </c>
      <c r="B4140" s="660" t="s">
        <v>14103</v>
      </c>
      <c r="C4140" s="659" t="s">
        <v>7</v>
      </c>
      <c r="D4140" s="659" t="s">
        <v>11501</v>
      </c>
      <c r="E4140" s="661" t="s">
        <v>26</v>
      </c>
      <c r="F4140" s="831" t="s">
        <v>14992</v>
      </c>
      <c r="G4140" s="831"/>
      <c r="H4140" s="831">
        <v>9.5013200000000006E-2</v>
      </c>
      <c r="I4140" s="831"/>
      <c r="J4140" s="832">
        <v>0.20899999999999999</v>
      </c>
      <c r="K4140" s="832"/>
      <c r="L4140" s="833"/>
    </row>
    <row r="4141" spans="1:12" ht="24" customHeight="1">
      <c r="A4141" s="664" t="s">
        <v>14073</v>
      </c>
      <c r="B4141" s="660" t="s">
        <v>14101</v>
      </c>
      <c r="C4141" s="659" t="s">
        <v>7</v>
      </c>
      <c r="D4141" s="659" t="s">
        <v>11582</v>
      </c>
      <c r="E4141" s="661" t="s">
        <v>26</v>
      </c>
      <c r="F4141" s="831" t="s">
        <v>14991</v>
      </c>
      <c r="G4141" s="831"/>
      <c r="H4141" s="831">
        <v>9.5013200000000006E-2</v>
      </c>
      <c r="I4141" s="831"/>
      <c r="J4141" s="832">
        <v>3.3300000000000003E-2</v>
      </c>
      <c r="K4141" s="832"/>
      <c r="L4141" s="833"/>
    </row>
    <row r="4142" spans="1:12" ht="17.100000000000001" customHeight="1">
      <c r="A4142" s="645"/>
      <c r="B4142" s="643"/>
      <c r="C4142" s="643"/>
      <c r="D4142" s="643"/>
      <c r="E4142" s="643"/>
      <c r="F4142" s="643"/>
      <c r="G4142" s="643"/>
      <c r="H4142" s="643"/>
      <c r="I4142" s="643"/>
      <c r="J4142" s="643" t="s">
        <v>14990</v>
      </c>
      <c r="K4142" s="643"/>
      <c r="L4142" s="646" t="s">
        <v>15248</v>
      </c>
    </row>
    <row r="4143" spans="1:12" ht="17.100000000000001" customHeight="1">
      <c r="A4143" s="640" t="s">
        <v>14988</v>
      </c>
      <c r="B4143" s="641"/>
      <c r="C4143" s="641"/>
      <c r="D4143" s="641"/>
      <c r="E4143" s="641"/>
      <c r="F4143" s="641"/>
      <c r="G4143" s="641"/>
      <c r="H4143" s="641"/>
      <c r="I4143" s="641"/>
      <c r="J4143" s="641"/>
      <c r="K4143" s="641"/>
      <c r="L4143" s="642"/>
    </row>
    <row r="4144" spans="1:12" ht="17.100000000000001" customHeight="1">
      <c r="A4144" s="645"/>
      <c r="B4144" s="643"/>
      <c r="C4144" s="643"/>
      <c r="D4144" s="643"/>
      <c r="E4144" s="643"/>
      <c r="F4144" s="643"/>
      <c r="G4144" s="643"/>
      <c r="H4144" s="643"/>
      <c r="I4144" s="643"/>
      <c r="J4144" s="643" t="s">
        <v>14987</v>
      </c>
      <c r="K4144" s="643"/>
      <c r="L4144" s="646" t="s">
        <v>15741</v>
      </c>
    </row>
    <row r="4145" spans="1:12" ht="17.100000000000001" customHeight="1">
      <c r="A4145" s="645"/>
      <c r="B4145" s="643"/>
      <c r="C4145" s="643"/>
      <c r="D4145" s="643"/>
      <c r="E4145" s="643"/>
      <c r="F4145" s="643"/>
      <c r="G4145" s="643"/>
      <c r="H4145" s="643"/>
      <c r="I4145" s="643"/>
      <c r="J4145" s="643" t="s">
        <v>14985</v>
      </c>
      <c r="K4145" s="643" t="s">
        <v>14984</v>
      </c>
      <c r="L4145" s="646" t="s">
        <v>15740</v>
      </c>
    </row>
    <row r="4146" spans="1:12" ht="17.100000000000001" customHeight="1">
      <c r="A4146" s="645"/>
      <c r="B4146" s="643"/>
      <c r="C4146" s="643"/>
      <c r="D4146" s="643"/>
      <c r="E4146" s="643"/>
      <c r="F4146" s="643"/>
      <c r="G4146" s="643"/>
      <c r="H4146" s="643"/>
      <c r="I4146" s="643"/>
      <c r="J4146" s="643" t="s">
        <v>14982</v>
      </c>
      <c r="K4146" s="643"/>
      <c r="L4146" s="646" t="s">
        <v>15739</v>
      </c>
    </row>
    <row r="4147" spans="1:12" ht="17.100000000000001" customHeight="1">
      <c r="A4147" s="645"/>
      <c r="B4147" s="643"/>
      <c r="C4147" s="643"/>
      <c r="D4147" s="643"/>
      <c r="E4147" s="643"/>
      <c r="F4147" s="643"/>
      <c r="G4147" s="643"/>
      <c r="H4147" s="643"/>
      <c r="I4147" s="643"/>
      <c r="J4147" s="643" t="s">
        <v>14980</v>
      </c>
      <c r="K4147" s="643" t="s">
        <v>14873</v>
      </c>
      <c r="L4147" s="646" t="s">
        <v>15738</v>
      </c>
    </row>
    <row r="4148" spans="1:12" ht="17.100000000000001" customHeight="1">
      <c r="A4148" s="645"/>
      <c r="B4148" s="643"/>
      <c r="C4148" s="643"/>
      <c r="D4148" s="643"/>
      <c r="E4148" s="643"/>
      <c r="F4148" s="643"/>
      <c r="G4148" s="643"/>
      <c r="H4148" s="643"/>
      <c r="I4148" s="643"/>
      <c r="J4148" s="643" t="s">
        <v>14978</v>
      </c>
      <c r="K4148" s="643"/>
      <c r="L4148" s="646" t="s">
        <v>15737</v>
      </c>
    </row>
    <row r="4149" spans="1:12" ht="30" customHeight="1">
      <c r="A4149" s="647"/>
      <c r="B4149" s="644"/>
      <c r="C4149" s="644"/>
      <c r="D4149" s="644"/>
      <c r="E4149" s="644"/>
      <c r="F4149" s="644"/>
      <c r="G4149" s="644"/>
      <c r="H4149" s="644"/>
      <c r="I4149" s="644"/>
      <c r="J4149" s="644"/>
      <c r="K4149" s="644"/>
      <c r="L4149" s="648"/>
    </row>
    <row r="4150" spans="1:12" ht="24" customHeight="1">
      <c r="A4150" s="662" t="s">
        <v>15736</v>
      </c>
      <c r="B4150" s="657" t="s">
        <v>14549</v>
      </c>
      <c r="C4150" s="656" t="s">
        <v>7</v>
      </c>
      <c r="D4150" s="656" t="s">
        <v>717</v>
      </c>
      <c r="E4150" s="658" t="s">
        <v>49</v>
      </c>
      <c r="F4150" s="657"/>
      <c r="G4150" s="657"/>
      <c r="H4150" s="657"/>
      <c r="I4150" s="657"/>
      <c r="J4150" s="657"/>
      <c r="K4150" s="657"/>
      <c r="L4150" s="663"/>
    </row>
    <row r="4151" spans="1:12">
      <c r="A4151" s="827" t="s">
        <v>14098</v>
      </c>
      <c r="B4151" s="828"/>
      <c r="C4151" s="828"/>
      <c r="D4151" s="828"/>
      <c r="E4151" s="828"/>
      <c r="F4151" s="828"/>
      <c r="G4151" s="828"/>
      <c r="H4151" s="828"/>
      <c r="I4151" s="641"/>
      <c r="J4151" s="641"/>
      <c r="K4151" s="641"/>
      <c r="L4151" s="642"/>
    </row>
    <row r="4152" spans="1:12" ht="17.100000000000001" customHeight="1">
      <c r="A4152" s="640" t="s">
        <v>14994</v>
      </c>
      <c r="B4152" s="643" t="s">
        <v>14089</v>
      </c>
      <c r="C4152" s="641" t="s">
        <v>14088</v>
      </c>
      <c r="D4152" s="641" t="s">
        <v>14087</v>
      </c>
      <c r="E4152" s="644" t="s">
        <v>14085</v>
      </c>
      <c r="F4152" s="829" t="s">
        <v>14083</v>
      </c>
      <c r="G4152" s="829"/>
      <c r="H4152" s="829" t="s">
        <v>14993</v>
      </c>
      <c r="I4152" s="829"/>
      <c r="J4152" s="829" t="s">
        <v>14082</v>
      </c>
      <c r="K4152" s="829"/>
      <c r="L4152" s="830"/>
    </row>
    <row r="4153" spans="1:12" ht="24" customHeight="1">
      <c r="A4153" s="664" t="s">
        <v>14073</v>
      </c>
      <c r="B4153" s="660" t="s">
        <v>14281</v>
      </c>
      <c r="C4153" s="659" t="s">
        <v>7</v>
      </c>
      <c r="D4153" s="659" t="s">
        <v>11562</v>
      </c>
      <c r="E4153" s="661" t="s">
        <v>26</v>
      </c>
      <c r="F4153" s="831" t="s">
        <v>15044</v>
      </c>
      <c r="G4153" s="831"/>
      <c r="H4153" s="831">
        <v>0.13109409999999999</v>
      </c>
      <c r="I4153" s="831"/>
      <c r="J4153" s="832">
        <v>0.12189999999999999</v>
      </c>
      <c r="K4153" s="832"/>
      <c r="L4153" s="833"/>
    </row>
    <row r="4154" spans="1:12" ht="24" customHeight="1">
      <c r="A4154" s="664" t="s">
        <v>14073</v>
      </c>
      <c r="B4154" s="660" t="s">
        <v>14280</v>
      </c>
      <c r="C4154" s="659" t="s">
        <v>7</v>
      </c>
      <c r="D4154" s="659" t="s">
        <v>11588</v>
      </c>
      <c r="E4154" s="661" t="s">
        <v>26</v>
      </c>
      <c r="F4154" s="831" t="s">
        <v>15043</v>
      </c>
      <c r="G4154" s="831"/>
      <c r="H4154" s="831">
        <v>0.13109409999999999</v>
      </c>
      <c r="I4154" s="831"/>
      <c r="J4154" s="832">
        <v>7.2099999999999997E-2</v>
      </c>
      <c r="K4154" s="832"/>
      <c r="L4154" s="833"/>
    </row>
    <row r="4155" spans="1:12" ht="17.100000000000001" customHeight="1">
      <c r="A4155" s="645"/>
      <c r="B4155" s="643"/>
      <c r="C4155" s="643"/>
      <c r="D4155" s="643"/>
      <c r="E4155" s="643"/>
      <c r="F4155" s="643"/>
      <c r="G4155" s="643"/>
      <c r="H4155" s="643"/>
      <c r="I4155" s="643"/>
      <c r="J4155" s="643" t="s">
        <v>14990</v>
      </c>
      <c r="K4155" s="643"/>
      <c r="L4155" s="646" t="s">
        <v>15496</v>
      </c>
    </row>
    <row r="4156" spans="1:12">
      <c r="A4156" s="827" t="s">
        <v>14092</v>
      </c>
      <c r="B4156" s="828"/>
      <c r="C4156" s="828"/>
      <c r="D4156" s="828"/>
      <c r="E4156" s="828"/>
      <c r="F4156" s="828"/>
      <c r="G4156" s="828"/>
      <c r="H4156" s="828"/>
      <c r="I4156" s="641"/>
      <c r="J4156" s="641"/>
      <c r="K4156" s="641"/>
      <c r="L4156" s="642"/>
    </row>
    <row r="4157" spans="1:12" ht="17.100000000000001" customHeight="1">
      <c r="A4157" s="640" t="s">
        <v>14994</v>
      </c>
      <c r="B4157" s="643" t="s">
        <v>14089</v>
      </c>
      <c r="C4157" s="641" t="s">
        <v>14088</v>
      </c>
      <c r="D4157" s="641" t="s">
        <v>14087</v>
      </c>
      <c r="E4157" s="644" t="s">
        <v>14085</v>
      </c>
      <c r="F4157" s="829" t="s">
        <v>14083</v>
      </c>
      <c r="G4157" s="829"/>
      <c r="H4157" s="829" t="s">
        <v>14993</v>
      </c>
      <c r="I4157" s="829"/>
      <c r="J4157" s="829" t="s">
        <v>14082</v>
      </c>
      <c r="K4157" s="829"/>
      <c r="L4157" s="830"/>
    </row>
    <row r="4158" spans="1:12" ht="24" customHeight="1">
      <c r="A4158" s="664" t="s">
        <v>14073</v>
      </c>
      <c r="B4158" s="660" t="s">
        <v>14292</v>
      </c>
      <c r="C4158" s="659" t="s">
        <v>7</v>
      </c>
      <c r="D4158" s="659" t="s">
        <v>5474</v>
      </c>
      <c r="E4158" s="661" t="s">
        <v>26</v>
      </c>
      <c r="F4158" s="831" t="s">
        <v>15041</v>
      </c>
      <c r="G4158" s="831"/>
      <c r="H4158" s="831">
        <v>6.7024899999999998E-2</v>
      </c>
      <c r="I4158" s="831"/>
      <c r="J4158" s="832">
        <v>0.33850000000000002</v>
      </c>
      <c r="K4158" s="832"/>
      <c r="L4158" s="833"/>
    </row>
    <row r="4159" spans="1:12" ht="24" customHeight="1">
      <c r="A4159" s="664" t="s">
        <v>14073</v>
      </c>
      <c r="B4159" s="660" t="s">
        <v>14282</v>
      </c>
      <c r="C4159" s="659" t="s">
        <v>7</v>
      </c>
      <c r="D4159" s="659" t="s">
        <v>6139</v>
      </c>
      <c r="E4159" s="661" t="s">
        <v>26</v>
      </c>
      <c r="F4159" s="831" t="s">
        <v>15040</v>
      </c>
      <c r="G4159" s="831"/>
      <c r="H4159" s="831">
        <v>6.7024899999999998E-2</v>
      </c>
      <c r="I4159" s="831"/>
      <c r="J4159" s="832">
        <v>0.4819</v>
      </c>
      <c r="K4159" s="832"/>
      <c r="L4159" s="833"/>
    </row>
    <row r="4160" spans="1:12" ht="17.100000000000001" customHeight="1">
      <c r="A4160" s="645"/>
      <c r="B4160" s="643"/>
      <c r="C4160" s="643"/>
      <c r="D4160" s="643"/>
      <c r="E4160" s="643"/>
      <c r="F4160" s="643"/>
      <c r="G4160" s="643"/>
      <c r="H4160" s="643"/>
      <c r="I4160" s="643"/>
      <c r="J4160" s="643" t="s">
        <v>14990</v>
      </c>
      <c r="K4160" s="643"/>
      <c r="L4160" s="646" t="s">
        <v>15734</v>
      </c>
    </row>
    <row r="4161" spans="1:12">
      <c r="A4161" s="827" t="s">
        <v>14071</v>
      </c>
      <c r="B4161" s="828"/>
      <c r="C4161" s="828"/>
      <c r="D4161" s="828"/>
      <c r="E4161" s="828"/>
      <c r="F4161" s="828"/>
      <c r="G4161" s="828"/>
      <c r="H4161" s="828"/>
      <c r="I4161" s="641"/>
      <c r="J4161" s="641"/>
      <c r="K4161" s="641"/>
      <c r="L4161" s="642"/>
    </row>
    <row r="4162" spans="1:12" ht="17.100000000000001" customHeight="1">
      <c r="A4162" s="640" t="s">
        <v>14994</v>
      </c>
      <c r="B4162" s="643" t="s">
        <v>14089</v>
      </c>
      <c r="C4162" s="641" t="s">
        <v>14088</v>
      </c>
      <c r="D4162" s="641" t="s">
        <v>14087</v>
      </c>
      <c r="E4162" s="644" t="s">
        <v>14085</v>
      </c>
      <c r="F4162" s="829" t="s">
        <v>14083</v>
      </c>
      <c r="G4162" s="829"/>
      <c r="H4162" s="829" t="s">
        <v>14993</v>
      </c>
      <c r="I4162" s="829"/>
      <c r="J4162" s="829" t="s">
        <v>14082</v>
      </c>
      <c r="K4162" s="829"/>
      <c r="L4162" s="830"/>
    </row>
    <row r="4163" spans="1:12" ht="24" customHeight="1">
      <c r="A4163" s="664" t="s">
        <v>14073</v>
      </c>
      <c r="B4163" s="660" t="s">
        <v>14544</v>
      </c>
      <c r="C4163" s="659" t="s">
        <v>7</v>
      </c>
      <c r="D4163" s="659" t="s">
        <v>8487</v>
      </c>
      <c r="E4163" s="661" t="s">
        <v>49</v>
      </c>
      <c r="F4163" s="831" t="s">
        <v>15724</v>
      </c>
      <c r="G4163" s="831"/>
      <c r="H4163" s="831">
        <v>1</v>
      </c>
      <c r="I4163" s="831"/>
      <c r="J4163" s="832">
        <v>7.91</v>
      </c>
      <c r="K4163" s="832"/>
      <c r="L4163" s="833"/>
    </row>
    <row r="4164" spans="1:12" ht="36" customHeight="1">
      <c r="A4164" s="664" t="s">
        <v>14073</v>
      </c>
      <c r="B4164" s="660" t="s">
        <v>14531</v>
      </c>
      <c r="C4164" s="659" t="s">
        <v>7</v>
      </c>
      <c r="D4164" s="659" t="s">
        <v>5925</v>
      </c>
      <c r="E4164" s="661" t="s">
        <v>49</v>
      </c>
      <c r="F4164" s="831" t="s">
        <v>15559</v>
      </c>
      <c r="G4164" s="831"/>
      <c r="H4164" s="831">
        <v>1</v>
      </c>
      <c r="I4164" s="831"/>
      <c r="J4164" s="832">
        <v>0.86</v>
      </c>
      <c r="K4164" s="832"/>
      <c r="L4164" s="833"/>
    </row>
    <row r="4165" spans="1:12" ht="17.100000000000001" customHeight="1">
      <c r="A4165" s="645"/>
      <c r="B4165" s="643"/>
      <c r="C4165" s="643"/>
      <c r="D4165" s="643"/>
      <c r="E4165" s="643"/>
      <c r="F4165" s="643"/>
      <c r="G4165" s="643"/>
      <c r="H4165" s="643"/>
      <c r="I4165" s="643"/>
      <c r="J4165" s="643" t="s">
        <v>14990</v>
      </c>
      <c r="K4165" s="643"/>
      <c r="L4165" s="646" t="s">
        <v>15733</v>
      </c>
    </row>
    <row r="4166" spans="1:12">
      <c r="A4166" s="827" t="s">
        <v>14094</v>
      </c>
      <c r="B4166" s="828"/>
      <c r="C4166" s="828"/>
      <c r="D4166" s="828"/>
      <c r="E4166" s="828"/>
      <c r="F4166" s="828"/>
      <c r="G4166" s="828"/>
      <c r="H4166" s="828"/>
      <c r="I4166" s="641"/>
      <c r="J4166" s="641"/>
      <c r="K4166" s="641"/>
      <c r="L4166" s="642"/>
    </row>
    <row r="4167" spans="1:12" ht="17.100000000000001" customHeight="1">
      <c r="A4167" s="640" t="s">
        <v>14994</v>
      </c>
      <c r="B4167" s="643" t="s">
        <v>14089</v>
      </c>
      <c r="C4167" s="641" t="s">
        <v>14088</v>
      </c>
      <c r="D4167" s="641" t="s">
        <v>14087</v>
      </c>
      <c r="E4167" s="644" t="s">
        <v>14085</v>
      </c>
      <c r="F4167" s="829" t="s">
        <v>14083</v>
      </c>
      <c r="G4167" s="829"/>
      <c r="H4167" s="829" t="s">
        <v>14993</v>
      </c>
      <c r="I4167" s="829"/>
      <c r="J4167" s="829" t="s">
        <v>14082</v>
      </c>
      <c r="K4167" s="829"/>
      <c r="L4167" s="830"/>
    </row>
    <row r="4168" spans="1:12" ht="24" customHeight="1">
      <c r="A4168" s="664" t="s">
        <v>14073</v>
      </c>
      <c r="B4168" s="660" t="s">
        <v>14095</v>
      </c>
      <c r="C4168" s="659" t="s">
        <v>7</v>
      </c>
      <c r="D4168" s="659" t="s">
        <v>11736</v>
      </c>
      <c r="E4168" s="661" t="s">
        <v>26</v>
      </c>
      <c r="F4168" s="831" t="s">
        <v>14996</v>
      </c>
      <c r="G4168" s="831"/>
      <c r="H4168" s="831">
        <v>0.13109409999999999</v>
      </c>
      <c r="I4168" s="831"/>
      <c r="J4168" s="832">
        <v>9.3100000000000002E-2</v>
      </c>
      <c r="K4168" s="832"/>
      <c r="L4168" s="833"/>
    </row>
    <row r="4169" spans="1:12" ht="17.100000000000001" customHeight="1">
      <c r="A4169" s="645"/>
      <c r="B4169" s="643"/>
      <c r="C4169" s="643"/>
      <c r="D4169" s="643"/>
      <c r="E4169" s="643"/>
      <c r="F4169" s="643"/>
      <c r="G4169" s="643"/>
      <c r="H4169" s="643"/>
      <c r="I4169" s="643"/>
      <c r="J4169" s="643" t="s">
        <v>14990</v>
      </c>
      <c r="K4169" s="643"/>
      <c r="L4169" s="646" t="s">
        <v>15119</v>
      </c>
    </row>
    <row r="4170" spans="1:12">
      <c r="A4170" s="827" t="s">
        <v>14096</v>
      </c>
      <c r="B4170" s="828"/>
      <c r="C4170" s="828"/>
      <c r="D4170" s="828"/>
      <c r="E4170" s="828"/>
      <c r="F4170" s="828"/>
      <c r="G4170" s="828"/>
      <c r="H4170" s="828"/>
      <c r="I4170" s="641"/>
      <c r="J4170" s="641"/>
      <c r="K4170" s="641"/>
      <c r="L4170" s="642"/>
    </row>
    <row r="4171" spans="1:12" ht="17.100000000000001" customHeight="1">
      <c r="A4171" s="640" t="s">
        <v>14994</v>
      </c>
      <c r="B4171" s="643" t="s">
        <v>14089</v>
      </c>
      <c r="C4171" s="641" t="s">
        <v>14088</v>
      </c>
      <c r="D4171" s="641" t="s">
        <v>14087</v>
      </c>
      <c r="E4171" s="644" t="s">
        <v>14085</v>
      </c>
      <c r="F4171" s="829" t="s">
        <v>14083</v>
      </c>
      <c r="G4171" s="829"/>
      <c r="H4171" s="829" t="s">
        <v>14993</v>
      </c>
      <c r="I4171" s="829"/>
      <c r="J4171" s="829" t="s">
        <v>14082</v>
      </c>
      <c r="K4171" s="829"/>
      <c r="L4171" s="830"/>
    </row>
    <row r="4172" spans="1:12" ht="24" customHeight="1">
      <c r="A4172" s="664" t="s">
        <v>14073</v>
      </c>
      <c r="B4172" s="660" t="s">
        <v>14097</v>
      </c>
      <c r="C4172" s="659" t="s">
        <v>7</v>
      </c>
      <c r="D4172" s="659" t="s">
        <v>11676</v>
      </c>
      <c r="E4172" s="661" t="s">
        <v>26</v>
      </c>
      <c r="F4172" s="831" t="s">
        <v>14995</v>
      </c>
      <c r="G4172" s="831"/>
      <c r="H4172" s="831">
        <v>0.13109409999999999</v>
      </c>
      <c r="I4172" s="831"/>
      <c r="J4172" s="832">
        <v>9.1999999999999998E-3</v>
      </c>
      <c r="K4172" s="832"/>
      <c r="L4172" s="833"/>
    </row>
    <row r="4173" spans="1:12" ht="17.100000000000001" customHeight="1">
      <c r="A4173" s="645"/>
      <c r="B4173" s="643"/>
      <c r="C4173" s="643"/>
      <c r="D4173" s="643"/>
      <c r="E4173" s="643"/>
      <c r="F4173" s="643"/>
      <c r="G4173" s="643"/>
      <c r="H4173" s="643"/>
      <c r="I4173" s="643"/>
      <c r="J4173" s="643" t="s">
        <v>14990</v>
      </c>
      <c r="K4173" s="643"/>
      <c r="L4173" s="646" t="s">
        <v>15028</v>
      </c>
    </row>
    <row r="4174" spans="1:12">
      <c r="A4174" s="827" t="s">
        <v>14100</v>
      </c>
      <c r="B4174" s="828"/>
      <c r="C4174" s="828"/>
      <c r="D4174" s="828"/>
      <c r="E4174" s="828"/>
      <c r="F4174" s="828"/>
      <c r="G4174" s="828"/>
      <c r="H4174" s="828"/>
      <c r="I4174" s="641"/>
      <c r="J4174" s="641"/>
      <c r="K4174" s="641"/>
      <c r="L4174" s="642"/>
    </row>
    <row r="4175" spans="1:12" ht="17.100000000000001" customHeight="1">
      <c r="A4175" s="640" t="s">
        <v>14994</v>
      </c>
      <c r="B4175" s="643" t="s">
        <v>14089</v>
      </c>
      <c r="C4175" s="641" t="s">
        <v>14088</v>
      </c>
      <c r="D4175" s="641" t="s">
        <v>14087</v>
      </c>
      <c r="E4175" s="644" t="s">
        <v>14085</v>
      </c>
      <c r="F4175" s="829" t="s">
        <v>14083</v>
      </c>
      <c r="G4175" s="829"/>
      <c r="H4175" s="829" t="s">
        <v>14993</v>
      </c>
      <c r="I4175" s="829"/>
      <c r="J4175" s="829" t="s">
        <v>14082</v>
      </c>
      <c r="K4175" s="829"/>
      <c r="L4175" s="830"/>
    </row>
    <row r="4176" spans="1:12" ht="24" customHeight="1">
      <c r="A4176" s="664" t="s">
        <v>14073</v>
      </c>
      <c r="B4176" s="660" t="s">
        <v>14103</v>
      </c>
      <c r="C4176" s="659" t="s">
        <v>7</v>
      </c>
      <c r="D4176" s="659" t="s">
        <v>11501</v>
      </c>
      <c r="E4176" s="661" t="s">
        <v>26</v>
      </c>
      <c r="F4176" s="831" t="s">
        <v>14992</v>
      </c>
      <c r="G4176" s="831"/>
      <c r="H4176" s="831">
        <v>0.13109409999999999</v>
      </c>
      <c r="I4176" s="831"/>
      <c r="J4176" s="832">
        <v>0.28839999999999999</v>
      </c>
      <c r="K4176" s="832"/>
      <c r="L4176" s="833"/>
    </row>
    <row r="4177" spans="1:12" ht="24" customHeight="1">
      <c r="A4177" s="664" t="s">
        <v>14073</v>
      </c>
      <c r="B4177" s="660" t="s">
        <v>14101</v>
      </c>
      <c r="C4177" s="659" t="s">
        <v>7</v>
      </c>
      <c r="D4177" s="659" t="s">
        <v>11582</v>
      </c>
      <c r="E4177" s="661" t="s">
        <v>26</v>
      </c>
      <c r="F4177" s="831" t="s">
        <v>14991</v>
      </c>
      <c r="G4177" s="831"/>
      <c r="H4177" s="831">
        <v>0.13109409999999999</v>
      </c>
      <c r="I4177" s="831"/>
      <c r="J4177" s="832">
        <v>4.5900000000000003E-2</v>
      </c>
      <c r="K4177" s="832"/>
      <c r="L4177" s="833"/>
    </row>
    <row r="4178" spans="1:12" ht="17.100000000000001" customHeight="1">
      <c r="A4178" s="645"/>
      <c r="B4178" s="643"/>
      <c r="C4178" s="643"/>
      <c r="D4178" s="643"/>
      <c r="E4178" s="643"/>
      <c r="F4178" s="643"/>
      <c r="G4178" s="643"/>
      <c r="H4178" s="643"/>
      <c r="I4178" s="643"/>
      <c r="J4178" s="643" t="s">
        <v>14990</v>
      </c>
      <c r="K4178" s="643"/>
      <c r="L4178" s="646" t="s">
        <v>15732</v>
      </c>
    </row>
    <row r="4179" spans="1:12" ht="17.100000000000001" customHeight="1">
      <c r="A4179" s="640" t="s">
        <v>14988</v>
      </c>
      <c r="B4179" s="641"/>
      <c r="C4179" s="641"/>
      <c r="D4179" s="641"/>
      <c r="E4179" s="641"/>
      <c r="F4179" s="641"/>
      <c r="G4179" s="641"/>
      <c r="H4179" s="641"/>
      <c r="I4179" s="641"/>
      <c r="J4179" s="641"/>
      <c r="K4179" s="641"/>
      <c r="L4179" s="642"/>
    </row>
    <row r="4180" spans="1:12" ht="17.100000000000001" customHeight="1">
      <c r="A4180" s="645"/>
      <c r="B4180" s="643"/>
      <c r="C4180" s="643"/>
      <c r="D4180" s="643"/>
      <c r="E4180" s="643"/>
      <c r="F4180" s="643"/>
      <c r="G4180" s="643"/>
      <c r="H4180" s="643"/>
      <c r="I4180" s="643"/>
      <c r="J4180" s="643" t="s">
        <v>14987</v>
      </c>
      <c r="K4180" s="643"/>
      <c r="L4180" s="646" t="s">
        <v>15731</v>
      </c>
    </row>
    <row r="4181" spans="1:12" ht="17.100000000000001" customHeight="1">
      <c r="A4181" s="645"/>
      <c r="B4181" s="643"/>
      <c r="C4181" s="643"/>
      <c r="D4181" s="643"/>
      <c r="E4181" s="643"/>
      <c r="F4181" s="643"/>
      <c r="G4181" s="643"/>
      <c r="H4181" s="643"/>
      <c r="I4181" s="643"/>
      <c r="J4181" s="643" t="s">
        <v>14985</v>
      </c>
      <c r="K4181" s="643" t="s">
        <v>14984</v>
      </c>
      <c r="L4181" s="646" t="s">
        <v>15730</v>
      </c>
    </row>
    <row r="4182" spans="1:12" ht="17.100000000000001" customHeight="1">
      <c r="A4182" s="645"/>
      <c r="B4182" s="643"/>
      <c r="C4182" s="643"/>
      <c r="D4182" s="643"/>
      <c r="E4182" s="643"/>
      <c r="F4182" s="643"/>
      <c r="G4182" s="643"/>
      <c r="H4182" s="643"/>
      <c r="I4182" s="643"/>
      <c r="J4182" s="643" t="s">
        <v>14982</v>
      </c>
      <c r="K4182" s="643"/>
      <c r="L4182" s="646" t="s">
        <v>15729</v>
      </c>
    </row>
    <row r="4183" spans="1:12" ht="17.100000000000001" customHeight="1">
      <c r="A4183" s="645"/>
      <c r="B4183" s="643"/>
      <c r="C4183" s="643"/>
      <c r="D4183" s="643"/>
      <c r="E4183" s="643"/>
      <c r="F4183" s="643"/>
      <c r="G4183" s="643"/>
      <c r="H4183" s="643"/>
      <c r="I4183" s="643"/>
      <c r="J4183" s="643" t="s">
        <v>14980</v>
      </c>
      <c r="K4183" s="643" t="s">
        <v>14873</v>
      </c>
      <c r="L4183" s="646" t="s">
        <v>15728</v>
      </c>
    </row>
    <row r="4184" spans="1:12" ht="17.100000000000001" customHeight="1">
      <c r="A4184" s="645"/>
      <c r="B4184" s="643"/>
      <c r="C4184" s="643"/>
      <c r="D4184" s="643"/>
      <c r="E4184" s="643"/>
      <c r="F4184" s="643"/>
      <c r="G4184" s="643"/>
      <c r="H4184" s="643"/>
      <c r="I4184" s="643"/>
      <c r="J4184" s="643" t="s">
        <v>14978</v>
      </c>
      <c r="K4184" s="643"/>
      <c r="L4184" s="646" t="s">
        <v>15727</v>
      </c>
    </row>
    <row r="4185" spans="1:12" ht="30" customHeight="1">
      <c r="A4185" s="647"/>
      <c r="B4185" s="644"/>
      <c r="C4185" s="644"/>
      <c r="D4185" s="644"/>
      <c r="E4185" s="644"/>
      <c r="F4185" s="644"/>
      <c r="G4185" s="644"/>
      <c r="H4185" s="644"/>
      <c r="I4185" s="644"/>
      <c r="J4185" s="644"/>
      <c r="K4185" s="644"/>
      <c r="L4185" s="648"/>
    </row>
    <row r="4186" spans="1:12" ht="24" customHeight="1">
      <c r="A4186" s="662" t="s">
        <v>15735</v>
      </c>
      <c r="B4186" s="657" t="s">
        <v>14547</v>
      </c>
      <c r="C4186" s="656" t="s">
        <v>7</v>
      </c>
      <c r="D4186" s="656" t="s">
        <v>718</v>
      </c>
      <c r="E4186" s="658" t="s">
        <v>49</v>
      </c>
      <c r="F4186" s="657"/>
      <c r="G4186" s="657"/>
      <c r="H4186" s="657"/>
      <c r="I4186" s="657"/>
      <c r="J4186" s="657"/>
      <c r="K4186" s="657"/>
      <c r="L4186" s="663"/>
    </row>
    <row r="4187" spans="1:12">
      <c r="A4187" s="827" t="s">
        <v>14098</v>
      </c>
      <c r="B4187" s="828"/>
      <c r="C4187" s="828"/>
      <c r="D4187" s="828"/>
      <c r="E4187" s="828"/>
      <c r="F4187" s="828"/>
      <c r="G4187" s="828"/>
      <c r="H4187" s="828"/>
      <c r="I4187" s="641"/>
      <c r="J4187" s="641"/>
      <c r="K4187" s="641"/>
      <c r="L4187" s="642"/>
    </row>
    <row r="4188" spans="1:12" ht="17.100000000000001" customHeight="1">
      <c r="A4188" s="640" t="s">
        <v>14994</v>
      </c>
      <c r="B4188" s="643" t="s">
        <v>14089</v>
      </c>
      <c r="C4188" s="641" t="s">
        <v>14088</v>
      </c>
      <c r="D4188" s="641" t="s">
        <v>14087</v>
      </c>
      <c r="E4188" s="644" t="s">
        <v>14085</v>
      </c>
      <c r="F4188" s="829" t="s">
        <v>14083</v>
      </c>
      <c r="G4188" s="829"/>
      <c r="H4188" s="829" t="s">
        <v>14993</v>
      </c>
      <c r="I4188" s="829"/>
      <c r="J4188" s="829" t="s">
        <v>14082</v>
      </c>
      <c r="K4188" s="829"/>
      <c r="L4188" s="830"/>
    </row>
    <row r="4189" spans="1:12" ht="24" customHeight="1">
      <c r="A4189" s="664" t="s">
        <v>14073</v>
      </c>
      <c r="B4189" s="660" t="s">
        <v>14281</v>
      </c>
      <c r="C4189" s="659" t="s">
        <v>7</v>
      </c>
      <c r="D4189" s="659" t="s">
        <v>11562</v>
      </c>
      <c r="E4189" s="661" t="s">
        <v>26</v>
      </c>
      <c r="F4189" s="831" t="s">
        <v>15044</v>
      </c>
      <c r="G4189" s="831"/>
      <c r="H4189" s="831">
        <v>0.13109409999999999</v>
      </c>
      <c r="I4189" s="831"/>
      <c r="J4189" s="832">
        <v>0.12189999999999999</v>
      </c>
      <c r="K4189" s="832"/>
      <c r="L4189" s="833"/>
    </row>
    <row r="4190" spans="1:12" ht="24" customHeight="1">
      <c r="A4190" s="664" t="s">
        <v>14073</v>
      </c>
      <c r="B4190" s="660" t="s">
        <v>14280</v>
      </c>
      <c r="C4190" s="659" t="s">
        <v>7</v>
      </c>
      <c r="D4190" s="659" t="s">
        <v>11588</v>
      </c>
      <c r="E4190" s="661" t="s">
        <v>26</v>
      </c>
      <c r="F4190" s="831" t="s">
        <v>15043</v>
      </c>
      <c r="G4190" s="831"/>
      <c r="H4190" s="831">
        <v>0.13109409999999999</v>
      </c>
      <c r="I4190" s="831"/>
      <c r="J4190" s="832">
        <v>7.2099999999999997E-2</v>
      </c>
      <c r="K4190" s="832"/>
      <c r="L4190" s="833"/>
    </row>
    <row r="4191" spans="1:12" ht="17.100000000000001" customHeight="1">
      <c r="A4191" s="645"/>
      <c r="B4191" s="643"/>
      <c r="C4191" s="643"/>
      <c r="D4191" s="643"/>
      <c r="E4191" s="643"/>
      <c r="F4191" s="643"/>
      <c r="G4191" s="643"/>
      <c r="H4191" s="643"/>
      <c r="I4191" s="643"/>
      <c r="J4191" s="643" t="s">
        <v>14990</v>
      </c>
      <c r="K4191" s="643"/>
      <c r="L4191" s="646" t="s">
        <v>15496</v>
      </c>
    </row>
    <row r="4192" spans="1:12">
      <c r="A4192" s="827" t="s">
        <v>14092</v>
      </c>
      <c r="B4192" s="828"/>
      <c r="C4192" s="828"/>
      <c r="D4192" s="828"/>
      <c r="E4192" s="828"/>
      <c r="F4192" s="828"/>
      <c r="G4192" s="828"/>
      <c r="H4192" s="828"/>
      <c r="I4192" s="641"/>
      <c r="J4192" s="641"/>
      <c r="K4192" s="641"/>
      <c r="L4192" s="642"/>
    </row>
    <row r="4193" spans="1:12" ht="17.100000000000001" customHeight="1">
      <c r="A4193" s="640" t="s">
        <v>14994</v>
      </c>
      <c r="B4193" s="643" t="s">
        <v>14089</v>
      </c>
      <c r="C4193" s="641" t="s">
        <v>14088</v>
      </c>
      <c r="D4193" s="641" t="s">
        <v>14087</v>
      </c>
      <c r="E4193" s="644" t="s">
        <v>14085</v>
      </c>
      <c r="F4193" s="829" t="s">
        <v>14083</v>
      </c>
      <c r="G4193" s="829"/>
      <c r="H4193" s="829" t="s">
        <v>14993</v>
      </c>
      <c r="I4193" s="829"/>
      <c r="J4193" s="829" t="s">
        <v>14082</v>
      </c>
      <c r="K4193" s="829"/>
      <c r="L4193" s="830"/>
    </row>
    <row r="4194" spans="1:12" ht="24" customHeight="1">
      <c r="A4194" s="664" t="s">
        <v>14073</v>
      </c>
      <c r="B4194" s="660" t="s">
        <v>14292</v>
      </c>
      <c r="C4194" s="659" t="s">
        <v>7</v>
      </c>
      <c r="D4194" s="659" t="s">
        <v>5474</v>
      </c>
      <c r="E4194" s="661" t="s">
        <v>26</v>
      </c>
      <c r="F4194" s="831" t="s">
        <v>15041</v>
      </c>
      <c r="G4194" s="831"/>
      <c r="H4194" s="831">
        <v>6.7024899999999998E-2</v>
      </c>
      <c r="I4194" s="831"/>
      <c r="J4194" s="832">
        <v>0.33850000000000002</v>
      </c>
      <c r="K4194" s="832"/>
      <c r="L4194" s="833"/>
    </row>
    <row r="4195" spans="1:12" ht="24" customHeight="1">
      <c r="A4195" s="664" t="s">
        <v>14073</v>
      </c>
      <c r="B4195" s="660" t="s">
        <v>14282</v>
      </c>
      <c r="C4195" s="659" t="s">
        <v>7</v>
      </c>
      <c r="D4195" s="659" t="s">
        <v>6139</v>
      </c>
      <c r="E4195" s="661" t="s">
        <v>26</v>
      </c>
      <c r="F4195" s="831" t="s">
        <v>15040</v>
      </c>
      <c r="G4195" s="831"/>
      <c r="H4195" s="831">
        <v>6.7024899999999998E-2</v>
      </c>
      <c r="I4195" s="831"/>
      <c r="J4195" s="832">
        <v>0.4819</v>
      </c>
      <c r="K4195" s="832"/>
      <c r="L4195" s="833"/>
    </row>
    <row r="4196" spans="1:12" ht="17.100000000000001" customHeight="1">
      <c r="A4196" s="645"/>
      <c r="B4196" s="643"/>
      <c r="C4196" s="643"/>
      <c r="D4196" s="643"/>
      <c r="E4196" s="643"/>
      <c r="F4196" s="643"/>
      <c r="G4196" s="643"/>
      <c r="H4196" s="643"/>
      <c r="I4196" s="643"/>
      <c r="J4196" s="643" t="s">
        <v>14990</v>
      </c>
      <c r="K4196" s="643"/>
      <c r="L4196" s="646" t="s">
        <v>15734</v>
      </c>
    </row>
    <row r="4197" spans="1:12">
      <c r="A4197" s="827" t="s">
        <v>14071</v>
      </c>
      <c r="B4197" s="828"/>
      <c r="C4197" s="828"/>
      <c r="D4197" s="828"/>
      <c r="E4197" s="828"/>
      <c r="F4197" s="828"/>
      <c r="G4197" s="828"/>
      <c r="H4197" s="828"/>
      <c r="I4197" s="641"/>
      <c r="J4197" s="641"/>
      <c r="K4197" s="641"/>
      <c r="L4197" s="642"/>
    </row>
    <row r="4198" spans="1:12" ht="17.100000000000001" customHeight="1">
      <c r="A4198" s="640" t="s">
        <v>14994</v>
      </c>
      <c r="B4198" s="643" t="s">
        <v>14089</v>
      </c>
      <c r="C4198" s="641" t="s">
        <v>14088</v>
      </c>
      <c r="D4198" s="641" t="s">
        <v>14087</v>
      </c>
      <c r="E4198" s="644" t="s">
        <v>14085</v>
      </c>
      <c r="F4198" s="829" t="s">
        <v>14083</v>
      </c>
      <c r="G4198" s="829"/>
      <c r="H4198" s="829" t="s">
        <v>14993</v>
      </c>
      <c r="I4198" s="829"/>
      <c r="J4198" s="829" t="s">
        <v>14082</v>
      </c>
      <c r="K4198" s="829"/>
      <c r="L4198" s="830"/>
    </row>
    <row r="4199" spans="1:12" ht="24" customHeight="1">
      <c r="A4199" s="664" t="s">
        <v>14073</v>
      </c>
      <c r="B4199" s="660" t="s">
        <v>14544</v>
      </c>
      <c r="C4199" s="659" t="s">
        <v>7</v>
      </c>
      <c r="D4199" s="659" t="s">
        <v>8487</v>
      </c>
      <c r="E4199" s="661" t="s">
        <v>49</v>
      </c>
      <c r="F4199" s="831" t="s">
        <v>15724</v>
      </c>
      <c r="G4199" s="831"/>
      <c r="H4199" s="831">
        <v>1</v>
      </c>
      <c r="I4199" s="831"/>
      <c r="J4199" s="832">
        <v>7.91</v>
      </c>
      <c r="K4199" s="832"/>
      <c r="L4199" s="833"/>
    </row>
    <row r="4200" spans="1:12" ht="36" customHeight="1">
      <c r="A4200" s="664" t="s">
        <v>14073</v>
      </c>
      <c r="B4200" s="660" t="s">
        <v>14531</v>
      </c>
      <c r="C4200" s="659" t="s">
        <v>7</v>
      </c>
      <c r="D4200" s="659" t="s">
        <v>5925</v>
      </c>
      <c r="E4200" s="661" t="s">
        <v>49</v>
      </c>
      <c r="F4200" s="831" t="s">
        <v>15559</v>
      </c>
      <c r="G4200" s="831"/>
      <c r="H4200" s="831">
        <v>1</v>
      </c>
      <c r="I4200" s="831"/>
      <c r="J4200" s="832">
        <v>0.86</v>
      </c>
      <c r="K4200" s="832"/>
      <c r="L4200" s="833"/>
    </row>
    <row r="4201" spans="1:12" ht="17.100000000000001" customHeight="1">
      <c r="A4201" s="645"/>
      <c r="B4201" s="643"/>
      <c r="C4201" s="643"/>
      <c r="D4201" s="643"/>
      <c r="E4201" s="643"/>
      <c r="F4201" s="643"/>
      <c r="G4201" s="643"/>
      <c r="H4201" s="643"/>
      <c r="I4201" s="643"/>
      <c r="J4201" s="643" t="s">
        <v>14990</v>
      </c>
      <c r="K4201" s="643"/>
      <c r="L4201" s="646" t="s">
        <v>15733</v>
      </c>
    </row>
    <row r="4202" spans="1:12">
      <c r="A4202" s="827" t="s">
        <v>14094</v>
      </c>
      <c r="B4202" s="828"/>
      <c r="C4202" s="828"/>
      <c r="D4202" s="828"/>
      <c r="E4202" s="828"/>
      <c r="F4202" s="828"/>
      <c r="G4202" s="828"/>
      <c r="H4202" s="828"/>
      <c r="I4202" s="641"/>
      <c r="J4202" s="641"/>
      <c r="K4202" s="641"/>
      <c r="L4202" s="642"/>
    </row>
    <row r="4203" spans="1:12" ht="17.100000000000001" customHeight="1">
      <c r="A4203" s="640" t="s">
        <v>14994</v>
      </c>
      <c r="B4203" s="643" t="s">
        <v>14089</v>
      </c>
      <c r="C4203" s="641" t="s">
        <v>14088</v>
      </c>
      <c r="D4203" s="641" t="s">
        <v>14087</v>
      </c>
      <c r="E4203" s="644" t="s">
        <v>14085</v>
      </c>
      <c r="F4203" s="829" t="s">
        <v>14083</v>
      </c>
      <c r="G4203" s="829"/>
      <c r="H4203" s="829" t="s">
        <v>14993</v>
      </c>
      <c r="I4203" s="829"/>
      <c r="J4203" s="829" t="s">
        <v>14082</v>
      </c>
      <c r="K4203" s="829"/>
      <c r="L4203" s="830"/>
    </row>
    <row r="4204" spans="1:12" ht="24" customHeight="1">
      <c r="A4204" s="664" t="s">
        <v>14073</v>
      </c>
      <c r="B4204" s="660" t="s">
        <v>14095</v>
      </c>
      <c r="C4204" s="659" t="s">
        <v>7</v>
      </c>
      <c r="D4204" s="659" t="s">
        <v>11736</v>
      </c>
      <c r="E4204" s="661" t="s">
        <v>26</v>
      </c>
      <c r="F4204" s="831" t="s">
        <v>14996</v>
      </c>
      <c r="G4204" s="831"/>
      <c r="H4204" s="831">
        <v>0.13109409999999999</v>
      </c>
      <c r="I4204" s="831"/>
      <c r="J4204" s="832">
        <v>9.3100000000000002E-2</v>
      </c>
      <c r="K4204" s="832"/>
      <c r="L4204" s="833"/>
    </row>
    <row r="4205" spans="1:12" ht="17.100000000000001" customHeight="1">
      <c r="A4205" s="645"/>
      <c r="B4205" s="643"/>
      <c r="C4205" s="643"/>
      <c r="D4205" s="643"/>
      <c r="E4205" s="643"/>
      <c r="F4205" s="643"/>
      <c r="G4205" s="643"/>
      <c r="H4205" s="643"/>
      <c r="I4205" s="643"/>
      <c r="J4205" s="643" t="s">
        <v>14990</v>
      </c>
      <c r="K4205" s="643"/>
      <c r="L4205" s="646" t="s">
        <v>15119</v>
      </c>
    </row>
    <row r="4206" spans="1:12">
      <c r="A4206" s="827" t="s">
        <v>14096</v>
      </c>
      <c r="B4206" s="828"/>
      <c r="C4206" s="828"/>
      <c r="D4206" s="828"/>
      <c r="E4206" s="828"/>
      <c r="F4206" s="828"/>
      <c r="G4206" s="828"/>
      <c r="H4206" s="828"/>
      <c r="I4206" s="641"/>
      <c r="J4206" s="641"/>
      <c r="K4206" s="641"/>
      <c r="L4206" s="642"/>
    </row>
    <row r="4207" spans="1:12" ht="17.100000000000001" customHeight="1">
      <c r="A4207" s="640" t="s">
        <v>14994</v>
      </c>
      <c r="B4207" s="643" t="s">
        <v>14089</v>
      </c>
      <c r="C4207" s="641" t="s">
        <v>14088</v>
      </c>
      <c r="D4207" s="641" t="s">
        <v>14087</v>
      </c>
      <c r="E4207" s="644" t="s">
        <v>14085</v>
      </c>
      <c r="F4207" s="829" t="s">
        <v>14083</v>
      </c>
      <c r="G4207" s="829"/>
      <c r="H4207" s="829" t="s">
        <v>14993</v>
      </c>
      <c r="I4207" s="829"/>
      <c r="J4207" s="829" t="s">
        <v>14082</v>
      </c>
      <c r="K4207" s="829"/>
      <c r="L4207" s="830"/>
    </row>
    <row r="4208" spans="1:12" ht="24" customHeight="1">
      <c r="A4208" s="664" t="s">
        <v>14073</v>
      </c>
      <c r="B4208" s="660" t="s">
        <v>14097</v>
      </c>
      <c r="C4208" s="659" t="s">
        <v>7</v>
      </c>
      <c r="D4208" s="659" t="s">
        <v>11676</v>
      </c>
      <c r="E4208" s="661" t="s">
        <v>26</v>
      </c>
      <c r="F4208" s="831" t="s">
        <v>14995</v>
      </c>
      <c r="G4208" s="831"/>
      <c r="H4208" s="831">
        <v>0.13109409999999999</v>
      </c>
      <c r="I4208" s="831"/>
      <c r="J4208" s="832">
        <v>9.1999999999999998E-3</v>
      </c>
      <c r="K4208" s="832"/>
      <c r="L4208" s="833"/>
    </row>
    <row r="4209" spans="1:12" ht="17.100000000000001" customHeight="1">
      <c r="A4209" s="645"/>
      <c r="B4209" s="643"/>
      <c r="C4209" s="643"/>
      <c r="D4209" s="643"/>
      <c r="E4209" s="643"/>
      <c r="F4209" s="643"/>
      <c r="G4209" s="643"/>
      <c r="H4209" s="643"/>
      <c r="I4209" s="643"/>
      <c r="J4209" s="643" t="s">
        <v>14990</v>
      </c>
      <c r="K4209" s="643"/>
      <c r="L4209" s="646" t="s">
        <v>15028</v>
      </c>
    </row>
    <row r="4210" spans="1:12">
      <c r="A4210" s="827" t="s">
        <v>14100</v>
      </c>
      <c r="B4210" s="828"/>
      <c r="C4210" s="828"/>
      <c r="D4210" s="828"/>
      <c r="E4210" s="828"/>
      <c r="F4210" s="828"/>
      <c r="G4210" s="828"/>
      <c r="H4210" s="828"/>
      <c r="I4210" s="641"/>
      <c r="J4210" s="641"/>
      <c r="K4210" s="641"/>
      <c r="L4210" s="642"/>
    </row>
    <row r="4211" spans="1:12" ht="17.100000000000001" customHeight="1">
      <c r="A4211" s="640" t="s">
        <v>14994</v>
      </c>
      <c r="B4211" s="643" t="s">
        <v>14089</v>
      </c>
      <c r="C4211" s="641" t="s">
        <v>14088</v>
      </c>
      <c r="D4211" s="641" t="s">
        <v>14087</v>
      </c>
      <c r="E4211" s="644" t="s">
        <v>14085</v>
      </c>
      <c r="F4211" s="829" t="s">
        <v>14083</v>
      </c>
      <c r="G4211" s="829"/>
      <c r="H4211" s="829" t="s">
        <v>14993</v>
      </c>
      <c r="I4211" s="829"/>
      <c r="J4211" s="829" t="s">
        <v>14082</v>
      </c>
      <c r="K4211" s="829"/>
      <c r="L4211" s="830"/>
    </row>
    <row r="4212" spans="1:12" ht="24" customHeight="1">
      <c r="A4212" s="664" t="s">
        <v>14073</v>
      </c>
      <c r="B4212" s="660" t="s">
        <v>14103</v>
      </c>
      <c r="C4212" s="659" t="s">
        <v>7</v>
      </c>
      <c r="D4212" s="659" t="s">
        <v>11501</v>
      </c>
      <c r="E4212" s="661" t="s">
        <v>26</v>
      </c>
      <c r="F4212" s="831" t="s">
        <v>14992</v>
      </c>
      <c r="G4212" s="831"/>
      <c r="H4212" s="831">
        <v>0.13109409999999999</v>
      </c>
      <c r="I4212" s="831"/>
      <c r="J4212" s="832">
        <v>0.28839999999999999</v>
      </c>
      <c r="K4212" s="832"/>
      <c r="L4212" s="833"/>
    </row>
    <row r="4213" spans="1:12" ht="24" customHeight="1">
      <c r="A4213" s="664" t="s">
        <v>14073</v>
      </c>
      <c r="B4213" s="660" t="s">
        <v>14101</v>
      </c>
      <c r="C4213" s="659" t="s">
        <v>7</v>
      </c>
      <c r="D4213" s="659" t="s">
        <v>11582</v>
      </c>
      <c r="E4213" s="661" t="s">
        <v>26</v>
      </c>
      <c r="F4213" s="831" t="s">
        <v>14991</v>
      </c>
      <c r="G4213" s="831"/>
      <c r="H4213" s="831">
        <v>0.13109409999999999</v>
      </c>
      <c r="I4213" s="831"/>
      <c r="J4213" s="832">
        <v>4.5900000000000003E-2</v>
      </c>
      <c r="K4213" s="832"/>
      <c r="L4213" s="833"/>
    </row>
    <row r="4214" spans="1:12" ht="17.100000000000001" customHeight="1">
      <c r="A4214" s="645"/>
      <c r="B4214" s="643"/>
      <c r="C4214" s="643"/>
      <c r="D4214" s="643"/>
      <c r="E4214" s="643"/>
      <c r="F4214" s="643"/>
      <c r="G4214" s="643"/>
      <c r="H4214" s="643"/>
      <c r="I4214" s="643"/>
      <c r="J4214" s="643" t="s">
        <v>14990</v>
      </c>
      <c r="K4214" s="643"/>
      <c r="L4214" s="646" t="s">
        <v>15732</v>
      </c>
    </row>
    <row r="4215" spans="1:12" ht="17.100000000000001" customHeight="1">
      <c r="A4215" s="640" t="s">
        <v>14988</v>
      </c>
      <c r="B4215" s="641"/>
      <c r="C4215" s="641"/>
      <c r="D4215" s="641"/>
      <c r="E4215" s="641"/>
      <c r="F4215" s="641"/>
      <c r="G4215" s="641"/>
      <c r="H4215" s="641"/>
      <c r="I4215" s="641"/>
      <c r="J4215" s="641"/>
      <c r="K4215" s="641"/>
      <c r="L4215" s="642"/>
    </row>
    <row r="4216" spans="1:12" ht="17.100000000000001" customHeight="1">
      <c r="A4216" s="645"/>
      <c r="B4216" s="643"/>
      <c r="C4216" s="643"/>
      <c r="D4216" s="643"/>
      <c r="E4216" s="643"/>
      <c r="F4216" s="643"/>
      <c r="G4216" s="643"/>
      <c r="H4216" s="643"/>
      <c r="I4216" s="643"/>
      <c r="J4216" s="643" t="s">
        <v>14987</v>
      </c>
      <c r="K4216" s="643"/>
      <c r="L4216" s="646" t="s">
        <v>15731</v>
      </c>
    </row>
    <row r="4217" spans="1:12" ht="17.100000000000001" customHeight="1">
      <c r="A4217" s="645"/>
      <c r="B4217" s="643"/>
      <c r="C4217" s="643"/>
      <c r="D4217" s="643"/>
      <c r="E4217" s="643"/>
      <c r="F4217" s="643"/>
      <c r="G4217" s="643"/>
      <c r="H4217" s="643"/>
      <c r="I4217" s="643"/>
      <c r="J4217" s="643" t="s">
        <v>14985</v>
      </c>
      <c r="K4217" s="643" t="s">
        <v>14984</v>
      </c>
      <c r="L4217" s="646" t="s">
        <v>15730</v>
      </c>
    </row>
    <row r="4218" spans="1:12" ht="17.100000000000001" customHeight="1">
      <c r="A4218" s="645"/>
      <c r="B4218" s="643"/>
      <c r="C4218" s="643"/>
      <c r="D4218" s="643"/>
      <c r="E4218" s="643"/>
      <c r="F4218" s="643"/>
      <c r="G4218" s="643"/>
      <c r="H4218" s="643"/>
      <c r="I4218" s="643"/>
      <c r="J4218" s="643" t="s">
        <v>14982</v>
      </c>
      <c r="K4218" s="643"/>
      <c r="L4218" s="646" t="s">
        <v>15729</v>
      </c>
    </row>
    <row r="4219" spans="1:12" ht="17.100000000000001" customHeight="1">
      <c r="A4219" s="645"/>
      <c r="B4219" s="643"/>
      <c r="C4219" s="643"/>
      <c r="D4219" s="643"/>
      <c r="E4219" s="643"/>
      <c r="F4219" s="643"/>
      <c r="G4219" s="643"/>
      <c r="H4219" s="643"/>
      <c r="I4219" s="643"/>
      <c r="J4219" s="643" t="s">
        <v>14980</v>
      </c>
      <c r="K4219" s="643" t="s">
        <v>14873</v>
      </c>
      <c r="L4219" s="646" t="s">
        <v>15728</v>
      </c>
    </row>
    <row r="4220" spans="1:12" ht="17.100000000000001" customHeight="1">
      <c r="A4220" s="645"/>
      <c r="B4220" s="643"/>
      <c r="C4220" s="643"/>
      <c r="D4220" s="643"/>
      <c r="E4220" s="643"/>
      <c r="F4220" s="643"/>
      <c r="G4220" s="643"/>
      <c r="H4220" s="643"/>
      <c r="I4220" s="643"/>
      <c r="J4220" s="643" t="s">
        <v>14978</v>
      </c>
      <c r="K4220" s="643"/>
      <c r="L4220" s="646" t="s">
        <v>15727</v>
      </c>
    </row>
    <row r="4221" spans="1:12" ht="30" customHeight="1">
      <c r="A4221" s="647"/>
      <c r="B4221" s="644"/>
      <c r="C4221" s="644"/>
      <c r="D4221" s="644"/>
      <c r="E4221" s="644"/>
      <c r="F4221" s="644"/>
      <c r="G4221" s="644"/>
      <c r="H4221" s="644"/>
      <c r="I4221" s="644"/>
      <c r="J4221" s="644"/>
      <c r="K4221" s="644"/>
      <c r="L4221" s="648"/>
    </row>
    <row r="4222" spans="1:12" ht="24" customHeight="1">
      <c r="A4222" s="662" t="s">
        <v>15726</v>
      </c>
      <c r="B4222" s="657" t="s">
        <v>14545</v>
      </c>
      <c r="C4222" s="656" t="s">
        <v>7</v>
      </c>
      <c r="D4222" s="656" t="s">
        <v>719</v>
      </c>
      <c r="E4222" s="658" t="s">
        <v>49</v>
      </c>
      <c r="F4222" s="657"/>
      <c r="G4222" s="657"/>
      <c r="H4222" s="657"/>
      <c r="I4222" s="657"/>
      <c r="J4222" s="657"/>
      <c r="K4222" s="657"/>
      <c r="L4222" s="663"/>
    </row>
    <row r="4223" spans="1:12">
      <c r="A4223" s="827" t="s">
        <v>14098</v>
      </c>
      <c r="B4223" s="828"/>
      <c r="C4223" s="828"/>
      <c r="D4223" s="828"/>
      <c r="E4223" s="828"/>
      <c r="F4223" s="828"/>
      <c r="G4223" s="828"/>
      <c r="H4223" s="828"/>
      <c r="I4223" s="641"/>
      <c r="J4223" s="641"/>
      <c r="K4223" s="641"/>
      <c r="L4223" s="642"/>
    </row>
    <row r="4224" spans="1:12" ht="17.100000000000001" customHeight="1">
      <c r="A4224" s="640" t="s">
        <v>14994</v>
      </c>
      <c r="B4224" s="643" t="s">
        <v>14089</v>
      </c>
      <c r="C4224" s="641" t="s">
        <v>14088</v>
      </c>
      <c r="D4224" s="641" t="s">
        <v>14087</v>
      </c>
      <c r="E4224" s="644" t="s">
        <v>14085</v>
      </c>
      <c r="F4224" s="829" t="s">
        <v>14083</v>
      </c>
      <c r="G4224" s="829"/>
      <c r="H4224" s="829" t="s">
        <v>14993</v>
      </c>
      <c r="I4224" s="829"/>
      <c r="J4224" s="829" t="s">
        <v>14082</v>
      </c>
      <c r="K4224" s="829"/>
      <c r="L4224" s="830"/>
    </row>
    <row r="4225" spans="1:12" ht="24" customHeight="1">
      <c r="A4225" s="664" t="s">
        <v>14073</v>
      </c>
      <c r="B4225" s="660" t="s">
        <v>14281</v>
      </c>
      <c r="C4225" s="659" t="s">
        <v>7</v>
      </c>
      <c r="D4225" s="659" t="s">
        <v>11562</v>
      </c>
      <c r="E4225" s="661" t="s">
        <v>26</v>
      </c>
      <c r="F4225" s="831" t="s">
        <v>15044</v>
      </c>
      <c r="G4225" s="831"/>
      <c r="H4225" s="831">
        <v>0.18125659999999999</v>
      </c>
      <c r="I4225" s="831"/>
      <c r="J4225" s="832">
        <v>0.1686</v>
      </c>
      <c r="K4225" s="832"/>
      <c r="L4225" s="833"/>
    </row>
    <row r="4226" spans="1:12" ht="24" customHeight="1">
      <c r="A4226" s="664" t="s">
        <v>14073</v>
      </c>
      <c r="B4226" s="660" t="s">
        <v>14280</v>
      </c>
      <c r="C4226" s="659" t="s">
        <v>7</v>
      </c>
      <c r="D4226" s="659" t="s">
        <v>11588</v>
      </c>
      <c r="E4226" s="661" t="s">
        <v>26</v>
      </c>
      <c r="F4226" s="831" t="s">
        <v>15043</v>
      </c>
      <c r="G4226" s="831"/>
      <c r="H4226" s="831">
        <v>0.18125659999999999</v>
      </c>
      <c r="I4226" s="831"/>
      <c r="J4226" s="832">
        <v>9.9699999999999997E-2</v>
      </c>
      <c r="K4226" s="832"/>
      <c r="L4226" s="833"/>
    </row>
    <row r="4227" spans="1:12" ht="17.100000000000001" customHeight="1">
      <c r="A4227" s="645"/>
      <c r="B4227" s="643"/>
      <c r="C4227" s="643"/>
      <c r="D4227" s="643"/>
      <c r="E4227" s="643"/>
      <c r="F4227" s="643"/>
      <c r="G4227" s="643"/>
      <c r="H4227" s="643"/>
      <c r="I4227" s="643"/>
      <c r="J4227" s="643" t="s">
        <v>14990</v>
      </c>
      <c r="K4227" s="643"/>
      <c r="L4227" s="646" t="s">
        <v>15247</v>
      </c>
    </row>
    <row r="4228" spans="1:12">
      <c r="A4228" s="827" t="s">
        <v>14092</v>
      </c>
      <c r="B4228" s="828"/>
      <c r="C4228" s="828"/>
      <c r="D4228" s="828"/>
      <c r="E4228" s="828"/>
      <c r="F4228" s="828"/>
      <c r="G4228" s="828"/>
      <c r="H4228" s="828"/>
      <c r="I4228" s="641"/>
      <c r="J4228" s="641"/>
      <c r="K4228" s="641"/>
      <c r="L4228" s="642"/>
    </row>
    <row r="4229" spans="1:12" ht="17.100000000000001" customHeight="1">
      <c r="A4229" s="640" t="s">
        <v>14994</v>
      </c>
      <c r="B4229" s="643" t="s">
        <v>14089</v>
      </c>
      <c r="C4229" s="641" t="s">
        <v>14088</v>
      </c>
      <c r="D4229" s="641" t="s">
        <v>14087</v>
      </c>
      <c r="E4229" s="644" t="s">
        <v>14085</v>
      </c>
      <c r="F4229" s="829" t="s">
        <v>14083</v>
      </c>
      <c r="G4229" s="829"/>
      <c r="H4229" s="829" t="s">
        <v>14993</v>
      </c>
      <c r="I4229" s="829"/>
      <c r="J4229" s="829" t="s">
        <v>14082</v>
      </c>
      <c r="K4229" s="829"/>
      <c r="L4229" s="830"/>
    </row>
    <row r="4230" spans="1:12" ht="24" customHeight="1">
      <c r="A4230" s="664" t="s">
        <v>14073</v>
      </c>
      <c r="B4230" s="660" t="s">
        <v>14292</v>
      </c>
      <c r="C4230" s="659" t="s">
        <v>7</v>
      </c>
      <c r="D4230" s="659" t="s">
        <v>5474</v>
      </c>
      <c r="E4230" s="661" t="s">
        <v>26</v>
      </c>
      <c r="F4230" s="831" t="s">
        <v>15041</v>
      </c>
      <c r="G4230" s="831"/>
      <c r="H4230" s="831">
        <v>9.2769500000000005E-2</v>
      </c>
      <c r="I4230" s="831"/>
      <c r="J4230" s="832">
        <v>0.46850000000000003</v>
      </c>
      <c r="K4230" s="832"/>
      <c r="L4230" s="833"/>
    </row>
    <row r="4231" spans="1:12" ht="24" customHeight="1">
      <c r="A4231" s="664" t="s">
        <v>14073</v>
      </c>
      <c r="B4231" s="660" t="s">
        <v>14282</v>
      </c>
      <c r="C4231" s="659" t="s">
        <v>7</v>
      </c>
      <c r="D4231" s="659" t="s">
        <v>6139</v>
      </c>
      <c r="E4231" s="661" t="s">
        <v>26</v>
      </c>
      <c r="F4231" s="831" t="s">
        <v>15040</v>
      </c>
      <c r="G4231" s="831"/>
      <c r="H4231" s="831">
        <v>9.2769500000000005E-2</v>
      </c>
      <c r="I4231" s="831"/>
      <c r="J4231" s="832">
        <v>0.66700000000000004</v>
      </c>
      <c r="K4231" s="832"/>
      <c r="L4231" s="833"/>
    </row>
    <row r="4232" spans="1:12" ht="17.100000000000001" customHeight="1">
      <c r="A4232" s="645"/>
      <c r="B4232" s="643"/>
      <c r="C4232" s="643"/>
      <c r="D4232" s="643"/>
      <c r="E4232" s="643"/>
      <c r="F4232" s="643"/>
      <c r="G4232" s="643"/>
      <c r="H4232" s="643"/>
      <c r="I4232" s="643"/>
      <c r="J4232" s="643" t="s">
        <v>14990</v>
      </c>
      <c r="K4232" s="643"/>
      <c r="L4232" s="646" t="s">
        <v>15725</v>
      </c>
    </row>
    <row r="4233" spans="1:12">
      <c r="A4233" s="827" t="s">
        <v>14071</v>
      </c>
      <c r="B4233" s="828"/>
      <c r="C4233" s="828"/>
      <c r="D4233" s="828"/>
      <c r="E4233" s="828"/>
      <c r="F4233" s="828"/>
      <c r="G4233" s="828"/>
      <c r="H4233" s="828"/>
      <c r="I4233" s="641"/>
      <c r="J4233" s="641"/>
      <c r="K4233" s="641"/>
      <c r="L4233" s="642"/>
    </row>
    <row r="4234" spans="1:12" ht="17.100000000000001" customHeight="1">
      <c r="A4234" s="640" t="s">
        <v>14994</v>
      </c>
      <c r="B4234" s="643" t="s">
        <v>14089</v>
      </c>
      <c r="C4234" s="641" t="s">
        <v>14088</v>
      </c>
      <c r="D4234" s="641" t="s">
        <v>14087</v>
      </c>
      <c r="E4234" s="644" t="s">
        <v>14085</v>
      </c>
      <c r="F4234" s="829" t="s">
        <v>14083</v>
      </c>
      <c r="G4234" s="829"/>
      <c r="H4234" s="829" t="s">
        <v>14993</v>
      </c>
      <c r="I4234" s="829"/>
      <c r="J4234" s="829" t="s">
        <v>14082</v>
      </c>
      <c r="K4234" s="829"/>
      <c r="L4234" s="830"/>
    </row>
    <row r="4235" spans="1:12" ht="24" customHeight="1">
      <c r="A4235" s="664" t="s">
        <v>14073</v>
      </c>
      <c r="B4235" s="660" t="s">
        <v>14544</v>
      </c>
      <c r="C4235" s="659" t="s">
        <v>7</v>
      </c>
      <c r="D4235" s="659" t="s">
        <v>8487</v>
      </c>
      <c r="E4235" s="661" t="s">
        <v>49</v>
      </c>
      <c r="F4235" s="831" t="s">
        <v>15724</v>
      </c>
      <c r="G4235" s="831"/>
      <c r="H4235" s="831">
        <v>1</v>
      </c>
      <c r="I4235" s="831"/>
      <c r="J4235" s="832">
        <v>7.91</v>
      </c>
      <c r="K4235" s="832"/>
      <c r="L4235" s="833"/>
    </row>
    <row r="4236" spans="1:12" ht="36" customHeight="1">
      <c r="A4236" s="664" t="s">
        <v>14073</v>
      </c>
      <c r="B4236" s="660" t="s">
        <v>14527</v>
      </c>
      <c r="C4236" s="659" t="s">
        <v>7</v>
      </c>
      <c r="D4236" s="659" t="s">
        <v>5926</v>
      </c>
      <c r="E4236" s="661" t="s">
        <v>49</v>
      </c>
      <c r="F4236" s="831" t="s">
        <v>15058</v>
      </c>
      <c r="G4236" s="831"/>
      <c r="H4236" s="831">
        <v>1</v>
      </c>
      <c r="I4236" s="831"/>
      <c r="J4236" s="832">
        <v>1.02</v>
      </c>
      <c r="K4236" s="832"/>
      <c r="L4236" s="833"/>
    </row>
    <row r="4237" spans="1:12" ht="17.100000000000001" customHeight="1">
      <c r="A4237" s="645"/>
      <c r="B4237" s="643"/>
      <c r="C4237" s="643"/>
      <c r="D4237" s="643"/>
      <c r="E4237" s="643"/>
      <c r="F4237" s="643"/>
      <c r="G4237" s="643"/>
      <c r="H4237" s="643"/>
      <c r="I4237" s="643"/>
      <c r="J4237" s="643" t="s">
        <v>14990</v>
      </c>
      <c r="K4237" s="643"/>
      <c r="L4237" s="646" t="s">
        <v>15723</v>
      </c>
    </row>
    <row r="4238" spans="1:12">
      <c r="A4238" s="827" t="s">
        <v>14094</v>
      </c>
      <c r="B4238" s="828"/>
      <c r="C4238" s="828"/>
      <c r="D4238" s="828"/>
      <c r="E4238" s="828"/>
      <c r="F4238" s="828"/>
      <c r="G4238" s="828"/>
      <c r="H4238" s="828"/>
      <c r="I4238" s="641"/>
      <c r="J4238" s="641"/>
      <c r="K4238" s="641"/>
      <c r="L4238" s="642"/>
    </row>
    <row r="4239" spans="1:12" ht="17.100000000000001" customHeight="1">
      <c r="A4239" s="640" t="s">
        <v>14994</v>
      </c>
      <c r="B4239" s="643" t="s">
        <v>14089</v>
      </c>
      <c r="C4239" s="641" t="s">
        <v>14088</v>
      </c>
      <c r="D4239" s="641" t="s">
        <v>14087</v>
      </c>
      <c r="E4239" s="644" t="s">
        <v>14085</v>
      </c>
      <c r="F4239" s="829" t="s">
        <v>14083</v>
      </c>
      <c r="G4239" s="829"/>
      <c r="H4239" s="829" t="s">
        <v>14993</v>
      </c>
      <c r="I4239" s="829"/>
      <c r="J4239" s="829" t="s">
        <v>14082</v>
      </c>
      <c r="K4239" s="829"/>
      <c r="L4239" s="830"/>
    </row>
    <row r="4240" spans="1:12" ht="24" customHeight="1">
      <c r="A4240" s="664" t="s">
        <v>14073</v>
      </c>
      <c r="B4240" s="660" t="s">
        <v>14095</v>
      </c>
      <c r="C4240" s="659" t="s">
        <v>7</v>
      </c>
      <c r="D4240" s="659" t="s">
        <v>11736</v>
      </c>
      <c r="E4240" s="661" t="s">
        <v>26</v>
      </c>
      <c r="F4240" s="831" t="s">
        <v>14996</v>
      </c>
      <c r="G4240" s="831"/>
      <c r="H4240" s="831">
        <v>0.18125659999999999</v>
      </c>
      <c r="I4240" s="831"/>
      <c r="J4240" s="832">
        <v>0.12870000000000001</v>
      </c>
      <c r="K4240" s="832"/>
      <c r="L4240" s="833"/>
    </row>
    <row r="4241" spans="1:12" ht="17.100000000000001" customHeight="1">
      <c r="A4241" s="645"/>
      <c r="B4241" s="643"/>
      <c r="C4241" s="643"/>
      <c r="D4241" s="643"/>
      <c r="E4241" s="643"/>
      <c r="F4241" s="643"/>
      <c r="G4241" s="643"/>
      <c r="H4241" s="643"/>
      <c r="I4241" s="643"/>
      <c r="J4241" s="643" t="s">
        <v>14990</v>
      </c>
      <c r="K4241" s="643"/>
      <c r="L4241" s="646" t="s">
        <v>15183</v>
      </c>
    </row>
    <row r="4242" spans="1:12">
      <c r="A4242" s="827" t="s">
        <v>14096</v>
      </c>
      <c r="B4242" s="828"/>
      <c r="C4242" s="828"/>
      <c r="D4242" s="828"/>
      <c r="E4242" s="828"/>
      <c r="F4242" s="828"/>
      <c r="G4242" s="828"/>
      <c r="H4242" s="828"/>
      <c r="I4242" s="641"/>
      <c r="J4242" s="641"/>
      <c r="K4242" s="641"/>
      <c r="L4242" s="642"/>
    </row>
    <row r="4243" spans="1:12" ht="17.100000000000001" customHeight="1">
      <c r="A4243" s="640" t="s">
        <v>14994</v>
      </c>
      <c r="B4243" s="643" t="s">
        <v>14089</v>
      </c>
      <c r="C4243" s="641" t="s">
        <v>14088</v>
      </c>
      <c r="D4243" s="641" t="s">
        <v>14087</v>
      </c>
      <c r="E4243" s="644" t="s">
        <v>14085</v>
      </c>
      <c r="F4243" s="829" t="s">
        <v>14083</v>
      </c>
      <c r="G4243" s="829"/>
      <c r="H4243" s="829" t="s">
        <v>14993</v>
      </c>
      <c r="I4243" s="829"/>
      <c r="J4243" s="829" t="s">
        <v>14082</v>
      </c>
      <c r="K4243" s="829"/>
      <c r="L4243" s="830"/>
    </row>
    <row r="4244" spans="1:12" ht="24" customHeight="1">
      <c r="A4244" s="664" t="s">
        <v>14073</v>
      </c>
      <c r="B4244" s="660" t="s">
        <v>14097</v>
      </c>
      <c r="C4244" s="659" t="s">
        <v>7</v>
      </c>
      <c r="D4244" s="659" t="s">
        <v>11676</v>
      </c>
      <c r="E4244" s="661" t="s">
        <v>26</v>
      </c>
      <c r="F4244" s="831" t="s">
        <v>14995</v>
      </c>
      <c r="G4244" s="831"/>
      <c r="H4244" s="831">
        <v>0.18125659999999999</v>
      </c>
      <c r="I4244" s="831"/>
      <c r="J4244" s="832">
        <v>1.2699999999999999E-2</v>
      </c>
      <c r="K4244" s="832"/>
      <c r="L4244" s="833"/>
    </row>
    <row r="4245" spans="1:12" ht="17.100000000000001" customHeight="1">
      <c r="A4245" s="645"/>
      <c r="B4245" s="643"/>
      <c r="C4245" s="643"/>
      <c r="D4245" s="643"/>
      <c r="E4245" s="643"/>
      <c r="F4245" s="643"/>
      <c r="G4245" s="643"/>
      <c r="H4245" s="643"/>
      <c r="I4245" s="643"/>
      <c r="J4245" s="643" t="s">
        <v>14990</v>
      </c>
      <c r="K4245" s="643"/>
      <c r="L4245" s="646" t="s">
        <v>15028</v>
      </c>
    </row>
    <row r="4246" spans="1:12">
      <c r="A4246" s="827" t="s">
        <v>14100</v>
      </c>
      <c r="B4246" s="828"/>
      <c r="C4246" s="828"/>
      <c r="D4246" s="828"/>
      <c r="E4246" s="828"/>
      <c r="F4246" s="828"/>
      <c r="G4246" s="828"/>
      <c r="H4246" s="828"/>
      <c r="I4246" s="641"/>
      <c r="J4246" s="641"/>
      <c r="K4246" s="641"/>
      <c r="L4246" s="642"/>
    </row>
    <row r="4247" spans="1:12" ht="17.100000000000001" customHeight="1">
      <c r="A4247" s="640" t="s">
        <v>14994</v>
      </c>
      <c r="B4247" s="643" t="s">
        <v>14089</v>
      </c>
      <c r="C4247" s="641" t="s">
        <v>14088</v>
      </c>
      <c r="D4247" s="641" t="s">
        <v>14087</v>
      </c>
      <c r="E4247" s="644" t="s">
        <v>14085</v>
      </c>
      <c r="F4247" s="829" t="s">
        <v>14083</v>
      </c>
      <c r="G4247" s="829"/>
      <c r="H4247" s="829" t="s">
        <v>14993</v>
      </c>
      <c r="I4247" s="829"/>
      <c r="J4247" s="829" t="s">
        <v>14082</v>
      </c>
      <c r="K4247" s="829"/>
      <c r="L4247" s="830"/>
    </row>
    <row r="4248" spans="1:12" ht="24" customHeight="1">
      <c r="A4248" s="664" t="s">
        <v>14073</v>
      </c>
      <c r="B4248" s="660" t="s">
        <v>14103</v>
      </c>
      <c r="C4248" s="659" t="s">
        <v>7</v>
      </c>
      <c r="D4248" s="659" t="s">
        <v>11501</v>
      </c>
      <c r="E4248" s="661" t="s">
        <v>26</v>
      </c>
      <c r="F4248" s="831" t="s">
        <v>14992</v>
      </c>
      <c r="G4248" s="831"/>
      <c r="H4248" s="831">
        <v>0.18125659999999999</v>
      </c>
      <c r="I4248" s="831"/>
      <c r="J4248" s="832">
        <v>0.39879999999999999</v>
      </c>
      <c r="K4248" s="832"/>
      <c r="L4248" s="833"/>
    </row>
    <row r="4249" spans="1:12" ht="24" customHeight="1">
      <c r="A4249" s="664" t="s">
        <v>14073</v>
      </c>
      <c r="B4249" s="660" t="s">
        <v>14101</v>
      </c>
      <c r="C4249" s="659" t="s">
        <v>7</v>
      </c>
      <c r="D4249" s="659" t="s">
        <v>11582</v>
      </c>
      <c r="E4249" s="661" t="s">
        <v>26</v>
      </c>
      <c r="F4249" s="831" t="s">
        <v>14991</v>
      </c>
      <c r="G4249" s="831"/>
      <c r="H4249" s="831">
        <v>0.18125659999999999</v>
      </c>
      <c r="I4249" s="831"/>
      <c r="J4249" s="832">
        <v>6.3399999999999998E-2</v>
      </c>
      <c r="K4249" s="832"/>
      <c r="L4249" s="833"/>
    </row>
    <row r="4250" spans="1:12" ht="17.100000000000001" customHeight="1">
      <c r="A4250" s="645"/>
      <c r="B4250" s="643"/>
      <c r="C4250" s="643"/>
      <c r="D4250" s="643"/>
      <c r="E4250" s="643"/>
      <c r="F4250" s="643"/>
      <c r="G4250" s="643"/>
      <c r="H4250" s="643"/>
      <c r="I4250" s="643"/>
      <c r="J4250" s="643" t="s">
        <v>14990</v>
      </c>
      <c r="K4250" s="643"/>
      <c r="L4250" s="646" t="s">
        <v>15552</v>
      </c>
    </row>
    <row r="4251" spans="1:12" ht="17.100000000000001" customHeight="1">
      <c r="A4251" s="640" t="s">
        <v>14988</v>
      </c>
      <c r="B4251" s="641"/>
      <c r="C4251" s="641"/>
      <c r="D4251" s="641"/>
      <c r="E4251" s="641"/>
      <c r="F4251" s="641"/>
      <c r="G4251" s="641"/>
      <c r="H4251" s="641"/>
      <c r="I4251" s="641"/>
      <c r="J4251" s="641"/>
      <c r="K4251" s="641"/>
      <c r="L4251" s="642"/>
    </row>
    <row r="4252" spans="1:12" ht="17.100000000000001" customHeight="1">
      <c r="A4252" s="645"/>
      <c r="B4252" s="643"/>
      <c r="C4252" s="643"/>
      <c r="D4252" s="643"/>
      <c r="E4252" s="643"/>
      <c r="F4252" s="643"/>
      <c r="G4252" s="643"/>
      <c r="H4252" s="643"/>
      <c r="I4252" s="643"/>
      <c r="J4252" s="643" t="s">
        <v>14987</v>
      </c>
      <c r="K4252" s="643"/>
      <c r="L4252" s="646" t="s">
        <v>15722</v>
      </c>
    </row>
    <row r="4253" spans="1:12" ht="17.100000000000001" customHeight="1">
      <c r="A4253" s="645"/>
      <c r="B4253" s="643"/>
      <c r="C4253" s="643"/>
      <c r="D4253" s="643"/>
      <c r="E4253" s="643"/>
      <c r="F4253" s="643"/>
      <c r="G4253" s="643"/>
      <c r="H4253" s="643"/>
      <c r="I4253" s="643"/>
      <c r="J4253" s="643" t="s">
        <v>14985</v>
      </c>
      <c r="K4253" s="643" t="s">
        <v>14984</v>
      </c>
      <c r="L4253" s="646" t="s">
        <v>15721</v>
      </c>
    </row>
    <row r="4254" spans="1:12" ht="17.100000000000001" customHeight="1">
      <c r="A4254" s="645"/>
      <c r="B4254" s="643"/>
      <c r="C4254" s="643"/>
      <c r="D4254" s="643"/>
      <c r="E4254" s="643"/>
      <c r="F4254" s="643"/>
      <c r="G4254" s="643"/>
      <c r="H4254" s="643"/>
      <c r="I4254" s="643"/>
      <c r="J4254" s="643" t="s">
        <v>14982</v>
      </c>
      <c r="K4254" s="643"/>
      <c r="L4254" s="646" t="s">
        <v>15720</v>
      </c>
    </row>
    <row r="4255" spans="1:12" ht="17.100000000000001" customHeight="1">
      <c r="A4255" s="645"/>
      <c r="B4255" s="643"/>
      <c r="C4255" s="643"/>
      <c r="D4255" s="643"/>
      <c r="E4255" s="643"/>
      <c r="F4255" s="643"/>
      <c r="G4255" s="643"/>
      <c r="H4255" s="643"/>
      <c r="I4255" s="643"/>
      <c r="J4255" s="643" t="s">
        <v>14980</v>
      </c>
      <c r="K4255" s="643" t="s">
        <v>14873</v>
      </c>
      <c r="L4255" s="646" t="s">
        <v>15719</v>
      </c>
    </row>
    <row r="4256" spans="1:12" ht="17.100000000000001" customHeight="1">
      <c r="A4256" s="645"/>
      <c r="B4256" s="643"/>
      <c r="C4256" s="643"/>
      <c r="D4256" s="643"/>
      <c r="E4256" s="643"/>
      <c r="F4256" s="643"/>
      <c r="G4256" s="643"/>
      <c r="H4256" s="643"/>
      <c r="I4256" s="643"/>
      <c r="J4256" s="643" t="s">
        <v>14978</v>
      </c>
      <c r="K4256" s="643"/>
      <c r="L4256" s="646" t="s">
        <v>15718</v>
      </c>
    </row>
    <row r="4257" spans="1:12" ht="30" customHeight="1">
      <c r="A4257" s="647"/>
      <c r="B4257" s="644"/>
      <c r="C4257" s="644"/>
      <c r="D4257" s="644"/>
      <c r="E4257" s="644"/>
      <c r="F4257" s="644"/>
      <c r="G4257" s="644"/>
      <c r="H4257" s="644"/>
      <c r="I4257" s="644"/>
      <c r="J4257" s="644"/>
      <c r="K4257" s="644"/>
      <c r="L4257" s="648"/>
    </row>
    <row r="4258" spans="1:12" ht="24" customHeight="1">
      <c r="A4258" s="662" t="s">
        <v>15717</v>
      </c>
      <c r="B4258" s="657" t="s">
        <v>14542</v>
      </c>
      <c r="C4258" s="656" t="s">
        <v>7</v>
      </c>
      <c r="D4258" s="656" t="s">
        <v>720</v>
      </c>
      <c r="E4258" s="658" t="s">
        <v>49</v>
      </c>
      <c r="F4258" s="657"/>
      <c r="G4258" s="657"/>
      <c r="H4258" s="657"/>
      <c r="I4258" s="657"/>
      <c r="J4258" s="657"/>
      <c r="K4258" s="657"/>
      <c r="L4258" s="663"/>
    </row>
    <row r="4259" spans="1:12">
      <c r="A4259" s="827" t="s">
        <v>14098</v>
      </c>
      <c r="B4259" s="828"/>
      <c r="C4259" s="828"/>
      <c r="D4259" s="828"/>
      <c r="E4259" s="828"/>
      <c r="F4259" s="828"/>
      <c r="G4259" s="828"/>
      <c r="H4259" s="828"/>
      <c r="I4259" s="641"/>
      <c r="J4259" s="641"/>
      <c r="K4259" s="641"/>
      <c r="L4259" s="642"/>
    </row>
    <row r="4260" spans="1:12" ht="17.100000000000001" customHeight="1">
      <c r="A4260" s="640" t="s">
        <v>14994</v>
      </c>
      <c r="B4260" s="643" t="s">
        <v>14089</v>
      </c>
      <c r="C4260" s="641" t="s">
        <v>14088</v>
      </c>
      <c r="D4260" s="641" t="s">
        <v>14087</v>
      </c>
      <c r="E4260" s="644" t="s">
        <v>14085</v>
      </c>
      <c r="F4260" s="829" t="s">
        <v>14083</v>
      </c>
      <c r="G4260" s="829"/>
      <c r="H4260" s="829" t="s">
        <v>14993</v>
      </c>
      <c r="I4260" s="829"/>
      <c r="J4260" s="829" t="s">
        <v>14082</v>
      </c>
      <c r="K4260" s="829"/>
      <c r="L4260" s="830"/>
    </row>
    <row r="4261" spans="1:12" ht="24" customHeight="1">
      <c r="A4261" s="664" t="s">
        <v>14073</v>
      </c>
      <c r="B4261" s="660" t="s">
        <v>14281</v>
      </c>
      <c r="C4261" s="659" t="s">
        <v>7</v>
      </c>
      <c r="D4261" s="659" t="s">
        <v>11562</v>
      </c>
      <c r="E4261" s="661" t="s">
        <v>26</v>
      </c>
      <c r="F4261" s="831" t="s">
        <v>15044</v>
      </c>
      <c r="G4261" s="831"/>
      <c r="H4261" s="831">
        <v>0.26925399999999999</v>
      </c>
      <c r="I4261" s="831"/>
      <c r="J4261" s="832">
        <v>0.25040000000000001</v>
      </c>
      <c r="K4261" s="832"/>
      <c r="L4261" s="833"/>
    </row>
    <row r="4262" spans="1:12" ht="24" customHeight="1">
      <c r="A4262" s="664" t="s">
        <v>14073</v>
      </c>
      <c r="B4262" s="660" t="s">
        <v>14280</v>
      </c>
      <c r="C4262" s="659" t="s">
        <v>7</v>
      </c>
      <c r="D4262" s="659" t="s">
        <v>11588</v>
      </c>
      <c r="E4262" s="661" t="s">
        <v>26</v>
      </c>
      <c r="F4262" s="831" t="s">
        <v>15043</v>
      </c>
      <c r="G4262" s="831"/>
      <c r="H4262" s="831">
        <v>0.26925399999999999</v>
      </c>
      <c r="I4262" s="831"/>
      <c r="J4262" s="832">
        <v>0.14810000000000001</v>
      </c>
      <c r="K4262" s="832"/>
      <c r="L4262" s="833"/>
    </row>
    <row r="4263" spans="1:12" ht="17.100000000000001" customHeight="1">
      <c r="A4263" s="645"/>
      <c r="B4263" s="643"/>
      <c r="C4263" s="643"/>
      <c r="D4263" s="643"/>
      <c r="E4263" s="643"/>
      <c r="F4263" s="643"/>
      <c r="G4263" s="643"/>
      <c r="H4263" s="643"/>
      <c r="I4263" s="643"/>
      <c r="J4263" s="643" t="s">
        <v>14990</v>
      </c>
      <c r="K4263" s="643"/>
      <c r="L4263" s="646" t="s">
        <v>15597</v>
      </c>
    </row>
    <row r="4264" spans="1:12">
      <c r="A4264" s="827" t="s">
        <v>14092</v>
      </c>
      <c r="B4264" s="828"/>
      <c r="C4264" s="828"/>
      <c r="D4264" s="828"/>
      <c r="E4264" s="828"/>
      <c r="F4264" s="828"/>
      <c r="G4264" s="828"/>
      <c r="H4264" s="828"/>
      <c r="I4264" s="641"/>
      <c r="J4264" s="641"/>
      <c r="K4264" s="641"/>
      <c r="L4264" s="642"/>
    </row>
    <row r="4265" spans="1:12" ht="17.100000000000001" customHeight="1">
      <c r="A4265" s="640" t="s">
        <v>14994</v>
      </c>
      <c r="B4265" s="643" t="s">
        <v>14089</v>
      </c>
      <c r="C4265" s="641" t="s">
        <v>14088</v>
      </c>
      <c r="D4265" s="641" t="s">
        <v>14087</v>
      </c>
      <c r="E4265" s="644" t="s">
        <v>14085</v>
      </c>
      <c r="F4265" s="829" t="s">
        <v>14083</v>
      </c>
      <c r="G4265" s="829"/>
      <c r="H4265" s="829" t="s">
        <v>14993</v>
      </c>
      <c r="I4265" s="829"/>
      <c r="J4265" s="829" t="s">
        <v>14082</v>
      </c>
      <c r="K4265" s="829"/>
      <c r="L4265" s="830"/>
    </row>
    <row r="4266" spans="1:12" ht="24" customHeight="1">
      <c r="A4266" s="664" t="s">
        <v>14073</v>
      </c>
      <c r="B4266" s="660" t="s">
        <v>14292</v>
      </c>
      <c r="C4266" s="659" t="s">
        <v>7</v>
      </c>
      <c r="D4266" s="659" t="s">
        <v>5474</v>
      </c>
      <c r="E4266" s="661" t="s">
        <v>26</v>
      </c>
      <c r="F4266" s="831" t="s">
        <v>15041</v>
      </c>
      <c r="G4266" s="831"/>
      <c r="H4266" s="831">
        <v>0.13804459999999999</v>
      </c>
      <c r="I4266" s="831"/>
      <c r="J4266" s="832">
        <v>0.69710000000000005</v>
      </c>
      <c r="K4266" s="832"/>
      <c r="L4266" s="833"/>
    </row>
    <row r="4267" spans="1:12" ht="24" customHeight="1">
      <c r="A4267" s="664" t="s">
        <v>14073</v>
      </c>
      <c r="B4267" s="660" t="s">
        <v>14282</v>
      </c>
      <c r="C4267" s="659" t="s">
        <v>7</v>
      </c>
      <c r="D4267" s="659" t="s">
        <v>6139</v>
      </c>
      <c r="E4267" s="661" t="s">
        <v>26</v>
      </c>
      <c r="F4267" s="831" t="s">
        <v>15040</v>
      </c>
      <c r="G4267" s="831"/>
      <c r="H4267" s="831">
        <v>0.13804459999999999</v>
      </c>
      <c r="I4267" s="831"/>
      <c r="J4267" s="832">
        <v>0.99250000000000005</v>
      </c>
      <c r="K4267" s="832"/>
      <c r="L4267" s="833"/>
    </row>
    <row r="4268" spans="1:12" ht="17.100000000000001" customHeight="1">
      <c r="A4268" s="645"/>
      <c r="B4268" s="643"/>
      <c r="C4268" s="643"/>
      <c r="D4268" s="643"/>
      <c r="E4268" s="643"/>
      <c r="F4268" s="643"/>
      <c r="G4268" s="643"/>
      <c r="H4268" s="643"/>
      <c r="I4268" s="643"/>
      <c r="J4268" s="643" t="s">
        <v>14990</v>
      </c>
      <c r="K4268" s="643"/>
      <c r="L4268" s="646" t="s">
        <v>15716</v>
      </c>
    </row>
    <row r="4269" spans="1:12">
      <c r="A4269" s="827" t="s">
        <v>14071</v>
      </c>
      <c r="B4269" s="828"/>
      <c r="C4269" s="828"/>
      <c r="D4269" s="828"/>
      <c r="E4269" s="828"/>
      <c r="F4269" s="828"/>
      <c r="G4269" s="828"/>
      <c r="H4269" s="828"/>
      <c r="I4269" s="641"/>
      <c r="J4269" s="641"/>
      <c r="K4269" s="641"/>
      <c r="L4269" s="642"/>
    </row>
    <row r="4270" spans="1:12" ht="17.100000000000001" customHeight="1">
      <c r="A4270" s="640" t="s">
        <v>14994</v>
      </c>
      <c r="B4270" s="643" t="s">
        <v>14089</v>
      </c>
      <c r="C4270" s="641" t="s">
        <v>14088</v>
      </c>
      <c r="D4270" s="641" t="s">
        <v>14087</v>
      </c>
      <c r="E4270" s="644" t="s">
        <v>14085</v>
      </c>
      <c r="F4270" s="829" t="s">
        <v>14083</v>
      </c>
      <c r="G4270" s="829"/>
      <c r="H4270" s="829" t="s">
        <v>14993</v>
      </c>
      <c r="I4270" s="829"/>
      <c r="J4270" s="829" t="s">
        <v>14082</v>
      </c>
      <c r="K4270" s="829"/>
      <c r="L4270" s="830"/>
    </row>
    <row r="4271" spans="1:12" ht="24" customHeight="1">
      <c r="A4271" s="664" t="s">
        <v>14073</v>
      </c>
      <c r="B4271" s="660" t="s">
        <v>14538</v>
      </c>
      <c r="C4271" s="659" t="s">
        <v>7</v>
      </c>
      <c r="D4271" s="659" t="s">
        <v>8510</v>
      </c>
      <c r="E4271" s="661" t="s">
        <v>49</v>
      </c>
      <c r="F4271" s="831" t="s">
        <v>15705</v>
      </c>
      <c r="G4271" s="831"/>
      <c r="H4271" s="831">
        <v>1</v>
      </c>
      <c r="I4271" s="831"/>
      <c r="J4271" s="832">
        <v>11.73</v>
      </c>
      <c r="K4271" s="832"/>
      <c r="L4271" s="833"/>
    </row>
    <row r="4272" spans="1:12" ht="36" customHeight="1">
      <c r="A4272" s="664" t="s">
        <v>14073</v>
      </c>
      <c r="B4272" s="660" t="s">
        <v>14541</v>
      </c>
      <c r="C4272" s="659" t="s">
        <v>7</v>
      </c>
      <c r="D4272" s="659" t="s">
        <v>5927</v>
      </c>
      <c r="E4272" s="661" t="s">
        <v>49</v>
      </c>
      <c r="F4272" s="831" t="s">
        <v>15310</v>
      </c>
      <c r="G4272" s="831"/>
      <c r="H4272" s="831">
        <v>1</v>
      </c>
      <c r="I4272" s="831"/>
      <c r="J4272" s="832">
        <v>1.1000000000000001</v>
      </c>
      <c r="K4272" s="832"/>
      <c r="L4272" s="833"/>
    </row>
    <row r="4273" spans="1:12" ht="17.100000000000001" customHeight="1">
      <c r="A4273" s="645"/>
      <c r="B4273" s="643"/>
      <c r="C4273" s="643"/>
      <c r="D4273" s="643"/>
      <c r="E4273" s="643"/>
      <c r="F4273" s="643"/>
      <c r="G4273" s="643"/>
      <c r="H4273" s="643"/>
      <c r="I4273" s="643"/>
      <c r="J4273" s="643" t="s">
        <v>14990</v>
      </c>
      <c r="K4273" s="643"/>
      <c r="L4273" s="646" t="s">
        <v>15715</v>
      </c>
    </row>
    <row r="4274" spans="1:12">
      <c r="A4274" s="827" t="s">
        <v>14094</v>
      </c>
      <c r="B4274" s="828"/>
      <c r="C4274" s="828"/>
      <c r="D4274" s="828"/>
      <c r="E4274" s="828"/>
      <c r="F4274" s="828"/>
      <c r="G4274" s="828"/>
      <c r="H4274" s="828"/>
      <c r="I4274" s="641"/>
      <c r="J4274" s="641"/>
      <c r="K4274" s="641"/>
      <c r="L4274" s="642"/>
    </row>
    <row r="4275" spans="1:12" ht="17.100000000000001" customHeight="1">
      <c r="A4275" s="640" t="s">
        <v>14994</v>
      </c>
      <c r="B4275" s="643" t="s">
        <v>14089</v>
      </c>
      <c r="C4275" s="641" t="s">
        <v>14088</v>
      </c>
      <c r="D4275" s="641" t="s">
        <v>14087</v>
      </c>
      <c r="E4275" s="644" t="s">
        <v>14085</v>
      </c>
      <c r="F4275" s="829" t="s">
        <v>14083</v>
      </c>
      <c r="G4275" s="829"/>
      <c r="H4275" s="829" t="s">
        <v>14993</v>
      </c>
      <c r="I4275" s="829"/>
      <c r="J4275" s="829" t="s">
        <v>14082</v>
      </c>
      <c r="K4275" s="829"/>
      <c r="L4275" s="830"/>
    </row>
    <row r="4276" spans="1:12" ht="24" customHeight="1">
      <c r="A4276" s="664" t="s">
        <v>14073</v>
      </c>
      <c r="B4276" s="660" t="s">
        <v>14095</v>
      </c>
      <c r="C4276" s="659" t="s">
        <v>7</v>
      </c>
      <c r="D4276" s="659" t="s">
        <v>11736</v>
      </c>
      <c r="E4276" s="661" t="s">
        <v>26</v>
      </c>
      <c r="F4276" s="831" t="s">
        <v>14996</v>
      </c>
      <c r="G4276" s="831"/>
      <c r="H4276" s="831">
        <v>0.26925399999999999</v>
      </c>
      <c r="I4276" s="831"/>
      <c r="J4276" s="832">
        <v>0.19120000000000001</v>
      </c>
      <c r="K4276" s="832"/>
      <c r="L4276" s="833"/>
    </row>
    <row r="4277" spans="1:12" ht="17.100000000000001" customHeight="1">
      <c r="A4277" s="645"/>
      <c r="B4277" s="643"/>
      <c r="C4277" s="643"/>
      <c r="D4277" s="643"/>
      <c r="E4277" s="643"/>
      <c r="F4277" s="643"/>
      <c r="G4277" s="643"/>
      <c r="H4277" s="643"/>
      <c r="I4277" s="643"/>
      <c r="J4277" s="643" t="s">
        <v>14990</v>
      </c>
      <c r="K4277" s="643"/>
      <c r="L4277" s="646" t="s">
        <v>15496</v>
      </c>
    </row>
    <row r="4278" spans="1:12">
      <c r="A4278" s="827" t="s">
        <v>14096</v>
      </c>
      <c r="B4278" s="828"/>
      <c r="C4278" s="828"/>
      <c r="D4278" s="828"/>
      <c r="E4278" s="828"/>
      <c r="F4278" s="828"/>
      <c r="G4278" s="828"/>
      <c r="H4278" s="828"/>
      <c r="I4278" s="641"/>
      <c r="J4278" s="641"/>
      <c r="K4278" s="641"/>
      <c r="L4278" s="642"/>
    </row>
    <row r="4279" spans="1:12" ht="17.100000000000001" customHeight="1">
      <c r="A4279" s="640" t="s">
        <v>14994</v>
      </c>
      <c r="B4279" s="643" t="s">
        <v>14089</v>
      </c>
      <c r="C4279" s="641" t="s">
        <v>14088</v>
      </c>
      <c r="D4279" s="641" t="s">
        <v>14087</v>
      </c>
      <c r="E4279" s="644" t="s">
        <v>14085</v>
      </c>
      <c r="F4279" s="829" t="s">
        <v>14083</v>
      </c>
      <c r="G4279" s="829"/>
      <c r="H4279" s="829" t="s">
        <v>14993</v>
      </c>
      <c r="I4279" s="829"/>
      <c r="J4279" s="829" t="s">
        <v>14082</v>
      </c>
      <c r="K4279" s="829"/>
      <c r="L4279" s="830"/>
    </row>
    <row r="4280" spans="1:12" ht="24" customHeight="1">
      <c r="A4280" s="664" t="s">
        <v>14073</v>
      </c>
      <c r="B4280" s="660" t="s">
        <v>14097</v>
      </c>
      <c r="C4280" s="659" t="s">
        <v>7</v>
      </c>
      <c r="D4280" s="659" t="s">
        <v>11676</v>
      </c>
      <c r="E4280" s="661" t="s">
        <v>26</v>
      </c>
      <c r="F4280" s="831" t="s">
        <v>14995</v>
      </c>
      <c r="G4280" s="831"/>
      <c r="H4280" s="831">
        <v>0.26925399999999999</v>
      </c>
      <c r="I4280" s="831"/>
      <c r="J4280" s="832">
        <v>1.8800000000000001E-2</v>
      </c>
      <c r="K4280" s="832"/>
      <c r="L4280" s="833"/>
    </row>
    <row r="4281" spans="1:12" ht="17.100000000000001" customHeight="1">
      <c r="A4281" s="645"/>
      <c r="B4281" s="643"/>
      <c r="C4281" s="643"/>
      <c r="D4281" s="643"/>
      <c r="E4281" s="643"/>
      <c r="F4281" s="643"/>
      <c r="G4281" s="643"/>
      <c r="H4281" s="643"/>
      <c r="I4281" s="643"/>
      <c r="J4281" s="643" t="s">
        <v>14990</v>
      </c>
      <c r="K4281" s="643"/>
      <c r="L4281" s="646" t="s">
        <v>15009</v>
      </c>
    </row>
    <row r="4282" spans="1:12">
      <c r="A4282" s="827" t="s">
        <v>14100</v>
      </c>
      <c r="B4282" s="828"/>
      <c r="C4282" s="828"/>
      <c r="D4282" s="828"/>
      <c r="E4282" s="828"/>
      <c r="F4282" s="828"/>
      <c r="G4282" s="828"/>
      <c r="H4282" s="828"/>
      <c r="I4282" s="641"/>
      <c r="J4282" s="641"/>
      <c r="K4282" s="641"/>
      <c r="L4282" s="642"/>
    </row>
    <row r="4283" spans="1:12" ht="17.100000000000001" customHeight="1">
      <c r="A4283" s="640" t="s">
        <v>14994</v>
      </c>
      <c r="B4283" s="643" t="s">
        <v>14089</v>
      </c>
      <c r="C4283" s="641" t="s">
        <v>14088</v>
      </c>
      <c r="D4283" s="641" t="s">
        <v>14087</v>
      </c>
      <c r="E4283" s="644" t="s">
        <v>14085</v>
      </c>
      <c r="F4283" s="829" t="s">
        <v>14083</v>
      </c>
      <c r="G4283" s="829"/>
      <c r="H4283" s="829" t="s">
        <v>14993</v>
      </c>
      <c r="I4283" s="829"/>
      <c r="J4283" s="829" t="s">
        <v>14082</v>
      </c>
      <c r="K4283" s="829"/>
      <c r="L4283" s="830"/>
    </row>
    <row r="4284" spans="1:12" ht="24" customHeight="1">
      <c r="A4284" s="664" t="s">
        <v>14073</v>
      </c>
      <c r="B4284" s="660" t="s">
        <v>14103</v>
      </c>
      <c r="C4284" s="659" t="s">
        <v>7</v>
      </c>
      <c r="D4284" s="659" t="s">
        <v>11501</v>
      </c>
      <c r="E4284" s="661" t="s">
        <v>26</v>
      </c>
      <c r="F4284" s="831" t="s">
        <v>14992</v>
      </c>
      <c r="G4284" s="831"/>
      <c r="H4284" s="831">
        <v>0.26925399999999999</v>
      </c>
      <c r="I4284" s="831"/>
      <c r="J4284" s="832">
        <v>0.59240000000000004</v>
      </c>
      <c r="K4284" s="832"/>
      <c r="L4284" s="833"/>
    </row>
    <row r="4285" spans="1:12" ht="24" customHeight="1">
      <c r="A4285" s="664" t="s">
        <v>14073</v>
      </c>
      <c r="B4285" s="660" t="s">
        <v>14101</v>
      </c>
      <c r="C4285" s="659" t="s">
        <v>7</v>
      </c>
      <c r="D4285" s="659" t="s">
        <v>11582</v>
      </c>
      <c r="E4285" s="661" t="s">
        <v>26</v>
      </c>
      <c r="F4285" s="831" t="s">
        <v>14991</v>
      </c>
      <c r="G4285" s="831"/>
      <c r="H4285" s="831">
        <v>0.26925399999999999</v>
      </c>
      <c r="I4285" s="831"/>
      <c r="J4285" s="832">
        <v>9.4200000000000006E-2</v>
      </c>
      <c r="K4285" s="832"/>
      <c r="L4285" s="833"/>
    </row>
    <row r="4286" spans="1:12" ht="17.100000000000001" customHeight="1">
      <c r="A4286" s="645"/>
      <c r="B4286" s="643"/>
      <c r="C4286" s="643"/>
      <c r="D4286" s="643"/>
      <c r="E4286" s="643"/>
      <c r="F4286" s="643"/>
      <c r="G4286" s="643"/>
      <c r="H4286" s="643"/>
      <c r="I4286" s="643"/>
      <c r="J4286" s="643" t="s">
        <v>14990</v>
      </c>
      <c r="K4286" s="643"/>
      <c r="L4286" s="646" t="s">
        <v>15714</v>
      </c>
    </row>
    <row r="4287" spans="1:12" ht="17.100000000000001" customHeight="1">
      <c r="A4287" s="640" t="s">
        <v>14988</v>
      </c>
      <c r="B4287" s="641"/>
      <c r="C4287" s="641"/>
      <c r="D4287" s="641"/>
      <c r="E4287" s="641"/>
      <c r="F4287" s="641"/>
      <c r="G4287" s="641"/>
      <c r="H4287" s="641"/>
      <c r="I4287" s="641"/>
      <c r="J4287" s="641"/>
      <c r="K4287" s="641"/>
      <c r="L4287" s="642"/>
    </row>
    <row r="4288" spans="1:12" ht="17.100000000000001" customHeight="1">
      <c r="A4288" s="645"/>
      <c r="B4288" s="643"/>
      <c r="C4288" s="643"/>
      <c r="D4288" s="643"/>
      <c r="E4288" s="643"/>
      <c r="F4288" s="643"/>
      <c r="G4288" s="643"/>
      <c r="H4288" s="643"/>
      <c r="I4288" s="643"/>
      <c r="J4288" s="643" t="s">
        <v>14987</v>
      </c>
      <c r="K4288" s="643"/>
      <c r="L4288" s="646" t="s">
        <v>15713</v>
      </c>
    </row>
    <row r="4289" spans="1:12" ht="17.100000000000001" customHeight="1">
      <c r="A4289" s="645"/>
      <c r="B4289" s="643"/>
      <c r="C4289" s="643"/>
      <c r="D4289" s="643"/>
      <c r="E4289" s="643"/>
      <c r="F4289" s="643"/>
      <c r="G4289" s="643"/>
      <c r="H4289" s="643"/>
      <c r="I4289" s="643"/>
      <c r="J4289" s="643" t="s">
        <v>14985</v>
      </c>
      <c r="K4289" s="643" t="s">
        <v>14984</v>
      </c>
      <c r="L4289" s="646" t="s">
        <v>15712</v>
      </c>
    </row>
    <row r="4290" spans="1:12" ht="17.100000000000001" customHeight="1">
      <c r="A4290" s="645"/>
      <c r="B4290" s="643"/>
      <c r="C4290" s="643"/>
      <c r="D4290" s="643"/>
      <c r="E4290" s="643"/>
      <c r="F4290" s="643"/>
      <c r="G4290" s="643"/>
      <c r="H4290" s="643"/>
      <c r="I4290" s="643"/>
      <c r="J4290" s="643" t="s">
        <v>14982</v>
      </c>
      <c r="K4290" s="643"/>
      <c r="L4290" s="646" t="s">
        <v>15711</v>
      </c>
    </row>
    <row r="4291" spans="1:12" ht="17.100000000000001" customHeight="1">
      <c r="A4291" s="645"/>
      <c r="B4291" s="643"/>
      <c r="C4291" s="643"/>
      <c r="D4291" s="643"/>
      <c r="E4291" s="643"/>
      <c r="F4291" s="643"/>
      <c r="G4291" s="643"/>
      <c r="H4291" s="643"/>
      <c r="I4291" s="643"/>
      <c r="J4291" s="643" t="s">
        <v>14980</v>
      </c>
      <c r="K4291" s="643" t="s">
        <v>14873</v>
      </c>
      <c r="L4291" s="646" t="s">
        <v>15710</v>
      </c>
    </row>
    <row r="4292" spans="1:12" ht="17.100000000000001" customHeight="1">
      <c r="A4292" s="645"/>
      <c r="B4292" s="643"/>
      <c r="C4292" s="643"/>
      <c r="D4292" s="643"/>
      <c r="E4292" s="643"/>
      <c r="F4292" s="643"/>
      <c r="G4292" s="643"/>
      <c r="H4292" s="643"/>
      <c r="I4292" s="643"/>
      <c r="J4292" s="643" t="s">
        <v>14978</v>
      </c>
      <c r="K4292" s="643"/>
      <c r="L4292" s="646" t="s">
        <v>15709</v>
      </c>
    </row>
    <row r="4293" spans="1:12" ht="30" customHeight="1">
      <c r="A4293" s="647"/>
      <c r="B4293" s="644"/>
      <c r="C4293" s="644"/>
      <c r="D4293" s="644"/>
      <c r="E4293" s="644"/>
      <c r="F4293" s="644"/>
      <c r="G4293" s="644"/>
      <c r="H4293" s="644"/>
      <c r="I4293" s="644"/>
      <c r="J4293" s="644"/>
      <c r="K4293" s="644"/>
      <c r="L4293" s="648"/>
    </row>
    <row r="4294" spans="1:12" ht="24" customHeight="1">
      <c r="A4294" s="662" t="s">
        <v>15708</v>
      </c>
      <c r="B4294" s="657" t="s">
        <v>14539</v>
      </c>
      <c r="C4294" s="656" t="s">
        <v>7</v>
      </c>
      <c r="D4294" s="656" t="s">
        <v>721</v>
      </c>
      <c r="E4294" s="658" t="s">
        <v>49</v>
      </c>
      <c r="F4294" s="657"/>
      <c r="G4294" s="657"/>
      <c r="H4294" s="657"/>
      <c r="I4294" s="657"/>
      <c r="J4294" s="657"/>
      <c r="K4294" s="657"/>
      <c r="L4294" s="663"/>
    </row>
    <row r="4295" spans="1:12">
      <c r="A4295" s="827" t="s">
        <v>14098</v>
      </c>
      <c r="B4295" s="828"/>
      <c r="C4295" s="828"/>
      <c r="D4295" s="828"/>
      <c r="E4295" s="828"/>
      <c r="F4295" s="828"/>
      <c r="G4295" s="828"/>
      <c r="H4295" s="828"/>
      <c r="I4295" s="641"/>
      <c r="J4295" s="641"/>
      <c r="K4295" s="641"/>
      <c r="L4295" s="642"/>
    </row>
    <row r="4296" spans="1:12" ht="17.100000000000001" customHeight="1">
      <c r="A4296" s="640" t="s">
        <v>14994</v>
      </c>
      <c r="B4296" s="643" t="s">
        <v>14089</v>
      </c>
      <c r="C4296" s="641" t="s">
        <v>14088</v>
      </c>
      <c r="D4296" s="641" t="s">
        <v>14087</v>
      </c>
      <c r="E4296" s="644" t="s">
        <v>14085</v>
      </c>
      <c r="F4296" s="829" t="s">
        <v>14083</v>
      </c>
      <c r="G4296" s="829"/>
      <c r="H4296" s="829" t="s">
        <v>14993</v>
      </c>
      <c r="I4296" s="829"/>
      <c r="J4296" s="829" t="s">
        <v>14082</v>
      </c>
      <c r="K4296" s="829"/>
      <c r="L4296" s="830"/>
    </row>
    <row r="4297" spans="1:12" ht="24" customHeight="1">
      <c r="A4297" s="664" t="s">
        <v>14073</v>
      </c>
      <c r="B4297" s="660" t="s">
        <v>14281</v>
      </c>
      <c r="C4297" s="659" t="s">
        <v>7</v>
      </c>
      <c r="D4297" s="659" t="s">
        <v>11562</v>
      </c>
      <c r="E4297" s="661" t="s">
        <v>26</v>
      </c>
      <c r="F4297" s="831" t="s">
        <v>15044</v>
      </c>
      <c r="G4297" s="831"/>
      <c r="H4297" s="831">
        <v>0.3765947</v>
      </c>
      <c r="I4297" s="831"/>
      <c r="J4297" s="832">
        <v>0.35020000000000001</v>
      </c>
      <c r="K4297" s="832"/>
      <c r="L4297" s="833"/>
    </row>
    <row r="4298" spans="1:12" ht="24" customHeight="1">
      <c r="A4298" s="664" t="s">
        <v>14073</v>
      </c>
      <c r="B4298" s="660" t="s">
        <v>14280</v>
      </c>
      <c r="C4298" s="659" t="s">
        <v>7</v>
      </c>
      <c r="D4298" s="659" t="s">
        <v>11588</v>
      </c>
      <c r="E4298" s="661" t="s">
        <v>26</v>
      </c>
      <c r="F4298" s="831" t="s">
        <v>15043</v>
      </c>
      <c r="G4298" s="831"/>
      <c r="H4298" s="831">
        <v>0.3765947</v>
      </c>
      <c r="I4298" s="831"/>
      <c r="J4298" s="832">
        <v>0.20710000000000001</v>
      </c>
      <c r="K4298" s="832"/>
      <c r="L4298" s="833"/>
    </row>
    <row r="4299" spans="1:12" ht="17.100000000000001" customHeight="1">
      <c r="A4299" s="645"/>
      <c r="B4299" s="643"/>
      <c r="C4299" s="643"/>
      <c r="D4299" s="643"/>
      <c r="E4299" s="643"/>
      <c r="F4299" s="643"/>
      <c r="G4299" s="643"/>
      <c r="H4299" s="643"/>
      <c r="I4299" s="643"/>
      <c r="J4299" s="643" t="s">
        <v>14990</v>
      </c>
      <c r="K4299" s="643"/>
      <c r="L4299" s="646" t="s">
        <v>15707</v>
      </c>
    </row>
    <row r="4300" spans="1:12">
      <c r="A4300" s="827" t="s">
        <v>14092</v>
      </c>
      <c r="B4300" s="828"/>
      <c r="C4300" s="828"/>
      <c r="D4300" s="828"/>
      <c r="E4300" s="828"/>
      <c r="F4300" s="828"/>
      <c r="G4300" s="828"/>
      <c r="H4300" s="828"/>
      <c r="I4300" s="641"/>
      <c r="J4300" s="641"/>
      <c r="K4300" s="641"/>
      <c r="L4300" s="642"/>
    </row>
    <row r="4301" spans="1:12" ht="17.100000000000001" customHeight="1">
      <c r="A4301" s="640" t="s">
        <v>14994</v>
      </c>
      <c r="B4301" s="643" t="s">
        <v>14089</v>
      </c>
      <c r="C4301" s="641" t="s">
        <v>14088</v>
      </c>
      <c r="D4301" s="641" t="s">
        <v>14087</v>
      </c>
      <c r="E4301" s="644" t="s">
        <v>14085</v>
      </c>
      <c r="F4301" s="829" t="s">
        <v>14083</v>
      </c>
      <c r="G4301" s="829"/>
      <c r="H4301" s="829" t="s">
        <v>14993</v>
      </c>
      <c r="I4301" s="829"/>
      <c r="J4301" s="829" t="s">
        <v>14082</v>
      </c>
      <c r="K4301" s="829"/>
      <c r="L4301" s="830"/>
    </row>
    <row r="4302" spans="1:12" ht="24" customHeight="1">
      <c r="A4302" s="664" t="s">
        <v>14073</v>
      </c>
      <c r="B4302" s="660" t="s">
        <v>14292</v>
      </c>
      <c r="C4302" s="659" t="s">
        <v>7</v>
      </c>
      <c r="D4302" s="659" t="s">
        <v>5474</v>
      </c>
      <c r="E4302" s="661" t="s">
        <v>26</v>
      </c>
      <c r="F4302" s="831" t="s">
        <v>15041</v>
      </c>
      <c r="G4302" s="831"/>
      <c r="H4302" s="831">
        <v>0.19308500000000001</v>
      </c>
      <c r="I4302" s="831"/>
      <c r="J4302" s="832">
        <v>0.97509999999999997</v>
      </c>
      <c r="K4302" s="832"/>
      <c r="L4302" s="833"/>
    </row>
    <row r="4303" spans="1:12" ht="24" customHeight="1">
      <c r="A4303" s="664" t="s">
        <v>14073</v>
      </c>
      <c r="B4303" s="660" t="s">
        <v>14282</v>
      </c>
      <c r="C4303" s="659" t="s">
        <v>7</v>
      </c>
      <c r="D4303" s="659" t="s">
        <v>6139</v>
      </c>
      <c r="E4303" s="661" t="s">
        <v>26</v>
      </c>
      <c r="F4303" s="831" t="s">
        <v>15040</v>
      </c>
      <c r="G4303" s="831"/>
      <c r="H4303" s="831">
        <v>0.19308500000000001</v>
      </c>
      <c r="I4303" s="831"/>
      <c r="J4303" s="832">
        <v>1.3883000000000001</v>
      </c>
      <c r="K4303" s="832"/>
      <c r="L4303" s="833"/>
    </row>
    <row r="4304" spans="1:12" ht="17.100000000000001" customHeight="1">
      <c r="A4304" s="645"/>
      <c r="B4304" s="643"/>
      <c r="C4304" s="643"/>
      <c r="D4304" s="643"/>
      <c r="E4304" s="643"/>
      <c r="F4304" s="643"/>
      <c r="G4304" s="643"/>
      <c r="H4304" s="643"/>
      <c r="I4304" s="643"/>
      <c r="J4304" s="643" t="s">
        <v>14990</v>
      </c>
      <c r="K4304" s="643"/>
      <c r="L4304" s="646" t="s">
        <v>15706</v>
      </c>
    </row>
    <row r="4305" spans="1:12">
      <c r="A4305" s="827" t="s">
        <v>14071</v>
      </c>
      <c r="B4305" s="828"/>
      <c r="C4305" s="828"/>
      <c r="D4305" s="828"/>
      <c r="E4305" s="828"/>
      <c r="F4305" s="828"/>
      <c r="G4305" s="828"/>
      <c r="H4305" s="828"/>
      <c r="I4305" s="641"/>
      <c r="J4305" s="641"/>
      <c r="K4305" s="641"/>
      <c r="L4305" s="642"/>
    </row>
    <row r="4306" spans="1:12" ht="17.100000000000001" customHeight="1">
      <c r="A4306" s="640" t="s">
        <v>14994</v>
      </c>
      <c r="B4306" s="643" t="s">
        <v>14089</v>
      </c>
      <c r="C4306" s="641" t="s">
        <v>14088</v>
      </c>
      <c r="D4306" s="641" t="s">
        <v>14087</v>
      </c>
      <c r="E4306" s="644" t="s">
        <v>14085</v>
      </c>
      <c r="F4306" s="829" t="s">
        <v>14083</v>
      </c>
      <c r="G4306" s="829"/>
      <c r="H4306" s="829" t="s">
        <v>14993</v>
      </c>
      <c r="I4306" s="829"/>
      <c r="J4306" s="829" t="s">
        <v>14082</v>
      </c>
      <c r="K4306" s="829"/>
      <c r="L4306" s="830"/>
    </row>
    <row r="4307" spans="1:12" ht="24" customHeight="1">
      <c r="A4307" s="664" t="s">
        <v>14073</v>
      </c>
      <c r="B4307" s="660" t="s">
        <v>14538</v>
      </c>
      <c r="C4307" s="659" t="s">
        <v>7</v>
      </c>
      <c r="D4307" s="659" t="s">
        <v>8510</v>
      </c>
      <c r="E4307" s="661" t="s">
        <v>49</v>
      </c>
      <c r="F4307" s="831" t="s">
        <v>15705</v>
      </c>
      <c r="G4307" s="831"/>
      <c r="H4307" s="831">
        <v>1</v>
      </c>
      <c r="I4307" s="831"/>
      <c r="J4307" s="832">
        <v>11.73</v>
      </c>
      <c r="K4307" s="832"/>
      <c r="L4307" s="833"/>
    </row>
    <row r="4308" spans="1:12" ht="36" customHeight="1">
      <c r="A4308" s="664" t="s">
        <v>14073</v>
      </c>
      <c r="B4308" s="660" t="s">
        <v>14537</v>
      </c>
      <c r="C4308" s="659" t="s">
        <v>7</v>
      </c>
      <c r="D4308" s="659" t="s">
        <v>5928</v>
      </c>
      <c r="E4308" s="661" t="s">
        <v>49</v>
      </c>
      <c r="F4308" s="831" t="s">
        <v>15243</v>
      </c>
      <c r="G4308" s="831"/>
      <c r="H4308" s="831">
        <v>1</v>
      </c>
      <c r="I4308" s="831"/>
      <c r="J4308" s="832">
        <v>1.31</v>
      </c>
      <c r="K4308" s="832"/>
      <c r="L4308" s="833"/>
    </row>
    <row r="4309" spans="1:12" ht="17.100000000000001" customHeight="1">
      <c r="A4309" s="645"/>
      <c r="B4309" s="643"/>
      <c r="C4309" s="643"/>
      <c r="D4309" s="643"/>
      <c r="E4309" s="643"/>
      <c r="F4309" s="643"/>
      <c r="G4309" s="643"/>
      <c r="H4309" s="643"/>
      <c r="I4309" s="643"/>
      <c r="J4309" s="643" t="s">
        <v>14990</v>
      </c>
      <c r="K4309" s="643"/>
      <c r="L4309" s="646" t="s">
        <v>15704</v>
      </c>
    </row>
    <row r="4310" spans="1:12">
      <c r="A4310" s="827" t="s">
        <v>14094</v>
      </c>
      <c r="B4310" s="828"/>
      <c r="C4310" s="828"/>
      <c r="D4310" s="828"/>
      <c r="E4310" s="828"/>
      <c r="F4310" s="828"/>
      <c r="G4310" s="828"/>
      <c r="H4310" s="828"/>
      <c r="I4310" s="641"/>
      <c r="J4310" s="641"/>
      <c r="K4310" s="641"/>
      <c r="L4310" s="642"/>
    </row>
    <row r="4311" spans="1:12" ht="17.100000000000001" customHeight="1">
      <c r="A4311" s="640" t="s">
        <v>14994</v>
      </c>
      <c r="B4311" s="643" t="s">
        <v>14089</v>
      </c>
      <c r="C4311" s="641" t="s">
        <v>14088</v>
      </c>
      <c r="D4311" s="641" t="s">
        <v>14087</v>
      </c>
      <c r="E4311" s="644" t="s">
        <v>14085</v>
      </c>
      <c r="F4311" s="829" t="s">
        <v>14083</v>
      </c>
      <c r="G4311" s="829"/>
      <c r="H4311" s="829" t="s">
        <v>14993</v>
      </c>
      <c r="I4311" s="829"/>
      <c r="J4311" s="829" t="s">
        <v>14082</v>
      </c>
      <c r="K4311" s="829"/>
      <c r="L4311" s="830"/>
    </row>
    <row r="4312" spans="1:12" ht="24" customHeight="1">
      <c r="A4312" s="664" t="s">
        <v>14073</v>
      </c>
      <c r="B4312" s="660" t="s">
        <v>14095</v>
      </c>
      <c r="C4312" s="659" t="s">
        <v>7</v>
      </c>
      <c r="D4312" s="659" t="s">
        <v>11736</v>
      </c>
      <c r="E4312" s="661" t="s">
        <v>26</v>
      </c>
      <c r="F4312" s="831" t="s">
        <v>14996</v>
      </c>
      <c r="G4312" s="831"/>
      <c r="H4312" s="831">
        <v>0.3765947</v>
      </c>
      <c r="I4312" s="831"/>
      <c r="J4312" s="832">
        <v>0.26740000000000003</v>
      </c>
      <c r="K4312" s="832"/>
      <c r="L4312" s="833"/>
    </row>
    <row r="4313" spans="1:12" ht="17.100000000000001" customHeight="1">
      <c r="A4313" s="645"/>
      <c r="B4313" s="643"/>
      <c r="C4313" s="643"/>
      <c r="D4313" s="643"/>
      <c r="E4313" s="643"/>
      <c r="F4313" s="643"/>
      <c r="G4313" s="643"/>
      <c r="H4313" s="643"/>
      <c r="I4313" s="643"/>
      <c r="J4313" s="643" t="s">
        <v>14990</v>
      </c>
      <c r="K4313" s="643"/>
      <c r="L4313" s="646" t="s">
        <v>15247</v>
      </c>
    </row>
    <row r="4314" spans="1:12">
      <c r="A4314" s="827" t="s">
        <v>14096</v>
      </c>
      <c r="B4314" s="828"/>
      <c r="C4314" s="828"/>
      <c r="D4314" s="828"/>
      <c r="E4314" s="828"/>
      <c r="F4314" s="828"/>
      <c r="G4314" s="828"/>
      <c r="H4314" s="828"/>
      <c r="I4314" s="641"/>
      <c r="J4314" s="641"/>
      <c r="K4314" s="641"/>
      <c r="L4314" s="642"/>
    </row>
    <row r="4315" spans="1:12" ht="17.100000000000001" customHeight="1">
      <c r="A4315" s="640" t="s">
        <v>14994</v>
      </c>
      <c r="B4315" s="643" t="s">
        <v>14089</v>
      </c>
      <c r="C4315" s="641" t="s">
        <v>14088</v>
      </c>
      <c r="D4315" s="641" t="s">
        <v>14087</v>
      </c>
      <c r="E4315" s="644" t="s">
        <v>14085</v>
      </c>
      <c r="F4315" s="829" t="s">
        <v>14083</v>
      </c>
      <c r="G4315" s="829"/>
      <c r="H4315" s="829" t="s">
        <v>14993</v>
      </c>
      <c r="I4315" s="829"/>
      <c r="J4315" s="829" t="s">
        <v>14082</v>
      </c>
      <c r="K4315" s="829"/>
      <c r="L4315" s="830"/>
    </row>
    <row r="4316" spans="1:12" ht="24" customHeight="1">
      <c r="A4316" s="664" t="s">
        <v>14073</v>
      </c>
      <c r="B4316" s="660" t="s">
        <v>14097</v>
      </c>
      <c r="C4316" s="659" t="s">
        <v>7</v>
      </c>
      <c r="D4316" s="659" t="s">
        <v>11676</v>
      </c>
      <c r="E4316" s="661" t="s">
        <v>26</v>
      </c>
      <c r="F4316" s="831" t="s">
        <v>14995</v>
      </c>
      <c r="G4316" s="831"/>
      <c r="H4316" s="831">
        <v>0.3765947</v>
      </c>
      <c r="I4316" s="831"/>
      <c r="J4316" s="832">
        <v>2.64E-2</v>
      </c>
      <c r="K4316" s="832"/>
      <c r="L4316" s="833"/>
    </row>
    <row r="4317" spans="1:12" ht="17.100000000000001" customHeight="1">
      <c r="A4317" s="645"/>
      <c r="B4317" s="643"/>
      <c r="C4317" s="643"/>
      <c r="D4317" s="643"/>
      <c r="E4317" s="643"/>
      <c r="F4317" s="643"/>
      <c r="G4317" s="643"/>
      <c r="H4317" s="643"/>
      <c r="I4317" s="643"/>
      <c r="J4317" s="643" t="s">
        <v>14990</v>
      </c>
      <c r="K4317" s="643"/>
      <c r="L4317" s="646" t="s">
        <v>15083</v>
      </c>
    </row>
    <row r="4318" spans="1:12">
      <c r="A4318" s="827" t="s">
        <v>14100</v>
      </c>
      <c r="B4318" s="828"/>
      <c r="C4318" s="828"/>
      <c r="D4318" s="828"/>
      <c r="E4318" s="828"/>
      <c r="F4318" s="828"/>
      <c r="G4318" s="828"/>
      <c r="H4318" s="828"/>
      <c r="I4318" s="641"/>
      <c r="J4318" s="641"/>
      <c r="K4318" s="641"/>
      <c r="L4318" s="642"/>
    </row>
    <row r="4319" spans="1:12" ht="17.100000000000001" customHeight="1">
      <c r="A4319" s="640" t="s">
        <v>14994</v>
      </c>
      <c r="B4319" s="643" t="s">
        <v>14089</v>
      </c>
      <c r="C4319" s="641" t="s">
        <v>14088</v>
      </c>
      <c r="D4319" s="641" t="s">
        <v>14087</v>
      </c>
      <c r="E4319" s="644" t="s">
        <v>14085</v>
      </c>
      <c r="F4319" s="829" t="s">
        <v>14083</v>
      </c>
      <c r="G4319" s="829"/>
      <c r="H4319" s="829" t="s">
        <v>14993</v>
      </c>
      <c r="I4319" s="829"/>
      <c r="J4319" s="829" t="s">
        <v>14082</v>
      </c>
      <c r="K4319" s="829"/>
      <c r="L4319" s="830"/>
    </row>
    <row r="4320" spans="1:12" ht="24" customHeight="1">
      <c r="A4320" s="664" t="s">
        <v>14073</v>
      </c>
      <c r="B4320" s="660" t="s">
        <v>14103</v>
      </c>
      <c r="C4320" s="659" t="s">
        <v>7</v>
      </c>
      <c r="D4320" s="659" t="s">
        <v>11501</v>
      </c>
      <c r="E4320" s="661" t="s">
        <v>26</v>
      </c>
      <c r="F4320" s="831" t="s">
        <v>14992</v>
      </c>
      <c r="G4320" s="831"/>
      <c r="H4320" s="831">
        <v>0.3765947</v>
      </c>
      <c r="I4320" s="831"/>
      <c r="J4320" s="832">
        <v>0.82850000000000001</v>
      </c>
      <c r="K4320" s="832"/>
      <c r="L4320" s="833"/>
    </row>
    <row r="4321" spans="1:12" ht="24" customHeight="1">
      <c r="A4321" s="664" t="s">
        <v>14073</v>
      </c>
      <c r="B4321" s="660" t="s">
        <v>14101</v>
      </c>
      <c r="C4321" s="659" t="s">
        <v>7</v>
      </c>
      <c r="D4321" s="659" t="s">
        <v>11582</v>
      </c>
      <c r="E4321" s="661" t="s">
        <v>26</v>
      </c>
      <c r="F4321" s="831" t="s">
        <v>14991</v>
      </c>
      <c r="G4321" s="831"/>
      <c r="H4321" s="831">
        <v>0.3765947</v>
      </c>
      <c r="I4321" s="831"/>
      <c r="J4321" s="832">
        <v>0.1318</v>
      </c>
      <c r="K4321" s="832"/>
      <c r="L4321" s="833"/>
    </row>
    <row r="4322" spans="1:12" ht="17.100000000000001" customHeight="1">
      <c r="A4322" s="645"/>
      <c r="B4322" s="643"/>
      <c r="C4322" s="643"/>
      <c r="D4322" s="643"/>
      <c r="E4322" s="643"/>
      <c r="F4322" s="643"/>
      <c r="G4322" s="643"/>
      <c r="H4322" s="643"/>
      <c r="I4322" s="643"/>
      <c r="J4322" s="643" t="s">
        <v>14990</v>
      </c>
      <c r="K4322" s="643"/>
      <c r="L4322" s="646" t="s">
        <v>15001</v>
      </c>
    </row>
    <row r="4323" spans="1:12" ht="17.100000000000001" customHeight="1">
      <c r="A4323" s="640" t="s">
        <v>14988</v>
      </c>
      <c r="B4323" s="641"/>
      <c r="C4323" s="641"/>
      <c r="D4323" s="641"/>
      <c r="E4323" s="641"/>
      <c r="F4323" s="641"/>
      <c r="G4323" s="641"/>
      <c r="H4323" s="641"/>
      <c r="I4323" s="641"/>
      <c r="J4323" s="641"/>
      <c r="K4323" s="641"/>
      <c r="L4323" s="642"/>
    </row>
    <row r="4324" spans="1:12" ht="17.100000000000001" customHeight="1">
      <c r="A4324" s="645"/>
      <c r="B4324" s="643"/>
      <c r="C4324" s="643"/>
      <c r="D4324" s="643"/>
      <c r="E4324" s="643"/>
      <c r="F4324" s="643"/>
      <c r="G4324" s="643"/>
      <c r="H4324" s="643"/>
      <c r="I4324" s="643"/>
      <c r="J4324" s="643" t="s">
        <v>14987</v>
      </c>
      <c r="K4324" s="643"/>
      <c r="L4324" s="646" t="s">
        <v>15703</v>
      </c>
    </row>
    <row r="4325" spans="1:12" ht="17.100000000000001" customHeight="1">
      <c r="A4325" s="645"/>
      <c r="B4325" s="643"/>
      <c r="C4325" s="643"/>
      <c r="D4325" s="643"/>
      <c r="E4325" s="643"/>
      <c r="F4325" s="643"/>
      <c r="G4325" s="643"/>
      <c r="H4325" s="643"/>
      <c r="I4325" s="643"/>
      <c r="J4325" s="643" t="s">
        <v>14985</v>
      </c>
      <c r="K4325" s="643" t="s">
        <v>14984</v>
      </c>
      <c r="L4325" s="646" t="s">
        <v>15702</v>
      </c>
    </row>
    <row r="4326" spans="1:12" ht="17.100000000000001" customHeight="1">
      <c r="A4326" s="645"/>
      <c r="B4326" s="643"/>
      <c r="C4326" s="643"/>
      <c r="D4326" s="643"/>
      <c r="E4326" s="643"/>
      <c r="F4326" s="643"/>
      <c r="G4326" s="643"/>
      <c r="H4326" s="643"/>
      <c r="I4326" s="643"/>
      <c r="J4326" s="643" t="s">
        <v>14982</v>
      </c>
      <c r="K4326" s="643"/>
      <c r="L4326" s="646" t="s">
        <v>15701</v>
      </c>
    </row>
    <row r="4327" spans="1:12" ht="17.100000000000001" customHeight="1">
      <c r="A4327" s="645"/>
      <c r="B4327" s="643"/>
      <c r="C4327" s="643"/>
      <c r="D4327" s="643"/>
      <c r="E4327" s="643"/>
      <c r="F4327" s="643"/>
      <c r="G4327" s="643"/>
      <c r="H4327" s="643"/>
      <c r="I4327" s="643"/>
      <c r="J4327" s="643" t="s">
        <v>14980</v>
      </c>
      <c r="K4327" s="643" t="s">
        <v>14873</v>
      </c>
      <c r="L4327" s="646" t="s">
        <v>15700</v>
      </c>
    </row>
    <row r="4328" spans="1:12" ht="17.100000000000001" customHeight="1">
      <c r="A4328" s="645"/>
      <c r="B4328" s="643"/>
      <c r="C4328" s="643"/>
      <c r="D4328" s="643"/>
      <c r="E4328" s="643"/>
      <c r="F4328" s="643"/>
      <c r="G4328" s="643"/>
      <c r="H4328" s="643"/>
      <c r="I4328" s="643"/>
      <c r="J4328" s="643" t="s">
        <v>14978</v>
      </c>
      <c r="K4328" s="643"/>
      <c r="L4328" s="646" t="s">
        <v>15699</v>
      </c>
    </row>
    <row r="4329" spans="1:12" ht="30" customHeight="1">
      <c r="A4329" s="647"/>
      <c r="B4329" s="644"/>
      <c r="C4329" s="644"/>
      <c r="D4329" s="644"/>
      <c r="E4329" s="644"/>
      <c r="F4329" s="644"/>
      <c r="G4329" s="644"/>
      <c r="H4329" s="644"/>
      <c r="I4329" s="644"/>
      <c r="J4329" s="644"/>
      <c r="K4329" s="644"/>
      <c r="L4329" s="648"/>
    </row>
    <row r="4330" spans="1:12" ht="24" customHeight="1">
      <c r="A4330" s="662" t="s">
        <v>15698</v>
      </c>
      <c r="B4330" s="657" t="s">
        <v>14535</v>
      </c>
      <c r="C4330" s="656" t="s">
        <v>7</v>
      </c>
      <c r="D4330" s="656" t="s">
        <v>722</v>
      </c>
      <c r="E4330" s="658" t="s">
        <v>49</v>
      </c>
      <c r="F4330" s="657"/>
      <c r="G4330" s="657"/>
      <c r="H4330" s="657"/>
      <c r="I4330" s="657"/>
      <c r="J4330" s="657"/>
      <c r="K4330" s="657"/>
      <c r="L4330" s="663"/>
    </row>
    <row r="4331" spans="1:12">
      <c r="A4331" s="827" t="s">
        <v>14098</v>
      </c>
      <c r="B4331" s="828"/>
      <c r="C4331" s="828"/>
      <c r="D4331" s="828"/>
      <c r="E4331" s="828"/>
      <c r="F4331" s="828"/>
      <c r="G4331" s="828"/>
      <c r="H4331" s="828"/>
      <c r="I4331" s="641"/>
      <c r="J4331" s="641"/>
      <c r="K4331" s="641"/>
      <c r="L4331" s="642"/>
    </row>
    <row r="4332" spans="1:12" ht="17.100000000000001" customHeight="1">
      <c r="A4332" s="640" t="s">
        <v>14994</v>
      </c>
      <c r="B4332" s="643" t="s">
        <v>14089</v>
      </c>
      <c r="C4332" s="641" t="s">
        <v>14088</v>
      </c>
      <c r="D4332" s="641" t="s">
        <v>14087</v>
      </c>
      <c r="E4332" s="644" t="s">
        <v>14085</v>
      </c>
      <c r="F4332" s="829" t="s">
        <v>14083</v>
      </c>
      <c r="G4332" s="829"/>
      <c r="H4332" s="829" t="s">
        <v>14993</v>
      </c>
      <c r="I4332" s="829"/>
      <c r="J4332" s="829" t="s">
        <v>14082</v>
      </c>
      <c r="K4332" s="829"/>
      <c r="L4332" s="830"/>
    </row>
    <row r="4333" spans="1:12" ht="24" customHeight="1">
      <c r="A4333" s="664" t="s">
        <v>14073</v>
      </c>
      <c r="B4333" s="660" t="s">
        <v>14281</v>
      </c>
      <c r="C4333" s="659" t="s">
        <v>7</v>
      </c>
      <c r="D4333" s="659" t="s">
        <v>11562</v>
      </c>
      <c r="E4333" s="661" t="s">
        <v>26</v>
      </c>
      <c r="F4333" s="831" t="s">
        <v>15044</v>
      </c>
      <c r="G4333" s="831"/>
      <c r="H4333" s="831">
        <v>0.2085178</v>
      </c>
      <c r="I4333" s="831"/>
      <c r="J4333" s="832">
        <v>0.19389999999999999</v>
      </c>
      <c r="K4333" s="832"/>
      <c r="L4333" s="833"/>
    </row>
    <row r="4334" spans="1:12" ht="24" customHeight="1">
      <c r="A4334" s="664" t="s">
        <v>14073</v>
      </c>
      <c r="B4334" s="660" t="s">
        <v>14280</v>
      </c>
      <c r="C4334" s="659" t="s">
        <v>7</v>
      </c>
      <c r="D4334" s="659" t="s">
        <v>11588</v>
      </c>
      <c r="E4334" s="661" t="s">
        <v>26</v>
      </c>
      <c r="F4334" s="831" t="s">
        <v>15043</v>
      </c>
      <c r="G4334" s="831"/>
      <c r="H4334" s="831">
        <v>0.2085178</v>
      </c>
      <c r="I4334" s="831"/>
      <c r="J4334" s="832">
        <v>0.1147</v>
      </c>
      <c r="K4334" s="832"/>
      <c r="L4334" s="833"/>
    </row>
    <row r="4335" spans="1:12" ht="17.100000000000001" customHeight="1">
      <c r="A4335" s="645"/>
      <c r="B4335" s="643"/>
      <c r="C4335" s="643"/>
      <c r="D4335" s="643"/>
      <c r="E4335" s="643"/>
      <c r="F4335" s="643"/>
      <c r="G4335" s="643"/>
      <c r="H4335" s="643"/>
      <c r="I4335" s="643"/>
      <c r="J4335" s="643" t="s">
        <v>14990</v>
      </c>
      <c r="K4335" s="643"/>
      <c r="L4335" s="646" t="s">
        <v>15697</v>
      </c>
    </row>
    <row r="4336" spans="1:12">
      <c r="A4336" s="827" t="s">
        <v>14092</v>
      </c>
      <c r="B4336" s="828"/>
      <c r="C4336" s="828"/>
      <c r="D4336" s="828"/>
      <c r="E4336" s="828"/>
      <c r="F4336" s="828"/>
      <c r="G4336" s="828"/>
      <c r="H4336" s="828"/>
      <c r="I4336" s="641"/>
      <c r="J4336" s="641"/>
      <c r="K4336" s="641"/>
      <c r="L4336" s="642"/>
    </row>
    <row r="4337" spans="1:12" ht="17.100000000000001" customHeight="1">
      <c r="A4337" s="640" t="s">
        <v>14994</v>
      </c>
      <c r="B4337" s="643" t="s">
        <v>14089</v>
      </c>
      <c r="C4337" s="641" t="s">
        <v>14088</v>
      </c>
      <c r="D4337" s="641" t="s">
        <v>14087</v>
      </c>
      <c r="E4337" s="644" t="s">
        <v>14085</v>
      </c>
      <c r="F4337" s="829" t="s">
        <v>14083</v>
      </c>
      <c r="G4337" s="829"/>
      <c r="H4337" s="829" t="s">
        <v>14993</v>
      </c>
      <c r="I4337" s="829"/>
      <c r="J4337" s="829" t="s">
        <v>14082</v>
      </c>
      <c r="K4337" s="829"/>
      <c r="L4337" s="830"/>
    </row>
    <row r="4338" spans="1:12" ht="24" customHeight="1">
      <c r="A4338" s="664" t="s">
        <v>14073</v>
      </c>
      <c r="B4338" s="660" t="s">
        <v>14292</v>
      </c>
      <c r="C4338" s="659" t="s">
        <v>7</v>
      </c>
      <c r="D4338" s="659" t="s">
        <v>5474</v>
      </c>
      <c r="E4338" s="661" t="s">
        <v>26</v>
      </c>
      <c r="F4338" s="831" t="s">
        <v>15041</v>
      </c>
      <c r="G4338" s="831"/>
      <c r="H4338" s="831">
        <v>0.1069735</v>
      </c>
      <c r="I4338" s="831"/>
      <c r="J4338" s="832">
        <v>0.54020000000000001</v>
      </c>
      <c r="K4338" s="832"/>
      <c r="L4338" s="833"/>
    </row>
    <row r="4339" spans="1:12" ht="24" customHeight="1">
      <c r="A4339" s="664" t="s">
        <v>14073</v>
      </c>
      <c r="B4339" s="660" t="s">
        <v>14282</v>
      </c>
      <c r="C4339" s="659" t="s">
        <v>7</v>
      </c>
      <c r="D4339" s="659" t="s">
        <v>6139</v>
      </c>
      <c r="E4339" s="661" t="s">
        <v>26</v>
      </c>
      <c r="F4339" s="831" t="s">
        <v>15040</v>
      </c>
      <c r="G4339" s="831"/>
      <c r="H4339" s="831">
        <v>0.1069735</v>
      </c>
      <c r="I4339" s="831"/>
      <c r="J4339" s="832">
        <v>0.76910000000000001</v>
      </c>
      <c r="K4339" s="832"/>
      <c r="L4339" s="833"/>
    </row>
    <row r="4340" spans="1:12" ht="17.100000000000001" customHeight="1">
      <c r="A4340" s="645"/>
      <c r="B4340" s="643"/>
      <c r="C4340" s="643"/>
      <c r="D4340" s="643"/>
      <c r="E4340" s="643"/>
      <c r="F4340" s="643"/>
      <c r="G4340" s="643"/>
      <c r="H4340" s="643"/>
      <c r="I4340" s="643"/>
      <c r="J4340" s="643" t="s">
        <v>14990</v>
      </c>
      <c r="K4340" s="643"/>
      <c r="L4340" s="646" t="s">
        <v>15243</v>
      </c>
    </row>
    <row r="4341" spans="1:12">
      <c r="A4341" s="827" t="s">
        <v>14071</v>
      </c>
      <c r="B4341" s="828"/>
      <c r="C4341" s="828"/>
      <c r="D4341" s="828"/>
      <c r="E4341" s="828"/>
      <c r="F4341" s="828"/>
      <c r="G4341" s="828"/>
      <c r="H4341" s="828"/>
      <c r="I4341" s="641"/>
      <c r="J4341" s="641"/>
      <c r="K4341" s="641"/>
      <c r="L4341" s="642"/>
    </row>
    <row r="4342" spans="1:12" ht="17.100000000000001" customHeight="1">
      <c r="A4342" s="640" t="s">
        <v>14994</v>
      </c>
      <c r="B4342" s="643" t="s">
        <v>14089</v>
      </c>
      <c r="C4342" s="641" t="s">
        <v>14088</v>
      </c>
      <c r="D4342" s="641" t="s">
        <v>14087</v>
      </c>
      <c r="E4342" s="644" t="s">
        <v>14085</v>
      </c>
      <c r="F4342" s="829" t="s">
        <v>14083</v>
      </c>
      <c r="G4342" s="829"/>
      <c r="H4342" s="829" t="s">
        <v>14993</v>
      </c>
      <c r="I4342" s="829"/>
      <c r="J4342" s="829" t="s">
        <v>14082</v>
      </c>
      <c r="K4342" s="829"/>
      <c r="L4342" s="830"/>
    </row>
    <row r="4343" spans="1:12" ht="36" customHeight="1">
      <c r="A4343" s="664" t="s">
        <v>14073</v>
      </c>
      <c r="B4343" s="660" t="s">
        <v>14534</v>
      </c>
      <c r="C4343" s="659" t="s">
        <v>7</v>
      </c>
      <c r="D4343" s="659" t="s">
        <v>5924</v>
      </c>
      <c r="E4343" s="661" t="s">
        <v>49</v>
      </c>
      <c r="F4343" s="831" t="s">
        <v>15202</v>
      </c>
      <c r="G4343" s="831"/>
      <c r="H4343" s="831">
        <v>3</v>
      </c>
      <c r="I4343" s="831"/>
      <c r="J4343" s="832">
        <v>1.98</v>
      </c>
      <c r="K4343" s="832"/>
      <c r="L4343" s="833"/>
    </row>
    <row r="4344" spans="1:12" ht="24" customHeight="1">
      <c r="A4344" s="664" t="s">
        <v>14073</v>
      </c>
      <c r="B4344" s="660" t="s">
        <v>14528</v>
      </c>
      <c r="C4344" s="659" t="s">
        <v>7</v>
      </c>
      <c r="D4344" s="659" t="s">
        <v>8517</v>
      </c>
      <c r="E4344" s="661" t="s">
        <v>49</v>
      </c>
      <c r="F4344" s="831" t="s">
        <v>15679</v>
      </c>
      <c r="G4344" s="831"/>
      <c r="H4344" s="831">
        <v>1</v>
      </c>
      <c r="I4344" s="831"/>
      <c r="J4344" s="832">
        <v>55.58</v>
      </c>
      <c r="K4344" s="832"/>
      <c r="L4344" s="833"/>
    </row>
    <row r="4345" spans="1:12" ht="17.100000000000001" customHeight="1">
      <c r="A4345" s="645"/>
      <c r="B4345" s="643"/>
      <c r="C4345" s="643"/>
      <c r="D4345" s="643"/>
      <c r="E4345" s="643"/>
      <c r="F4345" s="643"/>
      <c r="G4345" s="643"/>
      <c r="H4345" s="643"/>
      <c r="I4345" s="643"/>
      <c r="J4345" s="643" t="s">
        <v>14990</v>
      </c>
      <c r="K4345" s="643"/>
      <c r="L4345" s="646" t="s">
        <v>15696</v>
      </c>
    </row>
    <row r="4346" spans="1:12">
      <c r="A4346" s="827" t="s">
        <v>14094</v>
      </c>
      <c r="B4346" s="828"/>
      <c r="C4346" s="828"/>
      <c r="D4346" s="828"/>
      <c r="E4346" s="828"/>
      <c r="F4346" s="828"/>
      <c r="G4346" s="828"/>
      <c r="H4346" s="828"/>
      <c r="I4346" s="641"/>
      <c r="J4346" s="641"/>
      <c r="K4346" s="641"/>
      <c r="L4346" s="642"/>
    </row>
    <row r="4347" spans="1:12" ht="17.100000000000001" customHeight="1">
      <c r="A4347" s="640" t="s">
        <v>14994</v>
      </c>
      <c r="B4347" s="643" t="s">
        <v>14089</v>
      </c>
      <c r="C4347" s="641" t="s">
        <v>14088</v>
      </c>
      <c r="D4347" s="641" t="s">
        <v>14087</v>
      </c>
      <c r="E4347" s="644" t="s">
        <v>14085</v>
      </c>
      <c r="F4347" s="829" t="s">
        <v>14083</v>
      </c>
      <c r="G4347" s="829"/>
      <c r="H4347" s="829" t="s">
        <v>14993</v>
      </c>
      <c r="I4347" s="829"/>
      <c r="J4347" s="829" t="s">
        <v>14082</v>
      </c>
      <c r="K4347" s="829"/>
      <c r="L4347" s="830"/>
    </row>
    <row r="4348" spans="1:12" ht="24" customHeight="1">
      <c r="A4348" s="664" t="s">
        <v>14073</v>
      </c>
      <c r="B4348" s="660" t="s">
        <v>14095</v>
      </c>
      <c r="C4348" s="659" t="s">
        <v>7</v>
      </c>
      <c r="D4348" s="659" t="s">
        <v>11736</v>
      </c>
      <c r="E4348" s="661" t="s">
        <v>26</v>
      </c>
      <c r="F4348" s="831" t="s">
        <v>14996</v>
      </c>
      <c r="G4348" s="831"/>
      <c r="H4348" s="831">
        <v>0.2085178</v>
      </c>
      <c r="I4348" s="831"/>
      <c r="J4348" s="832">
        <v>0.14799999999999999</v>
      </c>
      <c r="K4348" s="832"/>
      <c r="L4348" s="833"/>
    </row>
    <row r="4349" spans="1:12" ht="17.100000000000001" customHeight="1">
      <c r="A4349" s="645"/>
      <c r="B4349" s="643"/>
      <c r="C4349" s="643"/>
      <c r="D4349" s="643"/>
      <c r="E4349" s="643"/>
      <c r="F4349" s="643"/>
      <c r="G4349" s="643"/>
      <c r="H4349" s="643"/>
      <c r="I4349" s="643"/>
      <c r="J4349" s="643" t="s">
        <v>14990</v>
      </c>
      <c r="K4349" s="643"/>
      <c r="L4349" s="646" t="s">
        <v>15241</v>
      </c>
    </row>
    <row r="4350" spans="1:12">
      <c r="A4350" s="827" t="s">
        <v>14096</v>
      </c>
      <c r="B4350" s="828"/>
      <c r="C4350" s="828"/>
      <c r="D4350" s="828"/>
      <c r="E4350" s="828"/>
      <c r="F4350" s="828"/>
      <c r="G4350" s="828"/>
      <c r="H4350" s="828"/>
      <c r="I4350" s="641"/>
      <c r="J4350" s="641"/>
      <c r="K4350" s="641"/>
      <c r="L4350" s="642"/>
    </row>
    <row r="4351" spans="1:12" ht="17.100000000000001" customHeight="1">
      <c r="A4351" s="640" t="s">
        <v>14994</v>
      </c>
      <c r="B4351" s="643" t="s">
        <v>14089</v>
      </c>
      <c r="C4351" s="641" t="s">
        <v>14088</v>
      </c>
      <c r="D4351" s="641" t="s">
        <v>14087</v>
      </c>
      <c r="E4351" s="644" t="s">
        <v>14085</v>
      </c>
      <c r="F4351" s="829" t="s">
        <v>14083</v>
      </c>
      <c r="G4351" s="829"/>
      <c r="H4351" s="829" t="s">
        <v>14993</v>
      </c>
      <c r="I4351" s="829"/>
      <c r="J4351" s="829" t="s">
        <v>14082</v>
      </c>
      <c r="K4351" s="829"/>
      <c r="L4351" s="830"/>
    </row>
    <row r="4352" spans="1:12" ht="24" customHeight="1">
      <c r="A4352" s="664" t="s">
        <v>14073</v>
      </c>
      <c r="B4352" s="660" t="s">
        <v>14097</v>
      </c>
      <c r="C4352" s="659" t="s">
        <v>7</v>
      </c>
      <c r="D4352" s="659" t="s">
        <v>11676</v>
      </c>
      <c r="E4352" s="661" t="s">
        <v>26</v>
      </c>
      <c r="F4352" s="831" t="s">
        <v>14995</v>
      </c>
      <c r="G4352" s="831"/>
      <c r="H4352" s="831">
        <v>0.2085178</v>
      </c>
      <c r="I4352" s="831"/>
      <c r="J4352" s="832">
        <v>1.46E-2</v>
      </c>
      <c r="K4352" s="832"/>
      <c r="L4352" s="833"/>
    </row>
    <row r="4353" spans="1:12" ht="17.100000000000001" customHeight="1">
      <c r="A4353" s="645"/>
      <c r="B4353" s="643"/>
      <c r="C4353" s="643"/>
      <c r="D4353" s="643"/>
      <c r="E4353" s="643"/>
      <c r="F4353" s="643"/>
      <c r="G4353" s="643"/>
      <c r="H4353" s="643"/>
      <c r="I4353" s="643"/>
      <c r="J4353" s="643" t="s">
        <v>14990</v>
      </c>
      <c r="K4353" s="643"/>
      <c r="L4353" s="646" t="s">
        <v>15028</v>
      </c>
    </row>
    <row r="4354" spans="1:12">
      <c r="A4354" s="827" t="s">
        <v>14100</v>
      </c>
      <c r="B4354" s="828"/>
      <c r="C4354" s="828"/>
      <c r="D4354" s="828"/>
      <c r="E4354" s="828"/>
      <c r="F4354" s="828"/>
      <c r="G4354" s="828"/>
      <c r="H4354" s="828"/>
      <c r="I4354" s="641"/>
      <c r="J4354" s="641"/>
      <c r="K4354" s="641"/>
      <c r="L4354" s="642"/>
    </row>
    <row r="4355" spans="1:12" ht="17.100000000000001" customHeight="1">
      <c r="A4355" s="640" t="s">
        <v>14994</v>
      </c>
      <c r="B4355" s="643" t="s">
        <v>14089</v>
      </c>
      <c r="C4355" s="641" t="s">
        <v>14088</v>
      </c>
      <c r="D4355" s="641" t="s">
        <v>14087</v>
      </c>
      <c r="E4355" s="644" t="s">
        <v>14085</v>
      </c>
      <c r="F4355" s="829" t="s">
        <v>14083</v>
      </c>
      <c r="G4355" s="829"/>
      <c r="H4355" s="829" t="s">
        <v>14993</v>
      </c>
      <c r="I4355" s="829"/>
      <c r="J4355" s="829" t="s">
        <v>14082</v>
      </c>
      <c r="K4355" s="829"/>
      <c r="L4355" s="830"/>
    </row>
    <row r="4356" spans="1:12" ht="24" customHeight="1">
      <c r="A4356" s="664" t="s">
        <v>14073</v>
      </c>
      <c r="B4356" s="660" t="s">
        <v>14103</v>
      </c>
      <c r="C4356" s="659" t="s">
        <v>7</v>
      </c>
      <c r="D4356" s="659" t="s">
        <v>11501</v>
      </c>
      <c r="E4356" s="661" t="s">
        <v>26</v>
      </c>
      <c r="F4356" s="831" t="s">
        <v>14992</v>
      </c>
      <c r="G4356" s="831"/>
      <c r="H4356" s="831">
        <v>0.2085178</v>
      </c>
      <c r="I4356" s="831"/>
      <c r="J4356" s="832">
        <v>0.4587</v>
      </c>
      <c r="K4356" s="832"/>
      <c r="L4356" s="833"/>
    </row>
    <row r="4357" spans="1:12" ht="24" customHeight="1">
      <c r="A4357" s="664" t="s">
        <v>14073</v>
      </c>
      <c r="B4357" s="660" t="s">
        <v>14101</v>
      </c>
      <c r="C4357" s="659" t="s">
        <v>7</v>
      </c>
      <c r="D4357" s="659" t="s">
        <v>11582</v>
      </c>
      <c r="E4357" s="661" t="s">
        <v>26</v>
      </c>
      <c r="F4357" s="831" t="s">
        <v>14991</v>
      </c>
      <c r="G4357" s="831"/>
      <c r="H4357" s="831">
        <v>0.2085178</v>
      </c>
      <c r="I4357" s="831"/>
      <c r="J4357" s="832">
        <v>7.2999999999999995E-2</v>
      </c>
      <c r="K4357" s="832"/>
      <c r="L4357" s="833"/>
    </row>
    <row r="4358" spans="1:12" ht="17.100000000000001" customHeight="1">
      <c r="A4358" s="645"/>
      <c r="B4358" s="643"/>
      <c r="C4358" s="643"/>
      <c r="D4358" s="643"/>
      <c r="E4358" s="643"/>
      <c r="F4358" s="643"/>
      <c r="G4358" s="643"/>
      <c r="H4358" s="643"/>
      <c r="I4358" s="643"/>
      <c r="J4358" s="643" t="s">
        <v>14990</v>
      </c>
      <c r="K4358" s="643"/>
      <c r="L4358" s="646" t="s">
        <v>15240</v>
      </c>
    </row>
    <row r="4359" spans="1:12" ht="17.100000000000001" customHeight="1">
      <c r="A4359" s="640" t="s">
        <v>14988</v>
      </c>
      <c r="B4359" s="641"/>
      <c r="C4359" s="641"/>
      <c r="D4359" s="641"/>
      <c r="E4359" s="641"/>
      <c r="F4359" s="641"/>
      <c r="G4359" s="641"/>
      <c r="H4359" s="641"/>
      <c r="I4359" s="641"/>
      <c r="J4359" s="641"/>
      <c r="K4359" s="641"/>
      <c r="L4359" s="642"/>
    </row>
    <row r="4360" spans="1:12" ht="17.100000000000001" customHeight="1">
      <c r="A4360" s="645"/>
      <c r="B4360" s="643"/>
      <c r="C4360" s="643"/>
      <c r="D4360" s="643"/>
      <c r="E4360" s="643"/>
      <c r="F4360" s="643"/>
      <c r="G4360" s="643"/>
      <c r="H4360" s="643"/>
      <c r="I4360" s="643"/>
      <c r="J4360" s="643" t="s">
        <v>14987</v>
      </c>
      <c r="K4360" s="643"/>
      <c r="L4360" s="646" t="s">
        <v>15695</v>
      </c>
    </row>
    <row r="4361" spans="1:12" ht="17.100000000000001" customHeight="1">
      <c r="A4361" s="645"/>
      <c r="B4361" s="643"/>
      <c r="C4361" s="643"/>
      <c r="D4361" s="643"/>
      <c r="E4361" s="643"/>
      <c r="F4361" s="643"/>
      <c r="G4361" s="643"/>
      <c r="H4361" s="643"/>
      <c r="I4361" s="643"/>
      <c r="J4361" s="643" t="s">
        <v>14985</v>
      </c>
      <c r="K4361" s="643" t="s">
        <v>14984</v>
      </c>
      <c r="L4361" s="646" t="s">
        <v>15694</v>
      </c>
    </row>
    <row r="4362" spans="1:12" ht="17.100000000000001" customHeight="1">
      <c r="A4362" s="645"/>
      <c r="B4362" s="643"/>
      <c r="C4362" s="643"/>
      <c r="D4362" s="643"/>
      <c r="E4362" s="643"/>
      <c r="F4362" s="643"/>
      <c r="G4362" s="643"/>
      <c r="H4362" s="643"/>
      <c r="I4362" s="643"/>
      <c r="J4362" s="643" t="s">
        <v>14982</v>
      </c>
      <c r="K4362" s="643"/>
      <c r="L4362" s="646" t="s">
        <v>15693</v>
      </c>
    </row>
    <row r="4363" spans="1:12" ht="17.100000000000001" customHeight="1">
      <c r="A4363" s="645"/>
      <c r="B4363" s="643"/>
      <c r="C4363" s="643"/>
      <c r="D4363" s="643"/>
      <c r="E4363" s="643"/>
      <c r="F4363" s="643"/>
      <c r="G4363" s="643"/>
      <c r="H4363" s="643"/>
      <c r="I4363" s="643"/>
      <c r="J4363" s="643" t="s">
        <v>14980</v>
      </c>
      <c r="K4363" s="643" t="s">
        <v>14873</v>
      </c>
      <c r="L4363" s="646" t="s">
        <v>15692</v>
      </c>
    </row>
    <row r="4364" spans="1:12" ht="17.100000000000001" customHeight="1">
      <c r="A4364" s="645"/>
      <c r="B4364" s="643"/>
      <c r="C4364" s="643"/>
      <c r="D4364" s="643"/>
      <c r="E4364" s="643"/>
      <c r="F4364" s="643"/>
      <c r="G4364" s="643"/>
      <c r="H4364" s="643"/>
      <c r="I4364" s="643"/>
      <c r="J4364" s="643" t="s">
        <v>14978</v>
      </c>
      <c r="K4364" s="643"/>
      <c r="L4364" s="646" t="s">
        <v>15691</v>
      </c>
    </row>
    <row r="4365" spans="1:12" ht="30" customHeight="1">
      <c r="A4365" s="647"/>
      <c r="B4365" s="644"/>
      <c r="C4365" s="644"/>
      <c r="D4365" s="644"/>
      <c r="E4365" s="644"/>
      <c r="F4365" s="644"/>
      <c r="G4365" s="644"/>
      <c r="H4365" s="644"/>
      <c r="I4365" s="644"/>
      <c r="J4365" s="644"/>
      <c r="K4365" s="644"/>
      <c r="L4365" s="648"/>
    </row>
    <row r="4366" spans="1:12" ht="24" customHeight="1">
      <c r="A4366" s="662" t="s">
        <v>15690</v>
      </c>
      <c r="B4366" s="657" t="s">
        <v>14532</v>
      </c>
      <c r="C4366" s="656" t="s">
        <v>7</v>
      </c>
      <c r="D4366" s="656" t="s">
        <v>725</v>
      </c>
      <c r="E4366" s="658" t="s">
        <v>49</v>
      </c>
      <c r="F4366" s="657"/>
      <c r="G4366" s="657"/>
      <c r="H4366" s="657"/>
      <c r="I4366" s="657"/>
      <c r="J4366" s="657"/>
      <c r="K4366" s="657"/>
      <c r="L4366" s="663"/>
    </row>
    <row r="4367" spans="1:12">
      <c r="A4367" s="827" t="s">
        <v>14098</v>
      </c>
      <c r="B4367" s="828"/>
      <c r="C4367" s="828"/>
      <c r="D4367" s="828"/>
      <c r="E4367" s="828"/>
      <c r="F4367" s="828"/>
      <c r="G4367" s="828"/>
      <c r="H4367" s="828"/>
      <c r="I4367" s="641"/>
      <c r="J4367" s="641"/>
      <c r="K4367" s="641"/>
      <c r="L4367" s="642"/>
    </row>
    <row r="4368" spans="1:12" ht="17.100000000000001" customHeight="1">
      <c r="A4368" s="640" t="s">
        <v>14994</v>
      </c>
      <c r="B4368" s="643" t="s">
        <v>14089</v>
      </c>
      <c r="C4368" s="641" t="s">
        <v>14088</v>
      </c>
      <c r="D4368" s="641" t="s">
        <v>14087</v>
      </c>
      <c r="E4368" s="644" t="s">
        <v>14085</v>
      </c>
      <c r="F4368" s="829" t="s">
        <v>14083</v>
      </c>
      <c r="G4368" s="829"/>
      <c r="H4368" s="829" t="s">
        <v>14993</v>
      </c>
      <c r="I4368" s="829"/>
      <c r="J4368" s="829" t="s">
        <v>14082</v>
      </c>
      <c r="K4368" s="829"/>
      <c r="L4368" s="830"/>
    </row>
    <row r="4369" spans="1:12" ht="24" customHeight="1">
      <c r="A4369" s="664" t="s">
        <v>14073</v>
      </c>
      <c r="B4369" s="660" t="s">
        <v>14281</v>
      </c>
      <c r="C4369" s="659" t="s">
        <v>7</v>
      </c>
      <c r="D4369" s="659" t="s">
        <v>11562</v>
      </c>
      <c r="E4369" s="661" t="s">
        <v>26</v>
      </c>
      <c r="F4369" s="831" t="s">
        <v>15044</v>
      </c>
      <c r="G4369" s="831"/>
      <c r="H4369" s="831">
        <v>0.39684009999999997</v>
      </c>
      <c r="I4369" s="831"/>
      <c r="J4369" s="832">
        <v>0.36909999999999998</v>
      </c>
      <c r="K4369" s="832"/>
      <c r="L4369" s="833"/>
    </row>
    <row r="4370" spans="1:12" ht="24" customHeight="1">
      <c r="A4370" s="664" t="s">
        <v>14073</v>
      </c>
      <c r="B4370" s="660" t="s">
        <v>14280</v>
      </c>
      <c r="C4370" s="659" t="s">
        <v>7</v>
      </c>
      <c r="D4370" s="659" t="s">
        <v>11588</v>
      </c>
      <c r="E4370" s="661" t="s">
        <v>26</v>
      </c>
      <c r="F4370" s="831" t="s">
        <v>15043</v>
      </c>
      <c r="G4370" s="831"/>
      <c r="H4370" s="831">
        <v>0.39684009999999997</v>
      </c>
      <c r="I4370" s="831"/>
      <c r="J4370" s="832">
        <v>0.21829999999999999</v>
      </c>
      <c r="K4370" s="832"/>
      <c r="L4370" s="833"/>
    </row>
    <row r="4371" spans="1:12" ht="17.100000000000001" customHeight="1">
      <c r="A4371" s="645"/>
      <c r="B4371" s="643"/>
      <c r="C4371" s="643"/>
      <c r="D4371" s="643"/>
      <c r="E4371" s="643"/>
      <c r="F4371" s="643"/>
      <c r="G4371" s="643"/>
      <c r="H4371" s="643"/>
      <c r="I4371" s="643"/>
      <c r="J4371" s="643" t="s">
        <v>14990</v>
      </c>
      <c r="K4371" s="643"/>
      <c r="L4371" s="646" t="s">
        <v>15288</v>
      </c>
    </row>
    <row r="4372" spans="1:12">
      <c r="A4372" s="827" t="s">
        <v>14092</v>
      </c>
      <c r="B4372" s="828"/>
      <c r="C4372" s="828"/>
      <c r="D4372" s="828"/>
      <c r="E4372" s="828"/>
      <c r="F4372" s="828"/>
      <c r="G4372" s="828"/>
      <c r="H4372" s="828"/>
      <c r="I4372" s="641"/>
      <c r="J4372" s="641"/>
      <c r="K4372" s="641"/>
      <c r="L4372" s="642"/>
    </row>
    <row r="4373" spans="1:12" ht="17.100000000000001" customHeight="1">
      <c r="A4373" s="640" t="s">
        <v>14994</v>
      </c>
      <c r="B4373" s="643" t="s">
        <v>14089</v>
      </c>
      <c r="C4373" s="641" t="s">
        <v>14088</v>
      </c>
      <c r="D4373" s="641" t="s">
        <v>14087</v>
      </c>
      <c r="E4373" s="644" t="s">
        <v>14085</v>
      </c>
      <c r="F4373" s="829" t="s">
        <v>14083</v>
      </c>
      <c r="G4373" s="829"/>
      <c r="H4373" s="829" t="s">
        <v>14993</v>
      </c>
      <c r="I4373" s="829"/>
      <c r="J4373" s="829" t="s">
        <v>14082</v>
      </c>
      <c r="K4373" s="829"/>
      <c r="L4373" s="830"/>
    </row>
    <row r="4374" spans="1:12" ht="24" customHeight="1">
      <c r="A4374" s="664" t="s">
        <v>14073</v>
      </c>
      <c r="B4374" s="660" t="s">
        <v>14292</v>
      </c>
      <c r="C4374" s="659" t="s">
        <v>7</v>
      </c>
      <c r="D4374" s="659" t="s">
        <v>5474</v>
      </c>
      <c r="E4374" s="661" t="s">
        <v>26</v>
      </c>
      <c r="F4374" s="831" t="s">
        <v>15041</v>
      </c>
      <c r="G4374" s="831"/>
      <c r="H4374" s="831">
        <v>0.2037379</v>
      </c>
      <c r="I4374" s="831"/>
      <c r="J4374" s="832">
        <v>1.0288999999999999</v>
      </c>
      <c r="K4374" s="832"/>
      <c r="L4374" s="833"/>
    </row>
    <row r="4375" spans="1:12" ht="24" customHeight="1">
      <c r="A4375" s="664" t="s">
        <v>14073</v>
      </c>
      <c r="B4375" s="660" t="s">
        <v>14282</v>
      </c>
      <c r="C4375" s="659" t="s">
        <v>7</v>
      </c>
      <c r="D4375" s="659" t="s">
        <v>6139</v>
      </c>
      <c r="E4375" s="661" t="s">
        <v>26</v>
      </c>
      <c r="F4375" s="831" t="s">
        <v>15040</v>
      </c>
      <c r="G4375" s="831"/>
      <c r="H4375" s="831">
        <v>0.2037379</v>
      </c>
      <c r="I4375" s="831"/>
      <c r="J4375" s="832">
        <v>1.4649000000000001</v>
      </c>
      <c r="K4375" s="832"/>
      <c r="L4375" s="833"/>
    </row>
    <row r="4376" spans="1:12" ht="17.100000000000001" customHeight="1">
      <c r="A4376" s="645"/>
      <c r="B4376" s="643"/>
      <c r="C4376" s="643"/>
      <c r="D4376" s="643"/>
      <c r="E4376" s="643"/>
      <c r="F4376" s="643"/>
      <c r="G4376" s="643"/>
      <c r="H4376" s="643"/>
      <c r="I4376" s="643"/>
      <c r="J4376" s="643" t="s">
        <v>14990</v>
      </c>
      <c r="K4376" s="643"/>
      <c r="L4376" s="646" t="s">
        <v>15689</v>
      </c>
    </row>
    <row r="4377" spans="1:12">
      <c r="A4377" s="827" t="s">
        <v>14071</v>
      </c>
      <c r="B4377" s="828"/>
      <c r="C4377" s="828"/>
      <c r="D4377" s="828"/>
      <c r="E4377" s="828"/>
      <c r="F4377" s="828"/>
      <c r="G4377" s="828"/>
      <c r="H4377" s="828"/>
      <c r="I4377" s="641"/>
      <c r="J4377" s="641"/>
      <c r="K4377" s="641"/>
      <c r="L4377" s="642"/>
    </row>
    <row r="4378" spans="1:12" ht="17.100000000000001" customHeight="1">
      <c r="A4378" s="640" t="s">
        <v>14994</v>
      </c>
      <c r="B4378" s="643" t="s">
        <v>14089</v>
      </c>
      <c r="C4378" s="641" t="s">
        <v>14088</v>
      </c>
      <c r="D4378" s="641" t="s">
        <v>14087</v>
      </c>
      <c r="E4378" s="644" t="s">
        <v>14085</v>
      </c>
      <c r="F4378" s="829" t="s">
        <v>14083</v>
      </c>
      <c r="G4378" s="829"/>
      <c r="H4378" s="829" t="s">
        <v>14993</v>
      </c>
      <c r="I4378" s="829"/>
      <c r="J4378" s="829" t="s">
        <v>14082</v>
      </c>
      <c r="K4378" s="829"/>
      <c r="L4378" s="830"/>
    </row>
    <row r="4379" spans="1:12" ht="36" customHeight="1">
      <c r="A4379" s="664" t="s">
        <v>14073</v>
      </c>
      <c r="B4379" s="660" t="s">
        <v>14531</v>
      </c>
      <c r="C4379" s="659" t="s">
        <v>7</v>
      </c>
      <c r="D4379" s="659" t="s">
        <v>5925</v>
      </c>
      <c r="E4379" s="661" t="s">
        <v>49</v>
      </c>
      <c r="F4379" s="831" t="s">
        <v>15559</v>
      </c>
      <c r="G4379" s="831"/>
      <c r="H4379" s="831">
        <v>3</v>
      </c>
      <c r="I4379" s="831"/>
      <c r="J4379" s="832">
        <v>2.58</v>
      </c>
      <c r="K4379" s="832"/>
      <c r="L4379" s="833"/>
    </row>
    <row r="4380" spans="1:12" ht="24" customHeight="1">
      <c r="A4380" s="664" t="s">
        <v>14073</v>
      </c>
      <c r="B4380" s="660" t="s">
        <v>14528</v>
      </c>
      <c r="C4380" s="659" t="s">
        <v>7</v>
      </c>
      <c r="D4380" s="659" t="s">
        <v>8517</v>
      </c>
      <c r="E4380" s="661" t="s">
        <v>49</v>
      </c>
      <c r="F4380" s="831" t="s">
        <v>15679</v>
      </c>
      <c r="G4380" s="831"/>
      <c r="H4380" s="831">
        <v>1</v>
      </c>
      <c r="I4380" s="831"/>
      <c r="J4380" s="832">
        <v>55.58</v>
      </c>
      <c r="K4380" s="832"/>
      <c r="L4380" s="833"/>
    </row>
    <row r="4381" spans="1:12" ht="17.100000000000001" customHeight="1">
      <c r="A4381" s="645"/>
      <c r="B4381" s="643"/>
      <c r="C4381" s="643"/>
      <c r="D4381" s="643"/>
      <c r="E4381" s="643"/>
      <c r="F4381" s="643"/>
      <c r="G4381" s="643"/>
      <c r="H4381" s="643"/>
      <c r="I4381" s="643"/>
      <c r="J4381" s="643" t="s">
        <v>14990</v>
      </c>
      <c r="K4381" s="643"/>
      <c r="L4381" s="646" t="s">
        <v>15688</v>
      </c>
    </row>
    <row r="4382" spans="1:12">
      <c r="A4382" s="827" t="s">
        <v>14094</v>
      </c>
      <c r="B4382" s="828"/>
      <c r="C4382" s="828"/>
      <c r="D4382" s="828"/>
      <c r="E4382" s="828"/>
      <c r="F4382" s="828"/>
      <c r="G4382" s="828"/>
      <c r="H4382" s="828"/>
      <c r="I4382" s="641"/>
      <c r="J4382" s="641"/>
      <c r="K4382" s="641"/>
      <c r="L4382" s="642"/>
    </row>
    <row r="4383" spans="1:12" ht="17.100000000000001" customHeight="1">
      <c r="A4383" s="640" t="s">
        <v>14994</v>
      </c>
      <c r="B4383" s="643" t="s">
        <v>14089</v>
      </c>
      <c r="C4383" s="641" t="s">
        <v>14088</v>
      </c>
      <c r="D4383" s="641" t="s">
        <v>14087</v>
      </c>
      <c r="E4383" s="644" t="s">
        <v>14085</v>
      </c>
      <c r="F4383" s="829" t="s">
        <v>14083</v>
      </c>
      <c r="G4383" s="829"/>
      <c r="H4383" s="829" t="s">
        <v>14993</v>
      </c>
      <c r="I4383" s="829"/>
      <c r="J4383" s="829" t="s">
        <v>14082</v>
      </c>
      <c r="K4383" s="829"/>
      <c r="L4383" s="830"/>
    </row>
    <row r="4384" spans="1:12" ht="24" customHeight="1">
      <c r="A4384" s="664" t="s">
        <v>14073</v>
      </c>
      <c r="B4384" s="660" t="s">
        <v>14095</v>
      </c>
      <c r="C4384" s="659" t="s">
        <v>7</v>
      </c>
      <c r="D4384" s="659" t="s">
        <v>11736</v>
      </c>
      <c r="E4384" s="661" t="s">
        <v>26</v>
      </c>
      <c r="F4384" s="831" t="s">
        <v>14996</v>
      </c>
      <c r="G4384" s="831"/>
      <c r="H4384" s="831">
        <v>0.39684009999999997</v>
      </c>
      <c r="I4384" s="831"/>
      <c r="J4384" s="832">
        <v>0.28179999999999999</v>
      </c>
      <c r="K4384" s="832"/>
      <c r="L4384" s="833"/>
    </row>
    <row r="4385" spans="1:12" ht="17.100000000000001" customHeight="1">
      <c r="A4385" s="645"/>
      <c r="B4385" s="643"/>
      <c r="C4385" s="643"/>
      <c r="D4385" s="643"/>
      <c r="E4385" s="643"/>
      <c r="F4385" s="643"/>
      <c r="G4385" s="643"/>
      <c r="H4385" s="643"/>
      <c r="I4385" s="643"/>
      <c r="J4385" s="643" t="s">
        <v>14990</v>
      </c>
      <c r="K4385" s="643"/>
      <c r="L4385" s="646" t="s">
        <v>15131</v>
      </c>
    </row>
    <row r="4386" spans="1:12">
      <c r="A4386" s="827" t="s">
        <v>14096</v>
      </c>
      <c r="B4386" s="828"/>
      <c r="C4386" s="828"/>
      <c r="D4386" s="828"/>
      <c r="E4386" s="828"/>
      <c r="F4386" s="828"/>
      <c r="G4386" s="828"/>
      <c r="H4386" s="828"/>
      <c r="I4386" s="641"/>
      <c r="J4386" s="641"/>
      <c r="K4386" s="641"/>
      <c r="L4386" s="642"/>
    </row>
    <row r="4387" spans="1:12" ht="17.100000000000001" customHeight="1">
      <c r="A4387" s="640" t="s">
        <v>14994</v>
      </c>
      <c r="B4387" s="643" t="s">
        <v>14089</v>
      </c>
      <c r="C4387" s="641" t="s">
        <v>14088</v>
      </c>
      <c r="D4387" s="641" t="s">
        <v>14087</v>
      </c>
      <c r="E4387" s="644" t="s">
        <v>14085</v>
      </c>
      <c r="F4387" s="829" t="s">
        <v>14083</v>
      </c>
      <c r="G4387" s="829"/>
      <c r="H4387" s="829" t="s">
        <v>14993</v>
      </c>
      <c r="I4387" s="829"/>
      <c r="J4387" s="829" t="s">
        <v>14082</v>
      </c>
      <c r="K4387" s="829"/>
      <c r="L4387" s="830"/>
    </row>
    <row r="4388" spans="1:12" ht="24" customHeight="1">
      <c r="A4388" s="664" t="s">
        <v>14073</v>
      </c>
      <c r="B4388" s="660" t="s">
        <v>14097</v>
      </c>
      <c r="C4388" s="659" t="s">
        <v>7</v>
      </c>
      <c r="D4388" s="659" t="s">
        <v>11676</v>
      </c>
      <c r="E4388" s="661" t="s">
        <v>26</v>
      </c>
      <c r="F4388" s="831" t="s">
        <v>14995</v>
      </c>
      <c r="G4388" s="831"/>
      <c r="H4388" s="831">
        <v>0.39684009999999997</v>
      </c>
      <c r="I4388" s="831"/>
      <c r="J4388" s="832">
        <v>2.7799999999999998E-2</v>
      </c>
      <c r="K4388" s="832"/>
      <c r="L4388" s="833"/>
    </row>
    <row r="4389" spans="1:12" ht="17.100000000000001" customHeight="1">
      <c r="A4389" s="645"/>
      <c r="B4389" s="643"/>
      <c r="C4389" s="643"/>
      <c r="D4389" s="643"/>
      <c r="E4389" s="643"/>
      <c r="F4389" s="643"/>
      <c r="G4389" s="643"/>
      <c r="H4389" s="643"/>
      <c r="I4389" s="643"/>
      <c r="J4389" s="643" t="s">
        <v>14990</v>
      </c>
      <c r="K4389" s="643"/>
      <c r="L4389" s="646" t="s">
        <v>15083</v>
      </c>
    </row>
    <row r="4390" spans="1:12">
      <c r="A4390" s="827" t="s">
        <v>14100</v>
      </c>
      <c r="B4390" s="828"/>
      <c r="C4390" s="828"/>
      <c r="D4390" s="828"/>
      <c r="E4390" s="828"/>
      <c r="F4390" s="828"/>
      <c r="G4390" s="828"/>
      <c r="H4390" s="828"/>
      <c r="I4390" s="641"/>
      <c r="J4390" s="641"/>
      <c r="K4390" s="641"/>
      <c r="L4390" s="642"/>
    </row>
    <row r="4391" spans="1:12" ht="17.100000000000001" customHeight="1">
      <c r="A4391" s="640" t="s">
        <v>14994</v>
      </c>
      <c r="B4391" s="643" t="s">
        <v>14089</v>
      </c>
      <c r="C4391" s="641" t="s">
        <v>14088</v>
      </c>
      <c r="D4391" s="641" t="s">
        <v>14087</v>
      </c>
      <c r="E4391" s="644" t="s">
        <v>14085</v>
      </c>
      <c r="F4391" s="829" t="s">
        <v>14083</v>
      </c>
      <c r="G4391" s="829"/>
      <c r="H4391" s="829" t="s">
        <v>14993</v>
      </c>
      <c r="I4391" s="829"/>
      <c r="J4391" s="829" t="s">
        <v>14082</v>
      </c>
      <c r="K4391" s="829"/>
      <c r="L4391" s="830"/>
    </row>
    <row r="4392" spans="1:12" ht="24" customHeight="1">
      <c r="A4392" s="664" t="s">
        <v>14073</v>
      </c>
      <c r="B4392" s="660" t="s">
        <v>14103</v>
      </c>
      <c r="C4392" s="659" t="s">
        <v>7</v>
      </c>
      <c r="D4392" s="659" t="s">
        <v>11501</v>
      </c>
      <c r="E4392" s="661" t="s">
        <v>26</v>
      </c>
      <c r="F4392" s="831" t="s">
        <v>14992</v>
      </c>
      <c r="G4392" s="831"/>
      <c r="H4392" s="831">
        <v>0.39684009999999997</v>
      </c>
      <c r="I4392" s="831"/>
      <c r="J4392" s="832">
        <v>0.873</v>
      </c>
      <c r="K4392" s="832"/>
      <c r="L4392" s="833"/>
    </row>
    <row r="4393" spans="1:12" ht="24" customHeight="1">
      <c r="A4393" s="664" t="s">
        <v>14073</v>
      </c>
      <c r="B4393" s="660" t="s">
        <v>14101</v>
      </c>
      <c r="C4393" s="659" t="s">
        <v>7</v>
      </c>
      <c r="D4393" s="659" t="s">
        <v>11582</v>
      </c>
      <c r="E4393" s="661" t="s">
        <v>26</v>
      </c>
      <c r="F4393" s="831" t="s">
        <v>14991</v>
      </c>
      <c r="G4393" s="831"/>
      <c r="H4393" s="831">
        <v>0.39684009999999997</v>
      </c>
      <c r="I4393" s="831"/>
      <c r="J4393" s="832">
        <v>0.1389</v>
      </c>
      <c r="K4393" s="832"/>
      <c r="L4393" s="833"/>
    </row>
    <row r="4394" spans="1:12" ht="17.100000000000001" customHeight="1">
      <c r="A4394" s="645"/>
      <c r="B4394" s="643"/>
      <c r="C4394" s="643"/>
      <c r="D4394" s="643"/>
      <c r="E4394" s="643"/>
      <c r="F4394" s="643"/>
      <c r="G4394" s="643"/>
      <c r="H4394" s="643"/>
      <c r="I4394" s="643"/>
      <c r="J4394" s="643" t="s">
        <v>14990</v>
      </c>
      <c r="K4394" s="643"/>
      <c r="L4394" s="646" t="s">
        <v>15687</v>
      </c>
    </row>
    <row r="4395" spans="1:12" ht="17.100000000000001" customHeight="1">
      <c r="A4395" s="640" t="s">
        <v>14988</v>
      </c>
      <c r="B4395" s="641"/>
      <c r="C4395" s="641"/>
      <c r="D4395" s="641"/>
      <c r="E4395" s="641"/>
      <c r="F4395" s="641"/>
      <c r="G4395" s="641"/>
      <c r="H4395" s="641"/>
      <c r="I4395" s="641"/>
      <c r="J4395" s="641"/>
      <c r="K4395" s="641"/>
      <c r="L4395" s="642"/>
    </row>
    <row r="4396" spans="1:12" ht="17.100000000000001" customHeight="1">
      <c r="A4396" s="645"/>
      <c r="B4396" s="643"/>
      <c r="C4396" s="643"/>
      <c r="D4396" s="643"/>
      <c r="E4396" s="643"/>
      <c r="F4396" s="643"/>
      <c r="G4396" s="643"/>
      <c r="H4396" s="643"/>
      <c r="I4396" s="643"/>
      <c r="J4396" s="643" t="s">
        <v>14987</v>
      </c>
      <c r="K4396" s="643"/>
      <c r="L4396" s="646" t="s">
        <v>15686</v>
      </c>
    </row>
    <row r="4397" spans="1:12" ht="17.100000000000001" customHeight="1">
      <c r="A4397" s="645"/>
      <c r="B4397" s="643"/>
      <c r="C4397" s="643"/>
      <c r="D4397" s="643"/>
      <c r="E4397" s="643"/>
      <c r="F4397" s="643"/>
      <c r="G4397" s="643"/>
      <c r="H4397" s="643"/>
      <c r="I4397" s="643"/>
      <c r="J4397" s="643" t="s">
        <v>14985</v>
      </c>
      <c r="K4397" s="643" t="s">
        <v>14984</v>
      </c>
      <c r="L4397" s="646" t="s">
        <v>15685</v>
      </c>
    </row>
    <row r="4398" spans="1:12" ht="17.100000000000001" customHeight="1">
      <c r="A4398" s="645"/>
      <c r="B4398" s="643"/>
      <c r="C4398" s="643"/>
      <c r="D4398" s="643"/>
      <c r="E4398" s="643"/>
      <c r="F4398" s="643"/>
      <c r="G4398" s="643"/>
      <c r="H4398" s="643"/>
      <c r="I4398" s="643"/>
      <c r="J4398" s="643" t="s">
        <v>14982</v>
      </c>
      <c r="K4398" s="643"/>
      <c r="L4398" s="646" t="s">
        <v>15684</v>
      </c>
    </row>
    <row r="4399" spans="1:12" ht="17.100000000000001" customHeight="1">
      <c r="A4399" s="645"/>
      <c r="B4399" s="643"/>
      <c r="C4399" s="643"/>
      <c r="D4399" s="643"/>
      <c r="E4399" s="643"/>
      <c r="F4399" s="643"/>
      <c r="G4399" s="643"/>
      <c r="H4399" s="643"/>
      <c r="I4399" s="643"/>
      <c r="J4399" s="643" t="s">
        <v>14980</v>
      </c>
      <c r="K4399" s="643" t="s">
        <v>14873</v>
      </c>
      <c r="L4399" s="646" t="s">
        <v>15683</v>
      </c>
    </row>
    <row r="4400" spans="1:12" ht="17.100000000000001" customHeight="1">
      <c r="A4400" s="645"/>
      <c r="B4400" s="643"/>
      <c r="C4400" s="643"/>
      <c r="D4400" s="643"/>
      <c r="E4400" s="643"/>
      <c r="F4400" s="643"/>
      <c r="G4400" s="643"/>
      <c r="H4400" s="643"/>
      <c r="I4400" s="643"/>
      <c r="J4400" s="643" t="s">
        <v>14978</v>
      </c>
      <c r="K4400" s="643"/>
      <c r="L4400" s="646" t="s">
        <v>15682</v>
      </c>
    </row>
    <row r="4401" spans="1:12" ht="30" customHeight="1">
      <c r="A4401" s="647"/>
      <c r="B4401" s="644"/>
      <c r="C4401" s="644"/>
      <c r="D4401" s="644"/>
      <c r="E4401" s="644"/>
      <c r="F4401" s="644"/>
      <c r="G4401" s="644"/>
      <c r="H4401" s="644"/>
      <c r="I4401" s="644"/>
      <c r="J4401" s="644"/>
      <c r="K4401" s="644"/>
      <c r="L4401" s="648"/>
    </row>
    <row r="4402" spans="1:12" ht="24" customHeight="1">
      <c r="A4402" s="662" t="s">
        <v>15681</v>
      </c>
      <c r="B4402" s="657" t="s">
        <v>14529</v>
      </c>
      <c r="C4402" s="656" t="s">
        <v>7</v>
      </c>
      <c r="D4402" s="656" t="s">
        <v>726</v>
      </c>
      <c r="E4402" s="658" t="s">
        <v>49</v>
      </c>
      <c r="F4402" s="657"/>
      <c r="G4402" s="657"/>
      <c r="H4402" s="657"/>
      <c r="I4402" s="657"/>
      <c r="J4402" s="657"/>
      <c r="K4402" s="657"/>
      <c r="L4402" s="663"/>
    </row>
    <row r="4403" spans="1:12">
      <c r="A4403" s="827" t="s">
        <v>14098</v>
      </c>
      <c r="B4403" s="828"/>
      <c r="C4403" s="828"/>
      <c r="D4403" s="828"/>
      <c r="E4403" s="828"/>
      <c r="F4403" s="828"/>
      <c r="G4403" s="828"/>
      <c r="H4403" s="828"/>
      <c r="I4403" s="641"/>
      <c r="J4403" s="641"/>
      <c r="K4403" s="641"/>
      <c r="L4403" s="642"/>
    </row>
    <row r="4404" spans="1:12" ht="17.100000000000001" customHeight="1">
      <c r="A4404" s="640" t="s">
        <v>14994</v>
      </c>
      <c r="B4404" s="643" t="s">
        <v>14089</v>
      </c>
      <c r="C4404" s="641" t="s">
        <v>14088</v>
      </c>
      <c r="D4404" s="641" t="s">
        <v>14087</v>
      </c>
      <c r="E4404" s="644" t="s">
        <v>14085</v>
      </c>
      <c r="F4404" s="829" t="s">
        <v>14083</v>
      </c>
      <c r="G4404" s="829"/>
      <c r="H4404" s="829" t="s">
        <v>14993</v>
      </c>
      <c r="I4404" s="829"/>
      <c r="J4404" s="829" t="s">
        <v>14082</v>
      </c>
      <c r="K4404" s="829"/>
      <c r="L4404" s="830"/>
    </row>
    <row r="4405" spans="1:12" ht="24" customHeight="1">
      <c r="A4405" s="664" t="s">
        <v>14073</v>
      </c>
      <c r="B4405" s="660" t="s">
        <v>14281</v>
      </c>
      <c r="C4405" s="659" t="s">
        <v>7</v>
      </c>
      <c r="D4405" s="659" t="s">
        <v>11562</v>
      </c>
      <c r="E4405" s="661" t="s">
        <v>26</v>
      </c>
      <c r="F4405" s="831" t="s">
        <v>15044</v>
      </c>
      <c r="G4405" s="831"/>
      <c r="H4405" s="831">
        <v>0.54467169999999998</v>
      </c>
      <c r="I4405" s="831"/>
      <c r="J4405" s="832">
        <v>0.50649999999999995</v>
      </c>
      <c r="K4405" s="832"/>
      <c r="L4405" s="833"/>
    </row>
    <row r="4406" spans="1:12" ht="24" customHeight="1">
      <c r="A4406" s="664" t="s">
        <v>14073</v>
      </c>
      <c r="B4406" s="660" t="s">
        <v>14280</v>
      </c>
      <c r="C4406" s="659" t="s">
        <v>7</v>
      </c>
      <c r="D4406" s="659" t="s">
        <v>11588</v>
      </c>
      <c r="E4406" s="661" t="s">
        <v>26</v>
      </c>
      <c r="F4406" s="831" t="s">
        <v>15043</v>
      </c>
      <c r="G4406" s="831"/>
      <c r="H4406" s="831">
        <v>0.54467169999999998</v>
      </c>
      <c r="I4406" s="831"/>
      <c r="J4406" s="832">
        <v>0.29959999999999998</v>
      </c>
      <c r="K4406" s="832"/>
      <c r="L4406" s="833"/>
    </row>
    <row r="4407" spans="1:12" ht="17.100000000000001" customHeight="1">
      <c r="A4407" s="645"/>
      <c r="B4407" s="643"/>
      <c r="C4407" s="643"/>
      <c r="D4407" s="643"/>
      <c r="E4407" s="643"/>
      <c r="F4407" s="643"/>
      <c r="G4407" s="643"/>
      <c r="H4407" s="643"/>
      <c r="I4407" s="643"/>
      <c r="J4407" s="643" t="s">
        <v>14990</v>
      </c>
      <c r="K4407" s="643"/>
      <c r="L4407" s="646" t="s">
        <v>15186</v>
      </c>
    </row>
    <row r="4408" spans="1:12">
      <c r="A4408" s="827" t="s">
        <v>14092</v>
      </c>
      <c r="B4408" s="828"/>
      <c r="C4408" s="828"/>
      <c r="D4408" s="828"/>
      <c r="E4408" s="828"/>
      <c r="F4408" s="828"/>
      <c r="G4408" s="828"/>
      <c r="H4408" s="828"/>
      <c r="I4408" s="641"/>
      <c r="J4408" s="641"/>
      <c r="K4408" s="641"/>
      <c r="L4408" s="642"/>
    </row>
    <row r="4409" spans="1:12" ht="17.100000000000001" customHeight="1">
      <c r="A4409" s="640" t="s">
        <v>14994</v>
      </c>
      <c r="B4409" s="643" t="s">
        <v>14089</v>
      </c>
      <c r="C4409" s="641" t="s">
        <v>14088</v>
      </c>
      <c r="D4409" s="641" t="s">
        <v>14087</v>
      </c>
      <c r="E4409" s="644" t="s">
        <v>14085</v>
      </c>
      <c r="F4409" s="829" t="s">
        <v>14083</v>
      </c>
      <c r="G4409" s="829"/>
      <c r="H4409" s="829" t="s">
        <v>14993</v>
      </c>
      <c r="I4409" s="829"/>
      <c r="J4409" s="829" t="s">
        <v>14082</v>
      </c>
      <c r="K4409" s="829"/>
      <c r="L4409" s="830"/>
    </row>
    <row r="4410" spans="1:12" ht="24" customHeight="1">
      <c r="A4410" s="664" t="s">
        <v>14073</v>
      </c>
      <c r="B4410" s="660" t="s">
        <v>14292</v>
      </c>
      <c r="C4410" s="659" t="s">
        <v>7</v>
      </c>
      <c r="D4410" s="659" t="s">
        <v>5474</v>
      </c>
      <c r="E4410" s="661" t="s">
        <v>26</v>
      </c>
      <c r="F4410" s="831" t="s">
        <v>15041</v>
      </c>
      <c r="G4410" s="831"/>
      <c r="H4410" s="831">
        <v>0.27919640000000001</v>
      </c>
      <c r="I4410" s="831"/>
      <c r="J4410" s="832">
        <v>1.4098999999999999</v>
      </c>
      <c r="K4410" s="832"/>
      <c r="L4410" s="833"/>
    </row>
    <row r="4411" spans="1:12" ht="24" customHeight="1">
      <c r="A4411" s="664" t="s">
        <v>14073</v>
      </c>
      <c r="B4411" s="660" t="s">
        <v>14282</v>
      </c>
      <c r="C4411" s="659" t="s">
        <v>7</v>
      </c>
      <c r="D4411" s="659" t="s">
        <v>6139</v>
      </c>
      <c r="E4411" s="661" t="s">
        <v>26</v>
      </c>
      <c r="F4411" s="831" t="s">
        <v>15040</v>
      </c>
      <c r="G4411" s="831"/>
      <c r="H4411" s="831">
        <v>0.27919640000000001</v>
      </c>
      <c r="I4411" s="831"/>
      <c r="J4411" s="832">
        <v>2.0074000000000001</v>
      </c>
      <c r="K4411" s="832"/>
      <c r="L4411" s="833"/>
    </row>
    <row r="4412" spans="1:12" ht="17.100000000000001" customHeight="1">
      <c r="A4412" s="645"/>
      <c r="B4412" s="643"/>
      <c r="C4412" s="643"/>
      <c r="D4412" s="643"/>
      <c r="E4412" s="643"/>
      <c r="F4412" s="643"/>
      <c r="G4412" s="643"/>
      <c r="H4412" s="643"/>
      <c r="I4412" s="643"/>
      <c r="J4412" s="643" t="s">
        <v>14990</v>
      </c>
      <c r="K4412" s="643"/>
      <c r="L4412" s="646" t="s">
        <v>15680</v>
      </c>
    </row>
    <row r="4413" spans="1:12">
      <c r="A4413" s="827" t="s">
        <v>14071</v>
      </c>
      <c r="B4413" s="828"/>
      <c r="C4413" s="828"/>
      <c r="D4413" s="828"/>
      <c r="E4413" s="828"/>
      <c r="F4413" s="828"/>
      <c r="G4413" s="828"/>
      <c r="H4413" s="828"/>
      <c r="I4413" s="641"/>
      <c r="J4413" s="641"/>
      <c r="K4413" s="641"/>
      <c r="L4413" s="642"/>
    </row>
    <row r="4414" spans="1:12" ht="17.100000000000001" customHeight="1">
      <c r="A4414" s="640" t="s">
        <v>14994</v>
      </c>
      <c r="B4414" s="643" t="s">
        <v>14089</v>
      </c>
      <c r="C4414" s="641" t="s">
        <v>14088</v>
      </c>
      <c r="D4414" s="641" t="s">
        <v>14087</v>
      </c>
      <c r="E4414" s="644" t="s">
        <v>14085</v>
      </c>
      <c r="F4414" s="829" t="s">
        <v>14083</v>
      </c>
      <c r="G4414" s="829"/>
      <c r="H4414" s="829" t="s">
        <v>14993</v>
      </c>
      <c r="I4414" s="829"/>
      <c r="J4414" s="829" t="s">
        <v>14082</v>
      </c>
      <c r="K4414" s="829"/>
      <c r="L4414" s="830"/>
    </row>
    <row r="4415" spans="1:12" ht="36" customHeight="1">
      <c r="A4415" s="664" t="s">
        <v>14073</v>
      </c>
      <c r="B4415" s="660" t="s">
        <v>14527</v>
      </c>
      <c r="C4415" s="659" t="s">
        <v>7</v>
      </c>
      <c r="D4415" s="659" t="s">
        <v>5926</v>
      </c>
      <c r="E4415" s="661" t="s">
        <v>49</v>
      </c>
      <c r="F4415" s="831" t="s">
        <v>15058</v>
      </c>
      <c r="G4415" s="831"/>
      <c r="H4415" s="831">
        <v>3</v>
      </c>
      <c r="I4415" s="831"/>
      <c r="J4415" s="832">
        <v>3.06</v>
      </c>
      <c r="K4415" s="832"/>
      <c r="L4415" s="833"/>
    </row>
    <row r="4416" spans="1:12" ht="24" customHeight="1">
      <c r="A4416" s="664" t="s">
        <v>14073</v>
      </c>
      <c r="B4416" s="660" t="s">
        <v>14528</v>
      </c>
      <c r="C4416" s="659" t="s">
        <v>7</v>
      </c>
      <c r="D4416" s="659" t="s">
        <v>8517</v>
      </c>
      <c r="E4416" s="661" t="s">
        <v>49</v>
      </c>
      <c r="F4416" s="831" t="s">
        <v>15679</v>
      </c>
      <c r="G4416" s="831"/>
      <c r="H4416" s="831">
        <v>1</v>
      </c>
      <c r="I4416" s="831"/>
      <c r="J4416" s="832">
        <v>55.58</v>
      </c>
      <c r="K4416" s="832"/>
      <c r="L4416" s="833"/>
    </row>
    <row r="4417" spans="1:12" ht="17.100000000000001" customHeight="1">
      <c r="A4417" s="645"/>
      <c r="B4417" s="643"/>
      <c r="C4417" s="643"/>
      <c r="D4417" s="643"/>
      <c r="E4417" s="643"/>
      <c r="F4417" s="643"/>
      <c r="G4417" s="643"/>
      <c r="H4417" s="643"/>
      <c r="I4417" s="643"/>
      <c r="J4417" s="643" t="s">
        <v>14990</v>
      </c>
      <c r="K4417" s="643"/>
      <c r="L4417" s="646" t="s">
        <v>15678</v>
      </c>
    </row>
    <row r="4418" spans="1:12">
      <c r="A4418" s="827" t="s">
        <v>14094</v>
      </c>
      <c r="B4418" s="828"/>
      <c r="C4418" s="828"/>
      <c r="D4418" s="828"/>
      <c r="E4418" s="828"/>
      <c r="F4418" s="828"/>
      <c r="G4418" s="828"/>
      <c r="H4418" s="828"/>
      <c r="I4418" s="641"/>
      <c r="J4418" s="641"/>
      <c r="K4418" s="641"/>
      <c r="L4418" s="642"/>
    </row>
    <row r="4419" spans="1:12" ht="17.100000000000001" customHeight="1">
      <c r="A4419" s="640" t="s">
        <v>14994</v>
      </c>
      <c r="B4419" s="643" t="s">
        <v>14089</v>
      </c>
      <c r="C4419" s="641" t="s">
        <v>14088</v>
      </c>
      <c r="D4419" s="641" t="s">
        <v>14087</v>
      </c>
      <c r="E4419" s="644" t="s">
        <v>14085</v>
      </c>
      <c r="F4419" s="829" t="s">
        <v>14083</v>
      </c>
      <c r="G4419" s="829"/>
      <c r="H4419" s="829" t="s">
        <v>14993</v>
      </c>
      <c r="I4419" s="829"/>
      <c r="J4419" s="829" t="s">
        <v>14082</v>
      </c>
      <c r="K4419" s="829"/>
      <c r="L4419" s="830"/>
    </row>
    <row r="4420" spans="1:12" ht="24" customHeight="1">
      <c r="A4420" s="664" t="s">
        <v>14073</v>
      </c>
      <c r="B4420" s="660" t="s">
        <v>14095</v>
      </c>
      <c r="C4420" s="659" t="s">
        <v>7</v>
      </c>
      <c r="D4420" s="659" t="s">
        <v>11736</v>
      </c>
      <c r="E4420" s="661" t="s">
        <v>26</v>
      </c>
      <c r="F4420" s="831" t="s">
        <v>14996</v>
      </c>
      <c r="G4420" s="831"/>
      <c r="H4420" s="831">
        <v>0.54467169999999998</v>
      </c>
      <c r="I4420" s="831"/>
      <c r="J4420" s="832">
        <v>0.38669999999999999</v>
      </c>
      <c r="K4420" s="832"/>
      <c r="L4420" s="833"/>
    </row>
    <row r="4421" spans="1:12" ht="17.100000000000001" customHeight="1">
      <c r="A4421" s="645"/>
      <c r="B4421" s="643"/>
      <c r="C4421" s="643"/>
      <c r="D4421" s="643"/>
      <c r="E4421" s="643"/>
      <c r="F4421" s="643"/>
      <c r="G4421" s="643"/>
      <c r="H4421" s="643"/>
      <c r="I4421" s="643"/>
      <c r="J4421" s="643" t="s">
        <v>14990</v>
      </c>
      <c r="K4421" s="643"/>
      <c r="L4421" s="646" t="s">
        <v>15210</v>
      </c>
    </row>
    <row r="4422" spans="1:12">
      <c r="A4422" s="827" t="s">
        <v>14096</v>
      </c>
      <c r="B4422" s="828"/>
      <c r="C4422" s="828"/>
      <c r="D4422" s="828"/>
      <c r="E4422" s="828"/>
      <c r="F4422" s="828"/>
      <c r="G4422" s="828"/>
      <c r="H4422" s="828"/>
      <c r="I4422" s="641"/>
      <c r="J4422" s="641"/>
      <c r="K4422" s="641"/>
      <c r="L4422" s="642"/>
    </row>
    <row r="4423" spans="1:12" ht="17.100000000000001" customHeight="1">
      <c r="A4423" s="640" t="s">
        <v>14994</v>
      </c>
      <c r="B4423" s="643" t="s">
        <v>14089</v>
      </c>
      <c r="C4423" s="641" t="s">
        <v>14088</v>
      </c>
      <c r="D4423" s="641" t="s">
        <v>14087</v>
      </c>
      <c r="E4423" s="644" t="s">
        <v>14085</v>
      </c>
      <c r="F4423" s="829" t="s">
        <v>14083</v>
      </c>
      <c r="G4423" s="829"/>
      <c r="H4423" s="829" t="s">
        <v>14993</v>
      </c>
      <c r="I4423" s="829"/>
      <c r="J4423" s="829" t="s">
        <v>14082</v>
      </c>
      <c r="K4423" s="829"/>
      <c r="L4423" s="830"/>
    </row>
    <row r="4424" spans="1:12" ht="24" customHeight="1">
      <c r="A4424" s="664" t="s">
        <v>14073</v>
      </c>
      <c r="B4424" s="660" t="s">
        <v>14097</v>
      </c>
      <c r="C4424" s="659" t="s">
        <v>7</v>
      </c>
      <c r="D4424" s="659" t="s">
        <v>11676</v>
      </c>
      <c r="E4424" s="661" t="s">
        <v>26</v>
      </c>
      <c r="F4424" s="831" t="s">
        <v>14995</v>
      </c>
      <c r="G4424" s="831"/>
      <c r="H4424" s="831">
        <v>0.54467169999999998</v>
      </c>
      <c r="I4424" s="831"/>
      <c r="J4424" s="832">
        <v>3.8100000000000002E-2</v>
      </c>
      <c r="K4424" s="832"/>
      <c r="L4424" s="833"/>
    </row>
    <row r="4425" spans="1:12" ht="17.100000000000001" customHeight="1">
      <c r="A4425" s="645"/>
      <c r="B4425" s="643"/>
      <c r="C4425" s="643"/>
      <c r="D4425" s="643"/>
      <c r="E4425" s="643"/>
      <c r="F4425" s="643"/>
      <c r="G4425" s="643"/>
      <c r="H4425" s="643"/>
      <c r="I4425" s="643"/>
      <c r="J4425" s="643" t="s">
        <v>14990</v>
      </c>
      <c r="K4425" s="643"/>
      <c r="L4425" s="646" t="s">
        <v>15150</v>
      </c>
    </row>
    <row r="4426" spans="1:12">
      <c r="A4426" s="827" t="s">
        <v>14100</v>
      </c>
      <c r="B4426" s="828"/>
      <c r="C4426" s="828"/>
      <c r="D4426" s="828"/>
      <c r="E4426" s="828"/>
      <c r="F4426" s="828"/>
      <c r="G4426" s="828"/>
      <c r="H4426" s="828"/>
      <c r="I4426" s="641"/>
      <c r="J4426" s="641"/>
      <c r="K4426" s="641"/>
      <c r="L4426" s="642"/>
    </row>
    <row r="4427" spans="1:12" ht="17.100000000000001" customHeight="1">
      <c r="A4427" s="640" t="s">
        <v>14994</v>
      </c>
      <c r="B4427" s="643" t="s">
        <v>14089</v>
      </c>
      <c r="C4427" s="641" t="s">
        <v>14088</v>
      </c>
      <c r="D4427" s="641" t="s">
        <v>14087</v>
      </c>
      <c r="E4427" s="644" t="s">
        <v>14085</v>
      </c>
      <c r="F4427" s="829" t="s">
        <v>14083</v>
      </c>
      <c r="G4427" s="829"/>
      <c r="H4427" s="829" t="s">
        <v>14993</v>
      </c>
      <c r="I4427" s="829"/>
      <c r="J4427" s="829" t="s">
        <v>14082</v>
      </c>
      <c r="K4427" s="829"/>
      <c r="L4427" s="830"/>
    </row>
    <row r="4428" spans="1:12" ht="24" customHeight="1">
      <c r="A4428" s="664" t="s">
        <v>14073</v>
      </c>
      <c r="B4428" s="660" t="s">
        <v>14103</v>
      </c>
      <c r="C4428" s="659" t="s">
        <v>7</v>
      </c>
      <c r="D4428" s="659" t="s">
        <v>11501</v>
      </c>
      <c r="E4428" s="661" t="s">
        <v>26</v>
      </c>
      <c r="F4428" s="831" t="s">
        <v>14992</v>
      </c>
      <c r="G4428" s="831"/>
      <c r="H4428" s="831">
        <v>0.54467169999999998</v>
      </c>
      <c r="I4428" s="831"/>
      <c r="J4428" s="832">
        <v>1.1982999999999999</v>
      </c>
      <c r="K4428" s="832"/>
      <c r="L4428" s="833"/>
    </row>
    <row r="4429" spans="1:12" ht="24" customHeight="1">
      <c r="A4429" s="664" t="s">
        <v>14073</v>
      </c>
      <c r="B4429" s="660" t="s">
        <v>14101</v>
      </c>
      <c r="C4429" s="659" t="s">
        <v>7</v>
      </c>
      <c r="D4429" s="659" t="s">
        <v>11582</v>
      </c>
      <c r="E4429" s="661" t="s">
        <v>26</v>
      </c>
      <c r="F4429" s="831" t="s">
        <v>14991</v>
      </c>
      <c r="G4429" s="831"/>
      <c r="H4429" s="831">
        <v>0.54467169999999998</v>
      </c>
      <c r="I4429" s="831"/>
      <c r="J4429" s="832">
        <v>0.19059999999999999</v>
      </c>
      <c r="K4429" s="832"/>
      <c r="L4429" s="833"/>
    </row>
    <row r="4430" spans="1:12" ht="17.100000000000001" customHeight="1">
      <c r="A4430" s="645"/>
      <c r="B4430" s="643"/>
      <c r="C4430" s="643"/>
      <c r="D4430" s="643"/>
      <c r="E4430" s="643"/>
      <c r="F4430" s="643"/>
      <c r="G4430" s="643"/>
      <c r="H4430" s="643"/>
      <c r="I4430" s="643"/>
      <c r="J4430" s="643" t="s">
        <v>14990</v>
      </c>
      <c r="K4430" s="643"/>
      <c r="L4430" s="646" t="s">
        <v>15659</v>
      </c>
    </row>
    <row r="4431" spans="1:12" ht="17.100000000000001" customHeight="1">
      <c r="A4431" s="640" t="s">
        <v>14988</v>
      </c>
      <c r="B4431" s="641"/>
      <c r="C4431" s="641"/>
      <c r="D4431" s="641"/>
      <c r="E4431" s="641"/>
      <c r="F4431" s="641"/>
      <c r="G4431" s="641"/>
      <c r="H4431" s="641"/>
      <c r="I4431" s="641"/>
      <c r="J4431" s="641"/>
      <c r="K4431" s="641"/>
      <c r="L4431" s="642"/>
    </row>
    <row r="4432" spans="1:12" ht="17.100000000000001" customHeight="1">
      <c r="A4432" s="645"/>
      <c r="B4432" s="643"/>
      <c r="C4432" s="643"/>
      <c r="D4432" s="643"/>
      <c r="E4432" s="643"/>
      <c r="F4432" s="643"/>
      <c r="G4432" s="643"/>
      <c r="H4432" s="643"/>
      <c r="I4432" s="643"/>
      <c r="J4432" s="643" t="s">
        <v>14987</v>
      </c>
      <c r="K4432" s="643"/>
      <c r="L4432" s="646" t="s">
        <v>15677</v>
      </c>
    </row>
    <row r="4433" spans="1:12" ht="17.100000000000001" customHeight="1">
      <c r="A4433" s="645"/>
      <c r="B4433" s="643"/>
      <c r="C4433" s="643"/>
      <c r="D4433" s="643"/>
      <c r="E4433" s="643"/>
      <c r="F4433" s="643"/>
      <c r="G4433" s="643"/>
      <c r="H4433" s="643"/>
      <c r="I4433" s="643"/>
      <c r="J4433" s="643" t="s">
        <v>14985</v>
      </c>
      <c r="K4433" s="643" t="s">
        <v>14984</v>
      </c>
      <c r="L4433" s="646" t="s">
        <v>15676</v>
      </c>
    </row>
    <row r="4434" spans="1:12" ht="17.100000000000001" customHeight="1">
      <c r="A4434" s="645"/>
      <c r="B4434" s="643"/>
      <c r="C4434" s="643"/>
      <c r="D4434" s="643"/>
      <c r="E4434" s="643"/>
      <c r="F4434" s="643"/>
      <c r="G4434" s="643"/>
      <c r="H4434" s="643"/>
      <c r="I4434" s="643"/>
      <c r="J4434" s="643" t="s">
        <v>14982</v>
      </c>
      <c r="K4434" s="643"/>
      <c r="L4434" s="646" t="s">
        <v>15675</v>
      </c>
    </row>
    <row r="4435" spans="1:12" ht="17.100000000000001" customHeight="1">
      <c r="A4435" s="645"/>
      <c r="B4435" s="643"/>
      <c r="C4435" s="643"/>
      <c r="D4435" s="643"/>
      <c r="E4435" s="643"/>
      <c r="F4435" s="643"/>
      <c r="G4435" s="643"/>
      <c r="H4435" s="643"/>
      <c r="I4435" s="643"/>
      <c r="J4435" s="643" t="s">
        <v>14980</v>
      </c>
      <c r="K4435" s="643" t="s">
        <v>14873</v>
      </c>
      <c r="L4435" s="646" t="s">
        <v>15674</v>
      </c>
    </row>
    <row r="4436" spans="1:12" ht="17.100000000000001" customHeight="1">
      <c r="A4436" s="645"/>
      <c r="B4436" s="643"/>
      <c r="C4436" s="643"/>
      <c r="D4436" s="643"/>
      <c r="E4436" s="643"/>
      <c r="F4436" s="643"/>
      <c r="G4436" s="643"/>
      <c r="H4436" s="643"/>
      <c r="I4436" s="643"/>
      <c r="J4436" s="643" t="s">
        <v>14978</v>
      </c>
      <c r="K4436" s="643"/>
      <c r="L4436" s="646" t="s">
        <v>15673</v>
      </c>
    </row>
    <row r="4437" spans="1:12" ht="30" customHeight="1">
      <c r="A4437" s="647"/>
      <c r="B4437" s="644"/>
      <c r="C4437" s="644"/>
      <c r="D4437" s="644"/>
      <c r="E4437" s="644"/>
      <c r="F4437" s="644"/>
      <c r="G4437" s="644"/>
      <c r="H4437" s="644"/>
      <c r="I4437" s="644"/>
      <c r="J4437" s="644"/>
      <c r="K4437" s="644"/>
      <c r="L4437" s="648"/>
    </row>
    <row r="4438" spans="1:12" ht="24" customHeight="1">
      <c r="A4438" s="662" t="s">
        <v>15672</v>
      </c>
      <c r="B4438" s="657" t="s">
        <v>14525</v>
      </c>
      <c r="C4438" s="656" t="s">
        <v>7</v>
      </c>
      <c r="D4438" s="656" t="s">
        <v>4604</v>
      </c>
      <c r="E4438" s="658" t="s">
        <v>49</v>
      </c>
      <c r="F4438" s="657"/>
      <c r="G4438" s="657"/>
      <c r="H4438" s="657"/>
      <c r="I4438" s="657"/>
      <c r="J4438" s="657"/>
      <c r="K4438" s="657"/>
      <c r="L4438" s="663"/>
    </row>
    <row r="4439" spans="1:12">
      <c r="A4439" s="827" t="s">
        <v>14098</v>
      </c>
      <c r="B4439" s="828"/>
      <c r="C4439" s="828"/>
      <c r="D4439" s="828"/>
      <c r="E4439" s="828"/>
      <c r="F4439" s="828"/>
      <c r="G4439" s="828"/>
      <c r="H4439" s="828"/>
      <c r="I4439" s="641"/>
      <c r="J4439" s="641"/>
      <c r="K4439" s="641"/>
      <c r="L4439" s="642"/>
    </row>
    <row r="4440" spans="1:12" ht="17.100000000000001" customHeight="1">
      <c r="A4440" s="640" t="s">
        <v>14994</v>
      </c>
      <c r="B4440" s="643" t="s">
        <v>14089</v>
      </c>
      <c r="C4440" s="641" t="s">
        <v>14088</v>
      </c>
      <c r="D4440" s="641" t="s">
        <v>14087</v>
      </c>
      <c r="E4440" s="644" t="s">
        <v>14085</v>
      </c>
      <c r="F4440" s="829" t="s">
        <v>14083</v>
      </c>
      <c r="G4440" s="829"/>
      <c r="H4440" s="829" t="s">
        <v>14993</v>
      </c>
      <c r="I4440" s="829"/>
      <c r="J4440" s="829" t="s">
        <v>14082</v>
      </c>
      <c r="K4440" s="829"/>
      <c r="L4440" s="830"/>
    </row>
    <row r="4441" spans="1:12" ht="24" customHeight="1">
      <c r="A4441" s="664" t="s">
        <v>14073</v>
      </c>
      <c r="B4441" s="660" t="s">
        <v>14281</v>
      </c>
      <c r="C4441" s="659" t="s">
        <v>7</v>
      </c>
      <c r="D4441" s="659" t="s">
        <v>11562</v>
      </c>
      <c r="E4441" s="661" t="s">
        <v>26</v>
      </c>
      <c r="F4441" s="831" t="s">
        <v>15044</v>
      </c>
      <c r="G4441" s="831"/>
      <c r="H4441" s="831">
        <v>0.79899209999999998</v>
      </c>
      <c r="I4441" s="831"/>
      <c r="J4441" s="832">
        <v>0.74309999999999998</v>
      </c>
      <c r="K4441" s="832"/>
      <c r="L4441" s="833"/>
    </row>
    <row r="4442" spans="1:12" ht="24" customHeight="1">
      <c r="A4442" s="664" t="s">
        <v>14073</v>
      </c>
      <c r="B4442" s="660" t="s">
        <v>14280</v>
      </c>
      <c r="C4442" s="659" t="s">
        <v>7</v>
      </c>
      <c r="D4442" s="659" t="s">
        <v>11588</v>
      </c>
      <c r="E4442" s="661" t="s">
        <v>26</v>
      </c>
      <c r="F4442" s="831" t="s">
        <v>15043</v>
      </c>
      <c r="G4442" s="831"/>
      <c r="H4442" s="831">
        <v>0.79899209999999998</v>
      </c>
      <c r="I4442" s="831"/>
      <c r="J4442" s="832">
        <v>0.43940000000000001</v>
      </c>
      <c r="K4442" s="832"/>
      <c r="L4442" s="833"/>
    </row>
    <row r="4443" spans="1:12" ht="17.100000000000001" customHeight="1">
      <c r="A4443" s="645"/>
      <c r="B4443" s="643"/>
      <c r="C4443" s="643"/>
      <c r="D4443" s="643"/>
      <c r="E4443" s="643"/>
      <c r="F4443" s="643"/>
      <c r="G4443" s="643"/>
      <c r="H4443" s="643"/>
      <c r="I4443" s="643"/>
      <c r="J4443" s="643" t="s">
        <v>14990</v>
      </c>
      <c r="K4443" s="643"/>
      <c r="L4443" s="646" t="s">
        <v>15042</v>
      </c>
    </row>
    <row r="4444" spans="1:12">
      <c r="A4444" s="827" t="s">
        <v>14092</v>
      </c>
      <c r="B4444" s="828"/>
      <c r="C4444" s="828"/>
      <c r="D4444" s="828"/>
      <c r="E4444" s="828"/>
      <c r="F4444" s="828"/>
      <c r="G4444" s="828"/>
      <c r="H4444" s="828"/>
      <c r="I4444" s="641"/>
      <c r="J4444" s="641"/>
      <c r="K4444" s="641"/>
      <c r="L4444" s="642"/>
    </row>
    <row r="4445" spans="1:12" ht="17.100000000000001" customHeight="1">
      <c r="A4445" s="640" t="s">
        <v>14994</v>
      </c>
      <c r="B4445" s="643" t="s">
        <v>14089</v>
      </c>
      <c r="C4445" s="641" t="s">
        <v>14088</v>
      </c>
      <c r="D4445" s="641" t="s">
        <v>14087</v>
      </c>
      <c r="E4445" s="644" t="s">
        <v>14085</v>
      </c>
      <c r="F4445" s="829" t="s">
        <v>14083</v>
      </c>
      <c r="G4445" s="829"/>
      <c r="H4445" s="829" t="s">
        <v>14993</v>
      </c>
      <c r="I4445" s="829"/>
      <c r="J4445" s="829" t="s">
        <v>14082</v>
      </c>
      <c r="K4445" s="829"/>
      <c r="L4445" s="830"/>
    </row>
    <row r="4446" spans="1:12" ht="24" customHeight="1">
      <c r="A4446" s="664" t="s">
        <v>14073</v>
      </c>
      <c r="B4446" s="660" t="s">
        <v>14292</v>
      </c>
      <c r="C4446" s="659" t="s">
        <v>7</v>
      </c>
      <c r="D4446" s="659" t="s">
        <v>5474</v>
      </c>
      <c r="E4446" s="661" t="s">
        <v>26</v>
      </c>
      <c r="F4446" s="831" t="s">
        <v>15041</v>
      </c>
      <c r="G4446" s="831"/>
      <c r="H4446" s="831">
        <v>0.40925129999999998</v>
      </c>
      <c r="I4446" s="831"/>
      <c r="J4446" s="832">
        <v>2.0667</v>
      </c>
      <c r="K4446" s="832"/>
      <c r="L4446" s="833"/>
    </row>
    <row r="4447" spans="1:12" ht="24" customHeight="1">
      <c r="A4447" s="664" t="s">
        <v>14073</v>
      </c>
      <c r="B4447" s="660" t="s">
        <v>14282</v>
      </c>
      <c r="C4447" s="659" t="s">
        <v>7</v>
      </c>
      <c r="D4447" s="659" t="s">
        <v>6139</v>
      </c>
      <c r="E4447" s="661" t="s">
        <v>26</v>
      </c>
      <c r="F4447" s="831" t="s">
        <v>15040</v>
      </c>
      <c r="G4447" s="831"/>
      <c r="H4447" s="831">
        <v>0.40925129999999998</v>
      </c>
      <c r="I4447" s="831"/>
      <c r="J4447" s="832">
        <v>2.9424999999999999</v>
      </c>
      <c r="K4447" s="832"/>
      <c r="L4447" s="833"/>
    </row>
    <row r="4448" spans="1:12" ht="17.100000000000001" customHeight="1">
      <c r="A4448" s="645"/>
      <c r="B4448" s="643"/>
      <c r="C4448" s="643"/>
      <c r="D4448" s="643"/>
      <c r="E4448" s="643"/>
      <c r="F4448" s="643"/>
      <c r="G4448" s="643"/>
      <c r="H4448" s="643"/>
      <c r="I4448" s="643"/>
      <c r="J4448" s="643" t="s">
        <v>14990</v>
      </c>
      <c r="K4448" s="643"/>
      <c r="L4448" s="646" t="s">
        <v>15039</v>
      </c>
    </row>
    <row r="4449" spans="1:12">
      <c r="A4449" s="827" t="s">
        <v>14071</v>
      </c>
      <c r="B4449" s="828"/>
      <c r="C4449" s="828"/>
      <c r="D4449" s="828"/>
      <c r="E4449" s="828"/>
      <c r="F4449" s="828"/>
      <c r="G4449" s="828"/>
      <c r="H4449" s="828"/>
      <c r="I4449" s="641"/>
      <c r="J4449" s="641"/>
      <c r="K4449" s="641"/>
      <c r="L4449" s="642"/>
    </row>
    <row r="4450" spans="1:12" ht="17.100000000000001" customHeight="1">
      <c r="A4450" s="640" t="s">
        <v>14994</v>
      </c>
      <c r="B4450" s="643" t="s">
        <v>14089</v>
      </c>
      <c r="C4450" s="641" t="s">
        <v>14088</v>
      </c>
      <c r="D4450" s="641" t="s">
        <v>14087</v>
      </c>
      <c r="E4450" s="644" t="s">
        <v>14085</v>
      </c>
      <c r="F4450" s="829" t="s">
        <v>14083</v>
      </c>
      <c r="G4450" s="829"/>
      <c r="H4450" s="829" t="s">
        <v>14993</v>
      </c>
      <c r="I4450" s="829"/>
      <c r="J4450" s="829" t="s">
        <v>14082</v>
      </c>
      <c r="K4450" s="829"/>
      <c r="L4450" s="830"/>
    </row>
    <row r="4451" spans="1:12" ht="24" customHeight="1">
      <c r="A4451" s="664" t="s">
        <v>14073</v>
      </c>
      <c r="B4451" s="660" t="s">
        <v>14524</v>
      </c>
      <c r="C4451" s="659" t="s">
        <v>7</v>
      </c>
      <c r="D4451" s="659" t="s">
        <v>6112</v>
      </c>
      <c r="E4451" s="661" t="s">
        <v>49</v>
      </c>
      <c r="F4451" s="831" t="s">
        <v>15671</v>
      </c>
      <c r="G4451" s="831"/>
      <c r="H4451" s="831">
        <v>1</v>
      </c>
      <c r="I4451" s="831"/>
      <c r="J4451" s="832">
        <v>96.94</v>
      </c>
      <c r="K4451" s="832"/>
      <c r="L4451" s="833"/>
    </row>
    <row r="4452" spans="1:12" ht="17.100000000000001" customHeight="1">
      <c r="A4452" s="645"/>
      <c r="B4452" s="643"/>
      <c r="C4452" s="643"/>
      <c r="D4452" s="643"/>
      <c r="E4452" s="643"/>
      <c r="F4452" s="643"/>
      <c r="G4452" s="643"/>
      <c r="H4452" s="643"/>
      <c r="I4452" s="643"/>
      <c r="J4452" s="643" t="s">
        <v>14990</v>
      </c>
      <c r="K4452" s="643"/>
      <c r="L4452" s="646" t="s">
        <v>15671</v>
      </c>
    </row>
    <row r="4453" spans="1:12">
      <c r="A4453" s="827" t="s">
        <v>14094</v>
      </c>
      <c r="B4453" s="828"/>
      <c r="C4453" s="828"/>
      <c r="D4453" s="828"/>
      <c r="E4453" s="828"/>
      <c r="F4453" s="828"/>
      <c r="G4453" s="828"/>
      <c r="H4453" s="828"/>
      <c r="I4453" s="641"/>
      <c r="J4453" s="641"/>
      <c r="K4453" s="641"/>
      <c r="L4453" s="642"/>
    </row>
    <row r="4454" spans="1:12" ht="17.100000000000001" customHeight="1">
      <c r="A4454" s="640" t="s">
        <v>14994</v>
      </c>
      <c r="B4454" s="643" t="s">
        <v>14089</v>
      </c>
      <c r="C4454" s="641" t="s">
        <v>14088</v>
      </c>
      <c r="D4454" s="641" t="s">
        <v>14087</v>
      </c>
      <c r="E4454" s="644" t="s">
        <v>14085</v>
      </c>
      <c r="F4454" s="829" t="s">
        <v>14083</v>
      </c>
      <c r="G4454" s="829"/>
      <c r="H4454" s="829" t="s">
        <v>14993</v>
      </c>
      <c r="I4454" s="829"/>
      <c r="J4454" s="829" t="s">
        <v>14082</v>
      </c>
      <c r="K4454" s="829"/>
      <c r="L4454" s="830"/>
    </row>
    <row r="4455" spans="1:12" ht="24" customHeight="1">
      <c r="A4455" s="664" t="s">
        <v>14073</v>
      </c>
      <c r="B4455" s="660" t="s">
        <v>14095</v>
      </c>
      <c r="C4455" s="659" t="s">
        <v>7</v>
      </c>
      <c r="D4455" s="659" t="s">
        <v>11736</v>
      </c>
      <c r="E4455" s="661" t="s">
        <v>26</v>
      </c>
      <c r="F4455" s="831" t="s">
        <v>14996</v>
      </c>
      <c r="G4455" s="831"/>
      <c r="H4455" s="831">
        <v>0.79899209999999998</v>
      </c>
      <c r="I4455" s="831"/>
      <c r="J4455" s="832">
        <v>0.56730000000000003</v>
      </c>
      <c r="K4455" s="832"/>
      <c r="L4455" s="833"/>
    </row>
    <row r="4456" spans="1:12" ht="17.100000000000001" customHeight="1">
      <c r="A4456" s="645"/>
      <c r="B4456" s="643"/>
      <c r="C4456" s="643"/>
      <c r="D4456" s="643"/>
      <c r="E4456" s="643"/>
      <c r="F4456" s="643"/>
      <c r="G4456" s="643"/>
      <c r="H4456" s="643"/>
      <c r="I4456" s="643"/>
      <c r="J4456" s="643" t="s">
        <v>14990</v>
      </c>
      <c r="K4456" s="643"/>
      <c r="L4456" s="646" t="s">
        <v>15029</v>
      </c>
    </row>
    <row r="4457" spans="1:12">
      <c r="A4457" s="827" t="s">
        <v>14096</v>
      </c>
      <c r="B4457" s="828"/>
      <c r="C4457" s="828"/>
      <c r="D4457" s="828"/>
      <c r="E4457" s="828"/>
      <c r="F4457" s="828"/>
      <c r="G4457" s="828"/>
      <c r="H4457" s="828"/>
      <c r="I4457" s="641"/>
      <c r="J4457" s="641"/>
      <c r="K4457" s="641"/>
      <c r="L4457" s="642"/>
    </row>
    <row r="4458" spans="1:12" ht="17.100000000000001" customHeight="1">
      <c r="A4458" s="640" t="s">
        <v>14994</v>
      </c>
      <c r="B4458" s="643" t="s">
        <v>14089</v>
      </c>
      <c r="C4458" s="641" t="s">
        <v>14088</v>
      </c>
      <c r="D4458" s="641" t="s">
        <v>14087</v>
      </c>
      <c r="E4458" s="644" t="s">
        <v>14085</v>
      </c>
      <c r="F4458" s="829" t="s">
        <v>14083</v>
      </c>
      <c r="G4458" s="829"/>
      <c r="H4458" s="829" t="s">
        <v>14993</v>
      </c>
      <c r="I4458" s="829"/>
      <c r="J4458" s="829" t="s">
        <v>14082</v>
      </c>
      <c r="K4458" s="829"/>
      <c r="L4458" s="830"/>
    </row>
    <row r="4459" spans="1:12" ht="24" customHeight="1">
      <c r="A4459" s="664" t="s">
        <v>14073</v>
      </c>
      <c r="B4459" s="660" t="s">
        <v>14097</v>
      </c>
      <c r="C4459" s="659" t="s">
        <v>7</v>
      </c>
      <c r="D4459" s="659" t="s">
        <v>11676</v>
      </c>
      <c r="E4459" s="661" t="s">
        <v>26</v>
      </c>
      <c r="F4459" s="831" t="s">
        <v>14995</v>
      </c>
      <c r="G4459" s="831"/>
      <c r="H4459" s="831">
        <v>0.79899209999999998</v>
      </c>
      <c r="I4459" s="831"/>
      <c r="J4459" s="832">
        <v>5.5899999999999998E-2</v>
      </c>
      <c r="K4459" s="832"/>
      <c r="L4459" s="833"/>
    </row>
    <row r="4460" spans="1:12" ht="17.100000000000001" customHeight="1">
      <c r="A4460" s="645"/>
      <c r="B4460" s="643"/>
      <c r="C4460" s="643"/>
      <c r="D4460" s="643"/>
      <c r="E4460" s="643"/>
      <c r="F4460" s="643"/>
      <c r="G4460" s="643"/>
      <c r="H4460" s="643"/>
      <c r="I4460" s="643"/>
      <c r="J4460" s="643" t="s">
        <v>14990</v>
      </c>
      <c r="K4460" s="643"/>
      <c r="L4460" s="646" t="s">
        <v>15037</v>
      </c>
    </row>
    <row r="4461" spans="1:12">
      <c r="A4461" s="827" t="s">
        <v>14100</v>
      </c>
      <c r="B4461" s="828"/>
      <c r="C4461" s="828"/>
      <c r="D4461" s="828"/>
      <c r="E4461" s="828"/>
      <c r="F4461" s="828"/>
      <c r="G4461" s="828"/>
      <c r="H4461" s="828"/>
      <c r="I4461" s="641"/>
      <c r="J4461" s="641"/>
      <c r="K4461" s="641"/>
      <c r="L4461" s="642"/>
    </row>
    <row r="4462" spans="1:12" ht="17.100000000000001" customHeight="1">
      <c r="A4462" s="640" t="s">
        <v>14994</v>
      </c>
      <c r="B4462" s="643" t="s">
        <v>14089</v>
      </c>
      <c r="C4462" s="641" t="s">
        <v>14088</v>
      </c>
      <c r="D4462" s="641" t="s">
        <v>14087</v>
      </c>
      <c r="E4462" s="644" t="s">
        <v>14085</v>
      </c>
      <c r="F4462" s="829" t="s">
        <v>14083</v>
      </c>
      <c r="G4462" s="829"/>
      <c r="H4462" s="829" t="s">
        <v>14993</v>
      </c>
      <c r="I4462" s="829"/>
      <c r="J4462" s="829" t="s">
        <v>14082</v>
      </c>
      <c r="K4462" s="829"/>
      <c r="L4462" s="830"/>
    </row>
    <row r="4463" spans="1:12" ht="24" customHeight="1">
      <c r="A4463" s="664" t="s">
        <v>14073</v>
      </c>
      <c r="B4463" s="660" t="s">
        <v>14103</v>
      </c>
      <c r="C4463" s="659" t="s">
        <v>7</v>
      </c>
      <c r="D4463" s="659" t="s">
        <v>11501</v>
      </c>
      <c r="E4463" s="661" t="s">
        <v>26</v>
      </c>
      <c r="F4463" s="831" t="s">
        <v>14992</v>
      </c>
      <c r="G4463" s="831"/>
      <c r="H4463" s="831">
        <v>0.79899209999999998</v>
      </c>
      <c r="I4463" s="831"/>
      <c r="J4463" s="832">
        <v>1.7578</v>
      </c>
      <c r="K4463" s="832"/>
      <c r="L4463" s="833"/>
    </row>
    <row r="4464" spans="1:12" ht="24" customHeight="1">
      <c r="A4464" s="664" t="s">
        <v>14073</v>
      </c>
      <c r="B4464" s="660" t="s">
        <v>14101</v>
      </c>
      <c r="C4464" s="659" t="s">
        <v>7</v>
      </c>
      <c r="D4464" s="659" t="s">
        <v>11582</v>
      </c>
      <c r="E4464" s="661" t="s">
        <v>26</v>
      </c>
      <c r="F4464" s="831" t="s">
        <v>14991</v>
      </c>
      <c r="G4464" s="831"/>
      <c r="H4464" s="831">
        <v>0.79899209999999998</v>
      </c>
      <c r="I4464" s="831"/>
      <c r="J4464" s="832">
        <v>0.27960000000000002</v>
      </c>
      <c r="K4464" s="832"/>
      <c r="L4464" s="833"/>
    </row>
    <row r="4465" spans="1:12" ht="17.100000000000001" customHeight="1">
      <c r="A4465" s="645"/>
      <c r="B4465" s="643"/>
      <c r="C4465" s="643"/>
      <c r="D4465" s="643"/>
      <c r="E4465" s="643"/>
      <c r="F4465" s="643"/>
      <c r="G4465" s="643"/>
      <c r="H4465" s="643"/>
      <c r="I4465" s="643"/>
      <c r="J4465" s="643" t="s">
        <v>14990</v>
      </c>
      <c r="K4465" s="643"/>
      <c r="L4465" s="646" t="s">
        <v>15036</v>
      </c>
    </row>
    <row r="4466" spans="1:12" ht="17.100000000000001" customHeight="1">
      <c r="A4466" s="640" t="s">
        <v>14988</v>
      </c>
      <c r="B4466" s="641"/>
      <c r="C4466" s="641"/>
      <c r="D4466" s="641"/>
      <c r="E4466" s="641"/>
      <c r="F4466" s="641"/>
      <c r="G4466" s="641"/>
      <c r="H4466" s="641"/>
      <c r="I4466" s="641"/>
      <c r="J4466" s="641"/>
      <c r="K4466" s="641"/>
      <c r="L4466" s="642"/>
    </row>
    <row r="4467" spans="1:12" ht="17.100000000000001" customHeight="1">
      <c r="A4467" s="645"/>
      <c r="B4467" s="643"/>
      <c r="C4467" s="643"/>
      <c r="D4467" s="643"/>
      <c r="E4467" s="643"/>
      <c r="F4467" s="643"/>
      <c r="G4467" s="643"/>
      <c r="H4467" s="643"/>
      <c r="I4467" s="643"/>
      <c r="J4467" s="643" t="s">
        <v>14987</v>
      </c>
      <c r="K4467" s="643"/>
      <c r="L4467" s="646" t="s">
        <v>15670</v>
      </c>
    </row>
    <row r="4468" spans="1:12" ht="17.100000000000001" customHeight="1">
      <c r="A4468" s="645"/>
      <c r="B4468" s="643"/>
      <c r="C4468" s="643"/>
      <c r="D4468" s="643"/>
      <c r="E4468" s="643"/>
      <c r="F4468" s="643"/>
      <c r="G4468" s="643"/>
      <c r="H4468" s="643"/>
      <c r="I4468" s="643"/>
      <c r="J4468" s="643" t="s">
        <v>14985</v>
      </c>
      <c r="K4468" s="643" t="s">
        <v>14984</v>
      </c>
      <c r="L4468" s="646" t="s">
        <v>15034</v>
      </c>
    </row>
    <row r="4469" spans="1:12" ht="17.100000000000001" customHeight="1">
      <c r="A4469" s="645"/>
      <c r="B4469" s="643"/>
      <c r="C4469" s="643"/>
      <c r="D4469" s="643"/>
      <c r="E4469" s="643"/>
      <c r="F4469" s="643"/>
      <c r="G4469" s="643"/>
      <c r="H4469" s="643"/>
      <c r="I4469" s="643"/>
      <c r="J4469" s="643" t="s">
        <v>14982</v>
      </c>
      <c r="K4469" s="643"/>
      <c r="L4469" s="646" t="s">
        <v>15669</v>
      </c>
    </row>
    <row r="4470" spans="1:12" ht="17.100000000000001" customHeight="1">
      <c r="A4470" s="645"/>
      <c r="B4470" s="643"/>
      <c r="C4470" s="643"/>
      <c r="D4470" s="643"/>
      <c r="E4470" s="643"/>
      <c r="F4470" s="643"/>
      <c r="G4470" s="643"/>
      <c r="H4470" s="643"/>
      <c r="I4470" s="643"/>
      <c r="J4470" s="643" t="s">
        <v>14980</v>
      </c>
      <c r="K4470" s="643" t="s">
        <v>14873</v>
      </c>
      <c r="L4470" s="646" t="s">
        <v>15668</v>
      </c>
    </row>
    <row r="4471" spans="1:12" ht="17.100000000000001" customHeight="1">
      <c r="A4471" s="645"/>
      <c r="B4471" s="643"/>
      <c r="C4471" s="643"/>
      <c r="D4471" s="643"/>
      <c r="E4471" s="643"/>
      <c r="F4471" s="643"/>
      <c r="G4471" s="643"/>
      <c r="H4471" s="643"/>
      <c r="I4471" s="643"/>
      <c r="J4471" s="643" t="s">
        <v>14978</v>
      </c>
      <c r="K4471" s="643"/>
      <c r="L4471" s="646" t="s">
        <v>15667</v>
      </c>
    </row>
    <row r="4472" spans="1:12" ht="30" customHeight="1">
      <c r="A4472" s="647"/>
      <c r="B4472" s="644"/>
      <c r="C4472" s="644"/>
      <c r="D4472" s="644"/>
      <c r="E4472" s="644"/>
      <c r="F4472" s="644"/>
      <c r="G4472" s="644"/>
      <c r="H4472" s="644"/>
      <c r="I4472" s="644"/>
      <c r="J4472" s="644"/>
      <c r="K4472" s="644"/>
      <c r="L4472" s="648"/>
    </row>
    <row r="4473" spans="1:12" ht="24" customHeight="1">
      <c r="A4473" s="662" t="s">
        <v>15666</v>
      </c>
      <c r="B4473" s="657" t="s">
        <v>14522</v>
      </c>
      <c r="C4473" s="656" t="s">
        <v>7</v>
      </c>
      <c r="D4473" s="656" t="s">
        <v>4596</v>
      </c>
      <c r="E4473" s="658" t="s">
        <v>49</v>
      </c>
      <c r="F4473" s="657"/>
      <c r="G4473" s="657"/>
      <c r="H4473" s="657"/>
      <c r="I4473" s="657"/>
      <c r="J4473" s="657"/>
      <c r="K4473" s="657"/>
      <c r="L4473" s="663"/>
    </row>
    <row r="4474" spans="1:12">
      <c r="A4474" s="827" t="s">
        <v>14098</v>
      </c>
      <c r="B4474" s="828"/>
      <c r="C4474" s="828"/>
      <c r="D4474" s="828"/>
      <c r="E4474" s="828"/>
      <c r="F4474" s="828"/>
      <c r="G4474" s="828"/>
      <c r="H4474" s="828"/>
      <c r="I4474" s="641"/>
      <c r="J4474" s="641"/>
      <c r="K4474" s="641"/>
      <c r="L4474" s="642"/>
    </row>
    <row r="4475" spans="1:12" ht="17.100000000000001" customHeight="1">
      <c r="A4475" s="640" t="s">
        <v>14994</v>
      </c>
      <c r="B4475" s="643" t="s">
        <v>14089</v>
      </c>
      <c r="C4475" s="641" t="s">
        <v>14088</v>
      </c>
      <c r="D4475" s="641" t="s">
        <v>14087</v>
      </c>
      <c r="E4475" s="644" t="s">
        <v>14085</v>
      </c>
      <c r="F4475" s="829" t="s">
        <v>14083</v>
      </c>
      <c r="G4475" s="829"/>
      <c r="H4475" s="829" t="s">
        <v>14993</v>
      </c>
      <c r="I4475" s="829"/>
      <c r="J4475" s="829" t="s">
        <v>14082</v>
      </c>
      <c r="K4475" s="829"/>
      <c r="L4475" s="830"/>
    </row>
    <row r="4476" spans="1:12" ht="24" customHeight="1">
      <c r="A4476" s="664" t="s">
        <v>14073</v>
      </c>
      <c r="B4476" s="660" t="s">
        <v>14281</v>
      </c>
      <c r="C4476" s="659" t="s">
        <v>7</v>
      </c>
      <c r="D4476" s="659" t="s">
        <v>11562</v>
      </c>
      <c r="E4476" s="661" t="s">
        <v>26</v>
      </c>
      <c r="F4476" s="831" t="s">
        <v>15044</v>
      </c>
      <c r="G4476" s="831"/>
      <c r="H4476" s="831">
        <v>0.79899209999999998</v>
      </c>
      <c r="I4476" s="831"/>
      <c r="J4476" s="832">
        <v>0.74309999999999998</v>
      </c>
      <c r="K4476" s="832"/>
      <c r="L4476" s="833"/>
    </row>
    <row r="4477" spans="1:12" ht="24" customHeight="1">
      <c r="A4477" s="664" t="s">
        <v>14073</v>
      </c>
      <c r="B4477" s="660" t="s">
        <v>14280</v>
      </c>
      <c r="C4477" s="659" t="s">
        <v>7</v>
      </c>
      <c r="D4477" s="659" t="s">
        <v>11588</v>
      </c>
      <c r="E4477" s="661" t="s">
        <v>26</v>
      </c>
      <c r="F4477" s="831" t="s">
        <v>15043</v>
      </c>
      <c r="G4477" s="831"/>
      <c r="H4477" s="831">
        <v>0.79899209999999998</v>
      </c>
      <c r="I4477" s="831"/>
      <c r="J4477" s="832">
        <v>0.43940000000000001</v>
      </c>
      <c r="K4477" s="832"/>
      <c r="L4477" s="833"/>
    </row>
    <row r="4478" spans="1:12" ht="17.100000000000001" customHeight="1">
      <c r="A4478" s="645"/>
      <c r="B4478" s="643"/>
      <c r="C4478" s="643"/>
      <c r="D4478" s="643"/>
      <c r="E4478" s="643"/>
      <c r="F4478" s="643"/>
      <c r="G4478" s="643"/>
      <c r="H4478" s="643"/>
      <c r="I4478" s="643"/>
      <c r="J4478" s="643" t="s">
        <v>14990</v>
      </c>
      <c r="K4478" s="643"/>
      <c r="L4478" s="646" t="s">
        <v>15042</v>
      </c>
    </row>
    <row r="4479" spans="1:12">
      <c r="A4479" s="827" t="s">
        <v>14092</v>
      </c>
      <c r="B4479" s="828"/>
      <c r="C4479" s="828"/>
      <c r="D4479" s="828"/>
      <c r="E4479" s="828"/>
      <c r="F4479" s="828"/>
      <c r="G4479" s="828"/>
      <c r="H4479" s="828"/>
      <c r="I4479" s="641"/>
      <c r="J4479" s="641"/>
      <c r="K4479" s="641"/>
      <c r="L4479" s="642"/>
    </row>
    <row r="4480" spans="1:12" ht="17.100000000000001" customHeight="1">
      <c r="A4480" s="640" t="s">
        <v>14994</v>
      </c>
      <c r="B4480" s="643" t="s">
        <v>14089</v>
      </c>
      <c r="C4480" s="641" t="s">
        <v>14088</v>
      </c>
      <c r="D4480" s="641" t="s">
        <v>14087</v>
      </c>
      <c r="E4480" s="644" t="s">
        <v>14085</v>
      </c>
      <c r="F4480" s="829" t="s">
        <v>14083</v>
      </c>
      <c r="G4480" s="829"/>
      <c r="H4480" s="829" t="s">
        <v>14993</v>
      </c>
      <c r="I4480" s="829"/>
      <c r="J4480" s="829" t="s">
        <v>14082</v>
      </c>
      <c r="K4480" s="829"/>
      <c r="L4480" s="830"/>
    </row>
    <row r="4481" spans="1:12" ht="24" customHeight="1">
      <c r="A4481" s="664" t="s">
        <v>14073</v>
      </c>
      <c r="B4481" s="660" t="s">
        <v>14292</v>
      </c>
      <c r="C4481" s="659" t="s">
        <v>7</v>
      </c>
      <c r="D4481" s="659" t="s">
        <v>5474</v>
      </c>
      <c r="E4481" s="661" t="s">
        <v>26</v>
      </c>
      <c r="F4481" s="831" t="s">
        <v>15041</v>
      </c>
      <c r="G4481" s="831"/>
      <c r="H4481" s="831">
        <v>0.40925129999999998</v>
      </c>
      <c r="I4481" s="831"/>
      <c r="J4481" s="832">
        <v>2.0667</v>
      </c>
      <c r="K4481" s="832"/>
      <c r="L4481" s="833"/>
    </row>
    <row r="4482" spans="1:12" ht="24" customHeight="1">
      <c r="A4482" s="664" t="s">
        <v>14073</v>
      </c>
      <c r="B4482" s="660" t="s">
        <v>14282</v>
      </c>
      <c r="C4482" s="659" t="s">
        <v>7</v>
      </c>
      <c r="D4482" s="659" t="s">
        <v>6139</v>
      </c>
      <c r="E4482" s="661" t="s">
        <v>26</v>
      </c>
      <c r="F4482" s="831" t="s">
        <v>15040</v>
      </c>
      <c r="G4482" s="831"/>
      <c r="H4482" s="831">
        <v>0.40925129999999998</v>
      </c>
      <c r="I4482" s="831"/>
      <c r="J4482" s="832">
        <v>2.9424999999999999</v>
      </c>
      <c r="K4482" s="832"/>
      <c r="L4482" s="833"/>
    </row>
    <row r="4483" spans="1:12" ht="17.100000000000001" customHeight="1">
      <c r="A4483" s="645"/>
      <c r="B4483" s="643"/>
      <c r="C4483" s="643"/>
      <c r="D4483" s="643"/>
      <c r="E4483" s="643"/>
      <c r="F4483" s="643"/>
      <c r="G4483" s="643"/>
      <c r="H4483" s="643"/>
      <c r="I4483" s="643"/>
      <c r="J4483" s="643" t="s">
        <v>14990</v>
      </c>
      <c r="K4483" s="643"/>
      <c r="L4483" s="646" t="s">
        <v>15039</v>
      </c>
    </row>
    <row r="4484" spans="1:12">
      <c r="A4484" s="827" t="s">
        <v>14071</v>
      </c>
      <c r="B4484" s="828"/>
      <c r="C4484" s="828"/>
      <c r="D4484" s="828"/>
      <c r="E4484" s="828"/>
      <c r="F4484" s="828"/>
      <c r="G4484" s="828"/>
      <c r="H4484" s="828"/>
      <c r="I4484" s="641"/>
      <c r="J4484" s="641"/>
      <c r="K4484" s="641"/>
      <c r="L4484" s="642"/>
    </row>
    <row r="4485" spans="1:12" ht="17.100000000000001" customHeight="1">
      <c r="A4485" s="640" t="s">
        <v>14994</v>
      </c>
      <c r="B4485" s="643" t="s">
        <v>14089</v>
      </c>
      <c r="C4485" s="641" t="s">
        <v>14088</v>
      </c>
      <c r="D4485" s="641" t="s">
        <v>14087</v>
      </c>
      <c r="E4485" s="644" t="s">
        <v>14085</v>
      </c>
      <c r="F4485" s="829" t="s">
        <v>14083</v>
      </c>
      <c r="G4485" s="829"/>
      <c r="H4485" s="829" t="s">
        <v>14993</v>
      </c>
      <c r="I4485" s="829"/>
      <c r="J4485" s="829" t="s">
        <v>14082</v>
      </c>
      <c r="K4485" s="829"/>
      <c r="L4485" s="830"/>
    </row>
    <row r="4486" spans="1:12" ht="24" customHeight="1">
      <c r="A4486" s="664" t="s">
        <v>14073</v>
      </c>
      <c r="B4486" s="660" t="s">
        <v>14521</v>
      </c>
      <c r="C4486" s="659" t="s">
        <v>7</v>
      </c>
      <c r="D4486" s="659" t="s">
        <v>6115</v>
      </c>
      <c r="E4486" s="661" t="s">
        <v>49</v>
      </c>
      <c r="F4486" s="831" t="s">
        <v>15665</v>
      </c>
      <c r="G4486" s="831"/>
      <c r="H4486" s="831">
        <v>1</v>
      </c>
      <c r="I4486" s="831"/>
      <c r="J4486" s="832">
        <v>482.68</v>
      </c>
      <c r="K4486" s="832"/>
      <c r="L4486" s="833"/>
    </row>
    <row r="4487" spans="1:12" ht="17.100000000000001" customHeight="1">
      <c r="A4487" s="645"/>
      <c r="B4487" s="643"/>
      <c r="C4487" s="643"/>
      <c r="D4487" s="643"/>
      <c r="E4487" s="643"/>
      <c r="F4487" s="643"/>
      <c r="G4487" s="643"/>
      <c r="H4487" s="643"/>
      <c r="I4487" s="643"/>
      <c r="J4487" s="643" t="s">
        <v>14990</v>
      </c>
      <c r="K4487" s="643"/>
      <c r="L4487" s="646" t="s">
        <v>15665</v>
      </c>
    </row>
    <row r="4488" spans="1:12">
      <c r="A4488" s="827" t="s">
        <v>14094</v>
      </c>
      <c r="B4488" s="828"/>
      <c r="C4488" s="828"/>
      <c r="D4488" s="828"/>
      <c r="E4488" s="828"/>
      <c r="F4488" s="828"/>
      <c r="G4488" s="828"/>
      <c r="H4488" s="828"/>
      <c r="I4488" s="641"/>
      <c r="J4488" s="641"/>
      <c r="K4488" s="641"/>
      <c r="L4488" s="642"/>
    </row>
    <row r="4489" spans="1:12" ht="17.100000000000001" customHeight="1">
      <c r="A4489" s="640" t="s">
        <v>14994</v>
      </c>
      <c r="B4489" s="643" t="s">
        <v>14089</v>
      </c>
      <c r="C4489" s="641" t="s">
        <v>14088</v>
      </c>
      <c r="D4489" s="641" t="s">
        <v>14087</v>
      </c>
      <c r="E4489" s="644" t="s">
        <v>14085</v>
      </c>
      <c r="F4489" s="829" t="s">
        <v>14083</v>
      </c>
      <c r="G4489" s="829"/>
      <c r="H4489" s="829" t="s">
        <v>14993</v>
      </c>
      <c r="I4489" s="829"/>
      <c r="J4489" s="829" t="s">
        <v>14082</v>
      </c>
      <c r="K4489" s="829"/>
      <c r="L4489" s="830"/>
    </row>
    <row r="4490" spans="1:12" ht="24" customHeight="1">
      <c r="A4490" s="664" t="s">
        <v>14073</v>
      </c>
      <c r="B4490" s="660" t="s">
        <v>14095</v>
      </c>
      <c r="C4490" s="659" t="s">
        <v>7</v>
      </c>
      <c r="D4490" s="659" t="s">
        <v>11736</v>
      </c>
      <c r="E4490" s="661" t="s">
        <v>26</v>
      </c>
      <c r="F4490" s="831" t="s">
        <v>14996</v>
      </c>
      <c r="G4490" s="831"/>
      <c r="H4490" s="831">
        <v>0.79899209999999998</v>
      </c>
      <c r="I4490" s="831"/>
      <c r="J4490" s="832">
        <v>0.56730000000000003</v>
      </c>
      <c r="K4490" s="832"/>
      <c r="L4490" s="833"/>
    </row>
    <row r="4491" spans="1:12" ht="17.100000000000001" customHeight="1">
      <c r="A4491" s="645"/>
      <c r="B4491" s="643"/>
      <c r="C4491" s="643"/>
      <c r="D4491" s="643"/>
      <c r="E4491" s="643"/>
      <c r="F4491" s="643"/>
      <c r="G4491" s="643"/>
      <c r="H4491" s="643"/>
      <c r="I4491" s="643"/>
      <c r="J4491" s="643" t="s">
        <v>14990</v>
      </c>
      <c r="K4491" s="643"/>
      <c r="L4491" s="646" t="s">
        <v>15029</v>
      </c>
    </row>
    <row r="4492" spans="1:12">
      <c r="A4492" s="827" t="s">
        <v>14096</v>
      </c>
      <c r="B4492" s="828"/>
      <c r="C4492" s="828"/>
      <c r="D4492" s="828"/>
      <c r="E4492" s="828"/>
      <c r="F4492" s="828"/>
      <c r="G4492" s="828"/>
      <c r="H4492" s="828"/>
      <c r="I4492" s="641"/>
      <c r="J4492" s="641"/>
      <c r="K4492" s="641"/>
      <c r="L4492" s="642"/>
    </row>
    <row r="4493" spans="1:12" ht="17.100000000000001" customHeight="1">
      <c r="A4493" s="640" t="s">
        <v>14994</v>
      </c>
      <c r="B4493" s="643" t="s">
        <v>14089</v>
      </c>
      <c r="C4493" s="641" t="s">
        <v>14088</v>
      </c>
      <c r="D4493" s="641" t="s">
        <v>14087</v>
      </c>
      <c r="E4493" s="644" t="s">
        <v>14085</v>
      </c>
      <c r="F4493" s="829" t="s">
        <v>14083</v>
      </c>
      <c r="G4493" s="829"/>
      <c r="H4493" s="829" t="s">
        <v>14993</v>
      </c>
      <c r="I4493" s="829"/>
      <c r="J4493" s="829" t="s">
        <v>14082</v>
      </c>
      <c r="K4493" s="829"/>
      <c r="L4493" s="830"/>
    </row>
    <row r="4494" spans="1:12" ht="24" customHeight="1">
      <c r="A4494" s="664" t="s">
        <v>14073</v>
      </c>
      <c r="B4494" s="660" t="s">
        <v>14097</v>
      </c>
      <c r="C4494" s="659" t="s">
        <v>7</v>
      </c>
      <c r="D4494" s="659" t="s">
        <v>11676</v>
      </c>
      <c r="E4494" s="661" t="s">
        <v>26</v>
      </c>
      <c r="F4494" s="831" t="s">
        <v>14995</v>
      </c>
      <c r="G4494" s="831"/>
      <c r="H4494" s="831">
        <v>0.79899209999999998</v>
      </c>
      <c r="I4494" s="831"/>
      <c r="J4494" s="832">
        <v>5.5899999999999998E-2</v>
      </c>
      <c r="K4494" s="832"/>
      <c r="L4494" s="833"/>
    </row>
    <row r="4495" spans="1:12" ht="17.100000000000001" customHeight="1">
      <c r="A4495" s="645"/>
      <c r="B4495" s="643"/>
      <c r="C4495" s="643"/>
      <c r="D4495" s="643"/>
      <c r="E4495" s="643"/>
      <c r="F4495" s="643"/>
      <c r="G4495" s="643"/>
      <c r="H4495" s="643"/>
      <c r="I4495" s="643"/>
      <c r="J4495" s="643" t="s">
        <v>14990</v>
      </c>
      <c r="K4495" s="643"/>
      <c r="L4495" s="646" t="s">
        <v>15037</v>
      </c>
    </row>
    <row r="4496" spans="1:12">
      <c r="A4496" s="827" t="s">
        <v>14100</v>
      </c>
      <c r="B4496" s="828"/>
      <c r="C4496" s="828"/>
      <c r="D4496" s="828"/>
      <c r="E4496" s="828"/>
      <c r="F4496" s="828"/>
      <c r="G4496" s="828"/>
      <c r="H4496" s="828"/>
      <c r="I4496" s="641"/>
      <c r="J4496" s="641"/>
      <c r="K4496" s="641"/>
      <c r="L4496" s="642"/>
    </row>
    <row r="4497" spans="1:12" ht="17.100000000000001" customHeight="1">
      <c r="A4497" s="640" t="s">
        <v>14994</v>
      </c>
      <c r="B4497" s="643" t="s">
        <v>14089</v>
      </c>
      <c r="C4497" s="641" t="s">
        <v>14088</v>
      </c>
      <c r="D4497" s="641" t="s">
        <v>14087</v>
      </c>
      <c r="E4497" s="644" t="s">
        <v>14085</v>
      </c>
      <c r="F4497" s="829" t="s">
        <v>14083</v>
      </c>
      <c r="G4497" s="829"/>
      <c r="H4497" s="829" t="s">
        <v>14993</v>
      </c>
      <c r="I4497" s="829"/>
      <c r="J4497" s="829" t="s">
        <v>14082</v>
      </c>
      <c r="K4497" s="829"/>
      <c r="L4497" s="830"/>
    </row>
    <row r="4498" spans="1:12" ht="24" customHeight="1">
      <c r="A4498" s="664" t="s">
        <v>14073</v>
      </c>
      <c r="B4498" s="660" t="s">
        <v>14103</v>
      </c>
      <c r="C4498" s="659" t="s">
        <v>7</v>
      </c>
      <c r="D4498" s="659" t="s">
        <v>11501</v>
      </c>
      <c r="E4498" s="661" t="s">
        <v>26</v>
      </c>
      <c r="F4498" s="831" t="s">
        <v>14992</v>
      </c>
      <c r="G4498" s="831"/>
      <c r="H4498" s="831">
        <v>0.79899209999999998</v>
      </c>
      <c r="I4498" s="831"/>
      <c r="J4498" s="832">
        <v>1.7578</v>
      </c>
      <c r="K4498" s="832"/>
      <c r="L4498" s="833"/>
    </row>
    <row r="4499" spans="1:12" ht="24" customHeight="1">
      <c r="A4499" s="664" t="s">
        <v>14073</v>
      </c>
      <c r="B4499" s="660" t="s">
        <v>14101</v>
      </c>
      <c r="C4499" s="659" t="s">
        <v>7</v>
      </c>
      <c r="D4499" s="659" t="s">
        <v>11582</v>
      </c>
      <c r="E4499" s="661" t="s">
        <v>26</v>
      </c>
      <c r="F4499" s="831" t="s">
        <v>14991</v>
      </c>
      <c r="G4499" s="831"/>
      <c r="H4499" s="831">
        <v>0.79899209999999998</v>
      </c>
      <c r="I4499" s="831"/>
      <c r="J4499" s="832">
        <v>0.27960000000000002</v>
      </c>
      <c r="K4499" s="832"/>
      <c r="L4499" s="833"/>
    </row>
    <row r="4500" spans="1:12" ht="17.100000000000001" customHeight="1">
      <c r="A4500" s="645"/>
      <c r="B4500" s="643"/>
      <c r="C4500" s="643"/>
      <c r="D4500" s="643"/>
      <c r="E4500" s="643"/>
      <c r="F4500" s="643"/>
      <c r="G4500" s="643"/>
      <c r="H4500" s="643"/>
      <c r="I4500" s="643"/>
      <c r="J4500" s="643" t="s">
        <v>14990</v>
      </c>
      <c r="K4500" s="643"/>
      <c r="L4500" s="646" t="s">
        <v>15036</v>
      </c>
    </row>
    <row r="4501" spans="1:12" ht="17.100000000000001" customHeight="1">
      <c r="A4501" s="640" t="s">
        <v>14988</v>
      </c>
      <c r="B4501" s="641"/>
      <c r="C4501" s="641"/>
      <c r="D4501" s="641"/>
      <c r="E4501" s="641"/>
      <c r="F4501" s="641"/>
      <c r="G4501" s="641"/>
      <c r="H4501" s="641"/>
      <c r="I4501" s="641"/>
      <c r="J4501" s="641"/>
      <c r="K4501" s="641"/>
      <c r="L4501" s="642"/>
    </row>
    <row r="4502" spans="1:12" ht="17.100000000000001" customHeight="1">
      <c r="A4502" s="645"/>
      <c r="B4502" s="643"/>
      <c r="C4502" s="643"/>
      <c r="D4502" s="643"/>
      <c r="E4502" s="643"/>
      <c r="F4502" s="643"/>
      <c r="G4502" s="643"/>
      <c r="H4502" s="643"/>
      <c r="I4502" s="643"/>
      <c r="J4502" s="643" t="s">
        <v>14987</v>
      </c>
      <c r="K4502" s="643"/>
      <c r="L4502" s="646" t="s">
        <v>15664</v>
      </c>
    </row>
    <row r="4503" spans="1:12" ht="17.100000000000001" customHeight="1">
      <c r="A4503" s="645"/>
      <c r="B4503" s="643"/>
      <c r="C4503" s="643"/>
      <c r="D4503" s="643"/>
      <c r="E4503" s="643"/>
      <c r="F4503" s="643"/>
      <c r="G4503" s="643"/>
      <c r="H4503" s="643"/>
      <c r="I4503" s="643"/>
      <c r="J4503" s="643" t="s">
        <v>14985</v>
      </c>
      <c r="K4503" s="643" t="s">
        <v>14984</v>
      </c>
      <c r="L4503" s="646" t="s">
        <v>15034</v>
      </c>
    </row>
    <row r="4504" spans="1:12" ht="17.100000000000001" customHeight="1">
      <c r="A4504" s="645"/>
      <c r="B4504" s="643"/>
      <c r="C4504" s="643"/>
      <c r="D4504" s="643"/>
      <c r="E4504" s="643"/>
      <c r="F4504" s="643"/>
      <c r="G4504" s="643"/>
      <c r="H4504" s="643"/>
      <c r="I4504" s="643"/>
      <c r="J4504" s="643" t="s">
        <v>14982</v>
      </c>
      <c r="K4504" s="643"/>
      <c r="L4504" s="646" t="s">
        <v>15663</v>
      </c>
    </row>
    <row r="4505" spans="1:12" ht="17.100000000000001" customHeight="1">
      <c r="A4505" s="645"/>
      <c r="B4505" s="643"/>
      <c r="C4505" s="643"/>
      <c r="D4505" s="643"/>
      <c r="E4505" s="643"/>
      <c r="F4505" s="643"/>
      <c r="G4505" s="643"/>
      <c r="H4505" s="643"/>
      <c r="I4505" s="643"/>
      <c r="J4505" s="643" t="s">
        <v>14980</v>
      </c>
      <c r="K4505" s="643" t="s">
        <v>14873</v>
      </c>
      <c r="L4505" s="646" t="s">
        <v>15662</v>
      </c>
    </row>
    <row r="4506" spans="1:12" ht="17.100000000000001" customHeight="1">
      <c r="A4506" s="645"/>
      <c r="B4506" s="643"/>
      <c r="C4506" s="643"/>
      <c r="D4506" s="643"/>
      <c r="E4506" s="643"/>
      <c r="F4506" s="643"/>
      <c r="G4506" s="643"/>
      <c r="H4506" s="643"/>
      <c r="I4506" s="643"/>
      <c r="J4506" s="643" t="s">
        <v>14978</v>
      </c>
      <c r="K4506" s="643"/>
      <c r="L4506" s="646" t="s">
        <v>15661</v>
      </c>
    </row>
    <row r="4507" spans="1:12" ht="30" customHeight="1">
      <c r="A4507" s="647"/>
      <c r="B4507" s="644"/>
      <c r="C4507" s="644"/>
      <c r="D4507" s="644"/>
      <c r="E4507" s="644"/>
      <c r="F4507" s="644"/>
      <c r="G4507" s="644"/>
      <c r="H4507" s="644"/>
      <c r="I4507" s="644"/>
      <c r="J4507" s="644"/>
      <c r="K4507" s="644"/>
      <c r="L4507" s="648"/>
    </row>
    <row r="4508" spans="1:12" ht="36" customHeight="1">
      <c r="A4508" s="662" t="s">
        <v>15660</v>
      </c>
      <c r="B4508" s="657" t="s">
        <v>14519</v>
      </c>
      <c r="C4508" s="656" t="s">
        <v>7</v>
      </c>
      <c r="D4508" s="656" t="s">
        <v>2757</v>
      </c>
      <c r="E4508" s="658" t="s">
        <v>49</v>
      </c>
      <c r="F4508" s="657"/>
      <c r="G4508" s="657"/>
      <c r="H4508" s="657"/>
      <c r="I4508" s="657"/>
      <c r="J4508" s="657"/>
      <c r="K4508" s="657"/>
      <c r="L4508" s="663"/>
    </row>
    <row r="4509" spans="1:12">
      <c r="A4509" s="827" t="s">
        <v>14098</v>
      </c>
      <c r="B4509" s="828"/>
      <c r="C4509" s="828"/>
      <c r="D4509" s="828"/>
      <c r="E4509" s="828"/>
      <c r="F4509" s="828"/>
      <c r="G4509" s="828"/>
      <c r="H4509" s="828"/>
      <c r="I4509" s="641"/>
      <c r="J4509" s="641"/>
      <c r="K4509" s="641"/>
      <c r="L4509" s="642"/>
    </row>
    <row r="4510" spans="1:12" ht="17.100000000000001" customHeight="1">
      <c r="A4510" s="640" t="s">
        <v>14994</v>
      </c>
      <c r="B4510" s="643" t="s">
        <v>14089</v>
      </c>
      <c r="C4510" s="641" t="s">
        <v>14088</v>
      </c>
      <c r="D4510" s="641" t="s">
        <v>14087</v>
      </c>
      <c r="E4510" s="644" t="s">
        <v>14085</v>
      </c>
      <c r="F4510" s="829" t="s">
        <v>14083</v>
      </c>
      <c r="G4510" s="829"/>
      <c r="H4510" s="829" t="s">
        <v>14993</v>
      </c>
      <c r="I4510" s="829"/>
      <c r="J4510" s="829" t="s">
        <v>14082</v>
      </c>
      <c r="K4510" s="829"/>
      <c r="L4510" s="830"/>
    </row>
    <row r="4511" spans="1:12" ht="24" customHeight="1">
      <c r="A4511" s="664" t="s">
        <v>14073</v>
      </c>
      <c r="B4511" s="660" t="s">
        <v>14281</v>
      </c>
      <c r="C4511" s="659" t="s">
        <v>7</v>
      </c>
      <c r="D4511" s="659" t="s">
        <v>11562</v>
      </c>
      <c r="E4511" s="661" t="s">
        <v>26</v>
      </c>
      <c r="F4511" s="831" t="s">
        <v>15044</v>
      </c>
      <c r="G4511" s="831"/>
      <c r="H4511" s="831">
        <v>0.94099089999999996</v>
      </c>
      <c r="I4511" s="831"/>
      <c r="J4511" s="832">
        <v>0.87509999999999999</v>
      </c>
      <c r="K4511" s="832"/>
      <c r="L4511" s="833"/>
    </row>
    <row r="4512" spans="1:12" ht="24" customHeight="1">
      <c r="A4512" s="664" t="s">
        <v>14073</v>
      </c>
      <c r="B4512" s="660" t="s">
        <v>14280</v>
      </c>
      <c r="C4512" s="659" t="s">
        <v>7</v>
      </c>
      <c r="D4512" s="659" t="s">
        <v>11588</v>
      </c>
      <c r="E4512" s="661" t="s">
        <v>26</v>
      </c>
      <c r="F4512" s="831" t="s">
        <v>15043</v>
      </c>
      <c r="G4512" s="831"/>
      <c r="H4512" s="831">
        <v>0.94099089999999996</v>
      </c>
      <c r="I4512" s="831"/>
      <c r="J4512" s="832">
        <v>0.51749999999999996</v>
      </c>
      <c r="K4512" s="832"/>
      <c r="L4512" s="833"/>
    </row>
    <row r="4513" spans="1:12" ht="17.100000000000001" customHeight="1">
      <c r="A4513" s="645"/>
      <c r="B4513" s="643"/>
      <c r="C4513" s="643"/>
      <c r="D4513" s="643"/>
      <c r="E4513" s="643"/>
      <c r="F4513" s="643"/>
      <c r="G4513" s="643"/>
      <c r="H4513" s="643"/>
      <c r="I4513" s="643"/>
      <c r="J4513" s="643" t="s">
        <v>14990</v>
      </c>
      <c r="K4513" s="643"/>
      <c r="L4513" s="646" t="s">
        <v>15659</v>
      </c>
    </row>
    <row r="4514" spans="1:12">
      <c r="A4514" s="827" t="s">
        <v>14092</v>
      </c>
      <c r="B4514" s="828"/>
      <c r="C4514" s="828"/>
      <c r="D4514" s="828"/>
      <c r="E4514" s="828"/>
      <c r="F4514" s="828"/>
      <c r="G4514" s="828"/>
      <c r="H4514" s="828"/>
      <c r="I4514" s="641"/>
      <c r="J4514" s="641"/>
      <c r="K4514" s="641"/>
      <c r="L4514" s="642"/>
    </row>
    <row r="4515" spans="1:12" ht="17.100000000000001" customHeight="1">
      <c r="A4515" s="640" t="s">
        <v>14994</v>
      </c>
      <c r="B4515" s="643" t="s">
        <v>14089</v>
      </c>
      <c r="C4515" s="641" t="s">
        <v>14088</v>
      </c>
      <c r="D4515" s="641" t="s">
        <v>14087</v>
      </c>
      <c r="E4515" s="644" t="s">
        <v>14085</v>
      </c>
      <c r="F4515" s="829" t="s">
        <v>14083</v>
      </c>
      <c r="G4515" s="829"/>
      <c r="H4515" s="829" t="s">
        <v>14993</v>
      </c>
      <c r="I4515" s="829"/>
      <c r="J4515" s="829" t="s">
        <v>14082</v>
      </c>
      <c r="K4515" s="829"/>
      <c r="L4515" s="830"/>
    </row>
    <row r="4516" spans="1:12" ht="24" customHeight="1">
      <c r="A4516" s="664" t="s">
        <v>14073</v>
      </c>
      <c r="B4516" s="660" t="s">
        <v>14282</v>
      </c>
      <c r="C4516" s="659" t="s">
        <v>7</v>
      </c>
      <c r="D4516" s="659" t="s">
        <v>6139</v>
      </c>
      <c r="E4516" s="661" t="s">
        <v>26</v>
      </c>
      <c r="F4516" s="831" t="s">
        <v>15040</v>
      </c>
      <c r="G4516" s="831"/>
      <c r="H4516" s="831">
        <v>0.54599470000000005</v>
      </c>
      <c r="I4516" s="831"/>
      <c r="J4516" s="832">
        <v>3.9257</v>
      </c>
      <c r="K4516" s="832"/>
      <c r="L4516" s="833"/>
    </row>
    <row r="4517" spans="1:12" ht="24" customHeight="1">
      <c r="A4517" s="664" t="s">
        <v>14073</v>
      </c>
      <c r="B4517" s="660" t="s">
        <v>14292</v>
      </c>
      <c r="C4517" s="659" t="s">
        <v>7</v>
      </c>
      <c r="D4517" s="659" t="s">
        <v>5474</v>
      </c>
      <c r="E4517" s="661" t="s">
        <v>26</v>
      </c>
      <c r="F4517" s="831" t="s">
        <v>15041</v>
      </c>
      <c r="G4517" s="831"/>
      <c r="H4517" s="831">
        <v>0.4189716</v>
      </c>
      <c r="I4517" s="831"/>
      <c r="J4517" s="832">
        <v>2.1158000000000001</v>
      </c>
      <c r="K4517" s="832"/>
      <c r="L4517" s="833"/>
    </row>
    <row r="4518" spans="1:12" ht="17.100000000000001" customHeight="1">
      <c r="A4518" s="645"/>
      <c r="B4518" s="643"/>
      <c r="C4518" s="643"/>
      <c r="D4518" s="643"/>
      <c r="E4518" s="643"/>
      <c r="F4518" s="643"/>
      <c r="G4518" s="643"/>
      <c r="H4518" s="643"/>
      <c r="I4518" s="643"/>
      <c r="J4518" s="643" t="s">
        <v>14990</v>
      </c>
      <c r="K4518" s="643"/>
      <c r="L4518" s="646" t="s">
        <v>15658</v>
      </c>
    </row>
    <row r="4519" spans="1:12">
      <c r="A4519" s="827" t="s">
        <v>14071</v>
      </c>
      <c r="B4519" s="828"/>
      <c r="C4519" s="828"/>
      <c r="D4519" s="828"/>
      <c r="E4519" s="828"/>
      <c r="F4519" s="828"/>
      <c r="G4519" s="828"/>
      <c r="H4519" s="828"/>
      <c r="I4519" s="641"/>
      <c r="J4519" s="641"/>
      <c r="K4519" s="641"/>
      <c r="L4519" s="642"/>
    </row>
    <row r="4520" spans="1:12" ht="17.100000000000001" customHeight="1">
      <c r="A4520" s="640" t="s">
        <v>14994</v>
      </c>
      <c r="B4520" s="643" t="s">
        <v>14089</v>
      </c>
      <c r="C4520" s="641" t="s">
        <v>14088</v>
      </c>
      <c r="D4520" s="641" t="s">
        <v>14087</v>
      </c>
      <c r="E4520" s="644" t="s">
        <v>14085</v>
      </c>
      <c r="F4520" s="829" t="s">
        <v>14083</v>
      </c>
      <c r="G4520" s="829"/>
      <c r="H4520" s="829" t="s">
        <v>14993</v>
      </c>
      <c r="I4520" s="829"/>
      <c r="J4520" s="829" t="s">
        <v>14082</v>
      </c>
      <c r="K4520" s="829"/>
      <c r="L4520" s="830"/>
    </row>
    <row r="4521" spans="1:12" ht="24" customHeight="1">
      <c r="A4521" s="664" t="s">
        <v>14073</v>
      </c>
      <c r="B4521" s="660" t="s">
        <v>14138</v>
      </c>
      <c r="C4521" s="659" t="s">
        <v>7</v>
      </c>
      <c r="D4521" s="659" t="s">
        <v>8998</v>
      </c>
      <c r="E4521" s="661" t="s">
        <v>49</v>
      </c>
      <c r="F4521" s="831" t="s">
        <v>15657</v>
      </c>
      <c r="G4521" s="831"/>
      <c r="H4521" s="831">
        <v>0.99892879999999995</v>
      </c>
      <c r="I4521" s="831"/>
      <c r="J4521" s="832">
        <v>1.8979999999999999</v>
      </c>
      <c r="K4521" s="832"/>
      <c r="L4521" s="833"/>
    </row>
    <row r="4522" spans="1:12" ht="36" customHeight="1">
      <c r="A4522" s="664" t="s">
        <v>14073</v>
      </c>
      <c r="B4522" s="660" t="s">
        <v>14137</v>
      </c>
      <c r="C4522" s="659" t="s">
        <v>7</v>
      </c>
      <c r="D4522" s="659" t="s">
        <v>9003</v>
      </c>
      <c r="E4522" s="661" t="s">
        <v>49</v>
      </c>
      <c r="F4522" s="831" t="s">
        <v>15656</v>
      </c>
      <c r="G4522" s="831"/>
      <c r="H4522" s="831">
        <v>0.99892879999999995</v>
      </c>
      <c r="I4522" s="831"/>
      <c r="J4522" s="832">
        <v>0.97899999999999998</v>
      </c>
      <c r="K4522" s="832"/>
      <c r="L4522" s="833"/>
    </row>
    <row r="4523" spans="1:12" ht="24" customHeight="1">
      <c r="A4523" s="664" t="s">
        <v>14073</v>
      </c>
      <c r="B4523" s="660" t="s">
        <v>14123</v>
      </c>
      <c r="C4523" s="659" t="s">
        <v>7</v>
      </c>
      <c r="D4523" s="659" t="s">
        <v>9005</v>
      </c>
      <c r="E4523" s="661" t="s">
        <v>49</v>
      </c>
      <c r="F4523" s="831" t="s">
        <v>15655</v>
      </c>
      <c r="G4523" s="831"/>
      <c r="H4523" s="831">
        <v>1.9978575999999999</v>
      </c>
      <c r="I4523" s="831"/>
      <c r="J4523" s="832">
        <v>10.1891</v>
      </c>
      <c r="K4523" s="832"/>
      <c r="L4523" s="833"/>
    </row>
    <row r="4524" spans="1:12" ht="17.100000000000001" customHeight="1">
      <c r="A4524" s="645"/>
      <c r="B4524" s="643"/>
      <c r="C4524" s="643"/>
      <c r="D4524" s="643"/>
      <c r="E4524" s="643"/>
      <c r="F4524" s="643"/>
      <c r="G4524" s="643"/>
      <c r="H4524" s="643"/>
      <c r="I4524" s="643"/>
      <c r="J4524" s="643" t="s">
        <v>14990</v>
      </c>
      <c r="K4524" s="643"/>
      <c r="L4524" s="646" t="s">
        <v>15654</v>
      </c>
    </row>
    <row r="4525" spans="1:12">
      <c r="A4525" s="827" t="s">
        <v>14094</v>
      </c>
      <c r="B4525" s="828"/>
      <c r="C4525" s="828"/>
      <c r="D4525" s="828"/>
      <c r="E4525" s="828"/>
      <c r="F4525" s="828"/>
      <c r="G4525" s="828"/>
      <c r="H4525" s="828"/>
      <c r="I4525" s="641"/>
      <c r="J4525" s="641"/>
      <c r="K4525" s="641"/>
      <c r="L4525" s="642"/>
    </row>
    <row r="4526" spans="1:12" ht="17.100000000000001" customHeight="1">
      <c r="A4526" s="640" t="s">
        <v>14994</v>
      </c>
      <c r="B4526" s="643" t="s">
        <v>14089</v>
      </c>
      <c r="C4526" s="641" t="s">
        <v>14088</v>
      </c>
      <c r="D4526" s="641" t="s">
        <v>14087</v>
      </c>
      <c r="E4526" s="644" t="s">
        <v>14085</v>
      </c>
      <c r="F4526" s="829" t="s">
        <v>14083</v>
      </c>
      <c r="G4526" s="829"/>
      <c r="H4526" s="829" t="s">
        <v>14993</v>
      </c>
      <c r="I4526" s="829"/>
      <c r="J4526" s="829" t="s">
        <v>14082</v>
      </c>
      <c r="K4526" s="829"/>
      <c r="L4526" s="830"/>
    </row>
    <row r="4527" spans="1:12" ht="24" customHeight="1">
      <c r="A4527" s="664" t="s">
        <v>14073</v>
      </c>
      <c r="B4527" s="660" t="s">
        <v>14095</v>
      </c>
      <c r="C4527" s="659" t="s">
        <v>7</v>
      </c>
      <c r="D4527" s="659" t="s">
        <v>11736</v>
      </c>
      <c r="E4527" s="661" t="s">
        <v>26</v>
      </c>
      <c r="F4527" s="831" t="s">
        <v>14996</v>
      </c>
      <c r="G4527" s="831"/>
      <c r="H4527" s="831">
        <v>0.94099089999999996</v>
      </c>
      <c r="I4527" s="831"/>
      <c r="J4527" s="832">
        <v>0.66810000000000003</v>
      </c>
      <c r="K4527" s="832"/>
      <c r="L4527" s="833"/>
    </row>
    <row r="4528" spans="1:12" ht="17.100000000000001" customHeight="1">
      <c r="A4528" s="645"/>
      <c r="B4528" s="643"/>
      <c r="C4528" s="643"/>
      <c r="D4528" s="643"/>
      <c r="E4528" s="643"/>
      <c r="F4528" s="643"/>
      <c r="G4528" s="643"/>
      <c r="H4528" s="643"/>
      <c r="I4528" s="643"/>
      <c r="J4528" s="643" t="s">
        <v>14990</v>
      </c>
      <c r="K4528" s="643"/>
      <c r="L4528" s="646" t="s">
        <v>15542</v>
      </c>
    </row>
    <row r="4529" spans="1:12">
      <c r="A4529" s="827" t="s">
        <v>14096</v>
      </c>
      <c r="B4529" s="828"/>
      <c r="C4529" s="828"/>
      <c r="D4529" s="828"/>
      <c r="E4529" s="828"/>
      <c r="F4529" s="828"/>
      <c r="G4529" s="828"/>
      <c r="H4529" s="828"/>
      <c r="I4529" s="641"/>
      <c r="J4529" s="641"/>
      <c r="K4529" s="641"/>
      <c r="L4529" s="642"/>
    </row>
    <row r="4530" spans="1:12" ht="17.100000000000001" customHeight="1">
      <c r="A4530" s="640" t="s">
        <v>14994</v>
      </c>
      <c r="B4530" s="643" t="s">
        <v>14089</v>
      </c>
      <c r="C4530" s="641" t="s">
        <v>14088</v>
      </c>
      <c r="D4530" s="641" t="s">
        <v>14087</v>
      </c>
      <c r="E4530" s="644" t="s">
        <v>14085</v>
      </c>
      <c r="F4530" s="829" t="s">
        <v>14083</v>
      </c>
      <c r="G4530" s="829"/>
      <c r="H4530" s="829" t="s">
        <v>14993</v>
      </c>
      <c r="I4530" s="829"/>
      <c r="J4530" s="829" t="s">
        <v>14082</v>
      </c>
      <c r="K4530" s="829"/>
      <c r="L4530" s="830"/>
    </row>
    <row r="4531" spans="1:12" ht="24" customHeight="1">
      <c r="A4531" s="664" t="s">
        <v>14073</v>
      </c>
      <c r="B4531" s="660" t="s">
        <v>14097</v>
      </c>
      <c r="C4531" s="659" t="s">
        <v>7</v>
      </c>
      <c r="D4531" s="659" t="s">
        <v>11676</v>
      </c>
      <c r="E4531" s="661" t="s">
        <v>26</v>
      </c>
      <c r="F4531" s="831" t="s">
        <v>14995</v>
      </c>
      <c r="G4531" s="831"/>
      <c r="H4531" s="831">
        <v>0.94099089999999996</v>
      </c>
      <c r="I4531" s="831"/>
      <c r="J4531" s="832">
        <v>6.59E-2</v>
      </c>
      <c r="K4531" s="832"/>
      <c r="L4531" s="833"/>
    </row>
    <row r="4532" spans="1:12" ht="17.100000000000001" customHeight="1">
      <c r="A4532" s="645"/>
      <c r="B4532" s="643"/>
      <c r="C4532" s="643"/>
      <c r="D4532" s="643"/>
      <c r="E4532" s="643"/>
      <c r="F4532" s="643"/>
      <c r="G4532" s="643"/>
      <c r="H4532" s="643"/>
      <c r="I4532" s="643"/>
      <c r="J4532" s="643" t="s">
        <v>14990</v>
      </c>
      <c r="K4532" s="643"/>
      <c r="L4532" s="646" t="s">
        <v>14995</v>
      </c>
    </row>
    <row r="4533" spans="1:12">
      <c r="A4533" s="827" t="s">
        <v>14100</v>
      </c>
      <c r="B4533" s="828"/>
      <c r="C4533" s="828"/>
      <c r="D4533" s="828"/>
      <c r="E4533" s="828"/>
      <c r="F4533" s="828"/>
      <c r="G4533" s="828"/>
      <c r="H4533" s="828"/>
      <c r="I4533" s="641"/>
      <c r="J4533" s="641"/>
      <c r="K4533" s="641"/>
      <c r="L4533" s="642"/>
    </row>
    <row r="4534" spans="1:12" ht="17.100000000000001" customHeight="1">
      <c r="A4534" s="640" t="s">
        <v>14994</v>
      </c>
      <c r="B4534" s="643" t="s">
        <v>14089</v>
      </c>
      <c r="C4534" s="641" t="s">
        <v>14088</v>
      </c>
      <c r="D4534" s="641" t="s">
        <v>14087</v>
      </c>
      <c r="E4534" s="644" t="s">
        <v>14085</v>
      </c>
      <c r="F4534" s="829" t="s">
        <v>14083</v>
      </c>
      <c r="G4534" s="829"/>
      <c r="H4534" s="829" t="s">
        <v>14993</v>
      </c>
      <c r="I4534" s="829"/>
      <c r="J4534" s="829" t="s">
        <v>14082</v>
      </c>
      <c r="K4534" s="829"/>
      <c r="L4534" s="830"/>
    </row>
    <row r="4535" spans="1:12" ht="24" customHeight="1">
      <c r="A4535" s="664" t="s">
        <v>14073</v>
      </c>
      <c r="B4535" s="660" t="s">
        <v>14103</v>
      </c>
      <c r="C4535" s="659" t="s">
        <v>7</v>
      </c>
      <c r="D4535" s="659" t="s">
        <v>11501</v>
      </c>
      <c r="E4535" s="661" t="s">
        <v>26</v>
      </c>
      <c r="F4535" s="831" t="s">
        <v>14992</v>
      </c>
      <c r="G4535" s="831"/>
      <c r="H4535" s="831">
        <v>0.94099089999999996</v>
      </c>
      <c r="I4535" s="831"/>
      <c r="J4535" s="832">
        <v>2.0701999999999998</v>
      </c>
      <c r="K4535" s="832"/>
      <c r="L4535" s="833"/>
    </row>
    <row r="4536" spans="1:12" ht="24" customHeight="1">
      <c r="A4536" s="664" t="s">
        <v>14073</v>
      </c>
      <c r="B4536" s="660" t="s">
        <v>14101</v>
      </c>
      <c r="C4536" s="659" t="s">
        <v>7</v>
      </c>
      <c r="D4536" s="659" t="s">
        <v>11582</v>
      </c>
      <c r="E4536" s="661" t="s">
        <v>26</v>
      </c>
      <c r="F4536" s="831" t="s">
        <v>14991</v>
      </c>
      <c r="G4536" s="831"/>
      <c r="H4536" s="831">
        <v>0.94099089999999996</v>
      </c>
      <c r="I4536" s="831"/>
      <c r="J4536" s="832">
        <v>0.32929999999999998</v>
      </c>
      <c r="K4536" s="832"/>
      <c r="L4536" s="833"/>
    </row>
    <row r="4537" spans="1:12" ht="17.100000000000001" customHeight="1">
      <c r="A4537" s="645"/>
      <c r="B4537" s="643"/>
      <c r="C4537" s="643"/>
      <c r="D4537" s="643"/>
      <c r="E4537" s="643"/>
      <c r="F4537" s="643"/>
      <c r="G4537" s="643"/>
      <c r="H4537" s="643"/>
      <c r="I4537" s="643"/>
      <c r="J4537" s="643" t="s">
        <v>14990</v>
      </c>
      <c r="K4537" s="643"/>
      <c r="L4537" s="646" t="s">
        <v>15653</v>
      </c>
    </row>
    <row r="4538" spans="1:12" ht="17.100000000000001" customHeight="1">
      <c r="A4538" s="640" t="s">
        <v>14988</v>
      </c>
      <c r="B4538" s="641"/>
      <c r="C4538" s="641"/>
      <c r="D4538" s="641"/>
      <c r="E4538" s="641"/>
      <c r="F4538" s="641"/>
      <c r="G4538" s="641"/>
      <c r="H4538" s="641"/>
      <c r="I4538" s="641"/>
      <c r="J4538" s="641"/>
      <c r="K4538" s="641"/>
      <c r="L4538" s="642"/>
    </row>
    <row r="4539" spans="1:12" ht="17.100000000000001" customHeight="1">
      <c r="A4539" s="645"/>
      <c r="B4539" s="643"/>
      <c r="C4539" s="643"/>
      <c r="D4539" s="643"/>
      <c r="E4539" s="643"/>
      <c r="F4539" s="643"/>
      <c r="G4539" s="643"/>
      <c r="H4539" s="643"/>
      <c r="I4539" s="643"/>
      <c r="J4539" s="643" t="s">
        <v>14987</v>
      </c>
      <c r="K4539" s="643"/>
      <c r="L4539" s="646" t="s">
        <v>15652</v>
      </c>
    </row>
    <row r="4540" spans="1:12" ht="17.100000000000001" customHeight="1">
      <c r="A4540" s="645"/>
      <c r="B4540" s="643"/>
      <c r="C4540" s="643"/>
      <c r="D4540" s="643"/>
      <c r="E4540" s="643"/>
      <c r="F4540" s="643"/>
      <c r="G4540" s="643"/>
      <c r="H4540" s="643"/>
      <c r="I4540" s="643"/>
      <c r="J4540" s="643" t="s">
        <v>14985</v>
      </c>
      <c r="K4540" s="643" t="s">
        <v>14984</v>
      </c>
      <c r="L4540" s="646" t="s">
        <v>15651</v>
      </c>
    </row>
    <row r="4541" spans="1:12" ht="17.100000000000001" customHeight="1">
      <c r="A4541" s="645"/>
      <c r="B4541" s="643"/>
      <c r="C4541" s="643"/>
      <c r="D4541" s="643"/>
      <c r="E4541" s="643"/>
      <c r="F4541" s="643"/>
      <c r="G4541" s="643"/>
      <c r="H4541" s="643"/>
      <c r="I4541" s="643"/>
      <c r="J4541" s="643" t="s">
        <v>14982</v>
      </c>
      <c r="K4541" s="643"/>
      <c r="L4541" s="646" t="s">
        <v>15650</v>
      </c>
    </row>
    <row r="4542" spans="1:12" ht="17.100000000000001" customHeight="1">
      <c r="A4542" s="645"/>
      <c r="B4542" s="643"/>
      <c r="C4542" s="643"/>
      <c r="D4542" s="643"/>
      <c r="E4542" s="643"/>
      <c r="F4542" s="643"/>
      <c r="G4542" s="643"/>
      <c r="H4542" s="643"/>
      <c r="I4542" s="643"/>
      <c r="J4542" s="643" t="s">
        <v>14980</v>
      </c>
      <c r="K4542" s="643" t="s">
        <v>14873</v>
      </c>
      <c r="L4542" s="646" t="s">
        <v>15649</v>
      </c>
    </row>
    <row r="4543" spans="1:12" ht="17.100000000000001" customHeight="1">
      <c r="A4543" s="645"/>
      <c r="B4543" s="643"/>
      <c r="C4543" s="643"/>
      <c r="D4543" s="643"/>
      <c r="E4543" s="643"/>
      <c r="F4543" s="643"/>
      <c r="G4543" s="643"/>
      <c r="H4543" s="643"/>
      <c r="I4543" s="643"/>
      <c r="J4543" s="643" t="s">
        <v>14978</v>
      </c>
      <c r="K4543" s="643"/>
      <c r="L4543" s="646" t="s">
        <v>15648</v>
      </c>
    </row>
    <row r="4544" spans="1:12" ht="30" customHeight="1">
      <c r="A4544" s="647"/>
      <c r="B4544" s="644"/>
      <c r="C4544" s="644"/>
      <c r="D4544" s="644"/>
      <c r="E4544" s="644"/>
      <c r="F4544" s="644"/>
      <c r="G4544" s="644"/>
      <c r="H4544" s="644"/>
      <c r="I4544" s="644"/>
      <c r="J4544" s="644"/>
      <c r="K4544" s="644"/>
      <c r="L4544" s="648"/>
    </row>
    <row r="4545" spans="1:12" ht="24" customHeight="1">
      <c r="A4545" s="662" t="s">
        <v>15647</v>
      </c>
      <c r="B4545" s="657" t="s">
        <v>14823</v>
      </c>
      <c r="C4545" s="656" t="s">
        <v>7</v>
      </c>
      <c r="D4545" s="656" t="s">
        <v>1933</v>
      </c>
      <c r="E4545" s="658" t="s">
        <v>18</v>
      </c>
      <c r="F4545" s="657"/>
      <c r="G4545" s="657"/>
      <c r="H4545" s="657"/>
      <c r="I4545" s="657"/>
      <c r="J4545" s="657"/>
      <c r="K4545" s="657"/>
      <c r="L4545" s="663"/>
    </row>
    <row r="4546" spans="1:12">
      <c r="A4546" s="827" t="s">
        <v>14098</v>
      </c>
      <c r="B4546" s="828"/>
      <c r="C4546" s="828"/>
      <c r="D4546" s="828"/>
      <c r="E4546" s="828"/>
      <c r="F4546" s="828"/>
      <c r="G4546" s="828"/>
      <c r="H4546" s="828"/>
      <c r="I4546" s="641"/>
      <c r="J4546" s="641"/>
      <c r="K4546" s="641"/>
      <c r="L4546" s="642"/>
    </row>
    <row r="4547" spans="1:12" ht="17.100000000000001" customHeight="1">
      <c r="A4547" s="640" t="s">
        <v>14994</v>
      </c>
      <c r="B4547" s="643" t="s">
        <v>14089</v>
      </c>
      <c r="C4547" s="641" t="s">
        <v>14088</v>
      </c>
      <c r="D4547" s="641" t="s">
        <v>14087</v>
      </c>
      <c r="E4547" s="644" t="s">
        <v>14085</v>
      </c>
      <c r="F4547" s="829" t="s">
        <v>14083</v>
      </c>
      <c r="G4547" s="829"/>
      <c r="H4547" s="829" t="s">
        <v>14993</v>
      </c>
      <c r="I4547" s="829"/>
      <c r="J4547" s="829" t="s">
        <v>14082</v>
      </c>
      <c r="K4547" s="829"/>
      <c r="L4547" s="830"/>
    </row>
    <row r="4548" spans="1:12" ht="24" customHeight="1">
      <c r="A4548" s="664" t="s">
        <v>14073</v>
      </c>
      <c r="B4548" s="660" t="s">
        <v>14277</v>
      </c>
      <c r="C4548" s="659" t="s">
        <v>7</v>
      </c>
      <c r="D4548" s="659" t="s">
        <v>11564</v>
      </c>
      <c r="E4548" s="661" t="s">
        <v>26</v>
      </c>
      <c r="F4548" s="831" t="s">
        <v>15249</v>
      </c>
      <c r="G4548" s="831"/>
      <c r="H4548" s="831">
        <v>3.11922E-2</v>
      </c>
      <c r="I4548" s="831"/>
      <c r="J4548" s="832">
        <v>2.5899999999999999E-2</v>
      </c>
      <c r="K4548" s="832"/>
      <c r="L4548" s="833"/>
    </row>
    <row r="4549" spans="1:12" ht="24" customHeight="1">
      <c r="A4549" s="664" t="s">
        <v>14073</v>
      </c>
      <c r="B4549" s="660" t="s">
        <v>14276</v>
      </c>
      <c r="C4549" s="659" t="s">
        <v>7</v>
      </c>
      <c r="D4549" s="659" t="s">
        <v>11590</v>
      </c>
      <c r="E4549" s="661" t="s">
        <v>26</v>
      </c>
      <c r="F4549" s="831" t="s">
        <v>15248</v>
      </c>
      <c r="G4549" s="831"/>
      <c r="H4549" s="831">
        <v>3.11922E-2</v>
      </c>
      <c r="I4549" s="831"/>
      <c r="J4549" s="832">
        <v>7.4999999999999997E-3</v>
      </c>
      <c r="K4549" s="832"/>
      <c r="L4549" s="833"/>
    </row>
    <row r="4550" spans="1:12" ht="17.100000000000001" customHeight="1">
      <c r="A4550" s="645"/>
      <c r="B4550" s="643"/>
      <c r="C4550" s="643"/>
      <c r="D4550" s="643"/>
      <c r="E4550" s="643"/>
      <c r="F4550" s="643"/>
      <c r="G4550" s="643"/>
      <c r="H4550" s="643"/>
      <c r="I4550" s="643"/>
      <c r="J4550" s="643" t="s">
        <v>14990</v>
      </c>
      <c r="K4550" s="643"/>
      <c r="L4550" s="646" t="s">
        <v>15083</v>
      </c>
    </row>
    <row r="4551" spans="1:12">
      <c r="A4551" s="827" t="s">
        <v>14092</v>
      </c>
      <c r="B4551" s="828"/>
      <c r="C4551" s="828"/>
      <c r="D4551" s="828"/>
      <c r="E4551" s="828"/>
      <c r="F4551" s="828"/>
      <c r="G4551" s="828"/>
      <c r="H4551" s="828"/>
      <c r="I4551" s="641"/>
      <c r="J4551" s="641"/>
      <c r="K4551" s="641"/>
      <c r="L4551" s="642"/>
    </row>
    <row r="4552" spans="1:12" ht="17.100000000000001" customHeight="1">
      <c r="A4552" s="640" t="s">
        <v>14994</v>
      </c>
      <c r="B4552" s="643" t="s">
        <v>14089</v>
      </c>
      <c r="C4552" s="641" t="s">
        <v>14088</v>
      </c>
      <c r="D4552" s="641" t="s">
        <v>14087</v>
      </c>
      <c r="E4552" s="644" t="s">
        <v>14085</v>
      </c>
      <c r="F4552" s="829" t="s">
        <v>14083</v>
      </c>
      <c r="G4552" s="829"/>
      <c r="H4552" s="829" t="s">
        <v>14993</v>
      </c>
      <c r="I4552" s="829"/>
      <c r="J4552" s="829" t="s">
        <v>14082</v>
      </c>
      <c r="K4552" s="829"/>
      <c r="L4552" s="830"/>
    </row>
    <row r="4553" spans="1:12" ht="24" customHeight="1">
      <c r="A4553" s="664" t="s">
        <v>14073</v>
      </c>
      <c r="B4553" s="660" t="s">
        <v>14290</v>
      </c>
      <c r="C4553" s="659" t="s">
        <v>7</v>
      </c>
      <c r="D4553" s="659" t="s">
        <v>5473</v>
      </c>
      <c r="E4553" s="661" t="s">
        <v>26</v>
      </c>
      <c r="F4553" s="831" t="s">
        <v>15246</v>
      </c>
      <c r="G4553" s="831"/>
      <c r="H4553" s="831">
        <v>1.5927400000000001E-2</v>
      </c>
      <c r="I4553" s="831"/>
      <c r="J4553" s="832">
        <v>8.1100000000000005E-2</v>
      </c>
      <c r="K4553" s="832"/>
      <c r="L4553" s="833"/>
    </row>
    <row r="4554" spans="1:12" ht="24" customHeight="1">
      <c r="A4554" s="664" t="s">
        <v>14073</v>
      </c>
      <c r="B4554" s="660" t="s">
        <v>14278</v>
      </c>
      <c r="C4554" s="659" t="s">
        <v>7</v>
      </c>
      <c r="D4554" s="659" t="s">
        <v>6260</v>
      </c>
      <c r="E4554" s="661" t="s">
        <v>26</v>
      </c>
      <c r="F4554" s="831" t="s">
        <v>15040</v>
      </c>
      <c r="G4554" s="831"/>
      <c r="H4554" s="831">
        <v>1.5927400000000001E-2</v>
      </c>
      <c r="I4554" s="831"/>
      <c r="J4554" s="832">
        <v>0.1145</v>
      </c>
      <c r="K4554" s="832"/>
      <c r="L4554" s="833"/>
    </row>
    <row r="4555" spans="1:12" ht="17.100000000000001" customHeight="1">
      <c r="A4555" s="645"/>
      <c r="B4555" s="643"/>
      <c r="C4555" s="643"/>
      <c r="D4555" s="643"/>
      <c r="E4555" s="643"/>
      <c r="F4555" s="643"/>
      <c r="G4555" s="643"/>
      <c r="H4555" s="643"/>
      <c r="I4555" s="643"/>
      <c r="J4555" s="643" t="s">
        <v>14990</v>
      </c>
      <c r="K4555" s="643"/>
      <c r="L4555" s="646" t="s">
        <v>15161</v>
      </c>
    </row>
    <row r="4556" spans="1:12">
      <c r="A4556" s="827" t="s">
        <v>14071</v>
      </c>
      <c r="B4556" s="828"/>
      <c r="C4556" s="828"/>
      <c r="D4556" s="828"/>
      <c r="E4556" s="828"/>
      <c r="F4556" s="828"/>
      <c r="G4556" s="828"/>
      <c r="H4556" s="828"/>
      <c r="I4556" s="641"/>
      <c r="J4556" s="641"/>
      <c r="K4556" s="641"/>
      <c r="L4556" s="642"/>
    </row>
    <row r="4557" spans="1:12" ht="17.100000000000001" customHeight="1">
      <c r="A4557" s="640" t="s">
        <v>14994</v>
      </c>
      <c r="B4557" s="643" t="s">
        <v>14089</v>
      </c>
      <c r="C4557" s="641" t="s">
        <v>14088</v>
      </c>
      <c r="D4557" s="641" t="s">
        <v>14087</v>
      </c>
      <c r="E4557" s="644" t="s">
        <v>14085</v>
      </c>
      <c r="F4557" s="829" t="s">
        <v>14083</v>
      </c>
      <c r="G4557" s="829"/>
      <c r="H4557" s="829" t="s">
        <v>14993</v>
      </c>
      <c r="I4557" s="829"/>
      <c r="J4557" s="829" t="s">
        <v>14082</v>
      </c>
      <c r="K4557" s="829"/>
      <c r="L4557" s="830"/>
    </row>
    <row r="4558" spans="1:12" ht="24" customHeight="1">
      <c r="A4558" s="664" t="s">
        <v>14073</v>
      </c>
      <c r="B4558" s="660" t="s">
        <v>14822</v>
      </c>
      <c r="C4558" s="659" t="s">
        <v>7</v>
      </c>
      <c r="D4558" s="659" t="s">
        <v>7258</v>
      </c>
      <c r="E4558" s="661" t="s">
        <v>18</v>
      </c>
      <c r="F4558" s="831" t="s">
        <v>15110</v>
      </c>
      <c r="G4558" s="831"/>
      <c r="H4558" s="831">
        <v>1.0609999999999999</v>
      </c>
      <c r="I4558" s="831"/>
      <c r="J4558" s="832">
        <v>2.81</v>
      </c>
      <c r="K4558" s="832"/>
      <c r="L4558" s="833"/>
    </row>
    <row r="4559" spans="1:12" ht="17.100000000000001" customHeight="1">
      <c r="A4559" s="645"/>
      <c r="B4559" s="643"/>
      <c r="C4559" s="643"/>
      <c r="D4559" s="643"/>
      <c r="E4559" s="643"/>
      <c r="F4559" s="643"/>
      <c r="G4559" s="643"/>
      <c r="H4559" s="643"/>
      <c r="I4559" s="643"/>
      <c r="J4559" s="643" t="s">
        <v>14990</v>
      </c>
      <c r="K4559" s="643"/>
      <c r="L4559" s="646" t="s">
        <v>15646</v>
      </c>
    </row>
    <row r="4560" spans="1:12">
      <c r="A4560" s="827" t="s">
        <v>14094</v>
      </c>
      <c r="B4560" s="828"/>
      <c r="C4560" s="828"/>
      <c r="D4560" s="828"/>
      <c r="E4560" s="828"/>
      <c r="F4560" s="828"/>
      <c r="G4560" s="828"/>
      <c r="H4560" s="828"/>
      <c r="I4560" s="641"/>
      <c r="J4560" s="641"/>
      <c r="K4560" s="641"/>
      <c r="L4560" s="642"/>
    </row>
    <row r="4561" spans="1:12" ht="17.100000000000001" customHeight="1">
      <c r="A4561" s="640" t="s">
        <v>14994</v>
      </c>
      <c r="B4561" s="643" t="s">
        <v>14089</v>
      </c>
      <c r="C4561" s="641" t="s">
        <v>14088</v>
      </c>
      <c r="D4561" s="641" t="s">
        <v>14087</v>
      </c>
      <c r="E4561" s="644" t="s">
        <v>14085</v>
      </c>
      <c r="F4561" s="829" t="s">
        <v>14083</v>
      </c>
      <c r="G4561" s="829"/>
      <c r="H4561" s="829" t="s">
        <v>14993</v>
      </c>
      <c r="I4561" s="829"/>
      <c r="J4561" s="829" t="s">
        <v>14082</v>
      </c>
      <c r="K4561" s="829"/>
      <c r="L4561" s="830"/>
    </row>
    <row r="4562" spans="1:12" ht="24" customHeight="1">
      <c r="A4562" s="664" t="s">
        <v>14073</v>
      </c>
      <c r="B4562" s="660" t="s">
        <v>14095</v>
      </c>
      <c r="C4562" s="659" t="s">
        <v>7</v>
      </c>
      <c r="D4562" s="659" t="s">
        <v>11736</v>
      </c>
      <c r="E4562" s="661" t="s">
        <v>26</v>
      </c>
      <c r="F4562" s="831" t="s">
        <v>14996</v>
      </c>
      <c r="G4562" s="831"/>
      <c r="H4562" s="831">
        <v>3.11922E-2</v>
      </c>
      <c r="I4562" s="831"/>
      <c r="J4562" s="832">
        <v>2.2100000000000002E-2</v>
      </c>
      <c r="K4562" s="832"/>
      <c r="L4562" s="833"/>
    </row>
    <row r="4563" spans="1:12" ht="17.100000000000001" customHeight="1">
      <c r="A4563" s="645"/>
      <c r="B4563" s="643"/>
      <c r="C4563" s="643"/>
      <c r="D4563" s="643"/>
      <c r="E4563" s="643"/>
      <c r="F4563" s="643"/>
      <c r="G4563" s="643"/>
      <c r="H4563" s="643"/>
      <c r="I4563" s="643"/>
      <c r="J4563" s="643" t="s">
        <v>14990</v>
      </c>
      <c r="K4563" s="643"/>
      <c r="L4563" s="646" t="s">
        <v>15009</v>
      </c>
    </row>
    <row r="4564" spans="1:12">
      <c r="A4564" s="827" t="s">
        <v>14096</v>
      </c>
      <c r="B4564" s="828"/>
      <c r="C4564" s="828"/>
      <c r="D4564" s="828"/>
      <c r="E4564" s="828"/>
      <c r="F4564" s="828"/>
      <c r="G4564" s="828"/>
      <c r="H4564" s="828"/>
      <c r="I4564" s="641"/>
      <c r="J4564" s="641"/>
      <c r="K4564" s="641"/>
      <c r="L4564" s="642"/>
    </row>
    <row r="4565" spans="1:12" ht="17.100000000000001" customHeight="1">
      <c r="A4565" s="640" t="s">
        <v>14994</v>
      </c>
      <c r="B4565" s="643" t="s">
        <v>14089</v>
      </c>
      <c r="C4565" s="641" t="s">
        <v>14088</v>
      </c>
      <c r="D4565" s="641" t="s">
        <v>14087</v>
      </c>
      <c r="E4565" s="644" t="s">
        <v>14085</v>
      </c>
      <c r="F4565" s="829" t="s">
        <v>14083</v>
      </c>
      <c r="G4565" s="829"/>
      <c r="H4565" s="829" t="s">
        <v>14993</v>
      </c>
      <c r="I4565" s="829"/>
      <c r="J4565" s="829" t="s">
        <v>14082</v>
      </c>
      <c r="K4565" s="829"/>
      <c r="L4565" s="830"/>
    </row>
    <row r="4566" spans="1:12" ht="24" customHeight="1">
      <c r="A4566" s="664" t="s">
        <v>14073</v>
      </c>
      <c r="B4566" s="660" t="s">
        <v>14097</v>
      </c>
      <c r="C4566" s="659" t="s">
        <v>7</v>
      </c>
      <c r="D4566" s="659" t="s">
        <v>11676</v>
      </c>
      <c r="E4566" s="661" t="s">
        <v>26</v>
      </c>
      <c r="F4566" s="831" t="s">
        <v>14995</v>
      </c>
      <c r="G4566" s="831"/>
      <c r="H4566" s="831">
        <v>3.11922E-2</v>
      </c>
      <c r="I4566" s="831"/>
      <c r="J4566" s="832">
        <v>2.2000000000000001E-3</v>
      </c>
      <c r="K4566" s="832"/>
      <c r="L4566" s="833"/>
    </row>
    <row r="4567" spans="1:12" ht="17.100000000000001" customHeight="1">
      <c r="A4567" s="645"/>
      <c r="B4567" s="643"/>
      <c r="C4567" s="643"/>
      <c r="D4567" s="643"/>
      <c r="E4567" s="643"/>
      <c r="F4567" s="643"/>
      <c r="G4567" s="643"/>
      <c r="H4567" s="643"/>
      <c r="I4567" s="643"/>
      <c r="J4567" s="643" t="s">
        <v>14990</v>
      </c>
      <c r="K4567" s="643"/>
      <c r="L4567" s="646" t="s">
        <v>15296</v>
      </c>
    </row>
    <row r="4568" spans="1:12">
      <c r="A4568" s="827" t="s">
        <v>14100</v>
      </c>
      <c r="B4568" s="828"/>
      <c r="C4568" s="828"/>
      <c r="D4568" s="828"/>
      <c r="E4568" s="828"/>
      <c r="F4568" s="828"/>
      <c r="G4568" s="828"/>
      <c r="H4568" s="828"/>
      <c r="I4568" s="641"/>
      <c r="J4568" s="641"/>
      <c r="K4568" s="641"/>
      <c r="L4568" s="642"/>
    </row>
    <row r="4569" spans="1:12" ht="17.100000000000001" customHeight="1">
      <c r="A4569" s="640" t="s">
        <v>14994</v>
      </c>
      <c r="B4569" s="643" t="s">
        <v>14089</v>
      </c>
      <c r="C4569" s="641" t="s">
        <v>14088</v>
      </c>
      <c r="D4569" s="641" t="s">
        <v>14087</v>
      </c>
      <c r="E4569" s="644" t="s">
        <v>14085</v>
      </c>
      <c r="F4569" s="829" t="s">
        <v>14083</v>
      </c>
      <c r="G4569" s="829"/>
      <c r="H4569" s="829" t="s">
        <v>14993</v>
      </c>
      <c r="I4569" s="829"/>
      <c r="J4569" s="829" t="s">
        <v>14082</v>
      </c>
      <c r="K4569" s="829"/>
      <c r="L4569" s="830"/>
    </row>
    <row r="4570" spans="1:12" ht="24" customHeight="1">
      <c r="A4570" s="664" t="s">
        <v>14073</v>
      </c>
      <c r="B4570" s="660" t="s">
        <v>14103</v>
      </c>
      <c r="C4570" s="659" t="s">
        <v>7</v>
      </c>
      <c r="D4570" s="659" t="s">
        <v>11501</v>
      </c>
      <c r="E4570" s="661" t="s">
        <v>26</v>
      </c>
      <c r="F4570" s="831" t="s">
        <v>14992</v>
      </c>
      <c r="G4570" s="831"/>
      <c r="H4570" s="831">
        <v>3.11922E-2</v>
      </c>
      <c r="I4570" s="831"/>
      <c r="J4570" s="832">
        <v>6.8599999999999994E-2</v>
      </c>
      <c r="K4570" s="832"/>
      <c r="L4570" s="833"/>
    </row>
    <row r="4571" spans="1:12" ht="24" customHeight="1">
      <c r="A4571" s="664" t="s">
        <v>14073</v>
      </c>
      <c r="B4571" s="660" t="s">
        <v>14101</v>
      </c>
      <c r="C4571" s="659" t="s">
        <v>7</v>
      </c>
      <c r="D4571" s="659" t="s">
        <v>11582</v>
      </c>
      <c r="E4571" s="661" t="s">
        <v>26</v>
      </c>
      <c r="F4571" s="831" t="s">
        <v>14991</v>
      </c>
      <c r="G4571" s="831"/>
      <c r="H4571" s="831">
        <v>3.11922E-2</v>
      </c>
      <c r="I4571" s="831"/>
      <c r="J4571" s="832">
        <v>1.09E-2</v>
      </c>
      <c r="K4571" s="832"/>
      <c r="L4571" s="833"/>
    </row>
    <row r="4572" spans="1:12" ht="17.100000000000001" customHeight="1">
      <c r="A4572" s="645"/>
      <c r="B4572" s="643"/>
      <c r="C4572" s="643"/>
      <c r="D4572" s="643"/>
      <c r="E4572" s="643"/>
      <c r="F4572" s="643"/>
      <c r="G4572" s="643"/>
      <c r="H4572" s="643"/>
      <c r="I4572" s="643"/>
      <c r="J4572" s="643" t="s">
        <v>14990</v>
      </c>
      <c r="K4572" s="643"/>
      <c r="L4572" s="646" t="s">
        <v>15422</v>
      </c>
    </row>
    <row r="4573" spans="1:12" ht="17.100000000000001" customHeight="1">
      <c r="A4573" s="640" t="s">
        <v>14988</v>
      </c>
      <c r="B4573" s="641"/>
      <c r="C4573" s="641"/>
      <c r="D4573" s="641"/>
      <c r="E4573" s="641"/>
      <c r="F4573" s="641"/>
      <c r="G4573" s="641"/>
      <c r="H4573" s="641"/>
      <c r="I4573" s="641"/>
      <c r="J4573" s="641"/>
      <c r="K4573" s="641"/>
      <c r="L4573" s="642"/>
    </row>
    <row r="4574" spans="1:12" ht="17.100000000000001" customHeight="1">
      <c r="A4574" s="645"/>
      <c r="B4574" s="643"/>
      <c r="C4574" s="643"/>
      <c r="D4574" s="643"/>
      <c r="E4574" s="643"/>
      <c r="F4574" s="643"/>
      <c r="G4574" s="643"/>
      <c r="H4574" s="643"/>
      <c r="I4574" s="643"/>
      <c r="J4574" s="643" t="s">
        <v>14987</v>
      </c>
      <c r="K4574" s="643"/>
      <c r="L4574" s="646" t="s">
        <v>15645</v>
      </c>
    </row>
    <row r="4575" spans="1:12" ht="17.100000000000001" customHeight="1">
      <c r="A4575" s="645"/>
      <c r="B4575" s="643"/>
      <c r="C4575" s="643"/>
      <c r="D4575" s="643"/>
      <c r="E4575" s="643"/>
      <c r="F4575" s="643"/>
      <c r="G4575" s="643"/>
      <c r="H4575" s="643"/>
      <c r="I4575" s="643"/>
      <c r="J4575" s="643" t="s">
        <v>14985</v>
      </c>
      <c r="K4575" s="643" t="s">
        <v>14984</v>
      </c>
      <c r="L4575" s="646" t="s">
        <v>15644</v>
      </c>
    </row>
    <row r="4576" spans="1:12" ht="17.100000000000001" customHeight="1">
      <c r="A4576" s="645"/>
      <c r="B4576" s="643"/>
      <c r="C4576" s="643"/>
      <c r="D4576" s="643"/>
      <c r="E4576" s="643"/>
      <c r="F4576" s="643"/>
      <c r="G4576" s="643"/>
      <c r="H4576" s="643"/>
      <c r="I4576" s="643"/>
      <c r="J4576" s="643" t="s">
        <v>14982</v>
      </c>
      <c r="K4576" s="643"/>
      <c r="L4576" s="646" t="s">
        <v>15643</v>
      </c>
    </row>
    <row r="4577" spans="1:12" ht="17.100000000000001" customHeight="1">
      <c r="A4577" s="645"/>
      <c r="B4577" s="643"/>
      <c r="C4577" s="643"/>
      <c r="D4577" s="643"/>
      <c r="E4577" s="643"/>
      <c r="F4577" s="643"/>
      <c r="G4577" s="643"/>
      <c r="H4577" s="643"/>
      <c r="I4577" s="643"/>
      <c r="J4577" s="643" t="s">
        <v>14980</v>
      </c>
      <c r="K4577" s="643" t="s">
        <v>14873</v>
      </c>
      <c r="L4577" s="646" t="s">
        <v>15595</v>
      </c>
    </row>
    <row r="4578" spans="1:12" ht="17.100000000000001" customHeight="1">
      <c r="A4578" s="645"/>
      <c r="B4578" s="643"/>
      <c r="C4578" s="643"/>
      <c r="D4578" s="643"/>
      <c r="E4578" s="643"/>
      <c r="F4578" s="643"/>
      <c r="G4578" s="643"/>
      <c r="H4578" s="643"/>
      <c r="I4578" s="643"/>
      <c r="J4578" s="643" t="s">
        <v>14978</v>
      </c>
      <c r="K4578" s="643"/>
      <c r="L4578" s="646" t="s">
        <v>15305</v>
      </c>
    </row>
    <row r="4579" spans="1:12" ht="30" customHeight="1">
      <c r="A4579" s="647"/>
      <c r="B4579" s="644"/>
      <c r="C4579" s="644"/>
      <c r="D4579" s="644"/>
      <c r="E4579" s="644"/>
      <c r="F4579" s="644"/>
      <c r="G4579" s="644"/>
      <c r="H4579" s="644"/>
      <c r="I4579" s="644"/>
      <c r="J4579" s="644"/>
      <c r="K4579" s="644"/>
      <c r="L4579" s="648"/>
    </row>
    <row r="4580" spans="1:12" ht="36" customHeight="1">
      <c r="A4580" s="662" t="s">
        <v>15642</v>
      </c>
      <c r="B4580" s="657" t="s">
        <v>14779</v>
      </c>
      <c r="C4580" s="656" t="s">
        <v>7</v>
      </c>
      <c r="D4580" s="656" t="s">
        <v>402</v>
      </c>
      <c r="E4580" s="658" t="s">
        <v>49</v>
      </c>
      <c r="F4580" s="657"/>
      <c r="G4580" s="657"/>
      <c r="H4580" s="657"/>
      <c r="I4580" s="657"/>
      <c r="J4580" s="657"/>
      <c r="K4580" s="657"/>
      <c r="L4580" s="663"/>
    </row>
    <row r="4581" spans="1:12">
      <c r="A4581" s="827" t="s">
        <v>14098</v>
      </c>
      <c r="B4581" s="828"/>
      <c r="C4581" s="828"/>
      <c r="D4581" s="828"/>
      <c r="E4581" s="828"/>
      <c r="F4581" s="828"/>
      <c r="G4581" s="828"/>
      <c r="H4581" s="828"/>
      <c r="I4581" s="641"/>
      <c r="J4581" s="641"/>
      <c r="K4581" s="641"/>
      <c r="L4581" s="642"/>
    </row>
    <row r="4582" spans="1:12" ht="17.100000000000001" customHeight="1">
      <c r="A4582" s="640" t="s">
        <v>14994</v>
      </c>
      <c r="B4582" s="643" t="s">
        <v>14089</v>
      </c>
      <c r="C4582" s="641" t="s">
        <v>14088</v>
      </c>
      <c r="D4582" s="641" t="s">
        <v>14087</v>
      </c>
      <c r="E4582" s="644" t="s">
        <v>14085</v>
      </c>
      <c r="F4582" s="829" t="s">
        <v>14083</v>
      </c>
      <c r="G4582" s="829"/>
      <c r="H4582" s="829" t="s">
        <v>14993</v>
      </c>
      <c r="I4582" s="829"/>
      <c r="J4582" s="829" t="s">
        <v>14082</v>
      </c>
      <c r="K4582" s="829"/>
      <c r="L4582" s="830"/>
    </row>
    <row r="4583" spans="1:12" ht="24" customHeight="1">
      <c r="A4583" s="664" t="s">
        <v>14073</v>
      </c>
      <c r="B4583" s="660" t="s">
        <v>14277</v>
      </c>
      <c r="C4583" s="659" t="s">
        <v>7</v>
      </c>
      <c r="D4583" s="659" t="s">
        <v>11564</v>
      </c>
      <c r="E4583" s="661" t="s">
        <v>26</v>
      </c>
      <c r="F4583" s="831" t="s">
        <v>15249</v>
      </c>
      <c r="G4583" s="831"/>
      <c r="H4583" s="831">
        <v>0.11716559999999999</v>
      </c>
      <c r="I4583" s="831"/>
      <c r="J4583" s="832">
        <v>9.7199999999999995E-2</v>
      </c>
      <c r="K4583" s="832"/>
      <c r="L4583" s="833"/>
    </row>
    <row r="4584" spans="1:12" ht="24" customHeight="1">
      <c r="A4584" s="664" t="s">
        <v>14073</v>
      </c>
      <c r="B4584" s="660" t="s">
        <v>14276</v>
      </c>
      <c r="C4584" s="659" t="s">
        <v>7</v>
      </c>
      <c r="D4584" s="659" t="s">
        <v>11590</v>
      </c>
      <c r="E4584" s="661" t="s">
        <v>26</v>
      </c>
      <c r="F4584" s="831" t="s">
        <v>15248</v>
      </c>
      <c r="G4584" s="831"/>
      <c r="H4584" s="831">
        <v>0.11716559999999999</v>
      </c>
      <c r="I4584" s="831"/>
      <c r="J4584" s="832">
        <v>2.81E-2</v>
      </c>
      <c r="K4584" s="832"/>
      <c r="L4584" s="833"/>
    </row>
    <row r="4585" spans="1:12" ht="17.100000000000001" customHeight="1">
      <c r="A4585" s="645"/>
      <c r="B4585" s="643"/>
      <c r="C4585" s="643"/>
      <c r="D4585" s="643"/>
      <c r="E4585" s="643"/>
      <c r="F4585" s="643"/>
      <c r="G4585" s="643"/>
      <c r="H4585" s="643"/>
      <c r="I4585" s="643"/>
      <c r="J4585" s="643" t="s">
        <v>14990</v>
      </c>
      <c r="K4585" s="643"/>
      <c r="L4585" s="646" t="s">
        <v>15183</v>
      </c>
    </row>
    <row r="4586" spans="1:12">
      <c r="A4586" s="827" t="s">
        <v>14092</v>
      </c>
      <c r="B4586" s="828"/>
      <c r="C4586" s="828"/>
      <c r="D4586" s="828"/>
      <c r="E4586" s="828"/>
      <c r="F4586" s="828"/>
      <c r="G4586" s="828"/>
      <c r="H4586" s="828"/>
      <c r="I4586" s="641"/>
      <c r="J4586" s="641"/>
      <c r="K4586" s="641"/>
      <c r="L4586" s="642"/>
    </row>
    <row r="4587" spans="1:12" ht="17.100000000000001" customHeight="1">
      <c r="A4587" s="640" t="s">
        <v>14994</v>
      </c>
      <c r="B4587" s="643" t="s">
        <v>14089</v>
      </c>
      <c r="C4587" s="641" t="s">
        <v>14088</v>
      </c>
      <c r="D4587" s="641" t="s">
        <v>14087</v>
      </c>
      <c r="E4587" s="644" t="s">
        <v>14085</v>
      </c>
      <c r="F4587" s="829" t="s">
        <v>14083</v>
      </c>
      <c r="G4587" s="829"/>
      <c r="H4587" s="829" t="s">
        <v>14993</v>
      </c>
      <c r="I4587" s="829"/>
      <c r="J4587" s="829" t="s">
        <v>14082</v>
      </c>
      <c r="K4587" s="829"/>
      <c r="L4587" s="830"/>
    </row>
    <row r="4588" spans="1:12" ht="24" customHeight="1">
      <c r="A4588" s="664" t="s">
        <v>14073</v>
      </c>
      <c r="B4588" s="660" t="s">
        <v>14290</v>
      </c>
      <c r="C4588" s="659" t="s">
        <v>7</v>
      </c>
      <c r="D4588" s="659" t="s">
        <v>5473</v>
      </c>
      <c r="E4588" s="661" t="s">
        <v>26</v>
      </c>
      <c r="F4588" s="831" t="s">
        <v>15246</v>
      </c>
      <c r="G4588" s="831"/>
      <c r="H4588" s="831">
        <v>6.0170099999999997E-2</v>
      </c>
      <c r="I4588" s="831"/>
      <c r="J4588" s="832">
        <v>0.30630000000000002</v>
      </c>
      <c r="K4588" s="832"/>
      <c r="L4588" s="833"/>
    </row>
    <row r="4589" spans="1:12" ht="24" customHeight="1">
      <c r="A4589" s="664" t="s">
        <v>14073</v>
      </c>
      <c r="B4589" s="660" t="s">
        <v>14278</v>
      </c>
      <c r="C4589" s="659" t="s">
        <v>7</v>
      </c>
      <c r="D4589" s="659" t="s">
        <v>6260</v>
      </c>
      <c r="E4589" s="661" t="s">
        <v>26</v>
      </c>
      <c r="F4589" s="831" t="s">
        <v>15040</v>
      </c>
      <c r="G4589" s="831"/>
      <c r="H4589" s="831">
        <v>6.0170099999999997E-2</v>
      </c>
      <c r="I4589" s="831"/>
      <c r="J4589" s="832">
        <v>0.43259999999999998</v>
      </c>
      <c r="K4589" s="832"/>
      <c r="L4589" s="833"/>
    </row>
    <row r="4590" spans="1:12" ht="17.100000000000001" customHeight="1">
      <c r="A4590" s="645"/>
      <c r="B4590" s="643"/>
      <c r="C4590" s="643"/>
      <c r="D4590" s="643"/>
      <c r="E4590" s="643"/>
      <c r="F4590" s="643"/>
      <c r="G4590" s="643"/>
      <c r="H4590" s="643"/>
      <c r="I4590" s="643"/>
      <c r="J4590" s="643" t="s">
        <v>14990</v>
      </c>
      <c r="K4590" s="643"/>
      <c r="L4590" s="646" t="s">
        <v>15641</v>
      </c>
    </row>
    <row r="4591" spans="1:12">
      <c r="A4591" s="827" t="s">
        <v>14071</v>
      </c>
      <c r="B4591" s="828"/>
      <c r="C4591" s="828"/>
      <c r="D4591" s="828"/>
      <c r="E4591" s="828"/>
      <c r="F4591" s="828"/>
      <c r="G4591" s="828"/>
      <c r="H4591" s="828"/>
      <c r="I4591" s="641"/>
      <c r="J4591" s="641"/>
      <c r="K4591" s="641"/>
      <c r="L4591" s="642"/>
    </row>
    <row r="4592" spans="1:12" ht="17.100000000000001" customHeight="1">
      <c r="A4592" s="640" t="s">
        <v>14994</v>
      </c>
      <c r="B4592" s="643" t="s">
        <v>14089</v>
      </c>
      <c r="C4592" s="641" t="s">
        <v>14088</v>
      </c>
      <c r="D4592" s="641" t="s">
        <v>14087</v>
      </c>
      <c r="E4592" s="644" t="s">
        <v>14085</v>
      </c>
      <c r="F4592" s="829" t="s">
        <v>14083</v>
      </c>
      <c r="G4592" s="829"/>
      <c r="H4592" s="829" t="s">
        <v>14993</v>
      </c>
      <c r="I4592" s="829"/>
      <c r="J4592" s="829" t="s">
        <v>14082</v>
      </c>
      <c r="K4592" s="829"/>
      <c r="L4592" s="830"/>
    </row>
    <row r="4593" spans="1:12" ht="24" customHeight="1">
      <c r="A4593" s="664" t="s">
        <v>14073</v>
      </c>
      <c r="B4593" s="660" t="s">
        <v>14439</v>
      </c>
      <c r="C4593" s="659" t="s">
        <v>7</v>
      </c>
      <c r="D4593" s="659" t="s">
        <v>9083</v>
      </c>
      <c r="E4593" s="661" t="s">
        <v>49</v>
      </c>
      <c r="F4593" s="831" t="s">
        <v>15348</v>
      </c>
      <c r="G4593" s="831"/>
      <c r="H4593" s="831">
        <v>1.2999999999999999E-2</v>
      </c>
      <c r="I4593" s="831"/>
      <c r="J4593" s="832">
        <v>0.02</v>
      </c>
      <c r="K4593" s="832"/>
      <c r="L4593" s="833"/>
    </row>
    <row r="4594" spans="1:12" ht="24" customHeight="1">
      <c r="A4594" s="664" t="s">
        <v>14073</v>
      </c>
      <c r="B4594" s="660" t="s">
        <v>14440</v>
      </c>
      <c r="C4594" s="659" t="s">
        <v>7</v>
      </c>
      <c r="D4594" s="659" t="s">
        <v>5456</v>
      </c>
      <c r="E4594" s="661" t="s">
        <v>49</v>
      </c>
      <c r="F4594" s="831" t="s">
        <v>15347</v>
      </c>
      <c r="G4594" s="831"/>
      <c r="H4594" s="831">
        <v>7.0000000000000001E-3</v>
      </c>
      <c r="I4594" s="831"/>
      <c r="J4594" s="832">
        <v>0.55000000000000004</v>
      </c>
      <c r="K4594" s="832"/>
      <c r="L4594" s="833"/>
    </row>
    <row r="4595" spans="1:12" ht="24" customHeight="1">
      <c r="A4595" s="664" t="s">
        <v>14073</v>
      </c>
      <c r="B4595" s="660" t="s">
        <v>14438</v>
      </c>
      <c r="C4595" s="659" t="s">
        <v>7</v>
      </c>
      <c r="D4595" s="659" t="s">
        <v>8116</v>
      </c>
      <c r="E4595" s="661" t="s">
        <v>49</v>
      </c>
      <c r="F4595" s="831" t="s">
        <v>15346</v>
      </c>
      <c r="G4595" s="831"/>
      <c r="H4595" s="831">
        <v>8.0000000000000002E-3</v>
      </c>
      <c r="I4595" s="831"/>
      <c r="J4595" s="832">
        <v>0.55000000000000004</v>
      </c>
      <c r="K4595" s="832"/>
      <c r="L4595" s="833"/>
    </row>
    <row r="4596" spans="1:12" ht="24" customHeight="1">
      <c r="A4596" s="664" t="s">
        <v>14073</v>
      </c>
      <c r="B4596" s="660" t="s">
        <v>14778</v>
      </c>
      <c r="C4596" s="659" t="s">
        <v>7</v>
      </c>
      <c r="D4596" s="659" t="s">
        <v>6423</v>
      </c>
      <c r="E4596" s="661" t="s">
        <v>49</v>
      </c>
      <c r="F4596" s="831" t="s">
        <v>15107</v>
      </c>
      <c r="G4596" s="831"/>
      <c r="H4596" s="831">
        <v>1</v>
      </c>
      <c r="I4596" s="831"/>
      <c r="J4596" s="832">
        <v>1.07</v>
      </c>
      <c r="K4596" s="832"/>
      <c r="L4596" s="833"/>
    </row>
    <row r="4597" spans="1:12" ht="17.100000000000001" customHeight="1">
      <c r="A4597" s="645"/>
      <c r="B4597" s="643"/>
      <c r="C4597" s="643"/>
      <c r="D4597" s="643"/>
      <c r="E4597" s="643"/>
      <c r="F4597" s="643"/>
      <c r="G4597" s="643"/>
      <c r="H4597" s="643"/>
      <c r="I4597" s="643"/>
      <c r="J4597" s="643" t="s">
        <v>14990</v>
      </c>
      <c r="K4597" s="643"/>
      <c r="L4597" s="646" t="s">
        <v>15640</v>
      </c>
    </row>
    <row r="4598" spans="1:12">
      <c r="A4598" s="827" t="s">
        <v>14094</v>
      </c>
      <c r="B4598" s="828"/>
      <c r="C4598" s="828"/>
      <c r="D4598" s="828"/>
      <c r="E4598" s="828"/>
      <c r="F4598" s="828"/>
      <c r="G4598" s="828"/>
      <c r="H4598" s="828"/>
      <c r="I4598" s="641"/>
      <c r="J4598" s="641"/>
      <c r="K4598" s="641"/>
      <c r="L4598" s="642"/>
    </row>
    <row r="4599" spans="1:12" ht="17.100000000000001" customHeight="1">
      <c r="A4599" s="640" t="s">
        <v>14994</v>
      </c>
      <c r="B4599" s="643" t="s">
        <v>14089</v>
      </c>
      <c r="C4599" s="641" t="s">
        <v>14088</v>
      </c>
      <c r="D4599" s="641" t="s">
        <v>14087</v>
      </c>
      <c r="E4599" s="644" t="s">
        <v>14085</v>
      </c>
      <c r="F4599" s="829" t="s">
        <v>14083</v>
      </c>
      <c r="G4599" s="829"/>
      <c r="H4599" s="829" t="s">
        <v>14993</v>
      </c>
      <c r="I4599" s="829"/>
      <c r="J4599" s="829" t="s">
        <v>14082</v>
      </c>
      <c r="K4599" s="829"/>
      <c r="L4599" s="830"/>
    </row>
    <row r="4600" spans="1:12" ht="24" customHeight="1">
      <c r="A4600" s="664" t="s">
        <v>14073</v>
      </c>
      <c r="B4600" s="660" t="s">
        <v>14095</v>
      </c>
      <c r="C4600" s="659" t="s">
        <v>7</v>
      </c>
      <c r="D4600" s="659" t="s">
        <v>11736</v>
      </c>
      <c r="E4600" s="661" t="s">
        <v>26</v>
      </c>
      <c r="F4600" s="831" t="s">
        <v>14996</v>
      </c>
      <c r="G4600" s="831"/>
      <c r="H4600" s="831">
        <v>0.11716559999999999</v>
      </c>
      <c r="I4600" s="831"/>
      <c r="J4600" s="832">
        <v>8.3199999999999996E-2</v>
      </c>
      <c r="K4600" s="832"/>
      <c r="L4600" s="833"/>
    </row>
    <row r="4601" spans="1:12" ht="17.100000000000001" customHeight="1">
      <c r="A4601" s="645"/>
      <c r="B4601" s="643"/>
      <c r="C4601" s="643"/>
      <c r="D4601" s="643"/>
      <c r="E4601" s="643"/>
      <c r="F4601" s="643"/>
      <c r="G4601" s="643"/>
      <c r="H4601" s="643"/>
      <c r="I4601" s="643"/>
      <c r="J4601" s="643" t="s">
        <v>14990</v>
      </c>
      <c r="K4601" s="643"/>
      <c r="L4601" s="646" t="s">
        <v>15422</v>
      </c>
    </row>
    <row r="4602" spans="1:12">
      <c r="A4602" s="827" t="s">
        <v>14096</v>
      </c>
      <c r="B4602" s="828"/>
      <c r="C4602" s="828"/>
      <c r="D4602" s="828"/>
      <c r="E4602" s="828"/>
      <c r="F4602" s="828"/>
      <c r="G4602" s="828"/>
      <c r="H4602" s="828"/>
      <c r="I4602" s="641"/>
      <c r="J4602" s="641"/>
      <c r="K4602" s="641"/>
      <c r="L4602" s="642"/>
    </row>
    <row r="4603" spans="1:12" ht="17.100000000000001" customHeight="1">
      <c r="A4603" s="640" t="s">
        <v>14994</v>
      </c>
      <c r="B4603" s="643" t="s">
        <v>14089</v>
      </c>
      <c r="C4603" s="641" t="s">
        <v>14088</v>
      </c>
      <c r="D4603" s="641" t="s">
        <v>14087</v>
      </c>
      <c r="E4603" s="644" t="s">
        <v>14085</v>
      </c>
      <c r="F4603" s="829" t="s">
        <v>14083</v>
      </c>
      <c r="G4603" s="829"/>
      <c r="H4603" s="829" t="s">
        <v>14993</v>
      </c>
      <c r="I4603" s="829"/>
      <c r="J4603" s="829" t="s">
        <v>14082</v>
      </c>
      <c r="K4603" s="829"/>
      <c r="L4603" s="830"/>
    </row>
    <row r="4604" spans="1:12" ht="24" customHeight="1">
      <c r="A4604" s="664" t="s">
        <v>14073</v>
      </c>
      <c r="B4604" s="660" t="s">
        <v>14097</v>
      </c>
      <c r="C4604" s="659" t="s">
        <v>7</v>
      </c>
      <c r="D4604" s="659" t="s">
        <v>11676</v>
      </c>
      <c r="E4604" s="661" t="s">
        <v>26</v>
      </c>
      <c r="F4604" s="831" t="s">
        <v>14995</v>
      </c>
      <c r="G4604" s="831"/>
      <c r="H4604" s="831">
        <v>0.11716559999999999</v>
      </c>
      <c r="I4604" s="831"/>
      <c r="J4604" s="832">
        <v>8.2000000000000007E-3</v>
      </c>
      <c r="K4604" s="832"/>
      <c r="L4604" s="833"/>
    </row>
    <row r="4605" spans="1:12" ht="17.100000000000001" customHeight="1">
      <c r="A4605" s="645"/>
      <c r="B4605" s="643"/>
      <c r="C4605" s="643"/>
      <c r="D4605" s="643"/>
      <c r="E4605" s="643"/>
      <c r="F4605" s="643"/>
      <c r="G4605" s="643"/>
      <c r="H4605" s="643"/>
      <c r="I4605" s="643"/>
      <c r="J4605" s="643" t="s">
        <v>14990</v>
      </c>
      <c r="K4605" s="643"/>
      <c r="L4605" s="646" t="s">
        <v>15028</v>
      </c>
    </row>
    <row r="4606" spans="1:12">
      <c r="A4606" s="827" t="s">
        <v>14100</v>
      </c>
      <c r="B4606" s="828"/>
      <c r="C4606" s="828"/>
      <c r="D4606" s="828"/>
      <c r="E4606" s="828"/>
      <c r="F4606" s="828"/>
      <c r="G4606" s="828"/>
      <c r="H4606" s="828"/>
      <c r="I4606" s="641"/>
      <c r="J4606" s="641"/>
      <c r="K4606" s="641"/>
      <c r="L4606" s="642"/>
    </row>
    <row r="4607" spans="1:12" ht="17.100000000000001" customHeight="1">
      <c r="A4607" s="640" t="s">
        <v>14994</v>
      </c>
      <c r="B4607" s="643" t="s">
        <v>14089</v>
      </c>
      <c r="C4607" s="641" t="s">
        <v>14088</v>
      </c>
      <c r="D4607" s="641" t="s">
        <v>14087</v>
      </c>
      <c r="E4607" s="644" t="s">
        <v>14085</v>
      </c>
      <c r="F4607" s="829" t="s">
        <v>14083</v>
      </c>
      <c r="G4607" s="829"/>
      <c r="H4607" s="829" t="s">
        <v>14993</v>
      </c>
      <c r="I4607" s="829"/>
      <c r="J4607" s="829" t="s">
        <v>14082</v>
      </c>
      <c r="K4607" s="829"/>
      <c r="L4607" s="830"/>
    </row>
    <row r="4608" spans="1:12" ht="24" customHeight="1">
      <c r="A4608" s="664" t="s">
        <v>14073</v>
      </c>
      <c r="B4608" s="660" t="s">
        <v>14103</v>
      </c>
      <c r="C4608" s="659" t="s">
        <v>7</v>
      </c>
      <c r="D4608" s="659" t="s">
        <v>11501</v>
      </c>
      <c r="E4608" s="661" t="s">
        <v>26</v>
      </c>
      <c r="F4608" s="831" t="s">
        <v>14992</v>
      </c>
      <c r="G4608" s="831"/>
      <c r="H4608" s="831">
        <v>0.11716559999999999</v>
      </c>
      <c r="I4608" s="831"/>
      <c r="J4608" s="832">
        <v>0.25779999999999997</v>
      </c>
      <c r="K4608" s="832"/>
      <c r="L4608" s="833"/>
    </row>
    <row r="4609" spans="1:12" ht="24" customHeight="1">
      <c r="A4609" s="664" t="s">
        <v>14073</v>
      </c>
      <c r="B4609" s="660" t="s">
        <v>14101</v>
      </c>
      <c r="C4609" s="659" t="s">
        <v>7</v>
      </c>
      <c r="D4609" s="659" t="s">
        <v>11582</v>
      </c>
      <c r="E4609" s="661" t="s">
        <v>26</v>
      </c>
      <c r="F4609" s="831" t="s">
        <v>14991</v>
      </c>
      <c r="G4609" s="831"/>
      <c r="H4609" s="831">
        <v>0.11716559999999999</v>
      </c>
      <c r="I4609" s="831"/>
      <c r="J4609" s="832">
        <v>4.1000000000000002E-2</v>
      </c>
      <c r="K4609" s="832"/>
      <c r="L4609" s="833"/>
    </row>
    <row r="4610" spans="1:12" ht="17.100000000000001" customHeight="1">
      <c r="A4610" s="645"/>
      <c r="B4610" s="643"/>
      <c r="C4610" s="643"/>
      <c r="D4610" s="643"/>
      <c r="E4610" s="643"/>
      <c r="F4610" s="643"/>
      <c r="G4610" s="643"/>
      <c r="H4610" s="643"/>
      <c r="I4610" s="643"/>
      <c r="J4610" s="643" t="s">
        <v>14990</v>
      </c>
      <c r="K4610" s="643"/>
      <c r="L4610" s="646" t="s">
        <v>15084</v>
      </c>
    </row>
    <row r="4611" spans="1:12" ht="17.100000000000001" customHeight="1">
      <c r="A4611" s="640" t="s">
        <v>14988</v>
      </c>
      <c r="B4611" s="641"/>
      <c r="C4611" s="641"/>
      <c r="D4611" s="641"/>
      <c r="E4611" s="641"/>
      <c r="F4611" s="641"/>
      <c r="G4611" s="641"/>
      <c r="H4611" s="641"/>
      <c r="I4611" s="641"/>
      <c r="J4611" s="641"/>
      <c r="K4611" s="641"/>
      <c r="L4611" s="642"/>
    </row>
    <row r="4612" spans="1:12" ht="17.100000000000001" customHeight="1">
      <c r="A4612" s="645"/>
      <c r="B4612" s="643"/>
      <c r="C4612" s="643"/>
      <c r="D4612" s="643"/>
      <c r="E4612" s="643"/>
      <c r="F4612" s="643"/>
      <c r="G4612" s="643"/>
      <c r="H4612" s="643"/>
      <c r="I4612" s="643"/>
      <c r="J4612" s="643" t="s">
        <v>14987</v>
      </c>
      <c r="K4612" s="643"/>
      <c r="L4612" s="646" t="s">
        <v>15639</v>
      </c>
    </row>
    <row r="4613" spans="1:12" ht="17.100000000000001" customHeight="1">
      <c r="A4613" s="645"/>
      <c r="B4613" s="643"/>
      <c r="C4613" s="643"/>
      <c r="D4613" s="643"/>
      <c r="E4613" s="643"/>
      <c r="F4613" s="643"/>
      <c r="G4613" s="643"/>
      <c r="H4613" s="643"/>
      <c r="I4613" s="643"/>
      <c r="J4613" s="643" t="s">
        <v>14985</v>
      </c>
      <c r="K4613" s="643" t="s">
        <v>14984</v>
      </c>
      <c r="L4613" s="646" t="s">
        <v>15556</v>
      </c>
    </row>
    <row r="4614" spans="1:12" ht="17.100000000000001" customHeight="1">
      <c r="A4614" s="645"/>
      <c r="B4614" s="643"/>
      <c r="C4614" s="643"/>
      <c r="D4614" s="643"/>
      <c r="E4614" s="643"/>
      <c r="F4614" s="643"/>
      <c r="G4614" s="643"/>
      <c r="H4614" s="643"/>
      <c r="I4614" s="643"/>
      <c r="J4614" s="643" t="s">
        <v>14982</v>
      </c>
      <c r="K4614" s="643"/>
      <c r="L4614" s="646" t="s">
        <v>15638</v>
      </c>
    </row>
    <row r="4615" spans="1:12" ht="17.100000000000001" customHeight="1">
      <c r="A4615" s="645"/>
      <c r="B4615" s="643"/>
      <c r="C4615" s="643"/>
      <c r="D4615" s="643"/>
      <c r="E4615" s="643"/>
      <c r="F4615" s="643"/>
      <c r="G4615" s="643"/>
      <c r="H4615" s="643"/>
      <c r="I4615" s="643"/>
      <c r="J4615" s="643" t="s">
        <v>14980</v>
      </c>
      <c r="K4615" s="643" t="s">
        <v>14873</v>
      </c>
      <c r="L4615" s="646" t="s">
        <v>15637</v>
      </c>
    </row>
    <row r="4616" spans="1:12" ht="17.100000000000001" customHeight="1">
      <c r="A4616" s="645"/>
      <c r="B4616" s="643"/>
      <c r="C4616" s="643"/>
      <c r="D4616" s="643"/>
      <c r="E4616" s="643"/>
      <c r="F4616" s="643"/>
      <c r="G4616" s="643"/>
      <c r="H4616" s="643"/>
      <c r="I4616" s="643"/>
      <c r="J4616" s="643" t="s">
        <v>14978</v>
      </c>
      <c r="K4616" s="643"/>
      <c r="L4616" s="646" t="s">
        <v>15636</v>
      </c>
    </row>
    <row r="4617" spans="1:12" ht="30" customHeight="1">
      <c r="A4617" s="647"/>
      <c r="B4617" s="644"/>
      <c r="C4617" s="644"/>
      <c r="D4617" s="644"/>
      <c r="E4617" s="644"/>
      <c r="F4617" s="644"/>
      <c r="G4617" s="644"/>
      <c r="H4617" s="644"/>
      <c r="I4617" s="644"/>
      <c r="J4617" s="644"/>
      <c r="K4617" s="644"/>
      <c r="L4617" s="648"/>
    </row>
    <row r="4618" spans="1:12" ht="36" customHeight="1">
      <c r="A4618" s="662" t="s">
        <v>15635</v>
      </c>
      <c r="B4618" s="657" t="s">
        <v>14517</v>
      </c>
      <c r="C4618" s="656" t="s">
        <v>7</v>
      </c>
      <c r="D4618" s="656" t="s">
        <v>2257</v>
      </c>
      <c r="E4618" s="658" t="s">
        <v>49</v>
      </c>
      <c r="F4618" s="657"/>
      <c r="G4618" s="657"/>
      <c r="H4618" s="657"/>
      <c r="I4618" s="657"/>
      <c r="J4618" s="657"/>
      <c r="K4618" s="657"/>
      <c r="L4618" s="663"/>
    </row>
    <row r="4619" spans="1:12">
      <c r="A4619" s="827" t="s">
        <v>14098</v>
      </c>
      <c r="B4619" s="828"/>
      <c r="C4619" s="828"/>
      <c r="D4619" s="828"/>
      <c r="E4619" s="828"/>
      <c r="F4619" s="828"/>
      <c r="G4619" s="828"/>
      <c r="H4619" s="828"/>
      <c r="I4619" s="641"/>
      <c r="J4619" s="641"/>
      <c r="K4619" s="641"/>
      <c r="L4619" s="642"/>
    </row>
    <row r="4620" spans="1:12" ht="17.100000000000001" customHeight="1">
      <c r="A4620" s="640" t="s">
        <v>14994</v>
      </c>
      <c r="B4620" s="643" t="s">
        <v>14089</v>
      </c>
      <c r="C4620" s="641" t="s">
        <v>14088</v>
      </c>
      <c r="D4620" s="641" t="s">
        <v>14087</v>
      </c>
      <c r="E4620" s="644" t="s">
        <v>14085</v>
      </c>
      <c r="F4620" s="829" t="s">
        <v>14083</v>
      </c>
      <c r="G4620" s="829"/>
      <c r="H4620" s="829" t="s">
        <v>14993</v>
      </c>
      <c r="I4620" s="829"/>
      <c r="J4620" s="829" t="s">
        <v>14082</v>
      </c>
      <c r="K4620" s="829"/>
      <c r="L4620" s="830"/>
    </row>
    <row r="4621" spans="1:12" ht="24" customHeight="1">
      <c r="A4621" s="664" t="s">
        <v>14073</v>
      </c>
      <c r="B4621" s="660" t="s">
        <v>14277</v>
      </c>
      <c r="C4621" s="659" t="s">
        <v>7</v>
      </c>
      <c r="D4621" s="659" t="s">
        <v>11564</v>
      </c>
      <c r="E4621" s="661" t="s">
        <v>26</v>
      </c>
      <c r="F4621" s="831" t="s">
        <v>15249</v>
      </c>
      <c r="G4621" s="831"/>
      <c r="H4621" s="831">
        <v>0.1371936</v>
      </c>
      <c r="I4621" s="831"/>
      <c r="J4621" s="832">
        <v>0.1139</v>
      </c>
      <c r="K4621" s="832"/>
      <c r="L4621" s="833"/>
    </row>
    <row r="4622" spans="1:12" ht="24" customHeight="1">
      <c r="A4622" s="664" t="s">
        <v>14073</v>
      </c>
      <c r="B4622" s="660" t="s">
        <v>14276</v>
      </c>
      <c r="C4622" s="659" t="s">
        <v>7</v>
      </c>
      <c r="D4622" s="659" t="s">
        <v>11590</v>
      </c>
      <c r="E4622" s="661" t="s">
        <v>26</v>
      </c>
      <c r="F4622" s="831" t="s">
        <v>15248</v>
      </c>
      <c r="G4622" s="831"/>
      <c r="H4622" s="831">
        <v>0.1371936</v>
      </c>
      <c r="I4622" s="831"/>
      <c r="J4622" s="832">
        <v>3.2899999999999999E-2</v>
      </c>
      <c r="K4622" s="832"/>
      <c r="L4622" s="833"/>
    </row>
    <row r="4623" spans="1:12" ht="17.100000000000001" customHeight="1">
      <c r="A4623" s="645"/>
      <c r="B4623" s="643"/>
      <c r="C4623" s="643"/>
      <c r="D4623" s="643"/>
      <c r="E4623" s="643"/>
      <c r="F4623" s="643"/>
      <c r="G4623" s="643"/>
      <c r="H4623" s="643"/>
      <c r="I4623" s="643"/>
      <c r="J4623" s="643" t="s">
        <v>14990</v>
      </c>
      <c r="K4623" s="643"/>
      <c r="L4623" s="646" t="s">
        <v>15241</v>
      </c>
    </row>
    <row r="4624" spans="1:12">
      <c r="A4624" s="827" t="s">
        <v>14092</v>
      </c>
      <c r="B4624" s="828"/>
      <c r="C4624" s="828"/>
      <c r="D4624" s="828"/>
      <c r="E4624" s="828"/>
      <c r="F4624" s="828"/>
      <c r="G4624" s="828"/>
      <c r="H4624" s="828"/>
      <c r="I4624" s="641"/>
      <c r="J4624" s="641"/>
      <c r="K4624" s="641"/>
      <c r="L4624" s="642"/>
    </row>
    <row r="4625" spans="1:12" ht="17.100000000000001" customHeight="1">
      <c r="A4625" s="640" t="s">
        <v>14994</v>
      </c>
      <c r="B4625" s="643" t="s">
        <v>14089</v>
      </c>
      <c r="C4625" s="641" t="s">
        <v>14088</v>
      </c>
      <c r="D4625" s="641" t="s">
        <v>14087</v>
      </c>
      <c r="E4625" s="644" t="s">
        <v>14085</v>
      </c>
      <c r="F4625" s="829" t="s">
        <v>14083</v>
      </c>
      <c r="G4625" s="829"/>
      <c r="H4625" s="829" t="s">
        <v>14993</v>
      </c>
      <c r="I4625" s="829"/>
      <c r="J4625" s="829" t="s">
        <v>14082</v>
      </c>
      <c r="K4625" s="829"/>
      <c r="L4625" s="830"/>
    </row>
    <row r="4626" spans="1:12" ht="24" customHeight="1">
      <c r="A4626" s="664" t="s">
        <v>14073</v>
      </c>
      <c r="B4626" s="660" t="s">
        <v>14290</v>
      </c>
      <c r="C4626" s="659" t="s">
        <v>7</v>
      </c>
      <c r="D4626" s="659" t="s">
        <v>5473</v>
      </c>
      <c r="E4626" s="661" t="s">
        <v>26</v>
      </c>
      <c r="F4626" s="831" t="s">
        <v>15246</v>
      </c>
      <c r="G4626" s="831"/>
      <c r="H4626" s="831">
        <v>7.0346000000000006E-2</v>
      </c>
      <c r="I4626" s="831"/>
      <c r="J4626" s="832">
        <v>0.35809999999999997</v>
      </c>
      <c r="K4626" s="832"/>
      <c r="L4626" s="833"/>
    </row>
    <row r="4627" spans="1:12" ht="24" customHeight="1">
      <c r="A4627" s="664" t="s">
        <v>14073</v>
      </c>
      <c r="B4627" s="660" t="s">
        <v>14278</v>
      </c>
      <c r="C4627" s="659" t="s">
        <v>7</v>
      </c>
      <c r="D4627" s="659" t="s">
        <v>6260</v>
      </c>
      <c r="E4627" s="661" t="s">
        <v>26</v>
      </c>
      <c r="F4627" s="831" t="s">
        <v>15040</v>
      </c>
      <c r="G4627" s="831"/>
      <c r="H4627" s="831">
        <v>7.0346000000000006E-2</v>
      </c>
      <c r="I4627" s="831"/>
      <c r="J4627" s="832">
        <v>0.50580000000000003</v>
      </c>
      <c r="K4627" s="832"/>
      <c r="L4627" s="833"/>
    </row>
    <row r="4628" spans="1:12" ht="17.100000000000001" customHeight="1">
      <c r="A4628" s="645"/>
      <c r="B4628" s="643"/>
      <c r="C4628" s="643"/>
      <c r="D4628" s="643"/>
      <c r="E4628" s="643"/>
      <c r="F4628" s="643"/>
      <c r="G4628" s="643"/>
      <c r="H4628" s="643"/>
      <c r="I4628" s="643"/>
      <c r="J4628" s="643" t="s">
        <v>14990</v>
      </c>
      <c r="K4628" s="643"/>
      <c r="L4628" s="646" t="s">
        <v>15559</v>
      </c>
    </row>
    <row r="4629" spans="1:12">
      <c r="A4629" s="827" t="s">
        <v>14071</v>
      </c>
      <c r="B4629" s="828"/>
      <c r="C4629" s="828"/>
      <c r="D4629" s="828"/>
      <c r="E4629" s="828"/>
      <c r="F4629" s="828"/>
      <c r="G4629" s="828"/>
      <c r="H4629" s="828"/>
      <c r="I4629" s="641"/>
      <c r="J4629" s="641"/>
      <c r="K4629" s="641"/>
      <c r="L4629" s="642"/>
    </row>
    <row r="4630" spans="1:12" ht="17.100000000000001" customHeight="1">
      <c r="A4630" s="640" t="s">
        <v>14994</v>
      </c>
      <c r="B4630" s="643" t="s">
        <v>14089</v>
      </c>
      <c r="C4630" s="641" t="s">
        <v>14088</v>
      </c>
      <c r="D4630" s="641" t="s">
        <v>14087</v>
      </c>
      <c r="E4630" s="644" t="s">
        <v>14085</v>
      </c>
      <c r="F4630" s="829" t="s">
        <v>14083</v>
      </c>
      <c r="G4630" s="829"/>
      <c r="H4630" s="829" t="s">
        <v>14993</v>
      </c>
      <c r="I4630" s="829"/>
      <c r="J4630" s="829" t="s">
        <v>14082</v>
      </c>
      <c r="K4630" s="829"/>
      <c r="L4630" s="830"/>
    </row>
    <row r="4631" spans="1:12" ht="24" customHeight="1">
      <c r="A4631" s="664" t="s">
        <v>14073</v>
      </c>
      <c r="B4631" s="660" t="s">
        <v>14439</v>
      </c>
      <c r="C4631" s="659" t="s">
        <v>7</v>
      </c>
      <c r="D4631" s="659" t="s">
        <v>9083</v>
      </c>
      <c r="E4631" s="661" t="s">
        <v>49</v>
      </c>
      <c r="F4631" s="831" t="s">
        <v>15348</v>
      </c>
      <c r="G4631" s="831"/>
      <c r="H4631" s="831">
        <v>2.1000000000000001E-2</v>
      </c>
      <c r="I4631" s="831"/>
      <c r="J4631" s="832">
        <v>0.03</v>
      </c>
      <c r="K4631" s="832"/>
      <c r="L4631" s="833"/>
    </row>
    <row r="4632" spans="1:12" ht="24" customHeight="1">
      <c r="A4632" s="664" t="s">
        <v>14073</v>
      </c>
      <c r="B4632" s="660" t="s">
        <v>14440</v>
      </c>
      <c r="C4632" s="659" t="s">
        <v>7</v>
      </c>
      <c r="D4632" s="659" t="s">
        <v>5456</v>
      </c>
      <c r="E4632" s="661" t="s">
        <v>49</v>
      </c>
      <c r="F4632" s="831" t="s">
        <v>15347</v>
      </c>
      <c r="G4632" s="831"/>
      <c r="H4632" s="831">
        <v>7.1000000000000004E-3</v>
      </c>
      <c r="I4632" s="831"/>
      <c r="J4632" s="832">
        <v>0.56000000000000005</v>
      </c>
      <c r="K4632" s="832"/>
      <c r="L4632" s="833"/>
    </row>
    <row r="4633" spans="1:12" ht="24" customHeight="1">
      <c r="A4633" s="664" t="s">
        <v>14073</v>
      </c>
      <c r="B4633" s="660" t="s">
        <v>14438</v>
      </c>
      <c r="C4633" s="659" t="s">
        <v>7</v>
      </c>
      <c r="D4633" s="659" t="s">
        <v>8116</v>
      </c>
      <c r="E4633" s="661" t="s">
        <v>49</v>
      </c>
      <c r="F4633" s="831" t="s">
        <v>15346</v>
      </c>
      <c r="G4633" s="831"/>
      <c r="H4633" s="831">
        <v>8.0000000000000002E-3</v>
      </c>
      <c r="I4633" s="831"/>
      <c r="J4633" s="832">
        <v>0.55000000000000004</v>
      </c>
      <c r="K4633" s="832"/>
      <c r="L4633" s="833"/>
    </row>
    <row r="4634" spans="1:12" ht="24" customHeight="1">
      <c r="A4634" s="664" t="s">
        <v>14073</v>
      </c>
      <c r="B4634" s="660" t="s">
        <v>14516</v>
      </c>
      <c r="C4634" s="659" t="s">
        <v>7</v>
      </c>
      <c r="D4634" s="659" t="s">
        <v>6447</v>
      </c>
      <c r="E4634" s="661" t="s">
        <v>49</v>
      </c>
      <c r="F4634" s="831" t="s">
        <v>15317</v>
      </c>
      <c r="G4634" s="831"/>
      <c r="H4634" s="831">
        <v>1</v>
      </c>
      <c r="I4634" s="831"/>
      <c r="J4634" s="832">
        <v>0.52</v>
      </c>
      <c r="K4634" s="832"/>
      <c r="L4634" s="833"/>
    </row>
    <row r="4635" spans="1:12" ht="17.100000000000001" customHeight="1">
      <c r="A4635" s="645"/>
      <c r="B4635" s="643"/>
      <c r="C4635" s="643"/>
      <c r="D4635" s="643"/>
      <c r="E4635" s="643"/>
      <c r="F4635" s="643"/>
      <c r="G4635" s="643"/>
      <c r="H4635" s="643"/>
      <c r="I4635" s="643"/>
      <c r="J4635" s="643" t="s">
        <v>14990</v>
      </c>
      <c r="K4635" s="643"/>
      <c r="L4635" s="646" t="s">
        <v>15634</v>
      </c>
    </row>
    <row r="4636" spans="1:12">
      <c r="A4636" s="827" t="s">
        <v>14094</v>
      </c>
      <c r="B4636" s="828"/>
      <c r="C4636" s="828"/>
      <c r="D4636" s="828"/>
      <c r="E4636" s="828"/>
      <c r="F4636" s="828"/>
      <c r="G4636" s="828"/>
      <c r="H4636" s="828"/>
      <c r="I4636" s="641"/>
      <c r="J4636" s="641"/>
      <c r="K4636" s="641"/>
      <c r="L4636" s="642"/>
    </row>
    <row r="4637" spans="1:12" ht="17.100000000000001" customHeight="1">
      <c r="A4637" s="640" t="s">
        <v>14994</v>
      </c>
      <c r="B4637" s="643" t="s">
        <v>14089</v>
      </c>
      <c r="C4637" s="641" t="s">
        <v>14088</v>
      </c>
      <c r="D4637" s="641" t="s">
        <v>14087</v>
      </c>
      <c r="E4637" s="644" t="s">
        <v>14085</v>
      </c>
      <c r="F4637" s="829" t="s">
        <v>14083</v>
      </c>
      <c r="G4637" s="829"/>
      <c r="H4637" s="829" t="s">
        <v>14993</v>
      </c>
      <c r="I4637" s="829"/>
      <c r="J4637" s="829" t="s">
        <v>14082</v>
      </c>
      <c r="K4637" s="829"/>
      <c r="L4637" s="830"/>
    </row>
    <row r="4638" spans="1:12" ht="24" customHeight="1">
      <c r="A4638" s="664" t="s">
        <v>14073</v>
      </c>
      <c r="B4638" s="660" t="s">
        <v>14095</v>
      </c>
      <c r="C4638" s="659" t="s">
        <v>7</v>
      </c>
      <c r="D4638" s="659" t="s">
        <v>11736</v>
      </c>
      <c r="E4638" s="661" t="s">
        <v>26</v>
      </c>
      <c r="F4638" s="831" t="s">
        <v>14996</v>
      </c>
      <c r="G4638" s="831"/>
      <c r="H4638" s="831">
        <v>0.1371936</v>
      </c>
      <c r="I4638" s="831"/>
      <c r="J4638" s="832">
        <v>9.74E-2</v>
      </c>
      <c r="K4638" s="832"/>
      <c r="L4638" s="833"/>
    </row>
    <row r="4639" spans="1:12" ht="17.100000000000001" customHeight="1">
      <c r="A4639" s="645"/>
      <c r="B4639" s="643"/>
      <c r="C4639" s="643"/>
      <c r="D4639" s="643"/>
      <c r="E4639" s="643"/>
      <c r="F4639" s="643"/>
      <c r="G4639" s="643"/>
      <c r="H4639" s="643"/>
      <c r="I4639" s="643"/>
      <c r="J4639" s="643" t="s">
        <v>14990</v>
      </c>
      <c r="K4639" s="643"/>
      <c r="L4639" s="646" t="s">
        <v>15370</v>
      </c>
    </row>
    <row r="4640" spans="1:12">
      <c r="A4640" s="827" t="s">
        <v>14096</v>
      </c>
      <c r="B4640" s="828"/>
      <c r="C4640" s="828"/>
      <c r="D4640" s="828"/>
      <c r="E4640" s="828"/>
      <c r="F4640" s="828"/>
      <c r="G4640" s="828"/>
      <c r="H4640" s="828"/>
      <c r="I4640" s="641"/>
      <c r="J4640" s="641"/>
      <c r="K4640" s="641"/>
      <c r="L4640" s="642"/>
    </row>
    <row r="4641" spans="1:12" ht="17.100000000000001" customHeight="1">
      <c r="A4641" s="640" t="s">
        <v>14994</v>
      </c>
      <c r="B4641" s="643" t="s">
        <v>14089</v>
      </c>
      <c r="C4641" s="641" t="s">
        <v>14088</v>
      </c>
      <c r="D4641" s="641" t="s">
        <v>14087</v>
      </c>
      <c r="E4641" s="644" t="s">
        <v>14085</v>
      </c>
      <c r="F4641" s="829" t="s">
        <v>14083</v>
      </c>
      <c r="G4641" s="829"/>
      <c r="H4641" s="829" t="s">
        <v>14993</v>
      </c>
      <c r="I4641" s="829"/>
      <c r="J4641" s="829" t="s">
        <v>14082</v>
      </c>
      <c r="K4641" s="829"/>
      <c r="L4641" s="830"/>
    </row>
    <row r="4642" spans="1:12" ht="24" customHeight="1">
      <c r="A4642" s="664" t="s">
        <v>14073</v>
      </c>
      <c r="B4642" s="660" t="s">
        <v>14097</v>
      </c>
      <c r="C4642" s="659" t="s">
        <v>7</v>
      </c>
      <c r="D4642" s="659" t="s">
        <v>11676</v>
      </c>
      <c r="E4642" s="661" t="s">
        <v>26</v>
      </c>
      <c r="F4642" s="831" t="s">
        <v>14995</v>
      </c>
      <c r="G4642" s="831"/>
      <c r="H4642" s="831">
        <v>0.1371936</v>
      </c>
      <c r="I4642" s="831"/>
      <c r="J4642" s="832">
        <v>9.5999999999999992E-3</v>
      </c>
      <c r="K4642" s="832"/>
      <c r="L4642" s="833"/>
    </row>
    <row r="4643" spans="1:12" ht="17.100000000000001" customHeight="1">
      <c r="A4643" s="645"/>
      <c r="B4643" s="643"/>
      <c r="C4643" s="643"/>
      <c r="D4643" s="643"/>
      <c r="E4643" s="643"/>
      <c r="F4643" s="643"/>
      <c r="G4643" s="643"/>
      <c r="H4643" s="643"/>
      <c r="I4643" s="643"/>
      <c r="J4643" s="643" t="s">
        <v>14990</v>
      </c>
      <c r="K4643" s="643"/>
      <c r="L4643" s="646" t="s">
        <v>15028</v>
      </c>
    </row>
    <row r="4644" spans="1:12">
      <c r="A4644" s="827" t="s">
        <v>14100</v>
      </c>
      <c r="B4644" s="828"/>
      <c r="C4644" s="828"/>
      <c r="D4644" s="828"/>
      <c r="E4644" s="828"/>
      <c r="F4644" s="828"/>
      <c r="G4644" s="828"/>
      <c r="H4644" s="828"/>
      <c r="I4644" s="641"/>
      <c r="J4644" s="641"/>
      <c r="K4644" s="641"/>
      <c r="L4644" s="642"/>
    </row>
    <row r="4645" spans="1:12" ht="17.100000000000001" customHeight="1">
      <c r="A4645" s="640" t="s">
        <v>14994</v>
      </c>
      <c r="B4645" s="643" t="s">
        <v>14089</v>
      </c>
      <c r="C4645" s="641" t="s">
        <v>14088</v>
      </c>
      <c r="D4645" s="641" t="s">
        <v>14087</v>
      </c>
      <c r="E4645" s="644" t="s">
        <v>14085</v>
      </c>
      <c r="F4645" s="829" t="s">
        <v>14083</v>
      </c>
      <c r="G4645" s="829"/>
      <c r="H4645" s="829" t="s">
        <v>14993</v>
      </c>
      <c r="I4645" s="829"/>
      <c r="J4645" s="829" t="s">
        <v>14082</v>
      </c>
      <c r="K4645" s="829"/>
      <c r="L4645" s="830"/>
    </row>
    <row r="4646" spans="1:12" ht="24" customHeight="1">
      <c r="A4646" s="664" t="s">
        <v>14073</v>
      </c>
      <c r="B4646" s="660" t="s">
        <v>14103</v>
      </c>
      <c r="C4646" s="659" t="s">
        <v>7</v>
      </c>
      <c r="D4646" s="659" t="s">
        <v>11501</v>
      </c>
      <c r="E4646" s="661" t="s">
        <v>26</v>
      </c>
      <c r="F4646" s="831" t="s">
        <v>14992</v>
      </c>
      <c r="G4646" s="831"/>
      <c r="H4646" s="831">
        <v>0.1371936</v>
      </c>
      <c r="I4646" s="831"/>
      <c r="J4646" s="832">
        <v>0.30180000000000001</v>
      </c>
      <c r="K4646" s="832"/>
      <c r="L4646" s="833"/>
    </row>
    <row r="4647" spans="1:12" ht="24" customHeight="1">
      <c r="A4647" s="664" t="s">
        <v>14073</v>
      </c>
      <c r="B4647" s="660" t="s">
        <v>14101</v>
      </c>
      <c r="C4647" s="659" t="s">
        <v>7</v>
      </c>
      <c r="D4647" s="659" t="s">
        <v>11582</v>
      </c>
      <c r="E4647" s="661" t="s">
        <v>26</v>
      </c>
      <c r="F4647" s="831" t="s">
        <v>14991</v>
      </c>
      <c r="G4647" s="831"/>
      <c r="H4647" s="831">
        <v>0.1371936</v>
      </c>
      <c r="I4647" s="831"/>
      <c r="J4647" s="832">
        <v>4.8000000000000001E-2</v>
      </c>
      <c r="K4647" s="832"/>
      <c r="L4647" s="833"/>
    </row>
    <row r="4648" spans="1:12" ht="17.100000000000001" customHeight="1">
      <c r="A4648" s="645"/>
      <c r="B4648" s="643"/>
      <c r="C4648" s="643"/>
      <c r="D4648" s="643"/>
      <c r="E4648" s="643"/>
      <c r="F4648" s="643"/>
      <c r="G4648" s="643"/>
      <c r="H4648" s="643"/>
      <c r="I4648" s="643"/>
      <c r="J4648" s="643" t="s">
        <v>14990</v>
      </c>
      <c r="K4648" s="643"/>
      <c r="L4648" s="646" t="s">
        <v>14991</v>
      </c>
    </row>
    <row r="4649" spans="1:12" ht="17.100000000000001" customHeight="1">
      <c r="A4649" s="640" t="s">
        <v>14988</v>
      </c>
      <c r="B4649" s="641"/>
      <c r="C4649" s="641"/>
      <c r="D4649" s="641"/>
      <c r="E4649" s="641"/>
      <c r="F4649" s="641"/>
      <c r="G4649" s="641"/>
      <c r="H4649" s="641"/>
      <c r="I4649" s="641"/>
      <c r="J4649" s="641"/>
      <c r="K4649" s="641"/>
      <c r="L4649" s="642"/>
    </row>
    <row r="4650" spans="1:12" ht="17.100000000000001" customHeight="1">
      <c r="A4650" s="645"/>
      <c r="B4650" s="643"/>
      <c r="C4650" s="643"/>
      <c r="D4650" s="643"/>
      <c r="E4650" s="643"/>
      <c r="F4650" s="643"/>
      <c r="G4650" s="643"/>
      <c r="H4650" s="643"/>
      <c r="I4650" s="643"/>
      <c r="J4650" s="643" t="s">
        <v>14987</v>
      </c>
      <c r="K4650" s="643"/>
      <c r="L4650" s="646" t="s">
        <v>15281</v>
      </c>
    </row>
    <row r="4651" spans="1:12" ht="17.100000000000001" customHeight="1">
      <c r="A4651" s="645"/>
      <c r="B4651" s="643"/>
      <c r="C4651" s="643"/>
      <c r="D4651" s="643"/>
      <c r="E4651" s="643"/>
      <c r="F4651" s="643"/>
      <c r="G4651" s="643"/>
      <c r="H4651" s="643"/>
      <c r="I4651" s="643"/>
      <c r="J4651" s="643" t="s">
        <v>14985</v>
      </c>
      <c r="K4651" s="643" t="s">
        <v>14984</v>
      </c>
      <c r="L4651" s="646" t="s">
        <v>15633</v>
      </c>
    </row>
    <row r="4652" spans="1:12" ht="17.100000000000001" customHeight="1">
      <c r="A4652" s="645"/>
      <c r="B4652" s="643"/>
      <c r="C4652" s="643"/>
      <c r="D4652" s="643"/>
      <c r="E4652" s="643"/>
      <c r="F4652" s="643"/>
      <c r="G4652" s="643"/>
      <c r="H4652" s="643"/>
      <c r="I4652" s="643"/>
      <c r="J4652" s="643" t="s">
        <v>14982</v>
      </c>
      <c r="K4652" s="643"/>
      <c r="L4652" s="646" t="s">
        <v>15632</v>
      </c>
    </row>
    <row r="4653" spans="1:12" ht="17.100000000000001" customHeight="1">
      <c r="A4653" s="645"/>
      <c r="B4653" s="643"/>
      <c r="C4653" s="643"/>
      <c r="D4653" s="643"/>
      <c r="E4653" s="643"/>
      <c r="F4653" s="643"/>
      <c r="G4653" s="643"/>
      <c r="H4653" s="643"/>
      <c r="I4653" s="643"/>
      <c r="J4653" s="643" t="s">
        <v>14980</v>
      </c>
      <c r="K4653" s="643" t="s">
        <v>14873</v>
      </c>
      <c r="L4653" s="646" t="s">
        <v>15315</v>
      </c>
    </row>
    <row r="4654" spans="1:12" ht="17.100000000000001" customHeight="1">
      <c r="A4654" s="645"/>
      <c r="B4654" s="643"/>
      <c r="C4654" s="643"/>
      <c r="D4654" s="643"/>
      <c r="E4654" s="643"/>
      <c r="F4654" s="643"/>
      <c r="G4654" s="643"/>
      <c r="H4654" s="643"/>
      <c r="I4654" s="643"/>
      <c r="J4654" s="643" t="s">
        <v>14978</v>
      </c>
      <c r="K4654" s="643"/>
      <c r="L4654" s="646" t="s">
        <v>15631</v>
      </c>
    </row>
    <row r="4655" spans="1:12" ht="30" customHeight="1">
      <c r="A4655" s="647"/>
      <c r="B4655" s="644"/>
      <c r="C4655" s="644"/>
      <c r="D4655" s="644"/>
      <c r="E4655" s="644"/>
      <c r="F4655" s="644"/>
      <c r="G4655" s="644"/>
      <c r="H4655" s="644"/>
      <c r="I4655" s="644"/>
      <c r="J4655" s="644"/>
      <c r="K4655" s="644"/>
      <c r="L4655" s="648"/>
    </row>
    <row r="4656" spans="1:12" ht="24" customHeight="1">
      <c r="A4656" s="662" t="s">
        <v>15630</v>
      </c>
      <c r="B4656" s="657" t="s">
        <v>14514</v>
      </c>
      <c r="C4656" s="656" t="s">
        <v>7</v>
      </c>
      <c r="D4656" s="656" t="s">
        <v>139</v>
      </c>
      <c r="E4656" s="658" t="s">
        <v>49</v>
      </c>
      <c r="F4656" s="657"/>
      <c r="G4656" s="657"/>
      <c r="H4656" s="657"/>
      <c r="I4656" s="657"/>
      <c r="J4656" s="657"/>
      <c r="K4656" s="657"/>
      <c r="L4656" s="663"/>
    </row>
    <row r="4657" spans="1:12">
      <c r="A4657" s="827" t="s">
        <v>14098</v>
      </c>
      <c r="B4657" s="828"/>
      <c r="C4657" s="828"/>
      <c r="D4657" s="828"/>
      <c r="E4657" s="828"/>
      <c r="F4657" s="828"/>
      <c r="G4657" s="828"/>
      <c r="H4657" s="828"/>
      <c r="I4657" s="641"/>
      <c r="J4657" s="641"/>
      <c r="K4657" s="641"/>
      <c r="L4657" s="642"/>
    </row>
    <row r="4658" spans="1:12" ht="17.100000000000001" customHeight="1">
      <c r="A4658" s="640" t="s">
        <v>14994</v>
      </c>
      <c r="B4658" s="643" t="s">
        <v>14089</v>
      </c>
      <c r="C4658" s="641" t="s">
        <v>14088</v>
      </c>
      <c r="D4658" s="641" t="s">
        <v>14087</v>
      </c>
      <c r="E4658" s="644" t="s">
        <v>14085</v>
      </c>
      <c r="F4658" s="829" t="s">
        <v>14083</v>
      </c>
      <c r="G4658" s="829"/>
      <c r="H4658" s="829" t="s">
        <v>14993</v>
      </c>
      <c r="I4658" s="829"/>
      <c r="J4658" s="829" t="s">
        <v>14082</v>
      </c>
      <c r="K4658" s="829"/>
      <c r="L4658" s="830"/>
    </row>
    <row r="4659" spans="1:12" ht="24" customHeight="1">
      <c r="A4659" s="664" t="s">
        <v>14073</v>
      </c>
      <c r="B4659" s="660" t="s">
        <v>14102</v>
      </c>
      <c r="C4659" s="659" t="s">
        <v>7</v>
      </c>
      <c r="D4659" s="659" t="s">
        <v>11571</v>
      </c>
      <c r="E4659" s="661" t="s">
        <v>26</v>
      </c>
      <c r="F4659" s="831" t="s">
        <v>15001</v>
      </c>
      <c r="G4659" s="831"/>
      <c r="H4659" s="831">
        <v>0.97812949999999999</v>
      </c>
      <c r="I4659" s="831"/>
      <c r="J4659" s="832">
        <v>0.93899999999999995</v>
      </c>
      <c r="K4659" s="832"/>
      <c r="L4659" s="833"/>
    </row>
    <row r="4660" spans="1:12" ht="24" customHeight="1">
      <c r="A4660" s="664" t="s">
        <v>14073</v>
      </c>
      <c r="B4660" s="660" t="s">
        <v>14099</v>
      </c>
      <c r="C4660" s="659" t="s">
        <v>7</v>
      </c>
      <c r="D4660" s="659" t="s">
        <v>11597</v>
      </c>
      <c r="E4660" s="661" t="s">
        <v>26</v>
      </c>
      <c r="F4660" s="831" t="s">
        <v>15000</v>
      </c>
      <c r="G4660" s="831"/>
      <c r="H4660" s="831">
        <v>0.97812949999999999</v>
      </c>
      <c r="I4660" s="831"/>
      <c r="J4660" s="832">
        <v>0.48909999999999998</v>
      </c>
      <c r="K4660" s="832"/>
      <c r="L4660" s="833"/>
    </row>
    <row r="4661" spans="1:12" ht="24" customHeight="1">
      <c r="A4661" s="664" t="s">
        <v>14073</v>
      </c>
      <c r="B4661" s="660" t="s">
        <v>14146</v>
      </c>
      <c r="C4661" s="659" t="s">
        <v>7</v>
      </c>
      <c r="D4661" s="659" t="s">
        <v>11575</v>
      </c>
      <c r="E4661" s="661" t="s">
        <v>26</v>
      </c>
      <c r="F4661" s="831" t="s">
        <v>15058</v>
      </c>
      <c r="G4661" s="831"/>
      <c r="H4661" s="831">
        <v>2.066049</v>
      </c>
      <c r="I4661" s="831"/>
      <c r="J4661" s="832">
        <v>2.1074000000000002</v>
      </c>
      <c r="K4661" s="832"/>
      <c r="L4661" s="833"/>
    </row>
    <row r="4662" spans="1:12" ht="24" customHeight="1">
      <c r="A4662" s="664" t="s">
        <v>14073</v>
      </c>
      <c r="B4662" s="660" t="s">
        <v>14145</v>
      </c>
      <c r="C4662" s="659" t="s">
        <v>7</v>
      </c>
      <c r="D4662" s="659" t="s">
        <v>11601</v>
      </c>
      <c r="E4662" s="661" t="s">
        <v>26</v>
      </c>
      <c r="F4662" s="831" t="s">
        <v>15057</v>
      </c>
      <c r="G4662" s="831"/>
      <c r="H4662" s="831">
        <v>2.066049</v>
      </c>
      <c r="I4662" s="831"/>
      <c r="J4662" s="832">
        <v>0.78510000000000002</v>
      </c>
      <c r="K4662" s="832"/>
      <c r="L4662" s="833"/>
    </row>
    <row r="4663" spans="1:12" ht="17.100000000000001" customHeight="1">
      <c r="A4663" s="645"/>
      <c r="B4663" s="643"/>
      <c r="C4663" s="643"/>
      <c r="D4663" s="643"/>
      <c r="E4663" s="643"/>
      <c r="F4663" s="643"/>
      <c r="G4663" s="643"/>
      <c r="H4663" s="643"/>
      <c r="I4663" s="643"/>
      <c r="J4663" s="643" t="s">
        <v>14990</v>
      </c>
      <c r="K4663" s="643"/>
      <c r="L4663" s="646" t="s">
        <v>15381</v>
      </c>
    </row>
    <row r="4664" spans="1:12">
      <c r="A4664" s="827" t="s">
        <v>14092</v>
      </c>
      <c r="B4664" s="828"/>
      <c r="C4664" s="828"/>
      <c r="D4664" s="828"/>
      <c r="E4664" s="828"/>
      <c r="F4664" s="828"/>
      <c r="G4664" s="828"/>
      <c r="H4664" s="828"/>
      <c r="I4664" s="641"/>
      <c r="J4664" s="641"/>
      <c r="K4664" s="641"/>
      <c r="L4664" s="642"/>
    </row>
    <row r="4665" spans="1:12" ht="17.100000000000001" customHeight="1">
      <c r="A4665" s="640" t="s">
        <v>14994</v>
      </c>
      <c r="B4665" s="643" t="s">
        <v>14089</v>
      </c>
      <c r="C4665" s="641" t="s">
        <v>14088</v>
      </c>
      <c r="D4665" s="641" t="s">
        <v>14087</v>
      </c>
      <c r="E4665" s="644" t="s">
        <v>14085</v>
      </c>
      <c r="F4665" s="829" t="s">
        <v>14083</v>
      </c>
      <c r="G4665" s="829"/>
      <c r="H4665" s="829" t="s">
        <v>14993</v>
      </c>
      <c r="I4665" s="829"/>
      <c r="J4665" s="829" t="s">
        <v>14082</v>
      </c>
      <c r="K4665" s="829"/>
      <c r="L4665" s="830"/>
    </row>
    <row r="4666" spans="1:12" ht="24" customHeight="1">
      <c r="A4666" s="664" t="s">
        <v>14073</v>
      </c>
      <c r="B4666" s="660" t="s">
        <v>14210</v>
      </c>
      <c r="C4666" s="659" t="s">
        <v>7</v>
      </c>
      <c r="D4666" s="659" t="s">
        <v>6795</v>
      </c>
      <c r="E4666" s="661" t="s">
        <v>26</v>
      </c>
      <c r="F4666" s="831" t="s">
        <v>14998</v>
      </c>
      <c r="G4666" s="831"/>
      <c r="H4666" s="831">
        <v>0.99294400000000005</v>
      </c>
      <c r="I4666" s="831"/>
      <c r="J4666" s="832">
        <v>6.9009999999999998</v>
      </c>
      <c r="K4666" s="832"/>
      <c r="L4666" s="833"/>
    </row>
    <row r="4667" spans="1:12" ht="24" customHeight="1">
      <c r="A4667" s="664" t="s">
        <v>14073</v>
      </c>
      <c r="B4667" s="660" t="s">
        <v>14144</v>
      </c>
      <c r="C4667" s="659" t="s">
        <v>7</v>
      </c>
      <c r="D4667" s="659" t="s">
        <v>10168</v>
      </c>
      <c r="E4667" s="661" t="s">
        <v>26</v>
      </c>
      <c r="F4667" s="831" t="s">
        <v>15055</v>
      </c>
      <c r="G4667" s="831"/>
      <c r="H4667" s="831">
        <v>2.0973408999999998</v>
      </c>
      <c r="I4667" s="831"/>
      <c r="J4667" s="832">
        <v>10.843299999999999</v>
      </c>
      <c r="K4667" s="832"/>
      <c r="L4667" s="833"/>
    </row>
    <row r="4668" spans="1:12" ht="17.100000000000001" customHeight="1">
      <c r="A4668" s="645"/>
      <c r="B4668" s="643"/>
      <c r="C4668" s="643"/>
      <c r="D4668" s="643"/>
      <c r="E4668" s="643"/>
      <c r="F4668" s="643"/>
      <c r="G4668" s="643"/>
      <c r="H4668" s="643"/>
      <c r="I4668" s="643"/>
      <c r="J4668" s="643" t="s">
        <v>14990</v>
      </c>
      <c r="K4668" s="643"/>
      <c r="L4668" s="646" t="s">
        <v>15629</v>
      </c>
    </row>
    <row r="4669" spans="1:12">
      <c r="A4669" s="827" t="s">
        <v>14071</v>
      </c>
      <c r="B4669" s="828"/>
      <c r="C4669" s="828"/>
      <c r="D4669" s="828"/>
      <c r="E4669" s="828"/>
      <c r="F4669" s="828"/>
      <c r="G4669" s="828"/>
      <c r="H4669" s="828"/>
      <c r="I4669" s="641"/>
      <c r="J4669" s="641"/>
      <c r="K4669" s="641"/>
      <c r="L4669" s="642"/>
    </row>
    <row r="4670" spans="1:12" ht="17.100000000000001" customHeight="1">
      <c r="A4670" s="640" t="s">
        <v>14994</v>
      </c>
      <c r="B4670" s="643" t="s">
        <v>14089</v>
      </c>
      <c r="C4670" s="641" t="s">
        <v>14088</v>
      </c>
      <c r="D4670" s="641" t="s">
        <v>14087</v>
      </c>
      <c r="E4670" s="644" t="s">
        <v>14085</v>
      </c>
      <c r="F4670" s="829" t="s">
        <v>14083</v>
      </c>
      <c r="G4670" s="829"/>
      <c r="H4670" s="829" t="s">
        <v>14993</v>
      </c>
      <c r="I4670" s="829"/>
      <c r="J4670" s="829" t="s">
        <v>14082</v>
      </c>
      <c r="K4670" s="829"/>
      <c r="L4670" s="830"/>
    </row>
    <row r="4671" spans="1:12" ht="24" customHeight="1">
      <c r="A4671" s="664" t="s">
        <v>14073</v>
      </c>
      <c r="B4671" s="660" t="s">
        <v>14256</v>
      </c>
      <c r="C4671" s="659" t="s">
        <v>7</v>
      </c>
      <c r="D4671" s="659" t="s">
        <v>5513</v>
      </c>
      <c r="E4671" s="661" t="s">
        <v>14118</v>
      </c>
      <c r="F4671" s="831" t="s">
        <v>15180</v>
      </c>
      <c r="G4671" s="831"/>
      <c r="H4671" s="831">
        <v>0.11</v>
      </c>
      <c r="I4671" s="831"/>
      <c r="J4671" s="832">
        <v>6.87</v>
      </c>
      <c r="K4671" s="832"/>
      <c r="L4671" s="833"/>
    </row>
    <row r="4672" spans="1:12" ht="24" customHeight="1">
      <c r="A4672" s="664" t="s">
        <v>14073</v>
      </c>
      <c r="B4672" s="660" t="s">
        <v>14513</v>
      </c>
      <c r="C4672" s="659" t="s">
        <v>7</v>
      </c>
      <c r="D4672" s="659" t="s">
        <v>7111</v>
      </c>
      <c r="E4672" s="661" t="s">
        <v>49</v>
      </c>
      <c r="F4672" s="831" t="s">
        <v>15027</v>
      </c>
      <c r="G4672" s="831"/>
      <c r="H4672" s="831">
        <v>20</v>
      </c>
      <c r="I4672" s="831"/>
      <c r="J4672" s="832">
        <v>11.6</v>
      </c>
      <c r="K4672" s="832"/>
      <c r="L4672" s="833"/>
    </row>
    <row r="4673" spans="1:12" ht="24" customHeight="1">
      <c r="A4673" s="664" t="s">
        <v>14073</v>
      </c>
      <c r="B4673" s="660" t="s">
        <v>14512</v>
      </c>
      <c r="C4673" s="659" t="s">
        <v>7</v>
      </c>
      <c r="D4673" s="659" t="s">
        <v>5896</v>
      </c>
      <c r="E4673" s="661" t="s">
        <v>14511</v>
      </c>
      <c r="F4673" s="831" t="s">
        <v>15628</v>
      </c>
      <c r="G4673" s="831"/>
      <c r="H4673" s="831">
        <v>0.41</v>
      </c>
      <c r="I4673" s="831"/>
      <c r="J4673" s="832">
        <v>9.85</v>
      </c>
      <c r="K4673" s="832"/>
      <c r="L4673" s="833"/>
    </row>
    <row r="4674" spans="1:12" ht="24" customHeight="1">
      <c r="A4674" s="664" t="s">
        <v>14073</v>
      </c>
      <c r="B4674" s="660" t="s">
        <v>14312</v>
      </c>
      <c r="C4674" s="659" t="s">
        <v>7</v>
      </c>
      <c r="D4674" s="659" t="s">
        <v>6782</v>
      </c>
      <c r="E4674" s="661" t="s">
        <v>14118</v>
      </c>
      <c r="F4674" s="831" t="s">
        <v>15179</v>
      </c>
      <c r="G4674" s="831"/>
      <c r="H4674" s="831">
        <v>3.1E-2</v>
      </c>
      <c r="I4674" s="831"/>
      <c r="J4674" s="832">
        <v>2.48</v>
      </c>
      <c r="K4674" s="832"/>
      <c r="L4674" s="833"/>
    </row>
    <row r="4675" spans="1:12" ht="17.100000000000001" customHeight="1">
      <c r="A4675" s="645"/>
      <c r="B4675" s="643"/>
      <c r="C4675" s="643"/>
      <c r="D4675" s="643"/>
      <c r="E4675" s="643"/>
      <c r="F4675" s="643"/>
      <c r="G4675" s="643"/>
      <c r="H4675" s="643"/>
      <c r="I4675" s="643"/>
      <c r="J4675" s="643" t="s">
        <v>14990</v>
      </c>
      <c r="K4675" s="643"/>
      <c r="L4675" s="646" t="s">
        <v>15581</v>
      </c>
    </row>
    <row r="4676" spans="1:12">
      <c r="A4676" s="827" t="s">
        <v>14094</v>
      </c>
      <c r="B4676" s="828"/>
      <c r="C4676" s="828"/>
      <c r="D4676" s="828"/>
      <c r="E4676" s="828"/>
      <c r="F4676" s="828"/>
      <c r="G4676" s="828"/>
      <c r="H4676" s="828"/>
      <c r="I4676" s="641"/>
      <c r="J4676" s="641"/>
      <c r="K4676" s="641"/>
      <c r="L4676" s="642"/>
    </row>
    <row r="4677" spans="1:12" ht="17.100000000000001" customHeight="1">
      <c r="A4677" s="640" t="s">
        <v>14994</v>
      </c>
      <c r="B4677" s="643" t="s">
        <v>14089</v>
      </c>
      <c r="C4677" s="641" t="s">
        <v>14088</v>
      </c>
      <c r="D4677" s="641" t="s">
        <v>14087</v>
      </c>
      <c r="E4677" s="644" t="s">
        <v>14085</v>
      </c>
      <c r="F4677" s="829" t="s">
        <v>14083</v>
      </c>
      <c r="G4677" s="829"/>
      <c r="H4677" s="829" t="s">
        <v>14993</v>
      </c>
      <c r="I4677" s="829"/>
      <c r="J4677" s="829" t="s">
        <v>14082</v>
      </c>
      <c r="K4677" s="829"/>
      <c r="L4677" s="830"/>
    </row>
    <row r="4678" spans="1:12" ht="24" customHeight="1">
      <c r="A4678" s="664" t="s">
        <v>14073</v>
      </c>
      <c r="B4678" s="660" t="s">
        <v>14095</v>
      </c>
      <c r="C4678" s="659" t="s">
        <v>7</v>
      </c>
      <c r="D4678" s="659" t="s">
        <v>11736</v>
      </c>
      <c r="E4678" s="661" t="s">
        <v>26</v>
      </c>
      <c r="F4678" s="831" t="s">
        <v>14996</v>
      </c>
      <c r="G4678" s="831"/>
      <c r="H4678" s="831">
        <v>3.0441785000000001</v>
      </c>
      <c r="I4678" s="831"/>
      <c r="J4678" s="832">
        <v>2.1614</v>
      </c>
      <c r="K4678" s="832"/>
      <c r="L4678" s="833"/>
    </row>
    <row r="4679" spans="1:12" ht="17.100000000000001" customHeight="1">
      <c r="A4679" s="645"/>
      <c r="B4679" s="643"/>
      <c r="C4679" s="643"/>
      <c r="D4679" s="643"/>
      <c r="E4679" s="643"/>
      <c r="F4679" s="643"/>
      <c r="G4679" s="643"/>
      <c r="H4679" s="643"/>
      <c r="I4679" s="643"/>
      <c r="J4679" s="643" t="s">
        <v>14990</v>
      </c>
      <c r="K4679" s="643"/>
      <c r="L4679" s="646" t="s">
        <v>15488</v>
      </c>
    </row>
    <row r="4680" spans="1:12">
      <c r="A4680" s="827" t="s">
        <v>14096</v>
      </c>
      <c r="B4680" s="828"/>
      <c r="C4680" s="828"/>
      <c r="D4680" s="828"/>
      <c r="E4680" s="828"/>
      <c r="F4680" s="828"/>
      <c r="G4680" s="828"/>
      <c r="H4680" s="828"/>
      <c r="I4680" s="641"/>
      <c r="J4680" s="641"/>
      <c r="K4680" s="641"/>
      <c r="L4680" s="642"/>
    </row>
    <row r="4681" spans="1:12" ht="17.100000000000001" customHeight="1">
      <c r="A4681" s="640" t="s">
        <v>14994</v>
      </c>
      <c r="B4681" s="643" t="s">
        <v>14089</v>
      </c>
      <c r="C4681" s="641" t="s">
        <v>14088</v>
      </c>
      <c r="D4681" s="641" t="s">
        <v>14087</v>
      </c>
      <c r="E4681" s="644" t="s">
        <v>14085</v>
      </c>
      <c r="F4681" s="829" t="s">
        <v>14083</v>
      </c>
      <c r="G4681" s="829"/>
      <c r="H4681" s="829" t="s">
        <v>14993</v>
      </c>
      <c r="I4681" s="829"/>
      <c r="J4681" s="829" t="s">
        <v>14082</v>
      </c>
      <c r="K4681" s="829"/>
      <c r="L4681" s="830"/>
    </row>
    <row r="4682" spans="1:12" ht="24" customHeight="1">
      <c r="A4682" s="664" t="s">
        <v>14073</v>
      </c>
      <c r="B4682" s="660" t="s">
        <v>14097</v>
      </c>
      <c r="C4682" s="659" t="s">
        <v>7</v>
      </c>
      <c r="D4682" s="659" t="s">
        <v>11676</v>
      </c>
      <c r="E4682" s="661" t="s">
        <v>26</v>
      </c>
      <c r="F4682" s="831" t="s">
        <v>14995</v>
      </c>
      <c r="G4682" s="831"/>
      <c r="H4682" s="831">
        <v>3.0441785000000001</v>
      </c>
      <c r="I4682" s="831"/>
      <c r="J4682" s="832">
        <v>0.21310000000000001</v>
      </c>
      <c r="K4682" s="832"/>
      <c r="L4682" s="833"/>
    </row>
    <row r="4683" spans="1:12" ht="17.100000000000001" customHeight="1">
      <c r="A4683" s="645"/>
      <c r="B4683" s="643"/>
      <c r="C4683" s="643"/>
      <c r="D4683" s="643"/>
      <c r="E4683" s="643"/>
      <c r="F4683" s="643"/>
      <c r="G4683" s="643"/>
      <c r="H4683" s="643"/>
      <c r="I4683" s="643"/>
      <c r="J4683" s="643" t="s">
        <v>14990</v>
      </c>
      <c r="K4683" s="643"/>
      <c r="L4683" s="646" t="s">
        <v>15010</v>
      </c>
    </row>
    <row r="4684" spans="1:12">
      <c r="A4684" s="827" t="s">
        <v>14100</v>
      </c>
      <c r="B4684" s="828"/>
      <c r="C4684" s="828"/>
      <c r="D4684" s="828"/>
      <c r="E4684" s="828"/>
      <c r="F4684" s="828"/>
      <c r="G4684" s="828"/>
      <c r="H4684" s="828"/>
      <c r="I4684" s="641"/>
      <c r="J4684" s="641"/>
      <c r="K4684" s="641"/>
      <c r="L4684" s="642"/>
    </row>
    <row r="4685" spans="1:12" ht="17.100000000000001" customHeight="1">
      <c r="A4685" s="640" t="s">
        <v>14994</v>
      </c>
      <c r="B4685" s="643" t="s">
        <v>14089</v>
      </c>
      <c r="C4685" s="641" t="s">
        <v>14088</v>
      </c>
      <c r="D4685" s="641" t="s">
        <v>14087</v>
      </c>
      <c r="E4685" s="644" t="s">
        <v>14085</v>
      </c>
      <c r="F4685" s="829" t="s">
        <v>14083</v>
      </c>
      <c r="G4685" s="829"/>
      <c r="H4685" s="829" t="s">
        <v>14993</v>
      </c>
      <c r="I4685" s="829"/>
      <c r="J4685" s="829" t="s">
        <v>14082</v>
      </c>
      <c r="K4685" s="829"/>
      <c r="L4685" s="830"/>
    </row>
    <row r="4686" spans="1:12" ht="24" customHeight="1">
      <c r="A4686" s="664" t="s">
        <v>14073</v>
      </c>
      <c r="B4686" s="660" t="s">
        <v>14103</v>
      </c>
      <c r="C4686" s="659" t="s">
        <v>7</v>
      </c>
      <c r="D4686" s="659" t="s">
        <v>11501</v>
      </c>
      <c r="E4686" s="661" t="s">
        <v>26</v>
      </c>
      <c r="F4686" s="831" t="s">
        <v>14992</v>
      </c>
      <c r="G4686" s="831"/>
      <c r="H4686" s="831">
        <v>3.0441785000000001</v>
      </c>
      <c r="I4686" s="831"/>
      <c r="J4686" s="832">
        <v>6.6971999999999996</v>
      </c>
      <c r="K4686" s="832"/>
      <c r="L4686" s="833"/>
    </row>
    <row r="4687" spans="1:12" ht="24" customHeight="1">
      <c r="A4687" s="664" t="s">
        <v>14073</v>
      </c>
      <c r="B4687" s="660" t="s">
        <v>14101</v>
      </c>
      <c r="C4687" s="659" t="s">
        <v>7</v>
      </c>
      <c r="D4687" s="659" t="s">
        <v>11582</v>
      </c>
      <c r="E4687" s="661" t="s">
        <v>26</v>
      </c>
      <c r="F4687" s="831" t="s">
        <v>14991</v>
      </c>
      <c r="G4687" s="831"/>
      <c r="H4687" s="831">
        <v>3.0441785000000001</v>
      </c>
      <c r="I4687" s="831"/>
      <c r="J4687" s="832">
        <v>1.0654999999999999</v>
      </c>
      <c r="K4687" s="832"/>
      <c r="L4687" s="833"/>
    </row>
    <row r="4688" spans="1:12" ht="17.100000000000001" customHeight="1">
      <c r="A4688" s="645"/>
      <c r="B4688" s="643"/>
      <c r="C4688" s="643"/>
      <c r="D4688" s="643"/>
      <c r="E4688" s="643"/>
      <c r="F4688" s="643"/>
      <c r="G4688" s="643"/>
      <c r="H4688" s="643"/>
      <c r="I4688" s="643"/>
      <c r="J4688" s="643" t="s">
        <v>14990</v>
      </c>
      <c r="K4688" s="643"/>
      <c r="L4688" s="646" t="s">
        <v>15627</v>
      </c>
    </row>
    <row r="4689" spans="1:12" ht="17.100000000000001" customHeight="1">
      <c r="A4689" s="640" t="s">
        <v>14988</v>
      </c>
      <c r="B4689" s="641"/>
      <c r="C4689" s="641"/>
      <c r="D4689" s="641"/>
      <c r="E4689" s="641"/>
      <c r="F4689" s="641"/>
      <c r="G4689" s="641"/>
      <c r="H4689" s="641"/>
      <c r="I4689" s="641"/>
      <c r="J4689" s="641"/>
      <c r="K4689" s="641"/>
      <c r="L4689" s="642"/>
    </row>
    <row r="4690" spans="1:12" ht="17.100000000000001" customHeight="1">
      <c r="A4690" s="645"/>
      <c r="B4690" s="643"/>
      <c r="C4690" s="643"/>
      <c r="D4690" s="643"/>
      <c r="E4690" s="643"/>
      <c r="F4690" s="643"/>
      <c r="G4690" s="643"/>
      <c r="H4690" s="643"/>
      <c r="I4690" s="643"/>
      <c r="J4690" s="643" t="s">
        <v>14987</v>
      </c>
      <c r="K4690" s="643"/>
      <c r="L4690" s="646" t="s">
        <v>15626</v>
      </c>
    </row>
    <row r="4691" spans="1:12" ht="17.100000000000001" customHeight="1">
      <c r="A4691" s="645"/>
      <c r="B4691" s="643"/>
      <c r="C4691" s="643"/>
      <c r="D4691" s="643"/>
      <c r="E4691" s="643"/>
      <c r="F4691" s="643"/>
      <c r="G4691" s="643"/>
      <c r="H4691" s="643"/>
      <c r="I4691" s="643"/>
      <c r="J4691" s="643" t="s">
        <v>14985</v>
      </c>
      <c r="K4691" s="643" t="s">
        <v>14984</v>
      </c>
      <c r="L4691" s="646" t="s">
        <v>15625</v>
      </c>
    </row>
    <row r="4692" spans="1:12" ht="17.100000000000001" customHeight="1">
      <c r="A4692" s="645"/>
      <c r="B4692" s="643"/>
      <c r="C4692" s="643"/>
      <c r="D4692" s="643"/>
      <c r="E4692" s="643"/>
      <c r="F4692" s="643"/>
      <c r="G4692" s="643"/>
      <c r="H4692" s="643"/>
      <c r="I4692" s="643"/>
      <c r="J4692" s="643" t="s">
        <v>14982</v>
      </c>
      <c r="K4692" s="643"/>
      <c r="L4692" s="646" t="s">
        <v>15624</v>
      </c>
    </row>
    <row r="4693" spans="1:12" ht="17.100000000000001" customHeight="1">
      <c r="A4693" s="645"/>
      <c r="B4693" s="643"/>
      <c r="C4693" s="643"/>
      <c r="D4693" s="643"/>
      <c r="E4693" s="643"/>
      <c r="F4693" s="643"/>
      <c r="G4693" s="643"/>
      <c r="H4693" s="643"/>
      <c r="I4693" s="643"/>
      <c r="J4693" s="643" t="s">
        <v>14980</v>
      </c>
      <c r="K4693" s="643" t="s">
        <v>14873</v>
      </c>
      <c r="L4693" s="646" t="s">
        <v>15623</v>
      </c>
    </row>
    <row r="4694" spans="1:12" ht="17.100000000000001" customHeight="1">
      <c r="A4694" s="645"/>
      <c r="B4694" s="643"/>
      <c r="C4694" s="643"/>
      <c r="D4694" s="643"/>
      <c r="E4694" s="643"/>
      <c r="F4694" s="643"/>
      <c r="G4694" s="643"/>
      <c r="H4694" s="643"/>
      <c r="I4694" s="643"/>
      <c r="J4694" s="643" t="s">
        <v>14978</v>
      </c>
      <c r="K4694" s="643"/>
      <c r="L4694" s="646" t="s">
        <v>15622</v>
      </c>
    </row>
    <row r="4695" spans="1:12" ht="30" customHeight="1">
      <c r="A4695" s="647"/>
      <c r="B4695" s="644"/>
      <c r="C4695" s="644"/>
      <c r="D4695" s="644"/>
      <c r="E4695" s="644"/>
      <c r="F4695" s="644"/>
      <c r="G4695" s="644"/>
      <c r="H4695" s="644"/>
      <c r="I4695" s="644"/>
      <c r="J4695" s="644"/>
      <c r="K4695" s="644"/>
      <c r="L4695" s="648"/>
    </row>
    <row r="4696" spans="1:12" ht="36" customHeight="1">
      <c r="A4696" s="662" t="s">
        <v>15621</v>
      </c>
      <c r="B4696" s="657" t="s">
        <v>14509</v>
      </c>
      <c r="C4696" s="656" t="s">
        <v>7</v>
      </c>
      <c r="D4696" s="656" t="s">
        <v>13983</v>
      </c>
      <c r="E4696" s="658" t="s">
        <v>14183</v>
      </c>
      <c r="F4696" s="657"/>
      <c r="G4696" s="657"/>
      <c r="H4696" s="657"/>
      <c r="I4696" s="657"/>
      <c r="J4696" s="657"/>
      <c r="K4696" s="657"/>
      <c r="L4696" s="663"/>
    </row>
    <row r="4697" spans="1:12">
      <c r="A4697" s="827" t="s">
        <v>14098</v>
      </c>
      <c r="B4697" s="828"/>
      <c r="C4697" s="828"/>
      <c r="D4697" s="828"/>
      <c r="E4697" s="828"/>
      <c r="F4697" s="828"/>
      <c r="G4697" s="828"/>
      <c r="H4697" s="828"/>
      <c r="I4697" s="641"/>
      <c r="J4697" s="641"/>
      <c r="K4697" s="641"/>
      <c r="L4697" s="642"/>
    </row>
    <row r="4698" spans="1:12" ht="17.100000000000001" customHeight="1">
      <c r="A4698" s="640" t="s">
        <v>14994</v>
      </c>
      <c r="B4698" s="643" t="s">
        <v>14089</v>
      </c>
      <c r="C4698" s="641" t="s">
        <v>14088</v>
      </c>
      <c r="D4698" s="641" t="s">
        <v>14087</v>
      </c>
      <c r="E4698" s="644" t="s">
        <v>14085</v>
      </c>
      <c r="F4698" s="829" t="s">
        <v>14083</v>
      </c>
      <c r="G4698" s="829"/>
      <c r="H4698" s="829" t="s">
        <v>14993</v>
      </c>
      <c r="I4698" s="829"/>
      <c r="J4698" s="829" t="s">
        <v>14082</v>
      </c>
      <c r="K4698" s="829"/>
      <c r="L4698" s="830"/>
    </row>
    <row r="4699" spans="1:12" ht="24" customHeight="1">
      <c r="A4699" s="664" t="s">
        <v>14073</v>
      </c>
      <c r="B4699" s="660" t="s">
        <v>14194</v>
      </c>
      <c r="C4699" s="659" t="s">
        <v>7</v>
      </c>
      <c r="D4699" s="659" t="s">
        <v>11573</v>
      </c>
      <c r="E4699" s="661" t="s">
        <v>26</v>
      </c>
      <c r="F4699" s="831" t="s">
        <v>14999</v>
      </c>
      <c r="G4699" s="831"/>
      <c r="H4699" s="831">
        <v>0.42881580000000002</v>
      </c>
      <c r="I4699" s="831"/>
      <c r="J4699" s="832">
        <v>0.62609999999999999</v>
      </c>
      <c r="K4699" s="832"/>
      <c r="L4699" s="833"/>
    </row>
    <row r="4700" spans="1:12" ht="24" customHeight="1">
      <c r="A4700" s="664" t="s">
        <v>14073</v>
      </c>
      <c r="B4700" s="660" t="s">
        <v>14193</v>
      </c>
      <c r="C4700" s="659" t="s">
        <v>7</v>
      </c>
      <c r="D4700" s="659" t="s">
        <v>11599</v>
      </c>
      <c r="E4700" s="661" t="s">
        <v>26</v>
      </c>
      <c r="F4700" s="831" t="s">
        <v>15289</v>
      </c>
      <c r="G4700" s="831"/>
      <c r="H4700" s="831">
        <v>0.42881580000000002</v>
      </c>
      <c r="I4700" s="831"/>
      <c r="J4700" s="832">
        <v>0.50170000000000003</v>
      </c>
      <c r="K4700" s="832"/>
      <c r="L4700" s="833"/>
    </row>
    <row r="4701" spans="1:12" ht="17.100000000000001" customHeight="1">
      <c r="A4701" s="645"/>
      <c r="B4701" s="643"/>
      <c r="C4701" s="643"/>
      <c r="D4701" s="643"/>
      <c r="E4701" s="643"/>
      <c r="F4701" s="643"/>
      <c r="G4701" s="643"/>
      <c r="H4701" s="643"/>
      <c r="I4701" s="643"/>
      <c r="J4701" s="643" t="s">
        <v>14990</v>
      </c>
      <c r="K4701" s="643"/>
      <c r="L4701" s="646" t="s">
        <v>15467</v>
      </c>
    </row>
    <row r="4702" spans="1:12">
      <c r="A4702" s="827" t="s">
        <v>14092</v>
      </c>
      <c r="B4702" s="828"/>
      <c r="C4702" s="828"/>
      <c r="D4702" s="828"/>
      <c r="E4702" s="828"/>
      <c r="F4702" s="828"/>
      <c r="G4702" s="828"/>
      <c r="H4702" s="828"/>
      <c r="I4702" s="641"/>
      <c r="J4702" s="641"/>
      <c r="K4702" s="641"/>
      <c r="L4702" s="642"/>
    </row>
    <row r="4703" spans="1:12" ht="17.100000000000001" customHeight="1">
      <c r="A4703" s="640" t="s">
        <v>14994</v>
      </c>
      <c r="B4703" s="643" t="s">
        <v>14089</v>
      </c>
      <c r="C4703" s="641" t="s">
        <v>14088</v>
      </c>
      <c r="D4703" s="641" t="s">
        <v>14087</v>
      </c>
      <c r="E4703" s="644" t="s">
        <v>14085</v>
      </c>
      <c r="F4703" s="829" t="s">
        <v>14083</v>
      </c>
      <c r="G4703" s="829"/>
      <c r="H4703" s="829" t="s">
        <v>14993</v>
      </c>
      <c r="I4703" s="829"/>
      <c r="J4703" s="829" t="s">
        <v>14082</v>
      </c>
      <c r="K4703" s="829"/>
      <c r="L4703" s="830"/>
    </row>
    <row r="4704" spans="1:12" ht="24" customHeight="1">
      <c r="A4704" s="664" t="s">
        <v>14073</v>
      </c>
      <c r="B4704" s="660" t="s">
        <v>14192</v>
      </c>
      <c r="C4704" s="659" t="s">
        <v>7</v>
      </c>
      <c r="D4704" s="659" t="s">
        <v>6806</v>
      </c>
      <c r="E4704" s="661" t="s">
        <v>26</v>
      </c>
      <c r="F4704" s="831" t="s">
        <v>15620</v>
      </c>
      <c r="G4704" s="831"/>
      <c r="H4704" s="831">
        <v>0.43405830000000001</v>
      </c>
      <c r="I4704" s="831"/>
      <c r="J4704" s="832">
        <v>3.2381000000000002</v>
      </c>
      <c r="K4704" s="832"/>
      <c r="L4704" s="833"/>
    </row>
    <row r="4705" spans="1:12" ht="17.100000000000001" customHeight="1">
      <c r="A4705" s="645"/>
      <c r="B4705" s="643"/>
      <c r="C4705" s="643"/>
      <c r="D4705" s="643"/>
      <c r="E4705" s="643"/>
      <c r="F4705" s="643"/>
      <c r="G4705" s="643"/>
      <c r="H4705" s="643"/>
      <c r="I4705" s="643"/>
      <c r="J4705" s="643" t="s">
        <v>14990</v>
      </c>
      <c r="K4705" s="643"/>
      <c r="L4705" s="646" t="s">
        <v>15619</v>
      </c>
    </row>
    <row r="4706" spans="1:12">
      <c r="A4706" s="827" t="s">
        <v>14071</v>
      </c>
      <c r="B4706" s="828"/>
      <c r="C4706" s="828"/>
      <c r="D4706" s="828"/>
      <c r="E4706" s="828"/>
      <c r="F4706" s="828"/>
      <c r="G4706" s="828"/>
      <c r="H4706" s="828"/>
      <c r="I4706" s="641"/>
      <c r="J4706" s="641"/>
      <c r="K4706" s="641"/>
      <c r="L4706" s="642"/>
    </row>
    <row r="4707" spans="1:12" ht="17.100000000000001" customHeight="1">
      <c r="A4707" s="640" t="s">
        <v>14994</v>
      </c>
      <c r="B4707" s="643" t="s">
        <v>14089</v>
      </c>
      <c r="C4707" s="641" t="s">
        <v>14088</v>
      </c>
      <c r="D4707" s="641" t="s">
        <v>14087</v>
      </c>
      <c r="E4707" s="644" t="s">
        <v>14085</v>
      </c>
      <c r="F4707" s="829" t="s">
        <v>14083</v>
      </c>
      <c r="G4707" s="829"/>
      <c r="H4707" s="829" t="s">
        <v>14993</v>
      </c>
      <c r="I4707" s="829"/>
      <c r="J4707" s="829" t="s">
        <v>14082</v>
      </c>
      <c r="K4707" s="829"/>
      <c r="L4707" s="830"/>
    </row>
    <row r="4708" spans="1:12" ht="24" customHeight="1">
      <c r="A4708" s="664" t="s">
        <v>14073</v>
      </c>
      <c r="B4708" s="660" t="s">
        <v>14507</v>
      </c>
      <c r="C4708" s="659" t="s">
        <v>7</v>
      </c>
      <c r="D4708" s="659" t="s">
        <v>7118</v>
      </c>
      <c r="E4708" s="661" t="s">
        <v>82</v>
      </c>
      <c r="F4708" s="831" t="s">
        <v>15618</v>
      </c>
      <c r="G4708" s="831"/>
      <c r="H4708" s="831">
        <v>0.40389999999999998</v>
      </c>
      <c r="I4708" s="831"/>
      <c r="J4708" s="832">
        <v>22.19</v>
      </c>
      <c r="K4708" s="832"/>
      <c r="L4708" s="833"/>
    </row>
    <row r="4709" spans="1:12" ht="24" customHeight="1">
      <c r="A4709" s="664" t="s">
        <v>14073</v>
      </c>
      <c r="B4709" s="660" t="s">
        <v>14508</v>
      </c>
      <c r="C4709" s="659" t="s">
        <v>7</v>
      </c>
      <c r="D4709" s="659" t="s">
        <v>6922</v>
      </c>
      <c r="E4709" s="661" t="s">
        <v>82</v>
      </c>
      <c r="F4709" s="831" t="s">
        <v>15617</v>
      </c>
      <c r="G4709" s="831"/>
      <c r="H4709" s="831">
        <v>6.0600000000000001E-2</v>
      </c>
      <c r="I4709" s="831"/>
      <c r="J4709" s="832">
        <v>2.14</v>
      </c>
      <c r="K4709" s="832"/>
      <c r="L4709" s="833"/>
    </row>
    <row r="4710" spans="1:12" ht="17.100000000000001" customHeight="1">
      <c r="A4710" s="645"/>
      <c r="B4710" s="643"/>
      <c r="C4710" s="643"/>
      <c r="D4710" s="643"/>
      <c r="E4710" s="643"/>
      <c r="F4710" s="643"/>
      <c r="G4710" s="643"/>
      <c r="H4710" s="643"/>
      <c r="I4710" s="643"/>
      <c r="J4710" s="643" t="s">
        <v>14990</v>
      </c>
      <c r="K4710" s="643"/>
      <c r="L4710" s="646" t="s">
        <v>15616</v>
      </c>
    </row>
    <row r="4711" spans="1:12">
      <c r="A4711" s="827" t="s">
        <v>14094</v>
      </c>
      <c r="B4711" s="828"/>
      <c r="C4711" s="828"/>
      <c r="D4711" s="828"/>
      <c r="E4711" s="828"/>
      <c r="F4711" s="828"/>
      <c r="G4711" s="828"/>
      <c r="H4711" s="828"/>
      <c r="I4711" s="641"/>
      <c r="J4711" s="641"/>
      <c r="K4711" s="641"/>
      <c r="L4711" s="642"/>
    </row>
    <row r="4712" spans="1:12" ht="17.100000000000001" customHeight="1">
      <c r="A4712" s="640" t="s">
        <v>14994</v>
      </c>
      <c r="B4712" s="643" t="s">
        <v>14089</v>
      </c>
      <c r="C4712" s="641" t="s">
        <v>14088</v>
      </c>
      <c r="D4712" s="641" t="s">
        <v>14087</v>
      </c>
      <c r="E4712" s="644" t="s">
        <v>14085</v>
      </c>
      <c r="F4712" s="829" t="s">
        <v>14083</v>
      </c>
      <c r="G4712" s="829"/>
      <c r="H4712" s="829" t="s">
        <v>14993</v>
      </c>
      <c r="I4712" s="829"/>
      <c r="J4712" s="829" t="s">
        <v>14082</v>
      </c>
      <c r="K4712" s="829"/>
      <c r="L4712" s="830"/>
    </row>
    <row r="4713" spans="1:12" ht="24" customHeight="1">
      <c r="A4713" s="664" t="s">
        <v>14073</v>
      </c>
      <c r="B4713" s="660" t="s">
        <v>14095</v>
      </c>
      <c r="C4713" s="659" t="s">
        <v>7</v>
      </c>
      <c r="D4713" s="659" t="s">
        <v>11736</v>
      </c>
      <c r="E4713" s="661" t="s">
        <v>26</v>
      </c>
      <c r="F4713" s="831" t="s">
        <v>14996</v>
      </c>
      <c r="G4713" s="831"/>
      <c r="H4713" s="831">
        <v>0.42881580000000002</v>
      </c>
      <c r="I4713" s="831"/>
      <c r="J4713" s="832">
        <v>0.30449999999999999</v>
      </c>
      <c r="K4713" s="832"/>
      <c r="L4713" s="833"/>
    </row>
    <row r="4714" spans="1:12" ht="17.100000000000001" customHeight="1">
      <c r="A4714" s="645"/>
      <c r="B4714" s="643"/>
      <c r="C4714" s="643"/>
      <c r="D4714" s="643"/>
      <c r="E4714" s="643"/>
      <c r="F4714" s="643"/>
      <c r="G4714" s="643"/>
      <c r="H4714" s="643"/>
      <c r="I4714" s="643"/>
      <c r="J4714" s="643" t="s">
        <v>14990</v>
      </c>
      <c r="K4714" s="643"/>
      <c r="L4714" s="646" t="s">
        <v>15084</v>
      </c>
    </row>
    <row r="4715" spans="1:12">
      <c r="A4715" s="827" t="s">
        <v>14096</v>
      </c>
      <c r="B4715" s="828"/>
      <c r="C4715" s="828"/>
      <c r="D4715" s="828"/>
      <c r="E4715" s="828"/>
      <c r="F4715" s="828"/>
      <c r="G4715" s="828"/>
      <c r="H4715" s="828"/>
      <c r="I4715" s="641"/>
      <c r="J4715" s="641"/>
      <c r="K4715" s="641"/>
      <c r="L4715" s="642"/>
    </row>
    <row r="4716" spans="1:12" ht="17.100000000000001" customHeight="1">
      <c r="A4716" s="640" t="s">
        <v>14994</v>
      </c>
      <c r="B4716" s="643" t="s">
        <v>14089</v>
      </c>
      <c r="C4716" s="641" t="s">
        <v>14088</v>
      </c>
      <c r="D4716" s="641" t="s">
        <v>14087</v>
      </c>
      <c r="E4716" s="644" t="s">
        <v>14085</v>
      </c>
      <c r="F4716" s="829" t="s">
        <v>14083</v>
      </c>
      <c r="G4716" s="829"/>
      <c r="H4716" s="829" t="s">
        <v>14993</v>
      </c>
      <c r="I4716" s="829"/>
      <c r="J4716" s="829" t="s">
        <v>14082</v>
      </c>
      <c r="K4716" s="829"/>
      <c r="L4716" s="830"/>
    </row>
    <row r="4717" spans="1:12" ht="24" customHeight="1">
      <c r="A4717" s="664" t="s">
        <v>14073</v>
      </c>
      <c r="B4717" s="660" t="s">
        <v>14097</v>
      </c>
      <c r="C4717" s="659" t="s">
        <v>7</v>
      </c>
      <c r="D4717" s="659" t="s">
        <v>11676</v>
      </c>
      <c r="E4717" s="661" t="s">
        <v>26</v>
      </c>
      <c r="F4717" s="831" t="s">
        <v>14995</v>
      </c>
      <c r="G4717" s="831"/>
      <c r="H4717" s="831">
        <v>0.42881580000000002</v>
      </c>
      <c r="I4717" s="831"/>
      <c r="J4717" s="832">
        <v>0.03</v>
      </c>
      <c r="K4717" s="832"/>
      <c r="L4717" s="833"/>
    </row>
    <row r="4718" spans="1:12" ht="17.100000000000001" customHeight="1">
      <c r="A4718" s="645"/>
      <c r="B4718" s="643"/>
      <c r="C4718" s="643"/>
      <c r="D4718" s="643"/>
      <c r="E4718" s="643"/>
      <c r="F4718" s="643"/>
      <c r="G4718" s="643"/>
      <c r="H4718" s="643"/>
      <c r="I4718" s="643"/>
      <c r="J4718" s="643" t="s">
        <v>14990</v>
      </c>
      <c r="K4718" s="643"/>
      <c r="L4718" s="646" t="s">
        <v>15083</v>
      </c>
    </row>
    <row r="4719" spans="1:12">
      <c r="A4719" s="827" t="s">
        <v>14100</v>
      </c>
      <c r="B4719" s="828"/>
      <c r="C4719" s="828"/>
      <c r="D4719" s="828"/>
      <c r="E4719" s="828"/>
      <c r="F4719" s="828"/>
      <c r="G4719" s="828"/>
      <c r="H4719" s="828"/>
      <c r="I4719" s="641"/>
      <c r="J4719" s="641"/>
      <c r="K4719" s="641"/>
      <c r="L4719" s="642"/>
    </row>
    <row r="4720" spans="1:12" ht="17.100000000000001" customHeight="1">
      <c r="A4720" s="640" t="s">
        <v>14994</v>
      </c>
      <c r="B4720" s="643" t="s">
        <v>14089</v>
      </c>
      <c r="C4720" s="641" t="s">
        <v>14088</v>
      </c>
      <c r="D4720" s="641" t="s">
        <v>14087</v>
      </c>
      <c r="E4720" s="644" t="s">
        <v>14085</v>
      </c>
      <c r="F4720" s="829" t="s">
        <v>14083</v>
      </c>
      <c r="G4720" s="829"/>
      <c r="H4720" s="829" t="s">
        <v>14993</v>
      </c>
      <c r="I4720" s="829"/>
      <c r="J4720" s="829" t="s">
        <v>14082</v>
      </c>
      <c r="K4720" s="829"/>
      <c r="L4720" s="830"/>
    </row>
    <row r="4721" spans="1:12" ht="24" customHeight="1">
      <c r="A4721" s="664" t="s">
        <v>14073</v>
      </c>
      <c r="B4721" s="660" t="s">
        <v>14103</v>
      </c>
      <c r="C4721" s="659" t="s">
        <v>7</v>
      </c>
      <c r="D4721" s="659" t="s">
        <v>11501</v>
      </c>
      <c r="E4721" s="661" t="s">
        <v>26</v>
      </c>
      <c r="F4721" s="831" t="s">
        <v>14992</v>
      </c>
      <c r="G4721" s="831"/>
      <c r="H4721" s="831">
        <v>0.42881580000000002</v>
      </c>
      <c r="I4721" s="831"/>
      <c r="J4721" s="832">
        <v>0.94340000000000002</v>
      </c>
      <c r="K4721" s="832"/>
      <c r="L4721" s="833"/>
    </row>
    <row r="4722" spans="1:12" ht="24" customHeight="1">
      <c r="A4722" s="664" t="s">
        <v>14073</v>
      </c>
      <c r="B4722" s="660" t="s">
        <v>14101</v>
      </c>
      <c r="C4722" s="659" t="s">
        <v>7</v>
      </c>
      <c r="D4722" s="659" t="s">
        <v>11582</v>
      </c>
      <c r="E4722" s="661" t="s">
        <v>26</v>
      </c>
      <c r="F4722" s="831" t="s">
        <v>14991</v>
      </c>
      <c r="G4722" s="831"/>
      <c r="H4722" s="831">
        <v>0.42881580000000002</v>
      </c>
      <c r="I4722" s="831"/>
      <c r="J4722" s="832">
        <v>0.15010000000000001</v>
      </c>
      <c r="K4722" s="832"/>
      <c r="L4722" s="833"/>
    </row>
    <row r="4723" spans="1:12" ht="17.100000000000001" customHeight="1">
      <c r="A4723" s="645"/>
      <c r="B4723" s="643"/>
      <c r="C4723" s="643"/>
      <c r="D4723" s="643"/>
      <c r="E4723" s="643"/>
      <c r="F4723" s="643"/>
      <c r="G4723" s="643"/>
      <c r="H4723" s="643"/>
      <c r="I4723" s="643"/>
      <c r="J4723" s="643" t="s">
        <v>14990</v>
      </c>
      <c r="K4723" s="643"/>
      <c r="L4723" s="646" t="s">
        <v>15599</v>
      </c>
    </row>
    <row r="4724" spans="1:12" ht="17.100000000000001" customHeight="1">
      <c r="A4724" s="640" t="s">
        <v>14988</v>
      </c>
      <c r="B4724" s="641"/>
      <c r="C4724" s="641"/>
      <c r="D4724" s="641"/>
      <c r="E4724" s="641"/>
      <c r="F4724" s="641"/>
      <c r="G4724" s="641"/>
      <c r="H4724" s="641"/>
      <c r="I4724" s="641"/>
      <c r="J4724" s="641"/>
      <c r="K4724" s="641"/>
      <c r="L4724" s="642"/>
    </row>
    <row r="4725" spans="1:12" ht="17.100000000000001" customHeight="1">
      <c r="A4725" s="645"/>
      <c r="B4725" s="643"/>
      <c r="C4725" s="643"/>
      <c r="D4725" s="643"/>
      <c r="E4725" s="643"/>
      <c r="F4725" s="643"/>
      <c r="G4725" s="643"/>
      <c r="H4725" s="643"/>
      <c r="I4725" s="643"/>
      <c r="J4725" s="643" t="s">
        <v>14987</v>
      </c>
      <c r="K4725" s="643"/>
      <c r="L4725" s="646" t="s">
        <v>15615</v>
      </c>
    </row>
    <row r="4726" spans="1:12" ht="17.100000000000001" customHeight="1">
      <c r="A4726" s="645"/>
      <c r="B4726" s="643"/>
      <c r="C4726" s="643"/>
      <c r="D4726" s="643"/>
      <c r="E4726" s="643"/>
      <c r="F4726" s="643"/>
      <c r="G4726" s="643"/>
      <c r="H4726" s="643"/>
      <c r="I4726" s="643"/>
      <c r="J4726" s="643" t="s">
        <v>14985</v>
      </c>
      <c r="K4726" s="643" t="s">
        <v>14984</v>
      </c>
      <c r="L4726" s="646" t="s">
        <v>15614</v>
      </c>
    </row>
    <row r="4727" spans="1:12" ht="17.100000000000001" customHeight="1">
      <c r="A4727" s="645"/>
      <c r="B4727" s="643"/>
      <c r="C4727" s="643"/>
      <c r="D4727" s="643"/>
      <c r="E4727" s="643"/>
      <c r="F4727" s="643"/>
      <c r="G4727" s="643"/>
      <c r="H4727" s="643"/>
      <c r="I4727" s="643"/>
      <c r="J4727" s="643" t="s">
        <v>14982</v>
      </c>
      <c r="K4727" s="643"/>
      <c r="L4727" s="646" t="s">
        <v>15613</v>
      </c>
    </row>
    <row r="4728" spans="1:12" ht="17.100000000000001" customHeight="1">
      <c r="A4728" s="645"/>
      <c r="B4728" s="643"/>
      <c r="C4728" s="643"/>
      <c r="D4728" s="643"/>
      <c r="E4728" s="643"/>
      <c r="F4728" s="643"/>
      <c r="G4728" s="643"/>
      <c r="H4728" s="643"/>
      <c r="I4728" s="643"/>
      <c r="J4728" s="643" t="s">
        <v>14980</v>
      </c>
      <c r="K4728" s="643" t="s">
        <v>14873</v>
      </c>
      <c r="L4728" s="646" t="s">
        <v>15612</v>
      </c>
    </row>
    <row r="4729" spans="1:12" ht="17.100000000000001" customHeight="1">
      <c r="A4729" s="645"/>
      <c r="B4729" s="643"/>
      <c r="C4729" s="643"/>
      <c r="D4729" s="643"/>
      <c r="E4729" s="643"/>
      <c r="F4729" s="643"/>
      <c r="G4729" s="643"/>
      <c r="H4729" s="643"/>
      <c r="I4729" s="643"/>
      <c r="J4729" s="643" t="s">
        <v>14978</v>
      </c>
      <c r="K4729" s="643"/>
      <c r="L4729" s="646" t="s">
        <v>15611</v>
      </c>
    </row>
    <row r="4730" spans="1:12" ht="30" customHeight="1">
      <c r="A4730" s="647"/>
      <c r="B4730" s="644"/>
      <c r="C4730" s="644"/>
      <c r="D4730" s="644"/>
      <c r="E4730" s="644"/>
      <c r="F4730" s="644"/>
      <c r="G4730" s="644"/>
      <c r="H4730" s="644"/>
      <c r="I4730" s="644"/>
      <c r="J4730" s="644"/>
      <c r="K4730" s="644"/>
      <c r="L4730" s="648"/>
    </row>
    <row r="4731" spans="1:12" ht="24" customHeight="1">
      <c r="A4731" s="662" t="s">
        <v>15610</v>
      </c>
      <c r="B4731" s="657" t="s">
        <v>14505</v>
      </c>
      <c r="C4731" s="656" t="s">
        <v>7</v>
      </c>
      <c r="D4731" s="656" t="s">
        <v>170</v>
      </c>
      <c r="E4731" s="658" t="s">
        <v>14118</v>
      </c>
      <c r="F4731" s="657"/>
      <c r="G4731" s="657"/>
      <c r="H4731" s="657"/>
      <c r="I4731" s="657"/>
      <c r="J4731" s="657"/>
      <c r="K4731" s="657"/>
      <c r="L4731" s="663"/>
    </row>
    <row r="4732" spans="1:12">
      <c r="A4732" s="827" t="s">
        <v>14098</v>
      </c>
      <c r="B4732" s="828"/>
      <c r="C4732" s="828"/>
      <c r="D4732" s="828"/>
      <c r="E4732" s="828"/>
      <c r="F4732" s="828"/>
      <c r="G4732" s="828"/>
      <c r="H4732" s="828"/>
      <c r="I4732" s="641"/>
      <c r="J4732" s="641"/>
      <c r="K4732" s="641"/>
      <c r="L4732" s="642"/>
    </row>
    <row r="4733" spans="1:12" ht="17.100000000000001" customHeight="1">
      <c r="A4733" s="640" t="s">
        <v>14994</v>
      </c>
      <c r="B4733" s="643" t="s">
        <v>14089</v>
      </c>
      <c r="C4733" s="641" t="s">
        <v>14088</v>
      </c>
      <c r="D4733" s="641" t="s">
        <v>14087</v>
      </c>
      <c r="E4733" s="644" t="s">
        <v>14085</v>
      </c>
      <c r="F4733" s="829" t="s">
        <v>14083</v>
      </c>
      <c r="G4733" s="829"/>
      <c r="H4733" s="829" t="s">
        <v>14993</v>
      </c>
      <c r="I4733" s="829"/>
      <c r="J4733" s="829" t="s">
        <v>14082</v>
      </c>
      <c r="K4733" s="829"/>
      <c r="L4733" s="830"/>
    </row>
    <row r="4734" spans="1:12" ht="48" customHeight="1">
      <c r="A4734" s="664" t="s">
        <v>14073</v>
      </c>
      <c r="B4734" s="660" t="s">
        <v>14339</v>
      </c>
      <c r="C4734" s="659" t="s">
        <v>7</v>
      </c>
      <c r="D4734" s="659" t="s">
        <v>8854</v>
      </c>
      <c r="E4734" s="661" t="s">
        <v>49</v>
      </c>
      <c r="F4734" s="831" t="s">
        <v>15385</v>
      </c>
      <c r="G4734" s="831"/>
      <c r="H4734" s="831">
        <v>8.9999999999999996E-7</v>
      </c>
      <c r="I4734" s="831"/>
      <c r="J4734" s="832">
        <v>0.2576</v>
      </c>
      <c r="K4734" s="832"/>
      <c r="L4734" s="833"/>
    </row>
    <row r="4735" spans="1:12" ht="24" customHeight="1">
      <c r="A4735" s="664" t="s">
        <v>14073</v>
      </c>
      <c r="B4735" s="660" t="s">
        <v>14214</v>
      </c>
      <c r="C4735" s="659" t="s">
        <v>7</v>
      </c>
      <c r="D4735" s="659" t="s">
        <v>11569</v>
      </c>
      <c r="E4735" s="661" t="s">
        <v>26</v>
      </c>
      <c r="F4735" s="831" t="s">
        <v>15202</v>
      </c>
      <c r="G4735" s="831"/>
      <c r="H4735" s="831">
        <v>2.4799999999999999E-2</v>
      </c>
      <c r="I4735" s="831"/>
      <c r="J4735" s="832">
        <v>1.6400000000000001E-2</v>
      </c>
      <c r="K4735" s="832"/>
      <c r="L4735" s="833"/>
    </row>
    <row r="4736" spans="1:12" ht="24" customHeight="1">
      <c r="A4736" s="664" t="s">
        <v>14073</v>
      </c>
      <c r="B4736" s="660" t="s">
        <v>14213</v>
      </c>
      <c r="C4736" s="659" t="s">
        <v>7</v>
      </c>
      <c r="D4736" s="659" t="s">
        <v>11595</v>
      </c>
      <c r="E4736" s="661" t="s">
        <v>26</v>
      </c>
      <c r="F4736" s="831" t="s">
        <v>15028</v>
      </c>
      <c r="G4736" s="831"/>
      <c r="H4736" s="831">
        <v>2.4799999999999999E-2</v>
      </c>
      <c r="I4736" s="831"/>
      <c r="J4736" s="832">
        <v>2.0000000000000001E-4</v>
      </c>
      <c r="K4736" s="832"/>
      <c r="L4736" s="833"/>
    </row>
    <row r="4737" spans="1:12" ht="36" customHeight="1">
      <c r="A4737" s="664" t="s">
        <v>14073</v>
      </c>
      <c r="B4737" s="660" t="s">
        <v>14174</v>
      </c>
      <c r="C4737" s="659" t="s">
        <v>7</v>
      </c>
      <c r="D4737" s="659" t="s">
        <v>14050</v>
      </c>
      <c r="E4737" s="661" t="s">
        <v>49</v>
      </c>
      <c r="F4737" s="831" t="s">
        <v>15609</v>
      </c>
      <c r="G4737" s="831"/>
      <c r="H4737" s="831">
        <v>2.3999999999999999E-6</v>
      </c>
      <c r="I4737" s="831"/>
      <c r="J4737" s="832">
        <v>0.92390000000000005</v>
      </c>
      <c r="K4737" s="832"/>
      <c r="L4737" s="833"/>
    </row>
    <row r="4738" spans="1:12" ht="24" customHeight="1">
      <c r="A4738" s="664" t="s">
        <v>14073</v>
      </c>
      <c r="B4738" s="660" t="s">
        <v>14146</v>
      </c>
      <c r="C4738" s="659" t="s">
        <v>7</v>
      </c>
      <c r="D4738" s="659" t="s">
        <v>11575</v>
      </c>
      <c r="E4738" s="661" t="s">
        <v>26</v>
      </c>
      <c r="F4738" s="831" t="s">
        <v>15058</v>
      </c>
      <c r="G4738" s="831"/>
      <c r="H4738" s="831">
        <v>1.7856E-2</v>
      </c>
      <c r="I4738" s="831"/>
      <c r="J4738" s="832">
        <v>1.8200000000000001E-2</v>
      </c>
      <c r="K4738" s="832"/>
      <c r="L4738" s="833"/>
    </row>
    <row r="4739" spans="1:12" ht="24" customHeight="1">
      <c r="A4739" s="664" t="s">
        <v>14073</v>
      </c>
      <c r="B4739" s="660" t="s">
        <v>14145</v>
      </c>
      <c r="C4739" s="659" t="s">
        <v>7</v>
      </c>
      <c r="D4739" s="659" t="s">
        <v>11601</v>
      </c>
      <c r="E4739" s="661" t="s">
        <v>26</v>
      </c>
      <c r="F4739" s="831" t="s">
        <v>15057</v>
      </c>
      <c r="G4739" s="831"/>
      <c r="H4739" s="831">
        <v>1.7856E-2</v>
      </c>
      <c r="I4739" s="831"/>
      <c r="J4739" s="832">
        <v>6.7999999999999996E-3</v>
      </c>
      <c r="K4739" s="832"/>
      <c r="L4739" s="833"/>
    </row>
    <row r="4740" spans="1:12" ht="17.100000000000001" customHeight="1">
      <c r="A4740" s="645"/>
      <c r="B4740" s="643"/>
      <c r="C4740" s="643"/>
      <c r="D4740" s="643"/>
      <c r="E4740" s="643"/>
      <c r="F4740" s="643"/>
      <c r="G4740" s="643"/>
      <c r="H4740" s="643"/>
      <c r="I4740" s="643"/>
      <c r="J4740" s="643" t="s">
        <v>14990</v>
      </c>
      <c r="K4740" s="643"/>
      <c r="L4740" s="646" t="s">
        <v>15608</v>
      </c>
    </row>
    <row r="4741" spans="1:12">
      <c r="A4741" s="827" t="s">
        <v>14092</v>
      </c>
      <c r="B4741" s="828"/>
      <c r="C4741" s="828"/>
      <c r="D4741" s="828"/>
      <c r="E4741" s="828"/>
      <c r="F4741" s="828"/>
      <c r="G4741" s="828"/>
      <c r="H4741" s="828"/>
      <c r="I4741" s="641"/>
      <c r="J4741" s="641"/>
      <c r="K4741" s="641"/>
      <c r="L4741" s="642"/>
    </row>
    <row r="4742" spans="1:12" ht="17.100000000000001" customHeight="1">
      <c r="A4742" s="640" t="s">
        <v>14994</v>
      </c>
      <c r="B4742" s="643" t="s">
        <v>14089</v>
      </c>
      <c r="C4742" s="641" t="s">
        <v>14088</v>
      </c>
      <c r="D4742" s="641" t="s">
        <v>14087</v>
      </c>
      <c r="E4742" s="644" t="s">
        <v>14085</v>
      </c>
      <c r="F4742" s="829" t="s">
        <v>14083</v>
      </c>
      <c r="G4742" s="829"/>
      <c r="H4742" s="829" t="s">
        <v>14993</v>
      </c>
      <c r="I4742" s="829"/>
      <c r="J4742" s="829" t="s">
        <v>14082</v>
      </c>
      <c r="K4742" s="829"/>
      <c r="L4742" s="830"/>
    </row>
    <row r="4743" spans="1:12" ht="24" customHeight="1">
      <c r="A4743" s="664" t="s">
        <v>14073</v>
      </c>
      <c r="B4743" s="660" t="s">
        <v>14243</v>
      </c>
      <c r="C4743" s="659" t="s">
        <v>7</v>
      </c>
      <c r="D4743" s="659" t="s">
        <v>10158</v>
      </c>
      <c r="E4743" s="661" t="s">
        <v>26</v>
      </c>
      <c r="F4743" s="831" t="s">
        <v>15382</v>
      </c>
      <c r="G4743" s="831"/>
      <c r="H4743" s="831">
        <v>6.7457000000000003E-3</v>
      </c>
      <c r="I4743" s="831"/>
      <c r="J4743" s="832">
        <v>3.5099999999999999E-2</v>
      </c>
      <c r="K4743" s="832"/>
      <c r="L4743" s="833"/>
    </row>
    <row r="4744" spans="1:12" ht="24" customHeight="1">
      <c r="A4744" s="664" t="s">
        <v>14073</v>
      </c>
      <c r="B4744" s="660" t="s">
        <v>14216</v>
      </c>
      <c r="C4744" s="659" t="s">
        <v>7</v>
      </c>
      <c r="D4744" s="659" t="s">
        <v>6700</v>
      </c>
      <c r="E4744" s="661" t="s">
        <v>26</v>
      </c>
      <c r="F4744" s="831" t="s">
        <v>15438</v>
      </c>
      <c r="G4744" s="831"/>
      <c r="H4744" s="831">
        <v>1.7384199999999999E-2</v>
      </c>
      <c r="I4744" s="831"/>
      <c r="J4744" s="832">
        <v>9.7000000000000003E-2</v>
      </c>
      <c r="K4744" s="832"/>
      <c r="L4744" s="833"/>
    </row>
    <row r="4745" spans="1:12" ht="24" customHeight="1">
      <c r="A4745" s="664" t="s">
        <v>14073</v>
      </c>
      <c r="B4745" s="660" t="s">
        <v>14144</v>
      </c>
      <c r="C4745" s="659" t="s">
        <v>7</v>
      </c>
      <c r="D4745" s="659" t="s">
        <v>10168</v>
      </c>
      <c r="E4745" s="661" t="s">
        <v>26</v>
      </c>
      <c r="F4745" s="831" t="s">
        <v>15055</v>
      </c>
      <c r="G4745" s="831"/>
      <c r="H4745" s="831">
        <v>1.7538000000000002E-2</v>
      </c>
      <c r="I4745" s="831"/>
      <c r="J4745" s="832">
        <v>9.0700000000000003E-2</v>
      </c>
      <c r="K4745" s="832"/>
      <c r="L4745" s="833"/>
    </row>
    <row r="4746" spans="1:12" ht="17.100000000000001" customHeight="1">
      <c r="A4746" s="645"/>
      <c r="B4746" s="643"/>
      <c r="C4746" s="643"/>
      <c r="D4746" s="643"/>
      <c r="E4746" s="643"/>
      <c r="F4746" s="643"/>
      <c r="G4746" s="643"/>
      <c r="H4746" s="643"/>
      <c r="I4746" s="643"/>
      <c r="J4746" s="643" t="s">
        <v>14990</v>
      </c>
      <c r="K4746" s="643"/>
      <c r="L4746" s="646" t="s">
        <v>15343</v>
      </c>
    </row>
    <row r="4747" spans="1:12">
      <c r="A4747" s="827" t="s">
        <v>14071</v>
      </c>
      <c r="B4747" s="828"/>
      <c r="C4747" s="828"/>
      <c r="D4747" s="828"/>
      <c r="E4747" s="828"/>
      <c r="F4747" s="828"/>
      <c r="G4747" s="828"/>
      <c r="H4747" s="828"/>
      <c r="I4747" s="641"/>
      <c r="J4747" s="641"/>
      <c r="K4747" s="641"/>
      <c r="L4747" s="642"/>
    </row>
    <row r="4748" spans="1:12" ht="17.100000000000001" customHeight="1">
      <c r="A4748" s="640" t="s">
        <v>14994</v>
      </c>
      <c r="B4748" s="643" t="s">
        <v>14089</v>
      </c>
      <c r="C4748" s="641" t="s">
        <v>14088</v>
      </c>
      <c r="D4748" s="641" t="s">
        <v>14087</v>
      </c>
      <c r="E4748" s="644" t="s">
        <v>14085</v>
      </c>
      <c r="F4748" s="829" t="s">
        <v>14083</v>
      </c>
      <c r="G4748" s="829"/>
      <c r="H4748" s="829" t="s">
        <v>14993</v>
      </c>
      <c r="I4748" s="829"/>
      <c r="J4748" s="829" t="s">
        <v>14082</v>
      </c>
      <c r="K4748" s="829"/>
      <c r="L4748" s="830"/>
    </row>
    <row r="4749" spans="1:12" ht="24" customHeight="1">
      <c r="A4749" s="664" t="s">
        <v>14073</v>
      </c>
      <c r="B4749" s="660" t="s">
        <v>14340</v>
      </c>
      <c r="C4749" s="659" t="s">
        <v>7</v>
      </c>
      <c r="D4749" s="659" t="s">
        <v>8828</v>
      </c>
      <c r="E4749" s="661" t="s">
        <v>49</v>
      </c>
      <c r="F4749" s="831" t="s">
        <v>15379</v>
      </c>
      <c r="G4749" s="831"/>
      <c r="H4749" s="831">
        <v>8.9999999999999996E-7</v>
      </c>
      <c r="I4749" s="831"/>
      <c r="J4749" s="832">
        <v>3.0499999999999999E-2</v>
      </c>
      <c r="K4749" s="832"/>
      <c r="L4749" s="833"/>
    </row>
    <row r="4750" spans="1:12" ht="24" customHeight="1">
      <c r="A4750" s="664" t="s">
        <v>14073</v>
      </c>
      <c r="B4750" s="660" t="s">
        <v>14156</v>
      </c>
      <c r="C4750" s="659" t="s">
        <v>7</v>
      </c>
      <c r="D4750" s="659" t="s">
        <v>6686</v>
      </c>
      <c r="E4750" s="661" t="s">
        <v>82</v>
      </c>
      <c r="F4750" s="831" t="s">
        <v>15225</v>
      </c>
      <c r="G4750" s="831"/>
      <c r="H4750" s="831">
        <v>0.35629719999999998</v>
      </c>
      <c r="I4750" s="831"/>
      <c r="J4750" s="832">
        <v>1.3789</v>
      </c>
      <c r="K4750" s="832"/>
      <c r="L4750" s="833"/>
    </row>
    <row r="4751" spans="1:12" ht="17.100000000000001" customHeight="1">
      <c r="A4751" s="645"/>
      <c r="B4751" s="643"/>
      <c r="C4751" s="643"/>
      <c r="D4751" s="643"/>
      <c r="E4751" s="643"/>
      <c r="F4751" s="643"/>
      <c r="G4751" s="643"/>
      <c r="H4751" s="643"/>
      <c r="I4751" s="643"/>
      <c r="J4751" s="643" t="s">
        <v>14990</v>
      </c>
      <c r="K4751" s="643"/>
      <c r="L4751" s="646" t="s">
        <v>15607</v>
      </c>
    </row>
    <row r="4752" spans="1:12">
      <c r="A4752" s="827" t="s">
        <v>14094</v>
      </c>
      <c r="B4752" s="828"/>
      <c r="C4752" s="828"/>
      <c r="D4752" s="828"/>
      <c r="E4752" s="828"/>
      <c r="F4752" s="828"/>
      <c r="G4752" s="828"/>
      <c r="H4752" s="828"/>
      <c r="I4752" s="641"/>
      <c r="J4752" s="641"/>
      <c r="K4752" s="641"/>
      <c r="L4752" s="642"/>
    </row>
    <row r="4753" spans="1:12" ht="17.100000000000001" customHeight="1">
      <c r="A4753" s="640" t="s">
        <v>14994</v>
      </c>
      <c r="B4753" s="643" t="s">
        <v>14089</v>
      </c>
      <c r="C4753" s="641" t="s">
        <v>14088</v>
      </c>
      <c r="D4753" s="641" t="s">
        <v>14087</v>
      </c>
      <c r="E4753" s="644" t="s">
        <v>14085</v>
      </c>
      <c r="F4753" s="829" t="s">
        <v>14083</v>
      </c>
      <c r="G4753" s="829"/>
      <c r="H4753" s="829" t="s">
        <v>14993</v>
      </c>
      <c r="I4753" s="829"/>
      <c r="J4753" s="829" t="s">
        <v>14082</v>
      </c>
      <c r="K4753" s="829"/>
      <c r="L4753" s="830"/>
    </row>
    <row r="4754" spans="1:12" ht="24" customHeight="1">
      <c r="A4754" s="664" t="s">
        <v>14073</v>
      </c>
      <c r="B4754" s="660" t="s">
        <v>14095</v>
      </c>
      <c r="C4754" s="659" t="s">
        <v>7</v>
      </c>
      <c r="D4754" s="659" t="s">
        <v>11736</v>
      </c>
      <c r="E4754" s="661" t="s">
        <v>26</v>
      </c>
      <c r="F4754" s="831" t="s">
        <v>14996</v>
      </c>
      <c r="G4754" s="831"/>
      <c r="H4754" s="831">
        <v>4.2656100000000002E-2</v>
      </c>
      <c r="I4754" s="831"/>
      <c r="J4754" s="832">
        <v>3.0300000000000001E-2</v>
      </c>
      <c r="K4754" s="832"/>
      <c r="L4754" s="833"/>
    </row>
    <row r="4755" spans="1:12" ht="17.100000000000001" customHeight="1">
      <c r="A4755" s="645"/>
      <c r="B4755" s="643"/>
      <c r="C4755" s="643"/>
      <c r="D4755" s="643"/>
      <c r="E4755" s="643"/>
      <c r="F4755" s="643"/>
      <c r="G4755" s="643"/>
      <c r="H4755" s="643"/>
      <c r="I4755" s="643"/>
      <c r="J4755" s="643" t="s">
        <v>14990</v>
      </c>
      <c r="K4755" s="643"/>
      <c r="L4755" s="646" t="s">
        <v>15083</v>
      </c>
    </row>
    <row r="4756" spans="1:12">
      <c r="A4756" s="827" t="s">
        <v>14096</v>
      </c>
      <c r="B4756" s="828"/>
      <c r="C4756" s="828"/>
      <c r="D4756" s="828"/>
      <c r="E4756" s="828"/>
      <c r="F4756" s="828"/>
      <c r="G4756" s="828"/>
      <c r="H4756" s="828"/>
      <c r="I4756" s="641"/>
      <c r="J4756" s="641"/>
      <c r="K4756" s="641"/>
      <c r="L4756" s="642"/>
    </row>
    <row r="4757" spans="1:12" ht="17.100000000000001" customHeight="1">
      <c r="A4757" s="640" t="s">
        <v>14994</v>
      </c>
      <c r="B4757" s="643" t="s">
        <v>14089</v>
      </c>
      <c r="C4757" s="641" t="s">
        <v>14088</v>
      </c>
      <c r="D4757" s="641" t="s">
        <v>14087</v>
      </c>
      <c r="E4757" s="644" t="s">
        <v>14085</v>
      </c>
      <c r="F4757" s="829" t="s">
        <v>14083</v>
      </c>
      <c r="G4757" s="829"/>
      <c r="H4757" s="829" t="s">
        <v>14993</v>
      </c>
      <c r="I4757" s="829"/>
      <c r="J4757" s="829" t="s">
        <v>14082</v>
      </c>
      <c r="K4757" s="829"/>
      <c r="L4757" s="830"/>
    </row>
    <row r="4758" spans="1:12" ht="24" customHeight="1">
      <c r="A4758" s="664" t="s">
        <v>14073</v>
      </c>
      <c r="B4758" s="660" t="s">
        <v>14097</v>
      </c>
      <c r="C4758" s="659" t="s">
        <v>7</v>
      </c>
      <c r="D4758" s="659" t="s">
        <v>11676</v>
      </c>
      <c r="E4758" s="661" t="s">
        <v>26</v>
      </c>
      <c r="F4758" s="831" t="s">
        <v>14995</v>
      </c>
      <c r="G4758" s="831"/>
      <c r="H4758" s="831">
        <v>4.2656100000000002E-2</v>
      </c>
      <c r="I4758" s="831"/>
      <c r="J4758" s="832">
        <v>3.0000000000000001E-3</v>
      </c>
      <c r="K4758" s="832"/>
      <c r="L4758" s="833"/>
    </row>
    <row r="4759" spans="1:12" ht="17.100000000000001" customHeight="1">
      <c r="A4759" s="645"/>
      <c r="B4759" s="643"/>
      <c r="C4759" s="643"/>
      <c r="D4759" s="643"/>
      <c r="E4759" s="643"/>
      <c r="F4759" s="643"/>
      <c r="G4759" s="643"/>
      <c r="H4759" s="643"/>
      <c r="I4759" s="643"/>
      <c r="J4759" s="643" t="s">
        <v>14990</v>
      </c>
      <c r="K4759" s="643"/>
      <c r="L4759" s="646" t="s">
        <v>15296</v>
      </c>
    </row>
    <row r="4760" spans="1:12">
      <c r="A4760" s="827" t="s">
        <v>14100</v>
      </c>
      <c r="B4760" s="828"/>
      <c r="C4760" s="828"/>
      <c r="D4760" s="828"/>
      <c r="E4760" s="828"/>
      <c r="F4760" s="828"/>
      <c r="G4760" s="828"/>
      <c r="H4760" s="828"/>
      <c r="I4760" s="641"/>
      <c r="J4760" s="641"/>
      <c r="K4760" s="641"/>
      <c r="L4760" s="642"/>
    </row>
    <row r="4761" spans="1:12" ht="17.100000000000001" customHeight="1">
      <c r="A4761" s="640" t="s">
        <v>14994</v>
      </c>
      <c r="B4761" s="643" t="s">
        <v>14089</v>
      </c>
      <c r="C4761" s="641" t="s">
        <v>14088</v>
      </c>
      <c r="D4761" s="641" t="s">
        <v>14087</v>
      </c>
      <c r="E4761" s="644" t="s">
        <v>14085</v>
      </c>
      <c r="F4761" s="829" t="s">
        <v>14083</v>
      </c>
      <c r="G4761" s="829"/>
      <c r="H4761" s="829" t="s">
        <v>14993</v>
      </c>
      <c r="I4761" s="829"/>
      <c r="J4761" s="829" t="s">
        <v>14082</v>
      </c>
      <c r="K4761" s="829"/>
      <c r="L4761" s="830"/>
    </row>
    <row r="4762" spans="1:12" ht="24" customHeight="1">
      <c r="A4762" s="664" t="s">
        <v>14073</v>
      </c>
      <c r="B4762" s="660" t="s">
        <v>14103</v>
      </c>
      <c r="C4762" s="659" t="s">
        <v>7</v>
      </c>
      <c r="D4762" s="659" t="s">
        <v>11501</v>
      </c>
      <c r="E4762" s="661" t="s">
        <v>26</v>
      </c>
      <c r="F4762" s="831" t="s">
        <v>14992</v>
      </c>
      <c r="G4762" s="831"/>
      <c r="H4762" s="831">
        <v>4.2656100000000002E-2</v>
      </c>
      <c r="I4762" s="831"/>
      <c r="J4762" s="832">
        <v>9.3799999999999994E-2</v>
      </c>
      <c r="K4762" s="832"/>
      <c r="L4762" s="833"/>
    </row>
    <row r="4763" spans="1:12" ht="24" customHeight="1">
      <c r="A4763" s="664" t="s">
        <v>14073</v>
      </c>
      <c r="B4763" s="660" t="s">
        <v>14101</v>
      </c>
      <c r="C4763" s="659" t="s">
        <v>7</v>
      </c>
      <c r="D4763" s="659" t="s">
        <v>11582</v>
      </c>
      <c r="E4763" s="661" t="s">
        <v>26</v>
      </c>
      <c r="F4763" s="831" t="s">
        <v>14991</v>
      </c>
      <c r="G4763" s="831"/>
      <c r="H4763" s="831">
        <v>4.2656100000000002E-2</v>
      </c>
      <c r="I4763" s="831"/>
      <c r="J4763" s="832">
        <v>1.49E-2</v>
      </c>
      <c r="K4763" s="832"/>
      <c r="L4763" s="833"/>
    </row>
    <row r="4764" spans="1:12" ht="17.100000000000001" customHeight="1">
      <c r="A4764" s="645"/>
      <c r="B4764" s="643"/>
      <c r="C4764" s="643"/>
      <c r="D4764" s="643"/>
      <c r="E4764" s="643"/>
      <c r="F4764" s="643"/>
      <c r="G4764" s="643"/>
      <c r="H4764" s="643"/>
      <c r="I4764" s="643"/>
      <c r="J4764" s="643" t="s">
        <v>14990</v>
      </c>
      <c r="K4764" s="643"/>
      <c r="L4764" s="646" t="s">
        <v>15211</v>
      </c>
    </row>
    <row r="4765" spans="1:12" ht="17.100000000000001" customHeight="1">
      <c r="A4765" s="640" t="s">
        <v>14988</v>
      </c>
      <c r="B4765" s="641"/>
      <c r="C4765" s="641"/>
      <c r="D4765" s="641"/>
      <c r="E4765" s="641"/>
      <c r="F4765" s="641"/>
      <c r="G4765" s="641"/>
      <c r="H4765" s="641"/>
      <c r="I4765" s="641"/>
      <c r="J4765" s="641"/>
      <c r="K4765" s="641"/>
      <c r="L4765" s="642"/>
    </row>
    <row r="4766" spans="1:12" ht="17.100000000000001" customHeight="1">
      <c r="A4766" s="645"/>
      <c r="B4766" s="643"/>
      <c r="C4766" s="643"/>
      <c r="D4766" s="643"/>
      <c r="E4766" s="643"/>
      <c r="F4766" s="643"/>
      <c r="G4766" s="643"/>
      <c r="H4766" s="643"/>
      <c r="I4766" s="643"/>
      <c r="J4766" s="643" t="s">
        <v>14987</v>
      </c>
      <c r="K4766" s="643"/>
      <c r="L4766" s="646" t="s">
        <v>15606</v>
      </c>
    </row>
    <row r="4767" spans="1:12" ht="17.100000000000001" customHeight="1">
      <c r="A4767" s="645"/>
      <c r="B4767" s="643"/>
      <c r="C4767" s="643"/>
      <c r="D4767" s="643"/>
      <c r="E4767" s="643"/>
      <c r="F4767" s="643"/>
      <c r="G4767" s="643"/>
      <c r="H4767" s="643"/>
      <c r="I4767" s="643"/>
      <c r="J4767" s="643" t="s">
        <v>14985</v>
      </c>
      <c r="K4767" s="643" t="s">
        <v>14984</v>
      </c>
      <c r="L4767" s="646" t="s">
        <v>15605</v>
      </c>
    </row>
    <row r="4768" spans="1:12" ht="17.100000000000001" customHeight="1">
      <c r="A4768" s="645"/>
      <c r="B4768" s="643"/>
      <c r="C4768" s="643"/>
      <c r="D4768" s="643"/>
      <c r="E4768" s="643"/>
      <c r="F4768" s="643"/>
      <c r="G4768" s="643"/>
      <c r="H4768" s="643"/>
      <c r="I4768" s="643"/>
      <c r="J4768" s="643" t="s">
        <v>14982</v>
      </c>
      <c r="K4768" s="643"/>
      <c r="L4768" s="646" t="s">
        <v>15604</v>
      </c>
    </row>
    <row r="4769" spans="1:12" ht="17.100000000000001" customHeight="1">
      <c r="A4769" s="645"/>
      <c r="B4769" s="643"/>
      <c r="C4769" s="643"/>
      <c r="D4769" s="643"/>
      <c r="E4769" s="643"/>
      <c r="F4769" s="643"/>
      <c r="G4769" s="643"/>
      <c r="H4769" s="643"/>
      <c r="I4769" s="643"/>
      <c r="J4769" s="643" t="s">
        <v>14980</v>
      </c>
      <c r="K4769" s="643" t="s">
        <v>14873</v>
      </c>
      <c r="L4769" s="646" t="s">
        <v>15603</v>
      </c>
    </row>
    <row r="4770" spans="1:12" ht="17.100000000000001" customHeight="1">
      <c r="A4770" s="645"/>
      <c r="B4770" s="643"/>
      <c r="C4770" s="643"/>
      <c r="D4770" s="643"/>
      <c r="E4770" s="643"/>
      <c r="F4770" s="643"/>
      <c r="G4770" s="643"/>
      <c r="H4770" s="643"/>
      <c r="I4770" s="643"/>
      <c r="J4770" s="643" t="s">
        <v>14978</v>
      </c>
      <c r="K4770" s="643"/>
      <c r="L4770" s="646" t="s">
        <v>15602</v>
      </c>
    </row>
    <row r="4771" spans="1:12" ht="30" customHeight="1">
      <c r="A4771" s="647"/>
      <c r="B4771" s="644"/>
      <c r="C4771" s="644"/>
      <c r="D4771" s="644"/>
      <c r="E4771" s="644"/>
      <c r="F4771" s="644"/>
      <c r="G4771" s="644"/>
      <c r="H4771" s="644"/>
      <c r="I4771" s="644"/>
      <c r="J4771" s="644"/>
      <c r="K4771" s="644"/>
      <c r="L4771" s="648"/>
    </row>
    <row r="4772" spans="1:12" ht="36" customHeight="1">
      <c r="A4772" s="662" t="s">
        <v>15601</v>
      </c>
      <c r="B4772" s="657" t="s">
        <v>14503</v>
      </c>
      <c r="C4772" s="656" t="s">
        <v>7</v>
      </c>
      <c r="D4772" s="656" t="s">
        <v>751</v>
      </c>
      <c r="E4772" s="658" t="s">
        <v>14118</v>
      </c>
      <c r="F4772" s="657"/>
      <c r="G4772" s="657"/>
      <c r="H4772" s="657"/>
      <c r="I4772" s="657"/>
      <c r="J4772" s="657"/>
      <c r="K4772" s="657"/>
      <c r="L4772" s="663"/>
    </row>
    <row r="4773" spans="1:12">
      <c r="A4773" s="827" t="s">
        <v>14098</v>
      </c>
      <c r="B4773" s="828"/>
      <c r="C4773" s="828"/>
      <c r="D4773" s="828"/>
      <c r="E4773" s="828"/>
      <c r="F4773" s="828"/>
      <c r="G4773" s="828"/>
      <c r="H4773" s="828"/>
      <c r="I4773" s="641"/>
      <c r="J4773" s="641"/>
      <c r="K4773" s="641"/>
      <c r="L4773" s="642"/>
    </row>
    <row r="4774" spans="1:12" ht="17.100000000000001" customHeight="1">
      <c r="A4774" s="640" t="s">
        <v>14994</v>
      </c>
      <c r="B4774" s="643" t="s">
        <v>14089</v>
      </c>
      <c r="C4774" s="641" t="s">
        <v>14088</v>
      </c>
      <c r="D4774" s="641" t="s">
        <v>14087</v>
      </c>
      <c r="E4774" s="644" t="s">
        <v>14085</v>
      </c>
      <c r="F4774" s="829" t="s">
        <v>14083</v>
      </c>
      <c r="G4774" s="829"/>
      <c r="H4774" s="829" t="s">
        <v>14993</v>
      </c>
      <c r="I4774" s="829"/>
      <c r="J4774" s="829" t="s">
        <v>14082</v>
      </c>
      <c r="K4774" s="829"/>
      <c r="L4774" s="830"/>
    </row>
    <row r="4775" spans="1:12" ht="24" customHeight="1">
      <c r="A4775" s="664" t="s">
        <v>14073</v>
      </c>
      <c r="B4775" s="660" t="s">
        <v>14130</v>
      </c>
      <c r="C4775" s="659" t="s">
        <v>7</v>
      </c>
      <c r="D4775" s="659" t="s">
        <v>11560</v>
      </c>
      <c r="E4775" s="661" t="s">
        <v>26</v>
      </c>
      <c r="F4775" s="831" t="s">
        <v>15082</v>
      </c>
      <c r="G4775" s="831"/>
      <c r="H4775" s="831">
        <v>2.2530617999999998</v>
      </c>
      <c r="I4775" s="831"/>
      <c r="J4775" s="832">
        <v>2.4333</v>
      </c>
      <c r="K4775" s="832"/>
      <c r="L4775" s="833"/>
    </row>
    <row r="4776" spans="1:12" ht="24" customHeight="1">
      <c r="A4776" s="664" t="s">
        <v>14073</v>
      </c>
      <c r="B4776" s="660" t="s">
        <v>14129</v>
      </c>
      <c r="C4776" s="659" t="s">
        <v>7</v>
      </c>
      <c r="D4776" s="659" t="s">
        <v>11586</v>
      </c>
      <c r="E4776" s="661" t="s">
        <v>26</v>
      </c>
      <c r="F4776" s="831" t="s">
        <v>15173</v>
      </c>
      <c r="G4776" s="831"/>
      <c r="H4776" s="831">
        <v>2.2530617999999998</v>
      </c>
      <c r="I4776" s="831"/>
      <c r="J4776" s="832">
        <v>0.76600000000000001</v>
      </c>
      <c r="K4776" s="832"/>
      <c r="L4776" s="833"/>
    </row>
    <row r="4777" spans="1:12" ht="24" customHeight="1">
      <c r="A4777" s="664" t="s">
        <v>14073</v>
      </c>
      <c r="B4777" s="660" t="s">
        <v>14102</v>
      </c>
      <c r="C4777" s="659" t="s">
        <v>7</v>
      </c>
      <c r="D4777" s="659" t="s">
        <v>11571</v>
      </c>
      <c r="E4777" s="661" t="s">
        <v>26</v>
      </c>
      <c r="F4777" s="831" t="s">
        <v>15001</v>
      </c>
      <c r="G4777" s="831"/>
      <c r="H4777" s="831">
        <v>0.25966139999999999</v>
      </c>
      <c r="I4777" s="831"/>
      <c r="J4777" s="832">
        <v>0.24929999999999999</v>
      </c>
      <c r="K4777" s="832"/>
      <c r="L4777" s="833"/>
    </row>
    <row r="4778" spans="1:12" ht="24" customHeight="1">
      <c r="A4778" s="664" t="s">
        <v>14073</v>
      </c>
      <c r="B4778" s="660" t="s">
        <v>14099</v>
      </c>
      <c r="C4778" s="659" t="s">
        <v>7</v>
      </c>
      <c r="D4778" s="659" t="s">
        <v>11597</v>
      </c>
      <c r="E4778" s="661" t="s">
        <v>26</v>
      </c>
      <c r="F4778" s="831" t="s">
        <v>15000</v>
      </c>
      <c r="G4778" s="831"/>
      <c r="H4778" s="831">
        <v>0.25966139999999999</v>
      </c>
      <c r="I4778" s="831"/>
      <c r="J4778" s="832">
        <v>0.1298</v>
      </c>
      <c r="K4778" s="832"/>
      <c r="L4778" s="833"/>
    </row>
    <row r="4779" spans="1:12" ht="24" customHeight="1">
      <c r="A4779" s="664" t="s">
        <v>14073</v>
      </c>
      <c r="B4779" s="660" t="s">
        <v>14146</v>
      </c>
      <c r="C4779" s="659" t="s">
        <v>7</v>
      </c>
      <c r="D4779" s="659" t="s">
        <v>11575</v>
      </c>
      <c r="E4779" s="661" t="s">
        <v>26</v>
      </c>
      <c r="F4779" s="831" t="s">
        <v>15058</v>
      </c>
      <c r="G4779" s="831"/>
      <c r="H4779" s="831">
        <v>2.5127231999999999</v>
      </c>
      <c r="I4779" s="831"/>
      <c r="J4779" s="832">
        <v>2.5630000000000002</v>
      </c>
      <c r="K4779" s="832"/>
      <c r="L4779" s="833"/>
    </row>
    <row r="4780" spans="1:12" ht="24" customHeight="1">
      <c r="A4780" s="664" t="s">
        <v>14073</v>
      </c>
      <c r="B4780" s="660" t="s">
        <v>14145</v>
      </c>
      <c r="C4780" s="659" t="s">
        <v>7</v>
      </c>
      <c r="D4780" s="659" t="s">
        <v>11601</v>
      </c>
      <c r="E4780" s="661" t="s">
        <v>26</v>
      </c>
      <c r="F4780" s="831" t="s">
        <v>15057</v>
      </c>
      <c r="G4780" s="831"/>
      <c r="H4780" s="831">
        <v>2.5127231999999999</v>
      </c>
      <c r="I4780" s="831"/>
      <c r="J4780" s="832">
        <v>0.95479999999999998</v>
      </c>
      <c r="K4780" s="832"/>
      <c r="L4780" s="833"/>
    </row>
    <row r="4781" spans="1:12" ht="17.100000000000001" customHeight="1">
      <c r="A4781" s="645"/>
      <c r="B4781" s="643"/>
      <c r="C4781" s="643"/>
      <c r="D4781" s="643"/>
      <c r="E4781" s="643"/>
      <c r="F4781" s="643"/>
      <c r="G4781" s="643"/>
      <c r="H4781" s="643"/>
      <c r="I4781" s="643"/>
      <c r="J4781" s="643" t="s">
        <v>14990</v>
      </c>
      <c r="K4781" s="643"/>
      <c r="L4781" s="646" t="s">
        <v>15582</v>
      </c>
    </row>
    <row r="4782" spans="1:12">
      <c r="A4782" s="827" t="s">
        <v>14092</v>
      </c>
      <c r="B4782" s="828"/>
      <c r="C4782" s="828"/>
      <c r="D4782" s="828"/>
      <c r="E4782" s="828"/>
      <c r="F4782" s="828"/>
      <c r="G4782" s="828"/>
      <c r="H4782" s="828"/>
      <c r="I4782" s="641"/>
      <c r="J4782" s="641"/>
      <c r="K4782" s="641"/>
      <c r="L4782" s="642"/>
    </row>
    <row r="4783" spans="1:12" ht="17.100000000000001" customHeight="1">
      <c r="A4783" s="640" t="s">
        <v>14994</v>
      </c>
      <c r="B4783" s="643" t="s">
        <v>14089</v>
      </c>
      <c r="C4783" s="641" t="s">
        <v>14088</v>
      </c>
      <c r="D4783" s="641" t="s">
        <v>14087</v>
      </c>
      <c r="E4783" s="644" t="s">
        <v>14085</v>
      </c>
      <c r="F4783" s="829" t="s">
        <v>14083</v>
      </c>
      <c r="G4783" s="829"/>
      <c r="H4783" s="829" t="s">
        <v>14993</v>
      </c>
      <c r="I4783" s="829"/>
      <c r="J4783" s="829" t="s">
        <v>14082</v>
      </c>
      <c r="K4783" s="829"/>
      <c r="L4783" s="830"/>
    </row>
    <row r="4784" spans="1:12" ht="24" customHeight="1">
      <c r="A4784" s="664" t="s">
        <v>14073</v>
      </c>
      <c r="B4784" s="660" t="s">
        <v>14284</v>
      </c>
      <c r="C4784" s="659" t="s">
        <v>7</v>
      </c>
      <c r="D4784" s="659" t="s">
        <v>5859</v>
      </c>
      <c r="E4784" s="661" t="s">
        <v>26</v>
      </c>
      <c r="F4784" s="831" t="s">
        <v>14998</v>
      </c>
      <c r="G4784" s="831"/>
      <c r="H4784" s="831">
        <v>2.27129</v>
      </c>
      <c r="I4784" s="831"/>
      <c r="J4784" s="832">
        <v>15.785500000000001</v>
      </c>
      <c r="K4784" s="832"/>
      <c r="L4784" s="833"/>
    </row>
    <row r="4785" spans="1:12" ht="24" customHeight="1">
      <c r="A4785" s="664" t="s">
        <v>14073</v>
      </c>
      <c r="B4785" s="660" t="s">
        <v>14210</v>
      </c>
      <c r="C4785" s="659" t="s">
        <v>7</v>
      </c>
      <c r="D4785" s="659" t="s">
        <v>6795</v>
      </c>
      <c r="E4785" s="661" t="s">
        <v>26</v>
      </c>
      <c r="F4785" s="831" t="s">
        <v>14998</v>
      </c>
      <c r="G4785" s="831"/>
      <c r="H4785" s="831">
        <v>0.26350220000000002</v>
      </c>
      <c r="I4785" s="831"/>
      <c r="J4785" s="832">
        <v>1.8312999999999999</v>
      </c>
      <c r="K4785" s="832"/>
      <c r="L4785" s="833"/>
    </row>
    <row r="4786" spans="1:12" ht="24" customHeight="1">
      <c r="A4786" s="664" t="s">
        <v>14073</v>
      </c>
      <c r="B4786" s="660" t="s">
        <v>14144</v>
      </c>
      <c r="C4786" s="659" t="s">
        <v>7</v>
      </c>
      <c r="D4786" s="659" t="s">
        <v>10168</v>
      </c>
      <c r="E4786" s="661" t="s">
        <v>26</v>
      </c>
      <c r="F4786" s="831" t="s">
        <v>15055</v>
      </c>
      <c r="G4786" s="831"/>
      <c r="H4786" s="831">
        <v>2.5498905999999999</v>
      </c>
      <c r="I4786" s="831"/>
      <c r="J4786" s="832">
        <v>13.1829</v>
      </c>
      <c r="K4786" s="832"/>
      <c r="L4786" s="833"/>
    </row>
    <row r="4787" spans="1:12" ht="17.100000000000001" customHeight="1">
      <c r="A4787" s="645"/>
      <c r="B4787" s="643"/>
      <c r="C4787" s="643"/>
      <c r="D4787" s="643"/>
      <c r="E4787" s="643"/>
      <c r="F4787" s="643"/>
      <c r="G4787" s="643"/>
      <c r="H4787" s="643"/>
      <c r="I4787" s="643"/>
      <c r="J4787" s="643" t="s">
        <v>14990</v>
      </c>
      <c r="K4787" s="643"/>
      <c r="L4787" s="646" t="s">
        <v>15581</v>
      </c>
    </row>
    <row r="4788" spans="1:12">
      <c r="A4788" s="827" t="s">
        <v>14071</v>
      </c>
      <c r="B4788" s="828"/>
      <c r="C4788" s="828"/>
      <c r="D4788" s="828"/>
      <c r="E4788" s="828"/>
      <c r="F4788" s="828"/>
      <c r="G4788" s="828"/>
      <c r="H4788" s="828"/>
      <c r="I4788" s="641"/>
      <c r="J4788" s="641"/>
      <c r="K4788" s="641"/>
      <c r="L4788" s="642"/>
    </row>
    <row r="4789" spans="1:12" ht="17.100000000000001" customHeight="1">
      <c r="A4789" s="640" t="s">
        <v>14994</v>
      </c>
      <c r="B4789" s="643" t="s">
        <v>14089</v>
      </c>
      <c r="C4789" s="641" t="s">
        <v>14088</v>
      </c>
      <c r="D4789" s="641" t="s">
        <v>14087</v>
      </c>
      <c r="E4789" s="644" t="s">
        <v>14085</v>
      </c>
      <c r="F4789" s="829" t="s">
        <v>14083</v>
      </c>
      <c r="G4789" s="829"/>
      <c r="H4789" s="829" t="s">
        <v>14993</v>
      </c>
      <c r="I4789" s="829"/>
      <c r="J4789" s="829" t="s">
        <v>14082</v>
      </c>
      <c r="K4789" s="829"/>
      <c r="L4789" s="830"/>
    </row>
    <row r="4790" spans="1:12" ht="36" customHeight="1">
      <c r="A4790" s="664" t="s">
        <v>14073</v>
      </c>
      <c r="B4790" s="660" t="s">
        <v>14494</v>
      </c>
      <c r="C4790" s="659" t="s">
        <v>7</v>
      </c>
      <c r="D4790" s="659" t="s">
        <v>8417</v>
      </c>
      <c r="E4790" s="661" t="s">
        <v>14118</v>
      </c>
      <c r="F4790" s="831" t="s">
        <v>15568</v>
      </c>
      <c r="G4790" s="831"/>
      <c r="H4790" s="831">
        <v>1.2130000000000001</v>
      </c>
      <c r="I4790" s="831"/>
      <c r="J4790" s="832">
        <v>422.3</v>
      </c>
      <c r="K4790" s="832"/>
      <c r="L4790" s="833"/>
    </row>
    <row r="4791" spans="1:12" ht="24" customHeight="1">
      <c r="A4791" s="664" t="s">
        <v>14073</v>
      </c>
      <c r="B4791" s="660" t="s">
        <v>14502</v>
      </c>
      <c r="C4791" s="659" t="s">
        <v>7</v>
      </c>
      <c r="D4791" s="659" t="s">
        <v>6771</v>
      </c>
      <c r="E4791" s="661" t="s">
        <v>18</v>
      </c>
      <c r="F4791" s="831" t="s">
        <v>15580</v>
      </c>
      <c r="G4791" s="831"/>
      <c r="H4791" s="831">
        <v>2.5</v>
      </c>
      <c r="I4791" s="831"/>
      <c r="J4791" s="832">
        <v>13.15</v>
      </c>
      <c r="K4791" s="832"/>
      <c r="L4791" s="833"/>
    </row>
    <row r="4792" spans="1:12" ht="24" customHeight="1">
      <c r="A4792" s="664" t="s">
        <v>14073</v>
      </c>
      <c r="B4792" s="660" t="s">
        <v>14200</v>
      </c>
      <c r="C4792" s="659" t="s">
        <v>7</v>
      </c>
      <c r="D4792" s="659" t="s">
        <v>11674</v>
      </c>
      <c r="E4792" s="661" t="s">
        <v>18</v>
      </c>
      <c r="F4792" s="831" t="s">
        <v>15190</v>
      </c>
      <c r="G4792" s="831"/>
      <c r="H4792" s="831">
        <v>2</v>
      </c>
      <c r="I4792" s="831"/>
      <c r="J4792" s="832">
        <v>4</v>
      </c>
      <c r="K4792" s="832"/>
      <c r="L4792" s="833"/>
    </row>
    <row r="4793" spans="1:12" ht="17.100000000000001" customHeight="1">
      <c r="A4793" s="645"/>
      <c r="B4793" s="643"/>
      <c r="C4793" s="643"/>
      <c r="D4793" s="643"/>
      <c r="E4793" s="643"/>
      <c r="F4793" s="643"/>
      <c r="G4793" s="643"/>
      <c r="H4793" s="643"/>
      <c r="I4793" s="643"/>
      <c r="J4793" s="643" t="s">
        <v>14990</v>
      </c>
      <c r="K4793" s="643"/>
      <c r="L4793" s="646" t="s">
        <v>15579</v>
      </c>
    </row>
    <row r="4794" spans="1:12">
      <c r="A4794" s="827" t="s">
        <v>14094</v>
      </c>
      <c r="B4794" s="828"/>
      <c r="C4794" s="828"/>
      <c r="D4794" s="828"/>
      <c r="E4794" s="828"/>
      <c r="F4794" s="828"/>
      <c r="G4794" s="828"/>
      <c r="H4794" s="828"/>
      <c r="I4794" s="641"/>
      <c r="J4794" s="641"/>
      <c r="K4794" s="641"/>
      <c r="L4794" s="642"/>
    </row>
    <row r="4795" spans="1:12" ht="17.100000000000001" customHeight="1">
      <c r="A4795" s="640" t="s">
        <v>14994</v>
      </c>
      <c r="B4795" s="643" t="s">
        <v>14089</v>
      </c>
      <c r="C4795" s="641" t="s">
        <v>14088</v>
      </c>
      <c r="D4795" s="641" t="s">
        <v>14087</v>
      </c>
      <c r="E4795" s="644" t="s">
        <v>14085</v>
      </c>
      <c r="F4795" s="829" t="s">
        <v>14083</v>
      </c>
      <c r="G4795" s="829"/>
      <c r="H4795" s="829" t="s">
        <v>14993</v>
      </c>
      <c r="I4795" s="829"/>
      <c r="J4795" s="829" t="s">
        <v>14082</v>
      </c>
      <c r="K4795" s="829"/>
      <c r="L4795" s="830"/>
    </row>
    <row r="4796" spans="1:12" ht="24" customHeight="1">
      <c r="A4796" s="664" t="s">
        <v>14073</v>
      </c>
      <c r="B4796" s="660" t="s">
        <v>14095</v>
      </c>
      <c r="C4796" s="659" t="s">
        <v>7</v>
      </c>
      <c r="D4796" s="659" t="s">
        <v>11736</v>
      </c>
      <c r="E4796" s="661" t="s">
        <v>26</v>
      </c>
      <c r="F4796" s="831" t="s">
        <v>14996</v>
      </c>
      <c r="G4796" s="831"/>
      <c r="H4796" s="831">
        <v>5.0254462999999996</v>
      </c>
      <c r="I4796" s="831"/>
      <c r="J4796" s="832">
        <v>3.5680999999999998</v>
      </c>
      <c r="K4796" s="832"/>
      <c r="L4796" s="833"/>
    </row>
    <row r="4797" spans="1:12" ht="17.100000000000001" customHeight="1">
      <c r="A4797" s="645"/>
      <c r="B4797" s="643"/>
      <c r="C4797" s="643"/>
      <c r="D4797" s="643"/>
      <c r="E4797" s="643"/>
      <c r="F4797" s="643"/>
      <c r="G4797" s="643"/>
      <c r="H4797" s="643"/>
      <c r="I4797" s="643"/>
      <c r="J4797" s="643" t="s">
        <v>14990</v>
      </c>
      <c r="K4797" s="643"/>
      <c r="L4797" s="646" t="s">
        <v>15578</v>
      </c>
    </row>
    <row r="4798" spans="1:12">
      <c r="A4798" s="827" t="s">
        <v>14096</v>
      </c>
      <c r="B4798" s="828"/>
      <c r="C4798" s="828"/>
      <c r="D4798" s="828"/>
      <c r="E4798" s="828"/>
      <c r="F4798" s="828"/>
      <c r="G4798" s="828"/>
      <c r="H4798" s="828"/>
      <c r="I4798" s="641"/>
      <c r="J4798" s="641"/>
      <c r="K4798" s="641"/>
      <c r="L4798" s="642"/>
    </row>
    <row r="4799" spans="1:12" ht="17.100000000000001" customHeight="1">
      <c r="A4799" s="640" t="s">
        <v>14994</v>
      </c>
      <c r="B4799" s="643" t="s">
        <v>14089</v>
      </c>
      <c r="C4799" s="641" t="s">
        <v>14088</v>
      </c>
      <c r="D4799" s="641" t="s">
        <v>14087</v>
      </c>
      <c r="E4799" s="644" t="s">
        <v>14085</v>
      </c>
      <c r="F4799" s="829" t="s">
        <v>14083</v>
      </c>
      <c r="G4799" s="829"/>
      <c r="H4799" s="829" t="s">
        <v>14993</v>
      </c>
      <c r="I4799" s="829"/>
      <c r="J4799" s="829" t="s">
        <v>14082</v>
      </c>
      <c r="K4799" s="829"/>
      <c r="L4799" s="830"/>
    </row>
    <row r="4800" spans="1:12" ht="24" customHeight="1">
      <c r="A4800" s="664" t="s">
        <v>14073</v>
      </c>
      <c r="B4800" s="660" t="s">
        <v>14097</v>
      </c>
      <c r="C4800" s="659" t="s">
        <v>7</v>
      </c>
      <c r="D4800" s="659" t="s">
        <v>11676</v>
      </c>
      <c r="E4800" s="661" t="s">
        <v>26</v>
      </c>
      <c r="F4800" s="831" t="s">
        <v>14995</v>
      </c>
      <c r="G4800" s="831"/>
      <c r="H4800" s="831">
        <v>5.0254462999999996</v>
      </c>
      <c r="I4800" s="831"/>
      <c r="J4800" s="832">
        <v>0.3518</v>
      </c>
      <c r="K4800" s="832"/>
      <c r="L4800" s="833"/>
    </row>
    <row r="4801" spans="1:12" ht="17.100000000000001" customHeight="1">
      <c r="A4801" s="645"/>
      <c r="B4801" s="643"/>
      <c r="C4801" s="643"/>
      <c r="D4801" s="643"/>
      <c r="E4801" s="643"/>
      <c r="F4801" s="643"/>
      <c r="G4801" s="643"/>
      <c r="H4801" s="643"/>
      <c r="I4801" s="643"/>
      <c r="J4801" s="643" t="s">
        <v>14990</v>
      </c>
      <c r="K4801" s="643"/>
      <c r="L4801" s="646" t="s">
        <v>14991</v>
      </c>
    </row>
    <row r="4802" spans="1:12">
      <c r="A4802" s="827" t="s">
        <v>14100</v>
      </c>
      <c r="B4802" s="828"/>
      <c r="C4802" s="828"/>
      <c r="D4802" s="828"/>
      <c r="E4802" s="828"/>
      <c r="F4802" s="828"/>
      <c r="G4802" s="828"/>
      <c r="H4802" s="828"/>
      <c r="I4802" s="641"/>
      <c r="J4802" s="641"/>
      <c r="K4802" s="641"/>
      <c r="L4802" s="642"/>
    </row>
    <row r="4803" spans="1:12" ht="17.100000000000001" customHeight="1">
      <c r="A4803" s="640" t="s">
        <v>14994</v>
      </c>
      <c r="B4803" s="643" t="s">
        <v>14089</v>
      </c>
      <c r="C4803" s="641" t="s">
        <v>14088</v>
      </c>
      <c r="D4803" s="641" t="s">
        <v>14087</v>
      </c>
      <c r="E4803" s="644" t="s">
        <v>14085</v>
      </c>
      <c r="F4803" s="829" t="s">
        <v>14083</v>
      </c>
      <c r="G4803" s="829"/>
      <c r="H4803" s="829" t="s">
        <v>14993</v>
      </c>
      <c r="I4803" s="829"/>
      <c r="J4803" s="829" t="s">
        <v>14082</v>
      </c>
      <c r="K4803" s="829"/>
      <c r="L4803" s="830"/>
    </row>
    <row r="4804" spans="1:12" ht="24" customHeight="1">
      <c r="A4804" s="664" t="s">
        <v>14073</v>
      </c>
      <c r="B4804" s="660" t="s">
        <v>14103</v>
      </c>
      <c r="C4804" s="659" t="s">
        <v>7</v>
      </c>
      <c r="D4804" s="659" t="s">
        <v>11501</v>
      </c>
      <c r="E4804" s="661" t="s">
        <v>26</v>
      </c>
      <c r="F4804" s="831" t="s">
        <v>14992</v>
      </c>
      <c r="G4804" s="831"/>
      <c r="H4804" s="831">
        <v>5.0254462999999996</v>
      </c>
      <c r="I4804" s="831"/>
      <c r="J4804" s="832">
        <v>11.055999999999999</v>
      </c>
      <c r="K4804" s="832"/>
      <c r="L4804" s="833"/>
    </row>
    <row r="4805" spans="1:12" ht="24" customHeight="1">
      <c r="A4805" s="664" t="s">
        <v>14073</v>
      </c>
      <c r="B4805" s="660" t="s">
        <v>14101</v>
      </c>
      <c r="C4805" s="659" t="s">
        <v>7</v>
      </c>
      <c r="D4805" s="659" t="s">
        <v>11582</v>
      </c>
      <c r="E4805" s="661" t="s">
        <v>26</v>
      </c>
      <c r="F4805" s="831" t="s">
        <v>14991</v>
      </c>
      <c r="G4805" s="831"/>
      <c r="H4805" s="831">
        <v>5.0254462999999996</v>
      </c>
      <c r="I4805" s="831"/>
      <c r="J4805" s="832">
        <v>1.7588999999999999</v>
      </c>
      <c r="K4805" s="832"/>
      <c r="L4805" s="833"/>
    </row>
    <row r="4806" spans="1:12" ht="17.100000000000001" customHeight="1">
      <c r="A4806" s="645"/>
      <c r="B4806" s="643"/>
      <c r="C4806" s="643"/>
      <c r="D4806" s="643"/>
      <c r="E4806" s="643"/>
      <c r="F4806" s="643"/>
      <c r="G4806" s="643"/>
      <c r="H4806" s="643"/>
      <c r="I4806" s="643"/>
      <c r="J4806" s="643" t="s">
        <v>14990</v>
      </c>
      <c r="K4806" s="643"/>
      <c r="L4806" s="646" t="s">
        <v>15577</v>
      </c>
    </row>
    <row r="4807" spans="1:12" ht="17.100000000000001" customHeight="1">
      <c r="A4807" s="640" t="s">
        <v>14988</v>
      </c>
      <c r="B4807" s="641"/>
      <c r="C4807" s="641"/>
      <c r="D4807" s="641"/>
      <c r="E4807" s="641"/>
      <c r="F4807" s="641"/>
      <c r="G4807" s="641"/>
      <c r="H4807" s="641"/>
      <c r="I4807" s="641"/>
      <c r="J4807" s="641"/>
      <c r="K4807" s="641"/>
      <c r="L4807" s="642"/>
    </row>
    <row r="4808" spans="1:12" ht="17.100000000000001" customHeight="1">
      <c r="A4808" s="645"/>
      <c r="B4808" s="643"/>
      <c r="C4808" s="643"/>
      <c r="D4808" s="643"/>
      <c r="E4808" s="643"/>
      <c r="F4808" s="643"/>
      <c r="G4808" s="643"/>
      <c r="H4808" s="643"/>
      <c r="I4808" s="643"/>
      <c r="J4808" s="643" t="s">
        <v>14987</v>
      </c>
      <c r="K4808" s="643"/>
      <c r="L4808" s="646" t="s">
        <v>15576</v>
      </c>
    </row>
    <row r="4809" spans="1:12" ht="17.100000000000001" customHeight="1">
      <c r="A4809" s="645"/>
      <c r="B4809" s="643"/>
      <c r="C4809" s="643"/>
      <c r="D4809" s="643"/>
      <c r="E4809" s="643"/>
      <c r="F4809" s="643"/>
      <c r="G4809" s="643"/>
      <c r="H4809" s="643"/>
      <c r="I4809" s="643"/>
      <c r="J4809" s="643" t="s">
        <v>14985</v>
      </c>
      <c r="K4809" s="643" t="s">
        <v>14984</v>
      </c>
      <c r="L4809" s="646" t="s">
        <v>15575</v>
      </c>
    </row>
    <row r="4810" spans="1:12" ht="17.100000000000001" customHeight="1">
      <c r="A4810" s="645"/>
      <c r="B4810" s="643"/>
      <c r="C4810" s="643"/>
      <c r="D4810" s="643"/>
      <c r="E4810" s="643"/>
      <c r="F4810" s="643"/>
      <c r="G4810" s="643"/>
      <c r="H4810" s="643"/>
      <c r="I4810" s="643"/>
      <c r="J4810" s="643" t="s">
        <v>14982</v>
      </c>
      <c r="K4810" s="643"/>
      <c r="L4810" s="646" t="s">
        <v>15574</v>
      </c>
    </row>
    <row r="4811" spans="1:12" ht="17.100000000000001" customHeight="1">
      <c r="A4811" s="645"/>
      <c r="B4811" s="643"/>
      <c r="C4811" s="643"/>
      <c r="D4811" s="643"/>
      <c r="E4811" s="643"/>
      <c r="F4811" s="643"/>
      <c r="G4811" s="643"/>
      <c r="H4811" s="643"/>
      <c r="I4811" s="643"/>
      <c r="J4811" s="643" t="s">
        <v>14980</v>
      </c>
      <c r="K4811" s="643" t="s">
        <v>14873</v>
      </c>
      <c r="L4811" s="646" t="s">
        <v>15573</v>
      </c>
    </row>
    <row r="4812" spans="1:12" ht="17.100000000000001" customHeight="1">
      <c r="A4812" s="645"/>
      <c r="B4812" s="643"/>
      <c r="C4812" s="643"/>
      <c r="D4812" s="643"/>
      <c r="E4812" s="643"/>
      <c r="F4812" s="643"/>
      <c r="G4812" s="643"/>
      <c r="H4812" s="643"/>
      <c r="I4812" s="643"/>
      <c r="J4812" s="643" t="s">
        <v>14978</v>
      </c>
      <c r="K4812" s="643"/>
      <c r="L4812" s="646" t="s">
        <v>15572</v>
      </c>
    </row>
    <row r="4813" spans="1:12" ht="30" customHeight="1">
      <c r="A4813" s="647"/>
      <c r="B4813" s="644"/>
      <c r="C4813" s="644"/>
      <c r="D4813" s="644"/>
      <c r="E4813" s="644"/>
      <c r="F4813" s="644"/>
      <c r="G4813" s="644"/>
      <c r="H4813" s="644"/>
      <c r="I4813" s="644"/>
      <c r="J4813" s="644"/>
      <c r="K4813" s="644"/>
      <c r="L4813" s="648"/>
    </row>
    <row r="4814" spans="1:12" ht="24" customHeight="1">
      <c r="A4814" s="662" t="s">
        <v>15600</v>
      </c>
      <c r="B4814" s="657" t="s">
        <v>14500</v>
      </c>
      <c r="C4814" s="656" t="s">
        <v>7</v>
      </c>
      <c r="D4814" s="656" t="s">
        <v>209</v>
      </c>
      <c r="E4814" s="658" t="s">
        <v>14183</v>
      </c>
      <c r="F4814" s="657"/>
      <c r="G4814" s="657"/>
      <c r="H4814" s="657"/>
      <c r="I4814" s="657"/>
      <c r="J4814" s="657"/>
      <c r="K4814" s="657"/>
      <c r="L4814" s="663"/>
    </row>
    <row r="4815" spans="1:12">
      <c r="A4815" s="827" t="s">
        <v>14098</v>
      </c>
      <c r="B4815" s="828"/>
      <c r="C4815" s="828"/>
      <c r="D4815" s="828"/>
      <c r="E4815" s="828"/>
      <c r="F4815" s="828"/>
      <c r="G4815" s="828"/>
      <c r="H4815" s="828"/>
      <c r="I4815" s="641"/>
      <c r="J4815" s="641"/>
      <c r="K4815" s="641"/>
      <c r="L4815" s="642"/>
    </row>
    <row r="4816" spans="1:12" ht="17.100000000000001" customHeight="1">
      <c r="A4816" s="640" t="s">
        <v>14994</v>
      </c>
      <c r="B4816" s="643" t="s">
        <v>14089</v>
      </c>
      <c r="C4816" s="641" t="s">
        <v>14088</v>
      </c>
      <c r="D4816" s="641" t="s">
        <v>14087</v>
      </c>
      <c r="E4816" s="644" t="s">
        <v>14085</v>
      </c>
      <c r="F4816" s="829" t="s">
        <v>14083</v>
      </c>
      <c r="G4816" s="829"/>
      <c r="H4816" s="829" t="s">
        <v>14993</v>
      </c>
      <c r="I4816" s="829"/>
      <c r="J4816" s="829" t="s">
        <v>14082</v>
      </c>
      <c r="K4816" s="829"/>
      <c r="L4816" s="830"/>
    </row>
    <row r="4817" spans="1:12" ht="24" customHeight="1">
      <c r="A4817" s="664" t="s">
        <v>14073</v>
      </c>
      <c r="B4817" s="660" t="s">
        <v>14194</v>
      </c>
      <c r="C4817" s="659" t="s">
        <v>7</v>
      </c>
      <c r="D4817" s="659" t="s">
        <v>11573</v>
      </c>
      <c r="E4817" s="661" t="s">
        <v>26</v>
      </c>
      <c r="F4817" s="831" t="s">
        <v>14999</v>
      </c>
      <c r="G4817" s="831"/>
      <c r="H4817" s="831">
        <v>0.14923710000000001</v>
      </c>
      <c r="I4817" s="831"/>
      <c r="J4817" s="832">
        <v>0.21790000000000001</v>
      </c>
      <c r="K4817" s="832"/>
      <c r="L4817" s="833"/>
    </row>
    <row r="4818" spans="1:12" ht="24" customHeight="1">
      <c r="A4818" s="664" t="s">
        <v>14073</v>
      </c>
      <c r="B4818" s="660" t="s">
        <v>14193</v>
      </c>
      <c r="C4818" s="659" t="s">
        <v>7</v>
      </c>
      <c r="D4818" s="659" t="s">
        <v>11599</v>
      </c>
      <c r="E4818" s="661" t="s">
        <v>26</v>
      </c>
      <c r="F4818" s="831" t="s">
        <v>15289</v>
      </c>
      <c r="G4818" s="831"/>
      <c r="H4818" s="831">
        <v>0.14923710000000001</v>
      </c>
      <c r="I4818" s="831"/>
      <c r="J4818" s="832">
        <v>0.17460000000000001</v>
      </c>
      <c r="K4818" s="832"/>
      <c r="L4818" s="833"/>
    </row>
    <row r="4819" spans="1:12" ht="24" customHeight="1">
      <c r="A4819" s="664" t="s">
        <v>14073</v>
      </c>
      <c r="B4819" s="660" t="s">
        <v>14146</v>
      </c>
      <c r="C4819" s="659" t="s">
        <v>7</v>
      </c>
      <c r="D4819" s="659" t="s">
        <v>11575</v>
      </c>
      <c r="E4819" s="661" t="s">
        <v>26</v>
      </c>
      <c r="F4819" s="831" t="s">
        <v>15058</v>
      </c>
      <c r="G4819" s="831"/>
      <c r="H4819" s="831">
        <v>7.4618999999999996E-3</v>
      </c>
      <c r="I4819" s="831"/>
      <c r="J4819" s="832">
        <v>7.6E-3</v>
      </c>
      <c r="K4819" s="832"/>
      <c r="L4819" s="833"/>
    </row>
    <row r="4820" spans="1:12" ht="24" customHeight="1">
      <c r="A4820" s="664" t="s">
        <v>14073</v>
      </c>
      <c r="B4820" s="660" t="s">
        <v>14145</v>
      </c>
      <c r="C4820" s="659" t="s">
        <v>7</v>
      </c>
      <c r="D4820" s="659" t="s">
        <v>11601</v>
      </c>
      <c r="E4820" s="661" t="s">
        <v>26</v>
      </c>
      <c r="F4820" s="831" t="s">
        <v>15057</v>
      </c>
      <c r="G4820" s="831"/>
      <c r="H4820" s="831">
        <v>7.4618999999999996E-3</v>
      </c>
      <c r="I4820" s="831"/>
      <c r="J4820" s="832">
        <v>2.8E-3</v>
      </c>
      <c r="K4820" s="832"/>
      <c r="L4820" s="833"/>
    </row>
    <row r="4821" spans="1:12" ht="17.100000000000001" customHeight="1">
      <c r="A4821" s="645"/>
      <c r="B4821" s="643"/>
      <c r="C4821" s="643"/>
      <c r="D4821" s="643"/>
      <c r="E4821" s="643"/>
      <c r="F4821" s="643"/>
      <c r="G4821" s="643"/>
      <c r="H4821" s="643"/>
      <c r="I4821" s="643"/>
      <c r="J4821" s="643" t="s">
        <v>14990</v>
      </c>
      <c r="K4821" s="643"/>
      <c r="L4821" s="646" t="s">
        <v>15597</v>
      </c>
    </row>
    <row r="4822" spans="1:12">
      <c r="A4822" s="827" t="s">
        <v>14092</v>
      </c>
      <c r="B4822" s="828"/>
      <c r="C4822" s="828"/>
      <c r="D4822" s="828"/>
      <c r="E4822" s="828"/>
      <c r="F4822" s="828"/>
      <c r="G4822" s="828"/>
      <c r="H4822" s="828"/>
      <c r="I4822" s="641"/>
      <c r="J4822" s="641"/>
      <c r="K4822" s="641"/>
      <c r="L4822" s="642"/>
    </row>
    <row r="4823" spans="1:12" ht="17.100000000000001" customHeight="1">
      <c r="A4823" s="640" t="s">
        <v>14994</v>
      </c>
      <c r="B4823" s="643" t="s">
        <v>14089</v>
      </c>
      <c r="C4823" s="641" t="s">
        <v>14088</v>
      </c>
      <c r="D4823" s="641" t="s">
        <v>14087</v>
      </c>
      <c r="E4823" s="644" t="s">
        <v>14085</v>
      </c>
      <c r="F4823" s="829" t="s">
        <v>14083</v>
      </c>
      <c r="G4823" s="829"/>
      <c r="H4823" s="829" t="s">
        <v>14993</v>
      </c>
      <c r="I4823" s="829"/>
      <c r="J4823" s="829" t="s">
        <v>14082</v>
      </c>
      <c r="K4823" s="829"/>
      <c r="L4823" s="830"/>
    </row>
    <row r="4824" spans="1:12" ht="24" customHeight="1">
      <c r="A4824" s="664" t="s">
        <v>14073</v>
      </c>
      <c r="B4824" s="660" t="s">
        <v>14197</v>
      </c>
      <c r="C4824" s="659" t="s">
        <v>7</v>
      </c>
      <c r="D4824" s="659" t="s">
        <v>6805</v>
      </c>
      <c r="E4824" s="661" t="s">
        <v>26</v>
      </c>
      <c r="F4824" s="831" t="s">
        <v>14998</v>
      </c>
      <c r="G4824" s="831"/>
      <c r="H4824" s="831">
        <v>0.1507155</v>
      </c>
      <c r="I4824" s="831"/>
      <c r="J4824" s="832">
        <v>1.0475000000000001</v>
      </c>
      <c r="K4824" s="832"/>
      <c r="L4824" s="833"/>
    </row>
    <row r="4825" spans="1:12" ht="24" customHeight="1">
      <c r="A4825" s="664" t="s">
        <v>14073</v>
      </c>
      <c r="B4825" s="660" t="s">
        <v>14144</v>
      </c>
      <c r="C4825" s="659" t="s">
        <v>7</v>
      </c>
      <c r="D4825" s="659" t="s">
        <v>10168</v>
      </c>
      <c r="E4825" s="661" t="s">
        <v>26</v>
      </c>
      <c r="F4825" s="831" t="s">
        <v>15055</v>
      </c>
      <c r="G4825" s="831"/>
      <c r="H4825" s="831">
        <v>7.5686E-3</v>
      </c>
      <c r="I4825" s="831"/>
      <c r="J4825" s="832">
        <v>3.9100000000000003E-2</v>
      </c>
      <c r="K4825" s="832"/>
      <c r="L4825" s="833"/>
    </row>
    <row r="4826" spans="1:12" ht="17.100000000000001" customHeight="1">
      <c r="A4826" s="645"/>
      <c r="B4826" s="643"/>
      <c r="C4826" s="643"/>
      <c r="D4826" s="643"/>
      <c r="E4826" s="643"/>
      <c r="F4826" s="643"/>
      <c r="G4826" s="643"/>
      <c r="H4826" s="643"/>
      <c r="I4826" s="643"/>
      <c r="J4826" s="643" t="s">
        <v>14990</v>
      </c>
      <c r="K4826" s="643"/>
      <c r="L4826" s="646" t="s">
        <v>15599</v>
      </c>
    </row>
    <row r="4827" spans="1:12">
      <c r="A4827" s="827" t="s">
        <v>14071</v>
      </c>
      <c r="B4827" s="828"/>
      <c r="C4827" s="828"/>
      <c r="D4827" s="828"/>
      <c r="E4827" s="828"/>
      <c r="F4827" s="828"/>
      <c r="G4827" s="828"/>
      <c r="H4827" s="828"/>
      <c r="I4827" s="641"/>
      <c r="J4827" s="641"/>
      <c r="K4827" s="641"/>
      <c r="L4827" s="642"/>
    </row>
    <row r="4828" spans="1:12" ht="17.100000000000001" customHeight="1">
      <c r="A4828" s="640" t="s">
        <v>14994</v>
      </c>
      <c r="B4828" s="643" t="s">
        <v>14089</v>
      </c>
      <c r="C4828" s="641" t="s">
        <v>14088</v>
      </c>
      <c r="D4828" s="641" t="s">
        <v>14087</v>
      </c>
      <c r="E4828" s="644" t="s">
        <v>14085</v>
      </c>
      <c r="F4828" s="829" t="s">
        <v>14083</v>
      </c>
      <c r="G4828" s="829"/>
      <c r="H4828" s="829" t="s">
        <v>14993</v>
      </c>
      <c r="I4828" s="829"/>
      <c r="J4828" s="829" t="s">
        <v>14082</v>
      </c>
      <c r="K4828" s="829"/>
      <c r="L4828" s="830"/>
    </row>
    <row r="4829" spans="1:12" ht="24" customHeight="1">
      <c r="A4829" s="664" t="s">
        <v>14073</v>
      </c>
      <c r="B4829" s="660" t="s">
        <v>14498</v>
      </c>
      <c r="C4829" s="659" t="s">
        <v>7</v>
      </c>
      <c r="D4829" s="659" t="s">
        <v>7524</v>
      </c>
      <c r="E4829" s="661" t="s">
        <v>21</v>
      </c>
      <c r="F4829" s="831" t="s">
        <v>15598</v>
      </c>
      <c r="G4829" s="831"/>
      <c r="H4829" s="831">
        <v>0.3</v>
      </c>
      <c r="I4829" s="831"/>
      <c r="J4829" s="832">
        <v>0.3</v>
      </c>
      <c r="K4829" s="832"/>
      <c r="L4829" s="833"/>
    </row>
    <row r="4830" spans="1:12" ht="17.100000000000001" customHeight="1">
      <c r="A4830" s="645"/>
      <c r="B4830" s="643"/>
      <c r="C4830" s="643"/>
      <c r="D4830" s="643"/>
      <c r="E4830" s="643"/>
      <c r="F4830" s="643"/>
      <c r="G4830" s="643"/>
      <c r="H4830" s="643"/>
      <c r="I4830" s="643"/>
      <c r="J4830" s="643" t="s">
        <v>14990</v>
      </c>
      <c r="K4830" s="643"/>
      <c r="L4830" s="646" t="s">
        <v>15084</v>
      </c>
    </row>
    <row r="4831" spans="1:12">
      <c r="A4831" s="827" t="s">
        <v>14094</v>
      </c>
      <c r="B4831" s="828"/>
      <c r="C4831" s="828"/>
      <c r="D4831" s="828"/>
      <c r="E4831" s="828"/>
      <c r="F4831" s="828"/>
      <c r="G4831" s="828"/>
      <c r="H4831" s="828"/>
      <c r="I4831" s="641"/>
      <c r="J4831" s="641"/>
      <c r="K4831" s="641"/>
      <c r="L4831" s="642"/>
    </row>
    <row r="4832" spans="1:12" ht="17.100000000000001" customHeight="1">
      <c r="A4832" s="640" t="s">
        <v>14994</v>
      </c>
      <c r="B4832" s="643" t="s">
        <v>14089</v>
      </c>
      <c r="C4832" s="641" t="s">
        <v>14088</v>
      </c>
      <c r="D4832" s="641" t="s">
        <v>14087</v>
      </c>
      <c r="E4832" s="644" t="s">
        <v>14085</v>
      </c>
      <c r="F4832" s="829" t="s">
        <v>14083</v>
      </c>
      <c r="G4832" s="829"/>
      <c r="H4832" s="829" t="s">
        <v>14993</v>
      </c>
      <c r="I4832" s="829"/>
      <c r="J4832" s="829" t="s">
        <v>14082</v>
      </c>
      <c r="K4832" s="829"/>
      <c r="L4832" s="830"/>
    </row>
    <row r="4833" spans="1:12" ht="24" customHeight="1">
      <c r="A4833" s="664" t="s">
        <v>14073</v>
      </c>
      <c r="B4833" s="660" t="s">
        <v>14095</v>
      </c>
      <c r="C4833" s="659" t="s">
        <v>7</v>
      </c>
      <c r="D4833" s="659" t="s">
        <v>11736</v>
      </c>
      <c r="E4833" s="661" t="s">
        <v>26</v>
      </c>
      <c r="F4833" s="831" t="s">
        <v>14996</v>
      </c>
      <c r="G4833" s="831"/>
      <c r="H4833" s="831">
        <v>0.156699</v>
      </c>
      <c r="I4833" s="831"/>
      <c r="J4833" s="832">
        <v>0.1113</v>
      </c>
      <c r="K4833" s="832"/>
      <c r="L4833" s="833"/>
    </row>
    <row r="4834" spans="1:12" ht="17.100000000000001" customHeight="1">
      <c r="A4834" s="645"/>
      <c r="B4834" s="643"/>
      <c r="C4834" s="643"/>
      <c r="D4834" s="643"/>
      <c r="E4834" s="643"/>
      <c r="F4834" s="643"/>
      <c r="G4834" s="643"/>
      <c r="H4834" s="643"/>
      <c r="I4834" s="643"/>
      <c r="J4834" s="643" t="s">
        <v>14990</v>
      </c>
      <c r="K4834" s="643"/>
      <c r="L4834" s="646" t="s">
        <v>15211</v>
      </c>
    </row>
    <row r="4835" spans="1:12">
      <c r="A4835" s="827" t="s">
        <v>14096</v>
      </c>
      <c r="B4835" s="828"/>
      <c r="C4835" s="828"/>
      <c r="D4835" s="828"/>
      <c r="E4835" s="828"/>
      <c r="F4835" s="828"/>
      <c r="G4835" s="828"/>
      <c r="H4835" s="828"/>
      <c r="I4835" s="641"/>
      <c r="J4835" s="641"/>
      <c r="K4835" s="641"/>
      <c r="L4835" s="642"/>
    </row>
    <row r="4836" spans="1:12" ht="17.100000000000001" customHeight="1">
      <c r="A4836" s="640" t="s">
        <v>14994</v>
      </c>
      <c r="B4836" s="643" t="s">
        <v>14089</v>
      </c>
      <c r="C4836" s="641" t="s">
        <v>14088</v>
      </c>
      <c r="D4836" s="641" t="s">
        <v>14087</v>
      </c>
      <c r="E4836" s="644" t="s">
        <v>14085</v>
      </c>
      <c r="F4836" s="829" t="s">
        <v>14083</v>
      </c>
      <c r="G4836" s="829"/>
      <c r="H4836" s="829" t="s">
        <v>14993</v>
      </c>
      <c r="I4836" s="829"/>
      <c r="J4836" s="829" t="s">
        <v>14082</v>
      </c>
      <c r="K4836" s="829"/>
      <c r="L4836" s="830"/>
    </row>
    <row r="4837" spans="1:12" ht="24" customHeight="1">
      <c r="A4837" s="664" t="s">
        <v>14073</v>
      </c>
      <c r="B4837" s="660" t="s">
        <v>14097</v>
      </c>
      <c r="C4837" s="659" t="s">
        <v>7</v>
      </c>
      <c r="D4837" s="659" t="s">
        <v>11676</v>
      </c>
      <c r="E4837" s="661" t="s">
        <v>26</v>
      </c>
      <c r="F4837" s="831" t="s">
        <v>14995</v>
      </c>
      <c r="G4837" s="831"/>
      <c r="H4837" s="831">
        <v>0.156699</v>
      </c>
      <c r="I4837" s="831"/>
      <c r="J4837" s="832">
        <v>1.0999999999999999E-2</v>
      </c>
      <c r="K4837" s="832"/>
      <c r="L4837" s="833"/>
    </row>
    <row r="4838" spans="1:12" ht="17.100000000000001" customHeight="1">
      <c r="A4838" s="645"/>
      <c r="B4838" s="643"/>
      <c r="C4838" s="643"/>
      <c r="D4838" s="643"/>
      <c r="E4838" s="643"/>
      <c r="F4838" s="643"/>
      <c r="G4838" s="643"/>
      <c r="H4838" s="643"/>
      <c r="I4838" s="643"/>
      <c r="J4838" s="643" t="s">
        <v>14990</v>
      </c>
      <c r="K4838" s="643"/>
      <c r="L4838" s="646" t="s">
        <v>15028</v>
      </c>
    </row>
    <row r="4839" spans="1:12">
      <c r="A4839" s="827" t="s">
        <v>14100</v>
      </c>
      <c r="B4839" s="828"/>
      <c r="C4839" s="828"/>
      <c r="D4839" s="828"/>
      <c r="E4839" s="828"/>
      <c r="F4839" s="828"/>
      <c r="G4839" s="828"/>
      <c r="H4839" s="828"/>
      <c r="I4839" s="641"/>
      <c r="J4839" s="641"/>
      <c r="K4839" s="641"/>
      <c r="L4839" s="642"/>
    </row>
    <row r="4840" spans="1:12" ht="17.100000000000001" customHeight="1">
      <c r="A4840" s="640" t="s">
        <v>14994</v>
      </c>
      <c r="B4840" s="643" t="s">
        <v>14089</v>
      </c>
      <c r="C4840" s="641" t="s">
        <v>14088</v>
      </c>
      <c r="D4840" s="641" t="s">
        <v>14087</v>
      </c>
      <c r="E4840" s="644" t="s">
        <v>14085</v>
      </c>
      <c r="F4840" s="829" t="s">
        <v>14083</v>
      </c>
      <c r="G4840" s="829"/>
      <c r="H4840" s="829" t="s">
        <v>14993</v>
      </c>
      <c r="I4840" s="829"/>
      <c r="J4840" s="829" t="s">
        <v>14082</v>
      </c>
      <c r="K4840" s="829"/>
      <c r="L4840" s="830"/>
    </row>
    <row r="4841" spans="1:12" ht="24" customHeight="1">
      <c r="A4841" s="664" t="s">
        <v>14073</v>
      </c>
      <c r="B4841" s="660" t="s">
        <v>14103</v>
      </c>
      <c r="C4841" s="659" t="s">
        <v>7</v>
      </c>
      <c r="D4841" s="659" t="s">
        <v>11501</v>
      </c>
      <c r="E4841" s="661" t="s">
        <v>26</v>
      </c>
      <c r="F4841" s="831" t="s">
        <v>14992</v>
      </c>
      <c r="G4841" s="831"/>
      <c r="H4841" s="831">
        <v>0.156699</v>
      </c>
      <c r="I4841" s="831"/>
      <c r="J4841" s="832">
        <v>0.34470000000000001</v>
      </c>
      <c r="K4841" s="832"/>
      <c r="L4841" s="833"/>
    </row>
    <row r="4842" spans="1:12" ht="24" customHeight="1">
      <c r="A4842" s="664" t="s">
        <v>14073</v>
      </c>
      <c r="B4842" s="660" t="s">
        <v>14101</v>
      </c>
      <c r="C4842" s="659" t="s">
        <v>7</v>
      </c>
      <c r="D4842" s="659" t="s">
        <v>11582</v>
      </c>
      <c r="E4842" s="661" t="s">
        <v>26</v>
      </c>
      <c r="F4842" s="831" t="s">
        <v>14991</v>
      </c>
      <c r="G4842" s="831"/>
      <c r="H4842" s="831">
        <v>0.156699</v>
      </c>
      <c r="I4842" s="831"/>
      <c r="J4842" s="832">
        <v>5.4800000000000001E-2</v>
      </c>
      <c r="K4842" s="832"/>
      <c r="L4842" s="833"/>
    </row>
    <row r="4843" spans="1:12" ht="17.100000000000001" customHeight="1">
      <c r="A4843" s="645"/>
      <c r="B4843" s="643"/>
      <c r="C4843" s="643"/>
      <c r="D4843" s="643"/>
      <c r="E4843" s="643"/>
      <c r="F4843" s="643"/>
      <c r="G4843" s="643"/>
      <c r="H4843" s="643"/>
      <c r="I4843" s="643"/>
      <c r="J4843" s="643" t="s">
        <v>14990</v>
      </c>
      <c r="K4843" s="643"/>
      <c r="L4843" s="646" t="s">
        <v>15597</v>
      </c>
    </row>
    <row r="4844" spans="1:12" ht="17.100000000000001" customHeight="1">
      <c r="A4844" s="640" t="s">
        <v>14988</v>
      </c>
      <c r="B4844" s="641"/>
      <c r="C4844" s="641"/>
      <c r="D4844" s="641"/>
      <c r="E4844" s="641"/>
      <c r="F4844" s="641"/>
      <c r="G4844" s="641"/>
      <c r="H4844" s="641"/>
      <c r="I4844" s="641"/>
      <c r="J4844" s="641"/>
      <c r="K4844" s="641"/>
      <c r="L4844" s="642"/>
    </row>
    <row r="4845" spans="1:12" ht="17.100000000000001" customHeight="1">
      <c r="A4845" s="645"/>
      <c r="B4845" s="643"/>
      <c r="C4845" s="643"/>
      <c r="D4845" s="643"/>
      <c r="E4845" s="643"/>
      <c r="F4845" s="643"/>
      <c r="G4845" s="643"/>
      <c r="H4845" s="643"/>
      <c r="I4845" s="643"/>
      <c r="J4845" s="643" t="s">
        <v>14987</v>
      </c>
      <c r="K4845" s="643"/>
      <c r="L4845" s="646" t="s">
        <v>15596</v>
      </c>
    </row>
    <row r="4846" spans="1:12" ht="17.100000000000001" customHeight="1">
      <c r="A4846" s="645"/>
      <c r="B4846" s="643"/>
      <c r="C4846" s="643"/>
      <c r="D4846" s="643"/>
      <c r="E4846" s="643"/>
      <c r="F4846" s="643"/>
      <c r="G4846" s="643"/>
      <c r="H4846" s="643"/>
      <c r="I4846" s="643"/>
      <c r="J4846" s="643" t="s">
        <v>14985</v>
      </c>
      <c r="K4846" s="643" t="s">
        <v>14984</v>
      </c>
      <c r="L4846" s="646" t="s">
        <v>15595</v>
      </c>
    </row>
    <row r="4847" spans="1:12" ht="17.100000000000001" customHeight="1">
      <c r="A4847" s="645"/>
      <c r="B4847" s="643"/>
      <c r="C4847" s="643"/>
      <c r="D4847" s="643"/>
      <c r="E4847" s="643"/>
      <c r="F4847" s="643"/>
      <c r="G4847" s="643"/>
      <c r="H4847" s="643"/>
      <c r="I4847" s="643"/>
      <c r="J4847" s="643" t="s">
        <v>14982</v>
      </c>
      <c r="K4847" s="643"/>
      <c r="L4847" s="646" t="s">
        <v>15594</v>
      </c>
    </row>
    <row r="4848" spans="1:12" ht="17.100000000000001" customHeight="1">
      <c r="A4848" s="645"/>
      <c r="B4848" s="643"/>
      <c r="C4848" s="643"/>
      <c r="D4848" s="643"/>
      <c r="E4848" s="643"/>
      <c r="F4848" s="643"/>
      <c r="G4848" s="643"/>
      <c r="H4848" s="643"/>
      <c r="I4848" s="643"/>
      <c r="J4848" s="643" t="s">
        <v>14980</v>
      </c>
      <c r="K4848" s="643" t="s">
        <v>14873</v>
      </c>
      <c r="L4848" s="646" t="s">
        <v>15593</v>
      </c>
    </row>
    <row r="4849" spans="1:12" ht="17.100000000000001" customHeight="1">
      <c r="A4849" s="645"/>
      <c r="B4849" s="643"/>
      <c r="C4849" s="643"/>
      <c r="D4849" s="643"/>
      <c r="E4849" s="643"/>
      <c r="F4849" s="643"/>
      <c r="G4849" s="643"/>
      <c r="H4849" s="643"/>
      <c r="I4849" s="643"/>
      <c r="J4849" s="643" t="s">
        <v>14978</v>
      </c>
      <c r="K4849" s="643"/>
      <c r="L4849" s="646" t="s">
        <v>15592</v>
      </c>
    </row>
    <row r="4850" spans="1:12" ht="30" customHeight="1">
      <c r="A4850" s="647"/>
      <c r="B4850" s="644"/>
      <c r="C4850" s="644"/>
      <c r="D4850" s="644"/>
      <c r="E4850" s="644"/>
      <c r="F4850" s="644"/>
      <c r="G4850" s="644"/>
      <c r="H4850" s="644"/>
      <c r="I4850" s="644"/>
      <c r="J4850" s="644"/>
      <c r="K4850" s="644"/>
      <c r="L4850" s="648"/>
    </row>
    <row r="4851" spans="1:12" ht="24" customHeight="1">
      <c r="A4851" s="662" t="s">
        <v>15591</v>
      </c>
      <c r="B4851" s="657" t="s">
        <v>14867</v>
      </c>
      <c r="C4851" s="656" t="s">
        <v>7</v>
      </c>
      <c r="D4851" s="656" t="s">
        <v>3541</v>
      </c>
      <c r="E4851" s="658" t="s">
        <v>14118</v>
      </c>
      <c r="F4851" s="657"/>
      <c r="G4851" s="657"/>
      <c r="H4851" s="657"/>
      <c r="I4851" s="657"/>
      <c r="J4851" s="657"/>
      <c r="K4851" s="657"/>
      <c r="L4851" s="663"/>
    </row>
    <row r="4852" spans="1:12">
      <c r="A4852" s="827" t="s">
        <v>14098</v>
      </c>
      <c r="B4852" s="828"/>
      <c r="C4852" s="828"/>
      <c r="D4852" s="828"/>
      <c r="E4852" s="828"/>
      <c r="F4852" s="828"/>
      <c r="G4852" s="828"/>
      <c r="H4852" s="828"/>
      <c r="I4852" s="641"/>
      <c r="J4852" s="641"/>
      <c r="K4852" s="641"/>
      <c r="L4852" s="642"/>
    </row>
    <row r="4853" spans="1:12" ht="17.100000000000001" customHeight="1">
      <c r="A4853" s="640" t="s">
        <v>14994</v>
      </c>
      <c r="B4853" s="643" t="s">
        <v>14089</v>
      </c>
      <c r="C4853" s="641" t="s">
        <v>14088</v>
      </c>
      <c r="D4853" s="641" t="s">
        <v>14087</v>
      </c>
      <c r="E4853" s="644" t="s">
        <v>14085</v>
      </c>
      <c r="F4853" s="829" t="s">
        <v>14083</v>
      </c>
      <c r="G4853" s="829"/>
      <c r="H4853" s="829" t="s">
        <v>14993</v>
      </c>
      <c r="I4853" s="829"/>
      <c r="J4853" s="829" t="s">
        <v>14082</v>
      </c>
      <c r="K4853" s="829"/>
      <c r="L4853" s="830"/>
    </row>
    <row r="4854" spans="1:12" ht="48" customHeight="1">
      <c r="A4854" s="664" t="s">
        <v>14073</v>
      </c>
      <c r="B4854" s="660" t="s">
        <v>14333</v>
      </c>
      <c r="C4854" s="659" t="s">
        <v>7</v>
      </c>
      <c r="D4854" s="659" t="s">
        <v>8841</v>
      </c>
      <c r="E4854" s="661" t="s">
        <v>49</v>
      </c>
      <c r="F4854" s="831" t="s">
        <v>15428</v>
      </c>
      <c r="G4854" s="831"/>
      <c r="H4854" s="831">
        <v>6.9999999999999997E-7</v>
      </c>
      <c r="I4854" s="831"/>
      <c r="J4854" s="832">
        <v>0.22159999999999999</v>
      </c>
      <c r="K4854" s="832"/>
      <c r="L4854" s="833"/>
    </row>
    <row r="4855" spans="1:12" ht="24" customHeight="1">
      <c r="A4855" s="664" t="s">
        <v>14073</v>
      </c>
      <c r="B4855" s="660" t="s">
        <v>14214</v>
      </c>
      <c r="C4855" s="659" t="s">
        <v>7</v>
      </c>
      <c r="D4855" s="659" t="s">
        <v>11569</v>
      </c>
      <c r="E4855" s="661" t="s">
        <v>26</v>
      </c>
      <c r="F4855" s="831" t="s">
        <v>15202</v>
      </c>
      <c r="G4855" s="831"/>
      <c r="H4855" s="831">
        <v>0.53635639999999996</v>
      </c>
      <c r="I4855" s="831"/>
      <c r="J4855" s="832">
        <v>0.35399999999999998</v>
      </c>
      <c r="K4855" s="832"/>
      <c r="L4855" s="833"/>
    </row>
    <row r="4856" spans="1:12" ht="24" customHeight="1">
      <c r="A4856" s="664" t="s">
        <v>14073</v>
      </c>
      <c r="B4856" s="660" t="s">
        <v>14213</v>
      </c>
      <c r="C4856" s="659" t="s">
        <v>7</v>
      </c>
      <c r="D4856" s="659" t="s">
        <v>11595</v>
      </c>
      <c r="E4856" s="661" t="s">
        <v>26</v>
      </c>
      <c r="F4856" s="831" t="s">
        <v>15028</v>
      </c>
      <c r="G4856" s="831"/>
      <c r="H4856" s="831">
        <v>0.53635639999999996</v>
      </c>
      <c r="I4856" s="831"/>
      <c r="J4856" s="832">
        <v>5.4000000000000003E-3</v>
      </c>
      <c r="K4856" s="832"/>
      <c r="L4856" s="833"/>
    </row>
    <row r="4857" spans="1:12" ht="24" customHeight="1">
      <c r="A4857" s="664" t="s">
        <v>14073</v>
      </c>
      <c r="B4857" s="660" t="s">
        <v>14319</v>
      </c>
      <c r="C4857" s="659" t="s">
        <v>7</v>
      </c>
      <c r="D4857" s="659" t="s">
        <v>8018</v>
      </c>
      <c r="E4857" s="661" t="s">
        <v>49</v>
      </c>
      <c r="F4857" s="831" t="s">
        <v>15200</v>
      </c>
      <c r="G4857" s="831"/>
      <c r="H4857" s="831">
        <v>5.02E-5</v>
      </c>
      <c r="I4857" s="831"/>
      <c r="J4857" s="832">
        <v>0.60029999999999994</v>
      </c>
      <c r="K4857" s="832"/>
      <c r="L4857" s="833"/>
    </row>
    <row r="4858" spans="1:12" ht="24" customHeight="1">
      <c r="A4858" s="664" t="s">
        <v>14073</v>
      </c>
      <c r="B4858" s="660" t="s">
        <v>14146</v>
      </c>
      <c r="C4858" s="659" t="s">
        <v>7</v>
      </c>
      <c r="D4858" s="659" t="s">
        <v>11575</v>
      </c>
      <c r="E4858" s="661" t="s">
        <v>26</v>
      </c>
      <c r="F4858" s="831" t="s">
        <v>15058</v>
      </c>
      <c r="G4858" s="831"/>
      <c r="H4858" s="831">
        <v>0.65821019999999997</v>
      </c>
      <c r="I4858" s="831"/>
      <c r="J4858" s="832">
        <v>0.6714</v>
      </c>
      <c r="K4858" s="832"/>
      <c r="L4858" s="833"/>
    </row>
    <row r="4859" spans="1:12" ht="24" customHeight="1">
      <c r="A4859" s="664" t="s">
        <v>14073</v>
      </c>
      <c r="B4859" s="660" t="s">
        <v>14145</v>
      </c>
      <c r="C4859" s="659" t="s">
        <v>7</v>
      </c>
      <c r="D4859" s="659" t="s">
        <v>11601</v>
      </c>
      <c r="E4859" s="661" t="s">
        <v>26</v>
      </c>
      <c r="F4859" s="831" t="s">
        <v>15057</v>
      </c>
      <c r="G4859" s="831"/>
      <c r="H4859" s="831">
        <v>0.65821019999999997</v>
      </c>
      <c r="I4859" s="831"/>
      <c r="J4859" s="832">
        <v>0.25009999999999999</v>
      </c>
      <c r="K4859" s="832"/>
      <c r="L4859" s="833"/>
    </row>
    <row r="4860" spans="1:12" ht="17.100000000000001" customHeight="1">
      <c r="A4860" s="645"/>
      <c r="B4860" s="643"/>
      <c r="C4860" s="643"/>
      <c r="D4860" s="643"/>
      <c r="E4860" s="643"/>
      <c r="F4860" s="643"/>
      <c r="G4860" s="643"/>
      <c r="H4860" s="643"/>
      <c r="I4860" s="643"/>
      <c r="J4860" s="643" t="s">
        <v>14990</v>
      </c>
      <c r="K4860" s="643"/>
      <c r="L4860" s="646" t="s">
        <v>15424</v>
      </c>
    </row>
    <row r="4861" spans="1:12">
      <c r="A4861" s="827" t="s">
        <v>14092</v>
      </c>
      <c r="B4861" s="828"/>
      <c r="C4861" s="828"/>
      <c r="D4861" s="828"/>
      <c r="E4861" s="828"/>
      <c r="F4861" s="828"/>
      <c r="G4861" s="828"/>
      <c r="H4861" s="828"/>
      <c r="I4861" s="641"/>
      <c r="J4861" s="641"/>
      <c r="K4861" s="641"/>
      <c r="L4861" s="642"/>
    </row>
    <row r="4862" spans="1:12" ht="17.100000000000001" customHeight="1">
      <c r="A4862" s="640" t="s">
        <v>14994</v>
      </c>
      <c r="B4862" s="643" t="s">
        <v>14089</v>
      </c>
      <c r="C4862" s="641" t="s">
        <v>14088</v>
      </c>
      <c r="D4862" s="641" t="s">
        <v>14087</v>
      </c>
      <c r="E4862" s="644" t="s">
        <v>14085</v>
      </c>
      <c r="F4862" s="829" t="s">
        <v>14083</v>
      </c>
      <c r="G4862" s="829"/>
      <c r="H4862" s="829" t="s">
        <v>14993</v>
      </c>
      <c r="I4862" s="829"/>
      <c r="J4862" s="829" t="s">
        <v>14082</v>
      </c>
      <c r="K4862" s="829"/>
      <c r="L4862" s="830"/>
    </row>
    <row r="4863" spans="1:12" ht="24" customHeight="1">
      <c r="A4863" s="664" t="s">
        <v>14073</v>
      </c>
      <c r="B4863" s="660" t="s">
        <v>14240</v>
      </c>
      <c r="C4863" s="659" t="s">
        <v>7</v>
      </c>
      <c r="D4863" s="659" t="s">
        <v>6640</v>
      </c>
      <c r="E4863" s="661" t="s">
        <v>26</v>
      </c>
      <c r="F4863" s="831" t="s">
        <v>15427</v>
      </c>
      <c r="G4863" s="831"/>
      <c r="H4863" s="831">
        <v>9.0162000000000003E-3</v>
      </c>
      <c r="I4863" s="831"/>
      <c r="J4863" s="832">
        <v>4.9799999999999997E-2</v>
      </c>
      <c r="K4863" s="832"/>
      <c r="L4863" s="833"/>
    </row>
    <row r="4864" spans="1:12" ht="24" customHeight="1">
      <c r="A4864" s="664" t="s">
        <v>14073</v>
      </c>
      <c r="B4864" s="660" t="s">
        <v>14218</v>
      </c>
      <c r="C4864" s="659" t="s">
        <v>7</v>
      </c>
      <c r="D4864" s="659" t="s">
        <v>10165</v>
      </c>
      <c r="E4864" s="661" t="s">
        <v>26</v>
      </c>
      <c r="F4864" s="831" t="s">
        <v>15197</v>
      </c>
      <c r="G4864" s="831"/>
      <c r="H4864" s="831">
        <v>0.53127060000000004</v>
      </c>
      <c r="I4864" s="831"/>
      <c r="J4864" s="832">
        <v>2.7201</v>
      </c>
      <c r="K4864" s="832"/>
      <c r="L4864" s="833"/>
    </row>
    <row r="4865" spans="1:12" ht="24" customHeight="1">
      <c r="A4865" s="664" t="s">
        <v>14073</v>
      </c>
      <c r="B4865" s="660" t="s">
        <v>14144</v>
      </c>
      <c r="C4865" s="659" t="s">
        <v>7</v>
      </c>
      <c r="D4865" s="659" t="s">
        <v>10168</v>
      </c>
      <c r="E4865" s="661" t="s">
        <v>26</v>
      </c>
      <c r="F4865" s="831" t="s">
        <v>15055</v>
      </c>
      <c r="G4865" s="831"/>
      <c r="H4865" s="831">
        <v>0.66748989999999997</v>
      </c>
      <c r="I4865" s="831"/>
      <c r="J4865" s="832">
        <v>3.4508999999999999</v>
      </c>
      <c r="K4865" s="832"/>
      <c r="L4865" s="833"/>
    </row>
    <row r="4866" spans="1:12" ht="17.100000000000001" customHeight="1">
      <c r="A4866" s="645"/>
      <c r="B4866" s="643"/>
      <c r="C4866" s="643"/>
      <c r="D4866" s="643"/>
      <c r="E4866" s="643"/>
      <c r="F4866" s="643"/>
      <c r="G4866" s="643"/>
      <c r="H4866" s="643"/>
      <c r="I4866" s="643"/>
      <c r="J4866" s="643" t="s">
        <v>14990</v>
      </c>
      <c r="K4866" s="643"/>
      <c r="L4866" s="646" t="s">
        <v>15426</v>
      </c>
    </row>
    <row r="4867" spans="1:12">
      <c r="A4867" s="827" t="s">
        <v>14071</v>
      </c>
      <c r="B4867" s="828"/>
      <c r="C4867" s="828"/>
      <c r="D4867" s="828"/>
      <c r="E4867" s="828"/>
      <c r="F4867" s="828"/>
      <c r="G4867" s="828"/>
      <c r="H4867" s="828"/>
      <c r="I4867" s="641"/>
      <c r="J4867" s="641"/>
      <c r="K4867" s="641"/>
      <c r="L4867" s="642"/>
    </row>
    <row r="4868" spans="1:12" ht="17.100000000000001" customHeight="1">
      <c r="A4868" s="640" t="s">
        <v>14994</v>
      </c>
      <c r="B4868" s="643" t="s">
        <v>14089</v>
      </c>
      <c r="C4868" s="641" t="s">
        <v>14088</v>
      </c>
      <c r="D4868" s="641" t="s">
        <v>14087</v>
      </c>
      <c r="E4868" s="644" t="s">
        <v>14085</v>
      </c>
      <c r="F4868" s="829" t="s">
        <v>14083</v>
      </c>
      <c r="G4868" s="829"/>
      <c r="H4868" s="829" t="s">
        <v>14993</v>
      </c>
      <c r="I4868" s="829"/>
      <c r="J4868" s="829" t="s">
        <v>14082</v>
      </c>
      <c r="K4868" s="829"/>
      <c r="L4868" s="830"/>
    </row>
    <row r="4869" spans="1:12" ht="24" customHeight="1">
      <c r="A4869" s="664" t="s">
        <v>14073</v>
      </c>
      <c r="B4869" s="660" t="s">
        <v>14866</v>
      </c>
      <c r="C4869" s="659" t="s">
        <v>7</v>
      </c>
      <c r="D4869" s="659" t="s">
        <v>6954</v>
      </c>
      <c r="E4869" s="661" t="s">
        <v>14118</v>
      </c>
      <c r="F4869" s="831" t="s">
        <v>15590</v>
      </c>
      <c r="G4869" s="831"/>
      <c r="H4869" s="831">
        <v>1.25</v>
      </c>
      <c r="I4869" s="831"/>
      <c r="J4869" s="832">
        <v>11.9</v>
      </c>
      <c r="K4869" s="832"/>
      <c r="L4869" s="833"/>
    </row>
    <row r="4870" spans="1:12" ht="48" customHeight="1">
      <c r="A4870" s="664" t="s">
        <v>14073</v>
      </c>
      <c r="B4870" s="660" t="s">
        <v>14332</v>
      </c>
      <c r="C4870" s="659" t="s">
        <v>7</v>
      </c>
      <c r="D4870" s="659" t="s">
        <v>8831</v>
      </c>
      <c r="E4870" s="661" t="s">
        <v>49</v>
      </c>
      <c r="F4870" s="831" t="s">
        <v>15425</v>
      </c>
      <c r="G4870" s="831"/>
      <c r="H4870" s="831">
        <v>6.9999999999999997E-7</v>
      </c>
      <c r="I4870" s="831"/>
      <c r="J4870" s="832">
        <v>3.5000000000000003E-2</v>
      </c>
      <c r="K4870" s="832"/>
      <c r="L4870" s="833"/>
    </row>
    <row r="4871" spans="1:12" ht="24" customHeight="1">
      <c r="A4871" s="664" t="s">
        <v>14073</v>
      </c>
      <c r="B4871" s="660" t="s">
        <v>14156</v>
      </c>
      <c r="C4871" s="659" t="s">
        <v>7</v>
      </c>
      <c r="D4871" s="659" t="s">
        <v>6686</v>
      </c>
      <c r="E4871" s="661" t="s">
        <v>82</v>
      </c>
      <c r="F4871" s="831" t="s">
        <v>15225</v>
      </c>
      <c r="G4871" s="831"/>
      <c r="H4871" s="831">
        <v>0.1927287</v>
      </c>
      <c r="I4871" s="831"/>
      <c r="J4871" s="832">
        <v>0.74590000000000001</v>
      </c>
      <c r="K4871" s="832"/>
      <c r="L4871" s="833"/>
    </row>
    <row r="4872" spans="1:12" ht="24" customHeight="1">
      <c r="A4872" s="664" t="s">
        <v>14073</v>
      </c>
      <c r="B4872" s="660" t="s">
        <v>14185</v>
      </c>
      <c r="C4872" s="659" t="s">
        <v>7</v>
      </c>
      <c r="D4872" s="659" t="s">
        <v>6687</v>
      </c>
      <c r="E4872" s="661" t="s">
        <v>82</v>
      </c>
      <c r="F4872" s="831" t="s">
        <v>15177</v>
      </c>
      <c r="G4872" s="831"/>
      <c r="H4872" s="831">
        <v>0.28188180000000002</v>
      </c>
      <c r="I4872" s="831"/>
      <c r="J4872" s="832">
        <v>1.3164</v>
      </c>
      <c r="K4872" s="832"/>
      <c r="L4872" s="833"/>
    </row>
    <row r="4873" spans="1:12" ht="17.100000000000001" customHeight="1">
      <c r="A4873" s="645"/>
      <c r="B4873" s="643"/>
      <c r="C4873" s="643"/>
      <c r="D4873" s="643"/>
      <c r="E4873" s="643"/>
      <c r="F4873" s="643"/>
      <c r="G4873" s="643"/>
      <c r="H4873" s="643"/>
      <c r="I4873" s="643"/>
      <c r="J4873" s="643" t="s">
        <v>14990</v>
      </c>
      <c r="K4873" s="643"/>
      <c r="L4873" s="646" t="s">
        <v>15589</v>
      </c>
    </row>
    <row r="4874" spans="1:12">
      <c r="A4874" s="827" t="s">
        <v>14094</v>
      </c>
      <c r="B4874" s="828"/>
      <c r="C4874" s="828"/>
      <c r="D4874" s="828"/>
      <c r="E4874" s="828"/>
      <c r="F4874" s="828"/>
      <c r="G4874" s="828"/>
      <c r="H4874" s="828"/>
      <c r="I4874" s="641"/>
      <c r="J4874" s="641"/>
      <c r="K4874" s="641"/>
      <c r="L4874" s="642"/>
    </row>
    <row r="4875" spans="1:12" ht="17.100000000000001" customHeight="1">
      <c r="A4875" s="640" t="s">
        <v>14994</v>
      </c>
      <c r="B4875" s="643" t="s">
        <v>14089</v>
      </c>
      <c r="C4875" s="641" t="s">
        <v>14088</v>
      </c>
      <c r="D4875" s="641" t="s">
        <v>14087</v>
      </c>
      <c r="E4875" s="644" t="s">
        <v>14085</v>
      </c>
      <c r="F4875" s="829" t="s">
        <v>14083</v>
      </c>
      <c r="G4875" s="829"/>
      <c r="H4875" s="829" t="s">
        <v>14993</v>
      </c>
      <c r="I4875" s="829"/>
      <c r="J4875" s="829" t="s">
        <v>14082</v>
      </c>
      <c r="K4875" s="829"/>
      <c r="L4875" s="830"/>
    </row>
    <row r="4876" spans="1:12" ht="24" customHeight="1">
      <c r="A4876" s="664" t="s">
        <v>14073</v>
      </c>
      <c r="B4876" s="660" t="s">
        <v>14095</v>
      </c>
      <c r="C4876" s="659" t="s">
        <v>7</v>
      </c>
      <c r="D4876" s="659" t="s">
        <v>11736</v>
      </c>
      <c r="E4876" s="661" t="s">
        <v>26</v>
      </c>
      <c r="F4876" s="831" t="s">
        <v>14996</v>
      </c>
      <c r="G4876" s="831"/>
      <c r="H4876" s="831">
        <v>1.1945665999999999</v>
      </c>
      <c r="I4876" s="831"/>
      <c r="J4876" s="832">
        <v>0.84809999999999997</v>
      </c>
      <c r="K4876" s="832"/>
      <c r="L4876" s="833"/>
    </row>
    <row r="4877" spans="1:12" ht="17.100000000000001" customHeight="1">
      <c r="A4877" s="645"/>
      <c r="B4877" s="643"/>
      <c r="C4877" s="643"/>
      <c r="D4877" s="643"/>
      <c r="E4877" s="643"/>
      <c r="F4877" s="643"/>
      <c r="G4877" s="643"/>
      <c r="H4877" s="643"/>
      <c r="I4877" s="643"/>
      <c r="J4877" s="643" t="s">
        <v>14990</v>
      </c>
      <c r="K4877" s="643"/>
      <c r="L4877" s="646" t="s">
        <v>15423</v>
      </c>
    </row>
    <row r="4878" spans="1:12">
      <c r="A4878" s="827" t="s">
        <v>14096</v>
      </c>
      <c r="B4878" s="828"/>
      <c r="C4878" s="828"/>
      <c r="D4878" s="828"/>
      <c r="E4878" s="828"/>
      <c r="F4878" s="828"/>
      <c r="G4878" s="828"/>
      <c r="H4878" s="828"/>
      <c r="I4878" s="641"/>
      <c r="J4878" s="641"/>
      <c r="K4878" s="641"/>
      <c r="L4878" s="642"/>
    </row>
    <row r="4879" spans="1:12" ht="17.100000000000001" customHeight="1">
      <c r="A4879" s="640" t="s">
        <v>14994</v>
      </c>
      <c r="B4879" s="643" t="s">
        <v>14089</v>
      </c>
      <c r="C4879" s="641" t="s">
        <v>14088</v>
      </c>
      <c r="D4879" s="641" t="s">
        <v>14087</v>
      </c>
      <c r="E4879" s="644" t="s">
        <v>14085</v>
      </c>
      <c r="F4879" s="829" t="s">
        <v>14083</v>
      </c>
      <c r="G4879" s="829"/>
      <c r="H4879" s="829" t="s">
        <v>14993</v>
      </c>
      <c r="I4879" s="829"/>
      <c r="J4879" s="829" t="s">
        <v>14082</v>
      </c>
      <c r="K4879" s="829"/>
      <c r="L4879" s="830"/>
    </row>
    <row r="4880" spans="1:12" ht="24" customHeight="1">
      <c r="A4880" s="664" t="s">
        <v>14073</v>
      </c>
      <c r="B4880" s="660" t="s">
        <v>14097</v>
      </c>
      <c r="C4880" s="659" t="s">
        <v>7</v>
      </c>
      <c r="D4880" s="659" t="s">
        <v>11676</v>
      </c>
      <c r="E4880" s="661" t="s">
        <v>26</v>
      </c>
      <c r="F4880" s="831" t="s">
        <v>14995</v>
      </c>
      <c r="G4880" s="831"/>
      <c r="H4880" s="831">
        <v>1.1945665999999999</v>
      </c>
      <c r="I4880" s="831"/>
      <c r="J4880" s="832">
        <v>8.3599999999999994E-2</v>
      </c>
      <c r="K4880" s="832"/>
      <c r="L4880" s="833"/>
    </row>
    <row r="4881" spans="1:12" ht="17.100000000000001" customHeight="1">
      <c r="A4881" s="645"/>
      <c r="B4881" s="643"/>
      <c r="C4881" s="643"/>
      <c r="D4881" s="643"/>
      <c r="E4881" s="643"/>
      <c r="F4881" s="643"/>
      <c r="G4881" s="643"/>
      <c r="H4881" s="643"/>
      <c r="I4881" s="643"/>
      <c r="J4881" s="643" t="s">
        <v>14990</v>
      </c>
      <c r="K4881" s="643"/>
      <c r="L4881" s="646" t="s">
        <v>15422</v>
      </c>
    </row>
    <row r="4882" spans="1:12">
      <c r="A4882" s="827" t="s">
        <v>14100</v>
      </c>
      <c r="B4882" s="828"/>
      <c r="C4882" s="828"/>
      <c r="D4882" s="828"/>
      <c r="E4882" s="828"/>
      <c r="F4882" s="828"/>
      <c r="G4882" s="828"/>
      <c r="H4882" s="828"/>
      <c r="I4882" s="641"/>
      <c r="J4882" s="641"/>
      <c r="K4882" s="641"/>
      <c r="L4882" s="642"/>
    </row>
    <row r="4883" spans="1:12" ht="17.100000000000001" customHeight="1">
      <c r="A4883" s="640" t="s">
        <v>14994</v>
      </c>
      <c r="B4883" s="643" t="s">
        <v>14089</v>
      </c>
      <c r="C4883" s="641" t="s">
        <v>14088</v>
      </c>
      <c r="D4883" s="641" t="s">
        <v>14087</v>
      </c>
      <c r="E4883" s="644" t="s">
        <v>14085</v>
      </c>
      <c r="F4883" s="829" t="s">
        <v>14083</v>
      </c>
      <c r="G4883" s="829"/>
      <c r="H4883" s="829" t="s">
        <v>14993</v>
      </c>
      <c r="I4883" s="829"/>
      <c r="J4883" s="829" t="s">
        <v>14082</v>
      </c>
      <c r="K4883" s="829"/>
      <c r="L4883" s="830"/>
    </row>
    <row r="4884" spans="1:12" ht="24" customHeight="1">
      <c r="A4884" s="664" t="s">
        <v>14073</v>
      </c>
      <c r="B4884" s="660" t="s">
        <v>14103</v>
      </c>
      <c r="C4884" s="659" t="s">
        <v>7</v>
      </c>
      <c r="D4884" s="659" t="s">
        <v>11501</v>
      </c>
      <c r="E4884" s="661" t="s">
        <v>26</v>
      </c>
      <c r="F4884" s="831" t="s">
        <v>14992</v>
      </c>
      <c r="G4884" s="831"/>
      <c r="H4884" s="831">
        <v>1.1945665999999999</v>
      </c>
      <c r="I4884" s="831"/>
      <c r="J4884" s="832">
        <v>2.6280000000000001</v>
      </c>
      <c r="K4884" s="832"/>
      <c r="L4884" s="833"/>
    </row>
    <row r="4885" spans="1:12" ht="24" customHeight="1">
      <c r="A4885" s="664" t="s">
        <v>14073</v>
      </c>
      <c r="B4885" s="660" t="s">
        <v>14101</v>
      </c>
      <c r="C4885" s="659" t="s">
        <v>7</v>
      </c>
      <c r="D4885" s="659" t="s">
        <v>11582</v>
      </c>
      <c r="E4885" s="661" t="s">
        <v>26</v>
      </c>
      <c r="F4885" s="831" t="s">
        <v>14991</v>
      </c>
      <c r="G4885" s="831"/>
      <c r="H4885" s="831">
        <v>1.1945665999999999</v>
      </c>
      <c r="I4885" s="831"/>
      <c r="J4885" s="832">
        <v>0.41810000000000003</v>
      </c>
      <c r="K4885" s="832"/>
      <c r="L4885" s="833"/>
    </row>
    <row r="4886" spans="1:12" ht="17.100000000000001" customHeight="1">
      <c r="A4886" s="645"/>
      <c r="B4886" s="643"/>
      <c r="C4886" s="643"/>
      <c r="D4886" s="643"/>
      <c r="E4886" s="643"/>
      <c r="F4886" s="643"/>
      <c r="G4886" s="643"/>
      <c r="H4886" s="643"/>
      <c r="I4886" s="643"/>
      <c r="J4886" s="643" t="s">
        <v>14990</v>
      </c>
      <c r="K4886" s="643"/>
      <c r="L4886" s="646" t="s">
        <v>15421</v>
      </c>
    </row>
    <row r="4887" spans="1:12" ht="17.100000000000001" customHeight="1">
      <c r="A4887" s="640" t="s">
        <v>14988</v>
      </c>
      <c r="B4887" s="641"/>
      <c r="C4887" s="641"/>
      <c r="D4887" s="641"/>
      <c r="E4887" s="641"/>
      <c r="F4887" s="641"/>
      <c r="G4887" s="641"/>
      <c r="H4887" s="641"/>
      <c r="I4887" s="641"/>
      <c r="J4887" s="641"/>
      <c r="K4887" s="641"/>
      <c r="L4887" s="642"/>
    </row>
    <row r="4888" spans="1:12" ht="17.100000000000001" customHeight="1">
      <c r="A4888" s="645"/>
      <c r="B4888" s="643"/>
      <c r="C4888" s="643"/>
      <c r="D4888" s="643"/>
      <c r="E4888" s="643"/>
      <c r="F4888" s="643"/>
      <c r="G4888" s="643"/>
      <c r="H4888" s="643"/>
      <c r="I4888" s="643"/>
      <c r="J4888" s="643" t="s">
        <v>14987</v>
      </c>
      <c r="K4888" s="643"/>
      <c r="L4888" s="646" t="s">
        <v>15588</v>
      </c>
    </row>
    <row r="4889" spans="1:12" ht="17.100000000000001" customHeight="1">
      <c r="A4889" s="645"/>
      <c r="B4889" s="643"/>
      <c r="C4889" s="643"/>
      <c r="D4889" s="643"/>
      <c r="E4889" s="643"/>
      <c r="F4889" s="643"/>
      <c r="G4889" s="643"/>
      <c r="H4889" s="643"/>
      <c r="I4889" s="643"/>
      <c r="J4889" s="643" t="s">
        <v>14985</v>
      </c>
      <c r="K4889" s="643" t="s">
        <v>14984</v>
      </c>
      <c r="L4889" s="646" t="s">
        <v>15587</v>
      </c>
    </row>
    <row r="4890" spans="1:12" ht="17.100000000000001" customHeight="1">
      <c r="A4890" s="645"/>
      <c r="B4890" s="643"/>
      <c r="C4890" s="643"/>
      <c r="D4890" s="643"/>
      <c r="E4890" s="643"/>
      <c r="F4890" s="643"/>
      <c r="G4890" s="643"/>
      <c r="H4890" s="643"/>
      <c r="I4890" s="643"/>
      <c r="J4890" s="643" t="s">
        <v>14982</v>
      </c>
      <c r="K4890" s="643"/>
      <c r="L4890" s="646" t="s">
        <v>15586</v>
      </c>
    </row>
    <row r="4891" spans="1:12" ht="17.100000000000001" customHeight="1">
      <c r="A4891" s="645"/>
      <c r="B4891" s="643"/>
      <c r="C4891" s="643"/>
      <c r="D4891" s="643"/>
      <c r="E4891" s="643"/>
      <c r="F4891" s="643"/>
      <c r="G4891" s="643"/>
      <c r="H4891" s="643"/>
      <c r="I4891" s="643"/>
      <c r="J4891" s="643" t="s">
        <v>14980</v>
      </c>
      <c r="K4891" s="643" t="s">
        <v>14873</v>
      </c>
      <c r="L4891" s="646" t="s">
        <v>15585</v>
      </c>
    </row>
    <row r="4892" spans="1:12" ht="17.100000000000001" customHeight="1">
      <c r="A4892" s="645"/>
      <c r="B4892" s="643"/>
      <c r="C4892" s="643"/>
      <c r="D4892" s="643"/>
      <c r="E4892" s="643"/>
      <c r="F4892" s="643"/>
      <c r="G4892" s="643"/>
      <c r="H4892" s="643"/>
      <c r="I4892" s="643"/>
      <c r="J4892" s="643" t="s">
        <v>14978</v>
      </c>
      <c r="K4892" s="643"/>
      <c r="L4892" s="646" t="s">
        <v>15584</v>
      </c>
    </row>
    <row r="4893" spans="1:12" ht="30" customHeight="1">
      <c r="A4893" s="647"/>
      <c r="B4893" s="644"/>
      <c r="C4893" s="644"/>
      <c r="D4893" s="644"/>
      <c r="E4893" s="644"/>
      <c r="F4893" s="644"/>
      <c r="G4893" s="644"/>
      <c r="H4893" s="644"/>
      <c r="I4893" s="644"/>
      <c r="J4893" s="644"/>
      <c r="K4893" s="644"/>
      <c r="L4893" s="648"/>
    </row>
    <row r="4894" spans="1:12" ht="36" customHeight="1">
      <c r="A4894" s="662" t="s">
        <v>15583</v>
      </c>
      <c r="B4894" s="657" t="s">
        <v>14503</v>
      </c>
      <c r="C4894" s="656" t="s">
        <v>7</v>
      </c>
      <c r="D4894" s="656" t="s">
        <v>751</v>
      </c>
      <c r="E4894" s="658" t="s">
        <v>14118</v>
      </c>
      <c r="F4894" s="657"/>
      <c r="G4894" s="657"/>
      <c r="H4894" s="657"/>
      <c r="I4894" s="657"/>
      <c r="J4894" s="657"/>
      <c r="K4894" s="657"/>
      <c r="L4894" s="663"/>
    </row>
    <row r="4895" spans="1:12">
      <c r="A4895" s="827" t="s">
        <v>14098</v>
      </c>
      <c r="B4895" s="828"/>
      <c r="C4895" s="828"/>
      <c r="D4895" s="828"/>
      <c r="E4895" s="828"/>
      <c r="F4895" s="828"/>
      <c r="G4895" s="828"/>
      <c r="H4895" s="828"/>
      <c r="I4895" s="641"/>
      <c r="J4895" s="641"/>
      <c r="K4895" s="641"/>
      <c r="L4895" s="642"/>
    </row>
    <row r="4896" spans="1:12" ht="17.100000000000001" customHeight="1">
      <c r="A4896" s="640" t="s">
        <v>14994</v>
      </c>
      <c r="B4896" s="643" t="s">
        <v>14089</v>
      </c>
      <c r="C4896" s="641" t="s">
        <v>14088</v>
      </c>
      <c r="D4896" s="641" t="s">
        <v>14087</v>
      </c>
      <c r="E4896" s="644" t="s">
        <v>14085</v>
      </c>
      <c r="F4896" s="829" t="s">
        <v>14083</v>
      </c>
      <c r="G4896" s="829"/>
      <c r="H4896" s="829" t="s">
        <v>14993</v>
      </c>
      <c r="I4896" s="829"/>
      <c r="J4896" s="829" t="s">
        <v>14082</v>
      </c>
      <c r="K4896" s="829"/>
      <c r="L4896" s="830"/>
    </row>
    <row r="4897" spans="1:12" ht="24" customHeight="1">
      <c r="A4897" s="664" t="s">
        <v>14073</v>
      </c>
      <c r="B4897" s="660" t="s">
        <v>14130</v>
      </c>
      <c r="C4897" s="659" t="s">
        <v>7</v>
      </c>
      <c r="D4897" s="659" t="s">
        <v>11560</v>
      </c>
      <c r="E4897" s="661" t="s">
        <v>26</v>
      </c>
      <c r="F4897" s="831" t="s">
        <v>15082</v>
      </c>
      <c r="G4897" s="831"/>
      <c r="H4897" s="831">
        <v>2.2530617999999998</v>
      </c>
      <c r="I4897" s="831"/>
      <c r="J4897" s="832">
        <v>2.4333</v>
      </c>
      <c r="K4897" s="832"/>
      <c r="L4897" s="833"/>
    </row>
    <row r="4898" spans="1:12" ht="24" customHeight="1">
      <c r="A4898" s="664" t="s">
        <v>14073</v>
      </c>
      <c r="B4898" s="660" t="s">
        <v>14129</v>
      </c>
      <c r="C4898" s="659" t="s">
        <v>7</v>
      </c>
      <c r="D4898" s="659" t="s">
        <v>11586</v>
      </c>
      <c r="E4898" s="661" t="s">
        <v>26</v>
      </c>
      <c r="F4898" s="831" t="s">
        <v>15173</v>
      </c>
      <c r="G4898" s="831"/>
      <c r="H4898" s="831">
        <v>2.2530617999999998</v>
      </c>
      <c r="I4898" s="831"/>
      <c r="J4898" s="832">
        <v>0.76600000000000001</v>
      </c>
      <c r="K4898" s="832"/>
      <c r="L4898" s="833"/>
    </row>
    <row r="4899" spans="1:12" ht="24" customHeight="1">
      <c r="A4899" s="664" t="s">
        <v>14073</v>
      </c>
      <c r="B4899" s="660" t="s">
        <v>14102</v>
      </c>
      <c r="C4899" s="659" t="s">
        <v>7</v>
      </c>
      <c r="D4899" s="659" t="s">
        <v>11571</v>
      </c>
      <c r="E4899" s="661" t="s">
        <v>26</v>
      </c>
      <c r="F4899" s="831" t="s">
        <v>15001</v>
      </c>
      <c r="G4899" s="831"/>
      <c r="H4899" s="831">
        <v>0.25966139999999999</v>
      </c>
      <c r="I4899" s="831"/>
      <c r="J4899" s="832">
        <v>0.24929999999999999</v>
      </c>
      <c r="K4899" s="832"/>
      <c r="L4899" s="833"/>
    </row>
    <row r="4900" spans="1:12" ht="24" customHeight="1">
      <c r="A4900" s="664" t="s">
        <v>14073</v>
      </c>
      <c r="B4900" s="660" t="s">
        <v>14099</v>
      </c>
      <c r="C4900" s="659" t="s">
        <v>7</v>
      </c>
      <c r="D4900" s="659" t="s">
        <v>11597</v>
      </c>
      <c r="E4900" s="661" t="s">
        <v>26</v>
      </c>
      <c r="F4900" s="831" t="s">
        <v>15000</v>
      </c>
      <c r="G4900" s="831"/>
      <c r="H4900" s="831">
        <v>0.25966139999999999</v>
      </c>
      <c r="I4900" s="831"/>
      <c r="J4900" s="832">
        <v>0.1298</v>
      </c>
      <c r="K4900" s="832"/>
      <c r="L4900" s="833"/>
    </row>
    <row r="4901" spans="1:12" ht="24" customHeight="1">
      <c r="A4901" s="664" t="s">
        <v>14073</v>
      </c>
      <c r="B4901" s="660" t="s">
        <v>14146</v>
      </c>
      <c r="C4901" s="659" t="s">
        <v>7</v>
      </c>
      <c r="D4901" s="659" t="s">
        <v>11575</v>
      </c>
      <c r="E4901" s="661" t="s">
        <v>26</v>
      </c>
      <c r="F4901" s="831" t="s">
        <v>15058</v>
      </c>
      <c r="G4901" s="831"/>
      <c r="H4901" s="831">
        <v>2.5127231999999999</v>
      </c>
      <c r="I4901" s="831"/>
      <c r="J4901" s="832">
        <v>2.5630000000000002</v>
      </c>
      <c r="K4901" s="832"/>
      <c r="L4901" s="833"/>
    </row>
    <row r="4902" spans="1:12" ht="24" customHeight="1">
      <c r="A4902" s="664" t="s">
        <v>14073</v>
      </c>
      <c r="B4902" s="660" t="s">
        <v>14145</v>
      </c>
      <c r="C4902" s="659" t="s">
        <v>7</v>
      </c>
      <c r="D4902" s="659" t="s">
        <v>11601</v>
      </c>
      <c r="E4902" s="661" t="s">
        <v>26</v>
      </c>
      <c r="F4902" s="831" t="s">
        <v>15057</v>
      </c>
      <c r="G4902" s="831"/>
      <c r="H4902" s="831">
        <v>2.5127231999999999</v>
      </c>
      <c r="I4902" s="831"/>
      <c r="J4902" s="832">
        <v>0.95479999999999998</v>
      </c>
      <c r="K4902" s="832"/>
      <c r="L4902" s="833"/>
    </row>
    <row r="4903" spans="1:12" ht="17.100000000000001" customHeight="1">
      <c r="A4903" s="645"/>
      <c r="B4903" s="643"/>
      <c r="C4903" s="643"/>
      <c r="D4903" s="643"/>
      <c r="E4903" s="643"/>
      <c r="F4903" s="643"/>
      <c r="G4903" s="643"/>
      <c r="H4903" s="643"/>
      <c r="I4903" s="643"/>
      <c r="J4903" s="643" t="s">
        <v>14990</v>
      </c>
      <c r="K4903" s="643"/>
      <c r="L4903" s="646" t="s">
        <v>15582</v>
      </c>
    </row>
    <row r="4904" spans="1:12">
      <c r="A4904" s="827" t="s">
        <v>14092</v>
      </c>
      <c r="B4904" s="828"/>
      <c r="C4904" s="828"/>
      <c r="D4904" s="828"/>
      <c r="E4904" s="828"/>
      <c r="F4904" s="828"/>
      <c r="G4904" s="828"/>
      <c r="H4904" s="828"/>
      <c r="I4904" s="641"/>
      <c r="J4904" s="641"/>
      <c r="K4904" s="641"/>
      <c r="L4904" s="642"/>
    </row>
    <row r="4905" spans="1:12" ht="17.100000000000001" customHeight="1">
      <c r="A4905" s="640" t="s">
        <v>14994</v>
      </c>
      <c r="B4905" s="643" t="s">
        <v>14089</v>
      </c>
      <c r="C4905" s="641" t="s">
        <v>14088</v>
      </c>
      <c r="D4905" s="641" t="s">
        <v>14087</v>
      </c>
      <c r="E4905" s="644" t="s">
        <v>14085</v>
      </c>
      <c r="F4905" s="829" t="s">
        <v>14083</v>
      </c>
      <c r="G4905" s="829"/>
      <c r="H4905" s="829" t="s">
        <v>14993</v>
      </c>
      <c r="I4905" s="829"/>
      <c r="J4905" s="829" t="s">
        <v>14082</v>
      </c>
      <c r="K4905" s="829"/>
      <c r="L4905" s="830"/>
    </row>
    <row r="4906" spans="1:12" ht="24" customHeight="1">
      <c r="A4906" s="664" t="s">
        <v>14073</v>
      </c>
      <c r="B4906" s="660" t="s">
        <v>14284</v>
      </c>
      <c r="C4906" s="659" t="s">
        <v>7</v>
      </c>
      <c r="D4906" s="659" t="s">
        <v>5859</v>
      </c>
      <c r="E4906" s="661" t="s">
        <v>26</v>
      </c>
      <c r="F4906" s="831" t="s">
        <v>14998</v>
      </c>
      <c r="G4906" s="831"/>
      <c r="H4906" s="831">
        <v>2.27129</v>
      </c>
      <c r="I4906" s="831"/>
      <c r="J4906" s="832">
        <v>15.785500000000001</v>
      </c>
      <c r="K4906" s="832"/>
      <c r="L4906" s="833"/>
    </row>
    <row r="4907" spans="1:12" ht="24" customHeight="1">
      <c r="A4907" s="664" t="s">
        <v>14073</v>
      </c>
      <c r="B4907" s="660" t="s">
        <v>14210</v>
      </c>
      <c r="C4907" s="659" t="s">
        <v>7</v>
      </c>
      <c r="D4907" s="659" t="s">
        <v>6795</v>
      </c>
      <c r="E4907" s="661" t="s">
        <v>26</v>
      </c>
      <c r="F4907" s="831" t="s">
        <v>14998</v>
      </c>
      <c r="G4907" s="831"/>
      <c r="H4907" s="831">
        <v>0.26350220000000002</v>
      </c>
      <c r="I4907" s="831"/>
      <c r="J4907" s="832">
        <v>1.8312999999999999</v>
      </c>
      <c r="K4907" s="832"/>
      <c r="L4907" s="833"/>
    </row>
    <row r="4908" spans="1:12" ht="24" customHeight="1">
      <c r="A4908" s="664" t="s">
        <v>14073</v>
      </c>
      <c r="B4908" s="660" t="s">
        <v>14144</v>
      </c>
      <c r="C4908" s="659" t="s">
        <v>7</v>
      </c>
      <c r="D4908" s="659" t="s">
        <v>10168</v>
      </c>
      <c r="E4908" s="661" t="s">
        <v>26</v>
      </c>
      <c r="F4908" s="831" t="s">
        <v>15055</v>
      </c>
      <c r="G4908" s="831"/>
      <c r="H4908" s="831">
        <v>2.5498905999999999</v>
      </c>
      <c r="I4908" s="831"/>
      <c r="J4908" s="832">
        <v>13.1829</v>
      </c>
      <c r="K4908" s="832"/>
      <c r="L4908" s="833"/>
    </row>
    <row r="4909" spans="1:12" ht="17.100000000000001" customHeight="1">
      <c r="A4909" s="645"/>
      <c r="B4909" s="643"/>
      <c r="C4909" s="643"/>
      <c r="D4909" s="643"/>
      <c r="E4909" s="643"/>
      <c r="F4909" s="643"/>
      <c r="G4909" s="643"/>
      <c r="H4909" s="643"/>
      <c r="I4909" s="643"/>
      <c r="J4909" s="643" t="s">
        <v>14990</v>
      </c>
      <c r="K4909" s="643"/>
      <c r="L4909" s="646" t="s">
        <v>15581</v>
      </c>
    </row>
    <row r="4910" spans="1:12">
      <c r="A4910" s="827" t="s">
        <v>14071</v>
      </c>
      <c r="B4910" s="828"/>
      <c r="C4910" s="828"/>
      <c r="D4910" s="828"/>
      <c r="E4910" s="828"/>
      <c r="F4910" s="828"/>
      <c r="G4910" s="828"/>
      <c r="H4910" s="828"/>
      <c r="I4910" s="641"/>
      <c r="J4910" s="641"/>
      <c r="K4910" s="641"/>
      <c r="L4910" s="642"/>
    </row>
    <row r="4911" spans="1:12" ht="17.100000000000001" customHeight="1">
      <c r="A4911" s="640" t="s">
        <v>14994</v>
      </c>
      <c r="B4911" s="643" t="s">
        <v>14089</v>
      </c>
      <c r="C4911" s="641" t="s">
        <v>14088</v>
      </c>
      <c r="D4911" s="641" t="s">
        <v>14087</v>
      </c>
      <c r="E4911" s="644" t="s">
        <v>14085</v>
      </c>
      <c r="F4911" s="829" t="s">
        <v>14083</v>
      </c>
      <c r="G4911" s="829"/>
      <c r="H4911" s="829" t="s">
        <v>14993</v>
      </c>
      <c r="I4911" s="829"/>
      <c r="J4911" s="829" t="s">
        <v>14082</v>
      </c>
      <c r="K4911" s="829"/>
      <c r="L4911" s="830"/>
    </row>
    <row r="4912" spans="1:12" ht="36" customHeight="1">
      <c r="A4912" s="664" t="s">
        <v>14073</v>
      </c>
      <c r="B4912" s="660" t="s">
        <v>14494</v>
      </c>
      <c r="C4912" s="659" t="s">
        <v>7</v>
      </c>
      <c r="D4912" s="659" t="s">
        <v>8417</v>
      </c>
      <c r="E4912" s="661" t="s">
        <v>14118</v>
      </c>
      <c r="F4912" s="831" t="s">
        <v>15568</v>
      </c>
      <c r="G4912" s="831"/>
      <c r="H4912" s="831">
        <v>1.2130000000000001</v>
      </c>
      <c r="I4912" s="831"/>
      <c r="J4912" s="832">
        <v>422.3</v>
      </c>
      <c r="K4912" s="832"/>
      <c r="L4912" s="833"/>
    </row>
    <row r="4913" spans="1:12" ht="24" customHeight="1">
      <c r="A4913" s="664" t="s">
        <v>14073</v>
      </c>
      <c r="B4913" s="660" t="s">
        <v>14502</v>
      </c>
      <c r="C4913" s="659" t="s">
        <v>7</v>
      </c>
      <c r="D4913" s="659" t="s">
        <v>6771</v>
      </c>
      <c r="E4913" s="661" t="s">
        <v>18</v>
      </c>
      <c r="F4913" s="831" t="s">
        <v>15580</v>
      </c>
      <c r="G4913" s="831"/>
      <c r="H4913" s="831">
        <v>2.5</v>
      </c>
      <c r="I4913" s="831"/>
      <c r="J4913" s="832">
        <v>13.15</v>
      </c>
      <c r="K4913" s="832"/>
      <c r="L4913" s="833"/>
    </row>
    <row r="4914" spans="1:12" ht="24" customHeight="1">
      <c r="A4914" s="664" t="s">
        <v>14073</v>
      </c>
      <c r="B4914" s="660" t="s">
        <v>14200</v>
      </c>
      <c r="C4914" s="659" t="s">
        <v>7</v>
      </c>
      <c r="D4914" s="659" t="s">
        <v>11674</v>
      </c>
      <c r="E4914" s="661" t="s">
        <v>18</v>
      </c>
      <c r="F4914" s="831" t="s">
        <v>15190</v>
      </c>
      <c r="G4914" s="831"/>
      <c r="H4914" s="831">
        <v>2</v>
      </c>
      <c r="I4914" s="831"/>
      <c r="J4914" s="832">
        <v>4</v>
      </c>
      <c r="K4914" s="832"/>
      <c r="L4914" s="833"/>
    </row>
    <row r="4915" spans="1:12" ht="17.100000000000001" customHeight="1">
      <c r="A4915" s="645"/>
      <c r="B4915" s="643"/>
      <c r="C4915" s="643"/>
      <c r="D4915" s="643"/>
      <c r="E4915" s="643"/>
      <c r="F4915" s="643"/>
      <c r="G4915" s="643"/>
      <c r="H4915" s="643"/>
      <c r="I4915" s="643"/>
      <c r="J4915" s="643" t="s">
        <v>14990</v>
      </c>
      <c r="K4915" s="643"/>
      <c r="L4915" s="646" t="s">
        <v>15579</v>
      </c>
    </row>
    <row r="4916" spans="1:12">
      <c r="A4916" s="827" t="s">
        <v>14094</v>
      </c>
      <c r="B4916" s="828"/>
      <c r="C4916" s="828"/>
      <c r="D4916" s="828"/>
      <c r="E4916" s="828"/>
      <c r="F4916" s="828"/>
      <c r="G4916" s="828"/>
      <c r="H4916" s="828"/>
      <c r="I4916" s="641"/>
      <c r="J4916" s="641"/>
      <c r="K4916" s="641"/>
      <c r="L4916" s="642"/>
    </row>
    <row r="4917" spans="1:12" ht="17.100000000000001" customHeight="1">
      <c r="A4917" s="640" t="s">
        <v>14994</v>
      </c>
      <c r="B4917" s="643" t="s">
        <v>14089</v>
      </c>
      <c r="C4917" s="641" t="s">
        <v>14088</v>
      </c>
      <c r="D4917" s="641" t="s">
        <v>14087</v>
      </c>
      <c r="E4917" s="644" t="s">
        <v>14085</v>
      </c>
      <c r="F4917" s="829" t="s">
        <v>14083</v>
      </c>
      <c r="G4917" s="829"/>
      <c r="H4917" s="829" t="s">
        <v>14993</v>
      </c>
      <c r="I4917" s="829"/>
      <c r="J4917" s="829" t="s">
        <v>14082</v>
      </c>
      <c r="K4917" s="829"/>
      <c r="L4917" s="830"/>
    </row>
    <row r="4918" spans="1:12" ht="24" customHeight="1">
      <c r="A4918" s="664" t="s">
        <v>14073</v>
      </c>
      <c r="B4918" s="660" t="s">
        <v>14095</v>
      </c>
      <c r="C4918" s="659" t="s">
        <v>7</v>
      </c>
      <c r="D4918" s="659" t="s">
        <v>11736</v>
      </c>
      <c r="E4918" s="661" t="s">
        <v>26</v>
      </c>
      <c r="F4918" s="831" t="s">
        <v>14996</v>
      </c>
      <c r="G4918" s="831"/>
      <c r="H4918" s="831">
        <v>5.0254462999999996</v>
      </c>
      <c r="I4918" s="831"/>
      <c r="J4918" s="832">
        <v>3.5680999999999998</v>
      </c>
      <c r="K4918" s="832"/>
      <c r="L4918" s="833"/>
    </row>
    <row r="4919" spans="1:12" ht="17.100000000000001" customHeight="1">
      <c r="A4919" s="645"/>
      <c r="B4919" s="643"/>
      <c r="C4919" s="643"/>
      <c r="D4919" s="643"/>
      <c r="E4919" s="643"/>
      <c r="F4919" s="643"/>
      <c r="G4919" s="643"/>
      <c r="H4919" s="643"/>
      <c r="I4919" s="643"/>
      <c r="J4919" s="643" t="s">
        <v>14990</v>
      </c>
      <c r="K4919" s="643"/>
      <c r="L4919" s="646" t="s">
        <v>15578</v>
      </c>
    </row>
    <row r="4920" spans="1:12">
      <c r="A4920" s="827" t="s">
        <v>14096</v>
      </c>
      <c r="B4920" s="828"/>
      <c r="C4920" s="828"/>
      <c r="D4920" s="828"/>
      <c r="E4920" s="828"/>
      <c r="F4920" s="828"/>
      <c r="G4920" s="828"/>
      <c r="H4920" s="828"/>
      <c r="I4920" s="641"/>
      <c r="J4920" s="641"/>
      <c r="K4920" s="641"/>
      <c r="L4920" s="642"/>
    </row>
    <row r="4921" spans="1:12" ht="17.100000000000001" customHeight="1">
      <c r="A4921" s="640" t="s">
        <v>14994</v>
      </c>
      <c r="B4921" s="643" t="s">
        <v>14089</v>
      </c>
      <c r="C4921" s="641" t="s">
        <v>14088</v>
      </c>
      <c r="D4921" s="641" t="s">
        <v>14087</v>
      </c>
      <c r="E4921" s="644" t="s">
        <v>14085</v>
      </c>
      <c r="F4921" s="829" t="s">
        <v>14083</v>
      </c>
      <c r="G4921" s="829"/>
      <c r="H4921" s="829" t="s">
        <v>14993</v>
      </c>
      <c r="I4921" s="829"/>
      <c r="J4921" s="829" t="s">
        <v>14082</v>
      </c>
      <c r="K4921" s="829"/>
      <c r="L4921" s="830"/>
    </row>
    <row r="4922" spans="1:12" ht="24" customHeight="1">
      <c r="A4922" s="664" t="s">
        <v>14073</v>
      </c>
      <c r="B4922" s="660" t="s">
        <v>14097</v>
      </c>
      <c r="C4922" s="659" t="s">
        <v>7</v>
      </c>
      <c r="D4922" s="659" t="s">
        <v>11676</v>
      </c>
      <c r="E4922" s="661" t="s">
        <v>26</v>
      </c>
      <c r="F4922" s="831" t="s">
        <v>14995</v>
      </c>
      <c r="G4922" s="831"/>
      <c r="H4922" s="831">
        <v>5.0254462999999996</v>
      </c>
      <c r="I4922" s="831"/>
      <c r="J4922" s="832">
        <v>0.3518</v>
      </c>
      <c r="K4922" s="832"/>
      <c r="L4922" s="833"/>
    </row>
    <row r="4923" spans="1:12" ht="17.100000000000001" customHeight="1">
      <c r="A4923" s="645"/>
      <c r="B4923" s="643"/>
      <c r="C4923" s="643"/>
      <c r="D4923" s="643"/>
      <c r="E4923" s="643"/>
      <c r="F4923" s="643"/>
      <c r="G4923" s="643"/>
      <c r="H4923" s="643"/>
      <c r="I4923" s="643"/>
      <c r="J4923" s="643" t="s">
        <v>14990</v>
      </c>
      <c r="K4923" s="643"/>
      <c r="L4923" s="646" t="s">
        <v>14991</v>
      </c>
    </row>
    <row r="4924" spans="1:12">
      <c r="A4924" s="827" t="s">
        <v>14100</v>
      </c>
      <c r="B4924" s="828"/>
      <c r="C4924" s="828"/>
      <c r="D4924" s="828"/>
      <c r="E4924" s="828"/>
      <c r="F4924" s="828"/>
      <c r="G4924" s="828"/>
      <c r="H4924" s="828"/>
      <c r="I4924" s="641"/>
      <c r="J4924" s="641"/>
      <c r="K4924" s="641"/>
      <c r="L4924" s="642"/>
    </row>
    <row r="4925" spans="1:12" ht="17.100000000000001" customHeight="1">
      <c r="A4925" s="640" t="s">
        <v>14994</v>
      </c>
      <c r="B4925" s="643" t="s">
        <v>14089</v>
      </c>
      <c r="C4925" s="641" t="s">
        <v>14088</v>
      </c>
      <c r="D4925" s="641" t="s">
        <v>14087</v>
      </c>
      <c r="E4925" s="644" t="s">
        <v>14085</v>
      </c>
      <c r="F4925" s="829" t="s">
        <v>14083</v>
      </c>
      <c r="G4925" s="829"/>
      <c r="H4925" s="829" t="s">
        <v>14993</v>
      </c>
      <c r="I4925" s="829"/>
      <c r="J4925" s="829" t="s">
        <v>14082</v>
      </c>
      <c r="K4925" s="829"/>
      <c r="L4925" s="830"/>
    </row>
    <row r="4926" spans="1:12" ht="24" customHeight="1">
      <c r="A4926" s="664" t="s">
        <v>14073</v>
      </c>
      <c r="B4926" s="660" t="s">
        <v>14103</v>
      </c>
      <c r="C4926" s="659" t="s">
        <v>7</v>
      </c>
      <c r="D4926" s="659" t="s">
        <v>11501</v>
      </c>
      <c r="E4926" s="661" t="s">
        <v>26</v>
      </c>
      <c r="F4926" s="831" t="s">
        <v>14992</v>
      </c>
      <c r="G4926" s="831"/>
      <c r="H4926" s="831">
        <v>5.0254462999999996</v>
      </c>
      <c r="I4926" s="831"/>
      <c r="J4926" s="832">
        <v>11.055999999999999</v>
      </c>
      <c r="K4926" s="832"/>
      <c r="L4926" s="833"/>
    </row>
    <row r="4927" spans="1:12" ht="24" customHeight="1">
      <c r="A4927" s="664" t="s">
        <v>14073</v>
      </c>
      <c r="B4927" s="660" t="s">
        <v>14101</v>
      </c>
      <c r="C4927" s="659" t="s">
        <v>7</v>
      </c>
      <c r="D4927" s="659" t="s">
        <v>11582</v>
      </c>
      <c r="E4927" s="661" t="s">
        <v>26</v>
      </c>
      <c r="F4927" s="831" t="s">
        <v>14991</v>
      </c>
      <c r="G4927" s="831"/>
      <c r="H4927" s="831">
        <v>5.0254462999999996</v>
      </c>
      <c r="I4927" s="831"/>
      <c r="J4927" s="832">
        <v>1.7588999999999999</v>
      </c>
      <c r="K4927" s="832"/>
      <c r="L4927" s="833"/>
    </row>
    <row r="4928" spans="1:12" ht="17.100000000000001" customHeight="1">
      <c r="A4928" s="645"/>
      <c r="B4928" s="643"/>
      <c r="C4928" s="643"/>
      <c r="D4928" s="643"/>
      <c r="E4928" s="643"/>
      <c r="F4928" s="643"/>
      <c r="G4928" s="643"/>
      <c r="H4928" s="643"/>
      <c r="I4928" s="643"/>
      <c r="J4928" s="643" t="s">
        <v>14990</v>
      </c>
      <c r="K4928" s="643"/>
      <c r="L4928" s="646" t="s">
        <v>15577</v>
      </c>
    </row>
    <row r="4929" spans="1:12" ht="17.100000000000001" customHeight="1">
      <c r="A4929" s="640" t="s">
        <v>14988</v>
      </c>
      <c r="B4929" s="641"/>
      <c r="C4929" s="641"/>
      <c r="D4929" s="641"/>
      <c r="E4929" s="641"/>
      <c r="F4929" s="641"/>
      <c r="G4929" s="641"/>
      <c r="H4929" s="641"/>
      <c r="I4929" s="641"/>
      <c r="J4929" s="641"/>
      <c r="K4929" s="641"/>
      <c r="L4929" s="642"/>
    </row>
    <row r="4930" spans="1:12" ht="17.100000000000001" customHeight="1">
      <c r="A4930" s="645"/>
      <c r="B4930" s="643"/>
      <c r="C4930" s="643"/>
      <c r="D4930" s="643"/>
      <c r="E4930" s="643"/>
      <c r="F4930" s="643"/>
      <c r="G4930" s="643"/>
      <c r="H4930" s="643"/>
      <c r="I4930" s="643"/>
      <c r="J4930" s="643" t="s">
        <v>14987</v>
      </c>
      <c r="K4930" s="643"/>
      <c r="L4930" s="646" t="s">
        <v>15576</v>
      </c>
    </row>
    <row r="4931" spans="1:12" ht="17.100000000000001" customHeight="1">
      <c r="A4931" s="645"/>
      <c r="B4931" s="643"/>
      <c r="C4931" s="643"/>
      <c r="D4931" s="643"/>
      <c r="E4931" s="643"/>
      <c r="F4931" s="643"/>
      <c r="G4931" s="643"/>
      <c r="H4931" s="643"/>
      <c r="I4931" s="643"/>
      <c r="J4931" s="643" t="s">
        <v>14985</v>
      </c>
      <c r="K4931" s="643" t="s">
        <v>14984</v>
      </c>
      <c r="L4931" s="646" t="s">
        <v>15575</v>
      </c>
    </row>
    <row r="4932" spans="1:12" ht="17.100000000000001" customHeight="1">
      <c r="A4932" s="645"/>
      <c r="B4932" s="643"/>
      <c r="C4932" s="643"/>
      <c r="D4932" s="643"/>
      <c r="E4932" s="643"/>
      <c r="F4932" s="643"/>
      <c r="G4932" s="643"/>
      <c r="H4932" s="643"/>
      <c r="I4932" s="643"/>
      <c r="J4932" s="643" t="s">
        <v>14982</v>
      </c>
      <c r="K4932" s="643"/>
      <c r="L4932" s="646" t="s">
        <v>15574</v>
      </c>
    </row>
    <row r="4933" spans="1:12" ht="17.100000000000001" customHeight="1">
      <c r="A4933" s="645"/>
      <c r="B4933" s="643"/>
      <c r="C4933" s="643"/>
      <c r="D4933" s="643"/>
      <c r="E4933" s="643"/>
      <c r="F4933" s="643"/>
      <c r="G4933" s="643"/>
      <c r="H4933" s="643"/>
      <c r="I4933" s="643"/>
      <c r="J4933" s="643" t="s">
        <v>14980</v>
      </c>
      <c r="K4933" s="643" t="s">
        <v>14873</v>
      </c>
      <c r="L4933" s="646" t="s">
        <v>15573</v>
      </c>
    </row>
    <row r="4934" spans="1:12" ht="17.100000000000001" customHeight="1">
      <c r="A4934" s="645"/>
      <c r="B4934" s="643"/>
      <c r="C4934" s="643"/>
      <c r="D4934" s="643"/>
      <c r="E4934" s="643"/>
      <c r="F4934" s="643"/>
      <c r="G4934" s="643"/>
      <c r="H4934" s="643"/>
      <c r="I4934" s="643"/>
      <c r="J4934" s="643" t="s">
        <v>14978</v>
      </c>
      <c r="K4934" s="643"/>
      <c r="L4934" s="646" t="s">
        <v>15572</v>
      </c>
    </row>
    <row r="4935" spans="1:12" ht="30" customHeight="1">
      <c r="A4935" s="647"/>
      <c r="B4935" s="644"/>
      <c r="C4935" s="644"/>
      <c r="D4935" s="644"/>
      <c r="E4935" s="644"/>
      <c r="F4935" s="644"/>
      <c r="G4935" s="644"/>
      <c r="H4935" s="644"/>
      <c r="I4935" s="644"/>
      <c r="J4935" s="644"/>
      <c r="K4935" s="644"/>
      <c r="L4935" s="648"/>
    </row>
    <row r="4936" spans="1:12" ht="36" customHeight="1">
      <c r="A4936" s="662" t="s">
        <v>15571</v>
      </c>
      <c r="B4936" s="657" t="s">
        <v>14496</v>
      </c>
      <c r="C4936" s="656" t="s">
        <v>7</v>
      </c>
      <c r="D4936" s="656" t="s">
        <v>3736</v>
      </c>
      <c r="E4936" s="658" t="s">
        <v>14183</v>
      </c>
      <c r="F4936" s="657"/>
      <c r="G4936" s="657"/>
      <c r="H4936" s="657"/>
      <c r="I4936" s="657"/>
      <c r="J4936" s="657"/>
      <c r="K4936" s="657"/>
      <c r="L4936" s="663"/>
    </row>
    <row r="4937" spans="1:12">
      <c r="A4937" s="827" t="s">
        <v>14098</v>
      </c>
      <c r="B4937" s="828"/>
      <c r="C4937" s="828"/>
      <c r="D4937" s="828"/>
      <c r="E4937" s="828"/>
      <c r="F4937" s="828"/>
      <c r="G4937" s="828"/>
      <c r="H4937" s="828"/>
      <c r="I4937" s="641"/>
      <c r="J4937" s="641"/>
      <c r="K4937" s="641"/>
      <c r="L4937" s="642"/>
    </row>
    <row r="4938" spans="1:12" ht="17.100000000000001" customHeight="1">
      <c r="A4938" s="640" t="s">
        <v>14994</v>
      </c>
      <c r="B4938" s="643" t="s">
        <v>14089</v>
      </c>
      <c r="C4938" s="641" t="s">
        <v>14088</v>
      </c>
      <c r="D4938" s="641" t="s">
        <v>14087</v>
      </c>
      <c r="E4938" s="644" t="s">
        <v>14085</v>
      </c>
      <c r="F4938" s="829" t="s">
        <v>14083</v>
      </c>
      <c r="G4938" s="829"/>
      <c r="H4938" s="829" t="s">
        <v>14993</v>
      </c>
      <c r="I4938" s="829"/>
      <c r="J4938" s="829" t="s">
        <v>14082</v>
      </c>
      <c r="K4938" s="829"/>
      <c r="L4938" s="830"/>
    </row>
    <row r="4939" spans="1:12" ht="24" customHeight="1">
      <c r="A4939" s="664" t="s">
        <v>14073</v>
      </c>
      <c r="B4939" s="660" t="s">
        <v>14130</v>
      </c>
      <c r="C4939" s="659" t="s">
        <v>7</v>
      </c>
      <c r="D4939" s="659" t="s">
        <v>11560</v>
      </c>
      <c r="E4939" s="661" t="s">
        <v>26</v>
      </c>
      <c r="F4939" s="831" t="s">
        <v>15082</v>
      </c>
      <c r="G4939" s="831"/>
      <c r="H4939" s="831">
        <v>0.13451969999999999</v>
      </c>
      <c r="I4939" s="831"/>
      <c r="J4939" s="832">
        <v>0.14530000000000001</v>
      </c>
      <c r="K4939" s="832"/>
      <c r="L4939" s="833"/>
    </row>
    <row r="4940" spans="1:12" ht="24" customHeight="1">
      <c r="A4940" s="664" t="s">
        <v>14073</v>
      </c>
      <c r="B4940" s="660" t="s">
        <v>14129</v>
      </c>
      <c r="C4940" s="659" t="s">
        <v>7</v>
      </c>
      <c r="D4940" s="659" t="s">
        <v>11586</v>
      </c>
      <c r="E4940" s="661" t="s">
        <v>26</v>
      </c>
      <c r="F4940" s="831" t="s">
        <v>15173</v>
      </c>
      <c r="G4940" s="831"/>
      <c r="H4940" s="831">
        <v>0.13451969999999999</v>
      </c>
      <c r="I4940" s="831"/>
      <c r="J4940" s="832">
        <v>4.5699999999999998E-2</v>
      </c>
      <c r="K4940" s="832"/>
      <c r="L4940" s="833"/>
    </row>
    <row r="4941" spans="1:12" ht="24" customHeight="1">
      <c r="A4941" s="664" t="s">
        <v>14073</v>
      </c>
      <c r="B4941" s="660" t="s">
        <v>14102</v>
      </c>
      <c r="C4941" s="659" t="s">
        <v>7</v>
      </c>
      <c r="D4941" s="659" t="s">
        <v>11571</v>
      </c>
      <c r="E4941" s="661" t="s">
        <v>26</v>
      </c>
      <c r="F4941" s="831" t="s">
        <v>15001</v>
      </c>
      <c r="G4941" s="831"/>
      <c r="H4941" s="831">
        <v>0.1175308</v>
      </c>
      <c r="I4941" s="831"/>
      <c r="J4941" s="832">
        <v>0.1128</v>
      </c>
      <c r="K4941" s="832"/>
      <c r="L4941" s="833"/>
    </row>
    <row r="4942" spans="1:12" ht="24" customHeight="1">
      <c r="A4942" s="664" t="s">
        <v>14073</v>
      </c>
      <c r="B4942" s="660" t="s">
        <v>14099</v>
      </c>
      <c r="C4942" s="659" t="s">
        <v>7</v>
      </c>
      <c r="D4942" s="659" t="s">
        <v>11597</v>
      </c>
      <c r="E4942" s="661" t="s">
        <v>26</v>
      </c>
      <c r="F4942" s="831" t="s">
        <v>15000</v>
      </c>
      <c r="G4942" s="831"/>
      <c r="H4942" s="831">
        <v>0.1175308</v>
      </c>
      <c r="I4942" s="831"/>
      <c r="J4942" s="832">
        <v>5.8799999999999998E-2</v>
      </c>
      <c r="K4942" s="832"/>
      <c r="L4942" s="833"/>
    </row>
    <row r="4943" spans="1:12" ht="24" customHeight="1">
      <c r="A4943" s="664" t="s">
        <v>14073</v>
      </c>
      <c r="B4943" s="660" t="s">
        <v>14146</v>
      </c>
      <c r="C4943" s="659" t="s">
        <v>7</v>
      </c>
      <c r="D4943" s="659" t="s">
        <v>11575</v>
      </c>
      <c r="E4943" s="661" t="s">
        <v>26</v>
      </c>
      <c r="F4943" s="831" t="s">
        <v>15058</v>
      </c>
      <c r="G4943" s="831"/>
      <c r="H4943" s="831">
        <v>0.25205050000000001</v>
      </c>
      <c r="I4943" s="831"/>
      <c r="J4943" s="832">
        <v>0.2571</v>
      </c>
      <c r="K4943" s="832"/>
      <c r="L4943" s="833"/>
    </row>
    <row r="4944" spans="1:12" ht="24" customHeight="1">
      <c r="A4944" s="664" t="s">
        <v>14073</v>
      </c>
      <c r="B4944" s="660" t="s">
        <v>14145</v>
      </c>
      <c r="C4944" s="659" t="s">
        <v>7</v>
      </c>
      <c r="D4944" s="659" t="s">
        <v>11601</v>
      </c>
      <c r="E4944" s="661" t="s">
        <v>26</v>
      </c>
      <c r="F4944" s="831" t="s">
        <v>15057</v>
      </c>
      <c r="G4944" s="831"/>
      <c r="H4944" s="831">
        <v>0.25205050000000001</v>
      </c>
      <c r="I4944" s="831"/>
      <c r="J4944" s="832">
        <v>9.5799999999999996E-2</v>
      </c>
      <c r="K4944" s="832"/>
      <c r="L4944" s="833"/>
    </row>
    <row r="4945" spans="1:12" ht="17.100000000000001" customHeight="1">
      <c r="A4945" s="645"/>
      <c r="B4945" s="643"/>
      <c r="C4945" s="643"/>
      <c r="D4945" s="643"/>
      <c r="E4945" s="643"/>
      <c r="F4945" s="643"/>
      <c r="G4945" s="643"/>
      <c r="H4945" s="643"/>
      <c r="I4945" s="643"/>
      <c r="J4945" s="643" t="s">
        <v>14990</v>
      </c>
      <c r="K4945" s="643"/>
      <c r="L4945" s="646" t="s">
        <v>15570</v>
      </c>
    </row>
    <row r="4946" spans="1:12">
      <c r="A4946" s="827" t="s">
        <v>14092</v>
      </c>
      <c r="B4946" s="828"/>
      <c r="C4946" s="828"/>
      <c r="D4946" s="828"/>
      <c r="E4946" s="828"/>
      <c r="F4946" s="828"/>
      <c r="G4946" s="828"/>
      <c r="H4946" s="828"/>
      <c r="I4946" s="641"/>
      <c r="J4946" s="641"/>
      <c r="K4946" s="641"/>
      <c r="L4946" s="642"/>
    </row>
    <row r="4947" spans="1:12" ht="17.100000000000001" customHeight="1">
      <c r="A4947" s="640" t="s">
        <v>14994</v>
      </c>
      <c r="B4947" s="643" t="s">
        <v>14089</v>
      </c>
      <c r="C4947" s="641" t="s">
        <v>14088</v>
      </c>
      <c r="D4947" s="641" t="s">
        <v>14087</v>
      </c>
      <c r="E4947" s="644" t="s">
        <v>14085</v>
      </c>
      <c r="F4947" s="829" t="s">
        <v>14083</v>
      </c>
      <c r="G4947" s="829"/>
      <c r="H4947" s="829" t="s">
        <v>14993</v>
      </c>
      <c r="I4947" s="829"/>
      <c r="J4947" s="829" t="s">
        <v>14082</v>
      </c>
      <c r="K4947" s="829"/>
      <c r="L4947" s="830"/>
    </row>
    <row r="4948" spans="1:12" ht="24" customHeight="1">
      <c r="A4948" s="664" t="s">
        <v>14073</v>
      </c>
      <c r="B4948" s="660" t="s">
        <v>14284</v>
      </c>
      <c r="C4948" s="659" t="s">
        <v>7</v>
      </c>
      <c r="D4948" s="659" t="s">
        <v>5859</v>
      </c>
      <c r="E4948" s="661" t="s">
        <v>26</v>
      </c>
      <c r="F4948" s="831" t="s">
        <v>14998</v>
      </c>
      <c r="G4948" s="831"/>
      <c r="H4948" s="831">
        <v>0.1359795</v>
      </c>
      <c r="I4948" s="831"/>
      <c r="J4948" s="832">
        <v>0.94510000000000005</v>
      </c>
      <c r="K4948" s="832"/>
      <c r="L4948" s="833"/>
    </row>
    <row r="4949" spans="1:12" ht="24" customHeight="1">
      <c r="A4949" s="664" t="s">
        <v>14073</v>
      </c>
      <c r="B4949" s="660" t="s">
        <v>14210</v>
      </c>
      <c r="C4949" s="659" t="s">
        <v>7</v>
      </c>
      <c r="D4949" s="659" t="s">
        <v>6795</v>
      </c>
      <c r="E4949" s="661" t="s">
        <v>26</v>
      </c>
      <c r="F4949" s="831" t="s">
        <v>14998</v>
      </c>
      <c r="G4949" s="831"/>
      <c r="H4949" s="831">
        <v>0.1195961</v>
      </c>
      <c r="I4949" s="831"/>
      <c r="J4949" s="832">
        <v>0.83120000000000005</v>
      </c>
      <c r="K4949" s="832"/>
      <c r="L4949" s="833"/>
    </row>
    <row r="4950" spans="1:12" ht="24" customHeight="1">
      <c r="A4950" s="664" t="s">
        <v>14073</v>
      </c>
      <c r="B4950" s="660" t="s">
        <v>14144</v>
      </c>
      <c r="C4950" s="659" t="s">
        <v>7</v>
      </c>
      <c r="D4950" s="659" t="s">
        <v>10168</v>
      </c>
      <c r="E4950" s="661" t="s">
        <v>26</v>
      </c>
      <c r="F4950" s="831" t="s">
        <v>15055</v>
      </c>
      <c r="G4950" s="831"/>
      <c r="H4950" s="831">
        <v>0.25647950000000003</v>
      </c>
      <c r="I4950" s="831"/>
      <c r="J4950" s="832">
        <v>1.3260000000000001</v>
      </c>
      <c r="K4950" s="832"/>
      <c r="L4950" s="833"/>
    </row>
    <row r="4951" spans="1:12" ht="17.100000000000001" customHeight="1">
      <c r="A4951" s="645"/>
      <c r="B4951" s="643"/>
      <c r="C4951" s="643"/>
      <c r="D4951" s="643"/>
      <c r="E4951" s="643"/>
      <c r="F4951" s="643"/>
      <c r="G4951" s="643"/>
      <c r="H4951" s="643"/>
      <c r="I4951" s="643"/>
      <c r="J4951" s="643" t="s">
        <v>14990</v>
      </c>
      <c r="K4951" s="643"/>
      <c r="L4951" s="646" t="s">
        <v>15569</v>
      </c>
    </row>
    <row r="4952" spans="1:12">
      <c r="A4952" s="827" t="s">
        <v>14071</v>
      </c>
      <c r="B4952" s="828"/>
      <c r="C4952" s="828"/>
      <c r="D4952" s="828"/>
      <c r="E4952" s="828"/>
      <c r="F4952" s="828"/>
      <c r="G4952" s="828"/>
      <c r="H4952" s="828"/>
      <c r="I4952" s="641"/>
      <c r="J4952" s="641"/>
      <c r="K4952" s="641"/>
      <c r="L4952" s="642"/>
    </row>
    <row r="4953" spans="1:12" ht="17.100000000000001" customHeight="1">
      <c r="A4953" s="640" t="s">
        <v>14994</v>
      </c>
      <c r="B4953" s="643" t="s">
        <v>14089</v>
      </c>
      <c r="C4953" s="641" t="s">
        <v>14088</v>
      </c>
      <c r="D4953" s="641" t="s">
        <v>14087</v>
      </c>
      <c r="E4953" s="644" t="s">
        <v>14085</v>
      </c>
      <c r="F4953" s="829" t="s">
        <v>14083</v>
      </c>
      <c r="G4953" s="829"/>
      <c r="H4953" s="829" t="s">
        <v>14993</v>
      </c>
      <c r="I4953" s="829"/>
      <c r="J4953" s="829" t="s">
        <v>14082</v>
      </c>
      <c r="K4953" s="829"/>
      <c r="L4953" s="830"/>
    </row>
    <row r="4954" spans="1:12" ht="36" customHeight="1">
      <c r="A4954" s="664" t="s">
        <v>14073</v>
      </c>
      <c r="B4954" s="660" t="s">
        <v>14494</v>
      </c>
      <c r="C4954" s="659" t="s">
        <v>7</v>
      </c>
      <c r="D4954" s="659" t="s">
        <v>8417</v>
      </c>
      <c r="E4954" s="661" t="s">
        <v>14118</v>
      </c>
      <c r="F4954" s="831" t="s">
        <v>15568</v>
      </c>
      <c r="G4954" s="831"/>
      <c r="H4954" s="831">
        <v>7.2800000000000004E-2</v>
      </c>
      <c r="I4954" s="831"/>
      <c r="J4954" s="832">
        <v>25.34</v>
      </c>
      <c r="K4954" s="832"/>
      <c r="L4954" s="833"/>
    </row>
    <row r="4955" spans="1:12" ht="24" customHeight="1">
      <c r="A4955" s="664" t="s">
        <v>14073</v>
      </c>
      <c r="B4955" s="660" t="s">
        <v>14200</v>
      </c>
      <c r="C4955" s="659" t="s">
        <v>7</v>
      </c>
      <c r="D4955" s="659" t="s">
        <v>11674</v>
      </c>
      <c r="E4955" s="661" t="s">
        <v>18</v>
      </c>
      <c r="F4955" s="831" t="s">
        <v>15190</v>
      </c>
      <c r="G4955" s="831"/>
      <c r="H4955" s="831">
        <v>0.45</v>
      </c>
      <c r="I4955" s="831"/>
      <c r="J4955" s="832">
        <v>0.9</v>
      </c>
      <c r="K4955" s="832"/>
      <c r="L4955" s="833"/>
    </row>
    <row r="4956" spans="1:12" ht="24" customHeight="1">
      <c r="A4956" s="664" t="s">
        <v>14073</v>
      </c>
      <c r="B4956" s="660" t="s">
        <v>14493</v>
      </c>
      <c r="C4956" s="659" t="s">
        <v>7</v>
      </c>
      <c r="D4956" s="659" t="s">
        <v>6516</v>
      </c>
      <c r="E4956" s="661" t="s">
        <v>14183</v>
      </c>
      <c r="F4956" s="831" t="s">
        <v>15268</v>
      </c>
      <c r="G4956" s="831"/>
      <c r="H4956" s="831">
        <v>1.1279999999999999</v>
      </c>
      <c r="I4956" s="831"/>
      <c r="J4956" s="832">
        <v>0.99</v>
      </c>
      <c r="K4956" s="832"/>
      <c r="L4956" s="833"/>
    </row>
    <row r="4957" spans="1:12" ht="36" customHeight="1">
      <c r="A4957" s="664" t="s">
        <v>14073</v>
      </c>
      <c r="B4957" s="660" t="s">
        <v>14492</v>
      </c>
      <c r="C4957" s="659" t="s">
        <v>7</v>
      </c>
      <c r="D4957" s="659" t="s">
        <v>12194</v>
      </c>
      <c r="E4957" s="661" t="s">
        <v>14183</v>
      </c>
      <c r="F4957" s="831" t="s">
        <v>15567</v>
      </c>
      <c r="G4957" s="831"/>
      <c r="H4957" s="831">
        <v>1.1224000000000001</v>
      </c>
      <c r="I4957" s="831"/>
      <c r="J4957" s="832">
        <v>23.17</v>
      </c>
      <c r="K4957" s="832"/>
      <c r="L4957" s="833"/>
    </row>
    <row r="4958" spans="1:12" ht="17.100000000000001" customHeight="1">
      <c r="A4958" s="645"/>
      <c r="B4958" s="643"/>
      <c r="C4958" s="643"/>
      <c r="D4958" s="643"/>
      <c r="E4958" s="643"/>
      <c r="F4958" s="643"/>
      <c r="G4958" s="643"/>
      <c r="H4958" s="643"/>
      <c r="I4958" s="643"/>
      <c r="J4958" s="643" t="s">
        <v>14990</v>
      </c>
      <c r="K4958" s="643"/>
      <c r="L4958" s="646" t="s">
        <v>15566</v>
      </c>
    </row>
    <row r="4959" spans="1:12">
      <c r="A4959" s="827" t="s">
        <v>14094</v>
      </c>
      <c r="B4959" s="828"/>
      <c r="C4959" s="828"/>
      <c r="D4959" s="828"/>
      <c r="E4959" s="828"/>
      <c r="F4959" s="828"/>
      <c r="G4959" s="828"/>
      <c r="H4959" s="828"/>
      <c r="I4959" s="641"/>
      <c r="J4959" s="641"/>
      <c r="K4959" s="641"/>
      <c r="L4959" s="642"/>
    </row>
    <row r="4960" spans="1:12" ht="17.100000000000001" customHeight="1">
      <c r="A4960" s="640" t="s">
        <v>14994</v>
      </c>
      <c r="B4960" s="643" t="s">
        <v>14089</v>
      </c>
      <c r="C4960" s="641" t="s">
        <v>14088</v>
      </c>
      <c r="D4960" s="641" t="s">
        <v>14087</v>
      </c>
      <c r="E4960" s="644" t="s">
        <v>14085</v>
      </c>
      <c r="F4960" s="829" t="s">
        <v>14083</v>
      </c>
      <c r="G4960" s="829"/>
      <c r="H4960" s="829" t="s">
        <v>14993</v>
      </c>
      <c r="I4960" s="829"/>
      <c r="J4960" s="829" t="s">
        <v>14082</v>
      </c>
      <c r="K4960" s="829"/>
      <c r="L4960" s="830"/>
    </row>
    <row r="4961" spans="1:12" ht="24" customHeight="1">
      <c r="A4961" s="664" t="s">
        <v>14073</v>
      </c>
      <c r="B4961" s="660" t="s">
        <v>14095</v>
      </c>
      <c r="C4961" s="659" t="s">
        <v>7</v>
      </c>
      <c r="D4961" s="659" t="s">
        <v>11736</v>
      </c>
      <c r="E4961" s="661" t="s">
        <v>26</v>
      </c>
      <c r="F4961" s="831" t="s">
        <v>14996</v>
      </c>
      <c r="G4961" s="831"/>
      <c r="H4961" s="831">
        <v>0.50410100000000002</v>
      </c>
      <c r="I4961" s="831"/>
      <c r="J4961" s="832">
        <v>0.3579</v>
      </c>
      <c r="K4961" s="832"/>
      <c r="L4961" s="833"/>
    </row>
    <row r="4962" spans="1:12" ht="17.100000000000001" customHeight="1">
      <c r="A4962" s="645"/>
      <c r="B4962" s="643"/>
      <c r="C4962" s="643"/>
      <c r="D4962" s="643"/>
      <c r="E4962" s="643"/>
      <c r="F4962" s="643"/>
      <c r="G4962" s="643"/>
      <c r="H4962" s="643"/>
      <c r="I4962" s="643"/>
      <c r="J4962" s="643" t="s">
        <v>14990</v>
      </c>
      <c r="K4962" s="643"/>
      <c r="L4962" s="646" t="s">
        <v>15151</v>
      </c>
    </row>
    <row r="4963" spans="1:12">
      <c r="A4963" s="827" t="s">
        <v>14096</v>
      </c>
      <c r="B4963" s="828"/>
      <c r="C4963" s="828"/>
      <c r="D4963" s="828"/>
      <c r="E4963" s="828"/>
      <c r="F4963" s="828"/>
      <c r="G4963" s="828"/>
      <c r="H4963" s="828"/>
      <c r="I4963" s="641"/>
      <c r="J4963" s="641"/>
      <c r="K4963" s="641"/>
      <c r="L4963" s="642"/>
    </row>
    <row r="4964" spans="1:12" ht="17.100000000000001" customHeight="1">
      <c r="A4964" s="640" t="s">
        <v>14994</v>
      </c>
      <c r="B4964" s="643" t="s">
        <v>14089</v>
      </c>
      <c r="C4964" s="641" t="s">
        <v>14088</v>
      </c>
      <c r="D4964" s="641" t="s">
        <v>14087</v>
      </c>
      <c r="E4964" s="644" t="s">
        <v>14085</v>
      </c>
      <c r="F4964" s="829" t="s">
        <v>14083</v>
      </c>
      <c r="G4964" s="829"/>
      <c r="H4964" s="829" t="s">
        <v>14993</v>
      </c>
      <c r="I4964" s="829"/>
      <c r="J4964" s="829" t="s">
        <v>14082</v>
      </c>
      <c r="K4964" s="829"/>
      <c r="L4964" s="830"/>
    </row>
    <row r="4965" spans="1:12" ht="24" customHeight="1">
      <c r="A4965" s="664" t="s">
        <v>14073</v>
      </c>
      <c r="B4965" s="660" t="s">
        <v>14097</v>
      </c>
      <c r="C4965" s="659" t="s">
        <v>7</v>
      </c>
      <c r="D4965" s="659" t="s">
        <v>11676</v>
      </c>
      <c r="E4965" s="661" t="s">
        <v>26</v>
      </c>
      <c r="F4965" s="831" t="s">
        <v>14995</v>
      </c>
      <c r="G4965" s="831"/>
      <c r="H4965" s="831">
        <v>0.50410100000000002</v>
      </c>
      <c r="I4965" s="831"/>
      <c r="J4965" s="832">
        <v>3.5299999999999998E-2</v>
      </c>
      <c r="K4965" s="832"/>
      <c r="L4965" s="833"/>
    </row>
    <row r="4966" spans="1:12" ht="17.100000000000001" customHeight="1">
      <c r="A4966" s="645"/>
      <c r="B4966" s="643"/>
      <c r="C4966" s="643"/>
      <c r="D4966" s="643"/>
      <c r="E4966" s="643"/>
      <c r="F4966" s="643"/>
      <c r="G4966" s="643"/>
      <c r="H4966" s="643"/>
      <c r="I4966" s="643"/>
      <c r="J4966" s="643" t="s">
        <v>14990</v>
      </c>
      <c r="K4966" s="643"/>
      <c r="L4966" s="646" t="s">
        <v>15150</v>
      </c>
    </row>
    <row r="4967" spans="1:12">
      <c r="A4967" s="827" t="s">
        <v>14100</v>
      </c>
      <c r="B4967" s="828"/>
      <c r="C4967" s="828"/>
      <c r="D4967" s="828"/>
      <c r="E4967" s="828"/>
      <c r="F4967" s="828"/>
      <c r="G4967" s="828"/>
      <c r="H4967" s="828"/>
      <c r="I4967" s="641"/>
      <c r="J4967" s="641"/>
      <c r="K4967" s="641"/>
      <c r="L4967" s="642"/>
    </row>
    <row r="4968" spans="1:12" ht="17.100000000000001" customHeight="1">
      <c r="A4968" s="640" t="s">
        <v>14994</v>
      </c>
      <c r="B4968" s="643" t="s">
        <v>14089</v>
      </c>
      <c r="C4968" s="641" t="s">
        <v>14088</v>
      </c>
      <c r="D4968" s="641" t="s">
        <v>14087</v>
      </c>
      <c r="E4968" s="644" t="s">
        <v>14085</v>
      </c>
      <c r="F4968" s="829" t="s">
        <v>14083</v>
      </c>
      <c r="G4968" s="829"/>
      <c r="H4968" s="829" t="s">
        <v>14993</v>
      </c>
      <c r="I4968" s="829"/>
      <c r="J4968" s="829" t="s">
        <v>14082</v>
      </c>
      <c r="K4968" s="829"/>
      <c r="L4968" s="830"/>
    </row>
    <row r="4969" spans="1:12" ht="24" customHeight="1">
      <c r="A4969" s="664" t="s">
        <v>14073</v>
      </c>
      <c r="B4969" s="660" t="s">
        <v>14103</v>
      </c>
      <c r="C4969" s="659" t="s">
        <v>7</v>
      </c>
      <c r="D4969" s="659" t="s">
        <v>11501</v>
      </c>
      <c r="E4969" s="661" t="s">
        <v>26</v>
      </c>
      <c r="F4969" s="831" t="s">
        <v>14992</v>
      </c>
      <c r="G4969" s="831"/>
      <c r="H4969" s="831">
        <v>0.50410100000000002</v>
      </c>
      <c r="I4969" s="831"/>
      <c r="J4969" s="832">
        <v>1.109</v>
      </c>
      <c r="K4969" s="832"/>
      <c r="L4969" s="833"/>
    </row>
    <row r="4970" spans="1:12" ht="24" customHeight="1">
      <c r="A4970" s="664" t="s">
        <v>14073</v>
      </c>
      <c r="B4970" s="660" t="s">
        <v>14101</v>
      </c>
      <c r="C4970" s="659" t="s">
        <v>7</v>
      </c>
      <c r="D4970" s="659" t="s">
        <v>11582</v>
      </c>
      <c r="E4970" s="661" t="s">
        <v>26</v>
      </c>
      <c r="F4970" s="831" t="s">
        <v>14991</v>
      </c>
      <c r="G4970" s="831"/>
      <c r="H4970" s="831">
        <v>0.50410100000000002</v>
      </c>
      <c r="I4970" s="831"/>
      <c r="J4970" s="832">
        <v>0.1764</v>
      </c>
      <c r="K4970" s="832"/>
      <c r="L4970" s="833"/>
    </row>
    <row r="4971" spans="1:12" ht="17.100000000000001" customHeight="1">
      <c r="A4971" s="645"/>
      <c r="B4971" s="643"/>
      <c r="C4971" s="643"/>
      <c r="D4971" s="643"/>
      <c r="E4971" s="643"/>
      <c r="F4971" s="643"/>
      <c r="G4971" s="643"/>
      <c r="H4971" s="643"/>
      <c r="I4971" s="643"/>
      <c r="J4971" s="643" t="s">
        <v>14990</v>
      </c>
      <c r="K4971" s="643"/>
      <c r="L4971" s="646" t="s">
        <v>15149</v>
      </c>
    </row>
    <row r="4972" spans="1:12" ht="17.100000000000001" customHeight="1">
      <c r="A4972" s="640" t="s">
        <v>14988</v>
      </c>
      <c r="B4972" s="641"/>
      <c r="C4972" s="641"/>
      <c r="D4972" s="641"/>
      <c r="E4972" s="641"/>
      <c r="F4972" s="641"/>
      <c r="G4972" s="641"/>
      <c r="H4972" s="641"/>
      <c r="I4972" s="641"/>
      <c r="J4972" s="641"/>
      <c r="K4972" s="641"/>
      <c r="L4972" s="642"/>
    </row>
    <row r="4973" spans="1:12" ht="17.100000000000001" customHeight="1">
      <c r="A4973" s="645"/>
      <c r="B4973" s="643"/>
      <c r="C4973" s="643"/>
      <c r="D4973" s="643"/>
      <c r="E4973" s="643"/>
      <c r="F4973" s="643"/>
      <c r="G4973" s="643"/>
      <c r="H4973" s="643"/>
      <c r="I4973" s="643"/>
      <c r="J4973" s="643" t="s">
        <v>14987</v>
      </c>
      <c r="K4973" s="643"/>
      <c r="L4973" s="646" t="s">
        <v>15565</v>
      </c>
    </row>
    <row r="4974" spans="1:12" ht="17.100000000000001" customHeight="1">
      <c r="A4974" s="645"/>
      <c r="B4974" s="643"/>
      <c r="C4974" s="643"/>
      <c r="D4974" s="643"/>
      <c r="E4974" s="643"/>
      <c r="F4974" s="643"/>
      <c r="G4974" s="643"/>
      <c r="H4974" s="643"/>
      <c r="I4974" s="643"/>
      <c r="J4974" s="643" t="s">
        <v>14985</v>
      </c>
      <c r="K4974" s="643" t="s">
        <v>14984</v>
      </c>
      <c r="L4974" s="646" t="s">
        <v>15564</v>
      </c>
    </row>
    <row r="4975" spans="1:12" ht="17.100000000000001" customHeight="1">
      <c r="A4975" s="645"/>
      <c r="B4975" s="643"/>
      <c r="C4975" s="643"/>
      <c r="D4975" s="643"/>
      <c r="E4975" s="643"/>
      <c r="F4975" s="643"/>
      <c r="G4975" s="643"/>
      <c r="H4975" s="643"/>
      <c r="I4975" s="643"/>
      <c r="J4975" s="643" t="s">
        <v>14982</v>
      </c>
      <c r="K4975" s="643"/>
      <c r="L4975" s="646" t="s">
        <v>15563</v>
      </c>
    </row>
    <row r="4976" spans="1:12" ht="17.100000000000001" customHeight="1">
      <c r="A4976" s="645"/>
      <c r="B4976" s="643"/>
      <c r="C4976" s="643"/>
      <c r="D4976" s="643"/>
      <c r="E4976" s="643"/>
      <c r="F4976" s="643"/>
      <c r="G4976" s="643"/>
      <c r="H4976" s="643"/>
      <c r="I4976" s="643"/>
      <c r="J4976" s="643" t="s">
        <v>14980</v>
      </c>
      <c r="K4976" s="643" t="s">
        <v>14873</v>
      </c>
      <c r="L4976" s="646" t="s">
        <v>15562</v>
      </c>
    </row>
    <row r="4977" spans="1:12" ht="17.100000000000001" customHeight="1">
      <c r="A4977" s="645"/>
      <c r="B4977" s="643"/>
      <c r="C4977" s="643"/>
      <c r="D4977" s="643"/>
      <c r="E4977" s="643"/>
      <c r="F4977" s="643"/>
      <c r="G4977" s="643"/>
      <c r="H4977" s="643"/>
      <c r="I4977" s="643"/>
      <c r="J4977" s="643" t="s">
        <v>14978</v>
      </c>
      <c r="K4977" s="643"/>
      <c r="L4977" s="646" t="s">
        <v>15561</v>
      </c>
    </row>
    <row r="4978" spans="1:12" ht="30" customHeight="1">
      <c r="A4978" s="647"/>
      <c r="B4978" s="644"/>
      <c r="C4978" s="644"/>
      <c r="D4978" s="644"/>
      <c r="E4978" s="644"/>
      <c r="F4978" s="644"/>
      <c r="G4978" s="644"/>
      <c r="H4978" s="644"/>
      <c r="I4978" s="644"/>
      <c r="J4978" s="644"/>
      <c r="K4978" s="644"/>
      <c r="L4978" s="648"/>
    </row>
    <row r="4979" spans="1:12" ht="24" customHeight="1">
      <c r="A4979" s="662" t="s">
        <v>15560</v>
      </c>
      <c r="B4979" s="657" t="s">
        <v>14931</v>
      </c>
      <c r="C4979" s="656" t="s">
        <v>7</v>
      </c>
      <c r="D4979" s="656" t="s">
        <v>11438</v>
      </c>
      <c r="E4979" s="658" t="s">
        <v>14183</v>
      </c>
      <c r="F4979" s="657"/>
      <c r="G4979" s="657"/>
      <c r="H4979" s="657"/>
      <c r="I4979" s="657"/>
      <c r="J4979" s="657"/>
      <c r="K4979" s="657"/>
      <c r="L4979" s="663"/>
    </row>
    <row r="4980" spans="1:12">
      <c r="A4980" s="827" t="s">
        <v>14098</v>
      </c>
      <c r="B4980" s="828"/>
      <c r="C4980" s="828"/>
      <c r="D4980" s="828"/>
      <c r="E4980" s="828"/>
      <c r="F4980" s="828"/>
      <c r="G4980" s="828"/>
      <c r="H4980" s="828"/>
      <c r="I4980" s="641"/>
      <c r="J4980" s="641"/>
      <c r="K4980" s="641"/>
      <c r="L4980" s="642"/>
    </row>
    <row r="4981" spans="1:12" ht="17.100000000000001" customHeight="1">
      <c r="A4981" s="640" t="s">
        <v>14994</v>
      </c>
      <c r="B4981" s="643" t="s">
        <v>14089</v>
      </c>
      <c r="C4981" s="641" t="s">
        <v>14088</v>
      </c>
      <c r="D4981" s="641" t="s">
        <v>14087</v>
      </c>
      <c r="E4981" s="644" t="s">
        <v>14085</v>
      </c>
      <c r="F4981" s="829" t="s">
        <v>14083</v>
      </c>
      <c r="G4981" s="829"/>
      <c r="H4981" s="829" t="s">
        <v>14993</v>
      </c>
      <c r="I4981" s="829"/>
      <c r="J4981" s="829" t="s">
        <v>14082</v>
      </c>
      <c r="K4981" s="829"/>
      <c r="L4981" s="830"/>
    </row>
    <row r="4982" spans="1:12" ht="24" customHeight="1">
      <c r="A4982" s="664" t="s">
        <v>14073</v>
      </c>
      <c r="B4982" s="660" t="s">
        <v>14146</v>
      </c>
      <c r="C4982" s="659" t="s">
        <v>7</v>
      </c>
      <c r="D4982" s="659" t="s">
        <v>11575</v>
      </c>
      <c r="E4982" s="661" t="s">
        <v>26</v>
      </c>
      <c r="F4982" s="831" t="s">
        <v>15058</v>
      </c>
      <c r="G4982" s="831"/>
      <c r="H4982" s="831">
        <v>7.14307E-2</v>
      </c>
      <c r="I4982" s="831"/>
      <c r="J4982" s="832">
        <v>7.2900000000000006E-2</v>
      </c>
      <c r="K4982" s="832"/>
      <c r="L4982" s="833"/>
    </row>
    <row r="4983" spans="1:12" ht="24" customHeight="1">
      <c r="A4983" s="664" t="s">
        <v>14073</v>
      </c>
      <c r="B4983" s="660" t="s">
        <v>14145</v>
      </c>
      <c r="C4983" s="659" t="s">
        <v>7</v>
      </c>
      <c r="D4983" s="659" t="s">
        <v>11601</v>
      </c>
      <c r="E4983" s="661" t="s">
        <v>26</v>
      </c>
      <c r="F4983" s="831" t="s">
        <v>15057</v>
      </c>
      <c r="G4983" s="831"/>
      <c r="H4983" s="831">
        <v>7.14307E-2</v>
      </c>
      <c r="I4983" s="831"/>
      <c r="J4983" s="832">
        <v>2.7099999999999999E-2</v>
      </c>
      <c r="K4983" s="832"/>
      <c r="L4983" s="833"/>
    </row>
    <row r="4984" spans="1:12" ht="24" customHeight="1">
      <c r="A4984" s="664" t="s">
        <v>14073</v>
      </c>
      <c r="B4984" s="660" t="s">
        <v>14102</v>
      </c>
      <c r="C4984" s="659" t="s">
        <v>7</v>
      </c>
      <c r="D4984" s="659" t="s">
        <v>11571</v>
      </c>
      <c r="E4984" s="661" t="s">
        <v>26</v>
      </c>
      <c r="F4984" s="831" t="s">
        <v>15001</v>
      </c>
      <c r="G4984" s="831"/>
      <c r="H4984" s="831">
        <v>7.14307E-2</v>
      </c>
      <c r="I4984" s="831"/>
      <c r="J4984" s="832">
        <v>6.8599999999999994E-2</v>
      </c>
      <c r="K4984" s="832"/>
      <c r="L4984" s="833"/>
    </row>
    <row r="4985" spans="1:12" ht="24" customHeight="1">
      <c r="A4985" s="664" t="s">
        <v>14073</v>
      </c>
      <c r="B4985" s="660" t="s">
        <v>14099</v>
      </c>
      <c r="C4985" s="659" t="s">
        <v>7</v>
      </c>
      <c r="D4985" s="659" t="s">
        <v>11597</v>
      </c>
      <c r="E4985" s="661" t="s">
        <v>26</v>
      </c>
      <c r="F4985" s="831" t="s">
        <v>15000</v>
      </c>
      <c r="G4985" s="831"/>
      <c r="H4985" s="831">
        <v>7.14307E-2</v>
      </c>
      <c r="I4985" s="831"/>
      <c r="J4985" s="832">
        <v>3.5700000000000003E-2</v>
      </c>
      <c r="K4985" s="832"/>
      <c r="L4985" s="833"/>
    </row>
    <row r="4986" spans="1:12" ht="17.100000000000001" customHeight="1">
      <c r="A4986" s="645"/>
      <c r="B4986" s="643"/>
      <c r="C4986" s="643"/>
      <c r="D4986" s="643"/>
      <c r="E4986" s="643"/>
      <c r="F4986" s="643"/>
      <c r="G4986" s="643"/>
      <c r="H4986" s="643"/>
      <c r="I4986" s="643"/>
      <c r="J4986" s="643" t="s">
        <v>14990</v>
      </c>
      <c r="K4986" s="643"/>
      <c r="L4986" s="646" t="s">
        <v>15161</v>
      </c>
    </row>
    <row r="4987" spans="1:12">
      <c r="A4987" s="827" t="s">
        <v>14092</v>
      </c>
      <c r="B4987" s="828"/>
      <c r="C4987" s="828"/>
      <c r="D4987" s="828"/>
      <c r="E4987" s="828"/>
      <c r="F4987" s="828"/>
      <c r="G4987" s="828"/>
      <c r="H4987" s="828"/>
      <c r="I4987" s="641"/>
      <c r="J4987" s="641"/>
      <c r="K4987" s="641"/>
      <c r="L4987" s="642"/>
    </row>
    <row r="4988" spans="1:12" ht="17.100000000000001" customHeight="1">
      <c r="A4988" s="640" t="s">
        <v>14994</v>
      </c>
      <c r="B4988" s="643" t="s">
        <v>14089</v>
      </c>
      <c r="C4988" s="641" t="s">
        <v>14088</v>
      </c>
      <c r="D4988" s="641" t="s">
        <v>14087</v>
      </c>
      <c r="E4988" s="644" t="s">
        <v>14085</v>
      </c>
      <c r="F4988" s="829" t="s">
        <v>14083</v>
      </c>
      <c r="G4988" s="829"/>
      <c r="H4988" s="829" t="s">
        <v>14993</v>
      </c>
      <c r="I4988" s="829"/>
      <c r="J4988" s="829" t="s">
        <v>14082</v>
      </c>
      <c r="K4988" s="829"/>
      <c r="L4988" s="830"/>
    </row>
    <row r="4989" spans="1:12" ht="24" customHeight="1">
      <c r="A4989" s="664" t="s">
        <v>14073</v>
      </c>
      <c r="B4989" s="660" t="s">
        <v>14144</v>
      </c>
      <c r="C4989" s="659" t="s">
        <v>7</v>
      </c>
      <c r="D4989" s="659" t="s">
        <v>10168</v>
      </c>
      <c r="E4989" s="661" t="s">
        <v>26</v>
      </c>
      <c r="F4989" s="831" t="s">
        <v>15055</v>
      </c>
      <c r="G4989" s="831"/>
      <c r="H4989" s="831">
        <v>7.2645600000000005E-2</v>
      </c>
      <c r="I4989" s="831"/>
      <c r="J4989" s="832">
        <v>0.37559999999999999</v>
      </c>
      <c r="K4989" s="832"/>
      <c r="L4989" s="833"/>
    </row>
    <row r="4990" spans="1:12" ht="24" customHeight="1">
      <c r="A4990" s="664" t="s">
        <v>14073</v>
      </c>
      <c r="B4990" s="660" t="s">
        <v>14959</v>
      </c>
      <c r="C4990" s="659" t="s">
        <v>7</v>
      </c>
      <c r="D4990" s="659" t="s">
        <v>8327</v>
      </c>
      <c r="E4990" s="661" t="s">
        <v>26</v>
      </c>
      <c r="F4990" s="831" t="s">
        <v>15228</v>
      </c>
      <c r="G4990" s="831"/>
      <c r="H4990" s="831">
        <v>7.1850899999999995E-2</v>
      </c>
      <c r="I4990" s="831"/>
      <c r="J4990" s="832">
        <v>0.48280000000000001</v>
      </c>
      <c r="K4990" s="832"/>
      <c r="L4990" s="833"/>
    </row>
    <row r="4991" spans="1:12" ht="17.100000000000001" customHeight="1">
      <c r="A4991" s="645"/>
      <c r="B4991" s="643"/>
      <c r="C4991" s="643"/>
      <c r="D4991" s="643"/>
      <c r="E4991" s="643"/>
      <c r="F4991" s="643"/>
      <c r="G4991" s="643"/>
      <c r="H4991" s="643"/>
      <c r="I4991" s="643"/>
      <c r="J4991" s="643" t="s">
        <v>14990</v>
      </c>
      <c r="K4991" s="643"/>
      <c r="L4991" s="646" t="s">
        <v>15559</v>
      </c>
    </row>
    <row r="4992" spans="1:12">
      <c r="A4992" s="827" t="s">
        <v>14094</v>
      </c>
      <c r="B4992" s="828"/>
      <c r="C4992" s="828"/>
      <c r="D4992" s="828"/>
      <c r="E4992" s="828"/>
      <c r="F4992" s="828"/>
      <c r="G4992" s="828"/>
      <c r="H4992" s="828"/>
      <c r="I4992" s="641"/>
      <c r="J4992" s="641"/>
      <c r="K4992" s="641"/>
      <c r="L4992" s="642"/>
    </row>
    <row r="4993" spans="1:12" ht="17.100000000000001" customHeight="1">
      <c r="A4993" s="640" t="s">
        <v>14994</v>
      </c>
      <c r="B4993" s="643" t="s">
        <v>14089</v>
      </c>
      <c r="C4993" s="641" t="s">
        <v>14088</v>
      </c>
      <c r="D4993" s="641" t="s">
        <v>14087</v>
      </c>
      <c r="E4993" s="644" t="s">
        <v>14085</v>
      </c>
      <c r="F4993" s="829" t="s">
        <v>14083</v>
      </c>
      <c r="G4993" s="829"/>
      <c r="H4993" s="829" t="s">
        <v>14993</v>
      </c>
      <c r="I4993" s="829"/>
      <c r="J4993" s="829" t="s">
        <v>14082</v>
      </c>
      <c r="K4993" s="829"/>
      <c r="L4993" s="830"/>
    </row>
    <row r="4994" spans="1:12" ht="24" customHeight="1">
      <c r="A4994" s="664" t="s">
        <v>14073</v>
      </c>
      <c r="B4994" s="660" t="s">
        <v>14095</v>
      </c>
      <c r="C4994" s="659" t="s">
        <v>7</v>
      </c>
      <c r="D4994" s="659" t="s">
        <v>11736</v>
      </c>
      <c r="E4994" s="661" t="s">
        <v>26</v>
      </c>
      <c r="F4994" s="831" t="s">
        <v>14996</v>
      </c>
      <c r="G4994" s="831"/>
      <c r="H4994" s="831">
        <v>0.1428614</v>
      </c>
      <c r="I4994" s="831"/>
      <c r="J4994" s="832">
        <v>0.1014</v>
      </c>
      <c r="K4994" s="832"/>
      <c r="L4994" s="833"/>
    </row>
    <row r="4995" spans="1:12" ht="17.100000000000001" customHeight="1">
      <c r="A4995" s="645"/>
      <c r="B4995" s="643"/>
      <c r="C4995" s="643"/>
      <c r="D4995" s="643"/>
      <c r="E4995" s="643"/>
      <c r="F4995" s="643"/>
      <c r="G4995" s="643"/>
      <c r="H4995" s="643"/>
      <c r="I4995" s="643"/>
      <c r="J4995" s="643" t="s">
        <v>14990</v>
      </c>
      <c r="K4995" s="643"/>
      <c r="L4995" s="646" t="s">
        <v>15370</v>
      </c>
    </row>
    <row r="4996" spans="1:12">
      <c r="A4996" s="827" t="s">
        <v>14096</v>
      </c>
      <c r="B4996" s="828"/>
      <c r="C4996" s="828"/>
      <c r="D4996" s="828"/>
      <c r="E4996" s="828"/>
      <c r="F4996" s="828"/>
      <c r="G4996" s="828"/>
      <c r="H4996" s="828"/>
      <c r="I4996" s="641"/>
      <c r="J4996" s="641"/>
      <c r="K4996" s="641"/>
      <c r="L4996" s="642"/>
    </row>
    <row r="4997" spans="1:12" ht="17.100000000000001" customHeight="1">
      <c r="A4997" s="640" t="s">
        <v>14994</v>
      </c>
      <c r="B4997" s="643" t="s">
        <v>14089</v>
      </c>
      <c r="C4997" s="641" t="s">
        <v>14088</v>
      </c>
      <c r="D4997" s="641" t="s">
        <v>14087</v>
      </c>
      <c r="E4997" s="644" t="s">
        <v>14085</v>
      </c>
      <c r="F4997" s="829" t="s">
        <v>14083</v>
      </c>
      <c r="G4997" s="829"/>
      <c r="H4997" s="829" t="s">
        <v>14993</v>
      </c>
      <c r="I4997" s="829"/>
      <c r="J4997" s="829" t="s">
        <v>14082</v>
      </c>
      <c r="K4997" s="829"/>
      <c r="L4997" s="830"/>
    </row>
    <row r="4998" spans="1:12" ht="24" customHeight="1">
      <c r="A4998" s="664" t="s">
        <v>14073</v>
      </c>
      <c r="B4998" s="660" t="s">
        <v>14097</v>
      </c>
      <c r="C4998" s="659" t="s">
        <v>7</v>
      </c>
      <c r="D4998" s="659" t="s">
        <v>11676</v>
      </c>
      <c r="E4998" s="661" t="s">
        <v>26</v>
      </c>
      <c r="F4998" s="831" t="s">
        <v>14995</v>
      </c>
      <c r="G4998" s="831"/>
      <c r="H4998" s="831">
        <v>0.1428614</v>
      </c>
      <c r="I4998" s="831"/>
      <c r="J4998" s="832">
        <v>0.01</v>
      </c>
      <c r="K4998" s="832"/>
      <c r="L4998" s="833"/>
    </row>
    <row r="4999" spans="1:12" ht="17.100000000000001" customHeight="1">
      <c r="A4999" s="645"/>
      <c r="B4999" s="643"/>
      <c r="C4999" s="643"/>
      <c r="D4999" s="643"/>
      <c r="E4999" s="643"/>
      <c r="F4999" s="643"/>
      <c r="G4999" s="643"/>
      <c r="H4999" s="643"/>
      <c r="I4999" s="643"/>
      <c r="J4999" s="643" t="s">
        <v>14990</v>
      </c>
      <c r="K4999" s="643"/>
      <c r="L4999" s="646" t="s">
        <v>15028</v>
      </c>
    </row>
    <row r="5000" spans="1:12">
      <c r="A5000" s="827" t="s">
        <v>14100</v>
      </c>
      <c r="B5000" s="828"/>
      <c r="C5000" s="828"/>
      <c r="D5000" s="828"/>
      <c r="E5000" s="828"/>
      <c r="F5000" s="828"/>
      <c r="G5000" s="828"/>
      <c r="H5000" s="828"/>
      <c r="I5000" s="641"/>
      <c r="J5000" s="641"/>
      <c r="K5000" s="641"/>
      <c r="L5000" s="642"/>
    </row>
    <row r="5001" spans="1:12" ht="17.100000000000001" customHeight="1">
      <c r="A5001" s="640" t="s">
        <v>14994</v>
      </c>
      <c r="B5001" s="643" t="s">
        <v>14089</v>
      </c>
      <c r="C5001" s="641" t="s">
        <v>14088</v>
      </c>
      <c r="D5001" s="641" t="s">
        <v>14087</v>
      </c>
      <c r="E5001" s="644" t="s">
        <v>14085</v>
      </c>
      <c r="F5001" s="829" t="s">
        <v>14083</v>
      </c>
      <c r="G5001" s="829"/>
      <c r="H5001" s="829" t="s">
        <v>14993</v>
      </c>
      <c r="I5001" s="829"/>
      <c r="J5001" s="829" t="s">
        <v>14082</v>
      </c>
      <c r="K5001" s="829"/>
      <c r="L5001" s="830"/>
    </row>
    <row r="5002" spans="1:12" ht="24" customHeight="1">
      <c r="A5002" s="664" t="s">
        <v>14073</v>
      </c>
      <c r="B5002" s="660" t="s">
        <v>14103</v>
      </c>
      <c r="C5002" s="659" t="s">
        <v>7</v>
      </c>
      <c r="D5002" s="659" t="s">
        <v>11501</v>
      </c>
      <c r="E5002" s="661" t="s">
        <v>26</v>
      </c>
      <c r="F5002" s="831" t="s">
        <v>14992</v>
      </c>
      <c r="G5002" s="831"/>
      <c r="H5002" s="831">
        <v>0.1428614</v>
      </c>
      <c r="I5002" s="831"/>
      <c r="J5002" s="832">
        <v>0.31430000000000002</v>
      </c>
      <c r="K5002" s="832"/>
      <c r="L5002" s="833"/>
    </row>
    <row r="5003" spans="1:12" ht="24" customHeight="1">
      <c r="A5003" s="664" t="s">
        <v>14073</v>
      </c>
      <c r="B5003" s="660" t="s">
        <v>14101</v>
      </c>
      <c r="C5003" s="659" t="s">
        <v>7</v>
      </c>
      <c r="D5003" s="659" t="s">
        <v>11582</v>
      </c>
      <c r="E5003" s="661" t="s">
        <v>26</v>
      </c>
      <c r="F5003" s="831" t="s">
        <v>14991</v>
      </c>
      <c r="G5003" s="831"/>
      <c r="H5003" s="831">
        <v>0.1428614</v>
      </c>
      <c r="I5003" s="831"/>
      <c r="J5003" s="832">
        <v>0.05</v>
      </c>
      <c r="K5003" s="832"/>
      <c r="L5003" s="833"/>
    </row>
    <row r="5004" spans="1:12" ht="17.100000000000001" customHeight="1">
      <c r="A5004" s="645"/>
      <c r="B5004" s="643"/>
      <c r="C5004" s="643"/>
      <c r="D5004" s="643"/>
      <c r="E5004" s="643"/>
      <c r="F5004" s="643"/>
      <c r="G5004" s="643"/>
      <c r="H5004" s="643"/>
      <c r="I5004" s="643"/>
      <c r="J5004" s="643" t="s">
        <v>14990</v>
      </c>
      <c r="K5004" s="643"/>
      <c r="L5004" s="646" t="s">
        <v>15151</v>
      </c>
    </row>
    <row r="5005" spans="1:12" ht="17.100000000000001" customHeight="1">
      <c r="A5005" s="640" t="s">
        <v>14988</v>
      </c>
      <c r="B5005" s="641"/>
      <c r="C5005" s="641"/>
      <c r="D5005" s="641"/>
      <c r="E5005" s="641"/>
      <c r="F5005" s="641"/>
      <c r="G5005" s="641"/>
      <c r="H5005" s="641"/>
      <c r="I5005" s="641"/>
      <c r="J5005" s="641"/>
      <c r="K5005" s="641"/>
      <c r="L5005" s="642"/>
    </row>
    <row r="5006" spans="1:12" ht="17.100000000000001" customHeight="1">
      <c r="A5006" s="645"/>
      <c r="B5006" s="643"/>
      <c r="C5006" s="643"/>
      <c r="D5006" s="643"/>
      <c r="E5006" s="643"/>
      <c r="F5006" s="643"/>
      <c r="G5006" s="643"/>
      <c r="H5006" s="643"/>
      <c r="I5006" s="643"/>
      <c r="J5006" s="643" t="s">
        <v>14987</v>
      </c>
      <c r="K5006" s="643"/>
      <c r="L5006" s="646" t="s">
        <v>15558</v>
      </c>
    </row>
    <row r="5007" spans="1:12" ht="17.100000000000001" customHeight="1">
      <c r="A5007" s="645"/>
      <c r="B5007" s="643"/>
      <c r="C5007" s="643"/>
      <c r="D5007" s="643"/>
      <c r="E5007" s="643"/>
      <c r="F5007" s="643"/>
      <c r="G5007" s="643"/>
      <c r="H5007" s="643"/>
      <c r="I5007" s="643"/>
      <c r="J5007" s="643" t="s">
        <v>14985</v>
      </c>
      <c r="K5007" s="643" t="s">
        <v>14984</v>
      </c>
      <c r="L5007" s="646" t="s">
        <v>15557</v>
      </c>
    </row>
    <row r="5008" spans="1:12" ht="17.100000000000001" customHeight="1">
      <c r="A5008" s="645"/>
      <c r="B5008" s="643"/>
      <c r="C5008" s="643"/>
      <c r="D5008" s="643"/>
      <c r="E5008" s="643"/>
      <c r="F5008" s="643"/>
      <c r="G5008" s="643"/>
      <c r="H5008" s="643"/>
      <c r="I5008" s="643"/>
      <c r="J5008" s="643" t="s">
        <v>14982</v>
      </c>
      <c r="K5008" s="643"/>
      <c r="L5008" s="646" t="s">
        <v>15504</v>
      </c>
    </row>
    <row r="5009" spans="1:12" ht="17.100000000000001" customHeight="1">
      <c r="A5009" s="645"/>
      <c r="B5009" s="643"/>
      <c r="C5009" s="643"/>
      <c r="D5009" s="643"/>
      <c r="E5009" s="643"/>
      <c r="F5009" s="643"/>
      <c r="G5009" s="643"/>
      <c r="H5009" s="643"/>
      <c r="I5009" s="643"/>
      <c r="J5009" s="643" t="s">
        <v>14980</v>
      </c>
      <c r="K5009" s="643" t="s">
        <v>14873</v>
      </c>
      <c r="L5009" s="646" t="s">
        <v>15556</v>
      </c>
    </row>
    <row r="5010" spans="1:12" ht="17.100000000000001" customHeight="1">
      <c r="A5010" s="645"/>
      <c r="B5010" s="643"/>
      <c r="C5010" s="643"/>
      <c r="D5010" s="643"/>
      <c r="E5010" s="643"/>
      <c r="F5010" s="643"/>
      <c r="G5010" s="643"/>
      <c r="H5010" s="643"/>
      <c r="I5010" s="643"/>
      <c r="J5010" s="643" t="s">
        <v>14978</v>
      </c>
      <c r="K5010" s="643"/>
      <c r="L5010" s="646" t="s">
        <v>15555</v>
      </c>
    </row>
    <row r="5011" spans="1:12" ht="30" customHeight="1">
      <c r="A5011" s="647"/>
      <c r="B5011" s="644"/>
      <c r="C5011" s="644"/>
      <c r="D5011" s="644"/>
      <c r="E5011" s="644"/>
      <c r="F5011" s="644"/>
      <c r="G5011" s="644"/>
      <c r="H5011" s="644"/>
      <c r="I5011" s="644"/>
      <c r="J5011" s="644"/>
      <c r="K5011" s="644"/>
      <c r="L5011" s="648"/>
    </row>
    <row r="5012" spans="1:12" ht="24" customHeight="1">
      <c r="A5012" s="662" t="s">
        <v>15554</v>
      </c>
      <c r="B5012" s="657" t="s">
        <v>14935</v>
      </c>
      <c r="C5012" s="656" t="s">
        <v>7</v>
      </c>
      <c r="D5012" s="656" t="s">
        <v>11413</v>
      </c>
      <c r="E5012" s="658" t="s">
        <v>14183</v>
      </c>
      <c r="F5012" s="657"/>
      <c r="G5012" s="657"/>
      <c r="H5012" s="657"/>
      <c r="I5012" s="657"/>
      <c r="J5012" s="657"/>
      <c r="K5012" s="657"/>
      <c r="L5012" s="663"/>
    </row>
    <row r="5013" spans="1:12">
      <c r="A5013" s="827" t="s">
        <v>14098</v>
      </c>
      <c r="B5013" s="828"/>
      <c r="C5013" s="828"/>
      <c r="D5013" s="828"/>
      <c r="E5013" s="828"/>
      <c r="F5013" s="828"/>
      <c r="G5013" s="828"/>
      <c r="H5013" s="828"/>
      <c r="I5013" s="641"/>
      <c r="J5013" s="641"/>
      <c r="K5013" s="641"/>
      <c r="L5013" s="642"/>
    </row>
    <row r="5014" spans="1:12" ht="17.100000000000001" customHeight="1">
      <c r="A5014" s="640" t="s">
        <v>14994</v>
      </c>
      <c r="B5014" s="643" t="s">
        <v>14089</v>
      </c>
      <c r="C5014" s="641" t="s">
        <v>14088</v>
      </c>
      <c r="D5014" s="641" t="s">
        <v>14087</v>
      </c>
      <c r="E5014" s="644" t="s">
        <v>14085</v>
      </c>
      <c r="F5014" s="829" t="s">
        <v>14083</v>
      </c>
      <c r="G5014" s="829"/>
      <c r="H5014" s="829" t="s">
        <v>14993</v>
      </c>
      <c r="I5014" s="829"/>
      <c r="J5014" s="829" t="s">
        <v>14082</v>
      </c>
      <c r="K5014" s="829"/>
      <c r="L5014" s="830"/>
    </row>
    <row r="5015" spans="1:12" ht="36" customHeight="1">
      <c r="A5015" s="664" t="s">
        <v>14073</v>
      </c>
      <c r="B5015" s="660" t="s">
        <v>14965</v>
      </c>
      <c r="C5015" s="659" t="s">
        <v>7</v>
      </c>
      <c r="D5015" s="659" t="s">
        <v>5636</v>
      </c>
      <c r="E5015" s="661" t="s">
        <v>49</v>
      </c>
      <c r="F5015" s="831" t="s">
        <v>15553</v>
      </c>
      <c r="G5015" s="831"/>
      <c r="H5015" s="831">
        <v>2.5000000000000002E-6</v>
      </c>
      <c r="I5015" s="831"/>
      <c r="J5015" s="832">
        <v>1.0999999999999999E-2</v>
      </c>
      <c r="K5015" s="832"/>
      <c r="L5015" s="833"/>
    </row>
    <row r="5016" spans="1:12" ht="24" customHeight="1">
      <c r="A5016" s="664" t="s">
        <v>14073</v>
      </c>
      <c r="B5016" s="660" t="s">
        <v>14146</v>
      </c>
      <c r="C5016" s="659" t="s">
        <v>7</v>
      </c>
      <c r="D5016" s="659" t="s">
        <v>11575</v>
      </c>
      <c r="E5016" s="661" t="s">
        <v>26</v>
      </c>
      <c r="F5016" s="831" t="s">
        <v>15058</v>
      </c>
      <c r="G5016" s="831"/>
      <c r="H5016" s="831">
        <v>8.7469199999999997E-2</v>
      </c>
      <c r="I5016" s="831"/>
      <c r="J5016" s="832">
        <v>8.9200000000000002E-2</v>
      </c>
      <c r="K5016" s="832"/>
      <c r="L5016" s="833"/>
    </row>
    <row r="5017" spans="1:12" ht="24" customHeight="1">
      <c r="A5017" s="664" t="s">
        <v>14073</v>
      </c>
      <c r="B5017" s="660" t="s">
        <v>14145</v>
      </c>
      <c r="C5017" s="659" t="s">
        <v>7</v>
      </c>
      <c r="D5017" s="659" t="s">
        <v>11601</v>
      </c>
      <c r="E5017" s="661" t="s">
        <v>26</v>
      </c>
      <c r="F5017" s="831" t="s">
        <v>15057</v>
      </c>
      <c r="G5017" s="831"/>
      <c r="H5017" s="831">
        <v>8.7469199999999997E-2</v>
      </c>
      <c r="I5017" s="831"/>
      <c r="J5017" s="832">
        <v>3.32E-2</v>
      </c>
      <c r="K5017" s="832"/>
      <c r="L5017" s="833"/>
    </row>
    <row r="5018" spans="1:12" ht="17.100000000000001" customHeight="1">
      <c r="A5018" s="645"/>
      <c r="B5018" s="643"/>
      <c r="C5018" s="643"/>
      <c r="D5018" s="643"/>
      <c r="E5018" s="643"/>
      <c r="F5018" s="643"/>
      <c r="G5018" s="643"/>
      <c r="H5018" s="643"/>
      <c r="I5018" s="643"/>
      <c r="J5018" s="643" t="s">
        <v>14990</v>
      </c>
      <c r="K5018" s="643"/>
      <c r="L5018" s="646" t="s">
        <v>15183</v>
      </c>
    </row>
    <row r="5019" spans="1:12">
      <c r="A5019" s="827" t="s">
        <v>14092</v>
      </c>
      <c r="B5019" s="828"/>
      <c r="C5019" s="828"/>
      <c r="D5019" s="828"/>
      <c r="E5019" s="828"/>
      <c r="F5019" s="828"/>
      <c r="G5019" s="828"/>
      <c r="H5019" s="828"/>
      <c r="I5019" s="641"/>
      <c r="J5019" s="641"/>
      <c r="K5019" s="641"/>
      <c r="L5019" s="642"/>
    </row>
    <row r="5020" spans="1:12" ht="17.100000000000001" customHeight="1">
      <c r="A5020" s="640" t="s">
        <v>14994</v>
      </c>
      <c r="B5020" s="643" t="s">
        <v>14089</v>
      </c>
      <c r="C5020" s="641" t="s">
        <v>14088</v>
      </c>
      <c r="D5020" s="641" t="s">
        <v>14087</v>
      </c>
      <c r="E5020" s="644" t="s">
        <v>14085</v>
      </c>
      <c r="F5020" s="829" t="s">
        <v>14083</v>
      </c>
      <c r="G5020" s="829"/>
      <c r="H5020" s="829" t="s">
        <v>14993</v>
      </c>
      <c r="I5020" s="829"/>
      <c r="J5020" s="829" t="s">
        <v>14082</v>
      </c>
      <c r="K5020" s="829"/>
      <c r="L5020" s="830"/>
    </row>
    <row r="5021" spans="1:12" ht="24" customHeight="1">
      <c r="A5021" s="664" t="s">
        <v>14073</v>
      </c>
      <c r="B5021" s="660" t="s">
        <v>14144</v>
      </c>
      <c r="C5021" s="659" t="s">
        <v>7</v>
      </c>
      <c r="D5021" s="659" t="s">
        <v>10168</v>
      </c>
      <c r="E5021" s="661" t="s">
        <v>26</v>
      </c>
      <c r="F5021" s="831" t="s">
        <v>15055</v>
      </c>
      <c r="G5021" s="831"/>
      <c r="H5021" s="831">
        <v>8.9324200000000006E-2</v>
      </c>
      <c r="I5021" s="831"/>
      <c r="J5021" s="832">
        <v>0.46179999999999999</v>
      </c>
      <c r="K5021" s="832"/>
      <c r="L5021" s="833"/>
    </row>
    <row r="5022" spans="1:12" ht="17.100000000000001" customHeight="1">
      <c r="A5022" s="645"/>
      <c r="B5022" s="643"/>
      <c r="C5022" s="643"/>
      <c r="D5022" s="643"/>
      <c r="E5022" s="643"/>
      <c r="F5022" s="643"/>
      <c r="G5022" s="643"/>
      <c r="H5022" s="643"/>
      <c r="I5022" s="643"/>
      <c r="J5022" s="643" t="s">
        <v>14990</v>
      </c>
      <c r="K5022" s="643"/>
      <c r="L5022" s="646" t="s">
        <v>15552</v>
      </c>
    </row>
    <row r="5023" spans="1:12">
      <c r="A5023" s="827" t="s">
        <v>14071</v>
      </c>
      <c r="B5023" s="828"/>
      <c r="C5023" s="828"/>
      <c r="D5023" s="828"/>
      <c r="E5023" s="828"/>
      <c r="F5023" s="828"/>
      <c r="G5023" s="828"/>
      <c r="H5023" s="828"/>
      <c r="I5023" s="641"/>
      <c r="J5023" s="641"/>
      <c r="K5023" s="641"/>
      <c r="L5023" s="642"/>
    </row>
    <row r="5024" spans="1:12" ht="17.100000000000001" customHeight="1">
      <c r="A5024" s="640" t="s">
        <v>14994</v>
      </c>
      <c r="B5024" s="643" t="s">
        <v>14089</v>
      </c>
      <c r="C5024" s="641" t="s">
        <v>14088</v>
      </c>
      <c r="D5024" s="641" t="s">
        <v>14087</v>
      </c>
      <c r="E5024" s="644" t="s">
        <v>14085</v>
      </c>
      <c r="F5024" s="829" t="s">
        <v>14083</v>
      </c>
      <c r="G5024" s="829"/>
      <c r="H5024" s="829" t="s">
        <v>14993</v>
      </c>
      <c r="I5024" s="829"/>
      <c r="J5024" s="829" t="s">
        <v>14082</v>
      </c>
      <c r="K5024" s="829"/>
      <c r="L5024" s="830"/>
    </row>
    <row r="5025" spans="1:12" ht="24" customHeight="1">
      <c r="A5025" s="664" t="s">
        <v>14073</v>
      </c>
      <c r="B5025" s="660" t="s">
        <v>14107</v>
      </c>
      <c r="C5025" s="659" t="s">
        <v>7</v>
      </c>
      <c r="D5025" s="659" t="s">
        <v>6262</v>
      </c>
      <c r="E5025" s="661" t="s">
        <v>14106</v>
      </c>
      <c r="F5025" s="831" t="s">
        <v>15186</v>
      </c>
      <c r="G5025" s="831"/>
      <c r="H5025" s="831">
        <v>1.7543E-2</v>
      </c>
      <c r="I5025" s="831"/>
      <c r="J5025" s="832">
        <v>1.4200000000000001E-2</v>
      </c>
      <c r="K5025" s="832"/>
      <c r="L5025" s="833"/>
    </row>
    <row r="5026" spans="1:12" ht="17.100000000000001" customHeight="1">
      <c r="A5026" s="645"/>
      <c r="B5026" s="643"/>
      <c r="C5026" s="643"/>
      <c r="D5026" s="643"/>
      <c r="E5026" s="643"/>
      <c r="F5026" s="643"/>
      <c r="G5026" s="643"/>
      <c r="H5026" s="643"/>
      <c r="I5026" s="643"/>
      <c r="J5026" s="643" t="s">
        <v>14990</v>
      </c>
      <c r="K5026" s="643"/>
      <c r="L5026" s="646" t="s">
        <v>15028</v>
      </c>
    </row>
    <row r="5027" spans="1:12">
      <c r="A5027" s="827" t="s">
        <v>14094</v>
      </c>
      <c r="B5027" s="828"/>
      <c r="C5027" s="828"/>
      <c r="D5027" s="828"/>
      <c r="E5027" s="828"/>
      <c r="F5027" s="828"/>
      <c r="G5027" s="828"/>
      <c r="H5027" s="828"/>
      <c r="I5027" s="641"/>
      <c r="J5027" s="641"/>
      <c r="K5027" s="641"/>
      <c r="L5027" s="642"/>
    </row>
    <row r="5028" spans="1:12" ht="17.100000000000001" customHeight="1">
      <c r="A5028" s="640" t="s">
        <v>14994</v>
      </c>
      <c r="B5028" s="643" t="s">
        <v>14089</v>
      </c>
      <c r="C5028" s="641" t="s">
        <v>14088</v>
      </c>
      <c r="D5028" s="641" t="s">
        <v>14087</v>
      </c>
      <c r="E5028" s="644" t="s">
        <v>14085</v>
      </c>
      <c r="F5028" s="829" t="s">
        <v>14083</v>
      </c>
      <c r="G5028" s="829"/>
      <c r="H5028" s="829" t="s">
        <v>14993</v>
      </c>
      <c r="I5028" s="829"/>
      <c r="J5028" s="829" t="s">
        <v>14082</v>
      </c>
      <c r="K5028" s="829"/>
      <c r="L5028" s="830"/>
    </row>
    <row r="5029" spans="1:12" ht="24" customHeight="1">
      <c r="A5029" s="664" t="s">
        <v>14073</v>
      </c>
      <c r="B5029" s="660" t="s">
        <v>14095</v>
      </c>
      <c r="C5029" s="659" t="s">
        <v>7</v>
      </c>
      <c r="D5029" s="659" t="s">
        <v>11736</v>
      </c>
      <c r="E5029" s="661" t="s">
        <v>26</v>
      </c>
      <c r="F5029" s="831" t="s">
        <v>14996</v>
      </c>
      <c r="G5029" s="831"/>
      <c r="H5029" s="831">
        <v>8.7469199999999997E-2</v>
      </c>
      <c r="I5029" s="831"/>
      <c r="J5029" s="832">
        <v>6.2100000000000002E-2</v>
      </c>
      <c r="K5029" s="832"/>
      <c r="L5029" s="833"/>
    </row>
    <row r="5030" spans="1:12" ht="17.100000000000001" customHeight="1">
      <c r="A5030" s="645"/>
      <c r="B5030" s="643"/>
      <c r="C5030" s="643"/>
      <c r="D5030" s="643"/>
      <c r="E5030" s="643"/>
      <c r="F5030" s="643"/>
      <c r="G5030" s="643"/>
      <c r="H5030" s="643"/>
      <c r="I5030" s="643"/>
      <c r="J5030" s="643" t="s">
        <v>14990</v>
      </c>
      <c r="K5030" s="643"/>
      <c r="L5030" s="646" t="s">
        <v>15037</v>
      </c>
    </row>
    <row r="5031" spans="1:12">
      <c r="A5031" s="827" t="s">
        <v>14096</v>
      </c>
      <c r="B5031" s="828"/>
      <c r="C5031" s="828"/>
      <c r="D5031" s="828"/>
      <c r="E5031" s="828"/>
      <c r="F5031" s="828"/>
      <c r="G5031" s="828"/>
      <c r="H5031" s="828"/>
      <c r="I5031" s="641"/>
      <c r="J5031" s="641"/>
      <c r="K5031" s="641"/>
      <c r="L5031" s="642"/>
    </row>
    <row r="5032" spans="1:12" ht="17.100000000000001" customHeight="1">
      <c r="A5032" s="640" t="s">
        <v>14994</v>
      </c>
      <c r="B5032" s="643" t="s">
        <v>14089</v>
      </c>
      <c r="C5032" s="641" t="s">
        <v>14088</v>
      </c>
      <c r="D5032" s="641" t="s">
        <v>14087</v>
      </c>
      <c r="E5032" s="644" t="s">
        <v>14085</v>
      </c>
      <c r="F5032" s="829" t="s">
        <v>14083</v>
      </c>
      <c r="G5032" s="829"/>
      <c r="H5032" s="829" t="s">
        <v>14993</v>
      </c>
      <c r="I5032" s="829"/>
      <c r="J5032" s="829" t="s">
        <v>14082</v>
      </c>
      <c r="K5032" s="829"/>
      <c r="L5032" s="830"/>
    </row>
    <row r="5033" spans="1:12" ht="24" customHeight="1">
      <c r="A5033" s="664" t="s">
        <v>14073</v>
      </c>
      <c r="B5033" s="660" t="s">
        <v>14097</v>
      </c>
      <c r="C5033" s="659" t="s">
        <v>7</v>
      </c>
      <c r="D5033" s="659" t="s">
        <v>11676</v>
      </c>
      <c r="E5033" s="661" t="s">
        <v>26</v>
      </c>
      <c r="F5033" s="831" t="s">
        <v>14995</v>
      </c>
      <c r="G5033" s="831"/>
      <c r="H5033" s="831">
        <v>8.7469199999999997E-2</v>
      </c>
      <c r="I5033" s="831"/>
      <c r="J5033" s="832">
        <v>6.1000000000000004E-3</v>
      </c>
      <c r="K5033" s="832"/>
      <c r="L5033" s="833"/>
    </row>
    <row r="5034" spans="1:12" ht="17.100000000000001" customHeight="1">
      <c r="A5034" s="645"/>
      <c r="B5034" s="643"/>
      <c r="C5034" s="643"/>
      <c r="D5034" s="643"/>
      <c r="E5034" s="643"/>
      <c r="F5034" s="643"/>
      <c r="G5034" s="643"/>
      <c r="H5034" s="643"/>
      <c r="I5034" s="643"/>
      <c r="J5034" s="643" t="s">
        <v>14990</v>
      </c>
      <c r="K5034" s="643"/>
      <c r="L5034" s="646" t="s">
        <v>15028</v>
      </c>
    </row>
    <row r="5035" spans="1:12">
      <c r="A5035" s="827" t="s">
        <v>14100</v>
      </c>
      <c r="B5035" s="828"/>
      <c r="C5035" s="828"/>
      <c r="D5035" s="828"/>
      <c r="E5035" s="828"/>
      <c r="F5035" s="828"/>
      <c r="G5035" s="828"/>
      <c r="H5035" s="828"/>
      <c r="I5035" s="641"/>
      <c r="J5035" s="641"/>
      <c r="K5035" s="641"/>
      <c r="L5035" s="642"/>
    </row>
    <row r="5036" spans="1:12" ht="17.100000000000001" customHeight="1">
      <c r="A5036" s="640" t="s">
        <v>14994</v>
      </c>
      <c r="B5036" s="643" t="s">
        <v>14089</v>
      </c>
      <c r="C5036" s="641" t="s">
        <v>14088</v>
      </c>
      <c r="D5036" s="641" t="s">
        <v>14087</v>
      </c>
      <c r="E5036" s="644" t="s">
        <v>14085</v>
      </c>
      <c r="F5036" s="829" t="s">
        <v>14083</v>
      </c>
      <c r="G5036" s="829"/>
      <c r="H5036" s="829" t="s">
        <v>14993</v>
      </c>
      <c r="I5036" s="829"/>
      <c r="J5036" s="829" t="s">
        <v>14082</v>
      </c>
      <c r="K5036" s="829"/>
      <c r="L5036" s="830"/>
    </row>
    <row r="5037" spans="1:12" ht="24" customHeight="1">
      <c r="A5037" s="664" t="s">
        <v>14073</v>
      </c>
      <c r="B5037" s="660" t="s">
        <v>14103</v>
      </c>
      <c r="C5037" s="659" t="s">
        <v>7</v>
      </c>
      <c r="D5037" s="659" t="s">
        <v>11501</v>
      </c>
      <c r="E5037" s="661" t="s">
        <v>26</v>
      </c>
      <c r="F5037" s="831" t="s">
        <v>14992</v>
      </c>
      <c r="G5037" s="831"/>
      <c r="H5037" s="831">
        <v>8.7469199999999997E-2</v>
      </c>
      <c r="I5037" s="831"/>
      <c r="J5037" s="832">
        <v>0.19239999999999999</v>
      </c>
      <c r="K5037" s="832"/>
      <c r="L5037" s="833"/>
    </row>
    <row r="5038" spans="1:12" ht="24" customHeight="1">
      <c r="A5038" s="664" t="s">
        <v>14073</v>
      </c>
      <c r="B5038" s="660" t="s">
        <v>14101</v>
      </c>
      <c r="C5038" s="659" t="s">
        <v>7</v>
      </c>
      <c r="D5038" s="659" t="s">
        <v>11582</v>
      </c>
      <c r="E5038" s="661" t="s">
        <v>26</v>
      </c>
      <c r="F5038" s="831" t="s">
        <v>14991</v>
      </c>
      <c r="G5038" s="831"/>
      <c r="H5038" s="831">
        <v>8.7469199999999997E-2</v>
      </c>
      <c r="I5038" s="831"/>
      <c r="J5038" s="832">
        <v>3.0599999999999999E-2</v>
      </c>
      <c r="K5038" s="832"/>
      <c r="L5038" s="833"/>
    </row>
    <row r="5039" spans="1:12" ht="17.100000000000001" customHeight="1">
      <c r="A5039" s="645"/>
      <c r="B5039" s="643"/>
      <c r="C5039" s="643"/>
      <c r="D5039" s="643"/>
      <c r="E5039" s="643"/>
      <c r="F5039" s="643"/>
      <c r="G5039" s="643"/>
      <c r="H5039" s="643"/>
      <c r="I5039" s="643"/>
      <c r="J5039" s="643" t="s">
        <v>14990</v>
      </c>
      <c r="K5039" s="643"/>
      <c r="L5039" s="646" t="s">
        <v>15343</v>
      </c>
    </row>
    <row r="5040" spans="1:12" ht="17.100000000000001" customHeight="1">
      <c r="A5040" s="640" t="s">
        <v>14988</v>
      </c>
      <c r="B5040" s="641"/>
      <c r="C5040" s="641"/>
      <c r="D5040" s="641"/>
      <c r="E5040" s="641"/>
      <c r="F5040" s="641"/>
      <c r="G5040" s="641"/>
      <c r="H5040" s="641"/>
      <c r="I5040" s="641"/>
      <c r="J5040" s="641"/>
      <c r="K5040" s="641"/>
      <c r="L5040" s="642"/>
    </row>
    <row r="5041" spans="1:12" ht="17.100000000000001" customHeight="1">
      <c r="A5041" s="645"/>
      <c r="B5041" s="643"/>
      <c r="C5041" s="643"/>
      <c r="D5041" s="643"/>
      <c r="E5041" s="643"/>
      <c r="F5041" s="643"/>
      <c r="G5041" s="643"/>
      <c r="H5041" s="643"/>
      <c r="I5041" s="643"/>
      <c r="J5041" s="643" t="s">
        <v>14987</v>
      </c>
      <c r="K5041" s="643"/>
      <c r="L5041" s="646" t="s">
        <v>15551</v>
      </c>
    </row>
    <row r="5042" spans="1:12" ht="17.100000000000001" customHeight="1">
      <c r="A5042" s="645"/>
      <c r="B5042" s="643"/>
      <c r="C5042" s="643"/>
      <c r="D5042" s="643"/>
      <c r="E5042" s="643"/>
      <c r="F5042" s="643"/>
      <c r="G5042" s="643"/>
      <c r="H5042" s="643"/>
      <c r="I5042" s="643"/>
      <c r="J5042" s="643" t="s">
        <v>14985</v>
      </c>
      <c r="K5042" s="643" t="s">
        <v>14984</v>
      </c>
      <c r="L5042" s="646" t="s">
        <v>15550</v>
      </c>
    </row>
    <row r="5043" spans="1:12" ht="17.100000000000001" customHeight="1">
      <c r="A5043" s="645"/>
      <c r="B5043" s="643"/>
      <c r="C5043" s="643"/>
      <c r="D5043" s="643"/>
      <c r="E5043" s="643"/>
      <c r="F5043" s="643"/>
      <c r="G5043" s="643"/>
      <c r="H5043" s="643"/>
      <c r="I5043" s="643"/>
      <c r="J5043" s="643" t="s">
        <v>14982</v>
      </c>
      <c r="K5043" s="643"/>
      <c r="L5043" s="646" t="s">
        <v>15549</v>
      </c>
    </row>
    <row r="5044" spans="1:12" ht="17.100000000000001" customHeight="1">
      <c r="A5044" s="645"/>
      <c r="B5044" s="643"/>
      <c r="C5044" s="643"/>
      <c r="D5044" s="643"/>
      <c r="E5044" s="643"/>
      <c r="F5044" s="643"/>
      <c r="G5044" s="643"/>
      <c r="H5044" s="643"/>
      <c r="I5044" s="643"/>
      <c r="J5044" s="643" t="s">
        <v>14980</v>
      </c>
      <c r="K5044" s="643" t="s">
        <v>14873</v>
      </c>
      <c r="L5044" s="646" t="s">
        <v>15548</v>
      </c>
    </row>
    <row r="5045" spans="1:12" ht="17.100000000000001" customHeight="1">
      <c r="A5045" s="645"/>
      <c r="B5045" s="643"/>
      <c r="C5045" s="643"/>
      <c r="D5045" s="643"/>
      <c r="E5045" s="643"/>
      <c r="F5045" s="643"/>
      <c r="G5045" s="643"/>
      <c r="H5045" s="643"/>
      <c r="I5045" s="643"/>
      <c r="J5045" s="643" t="s">
        <v>14978</v>
      </c>
      <c r="K5045" s="643"/>
      <c r="L5045" s="646" t="s">
        <v>15547</v>
      </c>
    </row>
    <row r="5046" spans="1:12" ht="30" customHeight="1">
      <c r="A5046" s="647"/>
      <c r="B5046" s="644"/>
      <c r="C5046" s="644"/>
      <c r="D5046" s="644"/>
      <c r="E5046" s="644"/>
      <c r="F5046" s="644"/>
      <c r="G5046" s="644"/>
      <c r="H5046" s="644"/>
      <c r="I5046" s="644"/>
      <c r="J5046" s="644"/>
      <c r="K5046" s="644"/>
      <c r="L5046" s="648"/>
    </row>
    <row r="5047" spans="1:12" ht="24" customHeight="1">
      <c r="A5047" s="662" t="s">
        <v>15546</v>
      </c>
      <c r="B5047" s="657" t="s">
        <v>14938</v>
      </c>
      <c r="C5047" s="656" t="s">
        <v>7</v>
      </c>
      <c r="D5047" s="656" t="s">
        <v>56</v>
      </c>
      <c r="E5047" s="658" t="s">
        <v>14118</v>
      </c>
      <c r="F5047" s="657"/>
      <c r="G5047" s="657"/>
      <c r="H5047" s="657"/>
      <c r="I5047" s="657"/>
      <c r="J5047" s="657"/>
      <c r="K5047" s="657"/>
      <c r="L5047" s="663"/>
    </row>
    <row r="5048" spans="1:12">
      <c r="A5048" s="827" t="s">
        <v>14098</v>
      </c>
      <c r="B5048" s="828"/>
      <c r="C5048" s="828"/>
      <c r="D5048" s="828"/>
      <c r="E5048" s="828"/>
      <c r="F5048" s="828"/>
      <c r="G5048" s="828"/>
      <c r="H5048" s="828"/>
      <c r="I5048" s="641"/>
      <c r="J5048" s="641"/>
      <c r="K5048" s="641"/>
      <c r="L5048" s="642"/>
    </row>
    <row r="5049" spans="1:12" ht="17.100000000000001" customHeight="1">
      <c r="A5049" s="640" t="s">
        <v>14994</v>
      </c>
      <c r="B5049" s="643" t="s">
        <v>14089</v>
      </c>
      <c r="C5049" s="641" t="s">
        <v>14088</v>
      </c>
      <c r="D5049" s="641" t="s">
        <v>14087</v>
      </c>
      <c r="E5049" s="644" t="s">
        <v>14085</v>
      </c>
      <c r="F5049" s="829" t="s">
        <v>14083</v>
      </c>
      <c r="G5049" s="829"/>
      <c r="H5049" s="829" t="s">
        <v>14993</v>
      </c>
      <c r="I5049" s="829"/>
      <c r="J5049" s="829" t="s">
        <v>14082</v>
      </c>
      <c r="K5049" s="829"/>
      <c r="L5049" s="830"/>
    </row>
    <row r="5050" spans="1:12" ht="48" customHeight="1">
      <c r="A5050" s="664" t="s">
        <v>14073</v>
      </c>
      <c r="B5050" s="660" t="s">
        <v>14339</v>
      </c>
      <c r="C5050" s="659" t="s">
        <v>7</v>
      </c>
      <c r="D5050" s="659" t="s">
        <v>8854</v>
      </c>
      <c r="E5050" s="661" t="s">
        <v>49</v>
      </c>
      <c r="F5050" s="831" t="s">
        <v>15385</v>
      </c>
      <c r="G5050" s="831"/>
      <c r="H5050" s="831">
        <v>1.26E-5</v>
      </c>
      <c r="I5050" s="831"/>
      <c r="J5050" s="832">
        <v>3.6069</v>
      </c>
      <c r="K5050" s="832"/>
      <c r="L5050" s="833"/>
    </row>
    <row r="5051" spans="1:12" ht="24" customHeight="1">
      <c r="A5051" s="664" t="s">
        <v>14073</v>
      </c>
      <c r="B5051" s="660" t="s">
        <v>14214</v>
      </c>
      <c r="C5051" s="659" t="s">
        <v>7</v>
      </c>
      <c r="D5051" s="659" t="s">
        <v>11569</v>
      </c>
      <c r="E5051" s="661" t="s">
        <v>26</v>
      </c>
      <c r="F5051" s="831" t="s">
        <v>15202</v>
      </c>
      <c r="G5051" s="831"/>
      <c r="H5051" s="831">
        <v>0.24934339999999999</v>
      </c>
      <c r="I5051" s="831"/>
      <c r="J5051" s="832">
        <v>0.1646</v>
      </c>
      <c r="K5051" s="832"/>
      <c r="L5051" s="833"/>
    </row>
    <row r="5052" spans="1:12" ht="24" customHeight="1">
      <c r="A5052" s="664" t="s">
        <v>14073</v>
      </c>
      <c r="B5052" s="660" t="s">
        <v>14213</v>
      </c>
      <c r="C5052" s="659" t="s">
        <v>7</v>
      </c>
      <c r="D5052" s="659" t="s">
        <v>11595</v>
      </c>
      <c r="E5052" s="661" t="s">
        <v>26</v>
      </c>
      <c r="F5052" s="831" t="s">
        <v>15028</v>
      </c>
      <c r="G5052" s="831"/>
      <c r="H5052" s="831">
        <v>0.24934339999999999</v>
      </c>
      <c r="I5052" s="831"/>
      <c r="J5052" s="832">
        <v>2.5000000000000001E-3</v>
      </c>
      <c r="K5052" s="832"/>
      <c r="L5052" s="833"/>
    </row>
    <row r="5053" spans="1:12" ht="24" customHeight="1">
      <c r="A5053" s="664" t="s">
        <v>14073</v>
      </c>
      <c r="B5053" s="660" t="s">
        <v>14146</v>
      </c>
      <c r="C5053" s="659" t="s">
        <v>7</v>
      </c>
      <c r="D5053" s="659" t="s">
        <v>11575</v>
      </c>
      <c r="E5053" s="661" t="s">
        <v>26</v>
      </c>
      <c r="F5053" s="831" t="s">
        <v>15058</v>
      </c>
      <c r="G5053" s="831"/>
      <c r="H5053" s="831">
        <v>0.69816140000000004</v>
      </c>
      <c r="I5053" s="831"/>
      <c r="J5053" s="832">
        <v>0.71209999999999996</v>
      </c>
      <c r="K5053" s="832"/>
      <c r="L5053" s="833"/>
    </row>
    <row r="5054" spans="1:12" ht="24" customHeight="1">
      <c r="A5054" s="664" t="s">
        <v>14073</v>
      </c>
      <c r="B5054" s="660" t="s">
        <v>14145</v>
      </c>
      <c r="C5054" s="659" t="s">
        <v>7</v>
      </c>
      <c r="D5054" s="659" t="s">
        <v>11601</v>
      </c>
      <c r="E5054" s="661" t="s">
        <v>26</v>
      </c>
      <c r="F5054" s="831" t="s">
        <v>15057</v>
      </c>
      <c r="G5054" s="831"/>
      <c r="H5054" s="831">
        <v>0.69816140000000004</v>
      </c>
      <c r="I5054" s="831"/>
      <c r="J5054" s="832">
        <v>0.26529999999999998</v>
      </c>
      <c r="K5054" s="832"/>
      <c r="L5054" s="833"/>
    </row>
    <row r="5055" spans="1:12" ht="17.100000000000001" customHeight="1">
      <c r="A5055" s="645"/>
      <c r="B5055" s="643"/>
      <c r="C5055" s="643"/>
      <c r="D5055" s="643"/>
      <c r="E5055" s="643"/>
      <c r="F5055" s="643"/>
      <c r="G5055" s="643"/>
      <c r="H5055" s="643"/>
      <c r="I5055" s="643"/>
      <c r="J5055" s="643" t="s">
        <v>14990</v>
      </c>
      <c r="K5055" s="643"/>
      <c r="L5055" s="646" t="s">
        <v>15545</v>
      </c>
    </row>
    <row r="5056" spans="1:12">
      <c r="A5056" s="827" t="s">
        <v>14092</v>
      </c>
      <c r="B5056" s="828"/>
      <c r="C5056" s="828"/>
      <c r="D5056" s="828"/>
      <c r="E5056" s="828"/>
      <c r="F5056" s="828"/>
      <c r="G5056" s="828"/>
      <c r="H5056" s="828"/>
      <c r="I5056" s="641"/>
      <c r="J5056" s="641"/>
      <c r="K5056" s="641"/>
      <c r="L5056" s="642"/>
    </row>
    <row r="5057" spans="1:12" ht="17.100000000000001" customHeight="1">
      <c r="A5057" s="640" t="s">
        <v>14994</v>
      </c>
      <c r="B5057" s="643" t="s">
        <v>14089</v>
      </c>
      <c r="C5057" s="641" t="s">
        <v>14088</v>
      </c>
      <c r="D5057" s="641" t="s">
        <v>14087</v>
      </c>
      <c r="E5057" s="644" t="s">
        <v>14085</v>
      </c>
      <c r="F5057" s="829" t="s">
        <v>14083</v>
      </c>
      <c r="G5057" s="829"/>
      <c r="H5057" s="829" t="s">
        <v>14993</v>
      </c>
      <c r="I5057" s="829"/>
      <c r="J5057" s="829" t="s">
        <v>14082</v>
      </c>
      <c r="K5057" s="829"/>
      <c r="L5057" s="830"/>
    </row>
    <row r="5058" spans="1:12" ht="24" customHeight="1">
      <c r="A5058" s="664" t="s">
        <v>14073</v>
      </c>
      <c r="B5058" s="660" t="s">
        <v>14243</v>
      </c>
      <c r="C5058" s="659" t="s">
        <v>7</v>
      </c>
      <c r="D5058" s="659" t="s">
        <v>10158</v>
      </c>
      <c r="E5058" s="661" t="s">
        <v>26</v>
      </c>
      <c r="F5058" s="831" t="s">
        <v>15382</v>
      </c>
      <c r="G5058" s="831"/>
      <c r="H5058" s="831">
        <v>0.2503398</v>
      </c>
      <c r="I5058" s="831"/>
      <c r="J5058" s="832">
        <v>1.3018000000000001</v>
      </c>
      <c r="K5058" s="832"/>
      <c r="L5058" s="833"/>
    </row>
    <row r="5059" spans="1:12" ht="24" customHeight="1">
      <c r="A5059" s="664" t="s">
        <v>14073</v>
      </c>
      <c r="B5059" s="660" t="s">
        <v>14144</v>
      </c>
      <c r="C5059" s="659" t="s">
        <v>7</v>
      </c>
      <c r="D5059" s="659" t="s">
        <v>10168</v>
      </c>
      <c r="E5059" s="661" t="s">
        <v>26</v>
      </c>
      <c r="F5059" s="831" t="s">
        <v>15055</v>
      </c>
      <c r="G5059" s="831"/>
      <c r="H5059" s="831">
        <v>0.70870500000000003</v>
      </c>
      <c r="I5059" s="831"/>
      <c r="J5059" s="832">
        <v>3.6640000000000001</v>
      </c>
      <c r="K5059" s="832"/>
      <c r="L5059" s="833"/>
    </row>
    <row r="5060" spans="1:12" ht="17.100000000000001" customHeight="1">
      <c r="A5060" s="645"/>
      <c r="B5060" s="643"/>
      <c r="C5060" s="643"/>
      <c r="D5060" s="643"/>
      <c r="E5060" s="643"/>
      <c r="F5060" s="643"/>
      <c r="G5060" s="643"/>
      <c r="H5060" s="643"/>
      <c r="I5060" s="643"/>
      <c r="J5060" s="643" t="s">
        <v>14990</v>
      </c>
      <c r="K5060" s="643"/>
      <c r="L5060" s="646" t="s">
        <v>15544</v>
      </c>
    </row>
    <row r="5061" spans="1:12">
      <c r="A5061" s="827" t="s">
        <v>14071</v>
      </c>
      <c r="B5061" s="828"/>
      <c r="C5061" s="828"/>
      <c r="D5061" s="828"/>
      <c r="E5061" s="828"/>
      <c r="F5061" s="828"/>
      <c r="G5061" s="828"/>
      <c r="H5061" s="828"/>
      <c r="I5061" s="641"/>
      <c r="J5061" s="641"/>
      <c r="K5061" s="641"/>
      <c r="L5061" s="642"/>
    </row>
    <row r="5062" spans="1:12" ht="17.100000000000001" customHeight="1">
      <c r="A5062" s="640" t="s">
        <v>14994</v>
      </c>
      <c r="B5062" s="643" t="s">
        <v>14089</v>
      </c>
      <c r="C5062" s="641" t="s">
        <v>14088</v>
      </c>
      <c r="D5062" s="641" t="s">
        <v>14087</v>
      </c>
      <c r="E5062" s="644" t="s">
        <v>14085</v>
      </c>
      <c r="F5062" s="829" t="s">
        <v>14083</v>
      </c>
      <c r="G5062" s="829"/>
      <c r="H5062" s="829" t="s">
        <v>14993</v>
      </c>
      <c r="I5062" s="829"/>
      <c r="J5062" s="829" t="s">
        <v>14082</v>
      </c>
      <c r="K5062" s="829"/>
      <c r="L5062" s="830"/>
    </row>
    <row r="5063" spans="1:12" ht="24" customHeight="1">
      <c r="A5063" s="664" t="s">
        <v>14073</v>
      </c>
      <c r="B5063" s="660" t="s">
        <v>14340</v>
      </c>
      <c r="C5063" s="659" t="s">
        <v>7</v>
      </c>
      <c r="D5063" s="659" t="s">
        <v>8828</v>
      </c>
      <c r="E5063" s="661" t="s">
        <v>49</v>
      </c>
      <c r="F5063" s="831" t="s">
        <v>15379</v>
      </c>
      <c r="G5063" s="831"/>
      <c r="H5063" s="831">
        <v>1.26E-5</v>
      </c>
      <c r="I5063" s="831"/>
      <c r="J5063" s="832">
        <v>0.42749999999999999</v>
      </c>
      <c r="K5063" s="832"/>
      <c r="L5063" s="833"/>
    </row>
    <row r="5064" spans="1:12" ht="17.100000000000001" customHeight="1">
      <c r="A5064" s="645"/>
      <c r="B5064" s="643"/>
      <c r="C5064" s="643"/>
      <c r="D5064" s="643"/>
      <c r="E5064" s="643"/>
      <c r="F5064" s="643"/>
      <c r="G5064" s="643"/>
      <c r="H5064" s="643"/>
      <c r="I5064" s="643"/>
      <c r="J5064" s="643" t="s">
        <v>14990</v>
      </c>
      <c r="K5064" s="643"/>
      <c r="L5064" s="646" t="s">
        <v>15543</v>
      </c>
    </row>
    <row r="5065" spans="1:12">
      <c r="A5065" s="827" t="s">
        <v>14094</v>
      </c>
      <c r="B5065" s="828"/>
      <c r="C5065" s="828"/>
      <c r="D5065" s="828"/>
      <c r="E5065" s="828"/>
      <c r="F5065" s="828"/>
      <c r="G5065" s="828"/>
      <c r="H5065" s="828"/>
      <c r="I5065" s="641"/>
      <c r="J5065" s="641"/>
      <c r="K5065" s="641"/>
      <c r="L5065" s="642"/>
    </row>
    <row r="5066" spans="1:12" ht="17.100000000000001" customHeight="1">
      <c r="A5066" s="640" t="s">
        <v>14994</v>
      </c>
      <c r="B5066" s="643" t="s">
        <v>14089</v>
      </c>
      <c r="C5066" s="641" t="s">
        <v>14088</v>
      </c>
      <c r="D5066" s="641" t="s">
        <v>14087</v>
      </c>
      <c r="E5066" s="644" t="s">
        <v>14085</v>
      </c>
      <c r="F5066" s="829" t="s">
        <v>14083</v>
      </c>
      <c r="G5066" s="829"/>
      <c r="H5066" s="829" t="s">
        <v>14993</v>
      </c>
      <c r="I5066" s="829"/>
      <c r="J5066" s="829" t="s">
        <v>14082</v>
      </c>
      <c r="K5066" s="829"/>
      <c r="L5066" s="830"/>
    </row>
    <row r="5067" spans="1:12" ht="24" customHeight="1">
      <c r="A5067" s="664" t="s">
        <v>14073</v>
      </c>
      <c r="B5067" s="660" t="s">
        <v>14095</v>
      </c>
      <c r="C5067" s="659" t="s">
        <v>7</v>
      </c>
      <c r="D5067" s="659" t="s">
        <v>11736</v>
      </c>
      <c r="E5067" s="661" t="s">
        <v>26</v>
      </c>
      <c r="F5067" s="831" t="s">
        <v>14996</v>
      </c>
      <c r="G5067" s="831"/>
      <c r="H5067" s="831">
        <v>0.94750469999999998</v>
      </c>
      <c r="I5067" s="831"/>
      <c r="J5067" s="832">
        <v>0.67269999999999996</v>
      </c>
      <c r="K5067" s="832"/>
      <c r="L5067" s="833"/>
    </row>
    <row r="5068" spans="1:12" ht="17.100000000000001" customHeight="1">
      <c r="A5068" s="645"/>
      <c r="B5068" s="643"/>
      <c r="C5068" s="643"/>
      <c r="D5068" s="643"/>
      <c r="E5068" s="643"/>
      <c r="F5068" s="643"/>
      <c r="G5068" s="643"/>
      <c r="H5068" s="643"/>
      <c r="I5068" s="643"/>
      <c r="J5068" s="643" t="s">
        <v>14990</v>
      </c>
      <c r="K5068" s="643"/>
      <c r="L5068" s="646" t="s">
        <v>15542</v>
      </c>
    </row>
    <row r="5069" spans="1:12">
      <c r="A5069" s="827" t="s">
        <v>14096</v>
      </c>
      <c r="B5069" s="828"/>
      <c r="C5069" s="828"/>
      <c r="D5069" s="828"/>
      <c r="E5069" s="828"/>
      <c r="F5069" s="828"/>
      <c r="G5069" s="828"/>
      <c r="H5069" s="828"/>
      <c r="I5069" s="641"/>
      <c r="J5069" s="641"/>
      <c r="K5069" s="641"/>
      <c r="L5069" s="642"/>
    </row>
    <row r="5070" spans="1:12" ht="17.100000000000001" customHeight="1">
      <c r="A5070" s="640" t="s">
        <v>14994</v>
      </c>
      <c r="B5070" s="643" t="s">
        <v>14089</v>
      </c>
      <c r="C5070" s="641" t="s">
        <v>14088</v>
      </c>
      <c r="D5070" s="641" t="s">
        <v>14087</v>
      </c>
      <c r="E5070" s="644" t="s">
        <v>14085</v>
      </c>
      <c r="F5070" s="829" t="s">
        <v>14083</v>
      </c>
      <c r="G5070" s="829"/>
      <c r="H5070" s="829" t="s">
        <v>14993</v>
      </c>
      <c r="I5070" s="829"/>
      <c r="J5070" s="829" t="s">
        <v>14082</v>
      </c>
      <c r="K5070" s="829"/>
      <c r="L5070" s="830"/>
    </row>
    <row r="5071" spans="1:12" ht="24" customHeight="1">
      <c r="A5071" s="664" t="s">
        <v>14073</v>
      </c>
      <c r="B5071" s="660" t="s">
        <v>14097</v>
      </c>
      <c r="C5071" s="659" t="s">
        <v>7</v>
      </c>
      <c r="D5071" s="659" t="s">
        <v>11676</v>
      </c>
      <c r="E5071" s="661" t="s">
        <v>26</v>
      </c>
      <c r="F5071" s="831" t="s">
        <v>14995</v>
      </c>
      <c r="G5071" s="831"/>
      <c r="H5071" s="831">
        <v>0.94750469999999998</v>
      </c>
      <c r="I5071" s="831"/>
      <c r="J5071" s="832">
        <v>6.6299999999999998E-2</v>
      </c>
      <c r="K5071" s="832"/>
      <c r="L5071" s="833"/>
    </row>
    <row r="5072" spans="1:12" ht="17.100000000000001" customHeight="1">
      <c r="A5072" s="645"/>
      <c r="B5072" s="643"/>
      <c r="C5072" s="643"/>
      <c r="D5072" s="643"/>
      <c r="E5072" s="643"/>
      <c r="F5072" s="643"/>
      <c r="G5072" s="643"/>
      <c r="H5072" s="643"/>
      <c r="I5072" s="643"/>
      <c r="J5072" s="643" t="s">
        <v>14990</v>
      </c>
      <c r="K5072" s="643"/>
      <c r="L5072" s="646" t="s">
        <v>14995</v>
      </c>
    </row>
    <row r="5073" spans="1:12">
      <c r="A5073" s="827" t="s">
        <v>14100</v>
      </c>
      <c r="B5073" s="828"/>
      <c r="C5073" s="828"/>
      <c r="D5073" s="828"/>
      <c r="E5073" s="828"/>
      <c r="F5073" s="828"/>
      <c r="G5073" s="828"/>
      <c r="H5073" s="828"/>
      <c r="I5073" s="641"/>
      <c r="J5073" s="641"/>
      <c r="K5073" s="641"/>
      <c r="L5073" s="642"/>
    </row>
    <row r="5074" spans="1:12" ht="17.100000000000001" customHeight="1">
      <c r="A5074" s="640" t="s">
        <v>14994</v>
      </c>
      <c r="B5074" s="643" t="s">
        <v>14089</v>
      </c>
      <c r="C5074" s="641" t="s">
        <v>14088</v>
      </c>
      <c r="D5074" s="641" t="s">
        <v>14087</v>
      </c>
      <c r="E5074" s="644" t="s">
        <v>14085</v>
      </c>
      <c r="F5074" s="829" t="s">
        <v>14083</v>
      </c>
      <c r="G5074" s="829"/>
      <c r="H5074" s="829" t="s">
        <v>14993</v>
      </c>
      <c r="I5074" s="829"/>
      <c r="J5074" s="829" t="s">
        <v>14082</v>
      </c>
      <c r="K5074" s="829"/>
      <c r="L5074" s="830"/>
    </row>
    <row r="5075" spans="1:12" ht="24" customHeight="1">
      <c r="A5075" s="664" t="s">
        <v>14073</v>
      </c>
      <c r="B5075" s="660" t="s">
        <v>14103</v>
      </c>
      <c r="C5075" s="659" t="s">
        <v>7</v>
      </c>
      <c r="D5075" s="659" t="s">
        <v>11501</v>
      </c>
      <c r="E5075" s="661" t="s">
        <v>26</v>
      </c>
      <c r="F5075" s="831" t="s">
        <v>14992</v>
      </c>
      <c r="G5075" s="831"/>
      <c r="H5075" s="831">
        <v>0.94750469999999998</v>
      </c>
      <c r="I5075" s="831"/>
      <c r="J5075" s="832">
        <v>2.0844999999999998</v>
      </c>
      <c r="K5075" s="832"/>
      <c r="L5075" s="833"/>
    </row>
    <row r="5076" spans="1:12" ht="24" customHeight="1">
      <c r="A5076" s="664" t="s">
        <v>14073</v>
      </c>
      <c r="B5076" s="660" t="s">
        <v>14101</v>
      </c>
      <c r="C5076" s="659" t="s">
        <v>7</v>
      </c>
      <c r="D5076" s="659" t="s">
        <v>11582</v>
      </c>
      <c r="E5076" s="661" t="s">
        <v>26</v>
      </c>
      <c r="F5076" s="831" t="s">
        <v>14991</v>
      </c>
      <c r="G5076" s="831"/>
      <c r="H5076" s="831">
        <v>0.94750469999999998</v>
      </c>
      <c r="I5076" s="831"/>
      <c r="J5076" s="832">
        <v>0.33160000000000001</v>
      </c>
      <c r="K5076" s="832"/>
      <c r="L5076" s="833"/>
    </row>
    <row r="5077" spans="1:12" ht="17.100000000000001" customHeight="1">
      <c r="A5077" s="645"/>
      <c r="B5077" s="643"/>
      <c r="C5077" s="643"/>
      <c r="D5077" s="643"/>
      <c r="E5077" s="643"/>
      <c r="F5077" s="643"/>
      <c r="G5077" s="643"/>
      <c r="H5077" s="643"/>
      <c r="I5077" s="643"/>
      <c r="J5077" s="643" t="s">
        <v>14990</v>
      </c>
      <c r="K5077" s="643"/>
      <c r="L5077" s="646" t="s">
        <v>15541</v>
      </c>
    </row>
    <row r="5078" spans="1:12" ht="17.100000000000001" customHeight="1">
      <c r="A5078" s="640" t="s">
        <v>14988</v>
      </c>
      <c r="B5078" s="641"/>
      <c r="C5078" s="641"/>
      <c r="D5078" s="641"/>
      <c r="E5078" s="641"/>
      <c r="F5078" s="641"/>
      <c r="G5078" s="641"/>
      <c r="H5078" s="641"/>
      <c r="I5078" s="641"/>
      <c r="J5078" s="641"/>
      <c r="K5078" s="641"/>
      <c r="L5078" s="642"/>
    </row>
    <row r="5079" spans="1:12" ht="17.100000000000001" customHeight="1">
      <c r="A5079" s="645"/>
      <c r="B5079" s="643"/>
      <c r="C5079" s="643"/>
      <c r="D5079" s="643"/>
      <c r="E5079" s="643"/>
      <c r="F5079" s="643"/>
      <c r="G5079" s="643"/>
      <c r="H5079" s="643"/>
      <c r="I5079" s="643"/>
      <c r="J5079" s="643" t="s">
        <v>14987</v>
      </c>
      <c r="K5079" s="643"/>
      <c r="L5079" s="646" t="s">
        <v>15540</v>
      </c>
    </row>
    <row r="5080" spans="1:12" ht="17.100000000000001" customHeight="1">
      <c r="A5080" s="645"/>
      <c r="B5080" s="643"/>
      <c r="C5080" s="643"/>
      <c r="D5080" s="643"/>
      <c r="E5080" s="643"/>
      <c r="F5080" s="643"/>
      <c r="G5080" s="643"/>
      <c r="H5080" s="643"/>
      <c r="I5080" s="643"/>
      <c r="J5080" s="643" t="s">
        <v>14985</v>
      </c>
      <c r="K5080" s="643" t="s">
        <v>14984</v>
      </c>
      <c r="L5080" s="646" t="s">
        <v>15539</v>
      </c>
    </row>
    <row r="5081" spans="1:12" ht="17.100000000000001" customHeight="1">
      <c r="A5081" s="645"/>
      <c r="B5081" s="643"/>
      <c r="C5081" s="643"/>
      <c r="D5081" s="643"/>
      <c r="E5081" s="643"/>
      <c r="F5081" s="643"/>
      <c r="G5081" s="643"/>
      <c r="H5081" s="643"/>
      <c r="I5081" s="643"/>
      <c r="J5081" s="643" t="s">
        <v>14982</v>
      </c>
      <c r="K5081" s="643"/>
      <c r="L5081" s="646" t="s">
        <v>15538</v>
      </c>
    </row>
    <row r="5082" spans="1:12" ht="17.100000000000001" customHeight="1">
      <c r="A5082" s="645"/>
      <c r="B5082" s="643"/>
      <c r="C5082" s="643"/>
      <c r="D5082" s="643"/>
      <c r="E5082" s="643"/>
      <c r="F5082" s="643"/>
      <c r="G5082" s="643"/>
      <c r="H5082" s="643"/>
      <c r="I5082" s="643"/>
      <c r="J5082" s="643" t="s">
        <v>14980</v>
      </c>
      <c r="K5082" s="643" t="s">
        <v>14873</v>
      </c>
      <c r="L5082" s="646" t="s">
        <v>15537</v>
      </c>
    </row>
    <row r="5083" spans="1:12" ht="17.100000000000001" customHeight="1">
      <c r="A5083" s="645"/>
      <c r="B5083" s="643"/>
      <c r="C5083" s="643"/>
      <c r="D5083" s="643"/>
      <c r="E5083" s="643"/>
      <c r="F5083" s="643"/>
      <c r="G5083" s="643"/>
      <c r="H5083" s="643"/>
      <c r="I5083" s="643"/>
      <c r="J5083" s="643" t="s">
        <v>14978</v>
      </c>
      <c r="K5083" s="643"/>
      <c r="L5083" s="646" t="s">
        <v>15536</v>
      </c>
    </row>
    <row r="5084" spans="1:12" ht="30" customHeight="1">
      <c r="A5084" s="647"/>
      <c r="B5084" s="644"/>
      <c r="C5084" s="644"/>
      <c r="D5084" s="644"/>
      <c r="E5084" s="644"/>
      <c r="F5084" s="644"/>
      <c r="G5084" s="644"/>
      <c r="H5084" s="644"/>
      <c r="I5084" s="644"/>
      <c r="J5084" s="644"/>
      <c r="K5084" s="644"/>
      <c r="L5084" s="648"/>
    </row>
    <row r="5085" spans="1:12" ht="36" customHeight="1">
      <c r="A5085" s="662" t="s">
        <v>15535</v>
      </c>
      <c r="B5085" s="657" t="s">
        <v>14941</v>
      </c>
      <c r="C5085" s="656" t="s">
        <v>7</v>
      </c>
      <c r="D5085" s="656" t="s">
        <v>5238</v>
      </c>
      <c r="E5085" s="658" t="s">
        <v>168</v>
      </c>
      <c r="F5085" s="657"/>
      <c r="G5085" s="657"/>
      <c r="H5085" s="657"/>
      <c r="I5085" s="657"/>
      <c r="J5085" s="657"/>
      <c r="K5085" s="657"/>
      <c r="L5085" s="663"/>
    </row>
    <row r="5086" spans="1:12">
      <c r="A5086" s="827" t="s">
        <v>14098</v>
      </c>
      <c r="B5086" s="828"/>
      <c r="C5086" s="828"/>
      <c r="D5086" s="828"/>
      <c r="E5086" s="828"/>
      <c r="F5086" s="828"/>
      <c r="G5086" s="828"/>
      <c r="H5086" s="828"/>
      <c r="I5086" s="641"/>
      <c r="J5086" s="641"/>
      <c r="K5086" s="641"/>
      <c r="L5086" s="642"/>
    </row>
    <row r="5087" spans="1:12" ht="17.100000000000001" customHeight="1">
      <c r="A5087" s="640" t="s">
        <v>14994</v>
      </c>
      <c r="B5087" s="643" t="s">
        <v>14089</v>
      </c>
      <c r="C5087" s="641" t="s">
        <v>14088</v>
      </c>
      <c r="D5087" s="641" t="s">
        <v>14087</v>
      </c>
      <c r="E5087" s="644" t="s">
        <v>14085</v>
      </c>
      <c r="F5087" s="829" t="s">
        <v>14083</v>
      </c>
      <c r="G5087" s="829"/>
      <c r="H5087" s="829" t="s">
        <v>14993</v>
      </c>
      <c r="I5087" s="829"/>
      <c r="J5087" s="829" t="s">
        <v>14082</v>
      </c>
      <c r="K5087" s="829"/>
      <c r="L5087" s="830"/>
    </row>
    <row r="5088" spans="1:12" ht="48" customHeight="1">
      <c r="A5088" s="664" t="s">
        <v>14073</v>
      </c>
      <c r="B5088" s="660" t="s">
        <v>14956</v>
      </c>
      <c r="C5088" s="659" t="s">
        <v>7</v>
      </c>
      <c r="D5088" s="659" t="s">
        <v>8846</v>
      </c>
      <c r="E5088" s="661" t="s">
        <v>49</v>
      </c>
      <c r="F5088" s="831" t="s">
        <v>15534</v>
      </c>
      <c r="G5088" s="831"/>
      <c r="H5088" s="831">
        <v>1.3999999999999999E-6</v>
      </c>
      <c r="I5088" s="831"/>
      <c r="J5088" s="832">
        <v>0.38059999999999999</v>
      </c>
      <c r="K5088" s="832"/>
      <c r="L5088" s="833"/>
    </row>
    <row r="5089" spans="1:12" ht="24" customHeight="1">
      <c r="A5089" s="664" t="s">
        <v>14073</v>
      </c>
      <c r="B5089" s="660" t="s">
        <v>14214</v>
      </c>
      <c r="C5089" s="659" t="s">
        <v>7</v>
      </c>
      <c r="D5089" s="659" t="s">
        <v>11569</v>
      </c>
      <c r="E5089" s="661" t="s">
        <v>26</v>
      </c>
      <c r="F5089" s="831" t="s">
        <v>15202</v>
      </c>
      <c r="G5089" s="831"/>
      <c r="H5089" s="831">
        <v>1.29674E-2</v>
      </c>
      <c r="I5089" s="831"/>
      <c r="J5089" s="832">
        <v>8.6E-3</v>
      </c>
      <c r="K5089" s="832"/>
      <c r="L5089" s="833"/>
    </row>
    <row r="5090" spans="1:12" ht="24" customHeight="1">
      <c r="A5090" s="664" t="s">
        <v>14073</v>
      </c>
      <c r="B5090" s="660" t="s">
        <v>14213</v>
      </c>
      <c r="C5090" s="659" t="s">
        <v>7</v>
      </c>
      <c r="D5090" s="659" t="s">
        <v>11595</v>
      </c>
      <c r="E5090" s="661" t="s">
        <v>26</v>
      </c>
      <c r="F5090" s="831" t="s">
        <v>15028</v>
      </c>
      <c r="G5090" s="831"/>
      <c r="H5090" s="831">
        <v>1.29674E-2</v>
      </c>
      <c r="I5090" s="831"/>
      <c r="J5090" s="832">
        <v>1E-4</v>
      </c>
      <c r="K5090" s="832"/>
      <c r="L5090" s="833"/>
    </row>
    <row r="5091" spans="1:12" ht="17.100000000000001" customHeight="1">
      <c r="A5091" s="645"/>
      <c r="B5091" s="643"/>
      <c r="C5091" s="643"/>
      <c r="D5091" s="643"/>
      <c r="E5091" s="643"/>
      <c r="F5091" s="643"/>
      <c r="G5091" s="643"/>
      <c r="H5091" s="643"/>
      <c r="I5091" s="643"/>
      <c r="J5091" s="643" t="s">
        <v>14990</v>
      </c>
      <c r="K5091" s="643"/>
      <c r="L5091" s="646" t="s">
        <v>15210</v>
      </c>
    </row>
    <row r="5092" spans="1:12">
      <c r="A5092" s="827" t="s">
        <v>14092</v>
      </c>
      <c r="B5092" s="828"/>
      <c r="C5092" s="828"/>
      <c r="D5092" s="828"/>
      <c r="E5092" s="828"/>
      <c r="F5092" s="828"/>
      <c r="G5092" s="828"/>
      <c r="H5092" s="828"/>
      <c r="I5092" s="641"/>
      <c r="J5092" s="641"/>
      <c r="K5092" s="641"/>
      <c r="L5092" s="642"/>
    </row>
    <row r="5093" spans="1:12" ht="17.100000000000001" customHeight="1">
      <c r="A5093" s="640" t="s">
        <v>14994</v>
      </c>
      <c r="B5093" s="643" t="s">
        <v>14089</v>
      </c>
      <c r="C5093" s="641" t="s">
        <v>14088</v>
      </c>
      <c r="D5093" s="641" t="s">
        <v>14087</v>
      </c>
      <c r="E5093" s="644" t="s">
        <v>14085</v>
      </c>
      <c r="F5093" s="829" t="s">
        <v>14083</v>
      </c>
      <c r="G5093" s="829"/>
      <c r="H5093" s="829" t="s">
        <v>14993</v>
      </c>
      <c r="I5093" s="829"/>
      <c r="J5093" s="829" t="s">
        <v>14082</v>
      </c>
      <c r="K5093" s="829"/>
      <c r="L5093" s="830"/>
    </row>
    <row r="5094" spans="1:12" ht="24" customHeight="1">
      <c r="A5094" s="664" t="s">
        <v>14073</v>
      </c>
      <c r="B5094" s="660" t="s">
        <v>14243</v>
      </c>
      <c r="C5094" s="659" t="s">
        <v>7</v>
      </c>
      <c r="D5094" s="659" t="s">
        <v>10158</v>
      </c>
      <c r="E5094" s="661" t="s">
        <v>26</v>
      </c>
      <c r="F5094" s="831" t="s">
        <v>15382</v>
      </c>
      <c r="G5094" s="831"/>
      <c r="H5094" s="831">
        <v>1.2537700000000001E-2</v>
      </c>
      <c r="I5094" s="831"/>
      <c r="J5094" s="832">
        <v>6.5199999999999994E-2</v>
      </c>
      <c r="K5094" s="832"/>
      <c r="L5094" s="833"/>
    </row>
    <row r="5095" spans="1:12" ht="17.100000000000001" customHeight="1">
      <c r="A5095" s="645"/>
      <c r="B5095" s="643"/>
      <c r="C5095" s="643"/>
      <c r="D5095" s="643"/>
      <c r="E5095" s="643"/>
      <c r="F5095" s="643"/>
      <c r="G5095" s="643"/>
      <c r="H5095" s="643"/>
      <c r="I5095" s="643"/>
      <c r="J5095" s="643" t="s">
        <v>14990</v>
      </c>
      <c r="K5095" s="643"/>
      <c r="L5095" s="646" t="s">
        <v>14995</v>
      </c>
    </row>
    <row r="5096" spans="1:12">
      <c r="A5096" s="827" t="s">
        <v>14071</v>
      </c>
      <c r="B5096" s="828"/>
      <c r="C5096" s="828"/>
      <c r="D5096" s="828"/>
      <c r="E5096" s="828"/>
      <c r="F5096" s="828"/>
      <c r="G5096" s="828"/>
      <c r="H5096" s="828"/>
      <c r="I5096" s="641"/>
      <c r="J5096" s="641"/>
      <c r="K5096" s="641"/>
      <c r="L5096" s="642"/>
    </row>
    <row r="5097" spans="1:12" ht="17.100000000000001" customHeight="1">
      <c r="A5097" s="640" t="s">
        <v>14994</v>
      </c>
      <c r="B5097" s="643" t="s">
        <v>14089</v>
      </c>
      <c r="C5097" s="641" t="s">
        <v>14088</v>
      </c>
      <c r="D5097" s="641" t="s">
        <v>14087</v>
      </c>
      <c r="E5097" s="644" t="s">
        <v>14085</v>
      </c>
      <c r="F5097" s="829" t="s">
        <v>14083</v>
      </c>
      <c r="G5097" s="829"/>
      <c r="H5097" s="829" t="s">
        <v>14993</v>
      </c>
      <c r="I5097" s="829"/>
      <c r="J5097" s="829" t="s">
        <v>14082</v>
      </c>
      <c r="K5097" s="829"/>
      <c r="L5097" s="830"/>
    </row>
    <row r="5098" spans="1:12" ht="24" customHeight="1">
      <c r="A5098" s="664" t="s">
        <v>14073</v>
      </c>
      <c r="B5098" s="660" t="s">
        <v>14340</v>
      </c>
      <c r="C5098" s="659" t="s">
        <v>7</v>
      </c>
      <c r="D5098" s="659" t="s">
        <v>8828</v>
      </c>
      <c r="E5098" s="661" t="s">
        <v>49</v>
      </c>
      <c r="F5098" s="831" t="s">
        <v>15379</v>
      </c>
      <c r="G5098" s="831"/>
      <c r="H5098" s="831">
        <v>1.3999999999999999E-6</v>
      </c>
      <c r="I5098" s="831"/>
      <c r="J5098" s="832">
        <v>4.7500000000000001E-2</v>
      </c>
      <c r="K5098" s="832"/>
      <c r="L5098" s="833"/>
    </row>
    <row r="5099" spans="1:12" ht="24" customHeight="1">
      <c r="A5099" s="664" t="s">
        <v>14073</v>
      </c>
      <c r="B5099" s="660" t="s">
        <v>14156</v>
      </c>
      <c r="C5099" s="659" t="s">
        <v>7</v>
      </c>
      <c r="D5099" s="659" t="s">
        <v>6686</v>
      </c>
      <c r="E5099" s="661" t="s">
        <v>82</v>
      </c>
      <c r="F5099" s="831" t="s">
        <v>15225</v>
      </c>
      <c r="G5099" s="831"/>
      <c r="H5099" s="831">
        <v>0.14134659999999999</v>
      </c>
      <c r="I5099" s="831"/>
      <c r="J5099" s="832">
        <v>0.54700000000000004</v>
      </c>
      <c r="K5099" s="832"/>
      <c r="L5099" s="833"/>
    </row>
    <row r="5100" spans="1:12" ht="17.100000000000001" customHeight="1">
      <c r="A5100" s="645"/>
      <c r="B5100" s="643"/>
      <c r="C5100" s="643"/>
      <c r="D5100" s="643"/>
      <c r="E5100" s="643"/>
      <c r="F5100" s="643"/>
      <c r="G5100" s="643"/>
      <c r="H5100" s="643"/>
      <c r="I5100" s="643"/>
      <c r="J5100" s="643" t="s">
        <v>14990</v>
      </c>
      <c r="K5100" s="643"/>
      <c r="L5100" s="646" t="s">
        <v>15288</v>
      </c>
    </row>
    <row r="5101" spans="1:12">
      <c r="A5101" s="827" t="s">
        <v>14094</v>
      </c>
      <c r="B5101" s="828"/>
      <c r="C5101" s="828"/>
      <c r="D5101" s="828"/>
      <c r="E5101" s="828"/>
      <c r="F5101" s="828"/>
      <c r="G5101" s="828"/>
      <c r="H5101" s="828"/>
      <c r="I5101" s="641"/>
      <c r="J5101" s="641"/>
      <c r="K5101" s="641"/>
      <c r="L5101" s="642"/>
    </row>
    <row r="5102" spans="1:12" ht="17.100000000000001" customHeight="1">
      <c r="A5102" s="640" t="s">
        <v>14994</v>
      </c>
      <c r="B5102" s="643" t="s">
        <v>14089</v>
      </c>
      <c r="C5102" s="641" t="s">
        <v>14088</v>
      </c>
      <c r="D5102" s="641" t="s">
        <v>14087</v>
      </c>
      <c r="E5102" s="644" t="s">
        <v>14085</v>
      </c>
      <c r="F5102" s="829" t="s">
        <v>14083</v>
      </c>
      <c r="G5102" s="829"/>
      <c r="H5102" s="829" t="s">
        <v>14993</v>
      </c>
      <c r="I5102" s="829"/>
      <c r="J5102" s="829" t="s">
        <v>14082</v>
      </c>
      <c r="K5102" s="829"/>
      <c r="L5102" s="830"/>
    </row>
    <row r="5103" spans="1:12" ht="24" customHeight="1">
      <c r="A5103" s="664" t="s">
        <v>14073</v>
      </c>
      <c r="B5103" s="660" t="s">
        <v>14095</v>
      </c>
      <c r="C5103" s="659" t="s">
        <v>7</v>
      </c>
      <c r="D5103" s="659" t="s">
        <v>11736</v>
      </c>
      <c r="E5103" s="661" t="s">
        <v>26</v>
      </c>
      <c r="F5103" s="831" t="s">
        <v>14996</v>
      </c>
      <c r="G5103" s="831"/>
      <c r="H5103" s="831">
        <v>1.29674E-2</v>
      </c>
      <c r="I5103" s="831"/>
      <c r="J5103" s="832">
        <v>9.1999999999999998E-3</v>
      </c>
      <c r="K5103" s="832"/>
      <c r="L5103" s="833"/>
    </row>
    <row r="5104" spans="1:12" ht="17.100000000000001" customHeight="1">
      <c r="A5104" s="645"/>
      <c r="B5104" s="643"/>
      <c r="C5104" s="643"/>
      <c r="D5104" s="643"/>
      <c r="E5104" s="643"/>
      <c r="F5104" s="643"/>
      <c r="G5104" s="643"/>
      <c r="H5104" s="643"/>
      <c r="I5104" s="643"/>
      <c r="J5104" s="643" t="s">
        <v>14990</v>
      </c>
      <c r="K5104" s="643"/>
      <c r="L5104" s="646" t="s">
        <v>15028</v>
      </c>
    </row>
    <row r="5105" spans="1:12">
      <c r="A5105" s="827" t="s">
        <v>14096</v>
      </c>
      <c r="B5105" s="828"/>
      <c r="C5105" s="828"/>
      <c r="D5105" s="828"/>
      <c r="E5105" s="828"/>
      <c r="F5105" s="828"/>
      <c r="G5105" s="828"/>
      <c r="H5105" s="828"/>
      <c r="I5105" s="641"/>
      <c r="J5105" s="641"/>
      <c r="K5105" s="641"/>
      <c r="L5105" s="642"/>
    </row>
    <row r="5106" spans="1:12" ht="17.100000000000001" customHeight="1">
      <c r="A5106" s="640" t="s">
        <v>14994</v>
      </c>
      <c r="B5106" s="643" t="s">
        <v>14089</v>
      </c>
      <c r="C5106" s="641" t="s">
        <v>14088</v>
      </c>
      <c r="D5106" s="641" t="s">
        <v>14087</v>
      </c>
      <c r="E5106" s="644" t="s">
        <v>14085</v>
      </c>
      <c r="F5106" s="829" t="s">
        <v>14083</v>
      </c>
      <c r="G5106" s="829"/>
      <c r="H5106" s="829" t="s">
        <v>14993</v>
      </c>
      <c r="I5106" s="829"/>
      <c r="J5106" s="829" t="s">
        <v>14082</v>
      </c>
      <c r="K5106" s="829"/>
      <c r="L5106" s="830"/>
    </row>
    <row r="5107" spans="1:12" ht="24" customHeight="1">
      <c r="A5107" s="664" t="s">
        <v>14073</v>
      </c>
      <c r="B5107" s="660" t="s">
        <v>14097</v>
      </c>
      <c r="C5107" s="659" t="s">
        <v>7</v>
      </c>
      <c r="D5107" s="659" t="s">
        <v>11676</v>
      </c>
      <c r="E5107" s="661" t="s">
        <v>26</v>
      </c>
      <c r="F5107" s="831" t="s">
        <v>14995</v>
      </c>
      <c r="G5107" s="831"/>
      <c r="H5107" s="831">
        <v>1.29674E-2</v>
      </c>
      <c r="I5107" s="831"/>
      <c r="J5107" s="832">
        <v>8.9999999999999998E-4</v>
      </c>
      <c r="K5107" s="832"/>
      <c r="L5107" s="833"/>
    </row>
    <row r="5108" spans="1:12" ht="17.100000000000001" customHeight="1">
      <c r="A5108" s="645"/>
      <c r="B5108" s="643"/>
      <c r="C5108" s="643"/>
      <c r="D5108" s="643"/>
      <c r="E5108" s="643"/>
      <c r="F5108" s="643"/>
      <c r="G5108" s="643"/>
      <c r="H5108" s="643"/>
      <c r="I5108" s="643"/>
      <c r="J5108" s="643" t="s">
        <v>14990</v>
      </c>
      <c r="K5108" s="643"/>
      <c r="L5108" s="646" t="s">
        <v>15296</v>
      </c>
    </row>
    <row r="5109" spans="1:12">
      <c r="A5109" s="827" t="s">
        <v>14100</v>
      </c>
      <c r="B5109" s="828"/>
      <c r="C5109" s="828"/>
      <c r="D5109" s="828"/>
      <c r="E5109" s="828"/>
      <c r="F5109" s="828"/>
      <c r="G5109" s="828"/>
      <c r="H5109" s="828"/>
      <c r="I5109" s="641"/>
      <c r="J5109" s="641"/>
      <c r="K5109" s="641"/>
      <c r="L5109" s="642"/>
    </row>
    <row r="5110" spans="1:12" ht="17.100000000000001" customHeight="1">
      <c r="A5110" s="640" t="s">
        <v>14994</v>
      </c>
      <c r="B5110" s="643" t="s">
        <v>14089</v>
      </c>
      <c r="C5110" s="641" t="s">
        <v>14088</v>
      </c>
      <c r="D5110" s="641" t="s">
        <v>14087</v>
      </c>
      <c r="E5110" s="644" t="s">
        <v>14085</v>
      </c>
      <c r="F5110" s="829" t="s">
        <v>14083</v>
      </c>
      <c r="G5110" s="829"/>
      <c r="H5110" s="829" t="s">
        <v>14993</v>
      </c>
      <c r="I5110" s="829"/>
      <c r="J5110" s="829" t="s">
        <v>14082</v>
      </c>
      <c r="K5110" s="829"/>
      <c r="L5110" s="830"/>
    </row>
    <row r="5111" spans="1:12" ht="24" customHeight="1">
      <c r="A5111" s="664" t="s">
        <v>14073</v>
      </c>
      <c r="B5111" s="660" t="s">
        <v>14103</v>
      </c>
      <c r="C5111" s="659" t="s">
        <v>7</v>
      </c>
      <c r="D5111" s="659" t="s">
        <v>11501</v>
      </c>
      <c r="E5111" s="661" t="s">
        <v>26</v>
      </c>
      <c r="F5111" s="831" t="s">
        <v>14992</v>
      </c>
      <c r="G5111" s="831"/>
      <c r="H5111" s="831">
        <v>1.29674E-2</v>
      </c>
      <c r="I5111" s="831"/>
      <c r="J5111" s="832">
        <v>2.8500000000000001E-2</v>
      </c>
      <c r="K5111" s="832"/>
      <c r="L5111" s="833"/>
    </row>
    <row r="5112" spans="1:12" ht="24" customHeight="1">
      <c r="A5112" s="664" t="s">
        <v>14073</v>
      </c>
      <c r="B5112" s="660" t="s">
        <v>14101</v>
      </c>
      <c r="C5112" s="659" t="s">
        <v>7</v>
      </c>
      <c r="D5112" s="659" t="s">
        <v>11582</v>
      </c>
      <c r="E5112" s="661" t="s">
        <v>26</v>
      </c>
      <c r="F5112" s="831" t="s">
        <v>14991</v>
      </c>
      <c r="G5112" s="831"/>
      <c r="H5112" s="831">
        <v>1.29674E-2</v>
      </c>
      <c r="I5112" s="831"/>
      <c r="J5112" s="832">
        <v>4.4999999999999997E-3</v>
      </c>
      <c r="K5112" s="832"/>
      <c r="L5112" s="833"/>
    </row>
    <row r="5113" spans="1:12" ht="17.100000000000001" customHeight="1">
      <c r="A5113" s="645"/>
      <c r="B5113" s="643"/>
      <c r="C5113" s="643"/>
      <c r="D5113" s="643"/>
      <c r="E5113" s="643"/>
      <c r="F5113" s="643"/>
      <c r="G5113" s="643"/>
      <c r="H5113" s="643"/>
      <c r="I5113" s="643"/>
      <c r="J5113" s="643" t="s">
        <v>14990</v>
      </c>
      <c r="K5113" s="643"/>
      <c r="L5113" s="646" t="s">
        <v>15083</v>
      </c>
    </row>
    <row r="5114" spans="1:12" ht="17.100000000000001" customHeight="1">
      <c r="A5114" s="640" t="s">
        <v>14988</v>
      </c>
      <c r="B5114" s="641"/>
      <c r="C5114" s="641"/>
      <c r="D5114" s="641"/>
      <c r="E5114" s="641"/>
      <c r="F5114" s="641"/>
      <c r="G5114" s="641"/>
      <c r="H5114" s="641"/>
      <c r="I5114" s="641"/>
      <c r="J5114" s="641"/>
      <c r="K5114" s="641"/>
      <c r="L5114" s="642"/>
    </row>
    <row r="5115" spans="1:12" ht="17.100000000000001" customHeight="1">
      <c r="A5115" s="645"/>
      <c r="B5115" s="643"/>
      <c r="C5115" s="643"/>
      <c r="D5115" s="643"/>
      <c r="E5115" s="643"/>
      <c r="F5115" s="643"/>
      <c r="G5115" s="643"/>
      <c r="H5115" s="643"/>
      <c r="I5115" s="643"/>
      <c r="J5115" s="643" t="s">
        <v>14987</v>
      </c>
      <c r="K5115" s="643"/>
      <c r="L5115" s="646" t="s">
        <v>15533</v>
      </c>
    </row>
    <row r="5116" spans="1:12" ht="17.100000000000001" customHeight="1">
      <c r="A5116" s="645"/>
      <c r="B5116" s="643"/>
      <c r="C5116" s="643"/>
      <c r="D5116" s="643"/>
      <c r="E5116" s="643"/>
      <c r="F5116" s="643"/>
      <c r="G5116" s="643"/>
      <c r="H5116" s="643"/>
      <c r="I5116" s="643"/>
      <c r="J5116" s="643" t="s">
        <v>14985</v>
      </c>
      <c r="K5116" s="643" t="s">
        <v>14984</v>
      </c>
      <c r="L5116" s="646" t="s">
        <v>15532</v>
      </c>
    </row>
    <row r="5117" spans="1:12" ht="17.100000000000001" customHeight="1">
      <c r="A5117" s="645"/>
      <c r="B5117" s="643"/>
      <c r="C5117" s="643"/>
      <c r="D5117" s="643"/>
      <c r="E5117" s="643"/>
      <c r="F5117" s="643"/>
      <c r="G5117" s="643"/>
      <c r="H5117" s="643"/>
      <c r="I5117" s="643"/>
      <c r="J5117" s="643" t="s">
        <v>14982</v>
      </c>
      <c r="K5117" s="643"/>
      <c r="L5117" s="646" t="s">
        <v>15531</v>
      </c>
    </row>
    <row r="5118" spans="1:12" ht="17.100000000000001" customHeight="1">
      <c r="A5118" s="645"/>
      <c r="B5118" s="643"/>
      <c r="C5118" s="643"/>
      <c r="D5118" s="643"/>
      <c r="E5118" s="643"/>
      <c r="F5118" s="643"/>
      <c r="G5118" s="643"/>
      <c r="H5118" s="643"/>
      <c r="I5118" s="643"/>
      <c r="J5118" s="643" t="s">
        <v>14980</v>
      </c>
      <c r="K5118" s="643" t="s">
        <v>14873</v>
      </c>
      <c r="L5118" s="646" t="s">
        <v>15530</v>
      </c>
    </row>
    <row r="5119" spans="1:12" ht="17.100000000000001" customHeight="1">
      <c r="A5119" s="645"/>
      <c r="B5119" s="643"/>
      <c r="C5119" s="643"/>
      <c r="D5119" s="643"/>
      <c r="E5119" s="643"/>
      <c r="F5119" s="643"/>
      <c r="G5119" s="643"/>
      <c r="H5119" s="643"/>
      <c r="I5119" s="643"/>
      <c r="J5119" s="643" t="s">
        <v>14978</v>
      </c>
      <c r="K5119" s="643"/>
      <c r="L5119" s="646" t="s">
        <v>15529</v>
      </c>
    </row>
    <row r="5120" spans="1:12" ht="30" customHeight="1">
      <c r="A5120" s="647"/>
      <c r="B5120" s="644"/>
      <c r="C5120" s="644"/>
      <c r="D5120" s="644"/>
      <c r="E5120" s="644"/>
      <c r="F5120" s="644"/>
      <c r="G5120" s="644"/>
      <c r="H5120" s="644"/>
      <c r="I5120" s="644"/>
      <c r="J5120" s="644"/>
      <c r="K5120" s="644"/>
      <c r="L5120" s="648"/>
    </row>
    <row r="5121" spans="1:12" ht="48" customHeight="1">
      <c r="A5121" s="662" t="s">
        <v>15528</v>
      </c>
      <c r="B5121" s="657" t="s">
        <v>14490</v>
      </c>
      <c r="C5121" s="656" t="s">
        <v>7</v>
      </c>
      <c r="D5121" s="656" t="s">
        <v>3100</v>
      </c>
      <c r="E5121" s="658" t="s">
        <v>14118</v>
      </c>
      <c r="F5121" s="657"/>
      <c r="G5121" s="657"/>
      <c r="H5121" s="657"/>
      <c r="I5121" s="657"/>
      <c r="J5121" s="657"/>
      <c r="K5121" s="657"/>
      <c r="L5121" s="663"/>
    </row>
    <row r="5122" spans="1:12">
      <c r="A5122" s="827" t="s">
        <v>14098</v>
      </c>
      <c r="B5122" s="828"/>
      <c r="C5122" s="828"/>
      <c r="D5122" s="828"/>
      <c r="E5122" s="828"/>
      <c r="F5122" s="828"/>
      <c r="G5122" s="828"/>
      <c r="H5122" s="828"/>
      <c r="I5122" s="641"/>
      <c r="J5122" s="641"/>
      <c r="K5122" s="641"/>
      <c r="L5122" s="642"/>
    </row>
    <row r="5123" spans="1:12" ht="17.100000000000001" customHeight="1">
      <c r="A5123" s="640" t="s">
        <v>14994</v>
      </c>
      <c r="B5123" s="643" t="s">
        <v>14089</v>
      </c>
      <c r="C5123" s="641" t="s">
        <v>14088</v>
      </c>
      <c r="D5123" s="641" t="s">
        <v>14087</v>
      </c>
      <c r="E5123" s="644" t="s">
        <v>14085</v>
      </c>
      <c r="F5123" s="829" t="s">
        <v>14083</v>
      </c>
      <c r="G5123" s="829"/>
      <c r="H5123" s="829" t="s">
        <v>14993</v>
      </c>
      <c r="I5123" s="829"/>
      <c r="J5123" s="829" t="s">
        <v>14082</v>
      </c>
      <c r="K5123" s="829"/>
      <c r="L5123" s="830"/>
    </row>
    <row r="5124" spans="1:12" ht="24" customHeight="1">
      <c r="A5124" s="664" t="s">
        <v>14073</v>
      </c>
      <c r="B5124" s="660" t="s">
        <v>14110</v>
      </c>
      <c r="C5124" s="659" t="s">
        <v>7</v>
      </c>
      <c r="D5124" s="659" t="s">
        <v>8038</v>
      </c>
      <c r="E5124" s="661" t="s">
        <v>49</v>
      </c>
      <c r="F5124" s="831" t="s">
        <v>15203</v>
      </c>
      <c r="G5124" s="831"/>
      <c r="H5124" s="831">
        <v>3.3080000000000002E-4</v>
      </c>
      <c r="I5124" s="831"/>
      <c r="J5124" s="832">
        <v>0.80120000000000002</v>
      </c>
      <c r="K5124" s="832"/>
      <c r="L5124" s="833"/>
    </row>
    <row r="5125" spans="1:12" ht="24" customHeight="1">
      <c r="A5125" s="664" t="s">
        <v>14073</v>
      </c>
      <c r="B5125" s="660" t="s">
        <v>14130</v>
      </c>
      <c r="C5125" s="659" t="s">
        <v>7</v>
      </c>
      <c r="D5125" s="659" t="s">
        <v>11560</v>
      </c>
      <c r="E5125" s="661" t="s">
        <v>26</v>
      </c>
      <c r="F5125" s="831" t="s">
        <v>15082</v>
      </c>
      <c r="G5125" s="831"/>
      <c r="H5125" s="831">
        <v>1.8431124999999999</v>
      </c>
      <c r="I5125" s="831"/>
      <c r="J5125" s="832">
        <v>1.9905999999999999</v>
      </c>
      <c r="K5125" s="832"/>
      <c r="L5125" s="833"/>
    </row>
    <row r="5126" spans="1:12" ht="24" customHeight="1">
      <c r="A5126" s="664" t="s">
        <v>14073</v>
      </c>
      <c r="B5126" s="660" t="s">
        <v>14129</v>
      </c>
      <c r="C5126" s="659" t="s">
        <v>7</v>
      </c>
      <c r="D5126" s="659" t="s">
        <v>11586</v>
      </c>
      <c r="E5126" s="661" t="s">
        <v>26</v>
      </c>
      <c r="F5126" s="831" t="s">
        <v>15173</v>
      </c>
      <c r="G5126" s="831"/>
      <c r="H5126" s="831">
        <v>1.8431124999999999</v>
      </c>
      <c r="I5126" s="831"/>
      <c r="J5126" s="832">
        <v>0.62670000000000003</v>
      </c>
      <c r="K5126" s="832"/>
      <c r="L5126" s="833"/>
    </row>
    <row r="5127" spans="1:12" ht="24" customHeight="1">
      <c r="A5127" s="664" t="s">
        <v>14073</v>
      </c>
      <c r="B5127" s="660" t="s">
        <v>14102</v>
      </c>
      <c r="C5127" s="659" t="s">
        <v>7</v>
      </c>
      <c r="D5127" s="659" t="s">
        <v>11571</v>
      </c>
      <c r="E5127" s="661" t="s">
        <v>26</v>
      </c>
      <c r="F5127" s="831" t="s">
        <v>15001</v>
      </c>
      <c r="G5127" s="831"/>
      <c r="H5127" s="831">
        <v>1.8431124999999999</v>
      </c>
      <c r="I5127" s="831"/>
      <c r="J5127" s="832">
        <v>1.7694000000000001</v>
      </c>
      <c r="K5127" s="832"/>
      <c r="L5127" s="833"/>
    </row>
    <row r="5128" spans="1:12" ht="24" customHeight="1">
      <c r="A5128" s="664" t="s">
        <v>14073</v>
      </c>
      <c r="B5128" s="660" t="s">
        <v>14099</v>
      </c>
      <c r="C5128" s="659" t="s">
        <v>7</v>
      </c>
      <c r="D5128" s="659" t="s">
        <v>11597</v>
      </c>
      <c r="E5128" s="661" t="s">
        <v>26</v>
      </c>
      <c r="F5128" s="831" t="s">
        <v>15000</v>
      </c>
      <c r="G5128" s="831"/>
      <c r="H5128" s="831">
        <v>1.8431124999999999</v>
      </c>
      <c r="I5128" s="831"/>
      <c r="J5128" s="832">
        <v>0.92159999999999997</v>
      </c>
      <c r="K5128" s="832"/>
      <c r="L5128" s="833"/>
    </row>
    <row r="5129" spans="1:12" ht="24" customHeight="1">
      <c r="A5129" s="664" t="s">
        <v>14073</v>
      </c>
      <c r="B5129" s="660" t="s">
        <v>14146</v>
      </c>
      <c r="C5129" s="659" t="s">
        <v>7</v>
      </c>
      <c r="D5129" s="659" t="s">
        <v>11575</v>
      </c>
      <c r="E5129" s="661" t="s">
        <v>26</v>
      </c>
      <c r="F5129" s="831" t="s">
        <v>15058</v>
      </c>
      <c r="G5129" s="831"/>
      <c r="H5129" s="831">
        <v>5.5293374999999996</v>
      </c>
      <c r="I5129" s="831"/>
      <c r="J5129" s="832">
        <v>5.6398999999999999</v>
      </c>
      <c r="K5129" s="832"/>
      <c r="L5129" s="833"/>
    </row>
    <row r="5130" spans="1:12" ht="24" customHeight="1">
      <c r="A5130" s="664" t="s">
        <v>14073</v>
      </c>
      <c r="B5130" s="660" t="s">
        <v>14145</v>
      </c>
      <c r="C5130" s="659" t="s">
        <v>7</v>
      </c>
      <c r="D5130" s="659" t="s">
        <v>11601</v>
      </c>
      <c r="E5130" s="661" t="s">
        <v>26</v>
      </c>
      <c r="F5130" s="831" t="s">
        <v>15057</v>
      </c>
      <c r="G5130" s="831"/>
      <c r="H5130" s="831">
        <v>5.5293374999999996</v>
      </c>
      <c r="I5130" s="831"/>
      <c r="J5130" s="832">
        <v>2.1011000000000002</v>
      </c>
      <c r="K5130" s="832"/>
      <c r="L5130" s="833"/>
    </row>
    <row r="5131" spans="1:12" ht="17.100000000000001" customHeight="1">
      <c r="A5131" s="645"/>
      <c r="B5131" s="643"/>
      <c r="C5131" s="643"/>
      <c r="D5131" s="643"/>
      <c r="E5131" s="643"/>
      <c r="F5131" s="643"/>
      <c r="G5131" s="643"/>
      <c r="H5131" s="643"/>
      <c r="I5131" s="643"/>
      <c r="J5131" s="643" t="s">
        <v>14990</v>
      </c>
      <c r="K5131" s="643"/>
      <c r="L5131" s="646" t="s">
        <v>15527</v>
      </c>
    </row>
    <row r="5132" spans="1:12">
      <c r="A5132" s="827" t="s">
        <v>14092</v>
      </c>
      <c r="B5132" s="828"/>
      <c r="C5132" s="828"/>
      <c r="D5132" s="828"/>
      <c r="E5132" s="828"/>
      <c r="F5132" s="828"/>
      <c r="G5132" s="828"/>
      <c r="H5132" s="828"/>
      <c r="I5132" s="641"/>
      <c r="J5132" s="641"/>
      <c r="K5132" s="641"/>
      <c r="L5132" s="642"/>
    </row>
    <row r="5133" spans="1:12" ht="17.100000000000001" customHeight="1">
      <c r="A5133" s="640" t="s">
        <v>14994</v>
      </c>
      <c r="B5133" s="643" t="s">
        <v>14089</v>
      </c>
      <c r="C5133" s="641" t="s">
        <v>14088</v>
      </c>
      <c r="D5133" s="641" t="s">
        <v>14087</v>
      </c>
      <c r="E5133" s="644" t="s">
        <v>14085</v>
      </c>
      <c r="F5133" s="829" t="s">
        <v>14083</v>
      </c>
      <c r="G5133" s="829"/>
      <c r="H5133" s="829" t="s">
        <v>14993</v>
      </c>
      <c r="I5133" s="829"/>
      <c r="J5133" s="829" t="s">
        <v>14082</v>
      </c>
      <c r="K5133" s="829"/>
      <c r="L5133" s="830"/>
    </row>
    <row r="5134" spans="1:12" ht="24" customHeight="1">
      <c r="A5134" s="664" t="s">
        <v>14073</v>
      </c>
      <c r="B5134" s="660" t="s">
        <v>14284</v>
      </c>
      <c r="C5134" s="659" t="s">
        <v>7</v>
      </c>
      <c r="D5134" s="659" t="s">
        <v>5859</v>
      </c>
      <c r="E5134" s="661" t="s">
        <v>26</v>
      </c>
      <c r="F5134" s="831" t="s">
        <v>14998</v>
      </c>
      <c r="G5134" s="831"/>
      <c r="H5134" s="831">
        <v>1.8584056</v>
      </c>
      <c r="I5134" s="831"/>
      <c r="J5134" s="832">
        <v>12.915900000000001</v>
      </c>
      <c r="K5134" s="832"/>
      <c r="L5134" s="833"/>
    </row>
    <row r="5135" spans="1:12" ht="24" customHeight="1">
      <c r="A5135" s="664" t="s">
        <v>14073</v>
      </c>
      <c r="B5135" s="660" t="s">
        <v>14210</v>
      </c>
      <c r="C5135" s="659" t="s">
        <v>7</v>
      </c>
      <c r="D5135" s="659" t="s">
        <v>6795</v>
      </c>
      <c r="E5135" s="661" t="s">
        <v>26</v>
      </c>
      <c r="F5135" s="831" t="s">
        <v>14998</v>
      </c>
      <c r="G5135" s="831"/>
      <c r="H5135" s="831">
        <v>1.8707593</v>
      </c>
      <c r="I5135" s="831"/>
      <c r="J5135" s="832">
        <v>13.001799999999999</v>
      </c>
      <c r="K5135" s="832"/>
      <c r="L5135" s="833"/>
    </row>
    <row r="5136" spans="1:12" ht="24" customHeight="1">
      <c r="A5136" s="664" t="s">
        <v>14073</v>
      </c>
      <c r="B5136" s="660" t="s">
        <v>14144</v>
      </c>
      <c r="C5136" s="659" t="s">
        <v>7</v>
      </c>
      <c r="D5136" s="659" t="s">
        <v>10168</v>
      </c>
      <c r="E5136" s="661" t="s">
        <v>26</v>
      </c>
      <c r="F5136" s="831" t="s">
        <v>15055</v>
      </c>
      <c r="G5136" s="831"/>
      <c r="H5136" s="831">
        <v>5.6122778999999996</v>
      </c>
      <c r="I5136" s="831"/>
      <c r="J5136" s="832">
        <v>29.015499999999999</v>
      </c>
      <c r="K5136" s="832"/>
      <c r="L5136" s="833"/>
    </row>
    <row r="5137" spans="1:12" ht="17.100000000000001" customHeight="1">
      <c r="A5137" s="645"/>
      <c r="B5137" s="643"/>
      <c r="C5137" s="643"/>
      <c r="D5137" s="643"/>
      <c r="E5137" s="643"/>
      <c r="F5137" s="643"/>
      <c r="G5137" s="643"/>
      <c r="H5137" s="643"/>
      <c r="I5137" s="643"/>
      <c r="J5137" s="643" t="s">
        <v>14990</v>
      </c>
      <c r="K5137" s="643"/>
      <c r="L5137" s="646" t="s">
        <v>15526</v>
      </c>
    </row>
    <row r="5138" spans="1:12">
      <c r="A5138" s="827" t="s">
        <v>14071</v>
      </c>
      <c r="B5138" s="828"/>
      <c r="C5138" s="828"/>
      <c r="D5138" s="828"/>
      <c r="E5138" s="828"/>
      <c r="F5138" s="828"/>
      <c r="G5138" s="828"/>
      <c r="H5138" s="828"/>
      <c r="I5138" s="641"/>
      <c r="J5138" s="641"/>
      <c r="K5138" s="641"/>
      <c r="L5138" s="642"/>
    </row>
    <row r="5139" spans="1:12" ht="17.100000000000001" customHeight="1">
      <c r="A5139" s="640" t="s">
        <v>14994</v>
      </c>
      <c r="B5139" s="643" t="s">
        <v>14089</v>
      </c>
      <c r="C5139" s="641" t="s">
        <v>14088</v>
      </c>
      <c r="D5139" s="641" t="s">
        <v>14087</v>
      </c>
      <c r="E5139" s="644" t="s">
        <v>14085</v>
      </c>
      <c r="F5139" s="829" t="s">
        <v>14083</v>
      </c>
      <c r="G5139" s="829"/>
      <c r="H5139" s="829" t="s">
        <v>14993</v>
      </c>
      <c r="I5139" s="829"/>
      <c r="J5139" s="829" t="s">
        <v>14082</v>
      </c>
      <c r="K5139" s="829"/>
      <c r="L5139" s="830"/>
    </row>
    <row r="5140" spans="1:12" ht="36" customHeight="1">
      <c r="A5140" s="664" t="s">
        <v>14073</v>
      </c>
      <c r="B5140" s="660" t="s">
        <v>14489</v>
      </c>
      <c r="C5140" s="659" t="s">
        <v>7</v>
      </c>
      <c r="D5140" s="659" t="s">
        <v>8418</v>
      </c>
      <c r="E5140" s="661" t="s">
        <v>14118</v>
      </c>
      <c r="F5140" s="831" t="s">
        <v>15525</v>
      </c>
      <c r="G5140" s="831"/>
      <c r="H5140" s="831">
        <v>1.103</v>
      </c>
      <c r="I5140" s="831"/>
      <c r="J5140" s="832">
        <v>398.89</v>
      </c>
      <c r="K5140" s="832"/>
      <c r="L5140" s="833"/>
    </row>
    <row r="5141" spans="1:12" ht="24" customHeight="1">
      <c r="A5141" s="664" t="s">
        <v>14073</v>
      </c>
      <c r="B5141" s="660" t="s">
        <v>14107</v>
      </c>
      <c r="C5141" s="659" t="s">
        <v>7</v>
      </c>
      <c r="D5141" s="659" t="s">
        <v>6262</v>
      </c>
      <c r="E5141" s="661" t="s">
        <v>14106</v>
      </c>
      <c r="F5141" s="831" t="s">
        <v>15186</v>
      </c>
      <c r="G5141" s="831"/>
      <c r="H5141" s="831">
        <v>0.83868609999999999</v>
      </c>
      <c r="I5141" s="831"/>
      <c r="J5141" s="832">
        <v>0.67930000000000001</v>
      </c>
      <c r="K5141" s="832"/>
      <c r="L5141" s="833"/>
    </row>
    <row r="5142" spans="1:12" ht="17.100000000000001" customHeight="1">
      <c r="A5142" s="645"/>
      <c r="B5142" s="643"/>
      <c r="C5142" s="643"/>
      <c r="D5142" s="643"/>
      <c r="E5142" s="643"/>
      <c r="F5142" s="643"/>
      <c r="G5142" s="643"/>
      <c r="H5142" s="643"/>
      <c r="I5142" s="643"/>
      <c r="J5142" s="643" t="s">
        <v>14990</v>
      </c>
      <c r="K5142" s="643"/>
      <c r="L5142" s="646" t="s">
        <v>15524</v>
      </c>
    </row>
    <row r="5143" spans="1:12">
      <c r="A5143" s="827" t="s">
        <v>14094</v>
      </c>
      <c r="B5143" s="828"/>
      <c r="C5143" s="828"/>
      <c r="D5143" s="828"/>
      <c r="E5143" s="828"/>
      <c r="F5143" s="828"/>
      <c r="G5143" s="828"/>
      <c r="H5143" s="828"/>
      <c r="I5143" s="641"/>
      <c r="J5143" s="641"/>
      <c r="K5143" s="641"/>
      <c r="L5143" s="642"/>
    </row>
    <row r="5144" spans="1:12" ht="17.100000000000001" customHeight="1">
      <c r="A5144" s="640" t="s">
        <v>14994</v>
      </c>
      <c r="B5144" s="643" t="s">
        <v>14089</v>
      </c>
      <c r="C5144" s="641" t="s">
        <v>14088</v>
      </c>
      <c r="D5144" s="641" t="s">
        <v>14087</v>
      </c>
      <c r="E5144" s="644" t="s">
        <v>14085</v>
      </c>
      <c r="F5144" s="829" t="s">
        <v>14083</v>
      </c>
      <c r="G5144" s="829"/>
      <c r="H5144" s="829" t="s">
        <v>14993</v>
      </c>
      <c r="I5144" s="829"/>
      <c r="J5144" s="829" t="s">
        <v>14082</v>
      </c>
      <c r="K5144" s="829"/>
      <c r="L5144" s="830"/>
    </row>
    <row r="5145" spans="1:12" ht="24" customHeight="1">
      <c r="A5145" s="664" t="s">
        <v>14073</v>
      </c>
      <c r="B5145" s="660" t="s">
        <v>14095</v>
      </c>
      <c r="C5145" s="659" t="s">
        <v>7</v>
      </c>
      <c r="D5145" s="659" t="s">
        <v>11736</v>
      </c>
      <c r="E5145" s="661" t="s">
        <v>26</v>
      </c>
      <c r="F5145" s="831" t="s">
        <v>14996</v>
      </c>
      <c r="G5145" s="831"/>
      <c r="H5145" s="831">
        <v>9.2155623999999996</v>
      </c>
      <c r="I5145" s="831"/>
      <c r="J5145" s="832">
        <v>6.5430000000000001</v>
      </c>
      <c r="K5145" s="832"/>
      <c r="L5145" s="833"/>
    </row>
    <row r="5146" spans="1:12" ht="17.100000000000001" customHeight="1">
      <c r="A5146" s="645"/>
      <c r="B5146" s="643"/>
      <c r="C5146" s="643"/>
      <c r="D5146" s="643"/>
      <c r="E5146" s="643"/>
      <c r="F5146" s="643"/>
      <c r="G5146" s="643"/>
      <c r="H5146" s="643"/>
      <c r="I5146" s="643"/>
      <c r="J5146" s="643" t="s">
        <v>14990</v>
      </c>
      <c r="K5146" s="643"/>
      <c r="L5146" s="646" t="s">
        <v>15523</v>
      </c>
    </row>
    <row r="5147" spans="1:12">
      <c r="A5147" s="827" t="s">
        <v>14096</v>
      </c>
      <c r="B5147" s="828"/>
      <c r="C5147" s="828"/>
      <c r="D5147" s="828"/>
      <c r="E5147" s="828"/>
      <c r="F5147" s="828"/>
      <c r="G5147" s="828"/>
      <c r="H5147" s="828"/>
      <c r="I5147" s="641"/>
      <c r="J5147" s="641"/>
      <c r="K5147" s="641"/>
      <c r="L5147" s="642"/>
    </row>
    <row r="5148" spans="1:12" ht="17.100000000000001" customHeight="1">
      <c r="A5148" s="640" t="s">
        <v>14994</v>
      </c>
      <c r="B5148" s="643" t="s">
        <v>14089</v>
      </c>
      <c r="C5148" s="641" t="s">
        <v>14088</v>
      </c>
      <c r="D5148" s="641" t="s">
        <v>14087</v>
      </c>
      <c r="E5148" s="644" t="s">
        <v>14085</v>
      </c>
      <c r="F5148" s="829" t="s">
        <v>14083</v>
      </c>
      <c r="G5148" s="829"/>
      <c r="H5148" s="829" t="s">
        <v>14993</v>
      </c>
      <c r="I5148" s="829"/>
      <c r="J5148" s="829" t="s">
        <v>14082</v>
      </c>
      <c r="K5148" s="829"/>
      <c r="L5148" s="830"/>
    </row>
    <row r="5149" spans="1:12" ht="24" customHeight="1">
      <c r="A5149" s="664" t="s">
        <v>14073</v>
      </c>
      <c r="B5149" s="660" t="s">
        <v>14097</v>
      </c>
      <c r="C5149" s="659" t="s">
        <v>7</v>
      </c>
      <c r="D5149" s="659" t="s">
        <v>11676</v>
      </c>
      <c r="E5149" s="661" t="s">
        <v>26</v>
      </c>
      <c r="F5149" s="831" t="s">
        <v>14995</v>
      </c>
      <c r="G5149" s="831"/>
      <c r="H5149" s="831">
        <v>9.2155623999999996</v>
      </c>
      <c r="I5149" s="831"/>
      <c r="J5149" s="832">
        <v>0.64510000000000001</v>
      </c>
      <c r="K5149" s="832"/>
      <c r="L5149" s="833"/>
    </row>
    <row r="5150" spans="1:12" ht="17.100000000000001" customHeight="1">
      <c r="A5150" s="645"/>
      <c r="B5150" s="643"/>
      <c r="C5150" s="643"/>
      <c r="D5150" s="643"/>
      <c r="E5150" s="643"/>
      <c r="F5150" s="643"/>
      <c r="G5150" s="643"/>
      <c r="H5150" s="643"/>
      <c r="I5150" s="643"/>
      <c r="J5150" s="643" t="s">
        <v>14990</v>
      </c>
      <c r="K5150" s="643"/>
      <c r="L5150" s="646" t="s">
        <v>15095</v>
      </c>
    </row>
    <row r="5151" spans="1:12">
      <c r="A5151" s="827" t="s">
        <v>14100</v>
      </c>
      <c r="B5151" s="828"/>
      <c r="C5151" s="828"/>
      <c r="D5151" s="828"/>
      <c r="E5151" s="828"/>
      <c r="F5151" s="828"/>
      <c r="G5151" s="828"/>
      <c r="H5151" s="828"/>
      <c r="I5151" s="641"/>
      <c r="J5151" s="641"/>
      <c r="K5151" s="641"/>
      <c r="L5151" s="642"/>
    </row>
    <row r="5152" spans="1:12" ht="17.100000000000001" customHeight="1">
      <c r="A5152" s="640" t="s">
        <v>14994</v>
      </c>
      <c r="B5152" s="643" t="s">
        <v>14089</v>
      </c>
      <c r="C5152" s="641" t="s">
        <v>14088</v>
      </c>
      <c r="D5152" s="641" t="s">
        <v>14087</v>
      </c>
      <c r="E5152" s="644" t="s">
        <v>14085</v>
      </c>
      <c r="F5152" s="829" t="s">
        <v>14083</v>
      </c>
      <c r="G5152" s="829"/>
      <c r="H5152" s="829" t="s">
        <v>14993</v>
      </c>
      <c r="I5152" s="829"/>
      <c r="J5152" s="829" t="s">
        <v>14082</v>
      </c>
      <c r="K5152" s="829"/>
      <c r="L5152" s="830"/>
    </row>
    <row r="5153" spans="1:12" ht="24" customHeight="1">
      <c r="A5153" s="664" t="s">
        <v>14073</v>
      </c>
      <c r="B5153" s="660" t="s">
        <v>14103</v>
      </c>
      <c r="C5153" s="659" t="s">
        <v>7</v>
      </c>
      <c r="D5153" s="659" t="s">
        <v>11501</v>
      </c>
      <c r="E5153" s="661" t="s">
        <v>26</v>
      </c>
      <c r="F5153" s="831" t="s">
        <v>14992</v>
      </c>
      <c r="G5153" s="831"/>
      <c r="H5153" s="831">
        <v>9.2155623999999996</v>
      </c>
      <c r="I5153" s="831"/>
      <c r="J5153" s="832">
        <v>20.2742</v>
      </c>
      <c r="K5153" s="832"/>
      <c r="L5153" s="833"/>
    </row>
    <row r="5154" spans="1:12" ht="24" customHeight="1">
      <c r="A5154" s="664" t="s">
        <v>14073</v>
      </c>
      <c r="B5154" s="660" t="s">
        <v>14101</v>
      </c>
      <c r="C5154" s="659" t="s">
        <v>7</v>
      </c>
      <c r="D5154" s="659" t="s">
        <v>11582</v>
      </c>
      <c r="E5154" s="661" t="s">
        <v>26</v>
      </c>
      <c r="F5154" s="831" t="s">
        <v>14991</v>
      </c>
      <c r="G5154" s="831"/>
      <c r="H5154" s="831">
        <v>9.2155623999999996</v>
      </c>
      <c r="I5154" s="831"/>
      <c r="J5154" s="832">
        <v>3.2254</v>
      </c>
      <c r="K5154" s="832"/>
      <c r="L5154" s="833"/>
    </row>
    <row r="5155" spans="1:12" ht="17.100000000000001" customHeight="1">
      <c r="A5155" s="645"/>
      <c r="B5155" s="643"/>
      <c r="C5155" s="643"/>
      <c r="D5155" s="643"/>
      <c r="E5155" s="643"/>
      <c r="F5155" s="643"/>
      <c r="G5155" s="643"/>
      <c r="H5155" s="643"/>
      <c r="I5155" s="643"/>
      <c r="J5155" s="643" t="s">
        <v>14990</v>
      </c>
      <c r="K5155" s="643"/>
      <c r="L5155" s="646" t="s">
        <v>15522</v>
      </c>
    </row>
    <row r="5156" spans="1:12" ht="17.100000000000001" customHeight="1">
      <c r="A5156" s="640" t="s">
        <v>14988</v>
      </c>
      <c r="B5156" s="641"/>
      <c r="C5156" s="641"/>
      <c r="D5156" s="641"/>
      <c r="E5156" s="641"/>
      <c r="F5156" s="641"/>
      <c r="G5156" s="641"/>
      <c r="H5156" s="641"/>
      <c r="I5156" s="641"/>
      <c r="J5156" s="641"/>
      <c r="K5156" s="641"/>
      <c r="L5156" s="642"/>
    </row>
    <row r="5157" spans="1:12" ht="17.100000000000001" customHeight="1">
      <c r="A5157" s="645"/>
      <c r="B5157" s="643"/>
      <c r="C5157" s="643"/>
      <c r="D5157" s="643"/>
      <c r="E5157" s="643"/>
      <c r="F5157" s="643"/>
      <c r="G5157" s="643"/>
      <c r="H5157" s="643"/>
      <c r="I5157" s="643"/>
      <c r="J5157" s="643" t="s">
        <v>14987</v>
      </c>
      <c r="K5157" s="643"/>
      <c r="L5157" s="646" t="s">
        <v>15521</v>
      </c>
    </row>
    <row r="5158" spans="1:12" ht="17.100000000000001" customHeight="1">
      <c r="A5158" s="645"/>
      <c r="B5158" s="643"/>
      <c r="C5158" s="643"/>
      <c r="D5158" s="643"/>
      <c r="E5158" s="643"/>
      <c r="F5158" s="643"/>
      <c r="G5158" s="643"/>
      <c r="H5158" s="643"/>
      <c r="I5158" s="643"/>
      <c r="J5158" s="643" t="s">
        <v>14985</v>
      </c>
      <c r="K5158" s="643" t="s">
        <v>14984</v>
      </c>
      <c r="L5158" s="646" t="s">
        <v>15520</v>
      </c>
    </row>
    <row r="5159" spans="1:12" ht="17.100000000000001" customHeight="1">
      <c r="A5159" s="645"/>
      <c r="B5159" s="643"/>
      <c r="C5159" s="643"/>
      <c r="D5159" s="643"/>
      <c r="E5159" s="643"/>
      <c r="F5159" s="643"/>
      <c r="G5159" s="643"/>
      <c r="H5159" s="643"/>
      <c r="I5159" s="643"/>
      <c r="J5159" s="643" t="s">
        <v>14982</v>
      </c>
      <c r="K5159" s="643"/>
      <c r="L5159" s="646" t="s">
        <v>15519</v>
      </c>
    </row>
    <row r="5160" spans="1:12" ht="17.100000000000001" customHeight="1">
      <c r="A5160" s="645"/>
      <c r="B5160" s="643"/>
      <c r="C5160" s="643"/>
      <c r="D5160" s="643"/>
      <c r="E5160" s="643"/>
      <c r="F5160" s="643"/>
      <c r="G5160" s="643"/>
      <c r="H5160" s="643"/>
      <c r="I5160" s="643"/>
      <c r="J5160" s="643" t="s">
        <v>14980</v>
      </c>
      <c r="K5160" s="643" t="s">
        <v>14873</v>
      </c>
      <c r="L5160" s="646" t="s">
        <v>15518</v>
      </c>
    </row>
    <row r="5161" spans="1:12" ht="17.100000000000001" customHeight="1">
      <c r="A5161" s="645"/>
      <c r="B5161" s="643"/>
      <c r="C5161" s="643"/>
      <c r="D5161" s="643"/>
      <c r="E5161" s="643"/>
      <c r="F5161" s="643"/>
      <c r="G5161" s="643"/>
      <c r="H5161" s="643"/>
      <c r="I5161" s="643"/>
      <c r="J5161" s="643" t="s">
        <v>14978</v>
      </c>
      <c r="K5161" s="643"/>
      <c r="L5161" s="646" t="s">
        <v>15517</v>
      </c>
    </row>
    <row r="5162" spans="1:12" ht="30" customHeight="1">
      <c r="A5162" s="647"/>
      <c r="B5162" s="644"/>
      <c r="C5162" s="644"/>
      <c r="D5162" s="644"/>
      <c r="E5162" s="644"/>
      <c r="F5162" s="644"/>
      <c r="G5162" s="644"/>
      <c r="H5162" s="644"/>
      <c r="I5162" s="644"/>
      <c r="J5162" s="644"/>
      <c r="K5162" s="644"/>
      <c r="L5162" s="648"/>
    </row>
    <row r="5163" spans="1:12" ht="48" customHeight="1">
      <c r="A5163" s="662" t="s">
        <v>15516</v>
      </c>
      <c r="B5163" s="657" t="s">
        <v>14487</v>
      </c>
      <c r="C5163" s="656" t="s">
        <v>7</v>
      </c>
      <c r="D5163" s="656" t="s">
        <v>3126</v>
      </c>
      <c r="E5163" s="658" t="s">
        <v>21</v>
      </c>
      <c r="F5163" s="657"/>
      <c r="G5163" s="657"/>
      <c r="H5163" s="657"/>
      <c r="I5163" s="657"/>
      <c r="J5163" s="657"/>
      <c r="K5163" s="657"/>
      <c r="L5163" s="663"/>
    </row>
    <row r="5164" spans="1:12">
      <c r="A5164" s="827" t="s">
        <v>14098</v>
      </c>
      <c r="B5164" s="828"/>
      <c r="C5164" s="828"/>
      <c r="D5164" s="828"/>
      <c r="E5164" s="828"/>
      <c r="F5164" s="828"/>
      <c r="G5164" s="828"/>
      <c r="H5164" s="828"/>
      <c r="I5164" s="641"/>
      <c r="J5164" s="641"/>
      <c r="K5164" s="641"/>
      <c r="L5164" s="642"/>
    </row>
    <row r="5165" spans="1:12" ht="17.100000000000001" customHeight="1">
      <c r="A5165" s="640" t="s">
        <v>14994</v>
      </c>
      <c r="B5165" s="643" t="s">
        <v>14089</v>
      </c>
      <c r="C5165" s="641" t="s">
        <v>14088</v>
      </c>
      <c r="D5165" s="641" t="s">
        <v>14087</v>
      </c>
      <c r="E5165" s="644" t="s">
        <v>14085</v>
      </c>
      <c r="F5165" s="829" t="s">
        <v>14083</v>
      </c>
      <c r="G5165" s="829"/>
      <c r="H5165" s="829" t="s">
        <v>14993</v>
      </c>
      <c r="I5165" s="829"/>
      <c r="J5165" s="829" t="s">
        <v>14082</v>
      </c>
      <c r="K5165" s="829"/>
      <c r="L5165" s="830"/>
    </row>
    <row r="5166" spans="1:12" ht="24" customHeight="1">
      <c r="A5166" s="664" t="s">
        <v>14073</v>
      </c>
      <c r="B5166" s="660" t="s">
        <v>14102</v>
      </c>
      <c r="C5166" s="659" t="s">
        <v>7</v>
      </c>
      <c r="D5166" s="659" t="s">
        <v>11571</v>
      </c>
      <c r="E5166" s="661" t="s">
        <v>26</v>
      </c>
      <c r="F5166" s="831" t="s">
        <v>15001</v>
      </c>
      <c r="G5166" s="831"/>
      <c r="H5166" s="831">
        <v>0.23066239999999999</v>
      </c>
      <c r="I5166" s="831"/>
      <c r="J5166" s="832">
        <v>0.22140000000000001</v>
      </c>
      <c r="K5166" s="832"/>
      <c r="L5166" s="833"/>
    </row>
    <row r="5167" spans="1:12" ht="24" customHeight="1">
      <c r="A5167" s="664" t="s">
        <v>14073</v>
      </c>
      <c r="B5167" s="660" t="s">
        <v>14099</v>
      </c>
      <c r="C5167" s="659" t="s">
        <v>7</v>
      </c>
      <c r="D5167" s="659" t="s">
        <v>11597</v>
      </c>
      <c r="E5167" s="661" t="s">
        <v>26</v>
      </c>
      <c r="F5167" s="831" t="s">
        <v>15000</v>
      </c>
      <c r="G5167" s="831"/>
      <c r="H5167" s="831">
        <v>0.23066239999999999</v>
      </c>
      <c r="I5167" s="831"/>
      <c r="J5167" s="832">
        <v>0.1153</v>
      </c>
      <c r="K5167" s="832"/>
      <c r="L5167" s="833"/>
    </row>
    <row r="5168" spans="1:12" ht="17.100000000000001" customHeight="1">
      <c r="A5168" s="645"/>
      <c r="B5168" s="643"/>
      <c r="C5168" s="643"/>
      <c r="D5168" s="643"/>
      <c r="E5168" s="643"/>
      <c r="F5168" s="643"/>
      <c r="G5168" s="643"/>
      <c r="H5168" s="643"/>
      <c r="I5168" s="643"/>
      <c r="J5168" s="643" t="s">
        <v>14990</v>
      </c>
      <c r="K5168" s="643"/>
      <c r="L5168" s="646" t="s">
        <v>15173</v>
      </c>
    </row>
    <row r="5169" spans="1:12">
      <c r="A5169" s="827" t="s">
        <v>14092</v>
      </c>
      <c r="B5169" s="828"/>
      <c r="C5169" s="828"/>
      <c r="D5169" s="828"/>
      <c r="E5169" s="828"/>
      <c r="F5169" s="828"/>
      <c r="G5169" s="828"/>
      <c r="H5169" s="828"/>
      <c r="I5169" s="641"/>
      <c r="J5169" s="641"/>
      <c r="K5169" s="641"/>
      <c r="L5169" s="642"/>
    </row>
    <row r="5170" spans="1:12" ht="17.100000000000001" customHeight="1">
      <c r="A5170" s="640" t="s">
        <v>14994</v>
      </c>
      <c r="B5170" s="643" t="s">
        <v>14089</v>
      </c>
      <c r="C5170" s="641" t="s">
        <v>14088</v>
      </c>
      <c r="D5170" s="641" t="s">
        <v>14087</v>
      </c>
      <c r="E5170" s="644" t="s">
        <v>14085</v>
      </c>
      <c r="F5170" s="829" t="s">
        <v>14083</v>
      </c>
      <c r="G5170" s="829"/>
      <c r="H5170" s="829" t="s">
        <v>14993</v>
      </c>
      <c r="I5170" s="829"/>
      <c r="J5170" s="829" t="s">
        <v>14082</v>
      </c>
      <c r="K5170" s="829"/>
      <c r="L5170" s="830"/>
    </row>
    <row r="5171" spans="1:12" ht="24" customHeight="1">
      <c r="A5171" s="664" t="s">
        <v>14073</v>
      </c>
      <c r="B5171" s="660" t="s">
        <v>14300</v>
      </c>
      <c r="C5171" s="659" t="s">
        <v>7</v>
      </c>
      <c r="D5171" s="659" t="s">
        <v>6961</v>
      </c>
      <c r="E5171" s="661" t="s">
        <v>26</v>
      </c>
      <c r="F5171" s="831" t="s">
        <v>15196</v>
      </c>
      <c r="G5171" s="831"/>
      <c r="H5171" s="831">
        <v>3.1118799999999999E-2</v>
      </c>
      <c r="I5171" s="831"/>
      <c r="J5171" s="832">
        <v>0.15060000000000001</v>
      </c>
      <c r="K5171" s="832"/>
      <c r="L5171" s="833"/>
    </row>
    <row r="5172" spans="1:12" ht="24" customHeight="1">
      <c r="A5172" s="664" t="s">
        <v>14073</v>
      </c>
      <c r="B5172" s="660" t="s">
        <v>14294</v>
      </c>
      <c r="C5172" s="659" t="s">
        <v>7</v>
      </c>
      <c r="D5172" s="659" t="s">
        <v>5517</v>
      </c>
      <c r="E5172" s="661" t="s">
        <v>26</v>
      </c>
      <c r="F5172" s="831" t="s">
        <v>14998</v>
      </c>
      <c r="G5172" s="831"/>
      <c r="H5172" s="831">
        <v>0.2011213</v>
      </c>
      <c r="I5172" s="831"/>
      <c r="J5172" s="832">
        <v>1.3977999999999999</v>
      </c>
      <c r="K5172" s="832"/>
      <c r="L5172" s="833"/>
    </row>
    <row r="5173" spans="1:12" ht="17.100000000000001" customHeight="1">
      <c r="A5173" s="645"/>
      <c r="B5173" s="643"/>
      <c r="C5173" s="643"/>
      <c r="D5173" s="643"/>
      <c r="E5173" s="643"/>
      <c r="F5173" s="643"/>
      <c r="G5173" s="643"/>
      <c r="H5173" s="643"/>
      <c r="I5173" s="643"/>
      <c r="J5173" s="643" t="s">
        <v>14990</v>
      </c>
      <c r="K5173" s="643"/>
      <c r="L5173" s="646" t="s">
        <v>15515</v>
      </c>
    </row>
    <row r="5174" spans="1:12">
      <c r="A5174" s="827" t="s">
        <v>14071</v>
      </c>
      <c r="B5174" s="828"/>
      <c r="C5174" s="828"/>
      <c r="D5174" s="828"/>
      <c r="E5174" s="828"/>
      <c r="F5174" s="828"/>
      <c r="G5174" s="828"/>
      <c r="H5174" s="828"/>
      <c r="I5174" s="641"/>
      <c r="J5174" s="641"/>
      <c r="K5174" s="641"/>
      <c r="L5174" s="642"/>
    </row>
    <row r="5175" spans="1:12" ht="17.100000000000001" customHeight="1">
      <c r="A5175" s="640" t="s">
        <v>14994</v>
      </c>
      <c r="B5175" s="643" t="s">
        <v>14089</v>
      </c>
      <c r="C5175" s="641" t="s">
        <v>14088</v>
      </c>
      <c r="D5175" s="641" t="s">
        <v>14087</v>
      </c>
      <c r="E5175" s="644" t="s">
        <v>14085</v>
      </c>
      <c r="F5175" s="829" t="s">
        <v>14083</v>
      </c>
      <c r="G5175" s="829"/>
      <c r="H5175" s="829" t="s">
        <v>14993</v>
      </c>
      <c r="I5175" s="829"/>
      <c r="J5175" s="829" t="s">
        <v>14082</v>
      </c>
      <c r="K5175" s="829"/>
      <c r="L5175" s="830"/>
    </row>
    <row r="5176" spans="1:12" ht="24" customHeight="1">
      <c r="A5176" s="664" t="s">
        <v>14073</v>
      </c>
      <c r="B5176" s="660" t="s">
        <v>14360</v>
      </c>
      <c r="C5176" s="659" t="s">
        <v>7</v>
      </c>
      <c r="D5176" s="659" t="s">
        <v>12096</v>
      </c>
      <c r="E5176" s="661" t="s">
        <v>21</v>
      </c>
      <c r="F5176" s="831" t="s">
        <v>15184</v>
      </c>
      <c r="G5176" s="831"/>
      <c r="H5176" s="831">
        <v>2.5000000000000001E-2</v>
      </c>
      <c r="I5176" s="831"/>
      <c r="J5176" s="832">
        <v>0.3</v>
      </c>
      <c r="K5176" s="832"/>
      <c r="L5176" s="833"/>
    </row>
    <row r="5177" spans="1:12" ht="36" customHeight="1">
      <c r="A5177" s="664" t="s">
        <v>14073</v>
      </c>
      <c r="B5177" s="660" t="s">
        <v>14359</v>
      </c>
      <c r="C5177" s="659" t="s">
        <v>7</v>
      </c>
      <c r="D5177" s="659" t="s">
        <v>9367</v>
      </c>
      <c r="E5177" s="661" t="s">
        <v>49</v>
      </c>
      <c r="F5177" s="831" t="s">
        <v>15183</v>
      </c>
      <c r="G5177" s="831"/>
      <c r="H5177" s="831">
        <v>1.19</v>
      </c>
      <c r="I5177" s="831"/>
      <c r="J5177" s="832">
        <v>0.15</v>
      </c>
      <c r="K5177" s="832"/>
      <c r="L5177" s="833"/>
    </row>
    <row r="5178" spans="1:12" ht="24" customHeight="1">
      <c r="A5178" s="664" t="s">
        <v>14073</v>
      </c>
      <c r="B5178" s="660" t="s">
        <v>14305</v>
      </c>
      <c r="C5178" s="659" t="s">
        <v>7</v>
      </c>
      <c r="D5178" s="659" t="s">
        <v>12065</v>
      </c>
      <c r="E5178" s="661" t="s">
        <v>21</v>
      </c>
      <c r="F5178" s="831" t="s">
        <v>15182</v>
      </c>
      <c r="G5178" s="831"/>
      <c r="H5178" s="831">
        <v>1.0633725999999999</v>
      </c>
      <c r="I5178" s="831"/>
      <c r="J5178" s="832">
        <v>5.0936000000000003</v>
      </c>
      <c r="K5178" s="832"/>
      <c r="L5178" s="833"/>
    </row>
    <row r="5179" spans="1:12" ht="17.100000000000001" customHeight="1">
      <c r="A5179" s="645"/>
      <c r="B5179" s="643"/>
      <c r="C5179" s="643"/>
      <c r="D5179" s="643"/>
      <c r="E5179" s="643"/>
      <c r="F5179" s="643"/>
      <c r="G5179" s="643"/>
      <c r="H5179" s="643"/>
      <c r="I5179" s="643"/>
      <c r="J5179" s="643" t="s">
        <v>14990</v>
      </c>
      <c r="K5179" s="643"/>
      <c r="L5179" s="646" t="s">
        <v>15514</v>
      </c>
    </row>
    <row r="5180" spans="1:12">
      <c r="A5180" s="827" t="s">
        <v>14094</v>
      </c>
      <c r="B5180" s="828"/>
      <c r="C5180" s="828"/>
      <c r="D5180" s="828"/>
      <c r="E5180" s="828"/>
      <c r="F5180" s="828"/>
      <c r="G5180" s="828"/>
      <c r="H5180" s="828"/>
      <c r="I5180" s="641"/>
      <c r="J5180" s="641"/>
      <c r="K5180" s="641"/>
      <c r="L5180" s="642"/>
    </row>
    <row r="5181" spans="1:12" ht="17.100000000000001" customHeight="1">
      <c r="A5181" s="640" t="s">
        <v>14994</v>
      </c>
      <c r="B5181" s="643" t="s">
        <v>14089</v>
      </c>
      <c r="C5181" s="641" t="s">
        <v>14088</v>
      </c>
      <c r="D5181" s="641" t="s">
        <v>14087</v>
      </c>
      <c r="E5181" s="644" t="s">
        <v>14085</v>
      </c>
      <c r="F5181" s="829" t="s">
        <v>14083</v>
      </c>
      <c r="G5181" s="829"/>
      <c r="H5181" s="829" t="s">
        <v>14993</v>
      </c>
      <c r="I5181" s="829"/>
      <c r="J5181" s="829" t="s">
        <v>14082</v>
      </c>
      <c r="K5181" s="829"/>
      <c r="L5181" s="830"/>
    </row>
    <row r="5182" spans="1:12" ht="24" customHeight="1">
      <c r="A5182" s="664" t="s">
        <v>14073</v>
      </c>
      <c r="B5182" s="660" t="s">
        <v>14095</v>
      </c>
      <c r="C5182" s="659" t="s">
        <v>7</v>
      </c>
      <c r="D5182" s="659" t="s">
        <v>11736</v>
      </c>
      <c r="E5182" s="661" t="s">
        <v>26</v>
      </c>
      <c r="F5182" s="831" t="s">
        <v>14996</v>
      </c>
      <c r="G5182" s="831"/>
      <c r="H5182" s="831">
        <v>0.23066239999999999</v>
      </c>
      <c r="I5182" s="831"/>
      <c r="J5182" s="832">
        <v>0.1638</v>
      </c>
      <c r="K5182" s="832"/>
      <c r="L5182" s="833"/>
    </row>
    <row r="5183" spans="1:12" ht="17.100000000000001" customHeight="1">
      <c r="A5183" s="645"/>
      <c r="B5183" s="643"/>
      <c r="C5183" s="643"/>
      <c r="D5183" s="643"/>
      <c r="E5183" s="643"/>
      <c r="F5183" s="643"/>
      <c r="G5183" s="643"/>
      <c r="H5183" s="643"/>
      <c r="I5183" s="643"/>
      <c r="J5183" s="643" t="s">
        <v>14990</v>
      </c>
      <c r="K5183" s="643"/>
      <c r="L5183" s="646" t="s">
        <v>15300</v>
      </c>
    </row>
    <row r="5184" spans="1:12">
      <c r="A5184" s="827" t="s">
        <v>14096</v>
      </c>
      <c r="B5184" s="828"/>
      <c r="C5184" s="828"/>
      <c r="D5184" s="828"/>
      <c r="E5184" s="828"/>
      <c r="F5184" s="828"/>
      <c r="G5184" s="828"/>
      <c r="H5184" s="828"/>
      <c r="I5184" s="641"/>
      <c r="J5184" s="641"/>
      <c r="K5184" s="641"/>
      <c r="L5184" s="642"/>
    </row>
    <row r="5185" spans="1:12" ht="17.100000000000001" customHeight="1">
      <c r="A5185" s="640" t="s">
        <v>14994</v>
      </c>
      <c r="B5185" s="643" t="s">
        <v>14089</v>
      </c>
      <c r="C5185" s="641" t="s">
        <v>14088</v>
      </c>
      <c r="D5185" s="641" t="s">
        <v>14087</v>
      </c>
      <c r="E5185" s="644" t="s">
        <v>14085</v>
      </c>
      <c r="F5185" s="829" t="s">
        <v>14083</v>
      </c>
      <c r="G5185" s="829"/>
      <c r="H5185" s="829" t="s">
        <v>14993</v>
      </c>
      <c r="I5185" s="829"/>
      <c r="J5185" s="829" t="s">
        <v>14082</v>
      </c>
      <c r="K5185" s="829"/>
      <c r="L5185" s="830"/>
    </row>
    <row r="5186" spans="1:12" ht="24" customHeight="1">
      <c r="A5186" s="664" t="s">
        <v>14073</v>
      </c>
      <c r="B5186" s="660" t="s">
        <v>14097</v>
      </c>
      <c r="C5186" s="659" t="s">
        <v>7</v>
      </c>
      <c r="D5186" s="659" t="s">
        <v>11676</v>
      </c>
      <c r="E5186" s="661" t="s">
        <v>26</v>
      </c>
      <c r="F5186" s="831" t="s">
        <v>14995</v>
      </c>
      <c r="G5186" s="831"/>
      <c r="H5186" s="831">
        <v>0.23066239999999999</v>
      </c>
      <c r="I5186" s="831"/>
      <c r="J5186" s="832">
        <v>1.61E-2</v>
      </c>
      <c r="K5186" s="832"/>
      <c r="L5186" s="833"/>
    </row>
    <row r="5187" spans="1:12" ht="17.100000000000001" customHeight="1">
      <c r="A5187" s="645"/>
      <c r="B5187" s="643"/>
      <c r="C5187" s="643"/>
      <c r="D5187" s="643"/>
      <c r="E5187" s="643"/>
      <c r="F5187" s="643"/>
      <c r="G5187" s="643"/>
      <c r="H5187" s="643"/>
      <c r="I5187" s="643"/>
      <c r="J5187" s="643" t="s">
        <v>14990</v>
      </c>
      <c r="K5187" s="643"/>
      <c r="L5187" s="646" t="s">
        <v>15009</v>
      </c>
    </row>
    <row r="5188" spans="1:12">
      <c r="A5188" s="827" t="s">
        <v>14100</v>
      </c>
      <c r="B5188" s="828"/>
      <c r="C5188" s="828"/>
      <c r="D5188" s="828"/>
      <c r="E5188" s="828"/>
      <c r="F5188" s="828"/>
      <c r="G5188" s="828"/>
      <c r="H5188" s="828"/>
      <c r="I5188" s="641"/>
      <c r="J5188" s="641"/>
      <c r="K5188" s="641"/>
      <c r="L5188" s="642"/>
    </row>
    <row r="5189" spans="1:12" ht="17.100000000000001" customHeight="1">
      <c r="A5189" s="640" t="s">
        <v>14994</v>
      </c>
      <c r="B5189" s="643" t="s">
        <v>14089</v>
      </c>
      <c r="C5189" s="641" t="s">
        <v>14088</v>
      </c>
      <c r="D5189" s="641" t="s">
        <v>14087</v>
      </c>
      <c r="E5189" s="644" t="s">
        <v>14085</v>
      </c>
      <c r="F5189" s="829" t="s">
        <v>14083</v>
      </c>
      <c r="G5189" s="829"/>
      <c r="H5189" s="829" t="s">
        <v>14993</v>
      </c>
      <c r="I5189" s="829"/>
      <c r="J5189" s="829" t="s">
        <v>14082</v>
      </c>
      <c r="K5189" s="829"/>
      <c r="L5189" s="830"/>
    </row>
    <row r="5190" spans="1:12" ht="24" customHeight="1">
      <c r="A5190" s="664" t="s">
        <v>14073</v>
      </c>
      <c r="B5190" s="660" t="s">
        <v>14103</v>
      </c>
      <c r="C5190" s="659" t="s">
        <v>7</v>
      </c>
      <c r="D5190" s="659" t="s">
        <v>11501</v>
      </c>
      <c r="E5190" s="661" t="s">
        <v>26</v>
      </c>
      <c r="F5190" s="831" t="s">
        <v>14992</v>
      </c>
      <c r="G5190" s="831"/>
      <c r="H5190" s="831">
        <v>0.23066239999999999</v>
      </c>
      <c r="I5190" s="831"/>
      <c r="J5190" s="832">
        <v>0.50749999999999995</v>
      </c>
      <c r="K5190" s="832"/>
      <c r="L5190" s="833"/>
    </row>
    <row r="5191" spans="1:12" ht="24" customHeight="1">
      <c r="A5191" s="664" t="s">
        <v>14073</v>
      </c>
      <c r="B5191" s="660" t="s">
        <v>14101</v>
      </c>
      <c r="C5191" s="659" t="s">
        <v>7</v>
      </c>
      <c r="D5191" s="659" t="s">
        <v>11582</v>
      </c>
      <c r="E5191" s="661" t="s">
        <v>26</v>
      </c>
      <c r="F5191" s="831" t="s">
        <v>14991</v>
      </c>
      <c r="G5191" s="831"/>
      <c r="H5191" s="831">
        <v>0.23066239999999999</v>
      </c>
      <c r="I5191" s="831"/>
      <c r="J5191" s="832">
        <v>8.0699999999999994E-2</v>
      </c>
      <c r="K5191" s="832"/>
      <c r="L5191" s="833"/>
    </row>
    <row r="5192" spans="1:12" ht="17.100000000000001" customHeight="1">
      <c r="A5192" s="645"/>
      <c r="B5192" s="643"/>
      <c r="C5192" s="643"/>
      <c r="D5192" s="643"/>
      <c r="E5192" s="643"/>
      <c r="F5192" s="643"/>
      <c r="G5192" s="643"/>
      <c r="H5192" s="643"/>
      <c r="I5192" s="643"/>
      <c r="J5192" s="643" t="s">
        <v>14990</v>
      </c>
      <c r="K5192" s="643"/>
      <c r="L5192" s="646" t="s">
        <v>15288</v>
      </c>
    </row>
    <row r="5193" spans="1:12" ht="17.100000000000001" customHeight="1">
      <c r="A5193" s="640" t="s">
        <v>14988</v>
      </c>
      <c r="B5193" s="641"/>
      <c r="C5193" s="641"/>
      <c r="D5193" s="641"/>
      <c r="E5193" s="641"/>
      <c r="F5193" s="641"/>
      <c r="G5193" s="641"/>
      <c r="H5193" s="641"/>
      <c r="I5193" s="641"/>
      <c r="J5193" s="641"/>
      <c r="K5193" s="641"/>
      <c r="L5193" s="642"/>
    </row>
    <row r="5194" spans="1:12" ht="17.100000000000001" customHeight="1">
      <c r="A5194" s="645"/>
      <c r="B5194" s="643"/>
      <c r="C5194" s="643"/>
      <c r="D5194" s="643"/>
      <c r="E5194" s="643"/>
      <c r="F5194" s="643"/>
      <c r="G5194" s="643"/>
      <c r="H5194" s="643"/>
      <c r="I5194" s="643"/>
      <c r="J5194" s="643" t="s">
        <v>14987</v>
      </c>
      <c r="K5194" s="643"/>
      <c r="L5194" s="646" t="s">
        <v>15513</v>
      </c>
    </row>
    <row r="5195" spans="1:12" ht="17.100000000000001" customHeight="1">
      <c r="A5195" s="645"/>
      <c r="B5195" s="643"/>
      <c r="C5195" s="643"/>
      <c r="D5195" s="643"/>
      <c r="E5195" s="643"/>
      <c r="F5195" s="643"/>
      <c r="G5195" s="643"/>
      <c r="H5195" s="643"/>
      <c r="I5195" s="643"/>
      <c r="J5195" s="643" t="s">
        <v>14985</v>
      </c>
      <c r="K5195" s="643" t="s">
        <v>14984</v>
      </c>
      <c r="L5195" s="646" t="s">
        <v>15512</v>
      </c>
    </row>
    <row r="5196" spans="1:12" ht="17.100000000000001" customHeight="1">
      <c r="A5196" s="645"/>
      <c r="B5196" s="643"/>
      <c r="C5196" s="643"/>
      <c r="D5196" s="643"/>
      <c r="E5196" s="643"/>
      <c r="F5196" s="643"/>
      <c r="G5196" s="643"/>
      <c r="H5196" s="643"/>
      <c r="I5196" s="643"/>
      <c r="J5196" s="643" t="s">
        <v>14982</v>
      </c>
      <c r="K5196" s="643"/>
      <c r="L5196" s="646" t="s">
        <v>15511</v>
      </c>
    </row>
    <row r="5197" spans="1:12" ht="17.100000000000001" customHeight="1">
      <c r="A5197" s="645"/>
      <c r="B5197" s="643"/>
      <c r="C5197" s="643"/>
      <c r="D5197" s="643"/>
      <c r="E5197" s="643"/>
      <c r="F5197" s="643"/>
      <c r="G5197" s="643"/>
      <c r="H5197" s="643"/>
      <c r="I5197" s="643"/>
      <c r="J5197" s="643" t="s">
        <v>14980</v>
      </c>
      <c r="K5197" s="643" t="s">
        <v>14873</v>
      </c>
      <c r="L5197" s="646" t="s">
        <v>15510</v>
      </c>
    </row>
    <row r="5198" spans="1:12" ht="17.100000000000001" customHeight="1">
      <c r="A5198" s="645"/>
      <c r="B5198" s="643"/>
      <c r="C5198" s="643"/>
      <c r="D5198" s="643"/>
      <c r="E5198" s="643"/>
      <c r="F5198" s="643"/>
      <c r="G5198" s="643"/>
      <c r="H5198" s="643"/>
      <c r="I5198" s="643"/>
      <c r="J5198" s="643" t="s">
        <v>14978</v>
      </c>
      <c r="K5198" s="643"/>
      <c r="L5198" s="646" t="s">
        <v>15509</v>
      </c>
    </row>
    <row r="5199" spans="1:12" ht="30" customHeight="1">
      <c r="A5199" s="647"/>
      <c r="B5199" s="644"/>
      <c r="C5199" s="644"/>
      <c r="D5199" s="644"/>
      <c r="E5199" s="644"/>
      <c r="F5199" s="644"/>
      <c r="G5199" s="644"/>
      <c r="H5199" s="644"/>
      <c r="I5199" s="644"/>
      <c r="J5199" s="644"/>
      <c r="K5199" s="644"/>
      <c r="L5199" s="648"/>
    </row>
    <row r="5200" spans="1:12" ht="48" customHeight="1">
      <c r="A5200" s="662" t="s">
        <v>15508</v>
      </c>
      <c r="B5200" s="657" t="s">
        <v>14485</v>
      </c>
      <c r="C5200" s="656" t="s">
        <v>7</v>
      </c>
      <c r="D5200" s="656" t="s">
        <v>3128</v>
      </c>
      <c r="E5200" s="658" t="s">
        <v>21</v>
      </c>
      <c r="F5200" s="657"/>
      <c r="G5200" s="657"/>
      <c r="H5200" s="657"/>
      <c r="I5200" s="657"/>
      <c r="J5200" s="657"/>
      <c r="K5200" s="657"/>
      <c r="L5200" s="663"/>
    </row>
    <row r="5201" spans="1:12">
      <c r="A5201" s="827" t="s">
        <v>14098</v>
      </c>
      <c r="B5201" s="828"/>
      <c r="C5201" s="828"/>
      <c r="D5201" s="828"/>
      <c r="E5201" s="828"/>
      <c r="F5201" s="828"/>
      <c r="G5201" s="828"/>
      <c r="H5201" s="828"/>
      <c r="I5201" s="641"/>
      <c r="J5201" s="641"/>
      <c r="K5201" s="641"/>
      <c r="L5201" s="642"/>
    </row>
    <row r="5202" spans="1:12" ht="17.100000000000001" customHeight="1">
      <c r="A5202" s="640" t="s">
        <v>14994</v>
      </c>
      <c r="B5202" s="643" t="s">
        <v>14089</v>
      </c>
      <c r="C5202" s="641" t="s">
        <v>14088</v>
      </c>
      <c r="D5202" s="641" t="s">
        <v>14087</v>
      </c>
      <c r="E5202" s="644" t="s">
        <v>14085</v>
      </c>
      <c r="F5202" s="829" t="s">
        <v>14083</v>
      </c>
      <c r="G5202" s="829"/>
      <c r="H5202" s="829" t="s">
        <v>14993</v>
      </c>
      <c r="I5202" s="829"/>
      <c r="J5202" s="829" t="s">
        <v>14082</v>
      </c>
      <c r="K5202" s="829"/>
      <c r="L5202" s="830"/>
    </row>
    <row r="5203" spans="1:12" ht="24" customHeight="1">
      <c r="A5203" s="664" t="s">
        <v>14073</v>
      </c>
      <c r="B5203" s="660" t="s">
        <v>14102</v>
      </c>
      <c r="C5203" s="659" t="s">
        <v>7</v>
      </c>
      <c r="D5203" s="659" t="s">
        <v>11571</v>
      </c>
      <c r="E5203" s="661" t="s">
        <v>26</v>
      </c>
      <c r="F5203" s="831" t="s">
        <v>15001</v>
      </c>
      <c r="G5203" s="831"/>
      <c r="H5203" s="831">
        <v>0.10717500000000001</v>
      </c>
      <c r="I5203" s="831"/>
      <c r="J5203" s="832">
        <v>0.10290000000000001</v>
      </c>
      <c r="K5203" s="832"/>
      <c r="L5203" s="833"/>
    </row>
    <row r="5204" spans="1:12" ht="24" customHeight="1">
      <c r="A5204" s="664" t="s">
        <v>14073</v>
      </c>
      <c r="B5204" s="660" t="s">
        <v>14099</v>
      </c>
      <c r="C5204" s="659" t="s">
        <v>7</v>
      </c>
      <c r="D5204" s="659" t="s">
        <v>11597</v>
      </c>
      <c r="E5204" s="661" t="s">
        <v>26</v>
      </c>
      <c r="F5204" s="831" t="s">
        <v>15000</v>
      </c>
      <c r="G5204" s="831"/>
      <c r="H5204" s="831">
        <v>0.10717500000000001</v>
      </c>
      <c r="I5204" s="831"/>
      <c r="J5204" s="832">
        <v>5.3600000000000002E-2</v>
      </c>
      <c r="K5204" s="832"/>
      <c r="L5204" s="833"/>
    </row>
    <row r="5205" spans="1:12" ht="17.100000000000001" customHeight="1">
      <c r="A5205" s="645"/>
      <c r="B5205" s="643"/>
      <c r="C5205" s="643"/>
      <c r="D5205" s="643"/>
      <c r="E5205" s="643"/>
      <c r="F5205" s="643"/>
      <c r="G5205" s="643"/>
      <c r="H5205" s="643"/>
      <c r="I5205" s="643"/>
      <c r="J5205" s="643" t="s">
        <v>14990</v>
      </c>
      <c r="K5205" s="643"/>
      <c r="L5205" s="646" t="s">
        <v>15300</v>
      </c>
    </row>
    <row r="5206" spans="1:12">
      <c r="A5206" s="827" t="s">
        <v>14092</v>
      </c>
      <c r="B5206" s="828"/>
      <c r="C5206" s="828"/>
      <c r="D5206" s="828"/>
      <c r="E5206" s="828"/>
      <c r="F5206" s="828"/>
      <c r="G5206" s="828"/>
      <c r="H5206" s="828"/>
      <c r="I5206" s="641"/>
      <c r="J5206" s="641"/>
      <c r="K5206" s="641"/>
      <c r="L5206" s="642"/>
    </row>
    <row r="5207" spans="1:12" ht="17.100000000000001" customHeight="1">
      <c r="A5207" s="640" t="s">
        <v>14994</v>
      </c>
      <c r="B5207" s="643" t="s">
        <v>14089</v>
      </c>
      <c r="C5207" s="641" t="s">
        <v>14088</v>
      </c>
      <c r="D5207" s="641" t="s">
        <v>14087</v>
      </c>
      <c r="E5207" s="644" t="s">
        <v>14085</v>
      </c>
      <c r="F5207" s="829" t="s">
        <v>14083</v>
      </c>
      <c r="G5207" s="829"/>
      <c r="H5207" s="829" t="s">
        <v>14993</v>
      </c>
      <c r="I5207" s="829"/>
      <c r="J5207" s="829" t="s">
        <v>14082</v>
      </c>
      <c r="K5207" s="829"/>
      <c r="L5207" s="830"/>
    </row>
    <row r="5208" spans="1:12" ht="24" customHeight="1">
      <c r="A5208" s="664" t="s">
        <v>14073</v>
      </c>
      <c r="B5208" s="660" t="s">
        <v>14300</v>
      </c>
      <c r="C5208" s="659" t="s">
        <v>7</v>
      </c>
      <c r="D5208" s="659" t="s">
        <v>6961</v>
      </c>
      <c r="E5208" s="661" t="s">
        <v>26</v>
      </c>
      <c r="F5208" s="831" t="s">
        <v>15196</v>
      </c>
      <c r="G5208" s="831"/>
      <c r="H5208" s="831">
        <v>1.4567699999999999E-2</v>
      </c>
      <c r="I5208" s="831"/>
      <c r="J5208" s="832">
        <v>7.0499999999999993E-2</v>
      </c>
      <c r="K5208" s="832"/>
      <c r="L5208" s="833"/>
    </row>
    <row r="5209" spans="1:12" ht="24" customHeight="1">
      <c r="A5209" s="664" t="s">
        <v>14073</v>
      </c>
      <c r="B5209" s="660" t="s">
        <v>14294</v>
      </c>
      <c r="C5209" s="659" t="s">
        <v>7</v>
      </c>
      <c r="D5209" s="659" t="s">
        <v>5517</v>
      </c>
      <c r="E5209" s="661" t="s">
        <v>26</v>
      </c>
      <c r="F5209" s="831" t="s">
        <v>14998</v>
      </c>
      <c r="G5209" s="831"/>
      <c r="H5209" s="831">
        <v>9.2261399999999993E-2</v>
      </c>
      <c r="I5209" s="831"/>
      <c r="J5209" s="832">
        <v>0.64119999999999999</v>
      </c>
      <c r="K5209" s="832"/>
      <c r="L5209" s="833"/>
    </row>
    <row r="5210" spans="1:12" ht="17.100000000000001" customHeight="1">
      <c r="A5210" s="645"/>
      <c r="B5210" s="643"/>
      <c r="C5210" s="643"/>
      <c r="D5210" s="643"/>
      <c r="E5210" s="643"/>
      <c r="F5210" s="643"/>
      <c r="G5210" s="643"/>
      <c r="H5210" s="643"/>
      <c r="I5210" s="643"/>
      <c r="J5210" s="643" t="s">
        <v>14990</v>
      </c>
      <c r="K5210" s="643"/>
      <c r="L5210" s="646" t="s">
        <v>14996</v>
      </c>
    </row>
    <row r="5211" spans="1:12">
      <c r="A5211" s="827" t="s">
        <v>14071</v>
      </c>
      <c r="B5211" s="828"/>
      <c r="C5211" s="828"/>
      <c r="D5211" s="828"/>
      <c r="E5211" s="828"/>
      <c r="F5211" s="828"/>
      <c r="G5211" s="828"/>
      <c r="H5211" s="828"/>
      <c r="I5211" s="641"/>
      <c r="J5211" s="641"/>
      <c r="K5211" s="641"/>
      <c r="L5211" s="642"/>
    </row>
    <row r="5212" spans="1:12" ht="17.100000000000001" customHeight="1">
      <c r="A5212" s="640" t="s">
        <v>14994</v>
      </c>
      <c r="B5212" s="643" t="s">
        <v>14089</v>
      </c>
      <c r="C5212" s="641" t="s">
        <v>14088</v>
      </c>
      <c r="D5212" s="641" t="s">
        <v>14087</v>
      </c>
      <c r="E5212" s="644" t="s">
        <v>14085</v>
      </c>
      <c r="F5212" s="829" t="s">
        <v>14083</v>
      </c>
      <c r="G5212" s="829"/>
      <c r="H5212" s="829" t="s">
        <v>14993</v>
      </c>
      <c r="I5212" s="829"/>
      <c r="J5212" s="829" t="s">
        <v>14082</v>
      </c>
      <c r="K5212" s="829"/>
      <c r="L5212" s="830"/>
    </row>
    <row r="5213" spans="1:12" ht="24" customHeight="1">
      <c r="A5213" s="664" t="s">
        <v>14073</v>
      </c>
      <c r="B5213" s="660" t="s">
        <v>14360</v>
      </c>
      <c r="C5213" s="659" t="s">
        <v>7</v>
      </c>
      <c r="D5213" s="659" t="s">
        <v>12096</v>
      </c>
      <c r="E5213" s="661" t="s">
        <v>21</v>
      </c>
      <c r="F5213" s="831" t="s">
        <v>15184</v>
      </c>
      <c r="G5213" s="831"/>
      <c r="H5213" s="831">
        <v>2.5000000000000001E-2</v>
      </c>
      <c r="I5213" s="831"/>
      <c r="J5213" s="832">
        <v>0.3</v>
      </c>
      <c r="K5213" s="832"/>
      <c r="L5213" s="833"/>
    </row>
    <row r="5214" spans="1:12" ht="36" customHeight="1">
      <c r="A5214" s="664" t="s">
        <v>14073</v>
      </c>
      <c r="B5214" s="660" t="s">
        <v>14359</v>
      </c>
      <c r="C5214" s="659" t="s">
        <v>7</v>
      </c>
      <c r="D5214" s="659" t="s">
        <v>9367</v>
      </c>
      <c r="E5214" s="661" t="s">
        <v>49</v>
      </c>
      <c r="F5214" s="831" t="s">
        <v>15183</v>
      </c>
      <c r="G5214" s="831"/>
      <c r="H5214" s="831">
        <v>0.74299999999999999</v>
      </c>
      <c r="I5214" s="831"/>
      <c r="J5214" s="832">
        <v>0.09</v>
      </c>
      <c r="K5214" s="832"/>
      <c r="L5214" s="833"/>
    </row>
    <row r="5215" spans="1:12" ht="24" customHeight="1">
      <c r="A5215" s="664" t="s">
        <v>14073</v>
      </c>
      <c r="B5215" s="660" t="s">
        <v>14310</v>
      </c>
      <c r="C5215" s="659" t="s">
        <v>7</v>
      </c>
      <c r="D5215" s="659" t="s">
        <v>5398</v>
      </c>
      <c r="E5215" s="661" t="s">
        <v>21</v>
      </c>
      <c r="F5215" s="831" t="s">
        <v>15450</v>
      </c>
      <c r="G5215" s="831"/>
      <c r="H5215" s="831">
        <v>1.1035641</v>
      </c>
      <c r="I5215" s="831"/>
      <c r="J5215" s="832">
        <v>5.9260999999999999</v>
      </c>
      <c r="K5215" s="832"/>
      <c r="L5215" s="833"/>
    </row>
    <row r="5216" spans="1:12" ht="17.100000000000001" customHeight="1">
      <c r="A5216" s="645"/>
      <c r="B5216" s="643"/>
      <c r="C5216" s="643"/>
      <c r="D5216" s="643"/>
      <c r="E5216" s="643"/>
      <c r="F5216" s="643"/>
      <c r="G5216" s="643"/>
      <c r="H5216" s="643"/>
      <c r="I5216" s="643"/>
      <c r="J5216" s="643" t="s">
        <v>14990</v>
      </c>
      <c r="K5216" s="643"/>
      <c r="L5216" s="646" t="s">
        <v>15507</v>
      </c>
    </row>
    <row r="5217" spans="1:12">
      <c r="A5217" s="827" t="s">
        <v>14094</v>
      </c>
      <c r="B5217" s="828"/>
      <c r="C5217" s="828"/>
      <c r="D5217" s="828"/>
      <c r="E5217" s="828"/>
      <c r="F5217" s="828"/>
      <c r="G5217" s="828"/>
      <c r="H5217" s="828"/>
      <c r="I5217" s="641"/>
      <c r="J5217" s="641"/>
      <c r="K5217" s="641"/>
      <c r="L5217" s="642"/>
    </row>
    <row r="5218" spans="1:12" ht="17.100000000000001" customHeight="1">
      <c r="A5218" s="640" t="s">
        <v>14994</v>
      </c>
      <c r="B5218" s="643" t="s">
        <v>14089</v>
      </c>
      <c r="C5218" s="641" t="s">
        <v>14088</v>
      </c>
      <c r="D5218" s="641" t="s">
        <v>14087</v>
      </c>
      <c r="E5218" s="644" t="s">
        <v>14085</v>
      </c>
      <c r="F5218" s="829" t="s">
        <v>14083</v>
      </c>
      <c r="G5218" s="829"/>
      <c r="H5218" s="829" t="s">
        <v>14993</v>
      </c>
      <c r="I5218" s="829"/>
      <c r="J5218" s="829" t="s">
        <v>14082</v>
      </c>
      <c r="K5218" s="829"/>
      <c r="L5218" s="830"/>
    </row>
    <row r="5219" spans="1:12" ht="24" customHeight="1">
      <c r="A5219" s="664" t="s">
        <v>14073</v>
      </c>
      <c r="B5219" s="660" t="s">
        <v>14095</v>
      </c>
      <c r="C5219" s="659" t="s">
        <v>7</v>
      </c>
      <c r="D5219" s="659" t="s">
        <v>11736</v>
      </c>
      <c r="E5219" s="661" t="s">
        <v>26</v>
      </c>
      <c r="F5219" s="831" t="s">
        <v>14996</v>
      </c>
      <c r="G5219" s="831"/>
      <c r="H5219" s="831">
        <v>0.10717500000000001</v>
      </c>
      <c r="I5219" s="831"/>
      <c r="J5219" s="832">
        <v>7.6100000000000001E-2</v>
      </c>
      <c r="K5219" s="832"/>
      <c r="L5219" s="833"/>
    </row>
    <row r="5220" spans="1:12" ht="17.100000000000001" customHeight="1">
      <c r="A5220" s="645"/>
      <c r="B5220" s="643"/>
      <c r="C5220" s="643"/>
      <c r="D5220" s="643"/>
      <c r="E5220" s="643"/>
      <c r="F5220" s="643"/>
      <c r="G5220" s="643"/>
      <c r="H5220" s="643"/>
      <c r="I5220" s="643"/>
      <c r="J5220" s="643" t="s">
        <v>14990</v>
      </c>
      <c r="K5220" s="643"/>
      <c r="L5220" s="646" t="s">
        <v>15422</v>
      </c>
    </row>
    <row r="5221" spans="1:12">
      <c r="A5221" s="827" t="s">
        <v>14096</v>
      </c>
      <c r="B5221" s="828"/>
      <c r="C5221" s="828"/>
      <c r="D5221" s="828"/>
      <c r="E5221" s="828"/>
      <c r="F5221" s="828"/>
      <c r="G5221" s="828"/>
      <c r="H5221" s="828"/>
      <c r="I5221" s="641"/>
      <c r="J5221" s="641"/>
      <c r="K5221" s="641"/>
      <c r="L5221" s="642"/>
    </row>
    <row r="5222" spans="1:12" ht="17.100000000000001" customHeight="1">
      <c r="A5222" s="640" t="s">
        <v>14994</v>
      </c>
      <c r="B5222" s="643" t="s">
        <v>14089</v>
      </c>
      <c r="C5222" s="641" t="s">
        <v>14088</v>
      </c>
      <c r="D5222" s="641" t="s">
        <v>14087</v>
      </c>
      <c r="E5222" s="644" t="s">
        <v>14085</v>
      </c>
      <c r="F5222" s="829" t="s">
        <v>14083</v>
      </c>
      <c r="G5222" s="829"/>
      <c r="H5222" s="829" t="s">
        <v>14993</v>
      </c>
      <c r="I5222" s="829"/>
      <c r="J5222" s="829" t="s">
        <v>14082</v>
      </c>
      <c r="K5222" s="829"/>
      <c r="L5222" s="830"/>
    </row>
    <row r="5223" spans="1:12" ht="24" customHeight="1">
      <c r="A5223" s="664" t="s">
        <v>14073</v>
      </c>
      <c r="B5223" s="660" t="s">
        <v>14097</v>
      </c>
      <c r="C5223" s="659" t="s">
        <v>7</v>
      </c>
      <c r="D5223" s="659" t="s">
        <v>11676</v>
      </c>
      <c r="E5223" s="661" t="s">
        <v>26</v>
      </c>
      <c r="F5223" s="831" t="s">
        <v>14995</v>
      </c>
      <c r="G5223" s="831"/>
      <c r="H5223" s="831">
        <v>0.10717500000000001</v>
      </c>
      <c r="I5223" s="831"/>
      <c r="J5223" s="832">
        <v>7.4999999999999997E-3</v>
      </c>
      <c r="K5223" s="832"/>
      <c r="L5223" s="833"/>
    </row>
    <row r="5224" spans="1:12" ht="17.100000000000001" customHeight="1">
      <c r="A5224" s="645"/>
      <c r="B5224" s="643"/>
      <c r="C5224" s="643"/>
      <c r="D5224" s="643"/>
      <c r="E5224" s="643"/>
      <c r="F5224" s="643"/>
      <c r="G5224" s="643"/>
      <c r="H5224" s="643"/>
      <c r="I5224" s="643"/>
      <c r="J5224" s="643" t="s">
        <v>14990</v>
      </c>
      <c r="K5224" s="643"/>
      <c r="L5224" s="646" t="s">
        <v>15028</v>
      </c>
    </row>
    <row r="5225" spans="1:12">
      <c r="A5225" s="827" t="s">
        <v>14100</v>
      </c>
      <c r="B5225" s="828"/>
      <c r="C5225" s="828"/>
      <c r="D5225" s="828"/>
      <c r="E5225" s="828"/>
      <c r="F5225" s="828"/>
      <c r="G5225" s="828"/>
      <c r="H5225" s="828"/>
      <c r="I5225" s="641"/>
      <c r="J5225" s="641"/>
      <c r="K5225" s="641"/>
      <c r="L5225" s="642"/>
    </row>
    <row r="5226" spans="1:12" ht="17.100000000000001" customHeight="1">
      <c r="A5226" s="640" t="s">
        <v>14994</v>
      </c>
      <c r="B5226" s="643" t="s">
        <v>14089</v>
      </c>
      <c r="C5226" s="641" t="s">
        <v>14088</v>
      </c>
      <c r="D5226" s="641" t="s">
        <v>14087</v>
      </c>
      <c r="E5226" s="644" t="s">
        <v>14085</v>
      </c>
      <c r="F5226" s="829" t="s">
        <v>14083</v>
      </c>
      <c r="G5226" s="829"/>
      <c r="H5226" s="829" t="s">
        <v>14993</v>
      </c>
      <c r="I5226" s="829"/>
      <c r="J5226" s="829" t="s">
        <v>14082</v>
      </c>
      <c r="K5226" s="829"/>
      <c r="L5226" s="830"/>
    </row>
    <row r="5227" spans="1:12" ht="24" customHeight="1">
      <c r="A5227" s="664" t="s">
        <v>14073</v>
      </c>
      <c r="B5227" s="660" t="s">
        <v>14103</v>
      </c>
      <c r="C5227" s="659" t="s">
        <v>7</v>
      </c>
      <c r="D5227" s="659" t="s">
        <v>11501</v>
      </c>
      <c r="E5227" s="661" t="s">
        <v>26</v>
      </c>
      <c r="F5227" s="831" t="s">
        <v>14992</v>
      </c>
      <c r="G5227" s="831"/>
      <c r="H5227" s="831">
        <v>0.10717500000000001</v>
      </c>
      <c r="I5227" s="831"/>
      <c r="J5227" s="832">
        <v>0.23580000000000001</v>
      </c>
      <c r="K5227" s="832"/>
      <c r="L5227" s="833"/>
    </row>
    <row r="5228" spans="1:12" ht="24" customHeight="1">
      <c r="A5228" s="664" t="s">
        <v>14073</v>
      </c>
      <c r="B5228" s="660" t="s">
        <v>14101</v>
      </c>
      <c r="C5228" s="659" t="s">
        <v>7</v>
      </c>
      <c r="D5228" s="659" t="s">
        <v>11582</v>
      </c>
      <c r="E5228" s="661" t="s">
        <v>26</v>
      </c>
      <c r="F5228" s="831" t="s">
        <v>14991</v>
      </c>
      <c r="G5228" s="831"/>
      <c r="H5228" s="831">
        <v>0.10717500000000001</v>
      </c>
      <c r="I5228" s="831"/>
      <c r="J5228" s="832">
        <v>3.7499999999999999E-2</v>
      </c>
      <c r="K5228" s="832"/>
      <c r="L5228" s="833"/>
    </row>
    <row r="5229" spans="1:12" ht="17.100000000000001" customHeight="1">
      <c r="A5229" s="645"/>
      <c r="B5229" s="643"/>
      <c r="C5229" s="643"/>
      <c r="D5229" s="643"/>
      <c r="E5229" s="643"/>
      <c r="F5229" s="643"/>
      <c r="G5229" s="643"/>
      <c r="H5229" s="643"/>
      <c r="I5229" s="643"/>
      <c r="J5229" s="643" t="s">
        <v>14990</v>
      </c>
      <c r="K5229" s="643"/>
      <c r="L5229" s="646" t="s">
        <v>15247</v>
      </c>
    </row>
    <row r="5230" spans="1:12" ht="17.100000000000001" customHeight="1">
      <c r="A5230" s="640" t="s">
        <v>14988</v>
      </c>
      <c r="B5230" s="641"/>
      <c r="C5230" s="641"/>
      <c r="D5230" s="641"/>
      <c r="E5230" s="641"/>
      <c r="F5230" s="641"/>
      <c r="G5230" s="641"/>
      <c r="H5230" s="641"/>
      <c r="I5230" s="641"/>
      <c r="J5230" s="641"/>
      <c r="K5230" s="641"/>
      <c r="L5230" s="642"/>
    </row>
    <row r="5231" spans="1:12" ht="17.100000000000001" customHeight="1">
      <c r="A5231" s="645"/>
      <c r="B5231" s="643"/>
      <c r="C5231" s="643"/>
      <c r="D5231" s="643"/>
      <c r="E5231" s="643"/>
      <c r="F5231" s="643"/>
      <c r="G5231" s="643"/>
      <c r="H5231" s="643"/>
      <c r="I5231" s="643"/>
      <c r="J5231" s="643" t="s">
        <v>14987</v>
      </c>
      <c r="K5231" s="643"/>
      <c r="L5231" s="646" t="s">
        <v>15506</v>
      </c>
    </row>
    <row r="5232" spans="1:12" ht="17.100000000000001" customHeight="1">
      <c r="A5232" s="645"/>
      <c r="B5232" s="643"/>
      <c r="C5232" s="643"/>
      <c r="D5232" s="643"/>
      <c r="E5232" s="643"/>
      <c r="F5232" s="643"/>
      <c r="G5232" s="643"/>
      <c r="H5232" s="643"/>
      <c r="I5232" s="643"/>
      <c r="J5232" s="643" t="s">
        <v>14985</v>
      </c>
      <c r="K5232" s="643" t="s">
        <v>14984</v>
      </c>
      <c r="L5232" s="646" t="s">
        <v>15400</v>
      </c>
    </row>
    <row r="5233" spans="1:12" ht="17.100000000000001" customHeight="1">
      <c r="A5233" s="645"/>
      <c r="B5233" s="643"/>
      <c r="C5233" s="643"/>
      <c r="D5233" s="643"/>
      <c r="E5233" s="643"/>
      <c r="F5233" s="643"/>
      <c r="G5233" s="643"/>
      <c r="H5233" s="643"/>
      <c r="I5233" s="643"/>
      <c r="J5233" s="643" t="s">
        <v>14982</v>
      </c>
      <c r="K5233" s="643"/>
      <c r="L5233" s="646" t="s">
        <v>15505</v>
      </c>
    </row>
    <row r="5234" spans="1:12" ht="17.100000000000001" customHeight="1">
      <c r="A5234" s="645"/>
      <c r="B5234" s="643"/>
      <c r="C5234" s="643"/>
      <c r="D5234" s="643"/>
      <c r="E5234" s="643"/>
      <c r="F5234" s="643"/>
      <c r="G5234" s="643"/>
      <c r="H5234" s="643"/>
      <c r="I5234" s="643"/>
      <c r="J5234" s="643" t="s">
        <v>14980</v>
      </c>
      <c r="K5234" s="643" t="s">
        <v>14873</v>
      </c>
      <c r="L5234" s="646" t="s">
        <v>15504</v>
      </c>
    </row>
    <row r="5235" spans="1:12" ht="17.100000000000001" customHeight="1">
      <c r="A5235" s="645"/>
      <c r="B5235" s="643"/>
      <c r="C5235" s="643"/>
      <c r="D5235" s="643"/>
      <c r="E5235" s="643"/>
      <c r="F5235" s="643"/>
      <c r="G5235" s="643"/>
      <c r="H5235" s="643"/>
      <c r="I5235" s="643"/>
      <c r="J5235" s="643" t="s">
        <v>14978</v>
      </c>
      <c r="K5235" s="643"/>
      <c r="L5235" s="646" t="s">
        <v>15503</v>
      </c>
    </row>
    <row r="5236" spans="1:12" ht="30" customHeight="1">
      <c r="A5236" s="647"/>
      <c r="B5236" s="644"/>
      <c r="C5236" s="644"/>
      <c r="D5236" s="644"/>
      <c r="E5236" s="644"/>
      <c r="F5236" s="644"/>
      <c r="G5236" s="644"/>
      <c r="H5236" s="644"/>
      <c r="I5236" s="644"/>
      <c r="J5236" s="644"/>
      <c r="K5236" s="644"/>
      <c r="L5236" s="648"/>
    </row>
    <row r="5237" spans="1:12" ht="48" customHeight="1">
      <c r="A5237" s="662" t="s">
        <v>15502</v>
      </c>
      <c r="B5237" s="657" t="s">
        <v>14483</v>
      </c>
      <c r="C5237" s="656" t="s">
        <v>7</v>
      </c>
      <c r="D5237" s="656" t="s">
        <v>2889</v>
      </c>
      <c r="E5237" s="658" t="s">
        <v>14183</v>
      </c>
      <c r="F5237" s="657"/>
      <c r="G5237" s="657"/>
      <c r="H5237" s="657"/>
      <c r="I5237" s="657"/>
      <c r="J5237" s="657"/>
      <c r="K5237" s="657"/>
      <c r="L5237" s="663"/>
    </row>
    <row r="5238" spans="1:12">
      <c r="A5238" s="827" t="s">
        <v>14098</v>
      </c>
      <c r="B5238" s="828"/>
      <c r="C5238" s="828"/>
      <c r="D5238" s="828"/>
      <c r="E5238" s="828"/>
      <c r="F5238" s="828"/>
      <c r="G5238" s="828"/>
      <c r="H5238" s="828"/>
      <c r="I5238" s="641"/>
      <c r="J5238" s="641"/>
      <c r="K5238" s="641"/>
      <c r="L5238" s="642"/>
    </row>
    <row r="5239" spans="1:12" ht="17.100000000000001" customHeight="1">
      <c r="A5239" s="640" t="s">
        <v>14994</v>
      </c>
      <c r="B5239" s="643" t="s">
        <v>14089</v>
      </c>
      <c r="C5239" s="641" t="s">
        <v>14088</v>
      </c>
      <c r="D5239" s="641" t="s">
        <v>14087</v>
      </c>
      <c r="E5239" s="644" t="s">
        <v>14085</v>
      </c>
      <c r="F5239" s="829" t="s">
        <v>14083</v>
      </c>
      <c r="G5239" s="829"/>
      <c r="H5239" s="829" t="s">
        <v>14993</v>
      </c>
      <c r="I5239" s="829"/>
      <c r="J5239" s="829" t="s">
        <v>14082</v>
      </c>
      <c r="K5239" s="829"/>
      <c r="L5239" s="830"/>
    </row>
    <row r="5240" spans="1:12" ht="24" customHeight="1">
      <c r="A5240" s="664" t="s">
        <v>14073</v>
      </c>
      <c r="B5240" s="660" t="s">
        <v>14214</v>
      </c>
      <c r="C5240" s="659" t="s">
        <v>7</v>
      </c>
      <c r="D5240" s="659" t="s">
        <v>11569</v>
      </c>
      <c r="E5240" s="661" t="s">
        <v>26</v>
      </c>
      <c r="F5240" s="831" t="s">
        <v>15202</v>
      </c>
      <c r="G5240" s="831"/>
      <c r="H5240" s="831">
        <v>3.7084699999999998E-2</v>
      </c>
      <c r="I5240" s="831"/>
      <c r="J5240" s="832">
        <v>2.4500000000000001E-2</v>
      </c>
      <c r="K5240" s="832"/>
      <c r="L5240" s="833"/>
    </row>
    <row r="5241" spans="1:12" ht="24" customHeight="1">
      <c r="A5241" s="664" t="s">
        <v>14073</v>
      </c>
      <c r="B5241" s="660" t="s">
        <v>14213</v>
      </c>
      <c r="C5241" s="659" t="s">
        <v>7</v>
      </c>
      <c r="D5241" s="659" t="s">
        <v>11595</v>
      </c>
      <c r="E5241" s="661" t="s">
        <v>26</v>
      </c>
      <c r="F5241" s="831" t="s">
        <v>15028</v>
      </c>
      <c r="G5241" s="831"/>
      <c r="H5241" s="831">
        <v>3.7084699999999998E-2</v>
      </c>
      <c r="I5241" s="831"/>
      <c r="J5241" s="832">
        <v>4.0000000000000002E-4</v>
      </c>
      <c r="K5241" s="832"/>
      <c r="L5241" s="833"/>
    </row>
    <row r="5242" spans="1:12" ht="24" customHeight="1">
      <c r="A5242" s="664" t="s">
        <v>14073</v>
      </c>
      <c r="B5242" s="660" t="s">
        <v>14130</v>
      </c>
      <c r="C5242" s="659" t="s">
        <v>7</v>
      </c>
      <c r="D5242" s="659" t="s">
        <v>11560</v>
      </c>
      <c r="E5242" s="661" t="s">
        <v>26</v>
      </c>
      <c r="F5242" s="831" t="s">
        <v>15082</v>
      </c>
      <c r="G5242" s="831"/>
      <c r="H5242" s="831">
        <v>2.6478728999999999</v>
      </c>
      <c r="I5242" s="831"/>
      <c r="J5242" s="832">
        <v>2.8597000000000001</v>
      </c>
      <c r="K5242" s="832"/>
      <c r="L5242" s="833"/>
    </row>
    <row r="5243" spans="1:12" ht="24" customHeight="1">
      <c r="A5243" s="664" t="s">
        <v>14073</v>
      </c>
      <c r="B5243" s="660" t="s">
        <v>14129</v>
      </c>
      <c r="C5243" s="659" t="s">
        <v>7</v>
      </c>
      <c r="D5243" s="659" t="s">
        <v>11586</v>
      </c>
      <c r="E5243" s="661" t="s">
        <v>26</v>
      </c>
      <c r="F5243" s="831" t="s">
        <v>15173</v>
      </c>
      <c r="G5243" s="831"/>
      <c r="H5243" s="831">
        <v>2.6478728999999999</v>
      </c>
      <c r="I5243" s="831"/>
      <c r="J5243" s="832">
        <v>0.90029999999999999</v>
      </c>
      <c r="K5243" s="832"/>
      <c r="L5243" s="833"/>
    </row>
    <row r="5244" spans="1:12" ht="17.100000000000001" customHeight="1">
      <c r="A5244" s="645"/>
      <c r="B5244" s="643"/>
      <c r="C5244" s="643"/>
      <c r="D5244" s="643"/>
      <c r="E5244" s="643"/>
      <c r="F5244" s="643"/>
      <c r="G5244" s="643"/>
      <c r="H5244" s="643"/>
      <c r="I5244" s="643"/>
      <c r="J5244" s="643" t="s">
        <v>14990</v>
      </c>
      <c r="K5244" s="643"/>
      <c r="L5244" s="646" t="s">
        <v>15501</v>
      </c>
    </row>
    <row r="5245" spans="1:12">
      <c r="A5245" s="827" t="s">
        <v>14092</v>
      </c>
      <c r="B5245" s="828"/>
      <c r="C5245" s="828"/>
      <c r="D5245" s="828"/>
      <c r="E5245" s="828"/>
      <c r="F5245" s="828"/>
      <c r="G5245" s="828"/>
      <c r="H5245" s="828"/>
      <c r="I5245" s="641"/>
      <c r="J5245" s="641"/>
      <c r="K5245" s="641"/>
      <c r="L5245" s="642"/>
    </row>
    <row r="5246" spans="1:12" ht="17.100000000000001" customHeight="1">
      <c r="A5246" s="640" t="s">
        <v>14994</v>
      </c>
      <c r="B5246" s="643" t="s">
        <v>14089</v>
      </c>
      <c r="C5246" s="641" t="s">
        <v>14088</v>
      </c>
      <c r="D5246" s="641" t="s">
        <v>14087</v>
      </c>
      <c r="E5246" s="644" t="s">
        <v>14085</v>
      </c>
      <c r="F5246" s="829" t="s">
        <v>14083</v>
      </c>
      <c r="G5246" s="829"/>
      <c r="H5246" s="829" t="s">
        <v>14993</v>
      </c>
      <c r="I5246" s="829"/>
      <c r="J5246" s="829" t="s">
        <v>14082</v>
      </c>
      <c r="K5246" s="829"/>
      <c r="L5246" s="830"/>
    </row>
    <row r="5247" spans="1:12" ht="24" customHeight="1">
      <c r="A5247" s="664" t="s">
        <v>14073</v>
      </c>
      <c r="B5247" s="660" t="s">
        <v>14218</v>
      </c>
      <c r="C5247" s="659" t="s">
        <v>7</v>
      </c>
      <c r="D5247" s="659" t="s">
        <v>10165</v>
      </c>
      <c r="E5247" s="661" t="s">
        <v>26</v>
      </c>
      <c r="F5247" s="831" t="s">
        <v>15197</v>
      </c>
      <c r="G5247" s="831"/>
      <c r="H5247" s="831">
        <v>3.7390699999999999E-2</v>
      </c>
      <c r="I5247" s="831"/>
      <c r="J5247" s="832">
        <v>0.19139999999999999</v>
      </c>
      <c r="K5247" s="832"/>
      <c r="L5247" s="833"/>
    </row>
    <row r="5248" spans="1:12" ht="24" customHeight="1">
      <c r="A5248" s="664" t="s">
        <v>14073</v>
      </c>
      <c r="B5248" s="660" t="s">
        <v>14298</v>
      </c>
      <c r="C5248" s="659" t="s">
        <v>7</v>
      </c>
      <c r="D5248" s="659" t="s">
        <v>10144</v>
      </c>
      <c r="E5248" s="661" t="s">
        <v>26</v>
      </c>
      <c r="F5248" s="831" t="s">
        <v>15194</v>
      </c>
      <c r="G5248" s="831"/>
      <c r="H5248" s="831">
        <v>0.41703109999999999</v>
      </c>
      <c r="I5248" s="831"/>
      <c r="J5248" s="832">
        <v>2.2812000000000001</v>
      </c>
      <c r="K5248" s="832"/>
      <c r="L5248" s="833"/>
    </row>
    <row r="5249" spans="1:12" ht="24" customHeight="1">
      <c r="A5249" s="664" t="s">
        <v>14073</v>
      </c>
      <c r="B5249" s="660" t="s">
        <v>14284</v>
      </c>
      <c r="C5249" s="659" t="s">
        <v>7</v>
      </c>
      <c r="D5249" s="659" t="s">
        <v>5859</v>
      </c>
      <c r="E5249" s="661" t="s">
        <v>26</v>
      </c>
      <c r="F5249" s="831" t="s">
        <v>14998</v>
      </c>
      <c r="G5249" s="831"/>
      <c r="H5249" s="831">
        <v>2.2536388999999999</v>
      </c>
      <c r="I5249" s="831"/>
      <c r="J5249" s="832">
        <v>15.662800000000001</v>
      </c>
      <c r="K5249" s="832"/>
      <c r="L5249" s="833"/>
    </row>
    <row r="5250" spans="1:12" ht="17.100000000000001" customHeight="1">
      <c r="A5250" s="645"/>
      <c r="B5250" s="643"/>
      <c r="C5250" s="643"/>
      <c r="D5250" s="643"/>
      <c r="E5250" s="643"/>
      <c r="F5250" s="643"/>
      <c r="G5250" s="643"/>
      <c r="H5250" s="643"/>
      <c r="I5250" s="643"/>
      <c r="J5250" s="643" t="s">
        <v>14990</v>
      </c>
      <c r="K5250" s="643"/>
      <c r="L5250" s="646" t="s">
        <v>15500</v>
      </c>
    </row>
    <row r="5251" spans="1:12">
      <c r="A5251" s="827" t="s">
        <v>14071</v>
      </c>
      <c r="B5251" s="828"/>
      <c r="C5251" s="828"/>
      <c r="D5251" s="828"/>
      <c r="E5251" s="828"/>
      <c r="F5251" s="828"/>
      <c r="G5251" s="828"/>
      <c r="H5251" s="828"/>
      <c r="I5251" s="641"/>
      <c r="J5251" s="641"/>
      <c r="K5251" s="641"/>
      <c r="L5251" s="642"/>
    </row>
    <row r="5252" spans="1:12" ht="17.100000000000001" customHeight="1">
      <c r="A5252" s="640" t="s">
        <v>14994</v>
      </c>
      <c r="B5252" s="643" t="s">
        <v>14089</v>
      </c>
      <c r="C5252" s="641" t="s">
        <v>14088</v>
      </c>
      <c r="D5252" s="641" t="s">
        <v>14087</v>
      </c>
      <c r="E5252" s="644" t="s">
        <v>14085</v>
      </c>
      <c r="F5252" s="829" t="s">
        <v>14083</v>
      </c>
      <c r="G5252" s="829"/>
      <c r="H5252" s="829" t="s">
        <v>14993</v>
      </c>
      <c r="I5252" s="829"/>
      <c r="J5252" s="829" t="s">
        <v>14082</v>
      </c>
      <c r="K5252" s="829"/>
      <c r="L5252" s="830"/>
    </row>
    <row r="5253" spans="1:12" ht="24" customHeight="1">
      <c r="A5253" s="664" t="s">
        <v>14073</v>
      </c>
      <c r="B5253" s="660" t="s">
        <v>14202</v>
      </c>
      <c r="C5253" s="659" t="s">
        <v>7</v>
      </c>
      <c r="D5253" s="659" t="s">
        <v>6259</v>
      </c>
      <c r="E5253" s="661" t="s">
        <v>82</v>
      </c>
      <c r="F5253" s="831" t="s">
        <v>15189</v>
      </c>
      <c r="G5253" s="831"/>
      <c r="H5253" s="831">
        <v>1.7000000000000001E-2</v>
      </c>
      <c r="I5253" s="831"/>
      <c r="J5253" s="832">
        <v>0.08</v>
      </c>
      <c r="K5253" s="832"/>
      <c r="L5253" s="833"/>
    </row>
    <row r="5254" spans="1:12" ht="24" customHeight="1">
      <c r="A5254" s="664" t="s">
        <v>14073</v>
      </c>
      <c r="B5254" s="660" t="s">
        <v>14469</v>
      </c>
      <c r="C5254" s="659" t="s">
        <v>7</v>
      </c>
      <c r="D5254" s="659" t="s">
        <v>9862</v>
      </c>
      <c r="E5254" s="661" t="s">
        <v>21</v>
      </c>
      <c r="F5254" s="831" t="s">
        <v>15439</v>
      </c>
      <c r="G5254" s="831"/>
      <c r="H5254" s="831">
        <v>2.7E-2</v>
      </c>
      <c r="I5254" s="831"/>
      <c r="J5254" s="832">
        <v>0.37</v>
      </c>
      <c r="K5254" s="832"/>
      <c r="L5254" s="833"/>
    </row>
    <row r="5255" spans="1:12" ht="24" customHeight="1">
      <c r="A5255" s="664" t="s">
        <v>14073</v>
      </c>
      <c r="B5255" s="660" t="s">
        <v>14200</v>
      </c>
      <c r="C5255" s="659" t="s">
        <v>7</v>
      </c>
      <c r="D5255" s="659" t="s">
        <v>11674</v>
      </c>
      <c r="E5255" s="661" t="s">
        <v>18</v>
      </c>
      <c r="F5255" s="831" t="s">
        <v>15190</v>
      </c>
      <c r="G5255" s="831"/>
      <c r="H5255" s="831">
        <v>1.9682364000000001</v>
      </c>
      <c r="I5255" s="831"/>
      <c r="J5255" s="832">
        <v>3.9365000000000001</v>
      </c>
      <c r="K5255" s="832"/>
      <c r="L5255" s="833"/>
    </row>
    <row r="5256" spans="1:12" ht="24" customHeight="1">
      <c r="A5256" s="664" t="s">
        <v>14073</v>
      </c>
      <c r="B5256" s="660" t="s">
        <v>14272</v>
      </c>
      <c r="C5256" s="659" t="s">
        <v>7</v>
      </c>
      <c r="D5256" s="659" t="s">
        <v>6895</v>
      </c>
      <c r="E5256" s="661" t="s">
        <v>21</v>
      </c>
      <c r="F5256" s="831" t="s">
        <v>15499</v>
      </c>
      <c r="G5256" s="831"/>
      <c r="H5256" s="831">
        <v>1.62074E-2</v>
      </c>
      <c r="I5256" s="831"/>
      <c r="J5256" s="832">
        <v>0.1812</v>
      </c>
      <c r="K5256" s="832"/>
      <c r="L5256" s="833"/>
    </row>
    <row r="5257" spans="1:12" ht="24" customHeight="1">
      <c r="A5257" s="664" t="s">
        <v>14073</v>
      </c>
      <c r="B5257" s="660" t="s">
        <v>14271</v>
      </c>
      <c r="C5257" s="659" t="s">
        <v>7</v>
      </c>
      <c r="D5257" s="659" t="s">
        <v>11693</v>
      </c>
      <c r="E5257" s="661" t="s">
        <v>18</v>
      </c>
      <c r="F5257" s="831" t="s">
        <v>15440</v>
      </c>
      <c r="G5257" s="831"/>
      <c r="H5257" s="831">
        <v>1.1012784</v>
      </c>
      <c r="I5257" s="831"/>
      <c r="J5257" s="832">
        <v>9.6471999999999998</v>
      </c>
      <c r="K5257" s="832"/>
      <c r="L5257" s="833"/>
    </row>
    <row r="5258" spans="1:12" ht="36" customHeight="1">
      <c r="A5258" s="664" t="s">
        <v>14073</v>
      </c>
      <c r="B5258" s="660" t="s">
        <v>14149</v>
      </c>
      <c r="C5258" s="659" t="s">
        <v>7</v>
      </c>
      <c r="D5258" s="659" t="s">
        <v>8090</v>
      </c>
      <c r="E5258" s="661" t="s">
        <v>49</v>
      </c>
      <c r="F5258" s="831" t="s">
        <v>15185</v>
      </c>
      <c r="G5258" s="831"/>
      <c r="H5258" s="831">
        <v>3.9999999999999998E-6</v>
      </c>
      <c r="I5258" s="831"/>
      <c r="J5258" s="832">
        <v>5.3E-3</v>
      </c>
      <c r="K5258" s="832"/>
      <c r="L5258" s="833"/>
    </row>
    <row r="5259" spans="1:12" ht="24" customHeight="1">
      <c r="A5259" s="664" t="s">
        <v>14073</v>
      </c>
      <c r="B5259" s="660" t="s">
        <v>14107</v>
      </c>
      <c r="C5259" s="659" t="s">
        <v>7</v>
      </c>
      <c r="D5259" s="659" t="s">
        <v>6262</v>
      </c>
      <c r="E5259" s="661" t="s">
        <v>14106</v>
      </c>
      <c r="F5259" s="831" t="s">
        <v>15186</v>
      </c>
      <c r="G5259" s="831"/>
      <c r="H5259" s="831">
        <v>5.4860699999999998E-2</v>
      </c>
      <c r="I5259" s="831"/>
      <c r="J5259" s="832">
        <v>4.4400000000000002E-2</v>
      </c>
      <c r="K5259" s="832"/>
      <c r="L5259" s="833"/>
    </row>
    <row r="5260" spans="1:12" ht="17.100000000000001" customHeight="1">
      <c r="A5260" s="645"/>
      <c r="B5260" s="643"/>
      <c r="C5260" s="643"/>
      <c r="D5260" s="643"/>
      <c r="E5260" s="643"/>
      <c r="F5260" s="643"/>
      <c r="G5260" s="643"/>
      <c r="H5260" s="643"/>
      <c r="I5260" s="643"/>
      <c r="J5260" s="643" t="s">
        <v>14990</v>
      </c>
      <c r="K5260" s="643"/>
      <c r="L5260" s="646" t="s">
        <v>15498</v>
      </c>
    </row>
    <row r="5261" spans="1:12">
      <c r="A5261" s="827" t="s">
        <v>14094</v>
      </c>
      <c r="B5261" s="828"/>
      <c r="C5261" s="828"/>
      <c r="D5261" s="828"/>
      <c r="E5261" s="828"/>
      <c r="F5261" s="828"/>
      <c r="G5261" s="828"/>
      <c r="H5261" s="828"/>
      <c r="I5261" s="641"/>
      <c r="J5261" s="641"/>
      <c r="K5261" s="641"/>
      <c r="L5261" s="642"/>
    </row>
    <row r="5262" spans="1:12" ht="17.100000000000001" customHeight="1">
      <c r="A5262" s="640" t="s">
        <v>14994</v>
      </c>
      <c r="B5262" s="643" t="s">
        <v>14089</v>
      </c>
      <c r="C5262" s="641" t="s">
        <v>14088</v>
      </c>
      <c r="D5262" s="641" t="s">
        <v>14087</v>
      </c>
      <c r="E5262" s="644" t="s">
        <v>14085</v>
      </c>
      <c r="F5262" s="829" t="s">
        <v>14083</v>
      </c>
      <c r="G5262" s="829"/>
      <c r="H5262" s="829" t="s">
        <v>14993</v>
      </c>
      <c r="I5262" s="829"/>
      <c r="J5262" s="829" t="s">
        <v>14082</v>
      </c>
      <c r="K5262" s="829"/>
      <c r="L5262" s="830"/>
    </row>
    <row r="5263" spans="1:12" ht="24" customHeight="1">
      <c r="A5263" s="664" t="s">
        <v>14073</v>
      </c>
      <c r="B5263" s="660" t="s">
        <v>14095</v>
      </c>
      <c r="C5263" s="659" t="s">
        <v>7</v>
      </c>
      <c r="D5263" s="659" t="s">
        <v>11736</v>
      </c>
      <c r="E5263" s="661" t="s">
        <v>26</v>
      </c>
      <c r="F5263" s="831" t="s">
        <v>14996</v>
      </c>
      <c r="G5263" s="831"/>
      <c r="H5263" s="831">
        <v>2.6849576000000002</v>
      </c>
      <c r="I5263" s="831"/>
      <c r="J5263" s="832">
        <v>1.9063000000000001</v>
      </c>
      <c r="K5263" s="832"/>
      <c r="L5263" s="833"/>
    </row>
    <row r="5264" spans="1:12" ht="17.100000000000001" customHeight="1">
      <c r="A5264" s="645"/>
      <c r="B5264" s="643"/>
      <c r="C5264" s="643"/>
      <c r="D5264" s="643"/>
      <c r="E5264" s="643"/>
      <c r="F5264" s="643"/>
      <c r="G5264" s="643"/>
      <c r="H5264" s="643"/>
      <c r="I5264" s="643"/>
      <c r="J5264" s="643" t="s">
        <v>14990</v>
      </c>
      <c r="K5264" s="643"/>
      <c r="L5264" s="646" t="s">
        <v>15497</v>
      </c>
    </row>
    <row r="5265" spans="1:12">
      <c r="A5265" s="827" t="s">
        <v>14096</v>
      </c>
      <c r="B5265" s="828"/>
      <c r="C5265" s="828"/>
      <c r="D5265" s="828"/>
      <c r="E5265" s="828"/>
      <c r="F5265" s="828"/>
      <c r="G5265" s="828"/>
      <c r="H5265" s="828"/>
      <c r="I5265" s="641"/>
      <c r="J5265" s="641"/>
      <c r="K5265" s="641"/>
      <c r="L5265" s="642"/>
    </row>
    <row r="5266" spans="1:12" ht="17.100000000000001" customHeight="1">
      <c r="A5266" s="640" t="s">
        <v>14994</v>
      </c>
      <c r="B5266" s="643" t="s">
        <v>14089</v>
      </c>
      <c r="C5266" s="641" t="s">
        <v>14088</v>
      </c>
      <c r="D5266" s="641" t="s">
        <v>14087</v>
      </c>
      <c r="E5266" s="644" t="s">
        <v>14085</v>
      </c>
      <c r="F5266" s="829" t="s">
        <v>14083</v>
      </c>
      <c r="G5266" s="829"/>
      <c r="H5266" s="829" t="s">
        <v>14993</v>
      </c>
      <c r="I5266" s="829"/>
      <c r="J5266" s="829" t="s">
        <v>14082</v>
      </c>
      <c r="K5266" s="829"/>
      <c r="L5266" s="830"/>
    </row>
    <row r="5267" spans="1:12" ht="24" customHeight="1">
      <c r="A5267" s="664" t="s">
        <v>14073</v>
      </c>
      <c r="B5267" s="660" t="s">
        <v>14097</v>
      </c>
      <c r="C5267" s="659" t="s">
        <v>7</v>
      </c>
      <c r="D5267" s="659" t="s">
        <v>11676</v>
      </c>
      <c r="E5267" s="661" t="s">
        <v>26</v>
      </c>
      <c r="F5267" s="831" t="s">
        <v>14995</v>
      </c>
      <c r="G5267" s="831"/>
      <c r="H5267" s="831">
        <v>2.6849576000000002</v>
      </c>
      <c r="I5267" s="831"/>
      <c r="J5267" s="832">
        <v>0.18790000000000001</v>
      </c>
      <c r="K5267" s="832"/>
      <c r="L5267" s="833"/>
    </row>
    <row r="5268" spans="1:12" ht="17.100000000000001" customHeight="1">
      <c r="A5268" s="645"/>
      <c r="B5268" s="643"/>
      <c r="C5268" s="643"/>
      <c r="D5268" s="643"/>
      <c r="E5268" s="643"/>
      <c r="F5268" s="643"/>
      <c r="G5268" s="643"/>
      <c r="H5268" s="643"/>
      <c r="I5268" s="643"/>
      <c r="J5268" s="643" t="s">
        <v>14990</v>
      </c>
      <c r="K5268" s="643"/>
      <c r="L5268" s="646" t="s">
        <v>15496</v>
      </c>
    </row>
    <row r="5269" spans="1:12">
      <c r="A5269" s="827" t="s">
        <v>14100</v>
      </c>
      <c r="B5269" s="828"/>
      <c r="C5269" s="828"/>
      <c r="D5269" s="828"/>
      <c r="E5269" s="828"/>
      <c r="F5269" s="828"/>
      <c r="G5269" s="828"/>
      <c r="H5269" s="828"/>
      <c r="I5269" s="641"/>
      <c r="J5269" s="641"/>
      <c r="K5269" s="641"/>
      <c r="L5269" s="642"/>
    </row>
    <row r="5270" spans="1:12" ht="17.100000000000001" customHeight="1">
      <c r="A5270" s="640" t="s">
        <v>14994</v>
      </c>
      <c r="B5270" s="643" t="s">
        <v>14089</v>
      </c>
      <c r="C5270" s="641" t="s">
        <v>14088</v>
      </c>
      <c r="D5270" s="641" t="s">
        <v>14087</v>
      </c>
      <c r="E5270" s="644" t="s">
        <v>14085</v>
      </c>
      <c r="F5270" s="829" t="s">
        <v>14083</v>
      </c>
      <c r="G5270" s="829"/>
      <c r="H5270" s="829" t="s">
        <v>14993</v>
      </c>
      <c r="I5270" s="829"/>
      <c r="J5270" s="829" t="s">
        <v>14082</v>
      </c>
      <c r="K5270" s="829"/>
      <c r="L5270" s="830"/>
    </row>
    <row r="5271" spans="1:12" ht="24" customHeight="1">
      <c r="A5271" s="664" t="s">
        <v>14073</v>
      </c>
      <c r="B5271" s="660" t="s">
        <v>14103</v>
      </c>
      <c r="C5271" s="659" t="s">
        <v>7</v>
      </c>
      <c r="D5271" s="659" t="s">
        <v>11501</v>
      </c>
      <c r="E5271" s="661" t="s">
        <v>26</v>
      </c>
      <c r="F5271" s="831" t="s">
        <v>14992</v>
      </c>
      <c r="G5271" s="831"/>
      <c r="H5271" s="831">
        <v>2.6849576000000002</v>
      </c>
      <c r="I5271" s="831"/>
      <c r="J5271" s="832">
        <v>5.9069000000000003</v>
      </c>
      <c r="K5271" s="832"/>
      <c r="L5271" s="833"/>
    </row>
    <row r="5272" spans="1:12" ht="24" customHeight="1">
      <c r="A5272" s="664" t="s">
        <v>14073</v>
      </c>
      <c r="B5272" s="660" t="s">
        <v>14101</v>
      </c>
      <c r="C5272" s="659" t="s">
        <v>7</v>
      </c>
      <c r="D5272" s="659" t="s">
        <v>11582</v>
      </c>
      <c r="E5272" s="661" t="s">
        <v>26</v>
      </c>
      <c r="F5272" s="831" t="s">
        <v>14991</v>
      </c>
      <c r="G5272" s="831"/>
      <c r="H5272" s="831">
        <v>2.6849576000000002</v>
      </c>
      <c r="I5272" s="831"/>
      <c r="J5272" s="832">
        <v>0.93969999999999998</v>
      </c>
      <c r="K5272" s="832"/>
      <c r="L5272" s="833"/>
    </row>
    <row r="5273" spans="1:12" ht="17.100000000000001" customHeight="1">
      <c r="A5273" s="645"/>
      <c r="B5273" s="643"/>
      <c r="C5273" s="643"/>
      <c r="D5273" s="643"/>
      <c r="E5273" s="643"/>
      <c r="F5273" s="643"/>
      <c r="G5273" s="643"/>
      <c r="H5273" s="643"/>
      <c r="I5273" s="643"/>
      <c r="J5273" s="643" t="s">
        <v>14990</v>
      </c>
      <c r="K5273" s="643"/>
      <c r="L5273" s="646" t="s">
        <v>15495</v>
      </c>
    </row>
    <row r="5274" spans="1:12" ht="17.100000000000001" customHeight="1">
      <c r="A5274" s="640" t="s">
        <v>14988</v>
      </c>
      <c r="B5274" s="641"/>
      <c r="C5274" s="641"/>
      <c r="D5274" s="641"/>
      <c r="E5274" s="641"/>
      <c r="F5274" s="641"/>
      <c r="G5274" s="641"/>
      <c r="H5274" s="641"/>
      <c r="I5274" s="641"/>
      <c r="J5274" s="641"/>
      <c r="K5274" s="641"/>
      <c r="L5274" s="642"/>
    </row>
    <row r="5275" spans="1:12" ht="17.100000000000001" customHeight="1">
      <c r="A5275" s="645"/>
      <c r="B5275" s="643"/>
      <c r="C5275" s="643"/>
      <c r="D5275" s="643"/>
      <c r="E5275" s="643"/>
      <c r="F5275" s="643"/>
      <c r="G5275" s="643"/>
      <c r="H5275" s="643"/>
      <c r="I5275" s="643"/>
      <c r="J5275" s="643" t="s">
        <v>14987</v>
      </c>
      <c r="K5275" s="643"/>
      <c r="L5275" s="646" t="s">
        <v>15494</v>
      </c>
    </row>
    <row r="5276" spans="1:12" ht="17.100000000000001" customHeight="1">
      <c r="A5276" s="645"/>
      <c r="B5276" s="643"/>
      <c r="C5276" s="643"/>
      <c r="D5276" s="643"/>
      <c r="E5276" s="643"/>
      <c r="F5276" s="643"/>
      <c r="G5276" s="643"/>
      <c r="H5276" s="643"/>
      <c r="I5276" s="643"/>
      <c r="J5276" s="643" t="s">
        <v>14985</v>
      </c>
      <c r="K5276" s="643" t="s">
        <v>14984</v>
      </c>
      <c r="L5276" s="646" t="s">
        <v>15493</v>
      </c>
    </row>
    <row r="5277" spans="1:12" ht="17.100000000000001" customHeight="1">
      <c r="A5277" s="645"/>
      <c r="B5277" s="643"/>
      <c r="C5277" s="643"/>
      <c r="D5277" s="643"/>
      <c r="E5277" s="643"/>
      <c r="F5277" s="643"/>
      <c r="G5277" s="643"/>
      <c r="H5277" s="643"/>
      <c r="I5277" s="643"/>
      <c r="J5277" s="643" t="s">
        <v>14982</v>
      </c>
      <c r="K5277" s="643"/>
      <c r="L5277" s="646" t="s">
        <v>15492</v>
      </c>
    </row>
    <row r="5278" spans="1:12" ht="17.100000000000001" customHeight="1">
      <c r="A5278" s="645"/>
      <c r="B5278" s="643"/>
      <c r="C5278" s="643"/>
      <c r="D5278" s="643"/>
      <c r="E5278" s="643"/>
      <c r="F5278" s="643"/>
      <c r="G5278" s="643"/>
      <c r="H5278" s="643"/>
      <c r="I5278" s="643"/>
      <c r="J5278" s="643" t="s">
        <v>14980</v>
      </c>
      <c r="K5278" s="643" t="s">
        <v>14873</v>
      </c>
      <c r="L5278" s="646" t="s">
        <v>15491</v>
      </c>
    </row>
    <row r="5279" spans="1:12" ht="17.100000000000001" customHeight="1">
      <c r="A5279" s="645"/>
      <c r="B5279" s="643"/>
      <c r="C5279" s="643"/>
      <c r="D5279" s="643"/>
      <c r="E5279" s="643"/>
      <c r="F5279" s="643"/>
      <c r="G5279" s="643"/>
      <c r="H5279" s="643"/>
      <c r="I5279" s="643"/>
      <c r="J5279" s="643" t="s">
        <v>14978</v>
      </c>
      <c r="K5279" s="643"/>
      <c r="L5279" s="646" t="s">
        <v>15490</v>
      </c>
    </row>
    <row r="5280" spans="1:12" ht="30" customHeight="1">
      <c r="A5280" s="647"/>
      <c r="B5280" s="644"/>
      <c r="C5280" s="644"/>
      <c r="D5280" s="644"/>
      <c r="E5280" s="644"/>
      <c r="F5280" s="644"/>
      <c r="G5280" s="644"/>
      <c r="H5280" s="644"/>
      <c r="I5280" s="644"/>
      <c r="J5280" s="644"/>
      <c r="K5280" s="644"/>
      <c r="L5280" s="648"/>
    </row>
    <row r="5281" spans="1:12" ht="36" customHeight="1">
      <c r="A5281" s="662" t="s">
        <v>15489</v>
      </c>
      <c r="B5281" s="657" t="s">
        <v>14481</v>
      </c>
      <c r="C5281" s="656" t="s">
        <v>7</v>
      </c>
      <c r="D5281" s="656" t="s">
        <v>4209</v>
      </c>
      <c r="E5281" s="658" t="s">
        <v>14183</v>
      </c>
      <c r="F5281" s="657"/>
      <c r="G5281" s="657"/>
      <c r="H5281" s="657"/>
      <c r="I5281" s="657"/>
      <c r="J5281" s="657"/>
      <c r="K5281" s="657"/>
      <c r="L5281" s="663"/>
    </row>
    <row r="5282" spans="1:12">
      <c r="A5282" s="827" t="s">
        <v>14098</v>
      </c>
      <c r="B5282" s="828"/>
      <c r="C5282" s="828"/>
      <c r="D5282" s="828"/>
      <c r="E5282" s="828"/>
      <c r="F5282" s="828"/>
      <c r="G5282" s="828"/>
      <c r="H5282" s="828"/>
      <c r="I5282" s="641"/>
      <c r="J5282" s="641"/>
      <c r="K5282" s="641"/>
      <c r="L5282" s="642"/>
    </row>
    <row r="5283" spans="1:12" ht="17.100000000000001" customHeight="1">
      <c r="A5283" s="640" t="s">
        <v>14994</v>
      </c>
      <c r="B5283" s="643" t="s">
        <v>14089</v>
      </c>
      <c r="C5283" s="641" t="s">
        <v>14088</v>
      </c>
      <c r="D5283" s="641" t="s">
        <v>14087</v>
      </c>
      <c r="E5283" s="644" t="s">
        <v>14085</v>
      </c>
      <c r="F5283" s="829" t="s">
        <v>14083</v>
      </c>
      <c r="G5283" s="829"/>
      <c r="H5283" s="829" t="s">
        <v>14993</v>
      </c>
      <c r="I5283" s="829"/>
      <c r="J5283" s="829" t="s">
        <v>14082</v>
      </c>
      <c r="K5283" s="829"/>
      <c r="L5283" s="830"/>
    </row>
    <row r="5284" spans="1:12" ht="36" customHeight="1">
      <c r="A5284" s="664" t="s">
        <v>14073</v>
      </c>
      <c r="B5284" s="660" t="s">
        <v>14347</v>
      </c>
      <c r="C5284" s="659" t="s">
        <v>7</v>
      </c>
      <c r="D5284" s="659" t="s">
        <v>8626</v>
      </c>
      <c r="E5284" s="661" t="s">
        <v>49</v>
      </c>
      <c r="F5284" s="831" t="s">
        <v>15201</v>
      </c>
      <c r="G5284" s="831"/>
      <c r="H5284" s="831">
        <v>4.6999999999999999E-6</v>
      </c>
      <c r="I5284" s="831"/>
      <c r="J5284" s="832">
        <v>7.85E-2</v>
      </c>
      <c r="K5284" s="832"/>
      <c r="L5284" s="833"/>
    </row>
    <row r="5285" spans="1:12" ht="24" customHeight="1">
      <c r="A5285" s="664" t="s">
        <v>14073</v>
      </c>
      <c r="B5285" s="660" t="s">
        <v>14146</v>
      </c>
      <c r="C5285" s="659" t="s">
        <v>7</v>
      </c>
      <c r="D5285" s="659" t="s">
        <v>11575</v>
      </c>
      <c r="E5285" s="661" t="s">
        <v>26</v>
      </c>
      <c r="F5285" s="831" t="s">
        <v>15058</v>
      </c>
      <c r="G5285" s="831"/>
      <c r="H5285" s="831">
        <v>0.1219494</v>
      </c>
      <c r="I5285" s="831"/>
      <c r="J5285" s="832">
        <v>0.1244</v>
      </c>
      <c r="K5285" s="832"/>
      <c r="L5285" s="833"/>
    </row>
    <row r="5286" spans="1:12" ht="24" customHeight="1">
      <c r="A5286" s="664" t="s">
        <v>14073</v>
      </c>
      <c r="B5286" s="660" t="s">
        <v>14145</v>
      </c>
      <c r="C5286" s="659" t="s">
        <v>7</v>
      </c>
      <c r="D5286" s="659" t="s">
        <v>11601</v>
      </c>
      <c r="E5286" s="661" t="s">
        <v>26</v>
      </c>
      <c r="F5286" s="831" t="s">
        <v>15057</v>
      </c>
      <c r="G5286" s="831"/>
      <c r="H5286" s="831">
        <v>0.1219494</v>
      </c>
      <c r="I5286" s="831"/>
      <c r="J5286" s="832">
        <v>4.6300000000000001E-2</v>
      </c>
      <c r="K5286" s="832"/>
      <c r="L5286" s="833"/>
    </row>
    <row r="5287" spans="1:12" ht="24" customHeight="1">
      <c r="A5287" s="664" t="s">
        <v>14073</v>
      </c>
      <c r="B5287" s="660" t="s">
        <v>14214</v>
      </c>
      <c r="C5287" s="659" t="s">
        <v>7</v>
      </c>
      <c r="D5287" s="659" t="s">
        <v>11569</v>
      </c>
      <c r="E5287" s="661" t="s">
        <v>26</v>
      </c>
      <c r="F5287" s="831" t="s">
        <v>15202</v>
      </c>
      <c r="G5287" s="831"/>
      <c r="H5287" s="831">
        <v>4.4947099999999997E-2</v>
      </c>
      <c r="I5287" s="831"/>
      <c r="J5287" s="832">
        <v>2.9700000000000001E-2</v>
      </c>
      <c r="K5287" s="832"/>
      <c r="L5287" s="833"/>
    </row>
    <row r="5288" spans="1:12" ht="24" customHeight="1">
      <c r="A5288" s="664" t="s">
        <v>14073</v>
      </c>
      <c r="B5288" s="660" t="s">
        <v>14213</v>
      </c>
      <c r="C5288" s="659" t="s">
        <v>7</v>
      </c>
      <c r="D5288" s="659" t="s">
        <v>11595</v>
      </c>
      <c r="E5288" s="661" t="s">
        <v>26</v>
      </c>
      <c r="F5288" s="831" t="s">
        <v>15028</v>
      </c>
      <c r="G5288" s="831"/>
      <c r="H5288" s="831">
        <v>4.4947099999999997E-2</v>
      </c>
      <c r="I5288" s="831"/>
      <c r="J5288" s="832">
        <v>4.0000000000000002E-4</v>
      </c>
      <c r="K5288" s="832"/>
      <c r="L5288" s="833"/>
    </row>
    <row r="5289" spans="1:12" ht="24" customHeight="1">
      <c r="A5289" s="664" t="s">
        <v>14073</v>
      </c>
      <c r="B5289" s="660" t="s">
        <v>14102</v>
      </c>
      <c r="C5289" s="659" t="s">
        <v>7</v>
      </c>
      <c r="D5289" s="659" t="s">
        <v>11571</v>
      </c>
      <c r="E5289" s="661" t="s">
        <v>26</v>
      </c>
      <c r="F5289" s="831" t="s">
        <v>15001</v>
      </c>
      <c r="G5289" s="831"/>
      <c r="H5289" s="831">
        <v>0.185722</v>
      </c>
      <c r="I5289" s="831"/>
      <c r="J5289" s="832">
        <v>0.17829999999999999</v>
      </c>
      <c r="K5289" s="832"/>
      <c r="L5289" s="833"/>
    </row>
    <row r="5290" spans="1:12" ht="24" customHeight="1">
      <c r="A5290" s="664" t="s">
        <v>14073</v>
      </c>
      <c r="B5290" s="660" t="s">
        <v>14099</v>
      </c>
      <c r="C5290" s="659" t="s">
        <v>7</v>
      </c>
      <c r="D5290" s="659" t="s">
        <v>11597</v>
      </c>
      <c r="E5290" s="661" t="s">
        <v>26</v>
      </c>
      <c r="F5290" s="831" t="s">
        <v>15000</v>
      </c>
      <c r="G5290" s="831"/>
      <c r="H5290" s="831">
        <v>0.185722</v>
      </c>
      <c r="I5290" s="831"/>
      <c r="J5290" s="832">
        <v>9.2899999999999996E-2</v>
      </c>
      <c r="K5290" s="832"/>
      <c r="L5290" s="833"/>
    </row>
    <row r="5291" spans="1:12" ht="17.100000000000001" customHeight="1">
      <c r="A5291" s="645"/>
      <c r="B5291" s="643"/>
      <c r="C5291" s="643"/>
      <c r="D5291" s="643"/>
      <c r="E5291" s="643"/>
      <c r="F5291" s="643"/>
      <c r="G5291" s="643"/>
      <c r="H5291" s="643"/>
      <c r="I5291" s="643"/>
      <c r="J5291" s="643" t="s">
        <v>14990</v>
      </c>
      <c r="K5291" s="643"/>
      <c r="L5291" s="646" t="s">
        <v>15043</v>
      </c>
    </row>
    <row r="5292" spans="1:12">
      <c r="A5292" s="827" t="s">
        <v>14092</v>
      </c>
      <c r="B5292" s="828"/>
      <c r="C5292" s="828"/>
      <c r="D5292" s="828"/>
      <c r="E5292" s="828"/>
      <c r="F5292" s="828"/>
      <c r="G5292" s="828"/>
      <c r="H5292" s="828"/>
      <c r="I5292" s="641"/>
      <c r="J5292" s="641"/>
      <c r="K5292" s="641"/>
      <c r="L5292" s="642"/>
    </row>
    <row r="5293" spans="1:12" ht="17.100000000000001" customHeight="1">
      <c r="A5293" s="640" t="s">
        <v>14994</v>
      </c>
      <c r="B5293" s="643" t="s">
        <v>14089</v>
      </c>
      <c r="C5293" s="641" t="s">
        <v>14088</v>
      </c>
      <c r="D5293" s="641" t="s">
        <v>14087</v>
      </c>
      <c r="E5293" s="644" t="s">
        <v>14085</v>
      </c>
      <c r="F5293" s="829" t="s">
        <v>14083</v>
      </c>
      <c r="G5293" s="829"/>
      <c r="H5293" s="829" t="s">
        <v>14993</v>
      </c>
      <c r="I5293" s="829"/>
      <c r="J5293" s="829" t="s">
        <v>14082</v>
      </c>
      <c r="K5293" s="829"/>
      <c r="L5293" s="830"/>
    </row>
    <row r="5294" spans="1:12" ht="24" customHeight="1">
      <c r="A5294" s="664" t="s">
        <v>14073</v>
      </c>
      <c r="B5294" s="660" t="s">
        <v>14144</v>
      </c>
      <c r="C5294" s="659" t="s">
        <v>7</v>
      </c>
      <c r="D5294" s="659" t="s">
        <v>10168</v>
      </c>
      <c r="E5294" s="661" t="s">
        <v>26</v>
      </c>
      <c r="F5294" s="831" t="s">
        <v>15055</v>
      </c>
      <c r="G5294" s="831"/>
      <c r="H5294" s="831">
        <v>0.1231949</v>
      </c>
      <c r="I5294" s="831"/>
      <c r="J5294" s="832">
        <v>0.63690000000000002</v>
      </c>
      <c r="K5294" s="832"/>
      <c r="L5294" s="833"/>
    </row>
    <row r="5295" spans="1:12" ht="24" customHeight="1">
      <c r="A5295" s="664" t="s">
        <v>14073</v>
      </c>
      <c r="B5295" s="660" t="s">
        <v>14231</v>
      </c>
      <c r="C5295" s="659" t="s">
        <v>7</v>
      </c>
      <c r="D5295" s="659" t="s">
        <v>14045</v>
      </c>
      <c r="E5295" s="661" t="s">
        <v>26</v>
      </c>
      <c r="F5295" s="831" t="s">
        <v>15195</v>
      </c>
      <c r="G5295" s="831"/>
      <c r="H5295" s="831">
        <v>4.5007800000000001E-2</v>
      </c>
      <c r="I5295" s="831"/>
      <c r="J5295" s="832">
        <v>0.216</v>
      </c>
      <c r="K5295" s="832"/>
      <c r="L5295" s="833"/>
    </row>
    <row r="5296" spans="1:12" ht="24" customHeight="1">
      <c r="A5296" s="664" t="s">
        <v>14073</v>
      </c>
      <c r="B5296" s="660" t="s">
        <v>14210</v>
      </c>
      <c r="C5296" s="659" t="s">
        <v>7</v>
      </c>
      <c r="D5296" s="659" t="s">
        <v>6795</v>
      </c>
      <c r="E5296" s="661" t="s">
        <v>26</v>
      </c>
      <c r="F5296" s="831" t="s">
        <v>14998</v>
      </c>
      <c r="G5296" s="831"/>
      <c r="H5296" s="831">
        <v>0.1876187</v>
      </c>
      <c r="I5296" s="831"/>
      <c r="J5296" s="832">
        <v>1.304</v>
      </c>
      <c r="K5296" s="832"/>
      <c r="L5296" s="833"/>
    </row>
    <row r="5297" spans="1:12" ht="17.100000000000001" customHeight="1">
      <c r="A5297" s="645"/>
      <c r="B5297" s="643"/>
      <c r="C5297" s="643"/>
      <c r="D5297" s="643"/>
      <c r="E5297" s="643"/>
      <c r="F5297" s="643"/>
      <c r="G5297" s="643"/>
      <c r="H5297" s="643"/>
      <c r="I5297" s="643"/>
      <c r="J5297" s="643" t="s">
        <v>14990</v>
      </c>
      <c r="K5297" s="643"/>
      <c r="L5297" s="646" t="s">
        <v>15488</v>
      </c>
    </row>
    <row r="5298" spans="1:12">
      <c r="A5298" s="827" t="s">
        <v>14071</v>
      </c>
      <c r="B5298" s="828"/>
      <c r="C5298" s="828"/>
      <c r="D5298" s="828"/>
      <c r="E5298" s="828"/>
      <c r="F5298" s="828"/>
      <c r="G5298" s="828"/>
      <c r="H5298" s="828"/>
      <c r="I5298" s="641"/>
      <c r="J5298" s="641"/>
      <c r="K5298" s="641"/>
      <c r="L5298" s="642"/>
    </row>
    <row r="5299" spans="1:12" ht="17.100000000000001" customHeight="1">
      <c r="A5299" s="640" t="s">
        <v>14994</v>
      </c>
      <c r="B5299" s="643" t="s">
        <v>14089</v>
      </c>
      <c r="C5299" s="641" t="s">
        <v>14088</v>
      </c>
      <c r="D5299" s="641" t="s">
        <v>14087</v>
      </c>
      <c r="E5299" s="644" t="s">
        <v>14085</v>
      </c>
      <c r="F5299" s="829" t="s">
        <v>14083</v>
      </c>
      <c r="G5299" s="829"/>
      <c r="H5299" s="829" t="s">
        <v>14993</v>
      </c>
      <c r="I5299" s="829"/>
      <c r="J5299" s="829" t="s">
        <v>14082</v>
      </c>
      <c r="K5299" s="829"/>
      <c r="L5299" s="830"/>
    </row>
    <row r="5300" spans="1:12" ht="24" customHeight="1">
      <c r="A5300" s="664" t="s">
        <v>14073</v>
      </c>
      <c r="B5300" s="660" t="s">
        <v>14313</v>
      </c>
      <c r="C5300" s="659" t="s">
        <v>7</v>
      </c>
      <c r="D5300" s="659" t="s">
        <v>5893</v>
      </c>
      <c r="E5300" s="661" t="s">
        <v>21</v>
      </c>
      <c r="F5300" s="831" t="s">
        <v>15181</v>
      </c>
      <c r="G5300" s="831"/>
      <c r="H5300" s="831">
        <v>7.2135040000000004</v>
      </c>
      <c r="I5300" s="831"/>
      <c r="J5300" s="832">
        <v>3.5346000000000002</v>
      </c>
      <c r="K5300" s="832"/>
      <c r="L5300" s="833"/>
    </row>
    <row r="5301" spans="1:12" ht="24" customHeight="1">
      <c r="A5301" s="664" t="s">
        <v>14073</v>
      </c>
      <c r="B5301" s="660" t="s">
        <v>14256</v>
      </c>
      <c r="C5301" s="659" t="s">
        <v>7</v>
      </c>
      <c r="D5301" s="659" t="s">
        <v>5513</v>
      </c>
      <c r="E5301" s="661" t="s">
        <v>14118</v>
      </c>
      <c r="F5301" s="831" t="s">
        <v>15180</v>
      </c>
      <c r="G5301" s="831"/>
      <c r="H5301" s="831">
        <v>2.8117300000000001E-2</v>
      </c>
      <c r="I5301" s="831"/>
      <c r="J5301" s="832">
        <v>1.7573000000000001</v>
      </c>
      <c r="K5301" s="832"/>
      <c r="L5301" s="833"/>
    </row>
    <row r="5302" spans="1:12" ht="24" customHeight="1">
      <c r="A5302" s="664" t="s">
        <v>14073</v>
      </c>
      <c r="B5302" s="660" t="s">
        <v>14312</v>
      </c>
      <c r="C5302" s="659" t="s">
        <v>7</v>
      </c>
      <c r="D5302" s="659" t="s">
        <v>6782</v>
      </c>
      <c r="E5302" s="661" t="s">
        <v>14118</v>
      </c>
      <c r="F5302" s="831" t="s">
        <v>15179</v>
      </c>
      <c r="G5302" s="831"/>
      <c r="H5302" s="831">
        <v>1.9668600000000001E-2</v>
      </c>
      <c r="I5302" s="831"/>
      <c r="J5302" s="832">
        <v>1.5734999999999999</v>
      </c>
      <c r="K5302" s="832"/>
      <c r="L5302" s="833"/>
    </row>
    <row r="5303" spans="1:12" ht="24" customHeight="1">
      <c r="A5303" s="664" t="s">
        <v>14073</v>
      </c>
      <c r="B5303" s="660" t="s">
        <v>14107</v>
      </c>
      <c r="C5303" s="659" t="s">
        <v>7</v>
      </c>
      <c r="D5303" s="659" t="s">
        <v>6262</v>
      </c>
      <c r="E5303" s="661" t="s">
        <v>14106</v>
      </c>
      <c r="F5303" s="831" t="s">
        <v>15186</v>
      </c>
      <c r="G5303" s="831"/>
      <c r="H5303" s="831">
        <v>5.8296099999999997E-2</v>
      </c>
      <c r="I5303" s="831"/>
      <c r="J5303" s="832">
        <v>4.7199999999999999E-2</v>
      </c>
      <c r="K5303" s="832"/>
      <c r="L5303" s="833"/>
    </row>
    <row r="5304" spans="1:12" ht="17.100000000000001" customHeight="1">
      <c r="A5304" s="645"/>
      <c r="B5304" s="643"/>
      <c r="C5304" s="643"/>
      <c r="D5304" s="643"/>
      <c r="E5304" s="643"/>
      <c r="F5304" s="643"/>
      <c r="G5304" s="643"/>
      <c r="H5304" s="643"/>
      <c r="I5304" s="643"/>
      <c r="J5304" s="643" t="s">
        <v>14990</v>
      </c>
      <c r="K5304" s="643"/>
      <c r="L5304" s="646" t="s">
        <v>15487</v>
      </c>
    </row>
    <row r="5305" spans="1:12">
      <c r="A5305" s="827" t="s">
        <v>14094</v>
      </c>
      <c r="B5305" s="828"/>
      <c r="C5305" s="828"/>
      <c r="D5305" s="828"/>
      <c r="E5305" s="828"/>
      <c r="F5305" s="828"/>
      <c r="G5305" s="828"/>
      <c r="H5305" s="828"/>
      <c r="I5305" s="641"/>
      <c r="J5305" s="641"/>
      <c r="K5305" s="641"/>
      <c r="L5305" s="642"/>
    </row>
    <row r="5306" spans="1:12" ht="17.100000000000001" customHeight="1">
      <c r="A5306" s="640" t="s">
        <v>14994</v>
      </c>
      <c r="B5306" s="643" t="s">
        <v>14089</v>
      </c>
      <c r="C5306" s="641" t="s">
        <v>14088</v>
      </c>
      <c r="D5306" s="641" t="s">
        <v>14087</v>
      </c>
      <c r="E5306" s="644" t="s">
        <v>14085</v>
      </c>
      <c r="F5306" s="829" t="s">
        <v>14083</v>
      </c>
      <c r="G5306" s="829"/>
      <c r="H5306" s="829" t="s">
        <v>14993</v>
      </c>
      <c r="I5306" s="829"/>
      <c r="J5306" s="829" t="s">
        <v>14082</v>
      </c>
      <c r="K5306" s="829"/>
      <c r="L5306" s="830"/>
    </row>
    <row r="5307" spans="1:12" ht="24" customHeight="1">
      <c r="A5307" s="664" t="s">
        <v>14073</v>
      </c>
      <c r="B5307" s="660" t="s">
        <v>14095</v>
      </c>
      <c r="C5307" s="659" t="s">
        <v>7</v>
      </c>
      <c r="D5307" s="659" t="s">
        <v>11736</v>
      </c>
      <c r="E5307" s="661" t="s">
        <v>26</v>
      </c>
      <c r="F5307" s="831" t="s">
        <v>14996</v>
      </c>
      <c r="G5307" s="831"/>
      <c r="H5307" s="831">
        <v>0.3526185</v>
      </c>
      <c r="I5307" s="831"/>
      <c r="J5307" s="832">
        <v>0.25040000000000001</v>
      </c>
      <c r="K5307" s="832"/>
      <c r="L5307" s="833"/>
    </row>
    <row r="5308" spans="1:12" ht="17.100000000000001" customHeight="1">
      <c r="A5308" s="645"/>
      <c r="B5308" s="643"/>
      <c r="C5308" s="643"/>
      <c r="D5308" s="643"/>
      <c r="E5308" s="643"/>
      <c r="F5308" s="643"/>
      <c r="G5308" s="643"/>
      <c r="H5308" s="643"/>
      <c r="I5308" s="643"/>
      <c r="J5308" s="643" t="s">
        <v>14990</v>
      </c>
      <c r="K5308" s="643"/>
      <c r="L5308" s="646" t="s">
        <v>15269</v>
      </c>
    </row>
    <row r="5309" spans="1:12">
      <c r="A5309" s="827" t="s">
        <v>14096</v>
      </c>
      <c r="B5309" s="828"/>
      <c r="C5309" s="828"/>
      <c r="D5309" s="828"/>
      <c r="E5309" s="828"/>
      <c r="F5309" s="828"/>
      <c r="G5309" s="828"/>
      <c r="H5309" s="828"/>
      <c r="I5309" s="641"/>
      <c r="J5309" s="641"/>
      <c r="K5309" s="641"/>
      <c r="L5309" s="642"/>
    </row>
    <row r="5310" spans="1:12" ht="17.100000000000001" customHeight="1">
      <c r="A5310" s="640" t="s">
        <v>14994</v>
      </c>
      <c r="B5310" s="643" t="s">
        <v>14089</v>
      </c>
      <c r="C5310" s="641" t="s">
        <v>14088</v>
      </c>
      <c r="D5310" s="641" t="s">
        <v>14087</v>
      </c>
      <c r="E5310" s="644" t="s">
        <v>14085</v>
      </c>
      <c r="F5310" s="829" t="s">
        <v>14083</v>
      </c>
      <c r="G5310" s="829"/>
      <c r="H5310" s="829" t="s">
        <v>14993</v>
      </c>
      <c r="I5310" s="829"/>
      <c r="J5310" s="829" t="s">
        <v>14082</v>
      </c>
      <c r="K5310" s="829"/>
      <c r="L5310" s="830"/>
    </row>
    <row r="5311" spans="1:12" ht="24" customHeight="1">
      <c r="A5311" s="664" t="s">
        <v>14073</v>
      </c>
      <c r="B5311" s="660" t="s">
        <v>14097</v>
      </c>
      <c r="C5311" s="659" t="s">
        <v>7</v>
      </c>
      <c r="D5311" s="659" t="s">
        <v>11676</v>
      </c>
      <c r="E5311" s="661" t="s">
        <v>26</v>
      </c>
      <c r="F5311" s="831" t="s">
        <v>14995</v>
      </c>
      <c r="G5311" s="831"/>
      <c r="H5311" s="831">
        <v>0.3526185</v>
      </c>
      <c r="I5311" s="831"/>
      <c r="J5311" s="832">
        <v>2.47E-2</v>
      </c>
      <c r="K5311" s="832"/>
      <c r="L5311" s="833"/>
    </row>
    <row r="5312" spans="1:12" ht="17.100000000000001" customHeight="1">
      <c r="A5312" s="645"/>
      <c r="B5312" s="643"/>
      <c r="C5312" s="643"/>
      <c r="D5312" s="643"/>
      <c r="E5312" s="643"/>
      <c r="F5312" s="643"/>
      <c r="G5312" s="643"/>
      <c r="H5312" s="643"/>
      <c r="I5312" s="643"/>
      <c r="J5312" s="643" t="s">
        <v>14990</v>
      </c>
      <c r="K5312" s="643"/>
      <c r="L5312" s="646" t="s">
        <v>15009</v>
      </c>
    </row>
    <row r="5313" spans="1:12">
      <c r="A5313" s="827" t="s">
        <v>14100</v>
      </c>
      <c r="B5313" s="828"/>
      <c r="C5313" s="828"/>
      <c r="D5313" s="828"/>
      <c r="E5313" s="828"/>
      <c r="F5313" s="828"/>
      <c r="G5313" s="828"/>
      <c r="H5313" s="828"/>
      <c r="I5313" s="641"/>
      <c r="J5313" s="641"/>
      <c r="K5313" s="641"/>
      <c r="L5313" s="642"/>
    </row>
    <row r="5314" spans="1:12" ht="17.100000000000001" customHeight="1">
      <c r="A5314" s="640" t="s">
        <v>14994</v>
      </c>
      <c r="B5314" s="643" t="s">
        <v>14089</v>
      </c>
      <c r="C5314" s="641" t="s">
        <v>14088</v>
      </c>
      <c r="D5314" s="641" t="s">
        <v>14087</v>
      </c>
      <c r="E5314" s="644" t="s">
        <v>14085</v>
      </c>
      <c r="F5314" s="829" t="s">
        <v>14083</v>
      </c>
      <c r="G5314" s="829"/>
      <c r="H5314" s="829" t="s">
        <v>14993</v>
      </c>
      <c r="I5314" s="829"/>
      <c r="J5314" s="829" t="s">
        <v>14082</v>
      </c>
      <c r="K5314" s="829"/>
      <c r="L5314" s="830"/>
    </row>
    <row r="5315" spans="1:12" ht="24" customHeight="1">
      <c r="A5315" s="664" t="s">
        <v>14073</v>
      </c>
      <c r="B5315" s="660" t="s">
        <v>14103</v>
      </c>
      <c r="C5315" s="659" t="s">
        <v>7</v>
      </c>
      <c r="D5315" s="659" t="s">
        <v>11501</v>
      </c>
      <c r="E5315" s="661" t="s">
        <v>26</v>
      </c>
      <c r="F5315" s="831" t="s">
        <v>14992</v>
      </c>
      <c r="G5315" s="831"/>
      <c r="H5315" s="831">
        <v>0.3526185</v>
      </c>
      <c r="I5315" s="831"/>
      <c r="J5315" s="832">
        <v>0.77580000000000005</v>
      </c>
      <c r="K5315" s="832"/>
      <c r="L5315" s="833"/>
    </row>
    <row r="5316" spans="1:12" ht="24" customHeight="1">
      <c r="A5316" s="664" t="s">
        <v>14073</v>
      </c>
      <c r="B5316" s="660" t="s">
        <v>14101</v>
      </c>
      <c r="C5316" s="659" t="s">
        <v>7</v>
      </c>
      <c r="D5316" s="659" t="s">
        <v>11582</v>
      </c>
      <c r="E5316" s="661" t="s">
        <v>26</v>
      </c>
      <c r="F5316" s="831" t="s">
        <v>14991</v>
      </c>
      <c r="G5316" s="831"/>
      <c r="H5316" s="831">
        <v>0.3526185</v>
      </c>
      <c r="I5316" s="831"/>
      <c r="J5316" s="832">
        <v>0.1234</v>
      </c>
      <c r="K5316" s="832"/>
      <c r="L5316" s="833"/>
    </row>
    <row r="5317" spans="1:12" ht="17.100000000000001" customHeight="1">
      <c r="A5317" s="645"/>
      <c r="B5317" s="643"/>
      <c r="C5317" s="643"/>
      <c r="D5317" s="643"/>
      <c r="E5317" s="643"/>
      <c r="F5317" s="643"/>
      <c r="G5317" s="643"/>
      <c r="H5317" s="643"/>
      <c r="I5317" s="643"/>
      <c r="J5317" s="643" t="s">
        <v>14990</v>
      </c>
      <c r="K5317" s="643"/>
      <c r="L5317" s="646" t="s">
        <v>15486</v>
      </c>
    </row>
    <row r="5318" spans="1:12" ht="17.100000000000001" customHeight="1">
      <c r="A5318" s="640" t="s">
        <v>14988</v>
      </c>
      <c r="B5318" s="641"/>
      <c r="C5318" s="641"/>
      <c r="D5318" s="641"/>
      <c r="E5318" s="641"/>
      <c r="F5318" s="641"/>
      <c r="G5318" s="641"/>
      <c r="H5318" s="641"/>
      <c r="I5318" s="641"/>
      <c r="J5318" s="641"/>
      <c r="K5318" s="641"/>
      <c r="L5318" s="642"/>
    </row>
    <row r="5319" spans="1:12" ht="17.100000000000001" customHeight="1">
      <c r="A5319" s="645"/>
      <c r="B5319" s="643"/>
      <c r="C5319" s="643"/>
      <c r="D5319" s="643"/>
      <c r="E5319" s="643"/>
      <c r="F5319" s="643"/>
      <c r="G5319" s="643"/>
      <c r="H5319" s="643"/>
      <c r="I5319" s="643"/>
      <c r="J5319" s="643" t="s">
        <v>14987</v>
      </c>
      <c r="K5319" s="643"/>
      <c r="L5319" s="646" t="s">
        <v>15485</v>
      </c>
    </row>
    <row r="5320" spans="1:12" ht="17.100000000000001" customHeight="1">
      <c r="A5320" s="645"/>
      <c r="B5320" s="643"/>
      <c r="C5320" s="643"/>
      <c r="D5320" s="643"/>
      <c r="E5320" s="643"/>
      <c r="F5320" s="643"/>
      <c r="G5320" s="643"/>
      <c r="H5320" s="643"/>
      <c r="I5320" s="643"/>
      <c r="J5320" s="643" t="s">
        <v>14985</v>
      </c>
      <c r="K5320" s="643" t="s">
        <v>14984</v>
      </c>
      <c r="L5320" s="646" t="s">
        <v>15484</v>
      </c>
    </row>
    <row r="5321" spans="1:12" ht="17.100000000000001" customHeight="1">
      <c r="A5321" s="645"/>
      <c r="B5321" s="643"/>
      <c r="C5321" s="643"/>
      <c r="D5321" s="643"/>
      <c r="E5321" s="643"/>
      <c r="F5321" s="643"/>
      <c r="G5321" s="643"/>
      <c r="H5321" s="643"/>
      <c r="I5321" s="643"/>
      <c r="J5321" s="643" t="s">
        <v>14982</v>
      </c>
      <c r="K5321" s="643"/>
      <c r="L5321" s="646" t="s">
        <v>15483</v>
      </c>
    </row>
    <row r="5322" spans="1:12" ht="17.100000000000001" customHeight="1">
      <c r="A5322" s="645"/>
      <c r="B5322" s="643"/>
      <c r="C5322" s="643"/>
      <c r="D5322" s="643"/>
      <c r="E5322" s="643"/>
      <c r="F5322" s="643"/>
      <c r="G5322" s="643"/>
      <c r="H5322" s="643"/>
      <c r="I5322" s="643"/>
      <c r="J5322" s="643" t="s">
        <v>14980</v>
      </c>
      <c r="K5322" s="643" t="s">
        <v>14873</v>
      </c>
      <c r="L5322" s="646" t="s">
        <v>15482</v>
      </c>
    </row>
    <row r="5323" spans="1:12" ht="17.100000000000001" customHeight="1">
      <c r="A5323" s="645"/>
      <c r="B5323" s="643"/>
      <c r="C5323" s="643"/>
      <c r="D5323" s="643"/>
      <c r="E5323" s="643"/>
      <c r="F5323" s="643"/>
      <c r="G5323" s="643"/>
      <c r="H5323" s="643"/>
      <c r="I5323" s="643"/>
      <c r="J5323" s="643" t="s">
        <v>14978</v>
      </c>
      <c r="K5323" s="643"/>
      <c r="L5323" s="646" t="s">
        <v>15481</v>
      </c>
    </row>
    <row r="5324" spans="1:12" ht="30" customHeight="1">
      <c r="A5324" s="647"/>
      <c r="B5324" s="644"/>
      <c r="C5324" s="644"/>
      <c r="D5324" s="644"/>
      <c r="E5324" s="644"/>
      <c r="F5324" s="644"/>
      <c r="G5324" s="644"/>
      <c r="H5324" s="644"/>
      <c r="I5324" s="644"/>
      <c r="J5324" s="644"/>
      <c r="K5324" s="644"/>
      <c r="L5324" s="648"/>
    </row>
    <row r="5325" spans="1:12" ht="36" customHeight="1">
      <c r="A5325" s="662" t="s">
        <v>15480</v>
      </c>
      <c r="B5325" s="657" t="s">
        <v>14479</v>
      </c>
      <c r="C5325" s="656" t="s">
        <v>7</v>
      </c>
      <c r="D5325" s="656" t="s">
        <v>3724</v>
      </c>
      <c r="E5325" s="658" t="s">
        <v>14118</v>
      </c>
      <c r="F5325" s="657"/>
      <c r="G5325" s="657"/>
      <c r="H5325" s="657"/>
      <c r="I5325" s="657"/>
      <c r="J5325" s="657"/>
      <c r="K5325" s="657"/>
      <c r="L5325" s="663"/>
    </row>
    <row r="5326" spans="1:12">
      <c r="A5326" s="827" t="s">
        <v>14098</v>
      </c>
      <c r="B5326" s="828"/>
      <c r="C5326" s="828"/>
      <c r="D5326" s="828"/>
      <c r="E5326" s="828"/>
      <c r="F5326" s="828"/>
      <c r="G5326" s="828"/>
      <c r="H5326" s="828"/>
      <c r="I5326" s="641"/>
      <c r="J5326" s="641"/>
      <c r="K5326" s="641"/>
      <c r="L5326" s="642"/>
    </row>
    <row r="5327" spans="1:12" ht="17.100000000000001" customHeight="1">
      <c r="A5327" s="640" t="s">
        <v>14994</v>
      </c>
      <c r="B5327" s="643" t="s">
        <v>14089</v>
      </c>
      <c r="C5327" s="641" t="s">
        <v>14088</v>
      </c>
      <c r="D5327" s="641" t="s">
        <v>14087</v>
      </c>
      <c r="E5327" s="644" t="s">
        <v>14085</v>
      </c>
      <c r="F5327" s="829" t="s">
        <v>14083</v>
      </c>
      <c r="G5327" s="829"/>
      <c r="H5327" s="829" t="s">
        <v>14993</v>
      </c>
      <c r="I5327" s="829"/>
      <c r="J5327" s="829" t="s">
        <v>14082</v>
      </c>
      <c r="K5327" s="829"/>
      <c r="L5327" s="830"/>
    </row>
    <row r="5328" spans="1:12" ht="36" customHeight="1">
      <c r="A5328" s="664" t="s">
        <v>14073</v>
      </c>
      <c r="B5328" s="660" t="s">
        <v>14352</v>
      </c>
      <c r="C5328" s="659" t="s">
        <v>7</v>
      </c>
      <c r="D5328" s="659" t="s">
        <v>7362</v>
      </c>
      <c r="E5328" s="661" t="s">
        <v>49</v>
      </c>
      <c r="F5328" s="831" t="s">
        <v>15199</v>
      </c>
      <c r="G5328" s="831"/>
      <c r="H5328" s="831">
        <v>1.4919999999999999E-4</v>
      </c>
      <c r="I5328" s="831"/>
      <c r="J5328" s="832">
        <v>0.61229999999999996</v>
      </c>
      <c r="K5328" s="832"/>
      <c r="L5328" s="833"/>
    </row>
    <row r="5329" spans="1:12" ht="24" customHeight="1">
      <c r="A5329" s="664" t="s">
        <v>14073</v>
      </c>
      <c r="B5329" s="660" t="s">
        <v>14146</v>
      </c>
      <c r="C5329" s="659" t="s">
        <v>7</v>
      </c>
      <c r="D5329" s="659" t="s">
        <v>11575</v>
      </c>
      <c r="E5329" s="661" t="s">
        <v>26</v>
      </c>
      <c r="F5329" s="831" t="s">
        <v>15058</v>
      </c>
      <c r="G5329" s="831"/>
      <c r="H5329" s="831">
        <v>2.3047217</v>
      </c>
      <c r="I5329" s="831"/>
      <c r="J5329" s="832">
        <v>2.3508</v>
      </c>
      <c r="K5329" s="832"/>
      <c r="L5329" s="833"/>
    </row>
    <row r="5330" spans="1:12" ht="24" customHeight="1">
      <c r="A5330" s="664" t="s">
        <v>14073</v>
      </c>
      <c r="B5330" s="660" t="s">
        <v>14145</v>
      </c>
      <c r="C5330" s="659" t="s">
        <v>7</v>
      </c>
      <c r="D5330" s="659" t="s">
        <v>11601</v>
      </c>
      <c r="E5330" s="661" t="s">
        <v>26</v>
      </c>
      <c r="F5330" s="831" t="s">
        <v>15057</v>
      </c>
      <c r="G5330" s="831"/>
      <c r="H5330" s="831">
        <v>2.3047217</v>
      </c>
      <c r="I5330" s="831"/>
      <c r="J5330" s="832">
        <v>0.87580000000000002</v>
      </c>
      <c r="K5330" s="832"/>
      <c r="L5330" s="833"/>
    </row>
    <row r="5331" spans="1:12" ht="24" customHeight="1">
      <c r="A5331" s="664" t="s">
        <v>14073</v>
      </c>
      <c r="B5331" s="660" t="s">
        <v>14214</v>
      </c>
      <c r="C5331" s="659" t="s">
        <v>7</v>
      </c>
      <c r="D5331" s="659" t="s">
        <v>11569</v>
      </c>
      <c r="E5331" s="661" t="s">
        <v>26</v>
      </c>
      <c r="F5331" s="831" t="s">
        <v>15202</v>
      </c>
      <c r="G5331" s="831"/>
      <c r="H5331" s="831">
        <v>1.4566638999999999</v>
      </c>
      <c r="I5331" s="831"/>
      <c r="J5331" s="832">
        <v>0.96140000000000003</v>
      </c>
      <c r="K5331" s="832"/>
      <c r="L5331" s="833"/>
    </row>
    <row r="5332" spans="1:12" ht="24" customHeight="1">
      <c r="A5332" s="664" t="s">
        <v>14073</v>
      </c>
      <c r="B5332" s="660" t="s">
        <v>14213</v>
      </c>
      <c r="C5332" s="659" t="s">
        <v>7</v>
      </c>
      <c r="D5332" s="659" t="s">
        <v>11595</v>
      </c>
      <c r="E5332" s="661" t="s">
        <v>26</v>
      </c>
      <c r="F5332" s="831" t="s">
        <v>15028</v>
      </c>
      <c r="G5332" s="831"/>
      <c r="H5332" s="831">
        <v>1.4566638999999999</v>
      </c>
      <c r="I5332" s="831"/>
      <c r="J5332" s="832">
        <v>1.46E-2</v>
      </c>
      <c r="K5332" s="832"/>
      <c r="L5332" s="833"/>
    </row>
    <row r="5333" spans="1:12" ht="17.100000000000001" customHeight="1">
      <c r="A5333" s="645"/>
      <c r="B5333" s="643"/>
      <c r="C5333" s="643"/>
      <c r="D5333" s="643"/>
      <c r="E5333" s="643"/>
      <c r="F5333" s="643"/>
      <c r="G5333" s="643"/>
      <c r="H5333" s="643"/>
      <c r="I5333" s="643"/>
      <c r="J5333" s="643" t="s">
        <v>14990</v>
      </c>
      <c r="K5333" s="643"/>
      <c r="L5333" s="646" t="s">
        <v>15479</v>
      </c>
    </row>
    <row r="5334" spans="1:12">
      <c r="A5334" s="827" t="s">
        <v>14092</v>
      </c>
      <c r="B5334" s="828"/>
      <c r="C5334" s="828"/>
      <c r="D5334" s="828"/>
      <c r="E5334" s="828"/>
      <c r="F5334" s="828"/>
      <c r="G5334" s="828"/>
      <c r="H5334" s="828"/>
      <c r="I5334" s="641"/>
      <c r="J5334" s="641"/>
      <c r="K5334" s="641"/>
      <c r="L5334" s="642"/>
    </row>
    <row r="5335" spans="1:12" ht="17.100000000000001" customHeight="1">
      <c r="A5335" s="640" t="s">
        <v>14994</v>
      </c>
      <c r="B5335" s="643" t="s">
        <v>14089</v>
      </c>
      <c r="C5335" s="641" t="s">
        <v>14088</v>
      </c>
      <c r="D5335" s="641" t="s">
        <v>14087</v>
      </c>
      <c r="E5335" s="644" t="s">
        <v>14085</v>
      </c>
      <c r="F5335" s="829" t="s">
        <v>14083</v>
      </c>
      <c r="G5335" s="829"/>
      <c r="H5335" s="829" t="s">
        <v>14993</v>
      </c>
      <c r="I5335" s="829"/>
      <c r="J5335" s="829" t="s">
        <v>14082</v>
      </c>
      <c r="K5335" s="829"/>
      <c r="L5335" s="830"/>
    </row>
    <row r="5336" spans="1:12" ht="24" customHeight="1">
      <c r="A5336" s="664" t="s">
        <v>14073</v>
      </c>
      <c r="B5336" s="660" t="s">
        <v>14144</v>
      </c>
      <c r="C5336" s="659" t="s">
        <v>7</v>
      </c>
      <c r="D5336" s="659" t="s">
        <v>10168</v>
      </c>
      <c r="E5336" s="661" t="s">
        <v>26</v>
      </c>
      <c r="F5336" s="831" t="s">
        <v>15055</v>
      </c>
      <c r="G5336" s="831"/>
      <c r="H5336" s="831">
        <v>2.3400642</v>
      </c>
      <c r="I5336" s="831"/>
      <c r="J5336" s="832">
        <v>12.098100000000001</v>
      </c>
      <c r="K5336" s="832"/>
      <c r="L5336" s="833"/>
    </row>
    <row r="5337" spans="1:12" ht="24" customHeight="1">
      <c r="A5337" s="664" t="s">
        <v>14073</v>
      </c>
      <c r="B5337" s="660" t="s">
        <v>14231</v>
      </c>
      <c r="C5337" s="659" t="s">
        <v>7</v>
      </c>
      <c r="D5337" s="659" t="s">
        <v>14045</v>
      </c>
      <c r="E5337" s="661" t="s">
        <v>26</v>
      </c>
      <c r="F5337" s="831" t="s">
        <v>15195</v>
      </c>
      <c r="G5337" s="831"/>
      <c r="H5337" s="831">
        <v>1.4660279000000001</v>
      </c>
      <c r="I5337" s="831"/>
      <c r="J5337" s="832">
        <v>7.0369000000000002</v>
      </c>
      <c r="K5337" s="832"/>
      <c r="L5337" s="833"/>
    </row>
    <row r="5338" spans="1:12" ht="17.100000000000001" customHeight="1">
      <c r="A5338" s="645"/>
      <c r="B5338" s="643"/>
      <c r="C5338" s="643"/>
      <c r="D5338" s="643"/>
      <c r="E5338" s="643"/>
      <c r="F5338" s="643"/>
      <c r="G5338" s="643"/>
      <c r="H5338" s="643"/>
      <c r="I5338" s="643"/>
      <c r="J5338" s="643" t="s">
        <v>14990</v>
      </c>
      <c r="K5338" s="643"/>
      <c r="L5338" s="646" t="s">
        <v>15478</v>
      </c>
    </row>
    <row r="5339" spans="1:12">
      <c r="A5339" s="827" t="s">
        <v>14071</v>
      </c>
      <c r="B5339" s="828"/>
      <c r="C5339" s="828"/>
      <c r="D5339" s="828"/>
      <c r="E5339" s="828"/>
      <c r="F5339" s="828"/>
      <c r="G5339" s="828"/>
      <c r="H5339" s="828"/>
      <c r="I5339" s="641"/>
      <c r="J5339" s="641"/>
      <c r="K5339" s="641"/>
      <c r="L5339" s="642"/>
    </row>
    <row r="5340" spans="1:12" ht="17.100000000000001" customHeight="1">
      <c r="A5340" s="640" t="s">
        <v>14994</v>
      </c>
      <c r="B5340" s="643" t="s">
        <v>14089</v>
      </c>
      <c r="C5340" s="641" t="s">
        <v>14088</v>
      </c>
      <c r="D5340" s="641" t="s">
        <v>14087</v>
      </c>
      <c r="E5340" s="644" t="s">
        <v>14085</v>
      </c>
      <c r="F5340" s="829" t="s">
        <v>14083</v>
      </c>
      <c r="G5340" s="829"/>
      <c r="H5340" s="829" t="s">
        <v>14993</v>
      </c>
      <c r="I5340" s="829"/>
      <c r="J5340" s="829" t="s">
        <v>14082</v>
      </c>
      <c r="K5340" s="829"/>
      <c r="L5340" s="830"/>
    </row>
    <row r="5341" spans="1:12" ht="24" customHeight="1">
      <c r="A5341" s="664" t="s">
        <v>14073</v>
      </c>
      <c r="B5341" s="660" t="s">
        <v>14313</v>
      </c>
      <c r="C5341" s="659" t="s">
        <v>7</v>
      </c>
      <c r="D5341" s="659" t="s">
        <v>5893</v>
      </c>
      <c r="E5341" s="661" t="s">
        <v>21</v>
      </c>
      <c r="F5341" s="831" t="s">
        <v>15181</v>
      </c>
      <c r="G5341" s="831"/>
      <c r="H5341" s="831">
        <v>362.66</v>
      </c>
      <c r="I5341" s="831"/>
      <c r="J5341" s="832">
        <v>177.7</v>
      </c>
      <c r="K5341" s="832"/>
      <c r="L5341" s="833"/>
    </row>
    <row r="5342" spans="1:12" ht="24" customHeight="1">
      <c r="A5342" s="664" t="s">
        <v>14073</v>
      </c>
      <c r="B5342" s="660" t="s">
        <v>14256</v>
      </c>
      <c r="C5342" s="659" t="s">
        <v>7</v>
      </c>
      <c r="D5342" s="659" t="s">
        <v>5513</v>
      </c>
      <c r="E5342" s="661" t="s">
        <v>14118</v>
      </c>
      <c r="F5342" s="831" t="s">
        <v>15180</v>
      </c>
      <c r="G5342" s="831"/>
      <c r="H5342" s="831">
        <v>0.72299999999999998</v>
      </c>
      <c r="I5342" s="831"/>
      <c r="J5342" s="832">
        <v>45.18</v>
      </c>
      <c r="K5342" s="832"/>
      <c r="L5342" s="833"/>
    </row>
    <row r="5343" spans="1:12" ht="24" customHeight="1">
      <c r="A5343" s="664" t="s">
        <v>14073</v>
      </c>
      <c r="B5343" s="660" t="s">
        <v>14312</v>
      </c>
      <c r="C5343" s="659" t="s">
        <v>7</v>
      </c>
      <c r="D5343" s="659" t="s">
        <v>6782</v>
      </c>
      <c r="E5343" s="661" t="s">
        <v>14118</v>
      </c>
      <c r="F5343" s="831" t="s">
        <v>15179</v>
      </c>
      <c r="G5343" s="831"/>
      <c r="H5343" s="831">
        <v>0.59299999999999997</v>
      </c>
      <c r="I5343" s="831"/>
      <c r="J5343" s="832">
        <v>47.44</v>
      </c>
      <c r="K5343" s="832"/>
      <c r="L5343" s="833"/>
    </row>
    <row r="5344" spans="1:12" ht="24" customHeight="1">
      <c r="A5344" s="664" t="s">
        <v>14073</v>
      </c>
      <c r="B5344" s="660" t="s">
        <v>14107</v>
      </c>
      <c r="C5344" s="659" t="s">
        <v>7</v>
      </c>
      <c r="D5344" s="659" t="s">
        <v>6262</v>
      </c>
      <c r="E5344" s="661" t="s">
        <v>14106</v>
      </c>
      <c r="F5344" s="831" t="s">
        <v>15186</v>
      </c>
      <c r="G5344" s="831"/>
      <c r="H5344" s="831">
        <v>0.93535780000000002</v>
      </c>
      <c r="I5344" s="831"/>
      <c r="J5344" s="832">
        <v>0.75760000000000005</v>
      </c>
      <c r="K5344" s="832"/>
      <c r="L5344" s="833"/>
    </row>
    <row r="5345" spans="1:12" ht="17.100000000000001" customHeight="1">
      <c r="A5345" s="645"/>
      <c r="B5345" s="643"/>
      <c r="C5345" s="643"/>
      <c r="D5345" s="643"/>
      <c r="E5345" s="643"/>
      <c r="F5345" s="643"/>
      <c r="G5345" s="643"/>
      <c r="H5345" s="643"/>
      <c r="I5345" s="643"/>
      <c r="J5345" s="643" t="s">
        <v>14990</v>
      </c>
      <c r="K5345" s="643"/>
      <c r="L5345" s="646" t="s">
        <v>15477</v>
      </c>
    </row>
    <row r="5346" spans="1:12">
      <c r="A5346" s="827" t="s">
        <v>14094</v>
      </c>
      <c r="B5346" s="828"/>
      <c r="C5346" s="828"/>
      <c r="D5346" s="828"/>
      <c r="E5346" s="828"/>
      <c r="F5346" s="828"/>
      <c r="G5346" s="828"/>
      <c r="H5346" s="828"/>
      <c r="I5346" s="641"/>
      <c r="J5346" s="641"/>
      <c r="K5346" s="641"/>
      <c r="L5346" s="642"/>
    </row>
    <row r="5347" spans="1:12" ht="17.100000000000001" customHeight="1">
      <c r="A5347" s="640" t="s">
        <v>14994</v>
      </c>
      <c r="B5347" s="643" t="s">
        <v>14089</v>
      </c>
      <c r="C5347" s="641" t="s">
        <v>14088</v>
      </c>
      <c r="D5347" s="641" t="s">
        <v>14087</v>
      </c>
      <c r="E5347" s="644" t="s">
        <v>14085</v>
      </c>
      <c r="F5347" s="829" t="s">
        <v>14083</v>
      </c>
      <c r="G5347" s="829"/>
      <c r="H5347" s="829" t="s">
        <v>14993</v>
      </c>
      <c r="I5347" s="829"/>
      <c r="J5347" s="829" t="s">
        <v>14082</v>
      </c>
      <c r="K5347" s="829"/>
      <c r="L5347" s="830"/>
    </row>
    <row r="5348" spans="1:12" ht="24" customHeight="1">
      <c r="A5348" s="664" t="s">
        <v>14073</v>
      </c>
      <c r="B5348" s="660" t="s">
        <v>14095</v>
      </c>
      <c r="C5348" s="659" t="s">
        <v>7</v>
      </c>
      <c r="D5348" s="659" t="s">
        <v>11736</v>
      </c>
      <c r="E5348" s="661" t="s">
        <v>26</v>
      </c>
      <c r="F5348" s="831" t="s">
        <v>14996</v>
      </c>
      <c r="G5348" s="831"/>
      <c r="H5348" s="831">
        <v>3.7613856000000001</v>
      </c>
      <c r="I5348" s="831"/>
      <c r="J5348" s="832">
        <v>2.6705999999999999</v>
      </c>
      <c r="K5348" s="832"/>
      <c r="L5348" s="833"/>
    </row>
    <row r="5349" spans="1:12" ht="17.100000000000001" customHeight="1">
      <c r="A5349" s="645"/>
      <c r="B5349" s="643"/>
      <c r="C5349" s="643"/>
      <c r="D5349" s="643"/>
      <c r="E5349" s="643"/>
      <c r="F5349" s="643"/>
      <c r="G5349" s="643"/>
      <c r="H5349" s="643"/>
      <c r="I5349" s="643"/>
      <c r="J5349" s="643" t="s">
        <v>14990</v>
      </c>
      <c r="K5349" s="643"/>
      <c r="L5349" s="646" t="s">
        <v>15087</v>
      </c>
    </row>
    <row r="5350" spans="1:12">
      <c r="A5350" s="827" t="s">
        <v>14096</v>
      </c>
      <c r="B5350" s="828"/>
      <c r="C5350" s="828"/>
      <c r="D5350" s="828"/>
      <c r="E5350" s="828"/>
      <c r="F5350" s="828"/>
      <c r="G5350" s="828"/>
      <c r="H5350" s="828"/>
      <c r="I5350" s="641"/>
      <c r="J5350" s="641"/>
      <c r="K5350" s="641"/>
      <c r="L5350" s="642"/>
    </row>
    <row r="5351" spans="1:12" ht="17.100000000000001" customHeight="1">
      <c r="A5351" s="640" t="s">
        <v>14994</v>
      </c>
      <c r="B5351" s="643" t="s">
        <v>14089</v>
      </c>
      <c r="C5351" s="641" t="s">
        <v>14088</v>
      </c>
      <c r="D5351" s="641" t="s">
        <v>14087</v>
      </c>
      <c r="E5351" s="644" t="s">
        <v>14085</v>
      </c>
      <c r="F5351" s="829" t="s">
        <v>14083</v>
      </c>
      <c r="G5351" s="829"/>
      <c r="H5351" s="829" t="s">
        <v>14993</v>
      </c>
      <c r="I5351" s="829"/>
      <c r="J5351" s="829" t="s">
        <v>14082</v>
      </c>
      <c r="K5351" s="829"/>
      <c r="L5351" s="830"/>
    </row>
    <row r="5352" spans="1:12" ht="24" customHeight="1">
      <c r="A5352" s="664" t="s">
        <v>14073</v>
      </c>
      <c r="B5352" s="660" t="s">
        <v>14097</v>
      </c>
      <c r="C5352" s="659" t="s">
        <v>7</v>
      </c>
      <c r="D5352" s="659" t="s">
        <v>11676</v>
      </c>
      <c r="E5352" s="661" t="s">
        <v>26</v>
      </c>
      <c r="F5352" s="831" t="s">
        <v>14995</v>
      </c>
      <c r="G5352" s="831"/>
      <c r="H5352" s="831">
        <v>3.7613856000000001</v>
      </c>
      <c r="I5352" s="831"/>
      <c r="J5352" s="832">
        <v>0.26329999999999998</v>
      </c>
      <c r="K5352" s="832"/>
      <c r="L5352" s="833"/>
    </row>
    <row r="5353" spans="1:12" ht="17.100000000000001" customHeight="1">
      <c r="A5353" s="645"/>
      <c r="B5353" s="643"/>
      <c r="C5353" s="643"/>
      <c r="D5353" s="643"/>
      <c r="E5353" s="643"/>
      <c r="F5353" s="643"/>
      <c r="G5353" s="643"/>
      <c r="H5353" s="643"/>
      <c r="I5353" s="643"/>
      <c r="J5353" s="643" t="s">
        <v>14990</v>
      </c>
      <c r="K5353" s="643"/>
      <c r="L5353" s="646" t="s">
        <v>15452</v>
      </c>
    </row>
    <row r="5354" spans="1:12">
      <c r="A5354" s="827" t="s">
        <v>14100</v>
      </c>
      <c r="B5354" s="828"/>
      <c r="C5354" s="828"/>
      <c r="D5354" s="828"/>
      <c r="E5354" s="828"/>
      <c r="F5354" s="828"/>
      <c r="G5354" s="828"/>
      <c r="H5354" s="828"/>
      <c r="I5354" s="641"/>
      <c r="J5354" s="641"/>
      <c r="K5354" s="641"/>
      <c r="L5354" s="642"/>
    </row>
    <row r="5355" spans="1:12" ht="17.100000000000001" customHeight="1">
      <c r="A5355" s="640" t="s">
        <v>14994</v>
      </c>
      <c r="B5355" s="643" t="s">
        <v>14089</v>
      </c>
      <c r="C5355" s="641" t="s">
        <v>14088</v>
      </c>
      <c r="D5355" s="641" t="s">
        <v>14087</v>
      </c>
      <c r="E5355" s="644" t="s">
        <v>14085</v>
      </c>
      <c r="F5355" s="829" t="s">
        <v>14083</v>
      </c>
      <c r="G5355" s="829"/>
      <c r="H5355" s="829" t="s">
        <v>14993</v>
      </c>
      <c r="I5355" s="829"/>
      <c r="J5355" s="829" t="s">
        <v>14082</v>
      </c>
      <c r="K5355" s="829"/>
      <c r="L5355" s="830"/>
    </row>
    <row r="5356" spans="1:12" ht="24" customHeight="1">
      <c r="A5356" s="664" t="s">
        <v>14073</v>
      </c>
      <c r="B5356" s="660" t="s">
        <v>14103</v>
      </c>
      <c r="C5356" s="659" t="s">
        <v>7</v>
      </c>
      <c r="D5356" s="659" t="s">
        <v>11501</v>
      </c>
      <c r="E5356" s="661" t="s">
        <v>26</v>
      </c>
      <c r="F5356" s="831" t="s">
        <v>14992</v>
      </c>
      <c r="G5356" s="831"/>
      <c r="H5356" s="831">
        <v>3.7613856000000001</v>
      </c>
      <c r="I5356" s="831"/>
      <c r="J5356" s="832">
        <v>8.2750000000000004</v>
      </c>
      <c r="K5356" s="832"/>
      <c r="L5356" s="833"/>
    </row>
    <row r="5357" spans="1:12" ht="24" customHeight="1">
      <c r="A5357" s="664" t="s">
        <v>14073</v>
      </c>
      <c r="B5357" s="660" t="s">
        <v>14101</v>
      </c>
      <c r="C5357" s="659" t="s">
        <v>7</v>
      </c>
      <c r="D5357" s="659" t="s">
        <v>11582</v>
      </c>
      <c r="E5357" s="661" t="s">
        <v>26</v>
      </c>
      <c r="F5357" s="831" t="s">
        <v>14991</v>
      </c>
      <c r="G5357" s="831"/>
      <c r="H5357" s="831">
        <v>3.7613856000000001</v>
      </c>
      <c r="I5357" s="831"/>
      <c r="J5357" s="832">
        <v>1.3165</v>
      </c>
      <c r="K5357" s="832"/>
      <c r="L5357" s="833"/>
    </row>
    <row r="5358" spans="1:12" ht="17.100000000000001" customHeight="1">
      <c r="A5358" s="645"/>
      <c r="B5358" s="643"/>
      <c r="C5358" s="643"/>
      <c r="D5358" s="643"/>
      <c r="E5358" s="643"/>
      <c r="F5358" s="643"/>
      <c r="G5358" s="643"/>
      <c r="H5358" s="643"/>
      <c r="I5358" s="643"/>
      <c r="J5358" s="643" t="s">
        <v>14990</v>
      </c>
      <c r="K5358" s="643"/>
      <c r="L5358" s="646" t="s">
        <v>15476</v>
      </c>
    </row>
    <row r="5359" spans="1:12" ht="17.100000000000001" customHeight="1">
      <c r="A5359" s="640" t="s">
        <v>14988</v>
      </c>
      <c r="B5359" s="641"/>
      <c r="C5359" s="641"/>
      <c r="D5359" s="641"/>
      <c r="E5359" s="641"/>
      <c r="F5359" s="641"/>
      <c r="G5359" s="641"/>
      <c r="H5359" s="641"/>
      <c r="I5359" s="641"/>
      <c r="J5359" s="641"/>
      <c r="K5359" s="641"/>
      <c r="L5359" s="642"/>
    </row>
    <row r="5360" spans="1:12" ht="17.100000000000001" customHeight="1">
      <c r="A5360" s="645"/>
      <c r="B5360" s="643"/>
      <c r="C5360" s="643"/>
      <c r="D5360" s="643"/>
      <c r="E5360" s="643"/>
      <c r="F5360" s="643"/>
      <c r="G5360" s="643"/>
      <c r="H5360" s="643"/>
      <c r="I5360" s="643"/>
      <c r="J5360" s="643" t="s">
        <v>14987</v>
      </c>
      <c r="K5360" s="643"/>
      <c r="L5360" s="646" t="s">
        <v>15475</v>
      </c>
    </row>
    <row r="5361" spans="1:12" ht="17.100000000000001" customHeight="1">
      <c r="A5361" s="645"/>
      <c r="B5361" s="643"/>
      <c r="C5361" s="643"/>
      <c r="D5361" s="643"/>
      <c r="E5361" s="643"/>
      <c r="F5361" s="643"/>
      <c r="G5361" s="643"/>
      <c r="H5361" s="643"/>
      <c r="I5361" s="643"/>
      <c r="J5361" s="643" t="s">
        <v>14985</v>
      </c>
      <c r="K5361" s="643" t="s">
        <v>14984</v>
      </c>
      <c r="L5361" s="646" t="s">
        <v>15474</v>
      </c>
    </row>
    <row r="5362" spans="1:12" ht="17.100000000000001" customHeight="1">
      <c r="A5362" s="645"/>
      <c r="B5362" s="643"/>
      <c r="C5362" s="643"/>
      <c r="D5362" s="643"/>
      <c r="E5362" s="643"/>
      <c r="F5362" s="643"/>
      <c r="G5362" s="643"/>
      <c r="H5362" s="643"/>
      <c r="I5362" s="643"/>
      <c r="J5362" s="643" t="s">
        <v>14982</v>
      </c>
      <c r="K5362" s="643"/>
      <c r="L5362" s="646" t="s">
        <v>15473</v>
      </c>
    </row>
    <row r="5363" spans="1:12" ht="17.100000000000001" customHeight="1">
      <c r="A5363" s="645"/>
      <c r="B5363" s="643"/>
      <c r="C5363" s="643"/>
      <c r="D5363" s="643"/>
      <c r="E5363" s="643"/>
      <c r="F5363" s="643"/>
      <c r="G5363" s="643"/>
      <c r="H5363" s="643"/>
      <c r="I5363" s="643"/>
      <c r="J5363" s="643" t="s">
        <v>14980</v>
      </c>
      <c r="K5363" s="643" t="s">
        <v>14873</v>
      </c>
      <c r="L5363" s="646" t="s">
        <v>15472</v>
      </c>
    </row>
    <row r="5364" spans="1:12" ht="17.100000000000001" customHeight="1">
      <c r="A5364" s="645"/>
      <c r="B5364" s="643"/>
      <c r="C5364" s="643"/>
      <c r="D5364" s="643"/>
      <c r="E5364" s="643"/>
      <c r="F5364" s="643"/>
      <c r="G5364" s="643"/>
      <c r="H5364" s="643"/>
      <c r="I5364" s="643"/>
      <c r="J5364" s="643" t="s">
        <v>14978</v>
      </c>
      <c r="K5364" s="643"/>
      <c r="L5364" s="646" t="s">
        <v>15471</v>
      </c>
    </row>
    <row r="5365" spans="1:12" ht="30" customHeight="1">
      <c r="A5365" s="647"/>
      <c r="B5365" s="644"/>
      <c r="C5365" s="644"/>
      <c r="D5365" s="644"/>
      <c r="E5365" s="644"/>
      <c r="F5365" s="644"/>
      <c r="G5365" s="644"/>
      <c r="H5365" s="644"/>
      <c r="I5365" s="644"/>
      <c r="J5365" s="644"/>
      <c r="K5365" s="644"/>
      <c r="L5365" s="648"/>
    </row>
    <row r="5366" spans="1:12" ht="24" customHeight="1">
      <c r="A5366" s="662" t="s">
        <v>15470</v>
      </c>
      <c r="B5366" s="657" t="s">
        <v>14477</v>
      </c>
      <c r="C5366" s="656" t="s">
        <v>7</v>
      </c>
      <c r="D5366" s="656" t="s">
        <v>3230</v>
      </c>
      <c r="E5366" s="658" t="s">
        <v>14118</v>
      </c>
      <c r="F5366" s="657"/>
      <c r="G5366" s="657"/>
      <c r="H5366" s="657"/>
      <c r="I5366" s="657"/>
      <c r="J5366" s="657"/>
      <c r="K5366" s="657"/>
      <c r="L5366" s="663"/>
    </row>
    <row r="5367" spans="1:12">
      <c r="A5367" s="827" t="s">
        <v>14098</v>
      </c>
      <c r="B5367" s="828"/>
      <c r="C5367" s="828"/>
      <c r="D5367" s="828"/>
      <c r="E5367" s="828"/>
      <c r="F5367" s="828"/>
      <c r="G5367" s="828"/>
      <c r="H5367" s="828"/>
      <c r="I5367" s="641"/>
      <c r="J5367" s="641"/>
      <c r="K5367" s="641"/>
      <c r="L5367" s="642"/>
    </row>
    <row r="5368" spans="1:12" ht="17.100000000000001" customHeight="1">
      <c r="A5368" s="640" t="s">
        <v>14994</v>
      </c>
      <c r="B5368" s="643" t="s">
        <v>14089</v>
      </c>
      <c r="C5368" s="641" t="s">
        <v>14088</v>
      </c>
      <c r="D5368" s="641" t="s">
        <v>14087</v>
      </c>
      <c r="E5368" s="644" t="s">
        <v>14085</v>
      </c>
      <c r="F5368" s="829" t="s">
        <v>14083</v>
      </c>
      <c r="G5368" s="829"/>
      <c r="H5368" s="829" t="s">
        <v>14993</v>
      </c>
      <c r="I5368" s="829"/>
      <c r="J5368" s="829" t="s">
        <v>14082</v>
      </c>
      <c r="K5368" s="829"/>
      <c r="L5368" s="830"/>
    </row>
    <row r="5369" spans="1:12" ht="24" customHeight="1">
      <c r="A5369" s="664" t="s">
        <v>14073</v>
      </c>
      <c r="B5369" s="660" t="s">
        <v>14110</v>
      </c>
      <c r="C5369" s="659" t="s">
        <v>7</v>
      </c>
      <c r="D5369" s="659" t="s">
        <v>8038</v>
      </c>
      <c r="E5369" s="661" t="s">
        <v>49</v>
      </c>
      <c r="F5369" s="831" t="s">
        <v>15203</v>
      </c>
      <c r="G5369" s="831"/>
      <c r="H5369" s="831">
        <v>3.5200000000000002E-5</v>
      </c>
      <c r="I5369" s="831"/>
      <c r="J5369" s="832">
        <v>8.5300000000000001E-2</v>
      </c>
      <c r="K5369" s="832"/>
      <c r="L5369" s="833"/>
    </row>
    <row r="5370" spans="1:12" ht="24" customHeight="1">
      <c r="A5370" s="664" t="s">
        <v>14073</v>
      </c>
      <c r="B5370" s="660" t="s">
        <v>14130</v>
      </c>
      <c r="C5370" s="659" t="s">
        <v>7</v>
      </c>
      <c r="D5370" s="659" t="s">
        <v>11560</v>
      </c>
      <c r="E5370" s="661" t="s">
        <v>26</v>
      </c>
      <c r="F5370" s="831" t="s">
        <v>15082</v>
      </c>
      <c r="G5370" s="831"/>
      <c r="H5370" s="831">
        <v>0.1984283</v>
      </c>
      <c r="I5370" s="831"/>
      <c r="J5370" s="832">
        <v>0.21429999999999999</v>
      </c>
      <c r="K5370" s="832"/>
      <c r="L5370" s="833"/>
    </row>
    <row r="5371" spans="1:12" ht="24" customHeight="1">
      <c r="A5371" s="664" t="s">
        <v>14073</v>
      </c>
      <c r="B5371" s="660" t="s">
        <v>14129</v>
      </c>
      <c r="C5371" s="659" t="s">
        <v>7</v>
      </c>
      <c r="D5371" s="659" t="s">
        <v>11586</v>
      </c>
      <c r="E5371" s="661" t="s">
        <v>26</v>
      </c>
      <c r="F5371" s="831" t="s">
        <v>15173</v>
      </c>
      <c r="G5371" s="831"/>
      <c r="H5371" s="831">
        <v>0.1984283</v>
      </c>
      <c r="I5371" s="831"/>
      <c r="J5371" s="832">
        <v>6.7500000000000004E-2</v>
      </c>
      <c r="K5371" s="832"/>
      <c r="L5371" s="833"/>
    </row>
    <row r="5372" spans="1:12" ht="24" customHeight="1">
      <c r="A5372" s="664" t="s">
        <v>14073</v>
      </c>
      <c r="B5372" s="660" t="s">
        <v>14102</v>
      </c>
      <c r="C5372" s="659" t="s">
        <v>7</v>
      </c>
      <c r="D5372" s="659" t="s">
        <v>11571</v>
      </c>
      <c r="E5372" s="661" t="s">
        <v>26</v>
      </c>
      <c r="F5372" s="831" t="s">
        <v>15001</v>
      </c>
      <c r="G5372" s="831"/>
      <c r="H5372" s="831">
        <v>0.1984283</v>
      </c>
      <c r="I5372" s="831"/>
      <c r="J5372" s="832">
        <v>0.1905</v>
      </c>
      <c r="K5372" s="832"/>
      <c r="L5372" s="833"/>
    </row>
    <row r="5373" spans="1:12" ht="24" customHeight="1">
      <c r="A5373" s="664" t="s">
        <v>14073</v>
      </c>
      <c r="B5373" s="660" t="s">
        <v>14099</v>
      </c>
      <c r="C5373" s="659" t="s">
        <v>7</v>
      </c>
      <c r="D5373" s="659" t="s">
        <v>11597</v>
      </c>
      <c r="E5373" s="661" t="s">
        <v>26</v>
      </c>
      <c r="F5373" s="831" t="s">
        <v>15000</v>
      </c>
      <c r="G5373" s="831"/>
      <c r="H5373" s="831">
        <v>0.1984283</v>
      </c>
      <c r="I5373" s="831"/>
      <c r="J5373" s="832">
        <v>9.9199999999999997E-2</v>
      </c>
      <c r="K5373" s="832"/>
      <c r="L5373" s="833"/>
    </row>
    <row r="5374" spans="1:12" ht="24" customHeight="1">
      <c r="A5374" s="664" t="s">
        <v>14073</v>
      </c>
      <c r="B5374" s="660" t="s">
        <v>14146</v>
      </c>
      <c r="C5374" s="659" t="s">
        <v>7</v>
      </c>
      <c r="D5374" s="659" t="s">
        <v>11575</v>
      </c>
      <c r="E5374" s="661" t="s">
        <v>26</v>
      </c>
      <c r="F5374" s="831" t="s">
        <v>15058</v>
      </c>
      <c r="G5374" s="831"/>
      <c r="H5374" s="831">
        <v>1.1885755</v>
      </c>
      <c r="I5374" s="831"/>
      <c r="J5374" s="832">
        <v>1.2122999999999999</v>
      </c>
      <c r="K5374" s="832"/>
      <c r="L5374" s="833"/>
    </row>
    <row r="5375" spans="1:12" ht="24" customHeight="1">
      <c r="A5375" s="664" t="s">
        <v>14073</v>
      </c>
      <c r="B5375" s="660" t="s">
        <v>14145</v>
      </c>
      <c r="C5375" s="659" t="s">
        <v>7</v>
      </c>
      <c r="D5375" s="659" t="s">
        <v>11601</v>
      </c>
      <c r="E5375" s="661" t="s">
        <v>26</v>
      </c>
      <c r="F5375" s="831" t="s">
        <v>15057</v>
      </c>
      <c r="G5375" s="831"/>
      <c r="H5375" s="831">
        <v>1.1885755</v>
      </c>
      <c r="I5375" s="831"/>
      <c r="J5375" s="832">
        <v>0.45169999999999999</v>
      </c>
      <c r="K5375" s="832"/>
      <c r="L5375" s="833"/>
    </row>
    <row r="5376" spans="1:12" ht="17.100000000000001" customHeight="1">
      <c r="A5376" s="645"/>
      <c r="B5376" s="643"/>
      <c r="C5376" s="643"/>
      <c r="D5376" s="643"/>
      <c r="E5376" s="643"/>
      <c r="F5376" s="643"/>
      <c r="G5376" s="643"/>
      <c r="H5376" s="643"/>
      <c r="I5376" s="643"/>
      <c r="J5376" s="643" t="s">
        <v>14990</v>
      </c>
      <c r="K5376" s="643"/>
      <c r="L5376" s="646" t="s">
        <v>15469</v>
      </c>
    </row>
    <row r="5377" spans="1:12">
      <c r="A5377" s="827" t="s">
        <v>14092</v>
      </c>
      <c r="B5377" s="828"/>
      <c r="C5377" s="828"/>
      <c r="D5377" s="828"/>
      <c r="E5377" s="828"/>
      <c r="F5377" s="828"/>
      <c r="G5377" s="828"/>
      <c r="H5377" s="828"/>
      <c r="I5377" s="641"/>
      <c r="J5377" s="641"/>
      <c r="K5377" s="641"/>
      <c r="L5377" s="642"/>
    </row>
    <row r="5378" spans="1:12" ht="17.100000000000001" customHeight="1">
      <c r="A5378" s="640" t="s">
        <v>14994</v>
      </c>
      <c r="B5378" s="643" t="s">
        <v>14089</v>
      </c>
      <c r="C5378" s="641" t="s">
        <v>14088</v>
      </c>
      <c r="D5378" s="641" t="s">
        <v>14087</v>
      </c>
      <c r="E5378" s="644" t="s">
        <v>14085</v>
      </c>
      <c r="F5378" s="829" t="s">
        <v>14083</v>
      </c>
      <c r="G5378" s="829"/>
      <c r="H5378" s="829" t="s">
        <v>14993</v>
      </c>
      <c r="I5378" s="829"/>
      <c r="J5378" s="829" t="s">
        <v>14082</v>
      </c>
      <c r="K5378" s="829"/>
      <c r="L5378" s="830"/>
    </row>
    <row r="5379" spans="1:12" ht="24" customHeight="1">
      <c r="A5379" s="664" t="s">
        <v>14073</v>
      </c>
      <c r="B5379" s="660" t="s">
        <v>14284</v>
      </c>
      <c r="C5379" s="659" t="s">
        <v>7</v>
      </c>
      <c r="D5379" s="659" t="s">
        <v>5859</v>
      </c>
      <c r="E5379" s="661" t="s">
        <v>26</v>
      </c>
      <c r="F5379" s="831" t="s">
        <v>14998</v>
      </c>
      <c r="G5379" s="831"/>
      <c r="H5379" s="831">
        <v>0.20024549999999999</v>
      </c>
      <c r="I5379" s="831"/>
      <c r="J5379" s="832">
        <v>1.3916999999999999</v>
      </c>
      <c r="K5379" s="832"/>
      <c r="L5379" s="833"/>
    </row>
    <row r="5380" spans="1:12" ht="24" customHeight="1">
      <c r="A5380" s="664" t="s">
        <v>14073</v>
      </c>
      <c r="B5380" s="660" t="s">
        <v>14210</v>
      </c>
      <c r="C5380" s="659" t="s">
        <v>7</v>
      </c>
      <c r="D5380" s="659" t="s">
        <v>6795</v>
      </c>
      <c r="E5380" s="661" t="s">
        <v>26</v>
      </c>
      <c r="F5380" s="831" t="s">
        <v>14998</v>
      </c>
      <c r="G5380" s="831"/>
      <c r="H5380" s="831">
        <v>0.20157659999999999</v>
      </c>
      <c r="I5380" s="831"/>
      <c r="J5380" s="832">
        <v>1.401</v>
      </c>
      <c r="K5380" s="832"/>
      <c r="L5380" s="833"/>
    </row>
    <row r="5381" spans="1:12" ht="24" customHeight="1">
      <c r="A5381" s="664" t="s">
        <v>14073</v>
      </c>
      <c r="B5381" s="660" t="s">
        <v>14144</v>
      </c>
      <c r="C5381" s="659" t="s">
        <v>7</v>
      </c>
      <c r="D5381" s="659" t="s">
        <v>10168</v>
      </c>
      <c r="E5381" s="661" t="s">
        <v>26</v>
      </c>
      <c r="F5381" s="831" t="s">
        <v>15055</v>
      </c>
      <c r="G5381" s="831"/>
      <c r="H5381" s="831">
        <v>1.2074339000000001</v>
      </c>
      <c r="I5381" s="831"/>
      <c r="J5381" s="832">
        <v>6.2423999999999999</v>
      </c>
      <c r="K5381" s="832"/>
      <c r="L5381" s="833"/>
    </row>
    <row r="5382" spans="1:12" ht="17.100000000000001" customHeight="1">
      <c r="A5382" s="645"/>
      <c r="B5382" s="643"/>
      <c r="C5382" s="643"/>
      <c r="D5382" s="643"/>
      <c r="E5382" s="643"/>
      <c r="F5382" s="643"/>
      <c r="G5382" s="643"/>
      <c r="H5382" s="643"/>
      <c r="I5382" s="643"/>
      <c r="J5382" s="643" t="s">
        <v>14990</v>
      </c>
      <c r="K5382" s="643"/>
      <c r="L5382" s="646" t="s">
        <v>15468</v>
      </c>
    </row>
    <row r="5383" spans="1:12">
      <c r="A5383" s="827" t="s">
        <v>14071</v>
      </c>
      <c r="B5383" s="828"/>
      <c r="C5383" s="828"/>
      <c r="D5383" s="828"/>
      <c r="E5383" s="828"/>
      <c r="F5383" s="828"/>
      <c r="G5383" s="828"/>
      <c r="H5383" s="828"/>
      <c r="I5383" s="641"/>
      <c r="J5383" s="641"/>
      <c r="K5383" s="641"/>
      <c r="L5383" s="642"/>
    </row>
    <row r="5384" spans="1:12" ht="17.100000000000001" customHeight="1">
      <c r="A5384" s="640" t="s">
        <v>14994</v>
      </c>
      <c r="B5384" s="643" t="s">
        <v>14089</v>
      </c>
      <c r="C5384" s="641" t="s">
        <v>14088</v>
      </c>
      <c r="D5384" s="641" t="s">
        <v>14087</v>
      </c>
      <c r="E5384" s="644" t="s">
        <v>14085</v>
      </c>
      <c r="F5384" s="829" t="s">
        <v>14083</v>
      </c>
      <c r="G5384" s="829"/>
      <c r="H5384" s="829" t="s">
        <v>14993</v>
      </c>
      <c r="I5384" s="829"/>
      <c r="J5384" s="829" t="s">
        <v>14082</v>
      </c>
      <c r="K5384" s="829"/>
      <c r="L5384" s="830"/>
    </row>
    <row r="5385" spans="1:12" ht="24" customHeight="1">
      <c r="A5385" s="664" t="s">
        <v>14073</v>
      </c>
      <c r="B5385" s="660" t="s">
        <v>14107</v>
      </c>
      <c r="C5385" s="659" t="s">
        <v>7</v>
      </c>
      <c r="D5385" s="659" t="s">
        <v>6262</v>
      </c>
      <c r="E5385" s="661" t="s">
        <v>14106</v>
      </c>
      <c r="F5385" s="831" t="s">
        <v>15186</v>
      </c>
      <c r="G5385" s="831"/>
      <c r="H5385" s="831">
        <v>8.4755800000000006E-2</v>
      </c>
      <c r="I5385" s="831"/>
      <c r="J5385" s="832">
        <v>6.8699999999999997E-2</v>
      </c>
      <c r="K5385" s="832"/>
      <c r="L5385" s="833"/>
    </row>
    <row r="5386" spans="1:12" ht="17.100000000000001" customHeight="1">
      <c r="A5386" s="645"/>
      <c r="B5386" s="643"/>
      <c r="C5386" s="643"/>
      <c r="D5386" s="643"/>
      <c r="E5386" s="643"/>
      <c r="F5386" s="643"/>
      <c r="G5386" s="643"/>
      <c r="H5386" s="643"/>
      <c r="I5386" s="643"/>
      <c r="J5386" s="643" t="s">
        <v>14990</v>
      </c>
      <c r="K5386" s="643"/>
      <c r="L5386" s="646" t="s">
        <v>14995</v>
      </c>
    </row>
    <row r="5387" spans="1:12">
      <c r="A5387" s="827" t="s">
        <v>14094</v>
      </c>
      <c r="B5387" s="828"/>
      <c r="C5387" s="828"/>
      <c r="D5387" s="828"/>
      <c r="E5387" s="828"/>
      <c r="F5387" s="828"/>
      <c r="G5387" s="828"/>
      <c r="H5387" s="828"/>
      <c r="I5387" s="641"/>
      <c r="J5387" s="641"/>
      <c r="K5387" s="641"/>
      <c r="L5387" s="642"/>
    </row>
    <row r="5388" spans="1:12" ht="17.100000000000001" customHeight="1">
      <c r="A5388" s="640" t="s">
        <v>14994</v>
      </c>
      <c r="B5388" s="643" t="s">
        <v>14089</v>
      </c>
      <c r="C5388" s="641" t="s">
        <v>14088</v>
      </c>
      <c r="D5388" s="641" t="s">
        <v>14087</v>
      </c>
      <c r="E5388" s="644" t="s">
        <v>14085</v>
      </c>
      <c r="F5388" s="829" t="s">
        <v>14083</v>
      </c>
      <c r="G5388" s="829"/>
      <c r="H5388" s="829" t="s">
        <v>14993</v>
      </c>
      <c r="I5388" s="829"/>
      <c r="J5388" s="829" t="s">
        <v>14082</v>
      </c>
      <c r="K5388" s="829"/>
      <c r="L5388" s="830"/>
    </row>
    <row r="5389" spans="1:12" ht="24" customHeight="1">
      <c r="A5389" s="664" t="s">
        <v>14073</v>
      </c>
      <c r="B5389" s="660" t="s">
        <v>14095</v>
      </c>
      <c r="C5389" s="659" t="s">
        <v>7</v>
      </c>
      <c r="D5389" s="659" t="s">
        <v>11736</v>
      </c>
      <c r="E5389" s="661" t="s">
        <v>26</v>
      </c>
      <c r="F5389" s="831" t="s">
        <v>14996</v>
      </c>
      <c r="G5389" s="831"/>
      <c r="H5389" s="831">
        <v>1.5854321</v>
      </c>
      <c r="I5389" s="831"/>
      <c r="J5389" s="832">
        <v>1.1256999999999999</v>
      </c>
      <c r="K5389" s="832"/>
      <c r="L5389" s="833"/>
    </row>
    <row r="5390" spans="1:12" ht="17.100000000000001" customHeight="1">
      <c r="A5390" s="645"/>
      <c r="B5390" s="643"/>
      <c r="C5390" s="643"/>
      <c r="D5390" s="643"/>
      <c r="E5390" s="643"/>
      <c r="F5390" s="643"/>
      <c r="G5390" s="643"/>
      <c r="H5390" s="643"/>
      <c r="I5390" s="643"/>
      <c r="J5390" s="643" t="s">
        <v>14990</v>
      </c>
      <c r="K5390" s="643"/>
      <c r="L5390" s="646" t="s">
        <v>15467</v>
      </c>
    </row>
    <row r="5391" spans="1:12">
      <c r="A5391" s="827" t="s">
        <v>14096</v>
      </c>
      <c r="B5391" s="828"/>
      <c r="C5391" s="828"/>
      <c r="D5391" s="828"/>
      <c r="E5391" s="828"/>
      <c r="F5391" s="828"/>
      <c r="G5391" s="828"/>
      <c r="H5391" s="828"/>
      <c r="I5391" s="641"/>
      <c r="J5391" s="641"/>
      <c r="K5391" s="641"/>
      <c r="L5391" s="642"/>
    </row>
    <row r="5392" spans="1:12" ht="17.100000000000001" customHeight="1">
      <c r="A5392" s="640" t="s">
        <v>14994</v>
      </c>
      <c r="B5392" s="643" t="s">
        <v>14089</v>
      </c>
      <c r="C5392" s="641" t="s">
        <v>14088</v>
      </c>
      <c r="D5392" s="641" t="s">
        <v>14087</v>
      </c>
      <c r="E5392" s="644" t="s">
        <v>14085</v>
      </c>
      <c r="F5392" s="829" t="s">
        <v>14083</v>
      </c>
      <c r="G5392" s="829"/>
      <c r="H5392" s="829" t="s">
        <v>14993</v>
      </c>
      <c r="I5392" s="829"/>
      <c r="J5392" s="829" t="s">
        <v>14082</v>
      </c>
      <c r="K5392" s="829"/>
      <c r="L5392" s="830"/>
    </row>
    <row r="5393" spans="1:12" ht="24" customHeight="1">
      <c r="A5393" s="664" t="s">
        <v>14073</v>
      </c>
      <c r="B5393" s="660" t="s">
        <v>14097</v>
      </c>
      <c r="C5393" s="659" t="s">
        <v>7</v>
      </c>
      <c r="D5393" s="659" t="s">
        <v>11676</v>
      </c>
      <c r="E5393" s="661" t="s">
        <v>26</v>
      </c>
      <c r="F5393" s="831" t="s">
        <v>14995</v>
      </c>
      <c r="G5393" s="831"/>
      <c r="H5393" s="831">
        <v>1.5854321</v>
      </c>
      <c r="I5393" s="831"/>
      <c r="J5393" s="832">
        <v>0.111</v>
      </c>
      <c r="K5393" s="832"/>
      <c r="L5393" s="833"/>
    </row>
    <row r="5394" spans="1:12" ht="17.100000000000001" customHeight="1">
      <c r="A5394" s="645"/>
      <c r="B5394" s="643"/>
      <c r="C5394" s="643"/>
      <c r="D5394" s="643"/>
      <c r="E5394" s="643"/>
      <c r="F5394" s="643"/>
      <c r="G5394" s="643"/>
      <c r="H5394" s="643"/>
      <c r="I5394" s="643"/>
      <c r="J5394" s="643" t="s">
        <v>14990</v>
      </c>
      <c r="K5394" s="643"/>
      <c r="L5394" s="646" t="s">
        <v>15211</v>
      </c>
    </row>
    <row r="5395" spans="1:12">
      <c r="A5395" s="827" t="s">
        <v>14100</v>
      </c>
      <c r="B5395" s="828"/>
      <c r="C5395" s="828"/>
      <c r="D5395" s="828"/>
      <c r="E5395" s="828"/>
      <c r="F5395" s="828"/>
      <c r="G5395" s="828"/>
      <c r="H5395" s="828"/>
      <c r="I5395" s="641"/>
      <c r="J5395" s="641"/>
      <c r="K5395" s="641"/>
      <c r="L5395" s="642"/>
    </row>
    <row r="5396" spans="1:12" ht="17.100000000000001" customHeight="1">
      <c r="A5396" s="640" t="s">
        <v>14994</v>
      </c>
      <c r="B5396" s="643" t="s">
        <v>14089</v>
      </c>
      <c r="C5396" s="641" t="s">
        <v>14088</v>
      </c>
      <c r="D5396" s="641" t="s">
        <v>14087</v>
      </c>
      <c r="E5396" s="644" t="s">
        <v>14085</v>
      </c>
      <c r="F5396" s="829" t="s">
        <v>14083</v>
      </c>
      <c r="G5396" s="829"/>
      <c r="H5396" s="829" t="s">
        <v>14993</v>
      </c>
      <c r="I5396" s="829"/>
      <c r="J5396" s="829" t="s">
        <v>14082</v>
      </c>
      <c r="K5396" s="829"/>
      <c r="L5396" s="830"/>
    </row>
    <row r="5397" spans="1:12" ht="24" customHeight="1">
      <c r="A5397" s="664" t="s">
        <v>14073</v>
      </c>
      <c r="B5397" s="660" t="s">
        <v>14103</v>
      </c>
      <c r="C5397" s="659" t="s">
        <v>7</v>
      </c>
      <c r="D5397" s="659" t="s">
        <v>11501</v>
      </c>
      <c r="E5397" s="661" t="s">
        <v>26</v>
      </c>
      <c r="F5397" s="831" t="s">
        <v>14992</v>
      </c>
      <c r="G5397" s="831"/>
      <c r="H5397" s="831">
        <v>1.5854321</v>
      </c>
      <c r="I5397" s="831"/>
      <c r="J5397" s="832">
        <v>3.488</v>
      </c>
      <c r="K5397" s="832"/>
      <c r="L5397" s="833"/>
    </row>
    <row r="5398" spans="1:12" ht="24" customHeight="1">
      <c r="A5398" s="664" t="s">
        <v>14073</v>
      </c>
      <c r="B5398" s="660" t="s">
        <v>14101</v>
      </c>
      <c r="C5398" s="659" t="s">
        <v>7</v>
      </c>
      <c r="D5398" s="659" t="s">
        <v>11582</v>
      </c>
      <c r="E5398" s="661" t="s">
        <v>26</v>
      </c>
      <c r="F5398" s="831" t="s">
        <v>14991</v>
      </c>
      <c r="G5398" s="831"/>
      <c r="H5398" s="831">
        <v>1.5854321</v>
      </c>
      <c r="I5398" s="831"/>
      <c r="J5398" s="832">
        <v>0.55489999999999995</v>
      </c>
      <c r="K5398" s="832"/>
      <c r="L5398" s="833"/>
    </row>
    <row r="5399" spans="1:12" ht="17.100000000000001" customHeight="1">
      <c r="A5399" s="645"/>
      <c r="B5399" s="643"/>
      <c r="C5399" s="643"/>
      <c r="D5399" s="643"/>
      <c r="E5399" s="643"/>
      <c r="F5399" s="643"/>
      <c r="G5399" s="643"/>
      <c r="H5399" s="643"/>
      <c r="I5399" s="643"/>
      <c r="J5399" s="643" t="s">
        <v>14990</v>
      </c>
      <c r="K5399" s="643"/>
      <c r="L5399" s="646" t="s">
        <v>15466</v>
      </c>
    </row>
    <row r="5400" spans="1:12" ht="17.100000000000001" customHeight="1">
      <c r="A5400" s="640" t="s">
        <v>14988</v>
      </c>
      <c r="B5400" s="641"/>
      <c r="C5400" s="641"/>
      <c r="D5400" s="641"/>
      <c r="E5400" s="641"/>
      <c r="F5400" s="641"/>
      <c r="G5400" s="641"/>
      <c r="H5400" s="641"/>
      <c r="I5400" s="641"/>
      <c r="J5400" s="641"/>
      <c r="K5400" s="641"/>
      <c r="L5400" s="642"/>
    </row>
    <row r="5401" spans="1:12" ht="17.100000000000001" customHeight="1">
      <c r="A5401" s="645"/>
      <c r="B5401" s="643"/>
      <c r="C5401" s="643"/>
      <c r="D5401" s="643"/>
      <c r="E5401" s="643"/>
      <c r="F5401" s="643"/>
      <c r="G5401" s="643"/>
      <c r="H5401" s="643"/>
      <c r="I5401" s="643"/>
      <c r="J5401" s="643" t="s">
        <v>14987</v>
      </c>
      <c r="K5401" s="643"/>
      <c r="L5401" s="646" t="s">
        <v>15465</v>
      </c>
    </row>
    <row r="5402" spans="1:12" ht="17.100000000000001" customHeight="1">
      <c r="A5402" s="645"/>
      <c r="B5402" s="643"/>
      <c r="C5402" s="643"/>
      <c r="D5402" s="643"/>
      <c r="E5402" s="643"/>
      <c r="F5402" s="643"/>
      <c r="G5402" s="643"/>
      <c r="H5402" s="643"/>
      <c r="I5402" s="643"/>
      <c r="J5402" s="643" t="s">
        <v>14985</v>
      </c>
      <c r="K5402" s="643" t="s">
        <v>14984</v>
      </c>
      <c r="L5402" s="646" t="s">
        <v>15464</v>
      </c>
    </row>
    <row r="5403" spans="1:12" ht="17.100000000000001" customHeight="1">
      <c r="A5403" s="645"/>
      <c r="B5403" s="643"/>
      <c r="C5403" s="643"/>
      <c r="D5403" s="643"/>
      <c r="E5403" s="643"/>
      <c r="F5403" s="643"/>
      <c r="G5403" s="643"/>
      <c r="H5403" s="643"/>
      <c r="I5403" s="643"/>
      <c r="J5403" s="643" t="s">
        <v>14982</v>
      </c>
      <c r="K5403" s="643"/>
      <c r="L5403" s="646" t="s">
        <v>15463</v>
      </c>
    </row>
    <row r="5404" spans="1:12" ht="17.100000000000001" customHeight="1">
      <c r="A5404" s="645"/>
      <c r="B5404" s="643"/>
      <c r="C5404" s="643"/>
      <c r="D5404" s="643"/>
      <c r="E5404" s="643"/>
      <c r="F5404" s="643"/>
      <c r="G5404" s="643"/>
      <c r="H5404" s="643"/>
      <c r="I5404" s="643"/>
      <c r="J5404" s="643" t="s">
        <v>14980</v>
      </c>
      <c r="K5404" s="643" t="s">
        <v>14873</v>
      </c>
      <c r="L5404" s="646" t="s">
        <v>15462</v>
      </c>
    </row>
    <row r="5405" spans="1:12" ht="17.100000000000001" customHeight="1">
      <c r="A5405" s="645"/>
      <c r="B5405" s="643"/>
      <c r="C5405" s="643"/>
      <c r="D5405" s="643"/>
      <c r="E5405" s="643"/>
      <c r="F5405" s="643"/>
      <c r="G5405" s="643"/>
      <c r="H5405" s="643"/>
      <c r="I5405" s="643"/>
      <c r="J5405" s="643" t="s">
        <v>14978</v>
      </c>
      <c r="K5405" s="643"/>
      <c r="L5405" s="646" t="s">
        <v>15461</v>
      </c>
    </row>
    <row r="5406" spans="1:12" ht="30" customHeight="1">
      <c r="A5406" s="647"/>
      <c r="B5406" s="644"/>
      <c r="C5406" s="644"/>
      <c r="D5406" s="644"/>
      <c r="E5406" s="644"/>
      <c r="F5406" s="644"/>
      <c r="G5406" s="644"/>
      <c r="H5406" s="644"/>
      <c r="I5406" s="644"/>
      <c r="J5406" s="644"/>
      <c r="K5406" s="644"/>
      <c r="L5406" s="648"/>
    </row>
    <row r="5407" spans="1:12" ht="24" customHeight="1">
      <c r="A5407" s="662" t="s">
        <v>15460</v>
      </c>
      <c r="B5407" s="657" t="s">
        <v>14475</v>
      </c>
      <c r="C5407" s="656" t="s">
        <v>7</v>
      </c>
      <c r="D5407" s="656" t="s">
        <v>4191</v>
      </c>
      <c r="E5407" s="658" t="s">
        <v>21</v>
      </c>
      <c r="F5407" s="657"/>
      <c r="G5407" s="657"/>
      <c r="H5407" s="657"/>
      <c r="I5407" s="657"/>
      <c r="J5407" s="657"/>
      <c r="K5407" s="657"/>
      <c r="L5407" s="663"/>
    </row>
    <row r="5408" spans="1:12">
      <c r="A5408" s="827" t="s">
        <v>14098</v>
      </c>
      <c r="B5408" s="828"/>
      <c r="C5408" s="828"/>
      <c r="D5408" s="828"/>
      <c r="E5408" s="828"/>
      <c r="F5408" s="828"/>
      <c r="G5408" s="828"/>
      <c r="H5408" s="828"/>
      <c r="I5408" s="641"/>
      <c r="J5408" s="641"/>
      <c r="K5408" s="641"/>
      <c r="L5408" s="642"/>
    </row>
    <row r="5409" spans="1:12" ht="17.100000000000001" customHeight="1">
      <c r="A5409" s="640" t="s">
        <v>14994</v>
      </c>
      <c r="B5409" s="643" t="s">
        <v>14089</v>
      </c>
      <c r="C5409" s="641" t="s">
        <v>14088</v>
      </c>
      <c r="D5409" s="641" t="s">
        <v>14087</v>
      </c>
      <c r="E5409" s="644" t="s">
        <v>14085</v>
      </c>
      <c r="F5409" s="829" t="s">
        <v>14083</v>
      </c>
      <c r="G5409" s="829"/>
      <c r="H5409" s="829" t="s">
        <v>14993</v>
      </c>
      <c r="I5409" s="829"/>
      <c r="J5409" s="829" t="s">
        <v>14082</v>
      </c>
      <c r="K5409" s="829"/>
      <c r="L5409" s="830"/>
    </row>
    <row r="5410" spans="1:12" ht="24" customHeight="1">
      <c r="A5410" s="664" t="s">
        <v>14073</v>
      </c>
      <c r="B5410" s="660" t="s">
        <v>14102</v>
      </c>
      <c r="C5410" s="659" t="s">
        <v>7</v>
      </c>
      <c r="D5410" s="659" t="s">
        <v>11571</v>
      </c>
      <c r="E5410" s="661" t="s">
        <v>26</v>
      </c>
      <c r="F5410" s="831" t="s">
        <v>15001</v>
      </c>
      <c r="G5410" s="831"/>
      <c r="H5410" s="831">
        <v>0.343829</v>
      </c>
      <c r="I5410" s="831"/>
      <c r="J5410" s="832">
        <v>0.3301</v>
      </c>
      <c r="K5410" s="832"/>
      <c r="L5410" s="833"/>
    </row>
    <row r="5411" spans="1:12" ht="24" customHeight="1">
      <c r="A5411" s="664" t="s">
        <v>14073</v>
      </c>
      <c r="B5411" s="660" t="s">
        <v>14099</v>
      </c>
      <c r="C5411" s="659" t="s">
        <v>7</v>
      </c>
      <c r="D5411" s="659" t="s">
        <v>11597</v>
      </c>
      <c r="E5411" s="661" t="s">
        <v>26</v>
      </c>
      <c r="F5411" s="831" t="s">
        <v>15000</v>
      </c>
      <c r="G5411" s="831"/>
      <c r="H5411" s="831">
        <v>0.343829</v>
      </c>
      <c r="I5411" s="831"/>
      <c r="J5411" s="832">
        <v>0.1719</v>
      </c>
      <c r="K5411" s="832"/>
      <c r="L5411" s="833"/>
    </row>
    <row r="5412" spans="1:12" ht="17.100000000000001" customHeight="1">
      <c r="A5412" s="645"/>
      <c r="B5412" s="643"/>
      <c r="C5412" s="643"/>
      <c r="D5412" s="643"/>
      <c r="E5412" s="643"/>
      <c r="F5412" s="643"/>
      <c r="G5412" s="643"/>
      <c r="H5412" s="643"/>
      <c r="I5412" s="643"/>
      <c r="J5412" s="643" t="s">
        <v>14990</v>
      </c>
      <c r="K5412" s="643"/>
      <c r="L5412" s="646" t="s">
        <v>15000</v>
      </c>
    </row>
    <row r="5413" spans="1:12">
      <c r="A5413" s="827" t="s">
        <v>14092</v>
      </c>
      <c r="B5413" s="828"/>
      <c r="C5413" s="828"/>
      <c r="D5413" s="828"/>
      <c r="E5413" s="828"/>
      <c r="F5413" s="828"/>
      <c r="G5413" s="828"/>
      <c r="H5413" s="828"/>
      <c r="I5413" s="641"/>
      <c r="J5413" s="641"/>
      <c r="K5413" s="641"/>
      <c r="L5413" s="642"/>
    </row>
    <row r="5414" spans="1:12" ht="17.100000000000001" customHeight="1">
      <c r="A5414" s="640" t="s">
        <v>14994</v>
      </c>
      <c r="B5414" s="643" t="s">
        <v>14089</v>
      </c>
      <c r="C5414" s="641" t="s">
        <v>14088</v>
      </c>
      <c r="D5414" s="641" t="s">
        <v>14087</v>
      </c>
      <c r="E5414" s="644" t="s">
        <v>14085</v>
      </c>
      <c r="F5414" s="829" t="s">
        <v>14083</v>
      </c>
      <c r="G5414" s="829"/>
      <c r="H5414" s="829" t="s">
        <v>14993</v>
      </c>
      <c r="I5414" s="829"/>
      <c r="J5414" s="829" t="s">
        <v>14082</v>
      </c>
      <c r="K5414" s="829"/>
      <c r="L5414" s="830"/>
    </row>
    <row r="5415" spans="1:12" ht="24" customHeight="1">
      <c r="A5415" s="664" t="s">
        <v>14073</v>
      </c>
      <c r="B5415" s="660" t="s">
        <v>14300</v>
      </c>
      <c r="C5415" s="659" t="s">
        <v>7</v>
      </c>
      <c r="D5415" s="659" t="s">
        <v>6961</v>
      </c>
      <c r="E5415" s="661" t="s">
        <v>26</v>
      </c>
      <c r="F5415" s="831" t="s">
        <v>15196</v>
      </c>
      <c r="G5415" s="831"/>
      <c r="H5415" s="831">
        <v>7.4413300000000002E-2</v>
      </c>
      <c r="I5415" s="831"/>
      <c r="J5415" s="832">
        <v>0.36020000000000002</v>
      </c>
      <c r="K5415" s="832"/>
      <c r="L5415" s="833"/>
    </row>
    <row r="5416" spans="1:12" ht="24" customHeight="1">
      <c r="A5416" s="664" t="s">
        <v>14073</v>
      </c>
      <c r="B5416" s="660" t="s">
        <v>14294</v>
      </c>
      <c r="C5416" s="659" t="s">
        <v>7</v>
      </c>
      <c r="D5416" s="659" t="s">
        <v>5517</v>
      </c>
      <c r="E5416" s="661" t="s">
        <v>26</v>
      </c>
      <c r="F5416" s="831" t="s">
        <v>14998</v>
      </c>
      <c r="G5416" s="831"/>
      <c r="H5416" s="831">
        <v>0.27181379999999999</v>
      </c>
      <c r="I5416" s="831"/>
      <c r="J5416" s="832">
        <v>1.8891</v>
      </c>
      <c r="K5416" s="832"/>
      <c r="L5416" s="833"/>
    </row>
    <row r="5417" spans="1:12" ht="17.100000000000001" customHeight="1">
      <c r="A5417" s="645"/>
      <c r="B5417" s="643"/>
      <c r="C5417" s="643"/>
      <c r="D5417" s="643"/>
      <c r="E5417" s="643"/>
      <c r="F5417" s="643"/>
      <c r="G5417" s="643"/>
      <c r="H5417" s="643"/>
      <c r="I5417" s="643"/>
      <c r="J5417" s="643" t="s">
        <v>14990</v>
      </c>
      <c r="K5417" s="643"/>
      <c r="L5417" s="646" t="s">
        <v>15459</v>
      </c>
    </row>
    <row r="5418" spans="1:12">
      <c r="A5418" s="827" t="s">
        <v>14071</v>
      </c>
      <c r="B5418" s="828"/>
      <c r="C5418" s="828"/>
      <c r="D5418" s="828"/>
      <c r="E5418" s="828"/>
      <c r="F5418" s="828"/>
      <c r="G5418" s="828"/>
      <c r="H5418" s="828"/>
      <c r="I5418" s="641"/>
      <c r="J5418" s="641"/>
      <c r="K5418" s="641"/>
      <c r="L5418" s="642"/>
    </row>
    <row r="5419" spans="1:12" ht="17.100000000000001" customHeight="1">
      <c r="A5419" s="640" t="s">
        <v>14994</v>
      </c>
      <c r="B5419" s="643" t="s">
        <v>14089</v>
      </c>
      <c r="C5419" s="641" t="s">
        <v>14088</v>
      </c>
      <c r="D5419" s="641" t="s">
        <v>14087</v>
      </c>
      <c r="E5419" s="644" t="s">
        <v>14085</v>
      </c>
      <c r="F5419" s="829" t="s">
        <v>14083</v>
      </c>
      <c r="G5419" s="829"/>
      <c r="H5419" s="829" t="s">
        <v>14993</v>
      </c>
      <c r="I5419" s="829"/>
      <c r="J5419" s="829" t="s">
        <v>14082</v>
      </c>
      <c r="K5419" s="829"/>
      <c r="L5419" s="830"/>
    </row>
    <row r="5420" spans="1:12" ht="24" customHeight="1">
      <c r="A5420" s="664" t="s">
        <v>14073</v>
      </c>
      <c r="B5420" s="660" t="s">
        <v>14360</v>
      </c>
      <c r="C5420" s="659" t="s">
        <v>7</v>
      </c>
      <c r="D5420" s="659" t="s">
        <v>12096</v>
      </c>
      <c r="E5420" s="661" t="s">
        <v>21</v>
      </c>
      <c r="F5420" s="831" t="s">
        <v>15184</v>
      </c>
      <c r="G5420" s="831"/>
      <c r="H5420" s="831">
        <v>2.5000000000000001E-2</v>
      </c>
      <c r="I5420" s="831"/>
      <c r="J5420" s="832">
        <v>0.3</v>
      </c>
      <c r="K5420" s="832"/>
      <c r="L5420" s="833"/>
    </row>
    <row r="5421" spans="1:12" ht="36" customHeight="1">
      <c r="A5421" s="664" t="s">
        <v>14073</v>
      </c>
      <c r="B5421" s="660" t="s">
        <v>14359</v>
      </c>
      <c r="C5421" s="659" t="s">
        <v>7</v>
      </c>
      <c r="D5421" s="659" t="s">
        <v>9367</v>
      </c>
      <c r="E5421" s="661" t="s">
        <v>49</v>
      </c>
      <c r="F5421" s="831" t="s">
        <v>15183</v>
      </c>
      <c r="G5421" s="831"/>
      <c r="H5421" s="831">
        <v>1.9664999999999999</v>
      </c>
      <c r="I5421" s="831"/>
      <c r="J5421" s="832">
        <v>0.25</v>
      </c>
      <c r="K5421" s="832"/>
      <c r="L5421" s="833"/>
    </row>
    <row r="5422" spans="1:12" ht="24" customHeight="1">
      <c r="A5422" s="664" t="s">
        <v>14073</v>
      </c>
      <c r="B5422" s="660" t="s">
        <v>14305</v>
      </c>
      <c r="C5422" s="659" t="s">
        <v>7</v>
      </c>
      <c r="D5422" s="659" t="s">
        <v>12065</v>
      </c>
      <c r="E5422" s="661" t="s">
        <v>21</v>
      </c>
      <c r="F5422" s="831" t="s">
        <v>15182</v>
      </c>
      <c r="G5422" s="831"/>
      <c r="H5422" s="831">
        <v>1.0642088999999999</v>
      </c>
      <c r="I5422" s="831"/>
      <c r="J5422" s="832">
        <v>5.0975999999999999</v>
      </c>
      <c r="K5422" s="832"/>
      <c r="L5422" s="833"/>
    </row>
    <row r="5423" spans="1:12" ht="17.100000000000001" customHeight="1">
      <c r="A5423" s="645"/>
      <c r="B5423" s="643"/>
      <c r="C5423" s="643"/>
      <c r="D5423" s="643"/>
      <c r="E5423" s="643"/>
      <c r="F5423" s="643"/>
      <c r="G5423" s="643"/>
      <c r="H5423" s="643"/>
      <c r="I5423" s="643"/>
      <c r="J5423" s="643" t="s">
        <v>14990</v>
      </c>
      <c r="K5423" s="643"/>
      <c r="L5423" s="646" t="s">
        <v>15458</v>
      </c>
    </row>
    <row r="5424" spans="1:12">
      <c r="A5424" s="827" t="s">
        <v>14094</v>
      </c>
      <c r="B5424" s="828"/>
      <c r="C5424" s="828"/>
      <c r="D5424" s="828"/>
      <c r="E5424" s="828"/>
      <c r="F5424" s="828"/>
      <c r="G5424" s="828"/>
      <c r="H5424" s="828"/>
      <c r="I5424" s="641"/>
      <c r="J5424" s="641"/>
      <c r="K5424" s="641"/>
      <c r="L5424" s="642"/>
    </row>
    <row r="5425" spans="1:12" ht="17.100000000000001" customHeight="1">
      <c r="A5425" s="640" t="s">
        <v>14994</v>
      </c>
      <c r="B5425" s="643" t="s">
        <v>14089</v>
      </c>
      <c r="C5425" s="641" t="s">
        <v>14088</v>
      </c>
      <c r="D5425" s="641" t="s">
        <v>14087</v>
      </c>
      <c r="E5425" s="644" t="s">
        <v>14085</v>
      </c>
      <c r="F5425" s="829" t="s">
        <v>14083</v>
      </c>
      <c r="G5425" s="829"/>
      <c r="H5425" s="829" t="s">
        <v>14993</v>
      </c>
      <c r="I5425" s="829"/>
      <c r="J5425" s="829" t="s">
        <v>14082</v>
      </c>
      <c r="K5425" s="829"/>
      <c r="L5425" s="830"/>
    </row>
    <row r="5426" spans="1:12" ht="24" customHeight="1">
      <c r="A5426" s="664" t="s">
        <v>14073</v>
      </c>
      <c r="B5426" s="660" t="s">
        <v>14095</v>
      </c>
      <c r="C5426" s="659" t="s">
        <v>7</v>
      </c>
      <c r="D5426" s="659" t="s">
        <v>11736</v>
      </c>
      <c r="E5426" s="661" t="s">
        <v>26</v>
      </c>
      <c r="F5426" s="831" t="s">
        <v>14996</v>
      </c>
      <c r="G5426" s="831"/>
      <c r="H5426" s="831">
        <v>0.343829</v>
      </c>
      <c r="I5426" s="831"/>
      <c r="J5426" s="832">
        <v>0.24410000000000001</v>
      </c>
      <c r="K5426" s="832"/>
      <c r="L5426" s="833"/>
    </row>
    <row r="5427" spans="1:12" ht="17.100000000000001" customHeight="1">
      <c r="A5427" s="645"/>
      <c r="B5427" s="643"/>
      <c r="C5427" s="643"/>
      <c r="D5427" s="643"/>
      <c r="E5427" s="643"/>
      <c r="F5427" s="643"/>
      <c r="G5427" s="643"/>
      <c r="H5427" s="643"/>
      <c r="I5427" s="643"/>
      <c r="J5427" s="643" t="s">
        <v>14990</v>
      </c>
      <c r="K5427" s="643"/>
      <c r="L5427" s="646" t="s">
        <v>15248</v>
      </c>
    </row>
    <row r="5428" spans="1:12">
      <c r="A5428" s="827" t="s">
        <v>14096</v>
      </c>
      <c r="B5428" s="828"/>
      <c r="C5428" s="828"/>
      <c r="D5428" s="828"/>
      <c r="E5428" s="828"/>
      <c r="F5428" s="828"/>
      <c r="G5428" s="828"/>
      <c r="H5428" s="828"/>
      <c r="I5428" s="641"/>
      <c r="J5428" s="641"/>
      <c r="K5428" s="641"/>
      <c r="L5428" s="642"/>
    </row>
    <row r="5429" spans="1:12" ht="17.100000000000001" customHeight="1">
      <c r="A5429" s="640" t="s">
        <v>14994</v>
      </c>
      <c r="B5429" s="643" t="s">
        <v>14089</v>
      </c>
      <c r="C5429" s="641" t="s">
        <v>14088</v>
      </c>
      <c r="D5429" s="641" t="s">
        <v>14087</v>
      </c>
      <c r="E5429" s="644" t="s">
        <v>14085</v>
      </c>
      <c r="F5429" s="829" t="s">
        <v>14083</v>
      </c>
      <c r="G5429" s="829"/>
      <c r="H5429" s="829" t="s">
        <v>14993</v>
      </c>
      <c r="I5429" s="829"/>
      <c r="J5429" s="829" t="s">
        <v>14082</v>
      </c>
      <c r="K5429" s="829"/>
      <c r="L5429" s="830"/>
    </row>
    <row r="5430" spans="1:12" ht="24" customHeight="1">
      <c r="A5430" s="664" t="s">
        <v>14073</v>
      </c>
      <c r="B5430" s="660" t="s">
        <v>14097</v>
      </c>
      <c r="C5430" s="659" t="s">
        <v>7</v>
      </c>
      <c r="D5430" s="659" t="s">
        <v>11676</v>
      </c>
      <c r="E5430" s="661" t="s">
        <v>26</v>
      </c>
      <c r="F5430" s="831" t="s">
        <v>14995</v>
      </c>
      <c r="G5430" s="831"/>
      <c r="H5430" s="831">
        <v>0.343829</v>
      </c>
      <c r="I5430" s="831"/>
      <c r="J5430" s="832">
        <v>2.41E-2</v>
      </c>
      <c r="K5430" s="832"/>
      <c r="L5430" s="833"/>
    </row>
    <row r="5431" spans="1:12" ht="17.100000000000001" customHeight="1">
      <c r="A5431" s="645"/>
      <c r="B5431" s="643"/>
      <c r="C5431" s="643"/>
      <c r="D5431" s="643"/>
      <c r="E5431" s="643"/>
      <c r="F5431" s="643"/>
      <c r="G5431" s="643"/>
      <c r="H5431" s="643"/>
      <c r="I5431" s="643"/>
      <c r="J5431" s="643" t="s">
        <v>14990</v>
      </c>
      <c r="K5431" s="643"/>
      <c r="L5431" s="646" t="s">
        <v>15009</v>
      </c>
    </row>
    <row r="5432" spans="1:12">
      <c r="A5432" s="827" t="s">
        <v>14100</v>
      </c>
      <c r="B5432" s="828"/>
      <c r="C5432" s="828"/>
      <c r="D5432" s="828"/>
      <c r="E5432" s="828"/>
      <c r="F5432" s="828"/>
      <c r="G5432" s="828"/>
      <c r="H5432" s="828"/>
      <c r="I5432" s="641"/>
      <c r="J5432" s="641"/>
      <c r="K5432" s="641"/>
      <c r="L5432" s="642"/>
    </row>
    <row r="5433" spans="1:12" ht="17.100000000000001" customHeight="1">
      <c r="A5433" s="640" t="s">
        <v>14994</v>
      </c>
      <c r="B5433" s="643" t="s">
        <v>14089</v>
      </c>
      <c r="C5433" s="641" t="s">
        <v>14088</v>
      </c>
      <c r="D5433" s="641" t="s">
        <v>14087</v>
      </c>
      <c r="E5433" s="644" t="s">
        <v>14085</v>
      </c>
      <c r="F5433" s="829" t="s">
        <v>14083</v>
      </c>
      <c r="G5433" s="829"/>
      <c r="H5433" s="829" t="s">
        <v>14993</v>
      </c>
      <c r="I5433" s="829"/>
      <c r="J5433" s="829" t="s">
        <v>14082</v>
      </c>
      <c r="K5433" s="829"/>
      <c r="L5433" s="830"/>
    </row>
    <row r="5434" spans="1:12" ht="24" customHeight="1">
      <c r="A5434" s="664" t="s">
        <v>14073</v>
      </c>
      <c r="B5434" s="660" t="s">
        <v>14103</v>
      </c>
      <c r="C5434" s="659" t="s">
        <v>7</v>
      </c>
      <c r="D5434" s="659" t="s">
        <v>11501</v>
      </c>
      <c r="E5434" s="661" t="s">
        <v>26</v>
      </c>
      <c r="F5434" s="831" t="s">
        <v>14992</v>
      </c>
      <c r="G5434" s="831"/>
      <c r="H5434" s="831">
        <v>0.343829</v>
      </c>
      <c r="I5434" s="831"/>
      <c r="J5434" s="832">
        <v>0.75639999999999996</v>
      </c>
      <c r="K5434" s="832"/>
      <c r="L5434" s="833"/>
    </row>
    <row r="5435" spans="1:12" ht="24" customHeight="1">
      <c r="A5435" s="664" t="s">
        <v>14073</v>
      </c>
      <c r="B5435" s="660" t="s">
        <v>14101</v>
      </c>
      <c r="C5435" s="659" t="s">
        <v>7</v>
      </c>
      <c r="D5435" s="659" t="s">
        <v>11582</v>
      </c>
      <c r="E5435" s="661" t="s">
        <v>26</v>
      </c>
      <c r="F5435" s="831" t="s">
        <v>14991</v>
      </c>
      <c r="G5435" s="831"/>
      <c r="H5435" s="831">
        <v>0.343829</v>
      </c>
      <c r="I5435" s="831"/>
      <c r="J5435" s="832">
        <v>0.1203</v>
      </c>
      <c r="K5435" s="832"/>
      <c r="L5435" s="833"/>
    </row>
    <row r="5436" spans="1:12" ht="17.100000000000001" customHeight="1">
      <c r="A5436" s="645"/>
      <c r="B5436" s="643"/>
      <c r="C5436" s="643"/>
      <c r="D5436" s="643"/>
      <c r="E5436" s="643"/>
      <c r="F5436" s="643"/>
      <c r="G5436" s="643"/>
      <c r="H5436" s="643"/>
      <c r="I5436" s="643"/>
      <c r="J5436" s="643" t="s">
        <v>14990</v>
      </c>
      <c r="K5436" s="643"/>
      <c r="L5436" s="646" t="s">
        <v>15268</v>
      </c>
    </row>
    <row r="5437" spans="1:12" ht="17.100000000000001" customHeight="1">
      <c r="A5437" s="640" t="s">
        <v>14988</v>
      </c>
      <c r="B5437" s="641"/>
      <c r="C5437" s="641"/>
      <c r="D5437" s="641"/>
      <c r="E5437" s="641"/>
      <c r="F5437" s="641"/>
      <c r="G5437" s="641"/>
      <c r="H5437" s="641"/>
      <c r="I5437" s="641"/>
      <c r="J5437" s="641"/>
      <c r="K5437" s="641"/>
      <c r="L5437" s="642"/>
    </row>
    <row r="5438" spans="1:12" ht="17.100000000000001" customHeight="1">
      <c r="A5438" s="645"/>
      <c r="B5438" s="643"/>
      <c r="C5438" s="643"/>
      <c r="D5438" s="643"/>
      <c r="E5438" s="643"/>
      <c r="F5438" s="643"/>
      <c r="G5438" s="643"/>
      <c r="H5438" s="643"/>
      <c r="I5438" s="643"/>
      <c r="J5438" s="643" t="s">
        <v>14987</v>
      </c>
      <c r="K5438" s="643"/>
      <c r="L5438" s="646" t="s">
        <v>15047</v>
      </c>
    </row>
    <row r="5439" spans="1:12" ht="17.100000000000001" customHeight="1">
      <c r="A5439" s="645"/>
      <c r="B5439" s="643"/>
      <c r="C5439" s="643"/>
      <c r="D5439" s="643"/>
      <c r="E5439" s="643"/>
      <c r="F5439" s="643"/>
      <c r="G5439" s="643"/>
      <c r="H5439" s="643"/>
      <c r="I5439" s="643"/>
      <c r="J5439" s="643" t="s">
        <v>14985</v>
      </c>
      <c r="K5439" s="643" t="s">
        <v>14984</v>
      </c>
      <c r="L5439" s="646" t="s">
        <v>15457</v>
      </c>
    </row>
    <row r="5440" spans="1:12" ht="17.100000000000001" customHeight="1">
      <c r="A5440" s="645"/>
      <c r="B5440" s="643"/>
      <c r="C5440" s="643"/>
      <c r="D5440" s="643"/>
      <c r="E5440" s="643"/>
      <c r="F5440" s="643"/>
      <c r="G5440" s="643"/>
      <c r="H5440" s="643"/>
      <c r="I5440" s="643"/>
      <c r="J5440" s="643" t="s">
        <v>14982</v>
      </c>
      <c r="K5440" s="643"/>
      <c r="L5440" s="646" t="s">
        <v>15456</v>
      </c>
    </row>
    <row r="5441" spans="1:12" ht="17.100000000000001" customHeight="1">
      <c r="A5441" s="645"/>
      <c r="B5441" s="643"/>
      <c r="C5441" s="643"/>
      <c r="D5441" s="643"/>
      <c r="E5441" s="643"/>
      <c r="F5441" s="643"/>
      <c r="G5441" s="643"/>
      <c r="H5441" s="643"/>
      <c r="I5441" s="643"/>
      <c r="J5441" s="643" t="s">
        <v>14980</v>
      </c>
      <c r="K5441" s="643" t="s">
        <v>14873</v>
      </c>
      <c r="L5441" s="646" t="s">
        <v>15455</v>
      </c>
    </row>
    <row r="5442" spans="1:12" ht="17.100000000000001" customHeight="1">
      <c r="A5442" s="645"/>
      <c r="B5442" s="643"/>
      <c r="C5442" s="643"/>
      <c r="D5442" s="643"/>
      <c r="E5442" s="643"/>
      <c r="F5442" s="643"/>
      <c r="G5442" s="643"/>
      <c r="H5442" s="643"/>
      <c r="I5442" s="643"/>
      <c r="J5442" s="643" t="s">
        <v>14978</v>
      </c>
      <c r="K5442" s="643"/>
      <c r="L5442" s="646" t="s">
        <v>15454</v>
      </c>
    </row>
    <row r="5443" spans="1:12" ht="30" customHeight="1">
      <c r="A5443" s="647"/>
      <c r="B5443" s="644"/>
      <c r="C5443" s="644"/>
      <c r="D5443" s="644"/>
      <c r="E5443" s="644"/>
      <c r="F5443" s="644"/>
      <c r="G5443" s="644"/>
      <c r="H5443" s="644"/>
      <c r="I5443" s="644"/>
      <c r="J5443" s="644"/>
      <c r="K5443" s="644"/>
      <c r="L5443" s="648"/>
    </row>
    <row r="5444" spans="1:12" ht="24" customHeight="1">
      <c r="A5444" s="662" t="s">
        <v>15453</v>
      </c>
      <c r="B5444" s="657" t="s">
        <v>14473</v>
      </c>
      <c r="C5444" s="656" t="s">
        <v>7</v>
      </c>
      <c r="D5444" s="656" t="s">
        <v>4193</v>
      </c>
      <c r="E5444" s="658" t="s">
        <v>21</v>
      </c>
      <c r="F5444" s="657"/>
      <c r="G5444" s="657"/>
      <c r="H5444" s="657"/>
      <c r="I5444" s="657"/>
      <c r="J5444" s="657"/>
      <c r="K5444" s="657"/>
      <c r="L5444" s="663"/>
    </row>
    <row r="5445" spans="1:12">
      <c r="A5445" s="827" t="s">
        <v>14098</v>
      </c>
      <c r="B5445" s="828"/>
      <c r="C5445" s="828"/>
      <c r="D5445" s="828"/>
      <c r="E5445" s="828"/>
      <c r="F5445" s="828"/>
      <c r="G5445" s="828"/>
      <c r="H5445" s="828"/>
      <c r="I5445" s="641"/>
      <c r="J5445" s="641"/>
      <c r="K5445" s="641"/>
      <c r="L5445" s="642"/>
    </row>
    <row r="5446" spans="1:12" ht="17.100000000000001" customHeight="1">
      <c r="A5446" s="640" t="s">
        <v>14994</v>
      </c>
      <c r="B5446" s="643" t="s">
        <v>14089</v>
      </c>
      <c r="C5446" s="641" t="s">
        <v>14088</v>
      </c>
      <c r="D5446" s="641" t="s">
        <v>14087</v>
      </c>
      <c r="E5446" s="644" t="s">
        <v>14085</v>
      </c>
      <c r="F5446" s="829" t="s">
        <v>14083</v>
      </c>
      <c r="G5446" s="829"/>
      <c r="H5446" s="829" t="s">
        <v>14993</v>
      </c>
      <c r="I5446" s="829"/>
      <c r="J5446" s="829" t="s">
        <v>14082</v>
      </c>
      <c r="K5446" s="829"/>
      <c r="L5446" s="830"/>
    </row>
    <row r="5447" spans="1:12" ht="24" customHeight="1">
      <c r="A5447" s="664" t="s">
        <v>14073</v>
      </c>
      <c r="B5447" s="660" t="s">
        <v>14102</v>
      </c>
      <c r="C5447" s="659" t="s">
        <v>7</v>
      </c>
      <c r="D5447" s="659" t="s">
        <v>11571</v>
      </c>
      <c r="E5447" s="661" t="s">
        <v>26</v>
      </c>
      <c r="F5447" s="831" t="s">
        <v>15001</v>
      </c>
      <c r="G5447" s="831"/>
      <c r="H5447" s="831">
        <v>0.17794019999999999</v>
      </c>
      <c r="I5447" s="831"/>
      <c r="J5447" s="832">
        <v>0.17080000000000001</v>
      </c>
      <c r="K5447" s="832"/>
      <c r="L5447" s="833"/>
    </row>
    <row r="5448" spans="1:12" ht="24" customHeight="1">
      <c r="A5448" s="664" t="s">
        <v>14073</v>
      </c>
      <c r="B5448" s="660" t="s">
        <v>14099</v>
      </c>
      <c r="C5448" s="659" t="s">
        <v>7</v>
      </c>
      <c r="D5448" s="659" t="s">
        <v>11597</v>
      </c>
      <c r="E5448" s="661" t="s">
        <v>26</v>
      </c>
      <c r="F5448" s="831" t="s">
        <v>15000</v>
      </c>
      <c r="G5448" s="831"/>
      <c r="H5448" s="831">
        <v>0.17794019999999999</v>
      </c>
      <c r="I5448" s="831"/>
      <c r="J5448" s="832">
        <v>8.8999999999999996E-2</v>
      </c>
      <c r="K5448" s="832"/>
      <c r="L5448" s="833"/>
    </row>
    <row r="5449" spans="1:12" ht="17.100000000000001" customHeight="1">
      <c r="A5449" s="645"/>
      <c r="B5449" s="643"/>
      <c r="C5449" s="643"/>
      <c r="D5449" s="643"/>
      <c r="E5449" s="643"/>
      <c r="F5449" s="643"/>
      <c r="G5449" s="643"/>
      <c r="H5449" s="643"/>
      <c r="I5449" s="643"/>
      <c r="J5449" s="643" t="s">
        <v>14990</v>
      </c>
      <c r="K5449" s="643"/>
      <c r="L5449" s="646" t="s">
        <v>15452</v>
      </c>
    </row>
    <row r="5450" spans="1:12">
      <c r="A5450" s="827" t="s">
        <v>14092</v>
      </c>
      <c r="B5450" s="828"/>
      <c r="C5450" s="828"/>
      <c r="D5450" s="828"/>
      <c r="E5450" s="828"/>
      <c r="F5450" s="828"/>
      <c r="G5450" s="828"/>
      <c r="H5450" s="828"/>
      <c r="I5450" s="641"/>
      <c r="J5450" s="641"/>
      <c r="K5450" s="641"/>
      <c r="L5450" s="642"/>
    </row>
    <row r="5451" spans="1:12" ht="17.100000000000001" customHeight="1">
      <c r="A5451" s="640" t="s">
        <v>14994</v>
      </c>
      <c r="B5451" s="643" t="s">
        <v>14089</v>
      </c>
      <c r="C5451" s="641" t="s">
        <v>14088</v>
      </c>
      <c r="D5451" s="641" t="s">
        <v>14087</v>
      </c>
      <c r="E5451" s="644" t="s">
        <v>14085</v>
      </c>
      <c r="F5451" s="829" t="s">
        <v>14083</v>
      </c>
      <c r="G5451" s="829"/>
      <c r="H5451" s="829" t="s">
        <v>14993</v>
      </c>
      <c r="I5451" s="829"/>
      <c r="J5451" s="829" t="s">
        <v>14082</v>
      </c>
      <c r="K5451" s="829"/>
      <c r="L5451" s="830"/>
    </row>
    <row r="5452" spans="1:12" ht="24" customHeight="1">
      <c r="A5452" s="664" t="s">
        <v>14073</v>
      </c>
      <c r="B5452" s="660" t="s">
        <v>14300</v>
      </c>
      <c r="C5452" s="659" t="s">
        <v>7</v>
      </c>
      <c r="D5452" s="659" t="s">
        <v>6961</v>
      </c>
      <c r="E5452" s="661" t="s">
        <v>26</v>
      </c>
      <c r="F5452" s="831" t="s">
        <v>15196</v>
      </c>
      <c r="G5452" s="831"/>
      <c r="H5452" s="831">
        <v>4.0382000000000001E-2</v>
      </c>
      <c r="I5452" s="831"/>
      <c r="J5452" s="832">
        <v>0.19539999999999999</v>
      </c>
      <c r="K5452" s="832"/>
      <c r="L5452" s="833"/>
    </row>
    <row r="5453" spans="1:12" ht="24" customHeight="1">
      <c r="A5453" s="664" t="s">
        <v>14073</v>
      </c>
      <c r="B5453" s="660" t="s">
        <v>14294</v>
      </c>
      <c r="C5453" s="659" t="s">
        <v>7</v>
      </c>
      <c r="D5453" s="659" t="s">
        <v>5517</v>
      </c>
      <c r="E5453" s="661" t="s">
        <v>26</v>
      </c>
      <c r="F5453" s="831" t="s">
        <v>14998</v>
      </c>
      <c r="G5453" s="831"/>
      <c r="H5453" s="831">
        <v>0.13682250000000001</v>
      </c>
      <c r="I5453" s="831"/>
      <c r="J5453" s="832">
        <v>0.95089999999999997</v>
      </c>
      <c r="K5453" s="832"/>
      <c r="L5453" s="833"/>
    </row>
    <row r="5454" spans="1:12" ht="17.100000000000001" customHeight="1">
      <c r="A5454" s="645"/>
      <c r="B5454" s="643"/>
      <c r="C5454" s="643"/>
      <c r="D5454" s="643"/>
      <c r="E5454" s="643"/>
      <c r="F5454" s="643"/>
      <c r="G5454" s="643"/>
      <c r="H5454" s="643"/>
      <c r="I5454" s="643"/>
      <c r="J5454" s="643" t="s">
        <v>14990</v>
      </c>
      <c r="K5454" s="643"/>
      <c r="L5454" s="646" t="s">
        <v>15451</v>
      </c>
    </row>
    <row r="5455" spans="1:12">
      <c r="A5455" s="827" t="s">
        <v>14071</v>
      </c>
      <c r="B5455" s="828"/>
      <c r="C5455" s="828"/>
      <c r="D5455" s="828"/>
      <c r="E5455" s="828"/>
      <c r="F5455" s="828"/>
      <c r="G5455" s="828"/>
      <c r="H5455" s="828"/>
      <c r="I5455" s="641"/>
      <c r="J5455" s="641"/>
      <c r="K5455" s="641"/>
      <c r="L5455" s="642"/>
    </row>
    <row r="5456" spans="1:12" ht="17.100000000000001" customHeight="1">
      <c r="A5456" s="640" t="s">
        <v>14994</v>
      </c>
      <c r="B5456" s="643" t="s">
        <v>14089</v>
      </c>
      <c r="C5456" s="641" t="s">
        <v>14088</v>
      </c>
      <c r="D5456" s="641" t="s">
        <v>14087</v>
      </c>
      <c r="E5456" s="644" t="s">
        <v>14085</v>
      </c>
      <c r="F5456" s="829" t="s">
        <v>14083</v>
      </c>
      <c r="G5456" s="829"/>
      <c r="H5456" s="829" t="s">
        <v>14993</v>
      </c>
      <c r="I5456" s="829"/>
      <c r="J5456" s="829" t="s">
        <v>14082</v>
      </c>
      <c r="K5456" s="829"/>
      <c r="L5456" s="830"/>
    </row>
    <row r="5457" spans="1:12" ht="24" customHeight="1">
      <c r="A5457" s="664" t="s">
        <v>14073</v>
      </c>
      <c r="B5457" s="660" t="s">
        <v>14360</v>
      </c>
      <c r="C5457" s="659" t="s">
        <v>7</v>
      </c>
      <c r="D5457" s="659" t="s">
        <v>12096</v>
      </c>
      <c r="E5457" s="661" t="s">
        <v>21</v>
      </c>
      <c r="F5457" s="831" t="s">
        <v>15184</v>
      </c>
      <c r="G5457" s="831"/>
      <c r="H5457" s="831">
        <v>2.5000000000000001E-2</v>
      </c>
      <c r="I5457" s="831"/>
      <c r="J5457" s="832">
        <v>0.3</v>
      </c>
      <c r="K5457" s="832"/>
      <c r="L5457" s="833"/>
    </row>
    <row r="5458" spans="1:12" ht="36" customHeight="1">
      <c r="A5458" s="664" t="s">
        <v>14073</v>
      </c>
      <c r="B5458" s="660" t="s">
        <v>14359</v>
      </c>
      <c r="C5458" s="659" t="s">
        <v>7</v>
      </c>
      <c r="D5458" s="659" t="s">
        <v>9367</v>
      </c>
      <c r="E5458" s="661" t="s">
        <v>49</v>
      </c>
      <c r="F5458" s="831" t="s">
        <v>15183</v>
      </c>
      <c r="G5458" s="831"/>
      <c r="H5458" s="831">
        <v>0.72399999999999998</v>
      </c>
      <c r="I5458" s="831"/>
      <c r="J5458" s="832">
        <v>0.09</v>
      </c>
      <c r="K5458" s="832"/>
      <c r="L5458" s="833"/>
    </row>
    <row r="5459" spans="1:12" ht="24" customHeight="1">
      <c r="A5459" s="664" t="s">
        <v>14073</v>
      </c>
      <c r="B5459" s="660" t="s">
        <v>14310</v>
      </c>
      <c r="C5459" s="659" t="s">
        <v>7</v>
      </c>
      <c r="D5459" s="659" t="s">
        <v>5398</v>
      </c>
      <c r="E5459" s="661" t="s">
        <v>21</v>
      </c>
      <c r="F5459" s="831" t="s">
        <v>15450</v>
      </c>
      <c r="G5459" s="831"/>
      <c r="H5459" s="831">
        <v>1.1058994</v>
      </c>
      <c r="I5459" s="831"/>
      <c r="J5459" s="832">
        <v>5.9386999999999999</v>
      </c>
      <c r="K5459" s="832"/>
      <c r="L5459" s="833"/>
    </row>
    <row r="5460" spans="1:12" ht="17.100000000000001" customHeight="1">
      <c r="A5460" s="645"/>
      <c r="B5460" s="643"/>
      <c r="C5460" s="643"/>
      <c r="D5460" s="643"/>
      <c r="E5460" s="643"/>
      <c r="F5460" s="643"/>
      <c r="G5460" s="643"/>
      <c r="H5460" s="643"/>
      <c r="I5460" s="643"/>
      <c r="J5460" s="643" t="s">
        <v>14990</v>
      </c>
      <c r="K5460" s="643"/>
      <c r="L5460" s="646" t="s">
        <v>15449</v>
      </c>
    </row>
    <row r="5461" spans="1:12">
      <c r="A5461" s="827" t="s">
        <v>14094</v>
      </c>
      <c r="B5461" s="828"/>
      <c r="C5461" s="828"/>
      <c r="D5461" s="828"/>
      <c r="E5461" s="828"/>
      <c r="F5461" s="828"/>
      <c r="G5461" s="828"/>
      <c r="H5461" s="828"/>
      <c r="I5461" s="641"/>
      <c r="J5461" s="641"/>
      <c r="K5461" s="641"/>
      <c r="L5461" s="642"/>
    </row>
    <row r="5462" spans="1:12" ht="17.100000000000001" customHeight="1">
      <c r="A5462" s="640" t="s">
        <v>14994</v>
      </c>
      <c r="B5462" s="643" t="s">
        <v>14089</v>
      </c>
      <c r="C5462" s="641" t="s">
        <v>14088</v>
      </c>
      <c r="D5462" s="641" t="s">
        <v>14087</v>
      </c>
      <c r="E5462" s="644" t="s">
        <v>14085</v>
      </c>
      <c r="F5462" s="829" t="s">
        <v>14083</v>
      </c>
      <c r="G5462" s="829"/>
      <c r="H5462" s="829" t="s">
        <v>14993</v>
      </c>
      <c r="I5462" s="829"/>
      <c r="J5462" s="829" t="s">
        <v>14082</v>
      </c>
      <c r="K5462" s="829"/>
      <c r="L5462" s="830"/>
    </row>
    <row r="5463" spans="1:12" ht="24" customHeight="1">
      <c r="A5463" s="664" t="s">
        <v>14073</v>
      </c>
      <c r="B5463" s="660" t="s">
        <v>14095</v>
      </c>
      <c r="C5463" s="659" t="s">
        <v>7</v>
      </c>
      <c r="D5463" s="659" t="s">
        <v>11736</v>
      </c>
      <c r="E5463" s="661" t="s">
        <v>26</v>
      </c>
      <c r="F5463" s="831" t="s">
        <v>14996</v>
      </c>
      <c r="G5463" s="831"/>
      <c r="H5463" s="831">
        <v>0.17794019999999999</v>
      </c>
      <c r="I5463" s="831"/>
      <c r="J5463" s="832">
        <v>0.1263</v>
      </c>
      <c r="K5463" s="832"/>
      <c r="L5463" s="833"/>
    </row>
    <row r="5464" spans="1:12" ht="17.100000000000001" customHeight="1">
      <c r="A5464" s="645"/>
      <c r="B5464" s="643"/>
      <c r="C5464" s="643"/>
      <c r="D5464" s="643"/>
      <c r="E5464" s="643"/>
      <c r="F5464" s="643"/>
      <c r="G5464" s="643"/>
      <c r="H5464" s="643"/>
      <c r="I5464" s="643"/>
      <c r="J5464" s="643" t="s">
        <v>14990</v>
      </c>
      <c r="K5464" s="643"/>
      <c r="L5464" s="646" t="s">
        <v>15183</v>
      </c>
    </row>
    <row r="5465" spans="1:12">
      <c r="A5465" s="827" t="s">
        <v>14096</v>
      </c>
      <c r="B5465" s="828"/>
      <c r="C5465" s="828"/>
      <c r="D5465" s="828"/>
      <c r="E5465" s="828"/>
      <c r="F5465" s="828"/>
      <c r="G5465" s="828"/>
      <c r="H5465" s="828"/>
      <c r="I5465" s="641"/>
      <c r="J5465" s="641"/>
      <c r="K5465" s="641"/>
      <c r="L5465" s="642"/>
    </row>
    <row r="5466" spans="1:12" ht="17.100000000000001" customHeight="1">
      <c r="A5466" s="640" t="s">
        <v>14994</v>
      </c>
      <c r="B5466" s="643" t="s">
        <v>14089</v>
      </c>
      <c r="C5466" s="641" t="s">
        <v>14088</v>
      </c>
      <c r="D5466" s="641" t="s">
        <v>14087</v>
      </c>
      <c r="E5466" s="644" t="s">
        <v>14085</v>
      </c>
      <c r="F5466" s="829" t="s">
        <v>14083</v>
      </c>
      <c r="G5466" s="829"/>
      <c r="H5466" s="829" t="s">
        <v>14993</v>
      </c>
      <c r="I5466" s="829"/>
      <c r="J5466" s="829" t="s">
        <v>14082</v>
      </c>
      <c r="K5466" s="829"/>
      <c r="L5466" s="830"/>
    </row>
    <row r="5467" spans="1:12" ht="24" customHeight="1">
      <c r="A5467" s="664" t="s">
        <v>14073</v>
      </c>
      <c r="B5467" s="660" t="s">
        <v>14097</v>
      </c>
      <c r="C5467" s="659" t="s">
        <v>7</v>
      </c>
      <c r="D5467" s="659" t="s">
        <v>11676</v>
      </c>
      <c r="E5467" s="661" t="s">
        <v>26</v>
      </c>
      <c r="F5467" s="831" t="s">
        <v>14995</v>
      </c>
      <c r="G5467" s="831"/>
      <c r="H5467" s="831">
        <v>0.17794019999999999</v>
      </c>
      <c r="I5467" s="831"/>
      <c r="J5467" s="832">
        <v>1.2500000000000001E-2</v>
      </c>
      <c r="K5467" s="832"/>
      <c r="L5467" s="833"/>
    </row>
    <row r="5468" spans="1:12" ht="17.100000000000001" customHeight="1">
      <c r="A5468" s="645"/>
      <c r="B5468" s="643"/>
      <c r="C5468" s="643"/>
      <c r="D5468" s="643"/>
      <c r="E5468" s="643"/>
      <c r="F5468" s="643"/>
      <c r="G5468" s="643"/>
      <c r="H5468" s="643"/>
      <c r="I5468" s="643"/>
      <c r="J5468" s="643" t="s">
        <v>14990</v>
      </c>
      <c r="K5468" s="643"/>
      <c r="L5468" s="646" t="s">
        <v>15028</v>
      </c>
    </row>
    <row r="5469" spans="1:12">
      <c r="A5469" s="827" t="s">
        <v>14100</v>
      </c>
      <c r="B5469" s="828"/>
      <c r="C5469" s="828"/>
      <c r="D5469" s="828"/>
      <c r="E5469" s="828"/>
      <c r="F5469" s="828"/>
      <c r="G5469" s="828"/>
      <c r="H5469" s="828"/>
      <c r="I5469" s="641"/>
      <c r="J5469" s="641"/>
      <c r="K5469" s="641"/>
      <c r="L5469" s="642"/>
    </row>
    <row r="5470" spans="1:12" ht="17.100000000000001" customHeight="1">
      <c r="A5470" s="640" t="s">
        <v>14994</v>
      </c>
      <c r="B5470" s="643" t="s">
        <v>14089</v>
      </c>
      <c r="C5470" s="641" t="s">
        <v>14088</v>
      </c>
      <c r="D5470" s="641" t="s">
        <v>14087</v>
      </c>
      <c r="E5470" s="644" t="s">
        <v>14085</v>
      </c>
      <c r="F5470" s="829" t="s">
        <v>14083</v>
      </c>
      <c r="G5470" s="829"/>
      <c r="H5470" s="829" t="s">
        <v>14993</v>
      </c>
      <c r="I5470" s="829"/>
      <c r="J5470" s="829" t="s">
        <v>14082</v>
      </c>
      <c r="K5470" s="829"/>
      <c r="L5470" s="830"/>
    </row>
    <row r="5471" spans="1:12" ht="24" customHeight="1">
      <c r="A5471" s="664" t="s">
        <v>14073</v>
      </c>
      <c r="B5471" s="660" t="s">
        <v>14103</v>
      </c>
      <c r="C5471" s="659" t="s">
        <v>7</v>
      </c>
      <c r="D5471" s="659" t="s">
        <v>11501</v>
      </c>
      <c r="E5471" s="661" t="s">
        <v>26</v>
      </c>
      <c r="F5471" s="831" t="s">
        <v>14992</v>
      </c>
      <c r="G5471" s="831"/>
      <c r="H5471" s="831">
        <v>0.17794019999999999</v>
      </c>
      <c r="I5471" s="831"/>
      <c r="J5471" s="832">
        <v>0.39150000000000001</v>
      </c>
      <c r="K5471" s="832"/>
      <c r="L5471" s="833"/>
    </row>
    <row r="5472" spans="1:12" ht="24" customHeight="1">
      <c r="A5472" s="664" t="s">
        <v>14073</v>
      </c>
      <c r="B5472" s="660" t="s">
        <v>14101</v>
      </c>
      <c r="C5472" s="659" t="s">
        <v>7</v>
      </c>
      <c r="D5472" s="659" t="s">
        <v>11582</v>
      </c>
      <c r="E5472" s="661" t="s">
        <v>26</v>
      </c>
      <c r="F5472" s="831" t="s">
        <v>14991</v>
      </c>
      <c r="G5472" s="831"/>
      <c r="H5472" s="831">
        <v>0.17794019999999999</v>
      </c>
      <c r="I5472" s="831"/>
      <c r="J5472" s="832">
        <v>6.2300000000000001E-2</v>
      </c>
      <c r="K5472" s="832"/>
      <c r="L5472" s="833"/>
    </row>
    <row r="5473" spans="1:12" ht="17.100000000000001" customHeight="1">
      <c r="A5473" s="645"/>
      <c r="B5473" s="643"/>
      <c r="C5473" s="643"/>
      <c r="D5473" s="643"/>
      <c r="E5473" s="643"/>
      <c r="F5473" s="643"/>
      <c r="G5473" s="643"/>
      <c r="H5473" s="643"/>
      <c r="I5473" s="643"/>
      <c r="J5473" s="643" t="s">
        <v>14990</v>
      </c>
      <c r="K5473" s="643"/>
      <c r="L5473" s="646" t="s">
        <v>15299</v>
      </c>
    </row>
    <row r="5474" spans="1:12" ht="17.100000000000001" customHeight="1">
      <c r="A5474" s="640" t="s">
        <v>14988</v>
      </c>
      <c r="B5474" s="641"/>
      <c r="C5474" s="641"/>
      <c r="D5474" s="641"/>
      <c r="E5474" s="641"/>
      <c r="F5474" s="641"/>
      <c r="G5474" s="641"/>
      <c r="H5474" s="641"/>
      <c r="I5474" s="641"/>
      <c r="J5474" s="641"/>
      <c r="K5474" s="641"/>
      <c r="L5474" s="642"/>
    </row>
    <row r="5475" spans="1:12" ht="17.100000000000001" customHeight="1">
      <c r="A5475" s="645"/>
      <c r="B5475" s="643"/>
      <c r="C5475" s="643"/>
      <c r="D5475" s="643"/>
      <c r="E5475" s="643"/>
      <c r="F5475" s="643"/>
      <c r="G5475" s="643"/>
      <c r="H5475" s="643"/>
      <c r="I5475" s="643"/>
      <c r="J5475" s="643" t="s">
        <v>14987</v>
      </c>
      <c r="K5475" s="643"/>
      <c r="L5475" s="646" t="s">
        <v>15448</v>
      </c>
    </row>
    <row r="5476" spans="1:12" ht="17.100000000000001" customHeight="1">
      <c r="A5476" s="645"/>
      <c r="B5476" s="643"/>
      <c r="C5476" s="643"/>
      <c r="D5476" s="643"/>
      <c r="E5476" s="643"/>
      <c r="F5476" s="643"/>
      <c r="G5476" s="643"/>
      <c r="H5476" s="643"/>
      <c r="I5476" s="643"/>
      <c r="J5476" s="643" t="s">
        <v>14985</v>
      </c>
      <c r="K5476" s="643" t="s">
        <v>14984</v>
      </c>
      <c r="L5476" s="646" t="s">
        <v>15447</v>
      </c>
    </row>
    <row r="5477" spans="1:12" ht="17.100000000000001" customHeight="1">
      <c r="A5477" s="645"/>
      <c r="B5477" s="643"/>
      <c r="C5477" s="643"/>
      <c r="D5477" s="643"/>
      <c r="E5477" s="643"/>
      <c r="F5477" s="643"/>
      <c r="G5477" s="643"/>
      <c r="H5477" s="643"/>
      <c r="I5477" s="643"/>
      <c r="J5477" s="643" t="s">
        <v>14982</v>
      </c>
      <c r="K5477" s="643"/>
      <c r="L5477" s="646" t="s">
        <v>15446</v>
      </c>
    </row>
    <row r="5478" spans="1:12" ht="17.100000000000001" customHeight="1">
      <c r="A5478" s="645"/>
      <c r="B5478" s="643"/>
      <c r="C5478" s="643"/>
      <c r="D5478" s="643"/>
      <c r="E5478" s="643"/>
      <c r="F5478" s="643"/>
      <c r="G5478" s="643"/>
      <c r="H5478" s="643"/>
      <c r="I5478" s="643"/>
      <c r="J5478" s="643" t="s">
        <v>14980</v>
      </c>
      <c r="K5478" s="643" t="s">
        <v>14873</v>
      </c>
      <c r="L5478" s="646" t="s">
        <v>15445</v>
      </c>
    </row>
    <row r="5479" spans="1:12" ht="17.100000000000001" customHeight="1">
      <c r="A5479" s="645"/>
      <c r="B5479" s="643"/>
      <c r="C5479" s="643"/>
      <c r="D5479" s="643"/>
      <c r="E5479" s="643"/>
      <c r="F5479" s="643"/>
      <c r="G5479" s="643"/>
      <c r="H5479" s="643"/>
      <c r="I5479" s="643"/>
      <c r="J5479" s="643" t="s">
        <v>14978</v>
      </c>
      <c r="K5479" s="643"/>
      <c r="L5479" s="646" t="s">
        <v>15444</v>
      </c>
    </row>
    <row r="5480" spans="1:12" ht="30" customHeight="1">
      <c r="A5480" s="647"/>
      <c r="B5480" s="644"/>
      <c r="C5480" s="644"/>
      <c r="D5480" s="644"/>
      <c r="E5480" s="644"/>
      <c r="F5480" s="644"/>
      <c r="G5480" s="644"/>
      <c r="H5480" s="644"/>
      <c r="I5480" s="644"/>
      <c r="J5480" s="644"/>
      <c r="K5480" s="644"/>
      <c r="L5480" s="648"/>
    </row>
    <row r="5481" spans="1:12" ht="36" customHeight="1">
      <c r="A5481" s="662" t="s">
        <v>15443</v>
      </c>
      <c r="B5481" s="657" t="s">
        <v>14471</v>
      </c>
      <c r="C5481" s="656" t="s">
        <v>7</v>
      </c>
      <c r="D5481" s="656" t="s">
        <v>4184</v>
      </c>
      <c r="E5481" s="658" t="s">
        <v>14183</v>
      </c>
      <c r="F5481" s="657"/>
      <c r="G5481" s="657"/>
      <c r="H5481" s="657"/>
      <c r="I5481" s="657"/>
      <c r="J5481" s="657"/>
      <c r="K5481" s="657"/>
      <c r="L5481" s="663"/>
    </row>
    <row r="5482" spans="1:12">
      <c r="A5482" s="827" t="s">
        <v>14098</v>
      </c>
      <c r="B5482" s="828"/>
      <c r="C5482" s="828"/>
      <c r="D5482" s="828"/>
      <c r="E5482" s="828"/>
      <c r="F5482" s="828"/>
      <c r="G5482" s="828"/>
      <c r="H5482" s="828"/>
      <c r="I5482" s="641"/>
      <c r="J5482" s="641"/>
      <c r="K5482" s="641"/>
      <c r="L5482" s="642"/>
    </row>
    <row r="5483" spans="1:12" ht="17.100000000000001" customHeight="1">
      <c r="A5483" s="640" t="s">
        <v>14994</v>
      </c>
      <c r="B5483" s="643" t="s">
        <v>14089</v>
      </c>
      <c r="C5483" s="641" t="s">
        <v>14088</v>
      </c>
      <c r="D5483" s="641" t="s">
        <v>14087</v>
      </c>
      <c r="E5483" s="644" t="s">
        <v>14085</v>
      </c>
      <c r="F5483" s="829" t="s">
        <v>14083</v>
      </c>
      <c r="G5483" s="829"/>
      <c r="H5483" s="829" t="s">
        <v>14993</v>
      </c>
      <c r="I5483" s="829"/>
      <c r="J5483" s="829" t="s">
        <v>14082</v>
      </c>
      <c r="K5483" s="829"/>
      <c r="L5483" s="830"/>
    </row>
    <row r="5484" spans="1:12" ht="24" customHeight="1">
      <c r="A5484" s="664" t="s">
        <v>14073</v>
      </c>
      <c r="B5484" s="660" t="s">
        <v>14214</v>
      </c>
      <c r="C5484" s="659" t="s">
        <v>7</v>
      </c>
      <c r="D5484" s="659" t="s">
        <v>11569</v>
      </c>
      <c r="E5484" s="661" t="s">
        <v>26</v>
      </c>
      <c r="F5484" s="831" t="s">
        <v>15202</v>
      </c>
      <c r="G5484" s="831"/>
      <c r="H5484" s="831">
        <v>3.09112E-2</v>
      </c>
      <c r="I5484" s="831"/>
      <c r="J5484" s="832">
        <v>2.0400000000000001E-2</v>
      </c>
      <c r="K5484" s="832"/>
      <c r="L5484" s="833"/>
    </row>
    <row r="5485" spans="1:12" ht="24" customHeight="1">
      <c r="A5485" s="664" t="s">
        <v>14073</v>
      </c>
      <c r="B5485" s="660" t="s">
        <v>14213</v>
      </c>
      <c r="C5485" s="659" t="s">
        <v>7</v>
      </c>
      <c r="D5485" s="659" t="s">
        <v>11595</v>
      </c>
      <c r="E5485" s="661" t="s">
        <v>26</v>
      </c>
      <c r="F5485" s="831" t="s">
        <v>15028</v>
      </c>
      <c r="G5485" s="831"/>
      <c r="H5485" s="831">
        <v>3.09112E-2</v>
      </c>
      <c r="I5485" s="831"/>
      <c r="J5485" s="832">
        <v>2.9999999999999997E-4</v>
      </c>
      <c r="K5485" s="832"/>
      <c r="L5485" s="833"/>
    </row>
    <row r="5486" spans="1:12" ht="24" customHeight="1">
      <c r="A5486" s="664" t="s">
        <v>14073</v>
      </c>
      <c r="B5486" s="660" t="s">
        <v>14130</v>
      </c>
      <c r="C5486" s="659" t="s">
        <v>7</v>
      </c>
      <c r="D5486" s="659" t="s">
        <v>11560</v>
      </c>
      <c r="E5486" s="661" t="s">
        <v>26</v>
      </c>
      <c r="F5486" s="831" t="s">
        <v>15082</v>
      </c>
      <c r="G5486" s="831"/>
      <c r="H5486" s="831">
        <v>1.6113717999999999</v>
      </c>
      <c r="I5486" s="831"/>
      <c r="J5486" s="832">
        <v>1.7403</v>
      </c>
      <c r="K5486" s="832"/>
      <c r="L5486" s="833"/>
    </row>
    <row r="5487" spans="1:12" ht="24" customHeight="1">
      <c r="A5487" s="664" t="s">
        <v>14073</v>
      </c>
      <c r="B5487" s="660" t="s">
        <v>14129</v>
      </c>
      <c r="C5487" s="659" t="s">
        <v>7</v>
      </c>
      <c r="D5487" s="659" t="s">
        <v>11586</v>
      </c>
      <c r="E5487" s="661" t="s">
        <v>26</v>
      </c>
      <c r="F5487" s="831" t="s">
        <v>15173</v>
      </c>
      <c r="G5487" s="831"/>
      <c r="H5487" s="831">
        <v>1.6113717999999999</v>
      </c>
      <c r="I5487" s="831"/>
      <c r="J5487" s="832">
        <v>0.54790000000000005</v>
      </c>
      <c r="K5487" s="832"/>
      <c r="L5487" s="833"/>
    </row>
    <row r="5488" spans="1:12" ht="17.100000000000001" customHeight="1">
      <c r="A5488" s="645"/>
      <c r="B5488" s="643"/>
      <c r="C5488" s="643"/>
      <c r="D5488" s="643"/>
      <c r="E5488" s="643"/>
      <c r="F5488" s="643"/>
      <c r="G5488" s="643"/>
      <c r="H5488" s="643"/>
      <c r="I5488" s="643"/>
      <c r="J5488" s="643" t="s">
        <v>14990</v>
      </c>
      <c r="K5488" s="643"/>
      <c r="L5488" s="646" t="s">
        <v>15442</v>
      </c>
    </row>
    <row r="5489" spans="1:12">
      <c r="A5489" s="827" t="s">
        <v>14092</v>
      </c>
      <c r="B5489" s="828"/>
      <c r="C5489" s="828"/>
      <c r="D5489" s="828"/>
      <c r="E5489" s="828"/>
      <c r="F5489" s="828"/>
      <c r="G5489" s="828"/>
      <c r="H5489" s="828"/>
      <c r="I5489" s="641"/>
      <c r="J5489" s="641"/>
      <c r="K5489" s="641"/>
      <c r="L5489" s="642"/>
    </row>
    <row r="5490" spans="1:12" ht="17.100000000000001" customHeight="1">
      <c r="A5490" s="640" t="s">
        <v>14994</v>
      </c>
      <c r="B5490" s="643" t="s">
        <v>14089</v>
      </c>
      <c r="C5490" s="641" t="s">
        <v>14088</v>
      </c>
      <c r="D5490" s="641" t="s">
        <v>14087</v>
      </c>
      <c r="E5490" s="644" t="s">
        <v>14085</v>
      </c>
      <c r="F5490" s="829" t="s">
        <v>14083</v>
      </c>
      <c r="G5490" s="829"/>
      <c r="H5490" s="829" t="s">
        <v>14993</v>
      </c>
      <c r="I5490" s="829"/>
      <c r="J5490" s="829" t="s">
        <v>14082</v>
      </c>
      <c r="K5490" s="829"/>
      <c r="L5490" s="830"/>
    </row>
    <row r="5491" spans="1:12" ht="24" customHeight="1">
      <c r="A5491" s="664" t="s">
        <v>14073</v>
      </c>
      <c r="B5491" s="660" t="s">
        <v>14218</v>
      </c>
      <c r="C5491" s="659" t="s">
        <v>7</v>
      </c>
      <c r="D5491" s="659" t="s">
        <v>10165</v>
      </c>
      <c r="E5491" s="661" t="s">
        <v>26</v>
      </c>
      <c r="F5491" s="831" t="s">
        <v>15197</v>
      </c>
      <c r="G5491" s="831"/>
      <c r="H5491" s="831">
        <v>3.1201400000000001E-2</v>
      </c>
      <c r="I5491" s="831"/>
      <c r="J5491" s="832">
        <v>0.1598</v>
      </c>
      <c r="K5491" s="832"/>
      <c r="L5491" s="833"/>
    </row>
    <row r="5492" spans="1:12" ht="24" customHeight="1">
      <c r="A5492" s="664" t="s">
        <v>14073</v>
      </c>
      <c r="B5492" s="660" t="s">
        <v>14298</v>
      </c>
      <c r="C5492" s="659" t="s">
        <v>7</v>
      </c>
      <c r="D5492" s="659" t="s">
        <v>10144</v>
      </c>
      <c r="E5492" s="661" t="s">
        <v>26</v>
      </c>
      <c r="F5492" s="831" t="s">
        <v>15194</v>
      </c>
      <c r="G5492" s="831"/>
      <c r="H5492" s="831">
        <v>0.4751418</v>
      </c>
      <c r="I5492" s="831"/>
      <c r="J5492" s="832">
        <v>2.5990000000000002</v>
      </c>
      <c r="K5492" s="832"/>
      <c r="L5492" s="833"/>
    </row>
    <row r="5493" spans="1:12" ht="24" customHeight="1">
      <c r="A5493" s="664" t="s">
        <v>14073</v>
      </c>
      <c r="B5493" s="660" t="s">
        <v>14284</v>
      </c>
      <c r="C5493" s="659" t="s">
        <v>7</v>
      </c>
      <c r="D5493" s="659" t="s">
        <v>5859</v>
      </c>
      <c r="E5493" s="661" t="s">
        <v>26</v>
      </c>
      <c r="F5493" s="831" t="s">
        <v>14998</v>
      </c>
      <c r="G5493" s="831"/>
      <c r="H5493" s="831">
        <v>1.152439</v>
      </c>
      <c r="I5493" s="831"/>
      <c r="J5493" s="832">
        <v>8.0094999999999992</v>
      </c>
      <c r="K5493" s="832"/>
      <c r="L5493" s="833"/>
    </row>
    <row r="5494" spans="1:12" ht="17.100000000000001" customHeight="1">
      <c r="A5494" s="645"/>
      <c r="B5494" s="643"/>
      <c r="C5494" s="643"/>
      <c r="D5494" s="643"/>
      <c r="E5494" s="643"/>
      <c r="F5494" s="643"/>
      <c r="G5494" s="643"/>
      <c r="H5494" s="643"/>
      <c r="I5494" s="643"/>
      <c r="J5494" s="643" t="s">
        <v>14990</v>
      </c>
      <c r="K5494" s="643"/>
      <c r="L5494" s="646" t="s">
        <v>15441</v>
      </c>
    </row>
    <row r="5495" spans="1:12">
      <c r="A5495" s="827" t="s">
        <v>14071</v>
      </c>
      <c r="B5495" s="828"/>
      <c r="C5495" s="828"/>
      <c r="D5495" s="828"/>
      <c r="E5495" s="828"/>
      <c r="F5495" s="828"/>
      <c r="G5495" s="828"/>
      <c r="H5495" s="828"/>
      <c r="I5495" s="641"/>
      <c r="J5495" s="641"/>
      <c r="K5495" s="641"/>
      <c r="L5495" s="642"/>
    </row>
    <row r="5496" spans="1:12" ht="17.100000000000001" customHeight="1">
      <c r="A5496" s="640" t="s">
        <v>14994</v>
      </c>
      <c r="B5496" s="643" t="s">
        <v>14089</v>
      </c>
      <c r="C5496" s="641" t="s">
        <v>14088</v>
      </c>
      <c r="D5496" s="641" t="s">
        <v>14087</v>
      </c>
      <c r="E5496" s="644" t="s">
        <v>14085</v>
      </c>
      <c r="F5496" s="829" t="s">
        <v>14083</v>
      </c>
      <c r="G5496" s="829"/>
      <c r="H5496" s="829" t="s">
        <v>14993</v>
      </c>
      <c r="I5496" s="829"/>
      <c r="J5496" s="829" t="s">
        <v>14082</v>
      </c>
      <c r="K5496" s="829"/>
      <c r="L5496" s="830"/>
    </row>
    <row r="5497" spans="1:12" ht="24" customHeight="1">
      <c r="A5497" s="664" t="s">
        <v>14073</v>
      </c>
      <c r="B5497" s="660" t="s">
        <v>14200</v>
      </c>
      <c r="C5497" s="659" t="s">
        <v>7</v>
      </c>
      <c r="D5497" s="659" t="s">
        <v>11674</v>
      </c>
      <c r="E5497" s="661" t="s">
        <v>18</v>
      </c>
      <c r="F5497" s="831" t="s">
        <v>15190</v>
      </c>
      <c r="G5497" s="831"/>
      <c r="H5497" s="831">
        <v>0.56699999999999995</v>
      </c>
      <c r="I5497" s="831"/>
      <c r="J5497" s="832">
        <v>1.1299999999999999</v>
      </c>
      <c r="K5497" s="832"/>
      <c r="L5497" s="833"/>
    </row>
    <row r="5498" spans="1:12" ht="24" customHeight="1">
      <c r="A5498" s="664" t="s">
        <v>14073</v>
      </c>
      <c r="B5498" s="660" t="s">
        <v>14271</v>
      </c>
      <c r="C5498" s="659" t="s">
        <v>7</v>
      </c>
      <c r="D5498" s="659" t="s">
        <v>11693</v>
      </c>
      <c r="E5498" s="661" t="s">
        <v>18</v>
      </c>
      <c r="F5498" s="831" t="s">
        <v>15440</v>
      </c>
      <c r="G5498" s="831"/>
      <c r="H5498" s="831">
        <v>1.008</v>
      </c>
      <c r="I5498" s="831"/>
      <c r="J5498" s="832">
        <v>8.83</v>
      </c>
      <c r="K5498" s="832"/>
      <c r="L5498" s="833"/>
    </row>
    <row r="5499" spans="1:12" ht="24" customHeight="1">
      <c r="A5499" s="664" t="s">
        <v>14073</v>
      </c>
      <c r="B5499" s="660" t="s">
        <v>14202</v>
      </c>
      <c r="C5499" s="659" t="s">
        <v>7</v>
      </c>
      <c r="D5499" s="659" t="s">
        <v>6259</v>
      </c>
      <c r="E5499" s="661" t="s">
        <v>82</v>
      </c>
      <c r="F5499" s="831" t="s">
        <v>15189</v>
      </c>
      <c r="G5499" s="831"/>
      <c r="H5499" s="831">
        <v>1.7000000000000001E-2</v>
      </c>
      <c r="I5499" s="831"/>
      <c r="J5499" s="832">
        <v>0.08</v>
      </c>
      <c r="K5499" s="832"/>
      <c r="L5499" s="833"/>
    </row>
    <row r="5500" spans="1:12" ht="24" customHeight="1">
      <c r="A5500" s="664" t="s">
        <v>14073</v>
      </c>
      <c r="B5500" s="660" t="s">
        <v>14469</v>
      </c>
      <c r="C5500" s="659" t="s">
        <v>7</v>
      </c>
      <c r="D5500" s="659" t="s">
        <v>9862</v>
      </c>
      <c r="E5500" s="661" t="s">
        <v>21</v>
      </c>
      <c r="F5500" s="831" t="s">
        <v>15439</v>
      </c>
      <c r="G5500" s="831"/>
      <c r="H5500" s="831">
        <v>3.4000000000000002E-2</v>
      </c>
      <c r="I5500" s="831"/>
      <c r="J5500" s="832">
        <v>0.46</v>
      </c>
      <c r="K5500" s="832"/>
      <c r="L5500" s="833"/>
    </row>
    <row r="5501" spans="1:12" ht="24" customHeight="1">
      <c r="A5501" s="664" t="s">
        <v>14073</v>
      </c>
      <c r="B5501" s="660" t="s">
        <v>14470</v>
      </c>
      <c r="C5501" s="659" t="s">
        <v>7</v>
      </c>
      <c r="D5501" s="659" t="s">
        <v>11668</v>
      </c>
      <c r="E5501" s="661" t="s">
        <v>18</v>
      </c>
      <c r="F5501" s="831" t="s">
        <v>15438</v>
      </c>
      <c r="G5501" s="831"/>
      <c r="H5501" s="831">
        <v>0.60499999999999998</v>
      </c>
      <c r="I5501" s="831"/>
      <c r="J5501" s="832">
        <v>3.37</v>
      </c>
      <c r="K5501" s="832"/>
      <c r="L5501" s="833"/>
    </row>
    <row r="5502" spans="1:12" ht="24" customHeight="1">
      <c r="A5502" s="664" t="s">
        <v>14073</v>
      </c>
      <c r="B5502" s="660" t="s">
        <v>14468</v>
      </c>
      <c r="C5502" s="659" t="s">
        <v>7</v>
      </c>
      <c r="D5502" s="659" t="s">
        <v>6900</v>
      </c>
      <c r="E5502" s="661" t="s">
        <v>21</v>
      </c>
      <c r="F5502" s="831" t="s">
        <v>15437</v>
      </c>
      <c r="G5502" s="831"/>
      <c r="H5502" s="831">
        <v>2.5999999999999999E-2</v>
      </c>
      <c r="I5502" s="831"/>
      <c r="J5502" s="832">
        <v>0.28999999999999998</v>
      </c>
      <c r="K5502" s="832"/>
      <c r="L5502" s="833"/>
    </row>
    <row r="5503" spans="1:12" ht="36" customHeight="1">
      <c r="A5503" s="664" t="s">
        <v>14073</v>
      </c>
      <c r="B5503" s="660" t="s">
        <v>14149</v>
      </c>
      <c r="C5503" s="659" t="s">
        <v>7</v>
      </c>
      <c r="D5503" s="659" t="s">
        <v>8090</v>
      </c>
      <c r="E5503" s="661" t="s">
        <v>49</v>
      </c>
      <c r="F5503" s="831" t="s">
        <v>15185</v>
      </c>
      <c r="G5503" s="831"/>
      <c r="H5503" s="831">
        <v>3.4999999999999999E-6</v>
      </c>
      <c r="I5503" s="831"/>
      <c r="J5503" s="832">
        <v>4.7000000000000002E-3</v>
      </c>
      <c r="K5503" s="832"/>
      <c r="L5503" s="833"/>
    </row>
    <row r="5504" spans="1:12" ht="24" customHeight="1">
      <c r="A5504" s="664" t="s">
        <v>14073</v>
      </c>
      <c r="B5504" s="660" t="s">
        <v>14107</v>
      </c>
      <c r="C5504" s="659" t="s">
        <v>7</v>
      </c>
      <c r="D5504" s="659" t="s">
        <v>6262</v>
      </c>
      <c r="E5504" s="661" t="s">
        <v>14106</v>
      </c>
      <c r="F5504" s="831" t="s">
        <v>15186</v>
      </c>
      <c r="G5504" s="831"/>
      <c r="H5504" s="831">
        <v>5.3735699999999997E-2</v>
      </c>
      <c r="I5504" s="831"/>
      <c r="J5504" s="832">
        <v>4.3499999999999997E-2</v>
      </c>
      <c r="K5504" s="832"/>
      <c r="L5504" s="833"/>
    </row>
    <row r="5505" spans="1:12" ht="17.100000000000001" customHeight="1">
      <c r="A5505" s="645"/>
      <c r="B5505" s="643"/>
      <c r="C5505" s="643"/>
      <c r="D5505" s="643"/>
      <c r="E5505" s="643"/>
      <c r="F5505" s="643"/>
      <c r="G5505" s="643"/>
      <c r="H5505" s="643"/>
      <c r="I5505" s="643"/>
      <c r="J5505" s="643" t="s">
        <v>14990</v>
      </c>
      <c r="K5505" s="643"/>
      <c r="L5505" s="646" t="s">
        <v>15436</v>
      </c>
    </row>
    <row r="5506" spans="1:12">
      <c r="A5506" s="827" t="s">
        <v>14094</v>
      </c>
      <c r="B5506" s="828"/>
      <c r="C5506" s="828"/>
      <c r="D5506" s="828"/>
      <c r="E5506" s="828"/>
      <c r="F5506" s="828"/>
      <c r="G5506" s="828"/>
      <c r="H5506" s="828"/>
      <c r="I5506" s="641"/>
      <c r="J5506" s="641"/>
      <c r="K5506" s="641"/>
      <c r="L5506" s="642"/>
    </row>
    <row r="5507" spans="1:12" ht="17.100000000000001" customHeight="1">
      <c r="A5507" s="640" t="s">
        <v>14994</v>
      </c>
      <c r="B5507" s="643" t="s">
        <v>14089</v>
      </c>
      <c r="C5507" s="641" t="s">
        <v>14088</v>
      </c>
      <c r="D5507" s="641" t="s">
        <v>14087</v>
      </c>
      <c r="E5507" s="644" t="s">
        <v>14085</v>
      </c>
      <c r="F5507" s="829" t="s">
        <v>14083</v>
      </c>
      <c r="G5507" s="829"/>
      <c r="H5507" s="829" t="s">
        <v>14993</v>
      </c>
      <c r="I5507" s="829"/>
      <c r="J5507" s="829" t="s">
        <v>14082</v>
      </c>
      <c r="K5507" s="829"/>
      <c r="L5507" s="830"/>
    </row>
    <row r="5508" spans="1:12" ht="24" customHeight="1">
      <c r="A5508" s="664" t="s">
        <v>14073</v>
      </c>
      <c r="B5508" s="660" t="s">
        <v>14095</v>
      </c>
      <c r="C5508" s="659" t="s">
        <v>7</v>
      </c>
      <c r="D5508" s="659" t="s">
        <v>11736</v>
      </c>
      <c r="E5508" s="661" t="s">
        <v>26</v>
      </c>
      <c r="F5508" s="831" t="s">
        <v>14996</v>
      </c>
      <c r="G5508" s="831"/>
      <c r="H5508" s="831">
        <v>1.6422829999999999</v>
      </c>
      <c r="I5508" s="831"/>
      <c r="J5508" s="832">
        <v>1.1659999999999999</v>
      </c>
      <c r="K5508" s="832"/>
      <c r="L5508" s="833"/>
    </row>
    <row r="5509" spans="1:12" ht="17.100000000000001" customHeight="1">
      <c r="A5509" s="645"/>
      <c r="B5509" s="643"/>
      <c r="C5509" s="643"/>
      <c r="D5509" s="643"/>
      <c r="E5509" s="643"/>
      <c r="F5509" s="643"/>
      <c r="G5509" s="643"/>
      <c r="H5509" s="643"/>
      <c r="I5509" s="643"/>
      <c r="J5509" s="643" t="s">
        <v>14990</v>
      </c>
      <c r="K5509" s="643"/>
      <c r="L5509" s="646" t="s">
        <v>15289</v>
      </c>
    </row>
    <row r="5510" spans="1:12">
      <c r="A5510" s="827" t="s">
        <v>14096</v>
      </c>
      <c r="B5510" s="828"/>
      <c r="C5510" s="828"/>
      <c r="D5510" s="828"/>
      <c r="E5510" s="828"/>
      <c r="F5510" s="828"/>
      <c r="G5510" s="828"/>
      <c r="H5510" s="828"/>
      <c r="I5510" s="641"/>
      <c r="J5510" s="641"/>
      <c r="K5510" s="641"/>
      <c r="L5510" s="642"/>
    </row>
    <row r="5511" spans="1:12" ht="17.100000000000001" customHeight="1">
      <c r="A5511" s="640" t="s">
        <v>14994</v>
      </c>
      <c r="B5511" s="643" t="s">
        <v>14089</v>
      </c>
      <c r="C5511" s="641" t="s">
        <v>14088</v>
      </c>
      <c r="D5511" s="641" t="s">
        <v>14087</v>
      </c>
      <c r="E5511" s="644" t="s">
        <v>14085</v>
      </c>
      <c r="F5511" s="829" t="s">
        <v>14083</v>
      </c>
      <c r="G5511" s="829"/>
      <c r="H5511" s="829" t="s">
        <v>14993</v>
      </c>
      <c r="I5511" s="829"/>
      <c r="J5511" s="829" t="s">
        <v>14082</v>
      </c>
      <c r="K5511" s="829"/>
      <c r="L5511" s="830"/>
    </row>
    <row r="5512" spans="1:12" ht="24" customHeight="1">
      <c r="A5512" s="664" t="s">
        <v>14073</v>
      </c>
      <c r="B5512" s="660" t="s">
        <v>14097</v>
      </c>
      <c r="C5512" s="659" t="s">
        <v>7</v>
      </c>
      <c r="D5512" s="659" t="s">
        <v>11676</v>
      </c>
      <c r="E5512" s="661" t="s">
        <v>26</v>
      </c>
      <c r="F5512" s="831" t="s">
        <v>14995</v>
      </c>
      <c r="G5512" s="831"/>
      <c r="H5512" s="831">
        <v>1.6422829999999999</v>
      </c>
      <c r="I5512" s="831"/>
      <c r="J5512" s="832">
        <v>0.115</v>
      </c>
      <c r="K5512" s="832"/>
      <c r="L5512" s="833"/>
    </row>
    <row r="5513" spans="1:12" ht="17.100000000000001" customHeight="1">
      <c r="A5513" s="645"/>
      <c r="B5513" s="643"/>
      <c r="C5513" s="643"/>
      <c r="D5513" s="643"/>
      <c r="E5513" s="643"/>
      <c r="F5513" s="643"/>
      <c r="G5513" s="643"/>
      <c r="H5513" s="643"/>
      <c r="I5513" s="643"/>
      <c r="J5513" s="643" t="s">
        <v>14990</v>
      </c>
      <c r="K5513" s="643"/>
      <c r="L5513" s="646" t="s">
        <v>15211</v>
      </c>
    </row>
    <row r="5514" spans="1:12">
      <c r="A5514" s="827" t="s">
        <v>14100</v>
      </c>
      <c r="B5514" s="828"/>
      <c r="C5514" s="828"/>
      <c r="D5514" s="828"/>
      <c r="E5514" s="828"/>
      <c r="F5514" s="828"/>
      <c r="G5514" s="828"/>
      <c r="H5514" s="828"/>
      <c r="I5514" s="641"/>
      <c r="J5514" s="641"/>
      <c r="K5514" s="641"/>
      <c r="L5514" s="642"/>
    </row>
    <row r="5515" spans="1:12" ht="17.100000000000001" customHeight="1">
      <c r="A5515" s="640" t="s">
        <v>14994</v>
      </c>
      <c r="B5515" s="643" t="s">
        <v>14089</v>
      </c>
      <c r="C5515" s="641" t="s">
        <v>14088</v>
      </c>
      <c r="D5515" s="641" t="s">
        <v>14087</v>
      </c>
      <c r="E5515" s="644" t="s">
        <v>14085</v>
      </c>
      <c r="F5515" s="829" t="s">
        <v>14083</v>
      </c>
      <c r="G5515" s="829"/>
      <c r="H5515" s="829" t="s">
        <v>14993</v>
      </c>
      <c r="I5515" s="829"/>
      <c r="J5515" s="829" t="s">
        <v>14082</v>
      </c>
      <c r="K5515" s="829"/>
      <c r="L5515" s="830"/>
    </row>
    <row r="5516" spans="1:12" ht="24" customHeight="1">
      <c r="A5516" s="664" t="s">
        <v>14073</v>
      </c>
      <c r="B5516" s="660" t="s">
        <v>14103</v>
      </c>
      <c r="C5516" s="659" t="s">
        <v>7</v>
      </c>
      <c r="D5516" s="659" t="s">
        <v>11501</v>
      </c>
      <c r="E5516" s="661" t="s">
        <v>26</v>
      </c>
      <c r="F5516" s="831" t="s">
        <v>14992</v>
      </c>
      <c r="G5516" s="831"/>
      <c r="H5516" s="831">
        <v>1.6422829999999999</v>
      </c>
      <c r="I5516" s="831"/>
      <c r="J5516" s="832">
        <v>3.613</v>
      </c>
      <c r="K5516" s="832"/>
      <c r="L5516" s="833"/>
    </row>
    <row r="5517" spans="1:12" ht="24" customHeight="1">
      <c r="A5517" s="664" t="s">
        <v>14073</v>
      </c>
      <c r="B5517" s="660" t="s">
        <v>14101</v>
      </c>
      <c r="C5517" s="659" t="s">
        <v>7</v>
      </c>
      <c r="D5517" s="659" t="s">
        <v>11582</v>
      </c>
      <c r="E5517" s="661" t="s">
        <v>26</v>
      </c>
      <c r="F5517" s="831" t="s">
        <v>14991</v>
      </c>
      <c r="G5517" s="831"/>
      <c r="H5517" s="831">
        <v>1.6422829999999999</v>
      </c>
      <c r="I5517" s="831"/>
      <c r="J5517" s="832">
        <v>0.57479999999999998</v>
      </c>
      <c r="K5517" s="832"/>
      <c r="L5517" s="833"/>
    </row>
    <row r="5518" spans="1:12" ht="17.100000000000001" customHeight="1">
      <c r="A5518" s="645"/>
      <c r="B5518" s="643"/>
      <c r="C5518" s="643"/>
      <c r="D5518" s="643"/>
      <c r="E5518" s="643"/>
      <c r="F5518" s="643"/>
      <c r="G5518" s="643"/>
      <c r="H5518" s="643"/>
      <c r="I5518" s="643"/>
      <c r="J5518" s="643" t="s">
        <v>14990</v>
      </c>
      <c r="K5518" s="643"/>
      <c r="L5518" s="646" t="s">
        <v>15435</v>
      </c>
    </row>
    <row r="5519" spans="1:12" ht="17.100000000000001" customHeight="1">
      <c r="A5519" s="640" t="s">
        <v>14988</v>
      </c>
      <c r="B5519" s="641"/>
      <c r="C5519" s="641"/>
      <c r="D5519" s="641"/>
      <c r="E5519" s="641"/>
      <c r="F5519" s="641"/>
      <c r="G5519" s="641"/>
      <c r="H5519" s="641"/>
      <c r="I5519" s="641"/>
      <c r="J5519" s="641"/>
      <c r="K5519" s="641"/>
      <c r="L5519" s="642"/>
    </row>
    <row r="5520" spans="1:12" ht="17.100000000000001" customHeight="1">
      <c r="A5520" s="645"/>
      <c r="B5520" s="643"/>
      <c r="C5520" s="643"/>
      <c r="D5520" s="643"/>
      <c r="E5520" s="643"/>
      <c r="F5520" s="643"/>
      <c r="G5520" s="643"/>
      <c r="H5520" s="643"/>
      <c r="I5520" s="643"/>
      <c r="J5520" s="643" t="s">
        <v>14987</v>
      </c>
      <c r="K5520" s="643"/>
      <c r="L5520" s="646" t="s">
        <v>15434</v>
      </c>
    </row>
    <row r="5521" spans="1:12" ht="17.100000000000001" customHeight="1">
      <c r="A5521" s="645"/>
      <c r="B5521" s="643"/>
      <c r="C5521" s="643"/>
      <c r="D5521" s="643"/>
      <c r="E5521" s="643"/>
      <c r="F5521" s="643"/>
      <c r="G5521" s="643"/>
      <c r="H5521" s="643"/>
      <c r="I5521" s="643"/>
      <c r="J5521" s="643" t="s">
        <v>14985</v>
      </c>
      <c r="K5521" s="643" t="s">
        <v>14984</v>
      </c>
      <c r="L5521" s="646" t="s">
        <v>15433</v>
      </c>
    </row>
    <row r="5522" spans="1:12" ht="17.100000000000001" customHeight="1">
      <c r="A5522" s="645"/>
      <c r="B5522" s="643"/>
      <c r="C5522" s="643"/>
      <c r="D5522" s="643"/>
      <c r="E5522" s="643"/>
      <c r="F5522" s="643"/>
      <c r="G5522" s="643"/>
      <c r="H5522" s="643"/>
      <c r="I5522" s="643"/>
      <c r="J5522" s="643" t="s">
        <v>14982</v>
      </c>
      <c r="K5522" s="643"/>
      <c r="L5522" s="646" t="s">
        <v>15432</v>
      </c>
    </row>
    <row r="5523" spans="1:12" ht="17.100000000000001" customHeight="1">
      <c r="A5523" s="645"/>
      <c r="B5523" s="643"/>
      <c r="C5523" s="643"/>
      <c r="D5523" s="643"/>
      <c r="E5523" s="643"/>
      <c r="F5523" s="643"/>
      <c r="G5523" s="643"/>
      <c r="H5523" s="643"/>
      <c r="I5523" s="643"/>
      <c r="J5523" s="643" t="s">
        <v>14980</v>
      </c>
      <c r="K5523" s="643" t="s">
        <v>14873</v>
      </c>
      <c r="L5523" s="646" t="s">
        <v>15431</v>
      </c>
    </row>
    <row r="5524" spans="1:12" ht="17.100000000000001" customHeight="1">
      <c r="A5524" s="645"/>
      <c r="B5524" s="643"/>
      <c r="C5524" s="643"/>
      <c r="D5524" s="643"/>
      <c r="E5524" s="643"/>
      <c r="F5524" s="643"/>
      <c r="G5524" s="643"/>
      <c r="H5524" s="643"/>
      <c r="I5524" s="643"/>
      <c r="J5524" s="643" t="s">
        <v>14978</v>
      </c>
      <c r="K5524" s="643"/>
      <c r="L5524" s="646" t="s">
        <v>15430</v>
      </c>
    </row>
    <row r="5525" spans="1:12" ht="30" customHeight="1">
      <c r="A5525" s="647"/>
      <c r="B5525" s="644"/>
      <c r="C5525" s="644"/>
      <c r="D5525" s="644"/>
      <c r="E5525" s="644"/>
      <c r="F5525" s="644"/>
      <c r="G5525" s="644"/>
      <c r="H5525" s="644"/>
      <c r="I5525" s="644"/>
      <c r="J5525" s="644"/>
      <c r="K5525" s="644"/>
      <c r="L5525" s="648"/>
    </row>
    <row r="5526" spans="1:12" ht="24" customHeight="1">
      <c r="A5526" s="662" t="s">
        <v>15429</v>
      </c>
      <c r="B5526" s="657" t="s">
        <v>14466</v>
      </c>
      <c r="C5526" s="656" t="s">
        <v>7</v>
      </c>
      <c r="D5526" s="656" t="s">
        <v>706</v>
      </c>
      <c r="E5526" s="658" t="s">
        <v>14118</v>
      </c>
      <c r="F5526" s="657"/>
      <c r="G5526" s="657"/>
      <c r="H5526" s="657"/>
      <c r="I5526" s="657"/>
      <c r="J5526" s="657"/>
      <c r="K5526" s="657"/>
      <c r="L5526" s="663"/>
    </row>
    <row r="5527" spans="1:12">
      <c r="A5527" s="827" t="s">
        <v>14098</v>
      </c>
      <c r="B5527" s="828"/>
      <c r="C5527" s="828"/>
      <c r="D5527" s="828"/>
      <c r="E5527" s="828"/>
      <c r="F5527" s="828"/>
      <c r="G5527" s="828"/>
      <c r="H5527" s="828"/>
      <c r="I5527" s="641"/>
      <c r="J5527" s="641"/>
      <c r="K5527" s="641"/>
      <c r="L5527" s="642"/>
    </row>
    <row r="5528" spans="1:12" ht="17.100000000000001" customHeight="1">
      <c r="A5528" s="640" t="s">
        <v>14994</v>
      </c>
      <c r="B5528" s="643" t="s">
        <v>14089</v>
      </c>
      <c r="C5528" s="641" t="s">
        <v>14088</v>
      </c>
      <c r="D5528" s="641" t="s">
        <v>14087</v>
      </c>
      <c r="E5528" s="644" t="s">
        <v>14085</v>
      </c>
      <c r="F5528" s="829" t="s">
        <v>14083</v>
      </c>
      <c r="G5528" s="829"/>
      <c r="H5528" s="829" t="s">
        <v>14993</v>
      </c>
      <c r="I5528" s="829"/>
      <c r="J5528" s="829" t="s">
        <v>14082</v>
      </c>
      <c r="K5528" s="829"/>
      <c r="L5528" s="830"/>
    </row>
    <row r="5529" spans="1:12" ht="24" customHeight="1">
      <c r="A5529" s="664" t="s">
        <v>14073</v>
      </c>
      <c r="B5529" s="660" t="s">
        <v>14319</v>
      </c>
      <c r="C5529" s="659" t="s">
        <v>7</v>
      </c>
      <c r="D5529" s="659" t="s">
        <v>8018</v>
      </c>
      <c r="E5529" s="661" t="s">
        <v>49</v>
      </c>
      <c r="F5529" s="831" t="s">
        <v>15200</v>
      </c>
      <c r="G5529" s="831"/>
      <c r="H5529" s="831">
        <v>5.02E-5</v>
      </c>
      <c r="I5529" s="831"/>
      <c r="J5529" s="832">
        <v>0.60029999999999994</v>
      </c>
      <c r="K5529" s="832"/>
      <c r="L5529" s="833"/>
    </row>
    <row r="5530" spans="1:12" ht="24" customHeight="1">
      <c r="A5530" s="664" t="s">
        <v>14073</v>
      </c>
      <c r="B5530" s="660" t="s">
        <v>14214</v>
      </c>
      <c r="C5530" s="659" t="s">
        <v>7</v>
      </c>
      <c r="D5530" s="659" t="s">
        <v>11569</v>
      </c>
      <c r="E5530" s="661" t="s">
        <v>26</v>
      </c>
      <c r="F5530" s="831" t="s">
        <v>15202</v>
      </c>
      <c r="G5530" s="831"/>
      <c r="H5530" s="831">
        <v>0.53635639999999996</v>
      </c>
      <c r="I5530" s="831"/>
      <c r="J5530" s="832">
        <v>0.35399999999999998</v>
      </c>
      <c r="K5530" s="832"/>
      <c r="L5530" s="833"/>
    </row>
    <row r="5531" spans="1:12" ht="24" customHeight="1">
      <c r="A5531" s="664" t="s">
        <v>14073</v>
      </c>
      <c r="B5531" s="660" t="s">
        <v>14213</v>
      </c>
      <c r="C5531" s="659" t="s">
        <v>7</v>
      </c>
      <c r="D5531" s="659" t="s">
        <v>11595</v>
      </c>
      <c r="E5531" s="661" t="s">
        <v>26</v>
      </c>
      <c r="F5531" s="831" t="s">
        <v>15028</v>
      </c>
      <c r="G5531" s="831"/>
      <c r="H5531" s="831">
        <v>0.53635639999999996</v>
      </c>
      <c r="I5531" s="831"/>
      <c r="J5531" s="832">
        <v>5.4000000000000003E-3</v>
      </c>
      <c r="K5531" s="832"/>
      <c r="L5531" s="833"/>
    </row>
    <row r="5532" spans="1:12" ht="48" customHeight="1">
      <c r="A5532" s="664" t="s">
        <v>14073</v>
      </c>
      <c r="B5532" s="660" t="s">
        <v>14333</v>
      </c>
      <c r="C5532" s="659" t="s">
        <v>7</v>
      </c>
      <c r="D5532" s="659" t="s">
        <v>8841</v>
      </c>
      <c r="E5532" s="661" t="s">
        <v>49</v>
      </c>
      <c r="F5532" s="831" t="s">
        <v>15428</v>
      </c>
      <c r="G5532" s="831"/>
      <c r="H5532" s="831">
        <v>6.9999999999999997E-7</v>
      </c>
      <c r="I5532" s="831"/>
      <c r="J5532" s="832">
        <v>0.22159999999999999</v>
      </c>
      <c r="K5532" s="832"/>
      <c r="L5532" s="833"/>
    </row>
    <row r="5533" spans="1:12" ht="24" customHeight="1">
      <c r="A5533" s="664" t="s">
        <v>14073</v>
      </c>
      <c r="B5533" s="660" t="s">
        <v>14146</v>
      </c>
      <c r="C5533" s="659" t="s">
        <v>7</v>
      </c>
      <c r="D5533" s="659" t="s">
        <v>11575</v>
      </c>
      <c r="E5533" s="661" t="s">
        <v>26</v>
      </c>
      <c r="F5533" s="831" t="s">
        <v>15058</v>
      </c>
      <c r="G5533" s="831"/>
      <c r="H5533" s="831">
        <v>0.65821019999999997</v>
      </c>
      <c r="I5533" s="831"/>
      <c r="J5533" s="832">
        <v>0.6714</v>
      </c>
      <c r="K5533" s="832"/>
      <c r="L5533" s="833"/>
    </row>
    <row r="5534" spans="1:12" ht="24" customHeight="1">
      <c r="A5534" s="664" t="s">
        <v>14073</v>
      </c>
      <c r="B5534" s="660" t="s">
        <v>14145</v>
      </c>
      <c r="C5534" s="659" t="s">
        <v>7</v>
      </c>
      <c r="D5534" s="659" t="s">
        <v>11601</v>
      </c>
      <c r="E5534" s="661" t="s">
        <v>26</v>
      </c>
      <c r="F5534" s="831" t="s">
        <v>15057</v>
      </c>
      <c r="G5534" s="831"/>
      <c r="H5534" s="831">
        <v>0.65821019999999997</v>
      </c>
      <c r="I5534" s="831"/>
      <c r="J5534" s="832">
        <v>0.25009999999999999</v>
      </c>
      <c r="K5534" s="832"/>
      <c r="L5534" s="833"/>
    </row>
    <row r="5535" spans="1:12" ht="17.100000000000001" customHeight="1">
      <c r="A5535" s="645"/>
      <c r="B5535" s="643"/>
      <c r="C5535" s="643"/>
      <c r="D5535" s="643"/>
      <c r="E5535" s="643"/>
      <c r="F5535" s="643"/>
      <c r="G5535" s="643"/>
      <c r="H5535" s="643"/>
      <c r="I5535" s="643"/>
      <c r="J5535" s="643" t="s">
        <v>14990</v>
      </c>
      <c r="K5535" s="643"/>
      <c r="L5535" s="646" t="s">
        <v>15424</v>
      </c>
    </row>
    <row r="5536" spans="1:12">
      <c r="A5536" s="827" t="s">
        <v>14092</v>
      </c>
      <c r="B5536" s="828"/>
      <c r="C5536" s="828"/>
      <c r="D5536" s="828"/>
      <c r="E5536" s="828"/>
      <c r="F5536" s="828"/>
      <c r="G5536" s="828"/>
      <c r="H5536" s="828"/>
      <c r="I5536" s="641"/>
      <c r="J5536" s="641"/>
      <c r="K5536" s="641"/>
      <c r="L5536" s="642"/>
    </row>
    <row r="5537" spans="1:12" ht="17.100000000000001" customHeight="1">
      <c r="A5537" s="640" t="s">
        <v>14994</v>
      </c>
      <c r="B5537" s="643" t="s">
        <v>14089</v>
      </c>
      <c r="C5537" s="641" t="s">
        <v>14088</v>
      </c>
      <c r="D5537" s="641" t="s">
        <v>14087</v>
      </c>
      <c r="E5537" s="644" t="s">
        <v>14085</v>
      </c>
      <c r="F5537" s="829" t="s">
        <v>14083</v>
      </c>
      <c r="G5537" s="829"/>
      <c r="H5537" s="829" t="s">
        <v>14993</v>
      </c>
      <c r="I5537" s="829"/>
      <c r="J5537" s="829" t="s">
        <v>14082</v>
      </c>
      <c r="K5537" s="829"/>
      <c r="L5537" s="830"/>
    </row>
    <row r="5538" spans="1:12" ht="24" customHeight="1">
      <c r="A5538" s="664" t="s">
        <v>14073</v>
      </c>
      <c r="B5538" s="660" t="s">
        <v>14218</v>
      </c>
      <c r="C5538" s="659" t="s">
        <v>7</v>
      </c>
      <c r="D5538" s="659" t="s">
        <v>10165</v>
      </c>
      <c r="E5538" s="661" t="s">
        <v>26</v>
      </c>
      <c r="F5538" s="831" t="s">
        <v>15197</v>
      </c>
      <c r="G5538" s="831"/>
      <c r="H5538" s="831">
        <v>0.53080660000000002</v>
      </c>
      <c r="I5538" s="831"/>
      <c r="J5538" s="832">
        <v>2.7176999999999998</v>
      </c>
      <c r="K5538" s="832"/>
      <c r="L5538" s="833"/>
    </row>
    <row r="5539" spans="1:12" ht="24" customHeight="1">
      <c r="A5539" s="664" t="s">
        <v>14073</v>
      </c>
      <c r="B5539" s="660" t="s">
        <v>14240</v>
      </c>
      <c r="C5539" s="659" t="s">
        <v>7</v>
      </c>
      <c r="D5539" s="659" t="s">
        <v>6640</v>
      </c>
      <c r="E5539" s="661" t="s">
        <v>26</v>
      </c>
      <c r="F5539" s="831" t="s">
        <v>15427</v>
      </c>
      <c r="G5539" s="831"/>
      <c r="H5539" s="831">
        <v>9.0083000000000003E-3</v>
      </c>
      <c r="I5539" s="831"/>
      <c r="J5539" s="832">
        <v>4.9700000000000001E-2</v>
      </c>
      <c r="K5539" s="832"/>
      <c r="L5539" s="833"/>
    </row>
    <row r="5540" spans="1:12" ht="24" customHeight="1">
      <c r="A5540" s="664" t="s">
        <v>14073</v>
      </c>
      <c r="B5540" s="660" t="s">
        <v>14144</v>
      </c>
      <c r="C5540" s="659" t="s">
        <v>7</v>
      </c>
      <c r="D5540" s="659" t="s">
        <v>10168</v>
      </c>
      <c r="E5540" s="661" t="s">
        <v>26</v>
      </c>
      <c r="F5540" s="831" t="s">
        <v>15055</v>
      </c>
      <c r="G5540" s="831"/>
      <c r="H5540" s="831">
        <v>0.66690689999999997</v>
      </c>
      <c r="I5540" s="831"/>
      <c r="J5540" s="832">
        <v>3.4479000000000002</v>
      </c>
      <c r="K5540" s="832"/>
      <c r="L5540" s="833"/>
    </row>
    <row r="5541" spans="1:12" ht="17.100000000000001" customHeight="1">
      <c r="A5541" s="645"/>
      <c r="B5541" s="643"/>
      <c r="C5541" s="643"/>
      <c r="D5541" s="643"/>
      <c r="E5541" s="643"/>
      <c r="F5541" s="643"/>
      <c r="G5541" s="643"/>
      <c r="H5541" s="643"/>
      <c r="I5541" s="643"/>
      <c r="J5541" s="643" t="s">
        <v>14990</v>
      </c>
      <c r="K5541" s="643"/>
      <c r="L5541" s="646" t="s">
        <v>15426</v>
      </c>
    </row>
    <row r="5542" spans="1:12">
      <c r="A5542" s="827" t="s">
        <v>14071</v>
      </c>
      <c r="B5542" s="828"/>
      <c r="C5542" s="828"/>
      <c r="D5542" s="828"/>
      <c r="E5542" s="828"/>
      <c r="F5542" s="828"/>
      <c r="G5542" s="828"/>
      <c r="H5542" s="828"/>
      <c r="I5542" s="641"/>
      <c r="J5542" s="641"/>
      <c r="K5542" s="641"/>
      <c r="L5542" s="642"/>
    </row>
    <row r="5543" spans="1:12" ht="17.100000000000001" customHeight="1">
      <c r="A5543" s="640" t="s">
        <v>14994</v>
      </c>
      <c r="B5543" s="643" t="s">
        <v>14089</v>
      </c>
      <c r="C5543" s="641" t="s">
        <v>14088</v>
      </c>
      <c r="D5543" s="641" t="s">
        <v>14087</v>
      </c>
      <c r="E5543" s="644" t="s">
        <v>14085</v>
      </c>
      <c r="F5543" s="829" t="s">
        <v>14083</v>
      </c>
      <c r="G5543" s="829"/>
      <c r="H5543" s="829" t="s">
        <v>14993</v>
      </c>
      <c r="I5543" s="829"/>
      <c r="J5543" s="829" t="s">
        <v>14082</v>
      </c>
      <c r="K5543" s="829"/>
      <c r="L5543" s="830"/>
    </row>
    <row r="5544" spans="1:12" ht="24" customHeight="1">
      <c r="A5544" s="664" t="s">
        <v>14073</v>
      </c>
      <c r="B5544" s="660" t="s">
        <v>14185</v>
      </c>
      <c r="C5544" s="659" t="s">
        <v>7</v>
      </c>
      <c r="D5544" s="659" t="s">
        <v>6687</v>
      </c>
      <c r="E5544" s="661" t="s">
        <v>82</v>
      </c>
      <c r="F5544" s="831" t="s">
        <v>15177</v>
      </c>
      <c r="G5544" s="831"/>
      <c r="H5544" s="831">
        <v>0.28188180000000002</v>
      </c>
      <c r="I5544" s="831"/>
      <c r="J5544" s="832">
        <v>1.3164</v>
      </c>
      <c r="K5544" s="832"/>
      <c r="L5544" s="833"/>
    </row>
    <row r="5545" spans="1:12" ht="48" customHeight="1">
      <c r="A5545" s="664" t="s">
        <v>14073</v>
      </c>
      <c r="B5545" s="660" t="s">
        <v>14332</v>
      </c>
      <c r="C5545" s="659" t="s">
        <v>7</v>
      </c>
      <c r="D5545" s="659" t="s">
        <v>8831</v>
      </c>
      <c r="E5545" s="661" t="s">
        <v>49</v>
      </c>
      <c r="F5545" s="831" t="s">
        <v>15425</v>
      </c>
      <c r="G5545" s="831"/>
      <c r="H5545" s="831">
        <v>6.9999999999999997E-7</v>
      </c>
      <c r="I5545" s="831"/>
      <c r="J5545" s="832">
        <v>3.5000000000000003E-2</v>
      </c>
      <c r="K5545" s="832"/>
      <c r="L5545" s="833"/>
    </row>
    <row r="5546" spans="1:12" ht="24" customHeight="1">
      <c r="A5546" s="664" t="s">
        <v>14073</v>
      </c>
      <c r="B5546" s="660" t="s">
        <v>14156</v>
      </c>
      <c r="C5546" s="659" t="s">
        <v>7</v>
      </c>
      <c r="D5546" s="659" t="s">
        <v>6686</v>
      </c>
      <c r="E5546" s="661" t="s">
        <v>82</v>
      </c>
      <c r="F5546" s="831" t="s">
        <v>15225</v>
      </c>
      <c r="G5546" s="831"/>
      <c r="H5546" s="831">
        <v>0.1927287</v>
      </c>
      <c r="I5546" s="831"/>
      <c r="J5546" s="832">
        <v>0.74590000000000001</v>
      </c>
      <c r="K5546" s="832"/>
      <c r="L5546" s="833"/>
    </row>
    <row r="5547" spans="1:12" ht="17.100000000000001" customHeight="1">
      <c r="A5547" s="645"/>
      <c r="B5547" s="643"/>
      <c r="C5547" s="643"/>
      <c r="D5547" s="643"/>
      <c r="E5547" s="643"/>
      <c r="F5547" s="643"/>
      <c r="G5547" s="643"/>
      <c r="H5547" s="643"/>
      <c r="I5547" s="643"/>
      <c r="J5547" s="643" t="s">
        <v>14990</v>
      </c>
      <c r="K5547" s="643"/>
      <c r="L5547" s="646" t="s">
        <v>15424</v>
      </c>
    </row>
    <row r="5548" spans="1:12">
      <c r="A5548" s="827" t="s">
        <v>14094</v>
      </c>
      <c r="B5548" s="828"/>
      <c r="C5548" s="828"/>
      <c r="D5548" s="828"/>
      <c r="E5548" s="828"/>
      <c r="F5548" s="828"/>
      <c r="G5548" s="828"/>
      <c r="H5548" s="828"/>
      <c r="I5548" s="641"/>
      <c r="J5548" s="641"/>
      <c r="K5548" s="641"/>
      <c r="L5548" s="642"/>
    </row>
    <row r="5549" spans="1:12" ht="17.100000000000001" customHeight="1">
      <c r="A5549" s="640" t="s">
        <v>14994</v>
      </c>
      <c r="B5549" s="643" t="s">
        <v>14089</v>
      </c>
      <c r="C5549" s="641" t="s">
        <v>14088</v>
      </c>
      <c r="D5549" s="641" t="s">
        <v>14087</v>
      </c>
      <c r="E5549" s="644" t="s">
        <v>14085</v>
      </c>
      <c r="F5549" s="829" t="s">
        <v>14083</v>
      </c>
      <c r="G5549" s="829"/>
      <c r="H5549" s="829" t="s">
        <v>14993</v>
      </c>
      <c r="I5549" s="829"/>
      <c r="J5549" s="829" t="s">
        <v>14082</v>
      </c>
      <c r="K5549" s="829"/>
      <c r="L5549" s="830"/>
    </row>
    <row r="5550" spans="1:12" ht="24" customHeight="1">
      <c r="A5550" s="664" t="s">
        <v>14073</v>
      </c>
      <c r="B5550" s="660" t="s">
        <v>14095</v>
      </c>
      <c r="C5550" s="659" t="s">
        <v>7</v>
      </c>
      <c r="D5550" s="659" t="s">
        <v>11736</v>
      </c>
      <c r="E5550" s="661" t="s">
        <v>26</v>
      </c>
      <c r="F5550" s="831" t="s">
        <v>14996</v>
      </c>
      <c r="G5550" s="831"/>
      <c r="H5550" s="831">
        <v>1.1945665999999999</v>
      </c>
      <c r="I5550" s="831"/>
      <c r="J5550" s="832">
        <v>0.84809999999999997</v>
      </c>
      <c r="K5550" s="832"/>
      <c r="L5550" s="833"/>
    </row>
    <row r="5551" spans="1:12" ht="17.100000000000001" customHeight="1">
      <c r="A5551" s="645"/>
      <c r="B5551" s="643"/>
      <c r="C5551" s="643"/>
      <c r="D5551" s="643"/>
      <c r="E5551" s="643"/>
      <c r="F5551" s="643"/>
      <c r="G5551" s="643"/>
      <c r="H5551" s="643"/>
      <c r="I5551" s="643"/>
      <c r="J5551" s="643" t="s">
        <v>14990</v>
      </c>
      <c r="K5551" s="643"/>
      <c r="L5551" s="646" t="s">
        <v>15423</v>
      </c>
    </row>
    <row r="5552" spans="1:12">
      <c r="A5552" s="827" t="s">
        <v>14096</v>
      </c>
      <c r="B5552" s="828"/>
      <c r="C5552" s="828"/>
      <c r="D5552" s="828"/>
      <c r="E5552" s="828"/>
      <c r="F5552" s="828"/>
      <c r="G5552" s="828"/>
      <c r="H5552" s="828"/>
      <c r="I5552" s="641"/>
      <c r="J5552" s="641"/>
      <c r="K5552" s="641"/>
      <c r="L5552" s="642"/>
    </row>
    <row r="5553" spans="1:12" ht="17.100000000000001" customHeight="1">
      <c r="A5553" s="640" t="s">
        <v>14994</v>
      </c>
      <c r="B5553" s="643" t="s">
        <v>14089</v>
      </c>
      <c r="C5553" s="641" t="s">
        <v>14088</v>
      </c>
      <c r="D5553" s="641" t="s">
        <v>14087</v>
      </c>
      <c r="E5553" s="644" t="s">
        <v>14085</v>
      </c>
      <c r="F5553" s="829" t="s">
        <v>14083</v>
      </c>
      <c r="G5553" s="829"/>
      <c r="H5553" s="829" t="s">
        <v>14993</v>
      </c>
      <c r="I5553" s="829"/>
      <c r="J5553" s="829" t="s">
        <v>14082</v>
      </c>
      <c r="K5553" s="829"/>
      <c r="L5553" s="830"/>
    </row>
    <row r="5554" spans="1:12" ht="24" customHeight="1">
      <c r="A5554" s="664" t="s">
        <v>14073</v>
      </c>
      <c r="B5554" s="660" t="s">
        <v>14097</v>
      </c>
      <c r="C5554" s="659" t="s">
        <v>7</v>
      </c>
      <c r="D5554" s="659" t="s">
        <v>11676</v>
      </c>
      <c r="E5554" s="661" t="s">
        <v>26</v>
      </c>
      <c r="F5554" s="831" t="s">
        <v>14995</v>
      </c>
      <c r="G5554" s="831"/>
      <c r="H5554" s="831">
        <v>1.1945665999999999</v>
      </c>
      <c r="I5554" s="831"/>
      <c r="J5554" s="832">
        <v>8.3599999999999994E-2</v>
      </c>
      <c r="K5554" s="832"/>
      <c r="L5554" s="833"/>
    </row>
    <row r="5555" spans="1:12" ht="17.100000000000001" customHeight="1">
      <c r="A5555" s="645"/>
      <c r="B5555" s="643"/>
      <c r="C5555" s="643"/>
      <c r="D5555" s="643"/>
      <c r="E5555" s="643"/>
      <c r="F5555" s="643"/>
      <c r="G5555" s="643"/>
      <c r="H5555" s="643"/>
      <c r="I5555" s="643"/>
      <c r="J5555" s="643" t="s">
        <v>14990</v>
      </c>
      <c r="K5555" s="643"/>
      <c r="L5555" s="646" t="s">
        <v>15422</v>
      </c>
    </row>
    <row r="5556" spans="1:12">
      <c r="A5556" s="827" t="s">
        <v>14100</v>
      </c>
      <c r="B5556" s="828"/>
      <c r="C5556" s="828"/>
      <c r="D5556" s="828"/>
      <c r="E5556" s="828"/>
      <c r="F5556" s="828"/>
      <c r="G5556" s="828"/>
      <c r="H5556" s="828"/>
      <c r="I5556" s="641"/>
      <c r="J5556" s="641"/>
      <c r="K5556" s="641"/>
      <c r="L5556" s="642"/>
    </row>
    <row r="5557" spans="1:12" ht="17.100000000000001" customHeight="1">
      <c r="A5557" s="640" t="s">
        <v>14994</v>
      </c>
      <c r="B5557" s="643" t="s">
        <v>14089</v>
      </c>
      <c r="C5557" s="641" t="s">
        <v>14088</v>
      </c>
      <c r="D5557" s="641" t="s">
        <v>14087</v>
      </c>
      <c r="E5557" s="644" t="s">
        <v>14085</v>
      </c>
      <c r="F5557" s="829" t="s">
        <v>14083</v>
      </c>
      <c r="G5557" s="829"/>
      <c r="H5557" s="829" t="s">
        <v>14993</v>
      </c>
      <c r="I5557" s="829"/>
      <c r="J5557" s="829" t="s">
        <v>14082</v>
      </c>
      <c r="K5557" s="829"/>
      <c r="L5557" s="830"/>
    </row>
    <row r="5558" spans="1:12" ht="24" customHeight="1">
      <c r="A5558" s="664" t="s">
        <v>14073</v>
      </c>
      <c r="B5558" s="660" t="s">
        <v>14103</v>
      </c>
      <c r="C5558" s="659" t="s">
        <v>7</v>
      </c>
      <c r="D5558" s="659" t="s">
        <v>11501</v>
      </c>
      <c r="E5558" s="661" t="s">
        <v>26</v>
      </c>
      <c r="F5558" s="831" t="s">
        <v>14992</v>
      </c>
      <c r="G5558" s="831"/>
      <c r="H5558" s="831">
        <v>1.1945665999999999</v>
      </c>
      <c r="I5558" s="831"/>
      <c r="J5558" s="832">
        <v>2.6280000000000001</v>
      </c>
      <c r="K5558" s="832"/>
      <c r="L5558" s="833"/>
    </row>
    <row r="5559" spans="1:12" ht="24" customHeight="1">
      <c r="A5559" s="664" t="s">
        <v>14073</v>
      </c>
      <c r="B5559" s="660" t="s">
        <v>14101</v>
      </c>
      <c r="C5559" s="659" t="s">
        <v>7</v>
      </c>
      <c r="D5559" s="659" t="s">
        <v>11582</v>
      </c>
      <c r="E5559" s="661" t="s">
        <v>26</v>
      </c>
      <c r="F5559" s="831" t="s">
        <v>14991</v>
      </c>
      <c r="G5559" s="831"/>
      <c r="H5559" s="831">
        <v>1.1945665999999999</v>
      </c>
      <c r="I5559" s="831"/>
      <c r="J5559" s="832">
        <v>0.41810000000000003</v>
      </c>
      <c r="K5559" s="832"/>
      <c r="L5559" s="833"/>
    </row>
    <row r="5560" spans="1:12" ht="17.100000000000001" customHeight="1">
      <c r="A5560" s="645"/>
      <c r="B5560" s="643"/>
      <c r="C5560" s="643"/>
      <c r="D5560" s="643"/>
      <c r="E5560" s="643"/>
      <c r="F5560" s="643"/>
      <c r="G5560" s="643"/>
      <c r="H5560" s="643"/>
      <c r="I5560" s="643"/>
      <c r="J5560" s="643" t="s">
        <v>14990</v>
      </c>
      <c r="K5560" s="643"/>
      <c r="L5560" s="646" t="s">
        <v>15421</v>
      </c>
    </row>
    <row r="5561" spans="1:12" ht="17.100000000000001" customHeight="1">
      <c r="A5561" s="640" t="s">
        <v>14988</v>
      </c>
      <c r="B5561" s="641"/>
      <c r="C5561" s="641"/>
      <c r="D5561" s="641"/>
      <c r="E5561" s="641"/>
      <c r="F5561" s="641"/>
      <c r="G5561" s="641"/>
      <c r="H5561" s="641"/>
      <c r="I5561" s="641"/>
      <c r="J5561" s="641"/>
      <c r="K5561" s="641"/>
      <c r="L5561" s="642"/>
    </row>
    <row r="5562" spans="1:12" ht="17.100000000000001" customHeight="1">
      <c r="A5562" s="645"/>
      <c r="B5562" s="643"/>
      <c r="C5562" s="643"/>
      <c r="D5562" s="643"/>
      <c r="E5562" s="643"/>
      <c r="F5562" s="643"/>
      <c r="G5562" s="643"/>
      <c r="H5562" s="643"/>
      <c r="I5562" s="643"/>
      <c r="J5562" s="643" t="s">
        <v>14987</v>
      </c>
      <c r="K5562" s="643"/>
      <c r="L5562" s="646" t="s">
        <v>15420</v>
      </c>
    </row>
    <row r="5563" spans="1:12" ht="17.100000000000001" customHeight="1">
      <c r="A5563" s="645"/>
      <c r="B5563" s="643"/>
      <c r="C5563" s="643"/>
      <c r="D5563" s="643"/>
      <c r="E5563" s="643"/>
      <c r="F5563" s="643"/>
      <c r="G5563" s="643"/>
      <c r="H5563" s="643"/>
      <c r="I5563" s="643"/>
      <c r="J5563" s="643" t="s">
        <v>14985</v>
      </c>
      <c r="K5563" s="643" t="s">
        <v>14984</v>
      </c>
      <c r="L5563" s="646" t="s">
        <v>15419</v>
      </c>
    </row>
    <row r="5564" spans="1:12" ht="17.100000000000001" customHeight="1">
      <c r="A5564" s="645"/>
      <c r="B5564" s="643"/>
      <c r="C5564" s="643"/>
      <c r="D5564" s="643"/>
      <c r="E5564" s="643"/>
      <c r="F5564" s="643"/>
      <c r="G5564" s="643"/>
      <c r="H5564" s="643"/>
      <c r="I5564" s="643"/>
      <c r="J5564" s="643" t="s">
        <v>14982</v>
      </c>
      <c r="K5564" s="643"/>
      <c r="L5564" s="646" t="s">
        <v>15418</v>
      </c>
    </row>
    <row r="5565" spans="1:12" ht="17.100000000000001" customHeight="1">
      <c r="A5565" s="645"/>
      <c r="B5565" s="643"/>
      <c r="C5565" s="643"/>
      <c r="D5565" s="643"/>
      <c r="E5565" s="643"/>
      <c r="F5565" s="643"/>
      <c r="G5565" s="643"/>
      <c r="H5565" s="643"/>
      <c r="I5565" s="643"/>
      <c r="J5565" s="643" t="s">
        <v>14980</v>
      </c>
      <c r="K5565" s="643" t="s">
        <v>14873</v>
      </c>
      <c r="L5565" s="646" t="s">
        <v>15417</v>
      </c>
    </row>
    <row r="5566" spans="1:12" ht="17.100000000000001" customHeight="1">
      <c r="A5566" s="645"/>
      <c r="B5566" s="643"/>
      <c r="C5566" s="643"/>
      <c r="D5566" s="643"/>
      <c r="E5566" s="643"/>
      <c r="F5566" s="643"/>
      <c r="G5566" s="643"/>
      <c r="H5566" s="643"/>
      <c r="I5566" s="643"/>
      <c r="J5566" s="643" t="s">
        <v>14978</v>
      </c>
      <c r="K5566" s="643"/>
      <c r="L5566" s="646" t="s">
        <v>15416</v>
      </c>
    </row>
    <row r="5567" spans="1:12" ht="30" customHeight="1">
      <c r="A5567" s="647"/>
      <c r="B5567" s="644"/>
      <c r="C5567" s="644"/>
      <c r="D5567" s="644"/>
      <c r="E5567" s="644"/>
      <c r="F5567" s="644"/>
      <c r="G5567" s="644"/>
      <c r="H5567" s="644"/>
      <c r="I5567" s="644"/>
      <c r="J5567" s="644"/>
      <c r="K5567" s="644"/>
      <c r="L5567" s="648"/>
    </row>
    <row r="5568" spans="1:12" ht="24" customHeight="1">
      <c r="A5568" s="662" t="s">
        <v>15415</v>
      </c>
      <c r="B5568" s="657" t="s">
        <v>14464</v>
      </c>
      <c r="C5568" s="656" t="s">
        <v>7</v>
      </c>
      <c r="D5568" s="656" t="s">
        <v>10657</v>
      </c>
      <c r="E5568" s="658" t="s">
        <v>14183</v>
      </c>
      <c r="F5568" s="657"/>
      <c r="G5568" s="657"/>
      <c r="H5568" s="657"/>
      <c r="I5568" s="657"/>
      <c r="J5568" s="657"/>
      <c r="K5568" s="657"/>
      <c r="L5568" s="663"/>
    </row>
    <row r="5569" spans="1:12">
      <c r="A5569" s="827" t="s">
        <v>14098</v>
      </c>
      <c r="B5569" s="828"/>
      <c r="C5569" s="828"/>
      <c r="D5569" s="828"/>
      <c r="E5569" s="828"/>
      <c r="F5569" s="828"/>
      <c r="G5569" s="828"/>
      <c r="H5569" s="828"/>
      <c r="I5569" s="641"/>
      <c r="J5569" s="641"/>
      <c r="K5569" s="641"/>
      <c r="L5569" s="642"/>
    </row>
    <row r="5570" spans="1:12" ht="17.100000000000001" customHeight="1">
      <c r="A5570" s="640" t="s">
        <v>14994</v>
      </c>
      <c r="B5570" s="643" t="s">
        <v>14089</v>
      </c>
      <c r="C5570" s="641" t="s">
        <v>14088</v>
      </c>
      <c r="D5570" s="641" t="s">
        <v>14087</v>
      </c>
      <c r="E5570" s="644" t="s">
        <v>14085</v>
      </c>
      <c r="F5570" s="829" t="s">
        <v>14083</v>
      </c>
      <c r="G5570" s="829"/>
      <c r="H5570" s="829" t="s">
        <v>14993</v>
      </c>
      <c r="I5570" s="829"/>
      <c r="J5570" s="829" t="s">
        <v>14082</v>
      </c>
      <c r="K5570" s="829"/>
      <c r="L5570" s="830"/>
    </row>
    <row r="5571" spans="1:12" ht="24" customHeight="1">
      <c r="A5571" s="664" t="s">
        <v>14073</v>
      </c>
      <c r="B5571" s="660" t="s">
        <v>14146</v>
      </c>
      <c r="C5571" s="659" t="s">
        <v>7</v>
      </c>
      <c r="D5571" s="659" t="s">
        <v>11575</v>
      </c>
      <c r="E5571" s="661" t="s">
        <v>26</v>
      </c>
      <c r="F5571" s="831" t="s">
        <v>15058</v>
      </c>
      <c r="G5571" s="831"/>
      <c r="H5571" s="831">
        <v>8.4721400000000002E-2</v>
      </c>
      <c r="I5571" s="831"/>
      <c r="J5571" s="832">
        <v>8.6400000000000005E-2</v>
      </c>
      <c r="K5571" s="832"/>
      <c r="L5571" s="833"/>
    </row>
    <row r="5572" spans="1:12" ht="24" customHeight="1">
      <c r="A5572" s="664" t="s">
        <v>14073</v>
      </c>
      <c r="B5572" s="660" t="s">
        <v>14145</v>
      </c>
      <c r="C5572" s="659" t="s">
        <v>7</v>
      </c>
      <c r="D5572" s="659" t="s">
        <v>11601</v>
      </c>
      <c r="E5572" s="661" t="s">
        <v>26</v>
      </c>
      <c r="F5572" s="831" t="s">
        <v>15057</v>
      </c>
      <c r="G5572" s="831"/>
      <c r="H5572" s="831">
        <v>8.4721400000000002E-2</v>
      </c>
      <c r="I5572" s="831"/>
      <c r="J5572" s="832">
        <v>3.2199999999999999E-2</v>
      </c>
      <c r="K5572" s="832"/>
      <c r="L5572" s="833"/>
    </row>
    <row r="5573" spans="1:12" ht="24" customHeight="1">
      <c r="A5573" s="664" t="s">
        <v>14073</v>
      </c>
      <c r="B5573" s="660" t="s">
        <v>14102</v>
      </c>
      <c r="C5573" s="659" t="s">
        <v>7</v>
      </c>
      <c r="D5573" s="659" t="s">
        <v>11571</v>
      </c>
      <c r="E5573" s="661" t="s">
        <v>26</v>
      </c>
      <c r="F5573" s="831" t="s">
        <v>15001</v>
      </c>
      <c r="G5573" s="831"/>
      <c r="H5573" s="831">
        <v>0.42061680000000001</v>
      </c>
      <c r="I5573" s="831"/>
      <c r="J5573" s="832">
        <v>0.40379999999999999</v>
      </c>
      <c r="K5573" s="832"/>
      <c r="L5573" s="833"/>
    </row>
    <row r="5574" spans="1:12" ht="24" customHeight="1">
      <c r="A5574" s="664" t="s">
        <v>14073</v>
      </c>
      <c r="B5574" s="660" t="s">
        <v>14099</v>
      </c>
      <c r="C5574" s="659" t="s">
        <v>7</v>
      </c>
      <c r="D5574" s="659" t="s">
        <v>11597</v>
      </c>
      <c r="E5574" s="661" t="s">
        <v>26</v>
      </c>
      <c r="F5574" s="831" t="s">
        <v>15000</v>
      </c>
      <c r="G5574" s="831"/>
      <c r="H5574" s="831">
        <v>0.42061680000000001</v>
      </c>
      <c r="I5574" s="831"/>
      <c r="J5574" s="832">
        <v>0.21029999999999999</v>
      </c>
      <c r="K5574" s="832"/>
      <c r="L5574" s="833"/>
    </row>
    <row r="5575" spans="1:12" ht="17.100000000000001" customHeight="1">
      <c r="A5575" s="645"/>
      <c r="B5575" s="643"/>
      <c r="C5575" s="643"/>
      <c r="D5575" s="643"/>
      <c r="E5575" s="643"/>
      <c r="F5575" s="643"/>
      <c r="G5575" s="643"/>
      <c r="H5575" s="643"/>
      <c r="I5575" s="643"/>
      <c r="J5575" s="643" t="s">
        <v>14990</v>
      </c>
      <c r="K5575" s="643"/>
      <c r="L5575" s="646" t="s">
        <v>15414</v>
      </c>
    </row>
    <row r="5576" spans="1:12">
      <c r="A5576" s="827" t="s">
        <v>14092</v>
      </c>
      <c r="B5576" s="828"/>
      <c r="C5576" s="828"/>
      <c r="D5576" s="828"/>
      <c r="E5576" s="828"/>
      <c r="F5576" s="828"/>
      <c r="G5576" s="828"/>
      <c r="H5576" s="828"/>
      <c r="I5576" s="641"/>
      <c r="J5576" s="641"/>
      <c r="K5576" s="641"/>
      <c r="L5576" s="642"/>
    </row>
    <row r="5577" spans="1:12" ht="17.100000000000001" customHeight="1">
      <c r="A5577" s="640" t="s">
        <v>14994</v>
      </c>
      <c r="B5577" s="643" t="s">
        <v>14089</v>
      </c>
      <c r="C5577" s="641" t="s">
        <v>14088</v>
      </c>
      <c r="D5577" s="641" t="s">
        <v>14087</v>
      </c>
      <c r="E5577" s="644" t="s">
        <v>14085</v>
      </c>
      <c r="F5577" s="829" t="s">
        <v>14083</v>
      </c>
      <c r="G5577" s="829"/>
      <c r="H5577" s="829" t="s">
        <v>14993</v>
      </c>
      <c r="I5577" s="829"/>
      <c r="J5577" s="829" t="s">
        <v>14082</v>
      </c>
      <c r="K5577" s="829"/>
      <c r="L5577" s="830"/>
    </row>
    <row r="5578" spans="1:12" ht="24" customHeight="1">
      <c r="A5578" s="664" t="s">
        <v>14073</v>
      </c>
      <c r="B5578" s="660" t="s">
        <v>14296</v>
      </c>
      <c r="C5578" s="659" t="s">
        <v>7</v>
      </c>
      <c r="D5578" s="659" t="s">
        <v>5471</v>
      </c>
      <c r="E5578" s="661" t="s">
        <v>26</v>
      </c>
      <c r="F5578" s="831" t="s">
        <v>15413</v>
      </c>
      <c r="G5578" s="831"/>
      <c r="H5578" s="831">
        <v>8.5462499999999997E-2</v>
      </c>
      <c r="I5578" s="831"/>
      <c r="J5578" s="832">
        <v>0.5726</v>
      </c>
      <c r="K5578" s="832"/>
      <c r="L5578" s="833"/>
    </row>
    <row r="5579" spans="1:12" ht="24" customHeight="1">
      <c r="A5579" s="664" t="s">
        <v>14073</v>
      </c>
      <c r="B5579" s="660" t="s">
        <v>14258</v>
      </c>
      <c r="C5579" s="659" t="s">
        <v>7</v>
      </c>
      <c r="D5579" s="659" t="s">
        <v>7962</v>
      </c>
      <c r="E5579" s="661" t="s">
        <v>26</v>
      </c>
      <c r="F5579" s="831" t="s">
        <v>15412</v>
      </c>
      <c r="G5579" s="831"/>
      <c r="H5579" s="831">
        <v>0.42711690000000002</v>
      </c>
      <c r="I5579" s="831"/>
      <c r="J5579" s="832">
        <v>3.1436000000000002</v>
      </c>
      <c r="K5579" s="832"/>
      <c r="L5579" s="833"/>
    </row>
    <row r="5580" spans="1:12" ht="17.100000000000001" customHeight="1">
      <c r="A5580" s="645"/>
      <c r="B5580" s="643"/>
      <c r="C5580" s="643"/>
      <c r="D5580" s="643"/>
      <c r="E5580" s="643"/>
      <c r="F5580" s="643"/>
      <c r="G5580" s="643"/>
      <c r="H5580" s="643"/>
      <c r="I5580" s="643"/>
      <c r="J5580" s="643" t="s">
        <v>14990</v>
      </c>
      <c r="K5580" s="643"/>
      <c r="L5580" s="646" t="s">
        <v>15411</v>
      </c>
    </row>
    <row r="5581" spans="1:12">
      <c r="A5581" s="827" t="s">
        <v>14071</v>
      </c>
      <c r="B5581" s="828"/>
      <c r="C5581" s="828"/>
      <c r="D5581" s="828"/>
      <c r="E5581" s="828"/>
      <c r="F5581" s="828"/>
      <c r="G5581" s="828"/>
      <c r="H5581" s="828"/>
      <c r="I5581" s="641"/>
      <c r="J5581" s="641"/>
      <c r="K5581" s="641"/>
      <c r="L5581" s="642"/>
    </row>
    <row r="5582" spans="1:12" ht="17.100000000000001" customHeight="1">
      <c r="A5582" s="640" t="s">
        <v>14994</v>
      </c>
      <c r="B5582" s="643" t="s">
        <v>14089</v>
      </c>
      <c r="C5582" s="641" t="s">
        <v>14088</v>
      </c>
      <c r="D5582" s="641" t="s">
        <v>14087</v>
      </c>
      <c r="E5582" s="644" t="s">
        <v>14085</v>
      </c>
      <c r="F5582" s="829" t="s">
        <v>14083</v>
      </c>
      <c r="G5582" s="829"/>
      <c r="H5582" s="829" t="s">
        <v>14993</v>
      </c>
      <c r="I5582" s="829"/>
      <c r="J5582" s="829" t="s">
        <v>14082</v>
      </c>
      <c r="K5582" s="829"/>
      <c r="L5582" s="830"/>
    </row>
    <row r="5583" spans="1:12" ht="48" customHeight="1">
      <c r="A5583" s="664" t="s">
        <v>14073</v>
      </c>
      <c r="B5583" s="660" t="s">
        <v>14462</v>
      </c>
      <c r="C5583" s="659" t="s">
        <v>7</v>
      </c>
      <c r="D5583" s="659" t="s">
        <v>5600</v>
      </c>
      <c r="E5583" s="661" t="s">
        <v>21</v>
      </c>
      <c r="F5583" s="831" t="s">
        <v>15410</v>
      </c>
      <c r="G5583" s="831"/>
      <c r="H5583" s="831">
        <v>1.5</v>
      </c>
      <c r="I5583" s="831"/>
      <c r="J5583" s="832">
        <v>22.44</v>
      </c>
      <c r="K5583" s="832"/>
      <c r="L5583" s="833"/>
    </row>
    <row r="5584" spans="1:12" ht="17.100000000000001" customHeight="1">
      <c r="A5584" s="645"/>
      <c r="B5584" s="643"/>
      <c r="C5584" s="643"/>
      <c r="D5584" s="643"/>
      <c r="E5584" s="643"/>
      <c r="F5584" s="643"/>
      <c r="G5584" s="643"/>
      <c r="H5584" s="643"/>
      <c r="I5584" s="643"/>
      <c r="J5584" s="643" t="s">
        <v>14990</v>
      </c>
      <c r="K5584" s="643"/>
      <c r="L5584" s="646" t="s">
        <v>15409</v>
      </c>
    </row>
    <row r="5585" spans="1:12">
      <c r="A5585" s="827" t="s">
        <v>14094</v>
      </c>
      <c r="B5585" s="828"/>
      <c r="C5585" s="828"/>
      <c r="D5585" s="828"/>
      <c r="E5585" s="828"/>
      <c r="F5585" s="828"/>
      <c r="G5585" s="828"/>
      <c r="H5585" s="828"/>
      <c r="I5585" s="641"/>
      <c r="J5585" s="641"/>
      <c r="K5585" s="641"/>
      <c r="L5585" s="642"/>
    </row>
    <row r="5586" spans="1:12" ht="17.100000000000001" customHeight="1">
      <c r="A5586" s="640" t="s">
        <v>14994</v>
      </c>
      <c r="B5586" s="643" t="s">
        <v>14089</v>
      </c>
      <c r="C5586" s="641" t="s">
        <v>14088</v>
      </c>
      <c r="D5586" s="641" t="s">
        <v>14087</v>
      </c>
      <c r="E5586" s="644" t="s">
        <v>14085</v>
      </c>
      <c r="F5586" s="829" t="s">
        <v>14083</v>
      </c>
      <c r="G5586" s="829"/>
      <c r="H5586" s="829" t="s">
        <v>14993</v>
      </c>
      <c r="I5586" s="829"/>
      <c r="J5586" s="829" t="s">
        <v>14082</v>
      </c>
      <c r="K5586" s="829"/>
      <c r="L5586" s="830"/>
    </row>
    <row r="5587" spans="1:12" ht="24" customHeight="1">
      <c r="A5587" s="664" t="s">
        <v>14073</v>
      </c>
      <c r="B5587" s="660" t="s">
        <v>14095</v>
      </c>
      <c r="C5587" s="659" t="s">
        <v>7</v>
      </c>
      <c r="D5587" s="659" t="s">
        <v>11736</v>
      </c>
      <c r="E5587" s="661" t="s">
        <v>26</v>
      </c>
      <c r="F5587" s="831" t="s">
        <v>14996</v>
      </c>
      <c r="G5587" s="831"/>
      <c r="H5587" s="831">
        <v>0.50533819999999996</v>
      </c>
      <c r="I5587" s="831"/>
      <c r="J5587" s="832">
        <v>0.35880000000000001</v>
      </c>
      <c r="K5587" s="832"/>
      <c r="L5587" s="833"/>
    </row>
    <row r="5588" spans="1:12" ht="17.100000000000001" customHeight="1">
      <c r="A5588" s="645"/>
      <c r="B5588" s="643"/>
      <c r="C5588" s="643"/>
      <c r="D5588" s="643"/>
      <c r="E5588" s="643"/>
      <c r="F5588" s="643"/>
      <c r="G5588" s="643"/>
      <c r="H5588" s="643"/>
      <c r="I5588" s="643"/>
      <c r="J5588" s="643" t="s">
        <v>14990</v>
      </c>
      <c r="K5588" s="643"/>
      <c r="L5588" s="646" t="s">
        <v>15151</v>
      </c>
    </row>
    <row r="5589" spans="1:12">
      <c r="A5589" s="827" t="s">
        <v>14096</v>
      </c>
      <c r="B5589" s="828"/>
      <c r="C5589" s="828"/>
      <c r="D5589" s="828"/>
      <c r="E5589" s="828"/>
      <c r="F5589" s="828"/>
      <c r="G5589" s="828"/>
      <c r="H5589" s="828"/>
      <c r="I5589" s="641"/>
      <c r="J5589" s="641"/>
      <c r="K5589" s="641"/>
      <c r="L5589" s="642"/>
    </row>
    <row r="5590" spans="1:12" ht="17.100000000000001" customHeight="1">
      <c r="A5590" s="640" t="s">
        <v>14994</v>
      </c>
      <c r="B5590" s="643" t="s">
        <v>14089</v>
      </c>
      <c r="C5590" s="641" t="s">
        <v>14088</v>
      </c>
      <c r="D5590" s="641" t="s">
        <v>14087</v>
      </c>
      <c r="E5590" s="644" t="s">
        <v>14085</v>
      </c>
      <c r="F5590" s="829" t="s">
        <v>14083</v>
      </c>
      <c r="G5590" s="829"/>
      <c r="H5590" s="829" t="s">
        <v>14993</v>
      </c>
      <c r="I5590" s="829"/>
      <c r="J5590" s="829" t="s">
        <v>14082</v>
      </c>
      <c r="K5590" s="829"/>
      <c r="L5590" s="830"/>
    </row>
    <row r="5591" spans="1:12" ht="24" customHeight="1">
      <c r="A5591" s="664" t="s">
        <v>14073</v>
      </c>
      <c r="B5591" s="660" t="s">
        <v>14097</v>
      </c>
      <c r="C5591" s="659" t="s">
        <v>7</v>
      </c>
      <c r="D5591" s="659" t="s">
        <v>11676</v>
      </c>
      <c r="E5591" s="661" t="s">
        <v>26</v>
      </c>
      <c r="F5591" s="831" t="s">
        <v>14995</v>
      </c>
      <c r="G5591" s="831"/>
      <c r="H5591" s="831">
        <v>0.50533819999999996</v>
      </c>
      <c r="I5591" s="831"/>
      <c r="J5591" s="832">
        <v>3.5400000000000001E-2</v>
      </c>
      <c r="K5591" s="832"/>
      <c r="L5591" s="833"/>
    </row>
    <row r="5592" spans="1:12" ht="17.100000000000001" customHeight="1">
      <c r="A5592" s="645"/>
      <c r="B5592" s="643"/>
      <c r="C5592" s="643"/>
      <c r="D5592" s="643"/>
      <c r="E5592" s="643"/>
      <c r="F5592" s="643"/>
      <c r="G5592" s="643"/>
      <c r="H5592" s="643"/>
      <c r="I5592" s="643"/>
      <c r="J5592" s="643" t="s">
        <v>14990</v>
      </c>
      <c r="K5592" s="643"/>
      <c r="L5592" s="646" t="s">
        <v>15150</v>
      </c>
    </row>
    <row r="5593" spans="1:12">
      <c r="A5593" s="827" t="s">
        <v>14100</v>
      </c>
      <c r="B5593" s="828"/>
      <c r="C5593" s="828"/>
      <c r="D5593" s="828"/>
      <c r="E5593" s="828"/>
      <c r="F5593" s="828"/>
      <c r="G5593" s="828"/>
      <c r="H5593" s="828"/>
      <c r="I5593" s="641"/>
      <c r="J5593" s="641"/>
      <c r="K5593" s="641"/>
      <c r="L5593" s="642"/>
    </row>
    <row r="5594" spans="1:12" ht="17.100000000000001" customHeight="1">
      <c r="A5594" s="640" t="s">
        <v>14994</v>
      </c>
      <c r="B5594" s="643" t="s">
        <v>14089</v>
      </c>
      <c r="C5594" s="641" t="s">
        <v>14088</v>
      </c>
      <c r="D5594" s="641" t="s">
        <v>14087</v>
      </c>
      <c r="E5594" s="644" t="s">
        <v>14085</v>
      </c>
      <c r="F5594" s="829" t="s">
        <v>14083</v>
      </c>
      <c r="G5594" s="829"/>
      <c r="H5594" s="829" t="s">
        <v>14993</v>
      </c>
      <c r="I5594" s="829"/>
      <c r="J5594" s="829" t="s">
        <v>14082</v>
      </c>
      <c r="K5594" s="829"/>
      <c r="L5594" s="830"/>
    </row>
    <row r="5595" spans="1:12" ht="24" customHeight="1">
      <c r="A5595" s="664" t="s">
        <v>14073</v>
      </c>
      <c r="B5595" s="660" t="s">
        <v>14103</v>
      </c>
      <c r="C5595" s="659" t="s">
        <v>7</v>
      </c>
      <c r="D5595" s="659" t="s">
        <v>11501</v>
      </c>
      <c r="E5595" s="661" t="s">
        <v>26</v>
      </c>
      <c r="F5595" s="831" t="s">
        <v>14992</v>
      </c>
      <c r="G5595" s="831"/>
      <c r="H5595" s="831">
        <v>0.50533819999999996</v>
      </c>
      <c r="I5595" s="831"/>
      <c r="J5595" s="832">
        <v>1.1116999999999999</v>
      </c>
      <c r="K5595" s="832"/>
      <c r="L5595" s="833"/>
    </row>
    <row r="5596" spans="1:12" ht="24" customHeight="1">
      <c r="A5596" s="664" t="s">
        <v>14073</v>
      </c>
      <c r="B5596" s="660" t="s">
        <v>14101</v>
      </c>
      <c r="C5596" s="659" t="s">
        <v>7</v>
      </c>
      <c r="D5596" s="659" t="s">
        <v>11582</v>
      </c>
      <c r="E5596" s="661" t="s">
        <v>26</v>
      </c>
      <c r="F5596" s="831" t="s">
        <v>14991</v>
      </c>
      <c r="G5596" s="831"/>
      <c r="H5596" s="831">
        <v>0.50533819999999996</v>
      </c>
      <c r="I5596" s="831"/>
      <c r="J5596" s="832">
        <v>0.1769</v>
      </c>
      <c r="K5596" s="832"/>
      <c r="L5596" s="833"/>
    </row>
    <row r="5597" spans="1:12" ht="17.100000000000001" customHeight="1">
      <c r="A5597" s="645"/>
      <c r="B5597" s="643"/>
      <c r="C5597" s="643"/>
      <c r="D5597" s="643"/>
      <c r="E5597" s="643"/>
      <c r="F5597" s="643"/>
      <c r="G5597" s="643"/>
      <c r="H5597" s="643"/>
      <c r="I5597" s="643"/>
      <c r="J5597" s="643" t="s">
        <v>14990</v>
      </c>
      <c r="K5597" s="643"/>
      <c r="L5597" s="646" t="s">
        <v>15149</v>
      </c>
    </row>
    <row r="5598" spans="1:12" ht="17.100000000000001" customHeight="1">
      <c r="A5598" s="640" t="s">
        <v>14988</v>
      </c>
      <c r="B5598" s="641"/>
      <c r="C5598" s="641"/>
      <c r="D5598" s="641"/>
      <c r="E5598" s="641"/>
      <c r="F5598" s="641"/>
      <c r="G5598" s="641"/>
      <c r="H5598" s="641"/>
      <c r="I5598" s="641"/>
      <c r="J5598" s="641"/>
      <c r="K5598" s="641"/>
      <c r="L5598" s="642"/>
    </row>
    <row r="5599" spans="1:12" ht="17.100000000000001" customHeight="1">
      <c r="A5599" s="645"/>
      <c r="B5599" s="643"/>
      <c r="C5599" s="643"/>
      <c r="D5599" s="643"/>
      <c r="E5599" s="643"/>
      <c r="F5599" s="643"/>
      <c r="G5599" s="643"/>
      <c r="H5599" s="643"/>
      <c r="I5599" s="643"/>
      <c r="J5599" s="643" t="s">
        <v>14987</v>
      </c>
      <c r="K5599" s="643"/>
      <c r="L5599" s="646" t="s">
        <v>15408</v>
      </c>
    </row>
    <row r="5600" spans="1:12" ht="17.100000000000001" customHeight="1">
      <c r="A5600" s="645"/>
      <c r="B5600" s="643"/>
      <c r="C5600" s="643"/>
      <c r="D5600" s="643"/>
      <c r="E5600" s="643"/>
      <c r="F5600" s="643"/>
      <c r="G5600" s="643"/>
      <c r="H5600" s="643"/>
      <c r="I5600" s="643"/>
      <c r="J5600" s="643" t="s">
        <v>14985</v>
      </c>
      <c r="K5600" s="643" t="s">
        <v>14984</v>
      </c>
      <c r="L5600" s="646" t="s">
        <v>15407</v>
      </c>
    </row>
    <row r="5601" spans="1:12" ht="17.100000000000001" customHeight="1">
      <c r="A5601" s="645"/>
      <c r="B5601" s="643"/>
      <c r="C5601" s="643"/>
      <c r="D5601" s="643"/>
      <c r="E5601" s="643"/>
      <c r="F5601" s="643"/>
      <c r="G5601" s="643"/>
      <c r="H5601" s="643"/>
      <c r="I5601" s="643"/>
      <c r="J5601" s="643" t="s">
        <v>14982</v>
      </c>
      <c r="K5601" s="643"/>
      <c r="L5601" s="646" t="s">
        <v>15406</v>
      </c>
    </row>
    <row r="5602" spans="1:12" ht="17.100000000000001" customHeight="1">
      <c r="A5602" s="645"/>
      <c r="B5602" s="643"/>
      <c r="C5602" s="643"/>
      <c r="D5602" s="643"/>
      <c r="E5602" s="643"/>
      <c r="F5602" s="643"/>
      <c r="G5602" s="643"/>
      <c r="H5602" s="643"/>
      <c r="I5602" s="643"/>
      <c r="J5602" s="643" t="s">
        <v>14980</v>
      </c>
      <c r="K5602" s="643" t="s">
        <v>14873</v>
      </c>
      <c r="L5602" s="646" t="s">
        <v>15405</v>
      </c>
    </row>
    <row r="5603" spans="1:12" ht="17.100000000000001" customHeight="1">
      <c r="A5603" s="645"/>
      <c r="B5603" s="643"/>
      <c r="C5603" s="643"/>
      <c r="D5603" s="643"/>
      <c r="E5603" s="643"/>
      <c r="F5603" s="643"/>
      <c r="G5603" s="643"/>
      <c r="H5603" s="643"/>
      <c r="I5603" s="643"/>
      <c r="J5603" s="643" t="s">
        <v>14978</v>
      </c>
      <c r="K5603" s="643"/>
      <c r="L5603" s="646" t="s">
        <v>15148</v>
      </c>
    </row>
    <row r="5604" spans="1:12" ht="30" customHeight="1">
      <c r="A5604" s="647"/>
      <c r="B5604" s="644"/>
      <c r="C5604" s="644"/>
      <c r="D5604" s="644"/>
      <c r="E5604" s="644"/>
      <c r="F5604" s="644"/>
      <c r="G5604" s="644"/>
      <c r="H5604" s="644"/>
      <c r="I5604" s="644"/>
      <c r="J5604" s="644"/>
      <c r="K5604" s="644"/>
      <c r="L5604" s="648"/>
    </row>
    <row r="5605" spans="1:12" ht="24" customHeight="1">
      <c r="A5605" s="662" t="s">
        <v>15404</v>
      </c>
      <c r="B5605" s="657" t="s">
        <v>14460</v>
      </c>
      <c r="C5605" s="656" t="s">
        <v>7</v>
      </c>
      <c r="D5605" s="656" t="s">
        <v>5132</v>
      </c>
      <c r="E5605" s="658" t="s">
        <v>14183</v>
      </c>
      <c r="F5605" s="657"/>
      <c r="G5605" s="657"/>
      <c r="H5605" s="657"/>
      <c r="I5605" s="657"/>
      <c r="J5605" s="657"/>
      <c r="K5605" s="657"/>
      <c r="L5605" s="663"/>
    </row>
    <row r="5606" spans="1:12">
      <c r="A5606" s="827" t="s">
        <v>14098</v>
      </c>
      <c r="B5606" s="828"/>
      <c r="C5606" s="828"/>
      <c r="D5606" s="828"/>
      <c r="E5606" s="828"/>
      <c r="F5606" s="828"/>
      <c r="G5606" s="828"/>
      <c r="H5606" s="828"/>
      <c r="I5606" s="641"/>
      <c r="J5606" s="641"/>
      <c r="K5606" s="641"/>
      <c r="L5606" s="642"/>
    </row>
    <row r="5607" spans="1:12" ht="17.100000000000001" customHeight="1">
      <c r="A5607" s="640" t="s">
        <v>14994</v>
      </c>
      <c r="B5607" s="643" t="s">
        <v>14089</v>
      </c>
      <c r="C5607" s="641" t="s">
        <v>14088</v>
      </c>
      <c r="D5607" s="641" t="s">
        <v>14087</v>
      </c>
      <c r="E5607" s="644" t="s">
        <v>14085</v>
      </c>
      <c r="F5607" s="829" t="s">
        <v>14083</v>
      </c>
      <c r="G5607" s="829"/>
      <c r="H5607" s="829" t="s">
        <v>14993</v>
      </c>
      <c r="I5607" s="829"/>
      <c r="J5607" s="829" t="s">
        <v>14082</v>
      </c>
      <c r="K5607" s="829"/>
      <c r="L5607" s="830"/>
    </row>
    <row r="5608" spans="1:12" ht="24" customHeight="1">
      <c r="A5608" s="664" t="s">
        <v>14073</v>
      </c>
      <c r="B5608" s="660" t="s">
        <v>14102</v>
      </c>
      <c r="C5608" s="659" t="s">
        <v>7</v>
      </c>
      <c r="D5608" s="659" t="s">
        <v>11571</v>
      </c>
      <c r="E5608" s="661" t="s">
        <v>26</v>
      </c>
      <c r="F5608" s="831" t="s">
        <v>15001</v>
      </c>
      <c r="G5608" s="831"/>
      <c r="H5608" s="831">
        <v>3.7167600000000002E-2</v>
      </c>
      <c r="I5608" s="831"/>
      <c r="J5608" s="832">
        <v>3.5700000000000003E-2</v>
      </c>
      <c r="K5608" s="832"/>
      <c r="L5608" s="833"/>
    </row>
    <row r="5609" spans="1:12" ht="24" customHeight="1">
      <c r="A5609" s="664" t="s">
        <v>14073</v>
      </c>
      <c r="B5609" s="660" t="s">
        <v>14099</v>
      </c>
      <c r="C5609" s="659" t="s">
        <v>7</v>
      </c>
      <c r="D5609" s="659" t="s">
        <v>11597</v>
      </c>
      <c r="E5609" s="661" t="s">
        <v>26</v>
      </c>
      <c r="F5609" s="831" t="s">
        <v>15000</v>
      </c>
      <c r="G5609" s="831"/>
      <c r="H5609" s="831">
        <v>3.7167600000000002E-2</v>
      </c>
      <c r="I5609" s="831"/>
      <c r="J5609" s="832">
        <v>1.8599999999999998E-2</v>
      </c>
      <c r="K5609" s="832"/>
      <c r="L5609" s="833"/>
    </row>
    <row r="5610" spans="1:12" ht="24" customHeight="1">
      <c r="A5610" s="664" t="s">
        <v>14073</v>
      </c>
      <c r="B5610" s="660" t="s">
        <v>14146</v>
      </c>
      <c r="C5610" s="659" t="s">
        <v>7</v>
      </c>
      <c r="D5610" s="659" t="s">
        <v>11575</v>
      </c>
      <c r="E5610" s="661" t="s">
        <v>26</v>
      </c>
      <c r="F5610" s="831" t="s">
        <v>15058</v>
      </c>
      <c r="G5610" s="831"/>
      <c r="H5610" s="831">
        <v>0.1046455</v>
      </c>
      <c r="I5610" s="831"/>
      <c r="J5610" s="832">
        <v>0.1067</v>
      </c>
      <c r="K5610" s="832"/>
      <c r="L5610" s="833"/>
    </row>
    <row r="5611" spans="1:12" ht="24" customHeight="1">
      <c r="A5611" s="664" t="s">
        <v>14073</v>
      </c>
      <c r="B5611" s="660" t="s">
        <v>14145</v>
      </c>
      <c r="C5611" s="659" t="s">
        <v>7</v>
      </c>
      <c r="D5611" s="659" t="s">
        <v>11601</v>
      </c>
      <c r="E5611" s="661" t="s">
        <v>26</v>
      </c>
      <c r="F5611" s="831" t="s">
        <v>15057</v>
      </c>
      <c r="G5611" s="831"/>
      <c r="H5611" s="831">
        <v>0.1046455</v>
      </c>
      <c r="I5611" s="831"/>
      <c r="J5611" s="832">
        <v>3.9800000000000002E-2</v>
      </c>
      <c r="K5611" s="832"/>
      <c r="L5611" s="833"/>
    </row>
    <row r="5612" spans="1:12" ht="17.100000000000001" customHeight="1">
      <c r="A5612" s="645"/>
      <c r="B5612" s="643"/>
      <c r="C5612" s="643"/>
      <c r="D5612" s="643"/>
      <c r="E5612" s="643"/>
      <c r="F5612" s="643"/>
      <c r="G5612" s="643"/>
      <c r="H5612" s="643"/>
      <c r="I5612" s="643"/>
      <c r="J5612" s="643" t="s">
        <v>14990</v>
      </c>
      <c r="K5612" s="643"/>
      <c r="L5612" s="646" t="s">
        <v>15161</v>
      </c>
    </row>
    <row r="5613" spans="1:12">
      <c r="A5613" s="827" t="s">
        <v>14092</v>
      </c>
      <c r="B5613" s="828"/>
      <c r="C5613" s="828"/>
      <c r="D5613" s="828"/>
      <c r="E5613" s="828"/>
      <c r="F5613" s="828"/>
      <c r="G5613" s="828"/>
      <c r="H5613" s="828"/>
      <c r="I5613" s="641"/>
      <c r="J5613" s="641"/>
      <c r="K5613" s="641"/>
      <c r="L5613" s="642"/>
    </row>
    <row r="5614" spans="1:12" ht="17.100000000000001" customHeight="1">
      <c r="A5614" s="640" t="s">
        <v>14994</v>
      </c>
      <c r="B5614" s="643" t="s">
        <v>14089</v>
      </c>
      <c r="C5614" s="641" t="s">
        <v>14088</v>
      </c>
      <c r="D5614" s="641" t="s">
        <v>14087</v>
      </c>
      <c r="E5614" s="644" t="s">
        <v>14085</v>
      </c>
      <c r="F5614" s="829" t="s">
        <v>14083</v>
      </c>
      <c r="G5614" s="829"/>
      <c r="H5614" s="829" t="s">
        <v>14993</v>
      </c>
      <c r="I5614" s="829"/>
      <c r="J5614" s="829" t="s">
        <v>14082</v>
      </c>
      <c r="K5614" s="829"/>
      <c r="L5614" s="830"/>
    </row>
    <row r="5615" spans="1:12" ht="24" customHeight="1">
      <c r="A5615" s="664" t="s">
        <v>14073</v>
      </c>
      <c r="B5615" s="660" t="s">
        <v>14210</v>
      </c>
      <c r="C5615" s="659" t="s">
        <v>7</v>
      </c>
      <c r="D5615" s="659" t="s">
        <v>6795</v>
      </c>
      <c r="E5615" s="661" t="s">
        <v>26</v>
      </c>
      <c r="F5615" s="831" t="s">
        <v>14998</v>
      </c>
      <c r="G5615" s="831"/>
      <c r="H5615" s="831">
        <v>3.76412E-2</v>
      </c>
      <c r="I5615" s="831"/>
      <c r="J5615" s="832">
        <v>0.2616</v>
      </c>
      <c r="K5615" s="832"/>
      <c r="L5615" s="833"/>
    </row>
    <row r="5616" spans="1:12" ht="24" customHeight="1">
      <c r="A5616" s="664" t="s">
        <v>14073</v>
      </c>
      <c r="B5616" s="660" t="s">
        <v>14144</v>
      </c>
      <c r="C5616" s="659" t="s">
        <v>7</v>
      </c>
      <c r="D5616" s="659" t="s">
        <v>10168</v>
      </c>
      <c r="E5616" s="661" t="s">
        <v>26</v>
      </c>
      <c r="F5616" s="831" t="s">
        <v>15055</v>
      </c>
      <c r="G5616" s="831"/>
      <c r="H5616" s="831">
        <v>0.1059792</v>
      </c>
      <c r="I5616" s="831"/>
      <c r="J5616" s="832">
        <v>0.54790000000000005</v>
      </c>
      <c r="K5616" s="832"/>
      <c r="L5616" s="833"/>
    </row>
    <row r="5617" spans="1:12" ht="17.100000000000001" customHeight="1">
      <c r="A5617" s="645"/>
      <c r="B5617" s="643"/>
      <c r="C5617" s="643"/>
      <c r="D5617" s="643"/>
      <c r="E5617" s="643"/>
      <c r="F5617" s="643"/>
      <c r="G5617" s="643"/>
      <c r="H5617" s="643"/>
      <c r="I5617" s="643"/>
      <c r="J5617" s="643" t="s">
        <v>14990</v>
      </c>
      <c r="K5617" s="643"/>
      <c r="L5617" s="646" t="s">
        <v>15186</v>
      </c>
    </row>
    <row r="5618" spans="1:12">
      <c r="A5618" s="827" t="s">
        <v>14094</v>
      </c>
      <c r="B5618" s="828"/>
      <c r="C5618" s="828"/>
      <c r="D5618" s="828"/>
      <c r="E5618" s="828"/>
      <c r="F5618" s="828"/>
      <c r="G5618" s="828"/>
      <c r="H5618" s="828"/>
      <c r="I5618" s="641"/>
      <c r="J5618" s="641"/>
      <c r="K5618" s="641"/>
      <c r="L5618" s="642"/>
    </row>
    <row r="5619" spans="1:12" ht="17.100000000000001" customHeight="1">
      <c r="A5619" s="640" t="s">
        <v>14994</v>
      </c>
      <c r="B5619" s="643" t="s">
        <v>14089</v>
      </c>
      <c r="C5619" s="641" t="s">
        <v>14088</v>
      </c>
      <c r="D5619" s="641" t="s">
        <v>14087</v>
      </c>
      <c r="E5619" s="644" t="s">
        <v>14085</v>
      </c>
      <c r="F5619" s="829" t="s">
        <v>14083</v>
      </c>
      <c r="G5619" s="829"/>
      <c r="H5619" s="829" t="s">
        <v>14993</v>
      </c>
      <c r="I5619" s="829"/>
      <c r="J5619" s="829" t="s">
        <v>14082</v>
      </c>
      <c r="K5619" s="829"/>
      <c r="L5619" s="830"/>
    </row>
    <row r="5620" spans="1:12" ht="24" customHeight="1">
      <c r="A5620" s="664" t="s">
        <v>14073</v>
      </c>
      <c r="B5620" s="660" t="s">
        <v>14095</v>
      </c>
      <c r="C5620" s="659" t="s">
        <v>7</v>
      </c>
      <c r="D5620" s="659" t="s">
        <v>11736</v>
      </c>
      <c r="E5620" s="661" t="s">
        <v>26</v>
      </c>
      <c r="F5620" s="831" t="s">
        <v>14996</v>
      </c>
      <c r="G5620" s="831"/>
      <c r="H5620" s="831">
        <v>0.1418131</v>
      </c>
      <c r="I5620" s="831"/>
      <c r="J5620" s="832">
        <v>0.1007</v>
      </c>
      <c r="K5620" s="832"/>
      <c r="L5620" s="833"/>
    </row>
    <row r="5621" spans="1:12" ht="17.100000000000001" customHeight="1">
      <c r="A5621" s="645"/>
      <c r="B5621" s="643"/>
      <c r="C5621" s="643"/>
      <c r="D5621" s="643"/>
      <c r="E5621" s="643"/>
      <c r="F5621" s="643"/>
      <c r="G5621" s="643"/>
      <c r="H5621" s="643"/>
      <c r="I5621" s="643"/>
      <c r="J5621" s="643" t="s">
        <v>14990</v>
      </c>
      <c r="K5621" s="643"/>
      <c r="L5621" s="646" t="s">
        <v>15370</v>
      </c>
    </row>
    <row r="5622" spans="1:12">
      <c r="A5622" s="827" t="s">
        <v>14096</v>
      </c>
      <c r="B5622" s="828"/>
      <c r="C5622" s="828"/>
      <c r="D5622" s="828"/>
      <c r="E5622" s="828"/>
      <c r="F5622" s="828"/>
      <c r="G5622" s="828"/>
      <c r="H5622" s="828"/>
      <c r="I5622" s="641"/>
      <c r="J5622" s="641"/>
      <c r="K5622" s="641"/>
      <c r="L5622" s="642"/>
    </row>
    <row r="5623" spans="1:12" ht="17.100000000000001" customHeight="1">
      <c r="A5623" s="640" t="s">
        <v>14994</v>
      </c>
      <c r="B5623" s="643" t="s">
        <v>14089</v>
      </c>
      <c r="C5623" s="641" t="s">
        <v>14088</v>
      </c>
      <c r="D5623" s="641" t="s">
        <v>14087</v>
      </c>
      <c r="E5623" s="644" t="s">
        <v>14085</v>
      </c>
      <c r="F5623" s="829" t="s">
        <v>14083</v>
      </c>
      <c r="G5623" s="829"/>
      <c r="H5623" s="829" t="s">
        <v>14993</v>
      </c>
      <c r="I5623" s="829"/>
      <c r="J5623" s="829" t="s">
        <v>14082</v>
      </c>
      <c r="K5623" s="829"/>
      <c r="L5623" s="830"/>
    </row>
    <row r="5624" spans="1:12" ht="24" customHeight="1">
      <c r="A5624" s="664" t="s">
        <v>14073</v>
      </c>
      <c r="B5624" s="660" t="s">
        <v>14097</v>
      </c>
      <c r="C5624" s="659" t="s">
        <v>7</v>
      </c>
      <c r="D5624" s="659" t="s">
        <v>11676</v>
      </c>
      <c r="E5624" s="661" t="s">
        <v>26</v>
      </c>
      <c r="F5624" s="831" t="s">
        <v>14995</v>
      </c>
      <c r="G5624" s="831"/>
      <c r="H5624" s="831">
        <v>0.1418131</v>
      </c>
      <c r="I5624" s="831"/>
      <c r="J5624" s="832">
        <v>9.9000000000000008E-3</v>
      </c>
      <c r="K5624" s="832"/>
      <c r="L5624" s="833"/>
    </row>
    <row r="5625" spans="1:12" ht="17.100000000000001" customHeight="1">
      <c r="A5625" s="645"/>
      <c r="B5625" s="643"/>
      <c r="C5625" s="643"/>
      <c r="D5625" s="643"/>
      <c r="E5625" s="643"/>
      <c r="F5625" s="643"/>
      <c r="G5625" s="643"/>
      <c r="H5625" s="643"/>
      <c r="I5625" s="643"/>
      <c r="J5625" s="643" t="s">
        <v>14990</v>
      </c>
      <c r="K5625" s="643"/>
      <c r="L5625" s="646" t="s">
        <v>15028</v>
      </c>
    </row>
    <row r="5626" spans="1:12">
      <c r="A5626" s="827" t="s">
        <v>14100</v>
      </c>
      <c r="B5626" s="828"/>
      <c r="C5626" s="828"/>
      <c r="D5626" s="828"/>
      <c r="E5626" s="828"/>
      <c r="F5626" s="828"/>
      <c r="G5626" s="828"/>
      <c r="H5626" s="828"/>
      <c r="I5626" s="641"/>
      <c r="J5626" s="641"/>
      <c r="K5626" s="641"/>
      <c r="L5626" s="642"/>
    </row>
    <row r="5627" spans="1:12" ht="17.100000000000001" customHeight="1">
      <c r="A5627" s="640" t="s">
        <v>14994</v>
      </c>
      <c r="B5627" s="643" t="s">
        <v>14089</v>
      </c>
      <c r="C5627" s="641" t="s">
        <v>14088</v>
      </c>
      <c r="D5627" s="641" t="s">
        <v>14087</v>
      </c>
      <c r="E5627" s="644" t="s">
        <v>14085</v>
      </c>
      <c r="F5627" s="829" t="s">
        <v>14083</v>
      </c>
      <c r="G5627" s="829"/>
      <c r="H5627" s="829" t="s">
        <v>14993</v>
      </c>
      <c r="I5627" s="829"/>
      <c r="J5627" s="829" t="s">
        <v>14082</v>
      </c>
      <c r="K5627" s="829"/>
      <c r="L5627" s="830"/>
    </row>
    <row r="5628" spans="1:12" ht="24" customHeight="1">
      <c r="A5628" s="664" t="s">
        <v>14073</v>
      </c>
      <c r="B5628" s="660" t="s">
        <v>14103</v>
      </c>
      <c r="C5628" s="659" t="s">
        <v>7</v>
      </c>
      <c r="D5628" s="659" t="s">
        <v>11501</v>
      </c>
      <c r="E5628" s="661" t="s">
        <v>26</v>
      </c>
      <c r="F5628" s="831" t="s">
        <v>14992</v>
      </c>
      <c r="G5628" s="831"/>
      <c r="H5628" s="831">
        <v>0.1418131</v>
      </c>
      <c r="I5628" s="831"/>
      <c r="J5628" s="832">
        <v>0.312</v>
      </c>
      <c r="K5628" s="832"/>
      <c r="L5628" s="833"/>
    </row>
    <row r="5629" spans="1:12" ht="24" customHeight="1">
      <c r="A5629" s="664" t="s">
        <v>14073</v>
      </c>
      <c r="B5629" s="660" t="s">
        <v>14101</v>
      </c>
      <c r="C5629" s="659" t="s">
        <v>7</v>
      </c>
      <c r="D5629" s="659" t="s">
        <v>11582</v>
      </c>
      <c r="E5629" s="661" t="s">
        <v>26</v>
      </c>
      <c r="F5629" s="831" t="s">
        <v>14991</v>
      </c>
      <c r="G5629" s="831"/>
      <c r="H5629" s="831">
        <v>0.1418131</v>
      </c>
      <c r="I5629" s="831"/>
      <c r="J5629" s="832">
        <v>4.9599999999999998E-2</v>
      </c>
      <c r="K5629" s="832"/>
      <c r="L5629" s="833"/>
    </row>
    <row r="5630" spans="1:12" ht="17.100000000000001" customHeight="1">
      <c r="A5630" s="645"/>
      <c r="B5630" s="643"/>
      <c r="C5630" s="643"/>
      <c r="D5630" s="643"/>
      <c r="E5630" s="643"/>
      <c r="F5630" s="643"/>
      <c r="G5630" s="643"/>
      <c r="H5630" s="643"/>
      <c r="I5630" s="643"/>
      <c r="J5630" s="643" t="s">
        <v>14990</v>
      </c>
      <c r="K5630" s="643"/>
      <c r="L5630" s="646" t="s">
        <v>15151</v>
      </c>
    </row>
    <row r="5631" spans="1:12" ht="17.100000000000001" customHeight="1">
      <c r="A5631" s="640" t="s">
        <v>14988</v>
      </c>
      <c r="B5631" s="641"/>
      <c r="C5631" s="641"/>
      <c r="D5631" s="641"/>
      <c r="E5631" s="641"/>
      <c r="F5631" s="641"/>
      <c r="G5631" s="641"/>
      <c r="H5631" s="641"/>
      <c r="I5631" s="641"/>
      <c r="J5631" s="641"/>
      <c r="K5631" s="641"/>
      <c r="L5631" s="642"/>
    </row>
    <row r="5632" spans="1:12" ht="17.100000000000001" customHeight="1">
      <c r="A5632" s="645"/>
      <c r="B5632" s="643"/>
      <c r="C5632" s="643"/>
      <c r="D5632" s="643"/>
      <c r="E5632" s="643"/>
      <c r="F5632" s="643"/>
      <c r="G5632" s="643"/>
      <c r="H5632" s="643"/>
      <c r="I5632" s="643"/>
      <c r="J5632" s="643" t="s">
        <v>14987</v>
      </c>
      <c r="K5632" s="643"/>
      <c r="L5632" s="646" t="s">
        <v>15403</v>
      </c>
    </row>
    <row r="5633" spans="1:12" ht="17.100000000000001" customHeight="1">
      <c r="A5633" s="645"/>
      <c r="B5633" s="643"/>
      <c r="C5633" s="643"/>
      <c r="D5633" s="643"/>
      <c r="E5633" s="643"/>
      <c r="F5633" s="643"/>
      <c r="G5633" s="643"/>
      <c r="H5633" s="643"/>
      <c r="I5633" s="643"/>
      <c r="J5633" s="643" t="s">
        <v>14985</v>
      </c>
      <c r="K5633" s="643" t="s">
        <v>14984</v>
      </c>
      <c r="L5633" s="646" t="s">
        <v>15402</v>
      </c>
    </row>
    <row r="5634" spans="1:12" ht="17.100000000000001" customHeight="1">
      <c r="A5634" s="645"/>
      <c r="B5634" s="643"/>
      <c r="C5634" s="643"/>
      <c r="D5634" s="643"/>
      <c r="E5634" s="643"/>
      <c r="F5634" s="643"/>
      <c r="G5634" s="643"/>
      <c r="H5634" s="643"/>
      <c r="I5634" s="643"/>
      <c r="J5634" s="643" t="s">
        <v>14982</v>
      </c>
      <c r="K5634" s="643"/>
      <c r="L5634" s="646" t="s">
        <v>15401</v>
      </c>
    </row>
    <row r="5635" spans="1:12" ht="17.100000000000001" customHeight="1">
      <c r="A5635" s="645"/>
      <c r="B5635" s="643"/>
      <c r="C5635" s="643"/>
      <c r="D5635" s="643"/>
      <c r="E5635" s="643"/>
      <c r="F5635" s="643"/>
      <c r="G5635" s="643"/>
      <c r="H5635" s="643"/>
      <c r="I5635" s="643"/>
      <c r="J5635" s="643" t="s">
        <v>14980</v>
      </c>
      <c r="K5635" s="643" t="s">
        <v>14873</v>
      </c>
      <c r="L5635" s="646" t="s">
        <v>15400</v>
      </c>
    </row>
    <row r="5636" spans="1:12" ht="17.100000000000001" customHeight="1">
      <c r="A5636" s="645"/>
      <c r="B5636" s="643"/>
      <c r="C5636" s="643"/>
      <c r="D5636" s="643"/>
      <c r="E5636" s="643"/>
      <c r="F5636" s="643"/>
      <c r="G5636" s="643"/>
      <c r="H5636" s="643"/>
      <c r="I5636" s="643"/>
      <c r="J5636" s="643" t="s">
        <v>14978</v>
      </c>
      <c r="K5636" s="643"/>
      <c r="L5636" s="646" t="s">
        <v>15399</v>
      </c>
    </row>
    <row r="5637" spans="1:12" ht="30" customHeight="1">
      <c r="A5637" s="647"/>
      <c r="B5637" s="644"/>
      <c r="C5637" s="644"/>
      <c r="D5637" s="644"/>
      <c r="E5637" s="644"/>
      <c r="F5637" s="644"/>
      <c r="G5637" s="644"/>
      <c r="H5637" s="644"/>
      <c r="I5637" s="644"/>
      <c r="J5637" s="644"/>
      <c r="K5637" s="644"/>
      <c r="L5637" s="648"/>
    </row>
    <row r="5638" spans="1:12" ht="24" customHeight="1">
      <c r="A5638" s="662" t="s">
        <v>15398</v>
      </c>
      <c r="B5638" s="657" t="s">
        <v>14457</v>
      </c>
      <c r="C5638" s="656" t="s">
        <v>7</v>
      </c>
      <c r="D5638" s="656" t="s">
        <v>10137</v>
      </c>
      <c r="E5638" s="658" t="s">
        <v>14118</v>
      </c>
      <c r="F5638" s="657"/>
      <c r="G5638" s="657"/>
      <c r="H5638" s="657"/>
      <c r="I5638" s="657"/>
      <c r="J5638" s="657"/>
      <c r="K5638" s="657"/>
      <c r="L5638" s="663"/>
    </row>
    <row r="5639" spans="1:12">
      <c r="A5639" s="827" t="s">
        <v>14098</v>
      </c>
      <c r="B5639" s="828"/>
      <c r="C5639" s="828"/>
      <c r="D5639" s="828"/>
      <c r="E5639" s="828"/>
      <c r="F5639" s="828"/>
      <c r="G5639" s="828"/>
      <c r="H5639" s="828"/>
      <c r="I5639" s="641"/>
      <c r="J5639" s="641"/>
      <c r="K5639" s="641"/>
      <c r="L5639" s="642"/>
    </row>
    <row r="5640" spans="1:12" ht="17.100000000000001" customHeight="1">
      <c r="A5640" s="640" t="s">
        <v>14994</v>
      </c>
      <c r="B5640" s="643" t="s">
        <v>14089</v>
      </c>
      <c r="C5640" s="641" t="s">
        <v>14088</v>
      </c>
      <c r="D5640" s="641" t="s">
        <v>14087</v>
      </c>
      <c r="E5640" s="644" t="s">
        <v>14085</v>
      </c>
      <c r="F5640" s="829" t="s">
        <v>14083</v>
      </c>
      <c r="G5640" s="829"/>
      <c r="H5640" s="829" t="s">
        <v>14993</v>
      </c>
      <c r="I5640" s="829"/>
      <c r="J5640" s="829" t="s">
        <v>14082</v>
      </c>
      <c r="K5640" s="829"/>
      <c r="L5640" s="830"/>
    </row>
    <row r="5641" spans="1:12" ht="24" customHeight="1">
      <c r="A5641" s="664" t="s">
        <v>14073</v>
      </c>
      <c r="B5641" s="660" t="s">
        <v>14146</v>
      </c>
      <c r="C5641" s="659" t="s">
        <v>7</v>
      </c>
      <c r="D5641" s="659" t="s">
        <v>11575</v>
      </c>
      <c r="E5641" s="661" t="s">
        <v>26</v>
      </c>
      <c r="F5641" s="831" t="s">
        <v>15058</v>
      </c>
      <c r="G5641" s="831"/>
      <c r="H5641" s="831">
        <v>3.9493431999999999</v>
      </c>
      <c r="I5641" s="831"/>
      <c r="J5641" s="832">
        <v>4.0282999999999998</v>
      </c>
      <c r="K5641" s="832"/>
      <c r="L5641" s="833"/>
    </row>
    <row r="5642" spans="1:12" ht="24" customHeight="1">
      <c r="A5642" s="664" t="s">
        <v>14073</v>
      </c>
      <c r="B5642" s="660" t="s">
        <v>14145</v>
      </c>
      <c r="C5642" s="659" t="s">
        <v>7</v>
      </c>
      <c r="D5642" s="659" t="s">
        <v>11601</v>
      </c>
      <c r="E5642" s="661" t="s">
        <v>26</v>
      </c>
      <c r="F5642" s="831" t="s">
        <v>15057</v>
      </c>
      <c r="G5642" s="831"/>
      <c r="H5642" s="831">
        <v>3.9493431999999999</v>
      </c>
      <c r="I5642" s="831"/>
      <c r="J5642" s="832">
        <v>1.5007999999999999</v>
      </c>
      <c r="K5642" s="832"/>
      <c r="L5642" s="833"/>
    </row>
    <row r="5643" spans="1:12" ht="17.100000000000001" customHeight="1">
      <c r="A5643" s="645"/>
      <c r="B5643" s="643"/>
      <c r="C5643" s="643"/>
      <c r="D5643" s="643"/>
      <c r="E5643" s="643"/>
      <c r="F5643" s="643"/>
      <c r="G5643" s="643"/>
      <c r="H5643" s="643"/>
      <c r="I5643" s="643"/>
      <c r="J5643" s="643" t="s">
        <v>14990</v>
      </c>
      <c r="K5643" s="643"/>
      <c r="L5643" s="646" t="s">
        <v>15134</v>
      </c>
    </row>
    <row r="5644" spans="1:12">
      <c r="A5644" s="827" t="s">
        <v>14092</v>
      </c>
      <c r="B5644" s="828"/>
      <c r="C5644" s="828"/>
      <c r="D5644" s="828"/>
      <c r="E5644" s="828"/>
      <c r="F5644" s="828"/>
      <c r="G5644" s="828"/>
      <c r="H5644" s="828"/>
      <c r="I5644" s="641"/>
      <c r="J5644" s="641"/>
      <c r="K5644" s="641"/>
      <c r="L5644" s="642"/>
    </row>
    <row r="5645" spans="1:12" ht="17.100000000000001" customHeight="1">
      <c r="A5645" s="640" t="s">
        <v>14994</v>
      </c>
      <c r="B5645" s="643" t="s">
        <v>14089</v>
      </c>
      <c r="C5645" s="641" t="s">
        <v>14088</v>
      </c>
      <c r="D5645" s="641" t="s">
        <v>14087</v>
      </c>
      <c r="E5645" s="644" t="s">
        <v>14085</v>
      </c>
      <c r="F5645" s="829" t="s">
        <v>14083</v>
      </c>
      <c r="G5645" s="829"/>
      <c r="H5645" s="829" t="s">
        <v>14993</v>
      </c>
      <c r="I5645" s="829"/>
      <c r="J5645" s="829" t="s">
        <v>14082</v>
      </c>
      <c r="K5645" s="829"/>
      <c r="L5645" s="830"/>
    </row>
    <row r="5646" spans="1:12" ht="24" customHeight="1">
      <c r="A5646" s="664" t="s">
        <v>14073</v>
      </c>
      <c r="B5646" s="660" t="s">
        <v>14144</v>
      </c>
      <c r="C5646" s="659" t="s">
        <v>7</v>
      </c>
      <c r="D5646" s="659" t="s">
        <v>10168</v>
      </c>
      <c r="E5646" s="661" t="s">
        <v>26</v>
      </c>
      <c r="F5646" s="831" t="s">
        <v>15055</v>
      </c>
      <c r="G5646" s="831"/>
      <c r="H5646" s="831">
        <v>4.0069768000000003</v>
      </c>
      <c r="I5646" s="831"/>
      <c r="J5646" s="832">
        <v>20.716100000000001</v>
      </c>
      <c r="K5646" s="832"/>
      <c r="L5646" s="833"/>
    </row>
    <row r="5647" spans="1:12" ht="17.100000000000001" customHeight="1">
      <c r="A5647" s="645"/>
      <c r="B5647" s="643"/>
      <c r="C5647" s="643"/>
      <c r="D5647" s="643"/>
      <c r="E5647" s="643"/>
      <c r="F5647" s="643"/>
      <c r="G5647" s="643"/>
      <c r="H5647" s="643"/>
      <c r="I5647" s="643"/>
      <c r="J5647" s="643" t="s">
        <v>14990</v>
      </c>
      <c r="K5647" s="643"/>
      <c r="L5647" s="646" t="s">
        <v>15133</v>
      </c>
    </row>
    <row r="5648" spans="1:12">
      <c r="A5648" s="827" t="s">
        <v>14094</v>
      </c>
      <c r="B5648" s="828"/>
      <c r="C5648" s="828"/>
      <c r="D5648" s="828"/>
      <c r="E5648" s="828"/>
      <c r="F5648" s="828"/>
      <c r="G5648" s="828"/>
      <c r="H5648" s="828"/>
      <c r="I5648" s="641"/>
      <c r="J5648" s="641"/>
      <c r="K5648" s="641"/>
      <c r="L5648" s="642"/>
    </row>
    <row r="5649" spans="1:12" ht="17.100000000000001" customHeight="1">
      <c r="A5649" s="640" t="s">
        <v>14994</v>
      </c>
      <c r="B5649" s="643" t="s">
        <v>14089</v>
      </c>
      <c r="C5649" s="641" t="s">
        <v>14088</v>
      </c>
      <c r="D5649" s="641" t="s">
        <v>14087</v>
      </c>
      <c r="E5649" s="644" t="s">
        <v>14085</v>
      </c>
      <c r="F5649" s="829" t="s">
        <v>14083</v>
      </c>
      <c r="G5649" s="829"/>
      <c r="H5649" s="829" t="s">
        <v>14993</v>
      </c>
      <c r="I5649" s="829"/>
      <c r="J5649" s="829" t="s">
        <v>14082</v>
      </c>
      <c r="K5649" s="829"/>
      <c r="L5649" s="830"/>
    </row>
    <row r="5650" spans="1:12" ht="24" customHeight="1">
      <c r="A5650" s="664" t="s">
        <v>14073</v>
      </c>
      <c r="B5650" s="660" t="s">
        <v>14095</v>
      </c>
      <c r="C5650" s="659" t="s">
        <v>7</v>
      </c>
      <c r="D5650" s="659" t="s">
        <v>11736</v>
      </c>
      <c r="E5650" s="661" t="s">
        <v>26</v>
      </c>
      <c r="F5650" s="831" t="s">
        <v>14996</v>
      </c>
      <c r="G5650" s="831"/>
      <c r="H5650" s="831">
        <v>3.9493431999999999</v>
      </c>
      <c r="I5650" s="831"/>
      <c r="J5650" s="832">
        <v>2.8039999999999998</v>
      </c>
      <c r="K5650" s="832"/>
      <c r="L5650" s="833"/>
    </row>
    <row r="5651" spans="1:12" ht="17.100000000000001" customHeight="1">
      <c r="A5651" s="645"/>
      <c r="B5651" s="643"/>
      <c r="C5651" s="643"/>
      <c r="D5651" s="643"/>
      <c r="E5651" s="643"/>
      <c r="F5651" s="643"/>
      <c r="G5651" s="643"/>
      <c r="H5651" s="643"/>
      <c r="I5651" s="643"/>
      <c r="J5651" s="643" t="s">
        <v>14990</v>
      </c>
      <c r="K5651" s="643"/>
      <c r="L5651" s="646" t="s">
        <v>15132</v>
      </c>
    </row>
    <row r="5652" spans="1:12">
      <c r="A5652" s="827" t="s">
        <v>14096</v>
      </c>
      <c r="B5652" s="828"/>
      <c r="C5652" s="828"/>
      <c r="D5652" s="828"/>
      <c r="E5652" s="828"/>
      <c r="F5652" s="828"/>
      <c r="G5652" s="828"/>
      <c r="H5652" s="828"/>
      <c r="I5652" s="641"/>
      <c r="J5652" s="641"/>
      <c r="K5652" s="641"/>
      <c r="L5652" s="642"/>
    </row>
    <row r="5653" spans="1:12" ht="17.100000000000001" customHeight="1">
      <c r="A5653" s="640" t="s">
        <v>14994</v>
      </c>
      <c r="B5653" s="643" t="s">
        <v>14089</v>
      </c>
      <c r="C5653" s="641" t="s">
        <v>14088</v>
      </c>
      <c r="D5653" s="641" t="s">
        <v>14087</v>
      </c>
      <c r="E5653" s="644" t="s">
        <v>14085</v>
      </c>
      <c r="F5653" s="829" t="s">
        <v>14083</v>
      </c>
      <c r="G5653" s="829"/>
      <c r="H5653" s="829" t="s">
        <v>14993</v>
      </c>
      <c r="I5653" s="829"/>
      <c r="J5653" s="829" t="s">
        <v>14082</v>
      </c>
      <c r="K5653" s="829"/>
      <c r="L5653" s="830"/>
    </row>
    <row r="5654" spans="1:12" ht="24" customHeight="1">
      <c r="A5654" s="664" t="s">
        <v>14073</v>
      </c>
      <c r="B5654" s="660" t="s">
        <v>14097</v>
      </c>
      <c r="C5654" s="659" t="s">
        <v>7</v>
      </c>
      <c r="D5654" s="659" t="s">
        <v>11676</v>
      </c>
      <c r="E5654" s="661" t="s">
        <v>26</v>
      </c>
      <c r="F5654" s="831" t="s">
        <v>14995</v>
      </c>
      <c r="G5654" s="831"/>
      <c r="H5654" s="831">
        <v>3.9493431999999999</v>
      </c>
      <c r="I5654" s="831"/>
      <c r="J5654" s="832">
        <v>0.27650000000000002</v>
      </c>
      <c r="K5654" s="832"/>
      <c r="L5654" s="833"/>
    </row>
    <row r="5655" spans="1:12" ht="17.100000000000001" customHeight="1">
      <c r="A5655" s="645"/>
      <c r="B5655" s="643"/>
      <c r="C5655" s="643"/>
      <c r="D5655" s="643"/>
      <c r="E5655" s="643"/>
      <c r="F5655" s="643"/>
      <c r="G5655" s="643"/>
      <c r="H5655" s="643"/>
      <c r="I5655" s="643"/>
      <c r="J5655" s="643" t="s">
        <v>14990</v>
      </c>
      <c r="K5655" s="643"/>
      <c r="L5655" s="646" t="s">
        <v>15131</v>
      </c>
    </row>
    <row r="5656" spans="1:12">
      <c r="A5656" s="827" t="s">
        <v>14100</v>
      </c>
      <c r="B5656" s="828"/>
      <c r="C5656" s="828"/>
      <c r="D5656" s="828"/>
      <c r="E5656" s="828"/>
      <c r="F5656" s="828"/>
      <c r="G5656" s="828"/>
      <c r="H5656" s="828"/>
      <c r="I5656" s="641"/>
      <c r="J5656" s="641"/>
      <c r="K5656" s="641"/>
      <c r="L5656" s="642"/>
    </row>
    <row r="5657" spans="1:12" ht="17.100000000000001" customHeight="1">
      <c r="A5657" s="640" t="s">
        <v>14994</v>
      </c>
      <c r="B5657" s="643" t="s">
        <v>14089</v>
      </c>
      <c r="C5657" s="641" t="s">
        <v>14088</v>
      </c>
      <c r="D5657" s="641" t="s">
        <v>14087</v>
      </c>
      <c r="E5657" s="644" t="s">
        <v>14085</v>
      </c>
      <c r="F5657" s="829" t="s">
        <v>14083</v>
      </c>
      <c r="G5657" s="829"/>
      <c r="H5657" s="829" t="s">
        <v>14993</v>
      </c>
      <c r="I5657" s="829"/>
      <c r="J5657" s="829" t="s">
        <v>14082</v>
      </c>
      <c r="K5657" s="829"/>
      <c r="L5657" s="830"/>
    </row>
    <row r="5658" spans="1:12" ht="24" customHeight="1">
      <c r="A5658" s="664" t="s">
        <v>14073</v>
      </c>
      <c r="B5658" s="660" t="s">
        <v>14103</v>
      </c>
      <c r="C5658" s="659" t="s">
        <v>7</v>
      </c>
      <c r="D5658" s="659" t="s">
        <v>11501</v>
      </c>
      <c r="E5658" s="661" t="s">
        <v>26</v>
      </c>
      <c r="F5658" s="831" t="s">
        <v>14992</v>
      </c>
      <c r="G5658" s="831"/>
      <c r="H5658" s="831">
        <v>3.9493431999999999</v>
      </c>
      <c r="I5658" s="831"/>
      <c r="J5658" s="832">
        <v>8.6885999999999992</v>
      </c>
      <c r="K5658" s="832"/>
      <c r="L5658" s="833"/>
    </row>
    <row r="5659" spans="1:12" ht="24" customHeight="1">
      <c r="A5659" s="664" t="s">
        <v>14073</v>
      </c>
      <c r="B5659" s="660" t="s">
        <v>14101</v>
      </c>
      <c r="C5659" s="659" t="s">
        <v>7</v>
      </c>
      <c r="D5659" s="659" t="s">
        <v>11582</v>
      </c>
      <c r="E5659" s="661" t="s">
        <v>26</v>
      </c>
      <c r="F5659" s="831" t="s">
        <v>14991</v>
      </c>
      <c r="G5659" s="831"/>
      <c r="H5659" s="831">
        <v>3.9493431999999999</v>
      </c>
      <c r="I5659" s="831"/>
      <c r="J5659" s="832">
        <v>1.3823000000000001</v>
      </c>
      <c r="K5659" s="832"/>
      <c r="L5659" s="833"/>
    </row>
    <row r="5660" spans="1:12" ht="17.100000000000001" customHeight="1">
      <c r="A5660" s="645"/>
      <c r="B5660" s="643"/>
      <c r="C5660" s="643"/>
      <c r="D5660" s="643"/>
      <c r="E5660" s="643"/>
      <c r="F5660" s="643"/>
      <c r="G5660" s="643"/>
      <c r="H5660" s="643"/>
      <c r="I5660" s="643"/>
      <c r="J5660" s="643" t="s">
        <v>14990</v>
      </c>
      <c r="K5660" s="643"/>
      <c r="L5660" s="646" t="s">
        <v>15130</v>
      </c>
    </row>
    <row r="5661" spans="1:12" ht="17.100000000000001" customHeight="1">
      <c r="A5661" s="640" t="s">
        <v>14988</v>
      </c>
      <c r="B5661" s="641"/>
      <c r="C5661" s="641"/>
      <c r="D5661" s="641"/>
      <c r="E5661" s="641"/>
      <c r="F5661" s="641"/>
      <c r="G5661" s="641"/>
      <c r="H5661" s="641"/>
      <c r="I5661" s="641"/>
      <c r="J5661" s="641"/>
      <c r="K5661" s="641"/>
      <c r="L5661" s="642"/>
    </row>
    <row r="5662" spans="1:12" ht="17.100000000000001" customHeight="1">
      <c r="A5662" s="645"/>
      <c r="B5662" s="643"/>
      <c r="C5662" s="643"/>
      <c r="D5662" s="643"/>
      <c r="E5662" s="643"/>
      <c r="F5662" s="643"/>
      <c r="G5662" s="643"/>
      <c r="H5662" s="643"/>
      <c r="I5662" s="643"/>
      <c r="J5662" s="643" t="s">
        <v>14987</v>
      </c>
      <c r="K5662" s="643"/>
      <c r="L5662" s="646" t="s">
        <v>15129</v>
      </c>
    </row>
    <row r="5663" spans="1:12" ht="17.100000000000001" customHeight="1">
      <c r="A5663" s="645"/>
      <c r="B5663" s="643"/>
      <c r="C5663" s="643"/>
      <c r="D5663" s="643"/>
      <c r="E5663" s="643"/>
      <c r="F5663" s="643"/>
      <c r="G5663" s="643"/>
      <c r="H5663" s="643"/>
      <c r="I5663" s="643"/>
      <c r="J5663" s="643" t="s">
        <v>14985</v>
      </c>
      <c r="K5663" s="643" t="s">
        <v>14984</v>
      </c>
      <c r="L5663" s="646" t="s">
        <v>15128</v>
      </c>
    </row>
    <row r="5664" spans="1:12" ht="17.100000000000001" customHeight="1">
      <c r="A5664" s="645"/>
      <c r="B5664" s="643"/>
      <c r="C5664" s="643"/>
      <c r="D5664" s="643"/>
      <c r="E5664" s="643"/>
      <c r="F5664" s="643"/>
      <c r="G5664" s="643"/>
      <c r="H5664" s="643"/>
      <c r="I5664" s="643"/>
      <c r="J5664" s="643" t="s">
        <v>14982</v>
      </c>
      <c r="K5664" s="643"/>
      <c r="L5664" s="646" t="s">
        <v>15127</v>
      </c>
    </row>
    <row r="5665" spans="1:12" ht="17.100000000000001" customHeight="1">
      <c r="A5665" s="645"/>
      <c r="B5665" s="643"/>
      <c r="C5665" s="643"/>
      <c r="D5665" s="643"/>
      <c r="E5665" s="643"/>
      <c r="F5665" s="643"/>
      <c r="G5665" s="643"/>
      <c r="H5665" s="643"/>
      <c r="I5665" s="643"/>
      <c r="J5665" s="643" t="s">
        <v>14980</v>
      </c>
      <c r="K5665" s="643" t="s">
        <v>14873</v>
      </c>
      <c r="L5665" s="646" t="s">
        <v>15126</v>
      </c>
    </row>
    <row r="5666" spans="1:12" ht="17.100000000000001" customHeight="1">
      <c r="A5666" s="645"/>
      <c r="B5666" s="643"/>
      <c r="C5666" s="643"/>
      <c r="D5666" s="643"/>
      <c r="E5666" s="643"/>
      <c r="F5666" s="643"/>
      <c r="G5666" s="643"/>
      <c r="H5666" s="643"/>
      <c r="I5666" s="643"/>
      <c r="J5666" s="643" t="s">
        <v>14978</v>
      </c>
      <c r="K5666" s="643"/>
      <c r="L5666" s="646" t="s">
        <v>15125</v>
      </c>
    </row>
    <row r="5667" spans="1:12" ht="30" customHeight="1">
      <c r="A5667" s="647"/>
      <c r="B5667" s="644"/>
      <c r="C5667" s="644"/>
      <c r="D5667" s="644"/>
      <c r="E5667" s="644"/>
      <c r="F5667" s="644"/>
      <c r="G5667" s="644"/>
      <c r="H5667" s="644"/>
      <c r="I5667" s="644"/>
      <c r="J5667" s="644"/>
      <c r="K5667" s="644"/>
      <c r="L5667" s="648"/>
    </row>
    <row r="5668" spans="1:12" ht="24" customHeight="1">
      <c r="A5668" s="662" t="s">
        <v>15397</v>
      </c>
      <c r="B5668" s="657" t="s">
        <v>14455</v>
      </c>
      <c r="C5668" s="656" t="s">
        <v>7</v>
      </c>
      <c r="D5668" s="656" t="s">
        <v>204</v>
      </c>
      <c r="E5668" s="658" t="s">
        <v>14118</v>
      </c>
      <c r="F5668" s="657"/>
      <c r="G5668" s="657"/>
      <c r="H5668" s="657"/>
      <c r="I5668" s="657"/>
      <c r="J5668" s="657"/>
      <c r="K5668" s="657"/>
      <c r="L5668" s="663"/>
    </row>
    <row r="5669" spans="1:12">
      <c r="A5669" s="827" t="s">
        <v>14098</v>
      </c>
      <c r="B5669" s="828"/>
      <c r="C5669" s="828"/>
      <c r="D5669" s="828"/>
      <c r="E5669" s="828"/>
      <c r="F5669" s="828"/>
      <c r="G5669" s="828"/>
      <c r="H5669" s="828"/>
      <c r="I5669" s="641"/>
      <c r="J5669" s="641"/>
      <c r="K5669" s="641"/>
      <c r="L5669" s="642"/>
    </row>
    <row r="5670" spans="1:12" ht="17.100000000000001" customHeight="1">
      <c r="A5670" s="640" t="s">
        <v>14994</v>
      </c>
      <c r="B5670" s="643" t="s">
        <v>14089</v>
      </c>
      <c r="C5670" s="641" t="s">
        <v>14088</v>
      </c>
      <c r="D5670" s="641" t="s">
        <v>14087</v>
      </c>
      <c r="E5670" s="644" t="s">
        <v>14085</v>
      </c>
      <c r="F5670" s="829" t="s">
        <v>14083</v>
      </c>
      <c r="G5670" s="829"/>
      <c r="H5670" s="829" t="s">
        <v>14993</v>
      </c>
      <c r="I5670" s="829"/>
      <c r="J5670" s="829" t="s">
        <v>14082</v>
      </c>
      <c r="K5670" s="829"/>
      <c r="L5670" s="830"/>
    </row>
    <row r="5671" spans="1:12" ht="60" customHeight="1">
      <c r="A5671" s="664" t="s">
        <v>14073</v>
      </c>
      <c r="B5671" s="660" t="s">
        <v>14166</v>
      </c>
      <c r="C5671" s="659" t="s">
        <v>7</v>
      </c>
      <c r="D5671" s="659" t="s">
        <v>8667</v>
      </c>
      <c r="E5671" s="661" t="s">
        <v>49</v>
      </c>
      <c r="F5671" s="831" t="s">
        <v>15230</v>
      </c>
      <c r="G5671" s="831"/>
      <c r="H5671" s="831">
        <v>1.2500000000000001E-5</v>
      </c>
      <c r="I5671" s="831"/>
      <c r="J5671" s="832">
        <v>3.0773999999999999</v>
      </c>
      <c r="K5671" s="832"/>
      <c r="L5671" s="833"/>
    </row>
    <row r="5672" spans="1:12" ht="24" customHeight="1">
      <c r="A5672" s="664" t="s">
        <v>14073</v>
      </c>
      <c r="B5672" s="660" t="s">
        <v>14214</v>
      </c>
      <c r="C5672" s="659" t="s">
        <v>7</v>
      </c>
      <c r="D5672" s="659" t="s">
        <v>11569</v>
      </c>
      <c r="E5672" s="661" t="s">
        <v>26</v>
      </c>
      <c r="F5672" s="831" t="s">
        <v>15202</v>
      </c>
      <c r="G5672" s="831"/>
      <c r="H5672" s="831">
        <v>0.13097030000000001</v>
      </c>
      <c r="I5672" s="831"/>
      <c r="J5672" s="832">
        <v>8.6400000000000005E-2</v>
      </c>
      <c r="K5672" s="832"/>
      <c r="L5672" s="833"/>
    </row>
    <row r="5673" spans="1:12" ht="24" customHeight="1">
      <c r="A5673" s="664" t="s">
        <v>14073</v>
      </c>
      <c r="B5673" s="660" t="s">
        <v>14213</v>
      </c>
      <c r="C5673" s="659" t="s">
        <v>7</v>
      </c>
      <c r="D5673" s="659" t="s">
        <v>11595</v>
      </c>
      <c r="E5673" s="661" t="s">
        <v>26</v>
      </c>
      <c r="F5673" s="831" t="s">
        <v>15028</v>
      </c>
      <c r="G5673" s="831"/>
      <c r="H5673" s="831">
        <v>0.13097030000000001</v>
      </c>
      <c r="I5673" s="831"/>
      <c r="J5673" s="832">
        <v>1.2999999999999999E-3</v>
      </c>
      <c r="K5673" s="832"/>
      <c r="L5673" s="833"/>
    </row>
    <row r="5674" spans="1:12" ht="24" customHeight="1">
      <c r="A5674" s="664" t="s">
        <v>14073</v>
      </c>
      <c r="B5674" s="660" t="s">
        <v>14146</v>
      </c>
      <c r="C5674" s="659" t="s">
        <v>7</v>
      </c>
      <c r="D5674" s="659" t="s">
        <v>11575</v>
      </c>
      <c r="E5674" s="661" t="s">
        <v>26</v>
      </c>
      <c r="F5674" s="831" t="s">
        <v>15058</v>
      </c>
      <c r="G5674" s="831"/>
      <c r="H5674" s="831">
        <v>2.1275681</v>
      </c>
      <c r="I5674" s="831"/>
      <c r="J5674" s="832">
        <v>2.1701000000000001</v>
      </c>
      <c r="K5674" s="832"/>
      <c r="L5674" s="833"/>
    </row>
    <row r="5675" spans="1:12" ht="24" customHeight="1">
      <c r="A5675" s="664" t="s">
        <v>14073</v>
      </c>
      <c r="B5675" s="660" t="s">
        <v>14145</v>
      </c>
      <c r="C5675" s="659" t="s">
        <v>7</v>
      </c>
      <c r="D5675" s="659" t="s">
        <v>11601</v>
      </c>
      <c r="E5675" s="661" t="s">
        <v>26</v>
      </c>
      <c r="F5675" s="831" t="s">
        <v>15057</v>
      </c>
      <c r="G5675" s="831"/>
      <c r="H5675" s="831">
        <v>2.1275681</v>
      </c>
      <c r="I5675" s="831"/>
      <c r="J5675" s="832">
        <v>0.8085</v>
      </c>
      <c r="K5675" s="832"/>
      <c r="L5675" s="833"/>
    </row>
    <row r="5676" spans="1:12" ht="17.100000000000001" customHeight="1">
      <c r="A5676" s="645"/>
      <c r="B5676" s="643"/>
      <c r="C5676" s="643"/>
      <c r="D5676" s="643"/>
      <c r="E5676" s="643"/>
      <c r="F5676" s="643"/>
      <c r="G5676" s="643"/>
      <c r="H5676" s="643"/>
      <c r="I5676" s="643"/>
      <c r="J5676" s="643" t="s">
        <v>14990</v>
      </c>
      <c r="K5676" s="643"/>
      <c r="L5676" s="646" t="s">
        <v>15396</v>
      </c>
    </row>
    <row r="5677" spans="1:12">
      <c r="A5677" s="827" t="s">
        <v>14092</v>
      </c>
      <c r="B5677" s="828"/>
      <c r="C5677" s="828"/>
      <c r="D5677" s="828"/>
      <c r="E5677" s="828"/>
      <c r="F5677" s="828"/>
      <c r="G5677" s="828"/>
      <c r="H5677" s="828"/>
      <c r="I5677" s="641"/>
      <c r="J5677" s="641"/>
      <c r="K5677" s="641"/>
      <c r="L5677" s="642"/>
    </row>
    <row r="5678" spans="1:12" ht="17.100000000000001" customHeight="1">
      <c r="A5678" s="640" t="s">
        <v>14994</v>
      </c>
      <c r="B5678" s="643" t="s">
        <v>14089</v>
      </c>
      <c r="C5678" s="641" t="s">
        <v>14088</v>
      </c>
      <c r="D5678" s="641" t="s">
        <v>14087</v>
      </c>
      <c r="E5678" s="644" t="s">
        <v>14085</v>
      </c>
      <c r="F5678" s="829" t="s">
        <v>14083</v>
      </c>
      <c r="G5678" s="829"/>
      <c r="H5678" s="829" t="s">
        <v>14993</v>
      </c>
      <c r="I5678" s="829"/>
      <c r="J5678" s="829" t="s">
        <v>14082</v>
      </c>
      <c r="K5678" s="829"/>
      <c r="L5678" s="830"/>
    </row>
    <row r="5679" spans="1:12" ht="24" customHeight="1">
      <c r="A5679" s="664" t="s">
        <v>14073</v>
      </c>
      <c r="B5679" s="660" t="s">
        <v>14226</v>
      </c>
      <c r="C5679" s="659" t="s">
        <v>7</v>
      </c>
      <c r="D5679" s="659" t="s">
        <v>6694</v>
      </c>
      <c r="E5679" s="661" t="s">
        <v>26</v>
      </c>
      <c r="F5679" s="831" t="s">
        <v>15228</v>
      </c>
      <c r="G5679" s="831"/>
      <c r="H5679" s="831">
        <v>0.13192119999999999</v>
      </c>
      <c r="I5679" s="831"/>
      <c r="J5679" s="832">
        <v>0.88649999999999995</v>
      </c>
      <c r="K5679" s="832"/>
      <c r="L5679" s="833"/>
    </row>
    <row r="5680" spans="1:12" ht="24" customHeight="1">
      <c r="A5680" s="664" t="s">
        <v>14073</v>
      </c>
      <c r="B5680" s="660" t="s">
        <v>14144</v>
      </c>
      <c r="C5680" s="659" t="s">
        <v>7</v>
      </c>
      <c r="D5680" s="659" t="s">
        <v>10168</v>
      </c>
      <c r="E5680" s="661" t="s">
        <v>26</v>
      </c>
      <c r="F5680" s="831" t="s">
        <v>15055</v>
      </c>
      <c r="G5680" s="831"/>
      <c r="H5680" s="831">
        <v>2.1572613999999999</v>
      </c>
      <c r="I5680" s="831"/>
      <c r="J5680" s="832">
        <v>11.153</v>
      </c>
      <c r="K5680" s="832"/>
      <c r="L5680" s="833"/>
    </row>
    <row r="5681" spans="1:12" ht="17.100000000000001" customHeight="1">
      <c r="A5681" s="645"/>
      <c r="B5681" s="643"/>
      <c r="C5681" s="643"/>
      <c r="D5681" s="643"/>
      <c r="E5681" s="643"/>
      <c r="F5681" s="643"/>
      <c r="G5681" s="643"/>
      <c r="H5681" s="643"/>
      <c r="I5681" s="643"/>
      <c r="J5681" s="643" t="s">
        <v>14990</v>
      </c>
      <c r="K5681" s="643"/>
      <c r="L5681" s="646" t="s">
        <v>15395</v>
      </c>
    </row>
    <row r="5682" spans="1:12">
      <c r="A5682" s="827" t="s">
        <v>14071</v>
      </c>
      <c r="B5682" s="828"/>
      <c r="C5682" s="828"/>
      <c r="D5682" s="828"/>
      <c r="E5682" s="828"/>
      <c r="F5682" s="828"/>
      <c r="G5682" s="828"/>
      <c r="H5682" s="828"/>
      <c r="I5682" s="641"/>
      <c r="J5682" s="641"/>
      <c r="K5682" s="641"/>
      <c r="L5682" s="642"/>
    </row>
    <row r="5683" spans="1:12" ht="17.100000000000001" customHeight="1">
      <c r="A5683" s="640" t="s">
        <v>14994</v>
      </c>
      <c r="B5683" s="643" t="s">
        <v>14089</v>
      </c>
      <c r="C5683" s="641" t="s">
        <v>14088</v>
      </c>
      <c r="D5683" s="641" t="s">
        <v>14087</v>
      </c>
      <c r="E5683" s="644" t="s">
        <v>14085</v>
      </c>
      <c r="F5683" s="829" t="s">
        <v>14083</v>
      </c>
      <c r="G5683" s="829"/>
      <c r="H5683" s="829" t="s">
        <v>14993</v>
      </c>
      <c r="I5683" s="829"/>
      <c r="J5683" s="829" t="s">
        <v>14082</v>
      </c>
      <c r="K5683" s="829"/>
      <c r="L5683" s="830"/>
    </row>
    <row r="5684" spans="1:12" ht="24" customHeight="1">
      <c r="A5684" s="664" t="s">
        <v>14073</v>
      </c>
      <c r="B5684" s="660" t="s">
        <v>14451</v>
      </c>
      <c r="C5684" s="659" t="s">
        <v>7</v>
      </c>
      <c r="D5684" s="659" t="s">
        <v>6780</v>
      </c>
      <c r="E5684" s="661" t="s">
        <v>14118</v>
      </c>
      <c r="F5684" s="831" t="s">
        <v>15179</v>
      </c>
      <c r="G5684" s="831"/>
      <c r="H5684" s="831">
        <v>0.3</v>
      </c>
      <c r="I5684" s="831"/>
      <c r="J5684" s="832">
        <v>24</v>
      </c>
      <c r="K5684" s="832"/>
      <c r="L5684" s="833"/>
    </row>
    <row r="5685" spans="1:12" ht="24" customHeight="1">
      <c r="A5685" s="664" t="s">
        <v>14073</v>
      </c>
      <c r="B5685" s="660" t="s">
        <v>14454</v>
      </c>
      <c r="C5685" s="659" t="s">
        <v>7</v>
      </c>
      <c r="D5685" s="659" t="s">
        <v>6787</v>
      </c>
      <c r="E5685" s="661" t="s">
        <v>14118</v>
      </c>
      <c r="F5685" s="831" t="s">
        <v>15394</v>
      </c>
      <c r="G5685" s="831"/>
      <c r="H5685" s="831">
        <v>0.55000000000000004</v>
      </c>
      <c r="I5685" s="831"/>
      <c r="J5685" s="832">
        <v>46</v>
      </c>
      <c r="K5685" s="832"/>
      <c r="L5685" s="833"/>
    </row>
    <row r="5686" spans="1:12" ht="24" customHeight="1">
      <c r="A5686" s="664" t="s">
        <v>14073</v>
      </c>
      <c r="B5686" s="660" t="s">
        <v>14156</v>
      </c>
      <c r="C5686" s="659" t="s">
        <v>7</v>
      </c>
      <c r="D5686" s="659" t="s">
        <v>6686</v>
      </c>
      <c r="E5686" s="661" t="s">
        <v>82</v>
      </c>
      <c r="F5686" s="831" t="s">
        <v>15225</v>
      </c>
      <c r="G5686" s="831"/>
      <c r="H5686" s="831">
        <v>0.52892019999999995</v>
      </c>
      <c r="I5686" s="831"/>
      <c r="J5686" s="832">
        <v>2.0468999999999999</v>
      </c>
      <c r="K5686" s="832"/>
      <c r="L5686" s="833"/>
    </row>
    <row r="5687" spans="1:12" ht="17.100000000000001" customHeight="1">
      <c r="A5687" s="645"/>
      <c r="B5687" s="643"/>
      <c r="C5687" s="643"/>
      <c r="D5687" s="643"/>
      <c r="E5687" s="643"/>
      <c r="F5687" s="643"/>
      <c r="G5687" s="643"/>
      <c r="H5687" s="643"/>
      <c r="I5687" s="643"/>
      <c r="J5687" s="643" t="s">
        <v>14990</v>
      </c>
      <c r="K5687" s="643"/>
      <c r="L5687" s="646" t="s">
        <v>15393</v>
      </c>
    </row>
    <row r="5688" spans="1:12">
      <c r="A5688" s="827" t="s">
        <v>14094</v>
      </c>
      <c r="B5688" s="828"/>
      <c r="C5688" s="828"/>
      <c r="D5688" s="828"/>
      <c r="E5688" s="828"/>
      <c r="F5688" s="828"/>
      <c r="G5688" s="828"/>
      <c r="H5688" s="828"/>
      <c r="I5688" s="641"/>
      <c r="J5688" s="641"/>
      <c r="K5688" s="641"/>
      <c r="L5688" s="642"/>
    </row>
    <row r="5689" spans="1:12" ht="17.100000000000001" customHeight="1">
      <c r="A5689" s="640" t="s">
        <v>14994</v>
      </c>
      <c r="B5689" s="643" t="s">
        <v>14089</v>
      </c>
      <c r="C5689" s="641" t="s">
        <v>14088</v>
      </c>
      <c r="D5689" s="641" t="s">
        <v>14087</v>
      </c>
      <c r="E5689" s="644" t="s">
        <v>14085</v>
      </c>
      <c r="F5689" s="829" t="s">
        <v>14083</v>
      </c>
      <c r="G5689" s="829"/>
      <c r="H5689" s="829" t="s">
        <v>14993</v>
      </c>
      <c r="I5689" s="829"/>
      <c r="J5689" s="829" t="s">
        <v>14082</v>
      </c>
      <c r="K5689" s="829"/>
      <c r="L5689" s="830"/>
    </row>
    <row r="5690" spans="1:12" ht="24" customHeight="1">
      <c r="A5690" s="664" t="s">
        <v>14073</v>
      </c>
      <c r="B5690" s="660" t="s">
        <v>14095</v>
      </c>
      <c r="C5690" s="659" t="s">
        <v>7</v>
      </c>
      <c r="D5690" s="659" t="s">
        <v>11736</v>
      </c>
      <c r="E5690" s="661" t="s">
        <v>26</v>
      </c>
      <c r="F5690" s="831" t="s">
        <v>14996</v>
      </c>
      <c r="G5690" s="831"/>
      <c r="H5690" s="831">
        <v>2.2585383999999999</v>
      </c>
      <c r="I5690" s="831"/>
      <c r="J5690" s="832">
        <v>1.6035999999999999</v>
      </c>
      <c r="K5690" s="832"/>
      <c r="L5690" s="833"/>
    </row>
    <row r="5691" spans="1:12" ht="17.100000000000001" customHeight="1">
      <c r="A5691" s="645"/>
      <c r="B5691" s="643"/>
      <c r="C5691" s="643"/>
      <c r="D5691" s="643"/>
      <c r="E5691" s="643"/>
      <c r="F5691" s="643"/>
      <c r="G5691" s="643"/>
      <c r="H5691" s="643"/>
      <c r="I5691" s="643"/>
      <c r="J5691" s="643" t="s">
        <v>14990</v>
      </c>
      <c r="K5691" s="643"/>
      <c r="L5691" s="646" t="s">
        <v>15100</v>
      </c>
    </row>
    <row r="5692" spans="1:12">
      <c r="A5692" s="827" t="s">
        <v>14096</v>
      </c>
      <c r="B5692" s="828"/>
      <c r="C5692" s="828"/>
      <c r="D5692" s="828"/>
      <c r="E5692" s="828"/>
      <c r="F5692" s="828"/>
      <c r="G5692" s="828"/>
      <c r="H5692" s="828"/>
      <c r="I5692" s="641"/>
      <c r="J5692" s="641"/>
      <c r="K5692" s="641"/>
      <c r="L5692" s="642"/>
    </row>
    <row r="5693" spans="1:12" ht="17.100000000000001" customHeight="1">
      <c r="A5693" s="640" t="s">
        <v>14994</v>
      </c>
      <c r="B5693" s="643" t="s">
        <v>14089</v>
      </c>
      <c r="C5693" s="641" t="s">
        <v>14088</v>
      </c>
      <c r="D5693" s="641" t="s">
        <v>14087</v>
      </c>
      <c r="E5693" s="644" t="s">
        <v>14085</v>
      </c>
      <c r="F5693" s="829" t="s">
        <v>14083</v>
      </c>
      <c r="G5693" s="829"/>
      <c r="H5693" s="829" t="s">
        <v>14993</v>
      </c>
      <c r="I5693" s="829"/>
      <c r="J5693" s="829" t="s">
        <v>14082</v>
      </c>
      <c r="K5693" s="829"/>
      <c r="L5693" s="830"/>
    </row>
    <row r="5694" spans="1:12" ht="24" customHeight="1">
      <c r="A5694" s="664" t="s">
        <v>14073</v>
      </c>
      <c r="B5694" s="660" t="s">
        <v>14097</v>
      </c>
      <c r="C5694" s="659" t="s">
        <v>7</v>
      </c>
      <c r="D5694" s="659" t="s">
        <v>11676</v>
      </c>
      <c r="E5694" s="661" t="s">
        <v>26</v>
      </c>
      <c r="F5694" s="831" t="s">
        <v>14995</v>
      </c>
      <c r="G5694" s="831"/>
      <c r="H5694" s="831">
        <v>2.2585383999999999</v>
      </c>
      <c r="I5694" s="831"/>
      <c r="J5694" s="832">
        <v>0.15809999999999999</v>
      </c>
      <c r="K5694" s="832"/>
      <c r="L5694" s="833"/>
    </row>
    <row r="5695" spans="1:12" ht="17.100000000000001" customHeight="1">
      <c r="A5695" s="645"/>
      <c r="B5695" s="643"/>
      <c r="C5695" s="643"/>
      <c r="D5695" s="643"/>
      <c r="E5695" s="643"/>
      <c r="F5695" s="643"/>
      <c r="G5695" s="643"/>
      <c r="H5695" s="643"/>
      <c r="I5695" s="643"/>
      <c r="J5695" s="643" t="s">
        <v>14990</v>
      </c>
      <c r="K5695" s="643"/>
      <c r="L5695" s="646" t="s">
        <v>15300</v>
      </c>
    </row>
    <row r="5696" spans="1:12">
      <c r="A5696" s="827" t="s">
        <v>14100</v>
      </c>
      <c r="B5696" s="828"/>
      <c r="C5696" s="828"/>
      <c r="D5696" s="828"/>
      <c r="E5696" s="828"/>
      <c r="F5696" s="828"/>
      <c r="G5696" s="828"/>
      <c r="H5696" s="828"/>
      <c r="I5696" s="641"/>
      <c r="J5696" s="641"/>
      <c r="K5696" s="641"/>
      <c r="L5696" s="642"/>
    </row>
    <row r="5697" spans="1:12" ht="17.100000000000001" customHeight="1">
      <c r="A5697" s="640" t="s">
        <v>14994</v>
      </c>
      <c r="B5697" s="643" t="s">
        <v>14089</v>
      </c>
      <c r="C5697" s="641" t="s">
        <v>14088</v>
      </c>
      <c r="D5697" s="641" t="s">
        <v>14087</v>
      </c>
      <c r="E5697" s="644" t="s">
        <v>14085</v>
      </c>
      <c r="F5697" s="829" t="s">
        <v>14083</v>
      </c>
      <c r="G5697" s="829"/>
      <c r="H5697" s="829" t="s">
        <v>14993</v>
      </c>
      <c r="I5697" s="829"/>
      <c r="J5697" s="829" t="s">
        <v>14082</v>
      </c>
      <c r="K5697" s="829"/>
      <c r="L5697" s="830"/>
    </row>
    <row r="5698" spans="1:12" ht="24" customHeight="1">
      <c r="A5698" s="664" t="s">
        <v>14073</v>
      </c>
      <c r="B5698" s="660" t="s">
        <v>14103</v>
      </c>
      <c r="C5698" s="659" t="s">
        <v>7</v>
      </c>
      <c r="D5698" s="659" t="s">
        <v>11501</v>
      </c>
      <c r="E5698" s="661" t="s">
        <v>26</v>
      </c>
      <c r="F5698" s="831" t="s">
        <v>14992</v>
      </c>
      <c r="G5698" s="831"/>
      <c r="H5698" s="831">
        <v>2.2585383999999999</v>
      </c>
      <c r="I5698" s="831"/>
      <c r="J5698" s="832">
        <v>4.9687999999999999</v>
      </c>
      <c r="K5698" s="832"/>
      <c r="L5698" s="833"/>
    </row>
    <row r="5699" spans="1:12" ht="24" customHeight="1">
      <c r="A5699" s="664" t="s">
        <v>14073</v>
      </c>
      <c r="B5699" s="660" t="s">
        <v>14101</v>
      </c>
      <c r="C5699" s="659" t="s">
        <v>7</v>
      </c>
      <c r="D5699" s="659" t="s">
        <v>11582</v>
      </c>
      <c r="E5699" s="661" t="s">
        <v>26</v>
      </c>
      <c r="F5699" s="831" t="s">
        <v>14991</v>
      </c>
      <c r="G5699" s="831"/>
      <c r="H5699" s="831">
        <v>2.2585383999999999</v>
      </c>
      <c r="I5699" s="831"/>
      <c r="J5699" s="832">
        <v>0.79049999999999998</v>
      </c>
      <c r="K5699" s="832"/>
      <c r="L5699" s="833"/>
    </row>
    <row r="5700" spans="1:12" ht="17.100000000000001" customHeight="1">
      <c r="A5700" s="645"/>
      <c r="B5700" s="643"/>
      <c r="C5700" s="643"/>
      <c r="D5700" s="643"/>
      <c r="E5700" s="643"/>
      <c r="F5700" s="643"/>
      <c r="G5700" s="643"/>
      <c r="H5700" s="643"/>
      <c r="I5700" s="643"/>
      <c r="J5700" s="643" t="s">
        <v>14990</v>
      </c>
      <c r="K5700" s="643"/>
      <c r="L5700" s="646" t="s">
        <v>15392</v>
      </c>
    </row>
    <row r="5701" spans="1:12" ht="17.100000000000001" customHeight="1">
      <c r="A5701" s="640" t="s">
        <v>14988</v>
      </c>
      <c r="B5701" s="641"/>
      <c r="C5701" s="641"/>
      <c r="D5701" s="641"/>
      <c r="E5701" s="641"/>
      <c r="F5701" s="641"/>
      <c r="G5701" s="641"/>
      <c r="H5701" s="641"/>
      <c r="I5701" s="641"/>
      <c r="J5701" s="641"/>
      <c r="K5701" s="641"/>
      <c r="L5701" s="642"/>
    </row>
    <row r="5702" spans="1:12" ht="17.100000000000001" customHeight="1">
      <c r="A5702" s="645"/>
      <c r="B5702" s="643"/>
      <c r="C5702" s="643"/>
      <c r="D5702" s="643"/>
      <c r="E5702" s="643"/>
      <c r="F5702" s="643"/>
      <c r="G5702" s="643"/>
      <c r="H5702" s="643"/>
      <c r="I5702" s="643"/>
      <c r="J5702" s="643" t="s">
        <v>14987</v>
      </c>
      <c r="K5702" s="643"/>
      <c r="L5702" s="646" t="s">
        <v>15391</v>
      </c>
    </row>
    <row r="5703" spans="1:12" ht="17.100000000000001" customHeight="1">
      <c r="A5703" s="645"/>
      <c r="B5703" s="643"/>
      <c r="C5703" s="643"/>
      <c r="D5703" s="643"/>
      <c r="E5703" s="643"/>
      <c r="F5703" s="643"/>
      <c r="G5703" s="643"/>
      <c r="H5703" s="643"/>
      <c r="I5703" s="643"/>
      <c r="J5703" s="643" t="s">
        <v>14985</v>
      </c>
      <c r="K5703" s="643" t="s">
        <v>14984</v>
      </c>
      <c r="L5703" s="646" t="s">
        <v>15390</v>
      </c>
    </row>
    <row r="5704" spans="1:12" ht="17.100000000000001" customHeight="1">
      <c r="A5704" s="645"/>
      <c r="B5704" s="643"/>
      <c r="C5704" s="643"/>
      <c r="D5704" s="643"/>
      <c r="E5704" s="643"/>
      <c r="F5704" s="643"/>
      <c r="G5704" s="643"/>
      <c r="H5704" s="643"/>
      <c r="I5704" s="643"/>
      <c r="J5704" s="643" t="s">
        <v>14982</v>
      </c>
      <c r="K5704" s="643"/>
      <c r="L5704" s="646" t="s">
        <v>15389</v>
      </c>
    </row>
    <row r="5705" spans="1:12" ht="17.100000000000001" customHeight="1">
      <c r="A5705" s="645"/>
      <c r="B5705" s="643"/>
      <c r="C5705" s="643"/>
      <c r="D5705" s="643"/>
      <c r="E5705" s="643"/>
      <c r="F5705" s="643"/>
      <c r="G5705" s="643"/>
      <c r="H5705" s="643"/>
      <c r="I5705" s="643"/>
      <c r="J5705" s="643" t="s">
        <v>14980</v>
      </c>
      <c r="K5705" s="643" t="s">
        <v>14873</v>
      </c>
      <c r="L5705" s="646" t="s">
        <v>15388</v>
      </c>
    </row>
    <row r="5706" spans="1:12" ht="17.100000000000001" customHeight="1">
      <c r="A5706" s="645"/>
      <c r="B5706" s="643"/>
      <c r="C5706" s="643"/>
      <c r="D5706" s="643"/>
      <c r="E5706" s="643"/>
      <c r="F5706" s="643"/>
      <c r="G5706" s="643"/>
      <c r="H5706" s="643"/>
      <c r="I5706" s="643"/>
      <c r="J5706" s="643" t="s">
        <v>14978</v>
      </c>
      <c r="K5706" s="643"/>
      <c r="L5706" s="646" t="s">
        <v>15387</v>
      </c>
    </row>
    <row r="5707" spans="1:12" ht="30" customHeight="1">
      <c r="A5707" s="647"/>
      <c r="B5707" s="644"/>
      <c r="C5707" s="644"/>
      <c r="D5707" s="644"/>
      <c r="E5707" s="644"/>
      <c r="F5707" s="644"/>
      <c r="G5707" s="644"/>
      <c r="H5707" s="644"/>
      <c r="I5707" s="644"/>
      <c r="J5707" s="644"/>
      <c r="K5707" s="644"/>
      <c r="L5707" s="648"/>
    </row>
    <row r="5708" spans="1:12" ht="24" customHeight="1">
      <c r="A5708" s="662" t="s">
        <v>15386</v>
      </c>
      <c r="B5708" s="657" t="s">
        <v>14452</v>
      </c>
      <c r="C5708" s="656" t="s">
        <v>7</v>
      </c>
      <c r="D5708" s="656" t="s">
        <v>4468</v>
      </c>
      <c r="E5708" s="658" t="s">
        <v>18</v>
      </c>
      <c r="F5708" s="657"/>
      <c r="G5708" s="657"/>
      <c r="H5708" s="657"/>
      <c r="I5708" s="657"/>
      <c r="J5708" s="657"/>
      <c r="K5708" s="657"/>
      <c r="L5708" s="663"/>
    </row>
    <row r="5709" spans="1:12">
      <c r="A5709" s="827" t="s">
        <v>14098</v>
      </c>
      <c r="B5709" s="828"/>
      <c r="C5709" s="828"/>
      <c r="D5709" s="828"/>
      <c r="E5709" s="828"/>
      <c r="F5709" s="828"/>
      <c r="G5709" s="828"/>
      <c r="H5709" s="828"/>
      <c r="I5709" s="641"/>
      <c r="J5709" s="641"/>
      <c r="K5709" s="641"/>
      <c r="L5709" s="642"/>
    </row>
    <row r="5710" spans="1:12" ht="17.100000000000001" customHeight="1">
      <c r="A5710" s="640" t="s">
        <v>14994</v>
      </c>
      <c r="B5710" s="643" t="s">
        <v>14089</v>
      </c>
      <c r="C5710" s="641" t="s">
        <v>14088</v>
      </c>
      <c r="D5710" s="641" t="s">
        <v>14087</v>
      </c>
      <c r="E5710" s="644" t="s">
        <v>14085</v>
      </c>
      <c r="F5710" s="829" t="s">
        <v>14083</v>
      </c>
      <c r="G5710" s="829"/>
      <c r="H5710" s="829" t="s">
        <v>14993</v>
      </c>
      <c r="I5710" s="829"/>
      <c r="J5710" s="829" t="s">
        <v>14082</v>
      </c>
      <c r="K5710" s="829"/>
      <c r="L5710" s="830"/>
    </row>
    <row r="5711" spans="1:12" ht="48" customHeight="1">
      <c r="A5711" s="664" t="s">
        <v>14073</v>
      </c>
      <c r="B5711" s="660" t="s">
        <v>14339</v>
      </c>
      <c r="C5711" s="659" t="s">
        <v>7</v>
      </c>
      <c r="D5711" s="659" t="s">
        <v>8854</v>
      </c>
      <c r="E5711" s="661" t="s">
        <v>49</v>
      </c>
      <c r="F5711" s="831" t="s">
        <v>15385</v>
      </c>
      <c r="G5711" s="831"/>
      <c r="H5711" s="831">
        <v>2.9999999999999999E-7</v>
      </c>
      <c r="I5711" s="831"/>
      <c r="J5711" s="832">
        <v>8.5900000000000004E-2</v>
      </c>
      <c r="K5711" s="832"/>
      <c r="L5711" s="833"/>
    </row>
    <row r="5712" spans="1:12" ht="24" customHeight="1">
      <c r="A5712" s="664" t="s">
        <v>14073</v>
      </c>
      <c r="B5712" s="660" t="s">
        <v>14214</v>
      </c>
      <c r="C5712" s="659" t="s">
        <v>7</v>
      </c>
      <c r="D5712" s="659" t="s">
        <v>11569</v>
      </c>
      <c r="E5712" s="661" t="s">
        <v>26</v>
      </c>
      <c r="F5712" s="831" t="s">
        <v>15202</v>
      </c>
      <c r="G5712" s="831"/>
      <c r="H5712" s="831">
        <v>3.241E-3</v>
      </c>
      <c r="I5712" s="831"/>
      <c r="J5712" s="832">
        <v>2.0999999999999999E-3</v>
      </c>
      <c r="K5712" s="832"/>
      <c r="L5712" s="833"/>
    </row>
    <row r="5713" spans="1:12" ht="24" customHeight="1">
      <c r="A5713" s="664" t="s">
        <v>14073</v>
      </c>
      <c r="B5713" s="660" t="s">
        <v>14213</v>
      </c>
      <c r="C5713" s="659" t="s">
        <v>7</v>
      </c>
      <c r="D5713" s="659" t="s">
        <v>11595</v>
      </c>
      <c r="E5713" s="661" t="s">
        <v>26</v>
      </c>
      <c r="F5713" s="831" t="s">
        <v>15028</v>
      </c>
      <c r="G5713" s="831"/>
      <c r="H5713" s="831">
        <v>3.241E-3</v>
      </c>
      <c r="I5713" s="831"/>
      <c r="J5713" s="832">
        <v>0</v>
      </c>
      <c r="K5713" s="832"/>
      <c r="L5713" s="833"/>
    </row>
    <row r="5714" spans="1:12" ht="72" customHeight="1">
      <c r="A5714" s="664" t="s">
        <v>14073</v>
      </c>
      <c r="B5714" s="660" t="s">
        <v>14187</v>
      </c>
      <c r="C5714" s="659" t="s">
        <v>7</v>
      </c>
      <c r="D5714" s="659" t="s">
        <v>11537</v>
      </c>
      <c r="E5714" s="661" t="s">
        <v>49</v>
      </c>
      <c r="F5714" s="831" t="s">
        <v>15384</v>
      </c>
      <c r="G5714" s="831"/>
      <c r="H5714" s="831">
        <v>9.9999999999999995E-7</v>
      </c>
      <c r="I5714" s="831"/>
      <c r="J5714" s="832">
        <v>8.0999999999999996E-3</v>
      </c>
      <c r="K5714" s="832"/>
      <c r="L5714" s="833"/>
    </row>
    <row r="5715" spans="1:12" ht="24" customHeight="1">
      <c r="A5715" s="664" t="s">
        <v>14073</v>
      </c>
      <c r="B5715" s="660" t="s">
        <v>14277</v>
      </c>
      <c r="C5715" s="659" t="s">
        <v>7</v>
      </c>
      <c r="D5715" s="659" t="s">
        <v>11564</v>
      </c>
      <c r="E5715" s="661" t="s">
        <v>26</v>
      </c>
      <c r="F5715" s="831" t="s">
        <v>15249</v>
      </c>
      <c r="G5715" s="831"/>
      <c r="H5715" s="831">
        <v>1.7482600000000001E-2</v>
      </c>
      <c r="I5715" s="831"/>
      <c r="J5715" s="832">
        <v>1.4500000000000001E-2</v>
      </c>
      <c r="K5715" s="832"/>
      <c r="L5715" s="833"/>
    </row>
    <row r="5716" spans="1:12" ht="24" customHeight="1">
      <c r="A5716" s="664" t="s">
        <v>14073</v>
      </c>
      <c r="B5716" s="660" t="s">
        <v>14276</v>
      </c>
      <c r="C5716" s="659" t="s">
        <v>7</v>
      </c>
      <c r="D5716" s="659" t="s">
        <v>11590</v>
      </c>
      <c r="E5716" s="661" t="s">
        <v>26</v>
      </c>
      <c r="F5716" s="831" t="s">
        <v>15248</v>
      </c>
      <c r="G5716" s="831"/>
      <c r="H5716" s="831">
        <v>1.7482600000000001E-2</v>
      </c>
      <c r="I5716" s="831"/>
      <c r="J5716" s="832">
        <v>4.1999999999999997E-3</v>
      </c>
      <c r="K5716" s="832"/>
      <c r="L5716" s="833"/>
    </row>
    <row r="5717" spans="1:12" ht="24" customHeight="1">
      <c r="A5717" s="664" t="s">
        <v>14073</v>
      </c>
      <c r="B5717" s="660" t="s">
        <v>14146</v>
      </c>
      <c r="C5717" s="659" t="s">
        <v>7</v>
      </c>
      <c r="D5717" s="659" t="s">
        <v>11575</v>
      </c>
      <c r="E5717" s="661" t="s">
        <v>26</v>
      </c>
      <c r="F5717" s="831" t="s">
        <v>15058</v>
      </c>
      <c r="G5717" s="831"/>
      <c r="H5717" s="831">
        <v>0.7985063</v>
      </c>
      <c r="I5717" s="831"/>
      <c r="J5717" s="832">
        <v>0.8145</v>
      </c>
      <c r="K5717" s="832"/>
      <c r="L5717" s="833"/>
    </row>
    <row r="5718" spans="1:12" ht="24" customHeight="1">
      <c r="A5718" s="664" t="s">
        <v>14073</v>
      </c>
      <c r="B5718" s="660" t="s">
        <v>14145</v>
      </c>
      <c r="C5718" s="659" t="s">
        <v>7</v>
      </c>
      <c r="D5718" s="659" t="s">
        <v>11601</v>
      </c>
      <c r="E5718" s="661" t="s">
        <v>26</v>
      </c>
      <c r="F5718" s="831" t="s">
        <v>15057</v>
      </c>
      <c r="G5718" s="831"/>
      <c r="H5718" s="831">
        <v>0.7985063</v>
      </c>
      <c r="I5718" s="831"/>
      <c r="J5718" s="832">
        <v>0.3034</v>
      </c>
      <c r="K5718" s="832"/>
      <c r="L5718" s="833"/>
    </row>
    <row r="5719" spans="1:12" ht="17.100000000000001" customHeight="1">
      <c r="A5719" s="645"/>
      <c r="B5719" s="643"/>
      <c r="C5719" s="643"/>
      <c r="D5719" s="643"/>
      <c r="E5719" s="643"/>
      <c r="F5719" s="643"/>
      <c r="G5719" s="643"/>
      <c r="H5719" s="643"/>
      <c r="I5719" s="643"/>
      <c r="J5719" s="643" t="s">
        <v>14990</v>
      </c>
      <c r="K5719" s="643"/>
      <c r="L5719" s="646" t="s">
        <v>15383</v>
      </c>
    </row>
    <row r="5720" spans="1:12">
      <c r="A5720" s="827" t="s">
        <v>14092</v>
      </c>
      <c r="B5720" s="828"/>
      <c r="C5720" s="828"/>
      <c r="D5720" s="828"/>
      <c r="E5720" s="828"/>
      <c r="F5720" s="828"/>
      <c r="G5720" s="828"/>
      <c r="H5720" s="828"/>
      <c r="I5720" s="641"/>
      <c r="J5720" s="641"/>
      <c r="K5720" s="641"/>
      <c r="L5720" s="642"/>
    </row>
    <row r="5721" spans="1:12" ht="17.100000000000001" customHeight="1">
      <c r="A5721" s="640" t="s">
        <v>14994</v>
      </c>
      <c r="B5721" s="643" t="s">
        <v>14089</v>
      </c>
      <c r="C5721" s="641" t="s">
        <v>14088</v>
      </c>
      <c r="D5721" s="641" t="s">
        <v>14087</v>
      </c>
      <c r="E5721" s="644" t="s">
        <v>14085</v>
      </c>
      <c r="F5721" s="829" t="s">
        <v>14083</v>
      </c>
      <c r="G5721" s="829"/>
      <c r="H5721" s="829" t="s">
        <v>14993</v>
      </c>
      <c r="I5721" s="829"/>
      <c r="J5721" s="829" t="s">
        <v>14082</v>
      </c>
      <c r="K5721" s="829"/>
      <c r="L5721" s="830"/>
    </row>
    <row r="5722" spans="1:12" ht="24" customHeight="1">
      <c r="A5722" s="664" t="s">
        <v>14073</v>
      </c>
      <c r="B5722" s="660" t="s">
        <v>14243</v>
      </c>
      <c r="C5722" s="659" t="s">
        <v>7</v>
      </c>
      <c r="D5722" s="659" t="s">
        <v>10158</v>
      </c>
      <c r="E5722" s="661" t="s">
        <v>26</v>
      </c>
      <c r="F5722" s="831" t="s">
        <v>15382</v>
      </c>
      <c r="G5722" s="831"/>
      <c r="H5722" s="831">
        <v>3.2463000000000001E-3</v>
      </c>
      <c r="I5722" s="831"/>
      <c r="J5722" s="832">
        <v>1.6899999999999998E-2</v>
      </c>
      <c r="K5722" s="832"/>
      <c r="L5722" s="833"/>
    </row>
    <row r="5723" spans="1:12" ht="24" customHeight="1">
      <c r="A5723" s="664" t="s">
        <v>14073</v>
      </c>
      <c r="B5723" s="660" t="s">
        <v>14278</v>
      </c>
      <c r="C5723" s="659" t="s">
        <v>7</v>
      </c>
      <c r="D5723" s="659" t="s">
        <v>6260</v>
      </c>
      <c r="E5723" s="661" t="s">
        <v>26</v>
      </c>
      <c r="F5723" s="831" t="s">
        <v>15040</v>
      </c>
      <c r="G5723" s="831"/>
      <c r="H5723" s="831">
        <v>1.7666500000000002E-2</v>
      </c>
      <c r="I5723" s="831"/>
      <c r="J5723" s="832">
        <v>0.127</v>
      </c>
      <c r="K5723" s="832"/>
      <c r="L5723" s="833"/>
    </row>
    <row r="5724" spans="1:12" ht="24" customHeight="1">
      <c r="A5724" s="664" t="s">
        <v>14073</v>
      </c>
      <c r="B5724" s="660" t="s">
        <v>14144</v>
      </c>
      <c r="C5724" s="659" t="s">
        <v>7</v>
      </c>
      <c r="D5724" s="659" t="s">
        <v>10168</v>
      </c>
      <c r="E5724" s="661" t="s">
        <v>26</v>
      </c>
      <c r="F5724" s="831" t="s">
        <v>15055</v>
      </c>
      <c r="G5724" s="831"/>
      <c r="H5724" s="831">
        <v>0.80866020000000005</v>
      </c>
      <c r="I5724" s="831"/>
      <c r="J5724" s="832">
        <v>4.1807999999999996</v>
      </c>
      <c r="K5724" s="832"/>
      <c r="L5724" s="833"/>
    </row>
    <row r="5725" spans="1:12" ht="17.100000000000001" customHeight="1">
      <c r="A5725" s="645"/>
      <c r="B5725" s="643"/>
      <c r="C5725" s="643"/>
      <c r="D5725" s="643"/>
      <c r="E5725" s="643"/>
      <c r="F5725" s="643"/>
      <c r="G5725" s="643"/>
      <c r="H5725" s="643"/>
      <c r="I5725" s="643"/>
      <c r="J5725" s="643" t="s">
        <v>14990</v>
      </c>
      <c r="K5725" s="643"/>
      <c r="L5725" s="646" t="s">
        <v>15381</v>
      </c>
    </row>
    <row r="5726" spans="1:12">
      <c r="A5726" s="827" t="s">
        <v>14071</v>
      </c>
      <c r="B5726" s="828"/>
      <c r="C5726" s="828"/>
      <c r="D5726" s="828"/>
      <c r="E5726" s="828"/>
      <c r="F5726" s="828"/>
      <c r="G5726" s="828"/>
      <c r="H5726" s="828"/>
      <c r="I5726" s="641"/>
      <c r="J5726" s="641"/>
      <c r="K5726" s="641"/>
      <c r="L5726" s="642"/>
    </row>
    <row r="5727" spans="1:12" ht="17.100000000000001" customHeight="1">
      <c r="A5727" s="640" t="s">
        <v>14994</v>
      </c>
      <c r="B5727" s="643" t="s">
        <v>14089</v>
      </c>
      <c r="C5727" s="641" t="s">
        <v>14088</v>
      </c>
      <c r="D5727" s="641" t="s">
        <v>14087</v>
      </c>
      <c r="E5727" s="644" t="s">
        <v>14085</v>
      </c>
      <c r="F5727" s="829" t="s">
        <v>14083</v>
      </c>
      <c r="G5727" s="829"/>
      <c r="H5727" s="829" t="s">
        <v>14993</v>
      </c>
      <c r="I5727" s="829"/>
      <c r="J5727" s="829" t="s">
        <v>14082</v>
      </c>
      <c r="K5727" s="829"/>
      <c r="L5727" s="830"/>
    </row>
    <row r="5728" spans="1:12" ht="24" customHeight="1">
      <c r="A5728" s="664" t="s">
        <v>14073</v>
      </c>
      <c r="B5728" s="660" t="s">
        <v>14451</v>
      </c>
      <c r="C5728" s="659" t="s">
        <v>7</v>
      </c>
      <c r="D5728" s="659" t="s">
        <v>6780</v>
      </c>
      <c r="E5728" s="661" t="s">
        <v>14118</v>
      </c>
      <c r="F5728" s="831" t="s">
        <v>15179</v>
      </c>
      <c r="G5728" s="831"/>
      <c r="H5728" s="831">
        <v>8.2100000000000006E-2</v>
      </c>
      <c r="I5728" s="831"/>
      <c r="J5728" s="832">
        <v>6.56</v>
      </c>
      <c r="K5728" s="832"/>
      <c r="L5728" s="833"/>
    </row>
    <row r="5729" spans="1:12" ht="24" customHeight="1">
      <c r="A5729" s="664" t="s">
        <v>14073</v>
      </c>
      <c r="B5729" s="660" t="s">
        <v>14450</v>
      </c>
      <c r="C5729" s="659" t="s">
        <v>7</v>
      </c>
      <c r="D5729" s="659" t="s">
        <v>7235</v>
      </c>
      <c r="E5729" s="661" t="s">
        <v>18</v>
      </c>
      <c r="F5729" s="831" t="s">
        <v>15380</v>
      </c>
      <c r="G5729" s="831"/>
      <c r="H5729" s="831">
        <v>1</v>
      </c>
      <c r="I5729" s="831"/>
      <c r="J5729" s="832">
        <v>8.2200000000000006</v>
      </c>
      <c r="K5729" s="832"/>
      <c r="L5729" s="833"/>
    </row>
    <row r="5730" spans="1:12" ht="24" customHeight="1">
      <c r="A5730" s="664" t="s">
        <v>14073</v>
      </c>
      <c r="B5730" s="660" t="s">
        <v>14340</v>
      </c>
      <c r="C5730" s="659" t="s">
        <v>7</v>
      </c>
      <c r="D5730" s="659" t="s">
        <v>8828</v>
      </c>
      <c r="E5730" s="661" t="s">
        <v>49</v>
      </c>
      <c r="F5730" s="831" t="s">
        <v>15379</v>
      </c>
      <c r="G5730" s="831"/>
      <c r="H5730" s="831">
        <v>2.9999999999999999E-7</v>
      </c>
      <c r="I5730" s="831"/>
      <c r="J5730" s="832">
        <v>1.0200000000000001E-2</v>
      </c>
      <c r="K5730" s="832"/>
      <c r="L5730" s="833"/>
    </row>
    <row r="5731" spans="1:12" ht="24" customHeight="1">
      <c r="A5731" s="664" t="s">
        <v>14073</v>
      </c>
      <c r="B5731" s="660" t="s">
        <v>14156</v>
      </c>
      <c r="C5731" s="659" t="s">
        <v>7</v>
      </c>
      <c r="D5731" s="659" t="s">
        <v>6686</v>
      </c>
      <c r="E5731" s="661" t="s">
        <v>82</v>
      </c>
      <c r="F5731" s="831" t="s">
        <v>15225</v>
      </c>
      <c r="G5731" s="831"/>
      <c r="H5731" s="831">
        <v>5.4869800000000003E-2</v>
      </c>
      <c r="I5731" s="831"/>
      <c r="J5731" s="832">
        <v>0.21229999999999999</v>
      </c>
      <c r="K5731" s="832"/>
      <c r="L5731" s="833"/>
    </row>
    <row r="5732" spans="1:12" ht="24" customHeight="1">
      <c r="A5732" s="664" t="s">
        <v>14073</v>
      </c>
      <c r="B5732" s="660" t="s">
        <v>14185</v>
      </c>
      <c r="C5732" s="659" t="s">
        <v>7</v>
      </c>
      <c r="D5732" s="659" t="s">
        <v>6687</v>
      </c>
      <c r="E5732" s="661" t="s">
        <v>82</v>
      </c>
      <c r="F5732" s="831" t="s">
        <v>15177</v>
      </c>
      <c r="G5732" s="831"/>
      <c r="H5732" s="831">
        <v>1.0781300000000001E-2</v>
      </c>
      <c r="I5732" s="831"/>
      <c r="J5732" s="832">
        <v>5.0299999999999997E-2</v>
      </c>
      <c r="K5732" s="832"/>
      <c r="L5732" s="833"/>
    </row>
    <row r="5733" spans="1:12" ht="17.100000000000001" customHeight="1">
      <c r="A5733" s="645"/>
      <c r="B5733" s="643"/>
      <c r="C5733" s="643"/>
      <c r="D5733" s="643"/>
      <c r="E5733" s="643"/>
      <c r="F5733" s="643"/>
      <c r="G5733" s="643"/>
      <c r="H5733" s="643"/>
      <c r="I5733" s="643"/>
      <c r="J5733" s="643" t="s">
        <v>14990</v>
      </c>
      <c r="K5733" s="643"/>
      <c r="L5733" s="646" t="s">
        <v>15378</v>
      </c>
    </row>
    <row r="5734" spans="1:12">
      <c r="A5734" s="827" t="s">
        <v>14094</v>
      </c>
      <c r="B5734" s="828"/>
      <c r="C5734" s="828"/>
      <c r="D5734" s="828"/>
      <c r="E5734" s="828"/>
      <c r="F5734" s="828"/>
      <c r="G5734" s="828"/>
      <c r="H5734" s="828"/>
      <c r="I5734" s="641"/>
      <c r="J5734" s="641"/>
      <c r="K5734" s="641"/>
      <c r="L5734" s="642"/>
    </row>
    <row r="5735" spans="1:12" ht="17.100000000000001" customHeight="1">
      <c r="A5735" s="640" t="s">
        <v>14994</v>
      </c>
      <c r="B5735" s="643" t="s">
        <v>14089</v>
      </c>
      <c r="C5735" s="641" t="s">
        <v>14088</v>
      </c>
      <c r="D5735" s="641" t="s">
        <v>14087</v>
      </c>
      <c r="E5735" s="644" t="s">
        <v>14085</v>
      </c>
      <c r="F5735" s="829" t="s">
        <v>14083</v>
      </c>
      <c r="G5735" s="829"/>
      <c r="H5735" s="829" t="s">
        <v>14993</v>
      </c>
      <c r="I5735" s="829"/>
      <c r="J5735" s="829" t="s">
        <v>14082</v>
      </c>
      <c r="K5735" s="829"/>
      <c r="L5735" s="830"/>
    </row>
    <row r="5736" spans="1:12" ht="24" customHeight="1">
      <c r="A5736" s="664" t="s">
        <v>14073</v>
      </c>
      <c r="B5736" s="660" t="s">
        <v>14095</v>
      </c>
      <c r="C5736" s="659" t="s">
        <v>7</v>
      </c>
      <c r="D5736" s="659" t="s">
        <v>11736</v>
      </c>
      <c r="E5736" s="661" t="s">
        <v>26</v>
      </c>
      <c r="F5736" s="831" t="s">
        <v>14996</v>
      </c>
      <c r="G5736" s="831"/>
      <c r="H5736" s="831">
        <v>0.81922989999999996</v>
      </c>
      <c r="I5736" s="831"/>
      <c r="J5736" s="832">
        <v>0.58169999999999999</v>
      </c>
      <c r="K5736" s="832"/>
      <c r="L5736" s="833"/>
    </row>
    <row r="5737" spans="1:12" ht="17.100000000000001" customHeight="1">
      <c r="A5737" s="645"/>
      <c r="B5737" s="643"/>
      <c r="C5737" s="643"/>
      <c r="D5737" s="643"/>
      <c r="E5737" s="643"/>
      <c r="F5737" s="643"/>
      <c r="G5737" s="643"/>
      <c r="H5737" s="643"/>
      <c r="I5737" s="643"/>
      <c r="J5737" s="643" t="s">
        <v>14990</v>
      </c>
      <c r="K5737" s="643"/>
      <c r="L5737" s="646" t="s">
        <v>15027</v>
      </c>
    </row>
    <row r="5738" spans="1:12">
      <c r="A5738" s="827" t="s">
        <v>14096</v>
      </c>
      <c r="B5738" s="828"/>
      <c r="C5738" s="828"/>
      <c r="D5738" s="828"/>
      <c r="E5738" s="828"/>
      <c r="F5738" s="828"/>
      <c r="G5738" s="828"/>
      <c r="H5738" s="828"/>
      <c r="I5738" s="641"/>
      <c r="J5738" s="641"/>
      <c r="K5738" s="641"/>
      <c r="L5738" s="642"/>
    </row>
    <row r="5739" spans="1:12" ht="17.100000000000001" customHeight="1">
      <c r="A5739" s="640" t="s">
        <v>14994</v>
      </c>
      <c r="B5739" s="643" t="s">
        <v>14089</v>
      </c>
      <c r="C5739" s="641" t="s">
        <v>14088</v>
      </c>
      <c r="D5739" s="641" t="s">
        <v>14087</v>
      </c>
      <c r="E5739" s="644" t="s">
        <v>14085</v>
      </c>
      <c r="F5739" s="829" t="s">
        <v>14083</v>
      </c>
      <c r="G5739" s="829"/>
      <c r="H5739" s="829" t="s">
        <v>14993</v>
      </c>
      <c r="I5739" s="829"/>
      <c r="J5739" s="829" t="s">
        <v>14082</v>
      </c>
      <c r="K5739" s="829"/>
      <c r="L5739" s="830"/>
    </row>
    <row r="5740" spans="1:12" ht="24" customHeight="1">
      <c r="A5740" s="664" t="s">
        <v>14073</v>
      </c>
      <c r="B5740" s="660" t="s">
        <v>14097</v>
      </c>
      <c r="C5740" s="659" t="s">
        <v>7</v>
      </c>
      <c r="D5740" s="659" t="s">
        <v>11676</v>
      </c>
      <c r="E5740" s="661" t="s">
        <v>26</v>
      </c>
      <c r="F5740" s="831" t="s">
        <v>14995</v>
      </c>
      <c r="G5740" s="831"/>
      <c r="H5740" s="831">
        <v>0.81922989999999996</v>
      </c>
      <c r="I5740" s="831"/>
      <c r="J5740" s="832">
        <v>5.7299999999999997E-2</v>
      </c>
      <c r="K5740" s="832"/>
      <c r="L5740" s="833"/>
    </row>
    <row r="5741" spans="1:12" ht="17.100000000000001" customHeight="1">
      <c r="A5741" s="645"/>
      <c r="B5741" s="643"/>
      <c r="C5741" s="643"/>
      <c r="D5741" s="643"/>
      <c r="E5741" s="643"/>
      <c r="F5741" s="643"/>
      <c r="G5741" s="643"/>
      <c r="H5741" s="643"/>
      <c r="I5741" s="643"/>
      <c r="J5741" s="643" t="s">
        <v>14990</v>
      </c>
      <c r="K5741" s="643"/>
      <c r="L5741" s="646" t="s">
        <v>15037</v>
      </c>
    </row>
    <row r="5742" spans="1:12">
      <c r="A5742" s="827" t="s">
        <v>14100</v>
      </c>
      <c r="B5742" s="828"/>
      <c r="C5742" s="828"/>
      <c r="D5742" s="828"/>
      <c r="E5742" s="828"/>
      <c r="F5742" s="828"/>
      <c r="G5742" s="828"/>
      <c r="H5742" s="828"/>
      <c r="I5742" s="641"/>
      <c r="J5742" s="641"/>
      <c r="K5742" s="641"/>
      <c r="L5742" s="642"/>
    </row>
    <row r="5743" spans="1:12" ht="17.100000000000001" customHeight="1">
      <c r="A5743" s="640" t="s">
        <v>14994</v>
      </c>
      <c r="B5743" s="643" t="s">
        <v>14089</v>
      </c>
      <c r="C5743" s="641" t="s">
        <v>14088</v>
      </c>
      <c r="D5743" s="641" t="s">
        <v>14087</v>
      </c>
      <c r="E5743" s="644" t="s">
        <v>14085</v>
      </c>
      <c r="F5743" s="829" t="s">
        <v>14083</v>
      </c>
      <c r="G5743" s="829"/>
      <c r="H5743" s="829" t="s">
        <v>14993</v>
      </c>
      <c r="I5743" s="829"/>
      <c r="J5743" s="829" t="s">
        <v>14082</v>
      </c>
      <c r="K5743" s="829"/>
      <c r="L5743" s="830"/>
    </row>
    <row r="5744" spans="1:12" ht="24" customHeight="1">
      <c r="A5744" s="664" t="s">
        <v>14073</v>
      </c>
      <c r="B5744" s="660" t="s">
        <v>14103</v>
      </c>
      <c r="C5744" s="659" t="s">
        <v>7</v>
      </c>
      <c r="D5744" s="659" t="s">
        <v>11501</v>
      </c>
      <c r="E5744" s="661" t="s">
        <v>26</v>
      </c>
      <c r="F5744" s="831" t="s">
        <v>14992</v>
      </c>
      <c r="G5744" s="831"/>
      <c r="H5744" s="831">
        <v>0.81922989999999996</v>
      </c>
      <c r="I5744" s="831"/>
      <c r="J5744" s="832">
        <v>1.8023</v>
      </c>
      <c r="K5744" s="832"/>
      <c r="L5744" s="833"/>
    </row>
    <row r="5745" spans="1:12" ht="24" customHeight="1">
      <c r="A5745" s="664" t="s">
        <v>14073</v>
      </c>
      <c r="B5745" s="660" t="s">
        <v>14101</v>
      </c>
      <c r="C5745" s="659" t="s">
        <v>7</v>
      </c>
      <c r="D5745" s="659" t="s">
        <v>11582</v>
      </c>
      <c r="E5745" s="661" t="s">
        <v>26</v>
      </c>
      <c r="F5745" s="831" t="s">
        <v>14991</v>
      </c>
      <c r="G5745" s="831"/>
      <c r="H5745" s="831">
        <v>0.81922989999999996</v>
      </c>
      <c r="I5745" s="831"/>
      <c r="J5745" s="832">
        <v>0.28670000000000001</v>
      </c>
      <c r="K5745" s="832"/>
      <c r="L5745" s="833"/>
    </row>
    <row r="5746" spans="1:12" ht="17.100000000000001" customHeight="1">
      <c r="A5746" s="645"/>
      <c r="B5746" s="643"/>
      <c r="C5746" s="643"/>
      <c r="D5746" s="643"/>
      <c r="E5746" s="643"/>
      <c r="F5746" s="643"/>
      <c r="G5746" s="643"/>
      <c r="H5746" s="643"/>
      <c r="I5746" s="643"/>
      <c r="J5746" s="643" t="s">
        <v>14990</v>
      </c>
      <c r="K5746" s="643"/>
      <c r="L5746" s="646" t="s">
        <v>15377</v>
      </c>
    </row>
    <row r="5747" spans="1:12" ht="17.100000000000001" customHeight="1">
      <c r="A5747" s="640" t="s">
        <v>14988</v>
      </c>
      <c r="B5747" s="641"/>
      <c r="C5747" s="641"/>
      <c r="D5747" s="641"/>
      <c r="E5747" s="641"/>
      <c r="F5747" s="641"/>
      <c r="G5747" s="641"/>
      <c r="H5747" s="641"/>
      <c r="I5747" s="641"/>
      <c r="J5747" s="641"/>
      <c r="K5747" s="641"/>
      <c r="L5747" s="642"/>
    </row>
    <row r="5748" spans="1:12" ht="17.100000000000001" customHeight="1">
      <c r="A5748" s="645"/>
      <c r="B5748" s="643"/>
      <c r="C5748" s="643"/>
      <c r="D5748" s="643"/>
      <c r="E5748" s="643"/>
      <c r="F5748" s="643"/>
      <c r="G5748" s="643"/>
      <c r="H5748" s="643"/>
      <c r="I5748" s="643"/>
      <c r="J5748" s="643" t="s">
        <v>14987</v>
      </c>
      <c r="K5748" s="643"/>
      <c r="L5748" s="646" t="s">
        <v>15376</v>
      </c>
    </row>
    <row r="5749" spans="1:12" ht="17.100000000000001" customHeight="1">
      <c r="A5749" s="645"/>
      <c r="B5749" s="643"/>
      <c r="C5749" s="643"/>
      <c r="D5749" s="643"/>
      <c r="E5749" s="643"/>
      <c r="F5749" s="643"/>
      <c r="G5749" s="643"/>
      <c r="H5749" s="643"/>
      <c r="I5749" s="643"/>
      <c r="J5749" s="643" t="s">
        <v>14985</v>
      </c>
      <c r="K5749" s="643" t="s">
        <v>14984</v>
      </c>
      <c r="L5749" s="646" t="s">
        <v>15375</v>
      </c>
    </row>
    <row r="5750" spans="1:12" ht="17.100000000000001" customHeight="1">
      <c r="A5750" s="645"/>
      <c r="B5750" s="643"/>
      <c r="C5750" s="643"/>
      <c r="D5750" s="643"/>
      <c r="E5750" s="643"/>
      <c r="F5750" s="643"/>
      <c r="G5750" s="643"/>
      <c r="H5750" s="643"/>
      <c r="I5750" s="643"/>
      <c r="J5750" s="643" t="s">
        <v>14982</v>
      </c>
      <c r="K5750" s="643"/>
      <c r="L5750" s="646" t="s">
        <v>15374</v>
      </c>
    </row>
    <row r="5751" spans="1:12" ht="17.100000000000001" customHeight="1">
      <c r="A5751" s="645"/>
      <c r="B5751" s="643"/>
      <c r="C5751" s="643"/>
      <c r="D5751" s="643"/>
      <c r="E5751" s="643"/>
      <c r="F5751" s="643"/>
      <c r="G5751" s="643"/>
      <c r="H5751" s="643"/>
      <c r="I5751" s="643"/>
      <c r="J5751" s="643" t="s">
        <v>14980</v>
      </c>
      <c r="K5751" s="643" t="s">
        <v>14873</v>
      </c>
      <c r="L5751" s="646" t="s">
        <v>15373</v>
      </c>
    </row>
    <row r="5752" spans="1:12" ht="17.100000000000001" customHeight="1">
      <c r="A5752" s="645"/>
      <c r="B5752" s="643"/>
      <c r="C5752" s="643"/>
      <c r="D5752" s="643"/>
      <c r="E5752" s="643"/>
      <c r="F5752" s="643"/>
      <c r="G5752" s="643"/>
      <c r="H5752" s="643"/>
      <c r="I5752" s="643"/>
      <c r="J5752" s="643" t="s">
        <v>14978</v>
      </c>
      <c r="K5752" s="643"/>
      <c r="L5752" s="646" t="s">
        <v>15372</v>
      </c>
    </row>
    <row r="5753" spans="1:12" ht="30" customHeight="1">
      <c r="A5753" s="647"/>
      <c r="B5753" s="644"/>
      <c r="C5753" s="644"/>
      <c r="D5753" s="644"/>
      <c r="E5753" s="644"/>
      <c r="F5753" s="644"/>
      <c r="G5753" s="644"/>
      <c r="H5753" s="644"/>
      <c r="I5753" s="644"/>
      <c r="J5753" s="644"/>
      <c r="K5753" s="644"/>
      <c r="L5753" s="648"/>
    </row>
    <row r="5754" spans="1:12" ht="24" customHeight="1">
      <c r="A5754" s="662" t="s">
        <v>15371</v>
      </c>
      <c r="B5754" s="657" t="s">
        <v>14448</v>
      </c>
      <c r="C5754" s="656" t="s">
        <v>7</v>
      </c>
      <c r="D5754" s="656" t="s">
        <v>816</v>
      </c>
      <c r="E5754" s="658" t="s">
        <v>14183</v>
      </c>
      <c r="F5754" s="657"/>
      <c r="G5754" s="657"/>
      <c r="H5754" s="657"/>
      <c r="I5754" s="657"/>
      <c r="J5754" s="657"/>
      <c r="K5754" s="657"/>
      <c r="L5754" s="663"/>
    </row>
    <row r="5755" spans="1:12">
      <c r="A5755" s="827" t="s">
        <v>14098</v>
      </c>
      <c r="B5755" s="828"/>
      <c r="C5755" s="828"/>
      <c r="D5755" s="828"/>
      <c r="E5755" s="828"/>
      <c r="F5755" s="828"/>
      <c r="G5755" s="828"/>
      <c r="H5755" s="828"/>
      <c r="I5755" s="641"/>
      <c r="J5755" s="641"/>
      <c r="K5755" s="641"/>
      <c r="L5755" s="642"/>
    </row>
    <row r="5756" spans="1:12" ht="17.100000000000001" customHeight="1">
      <c r="A5756" s="640" t="s">
        <v>14994</v>
      </c>
      <c r="B5756" s="643" t="s">
        <v>14089</v>
      </c>
      <c r="C5756" s="641" t="s">
        <v>14088</v>
      </c>
      <c r="D5756" s="641" t="s">
        <v>14087</v>
      </c>
      <c r="E5756" s="644" t="s">
        <v>14085</v>
      </c>
      <c r="F5756" s="829" t="s">
        <v>14083</v>
      </c>
      <c r="G5756" s="829"/>
      <c r="H5756" s="829" t="s">
        <v>14993</v>
      </c>
      <c r="I5756" s="829"/>
      <c r="J5756" s="829" t="s">
        <v>14082</v>
      </c>
      <c r="K5756" s="829"/>
      <c r="L5756" s="830"/>
    </row>
    <row r="5757" spans="1:12" ht="24" customHeight="1">
      <c r="A5757" s="664" t="s">
        <v>14073</v>
      </c>
      <c r="B5757" s="660" t="s">
        <v>14146</v>
      </c>
      <c r="C5757" s="659" t="s">
        <v>7</v>
      </c>
      <c r="D5757" s="659" t="s">
        <v>11575</v>
      </c>
      <c r="E5757" s="661" t="s">
        <v>26</v>
      </c>
      <c r="F5757" s="831" t="s">
        <v>15058</v>
      </c>
      <c r="G5757" s="831"/>
      <c r="H5757" s="831">
        <v>1.9028E-2</v>
      </c>
      <c r="I5757" s="831"/>
      <c r="J5757" s="832">
        <v>1.9400000000000001E-2</v>
      </c>
      <c r="K5757" s="832"/>
      <c r="L5757" s="833"/>
    </row>
    <row r="5758" spans="1:12" ht="24" customHeight="1">
      <c r="A5758" s="664" t="s">
        <v>14073</v>
      </c>
      <c r="B5758" s="660" t="s">
        <v>14145</v>
      </c>
      <c r="C5758" s="659" t="s">
        <v>7</v>
      </c>
      <c r="D5758" s="659" t="s">
        <v>11601</v>
      </c>
      <c r="E5758" s="661" t="s">
        <v>26</v>
      </c>
      <c r="F5758" s="831" t="s">
        <v>15057</v>
      </c>
      <c r="G5758" s="831"/>
      <c r="H5758" s="831">
        <v>1.9028E-2</v>
      </c>
      <c r="I5758" s="831"/>
      <c r="J5758" s="832">
        <v>7.1999999999999998E-3</v>
      </c>
      <c r="K5758" s="832"/>
      <c r="L5758" s="833"/>
    </row>
    <row r="5759" spans="1:12" ht="17.100000000000001" customHeight="1">
      <c r="A5759" s="645"/>
      <c r="B5759" s="643"/>
      <c r="C5759" s="643"/>
      <c r="D5759" s="643"/>
      <c r="E5759" s="643"/>
      <c r="F5759" s="643"/>
      <c r="G5759" s="643"/>
      <c r="H5759" s="643"/>
      <c r="I5759" s="643"/>
      <c r="J5759" s="643" t="s">
        <v>14990</v>
      </c>
      <c r="K5759" s="643"/>
      <c r="L5759" s="646" t="s">
        <v>15083</v>
      </c>
    </row>
    <row r="5760" spans="1:12">
      <c r="A5760" s="827" t="s">
        <v>14092</v>
      </c>
      <c r="B5760" s="828"/>
      <c r="C5760" s="828"/>
      <c r="D5760" s="828"/>
      <c r="E5760" s="828"/>
      <c r="F5760" s="828"/>
      <c r="G5760" s="828"/>
      <c r="H5760" s="828"/>
      <c r="I5760" s="641"/>
      <c r="J5760" s="641"/>
      <c r="K5760" s="641"/>
      <c r="L5760" s="642"/>
    </row>
    <row r="5761" spans="1:12" ht="17.100000000000001" customHeight="1">
      <c r="A5761" s="640" t="s">
        <v>14994</v>
      </c>
      <c r="B5761" s="643" t="s">
        <v>14089</v>
      </c>
      <c r="C5761" s="641" t="s">
        <v>14088</v>
      </c>
      <c r="D5761" s="641" t="s">
        <v>14087</v>
      </c>
      <c r="E5761" s="644" t="s">
        <v>14085</v>
      </c>
      <c r="F5761" s="829" t="s">
        <v>14083</v>
      </c>
      <c r="G5761" s="829"/>
      <c r="H5761" s="829" t="s">
        <v>14993</v>
      </c>
      <c r="I5761" s="829"/>
      <c r="J5761" s="829" t="s">
        <v>14082</v>
      </c>
      <c r="K5761" s="829"/>
      <c r="L5761" s="830"/>
    </row>
    <row r="5762" spans="1:12" ht="24" customHeight="1">
      <c r="A5762" s="664" t="s">
        <v>14073</v>
      </c>
      <c r="B5762" s="660" t="s">
        <v>14144</v>
      </c>
      <c r="C5762" s="659" t="s">
        <v>7</v>
      </c>
      <c r="D5762" s="659" t="s">
        <v>10168</v>
      </c>
      <c r="E5762" s="661" t="s">
        <v>26</v>
      </c>
      <c r="F5762" s="831" t="s">
        <v>15055</v>
      </c>
      <c r="G5762" s="831"/>
      <c r="H5762" s="831">
        <v>1.9966600000000001E-2</v>
      </c>
      <c r="I5762" s="831"/>
      <c r="J5762" s="832">
        <v>0.1032</v>
      </c>
      <c r="K5762" s="832"/>
      <c r="L5762" s="833"/>
    </row>
    <row r="5763" spans="1:12" ht="17.100000000000001" customHeight="1">
      <c r="A5763" s="645"/>
      <c r="B5763" s="643"/>
      <c r="C5763" s="643"/>
      <c r="D5763" s="643"/>
      <c r="E5763" s="643"/>
      <c r="F5763" s="643"/>
      <c r="G5763" s="643"/>
      <c r="H5763" s="643"/>
      <c r="I5763" s="643"/>
      <c r="J5763" s="643" t="s">
        <v>14990</v>
      </c>
      <c r="K5763" s="643"/>
      <c r="L5763" s="646" t="s">
        <v>15370</v>
      </c>
    </row>
    <row r="5764" spans="1:12">
      <c r="A5764" s="827" t="s">
        <v>14071</v>
      </c>
      <c r="B5764" s="828"/>
      <c r="C5764" s="828"/>
      <c r="D5764" s="828"/>
      <c r="E5764" s="828"/>
      <c r="F5764" s="828"/>
      <c r="G5764" s="828"/>
      <c r="H5764" s="828"/>
      <c r="I5764" s="641"/>
      <c r="J5764" s="641"/>
      <c r="K5764" s="641"/>
      <c r="L5764" s="642"/>
    </row>
    <row r="5765" spans="1:12" ht="17.100000000000001" customHeight="1">
      <c r="A5765" s="640" t="s">
        <v>14994</v>
      </c>
      <c r="B5765" s="643" t="s">
        <v>14089</v>
      </c>
      <c r="C5765" s="641" t="s">
        <v>14088</v>
      </c>
      <c r="D5765" s="641" t="s">
        <v>14087</v>
      </c>
      <c r="E5765" s="644" t="s">
        <v>14085</v>
      </c>
      <c r="F5765" s="829" t="s">
        <v>14083</v>
      </c>
      <c r="G5765" s="829"/>
      <c r="H5765" s="829" t="s">
        <v>14993</v>
      </c>
      <c r="I5765" s="829"/>
      <c r="J5765" s="829" t="s">
        <v>14082</v>
      </c>
      <c r="K5765" s="829"/>
      <c r="L5765" s="830"/>
    </row>
    <row r="5766" spans="1:12" ht="24" customHeight="1">
      <c r="A5766" s="664" t="s">
        <v>14073</v>
      </c>
      <c r="B5766" s="660" t="s">
        <v>14446</v>
      </c>
      <c r="C5766" s="659" t="s">
        <v>7</v>
      </c>
      <c r="D5766" s="659" t="s">
        <v>6617</v>
      </c>
      <c r="E5766" s="661" t="s">
        <v>14183</v>
      </c>
      <c r="F5766" s="831" t="s">
        <v>15369</v>
      </c>
      <c r="G5766" s="831"/>
      <c r="H5766" s="831">
        <v>1.05</v>
      </c>
      <c r="I5766" s="831"/>
      <c r="J5766" s="832">
        <v>5.5</v>
      </c>
      <c r="K5766" s="832"/>
      <c r="L5766" s="833"/>
    </row>
    <row r="5767" spans="1:12" ht="17.100000000000001" customHeight="1">
      <c r="A5767" s="645"/>
      <c r="B5767" s="643"/>
      <c r="C5767" s="643"/>
      <c r="D5767" s="643"/>
      <c r="E5767" s="643"/>
      <c r="F5767" s="643"/>
      <c r="G5767" s="643"/>
      <c r="H5767" s="643"/>
      <c r="I5767" s="643"/>
      <c r="J5767" s="643" t="s">
        <v>14990</v>
      </c>
      <c r="K5767" s="643"/>
      <c r="L5767" s="646" t="s">
        <v>15368</v>
      </c>
    </row>
    <row r="5768" spans="1:12">
      <c r="A5768" s="827" t="s">
        <v>14094</v>
      </c>
      <c r="B5768" s="828"/>
      <c r="C5768" s="828"/>
      <c r="D5768" s="828"/>
      <c r="E5768" s="828"/>
      <c r="F5768" s="828"/>
      <c r="G5768" s="828"/>
      <c r="H5768" s="828"/>
      <c r="I5768" s="641"/>
      <c r="J5768" s="641"/>
      <c r="K5768" s="641"/>
      <c r="L5768" s="642"/>
    </row>
    <row r="5769" spans="1:12" ht="17.100000000000001" customHeight="1">
      <c r="A5769" s="640" t="s">
        <v>14994</v>
      </c>
      <c r="B5769" s="643" t="s">
        <v>14089</v>
      </c>
      <c r="C5769" s="641" t="s">
        <v>14088</v>
      </c>
      <c r="D5769" s="641" t="s">
        <v>14087</v>
      </c>
      <c r="E5769" s="644" t="s">
        <v>14085</v>
      </c>
      <c r="F5769" s="829" t="s">
        <v>14083</v>
      </c>
      <c r="G5769" s="829"/>
      <c r="H5769" s="829" t="s">
        <v>14993</v>
      </c>
      <c r="I5769" s="829"/>
      <c r="J5769" s="829" t="s">
        <v>14082</v>
      </c>
      <c r="K5769" s="829"/>
      <c r="L5769" s="830"/>
    </row>
    <row r="5770" spans="1:12" ht="24" customHeight="1">
      <c r="A5770" s="664" t="s">
        <v>14073</v>
      </c>
      <c r="B5770" s="660" t="s">
        <v>14095</v>
      </c>
      <c r="C5770" s="659" t="s">
        <v>7</v>
      </c>
      <c r="D5770" s="659" t="s">
        <v>11736</v>
      </c>
      <c r="E5770" s="661" t="s">
        <v>26</v>
      </c>
      <c r="F5770" s="831" t="s">
        <v>14996</v>
      </c>
      <c r="G5770" s="831"/>
      <c r="H5770" s="831">
        <v>1.9028E-2</v>
      </c>
      <c r="I5770" s="831"/>
      <c r="J5770" s="832">
        <v>1.35E-2</v>
      </c>
      <c r="K5770" s="832"/>
      <c r="L5770" s="833"/>
    </row>
    <row r="5771" spans="1:12" ht="17.100000000000001" customHeight="1">
      <c r="A5771" s="645"/>
      <c r="B5771" s="643"/>
      <c r="C5771" s="643"/>
      <c r="D5771" s="643"/>
      <c r="E5771" s="643"/>
      <c r="F5771" s="643"/>
      <c r="G5771" s="643"/>
      <c r="H5771" s="643"/>
      <c r="I5771" s="643"/>
      <c r="J5771" s="643" t="s">
        <v>14990</v>
      </c>
      <c r="K5771" s="643"/>
      <c r="L5771" s="646" t="s">
        <v>15028</v>
      </c>
    </row>
    <row r="5772" spans="1:12">
      <c r="A5772" s="827" t="s">
        <v>14096</v>
      </c>
      <c r="B5772" s="828"/>
      <c r="C5772" s="828"/>
      <c r="D5772" s="828"/>
      <c r="E5772" s="828"/>
      <c r="F5772" s="828"/>
      <c r="G5772" s="828"/>
      <c r="H5772" s="828"/>
      <c r="I5772" s="641"/>
      <c r="J5772" s="641"/>
      <c r="K5772" s="641"/>
      <c r="L5772" s="642"/>
    </row>
    <row r="5773" spans="1:12" ht="17.100000000000001" customHeight="1">
      <c r="A5773" s="640" t="s">
        <v>14994</v>
      </c>
      <c r="B5773" s="643" t="s">
        <v>14089</v>
      </c>
      <c r="C5773" s="641" t="s">
        <v>14088</v>
      </c>
      <c r="D5773" s="641" t="s">
        <v>14087</v>
      </c>
      <c r="E5773" s="644" t="s">
        <v>14085</v>
      </c>
      <c r="F5773" s="829" t="s">
        <v>14083</v>
      </c>
      <c r="G5773" s="829"/>
      <c r="H5773" s="829" t="s">
        <v>14993</v>
      </c>
      <c r="I5773" s="829"/>
      <c r="J5773" s="829" t="s">
        <v>14082</v>
      </c>
      <c r="K5773" s="829"/>
      <c r="L5773" s="830"/>
    </row>
    <row r="5774" spans="1:12" ht="24" customHeight="1">
      <c r="A5774" s="664" t="s">
        <v>14073</v>
      </c>
      <c r="B5774" s="660" t="s">
        <v>14097</v>
      </c>
      <c r="C5774" s="659" t="s">
        <v>7</v>
      </c>
      <c r="D5774" s="659" t="s">
        <v>11676</v>
      </c>
      <c r="E5774" s="661" t="s">
        <v>26</v>
      </c>
      <c r="F5774" s="831" t="s">
        <v>14995</v>
      </c>
      <c r="G5774" s="831"/>
      <c r="H5774" s="831">
        <v>1.9028E-2</v>
      </c>
      <c r="I5774" s="831"/>
      <c r="J5774" s="832">
        <v>1.2999999999999999E-3</v>
      </c>
      <c r="K5774" s="832"/>
      <c r="L5774" s="833"/>
    </row>
    <row r="5775" spans="1:12" ht="17.100000000000001" customHeight="1">
      <c r="A5775" s="645"/>
      <c r="B5775" s="643"/>
      <c r="C5775" s="643"/>
      <c r="D5775" s="643"/>
      <c r="E5775" s="643"/>
      <c r="F5775" s="643"/>
      <c r="G5775" s="643"/>
      <c r="H5775" s="643"/>
      <c r="I5775" s="643"/>
      <c r="J5775" s="643" t="s">
        <v>14990</v>
      </c>
      <c r="K5775" s="643"/>
      <c r="L5775" s="646" t="s">
        <v>15296</v>
      </c>
    </row>
    <row r="5776" spans="1:12">
      <c r="A5776" s="827" t="s">
        <v>14100</v>
      </c>
      <c r="B5776" s="828"/>
      <c r="C5776" s="828"/>
      <c r="D5776" s="828"/>
      <c r="E5776" s="828"/>
      <c r="F5776" s="828"/>
      <c r="G5776" s="828"/>
      <c r="H5776" s="828"/>
      <c r="I5776" s="641"/>
      <c r="J5776" s="641"/>
      <c r="K5776" s="641"/>
      <c r="L5776" s="642"/>
    </row>
    <row r="5777" spans="1:12" ht="17.100000000000001" customHeight="1">
      <c r="A5777" s="640" t="s">
        <v>14994</v>
      </c>
      <c r="B5777" s="643" t="s">
        <v>14089</v>
      </c>
      <c r="C5777" s="641" t="s">
        <v>14088</v>
      </c>
      <c r="D5777" s="641" t="s">
        <v>14087</v>
      </c>
      <c r="E5777" s="644" t="s">
        <v>14085</v>
      </c>
      <c r="F5777" s="829" t="s">
        <v>14083</v>
      </c>
      <c r="G5777" s="829"/>
      <c r="H5777" s="829" t="s">
        <v>14993</v>
      </c>
      <c r="I5777" s="829"/>
      <c r="J5777" s="829" t="s">
        <v>14082</v>
      </c>
      <c r="K5777" s="829"/>
      <c r="L5777" s="830"/>
    </row>
    <row r="5778" spans="1:12" ht="24" customHeight="1">
      <c r="A5778" s="664" t="s">
        <v>14073</v>
      </c>
      <c r="B5778" s="660" t="s">
        <v>14103</v>
      </c>
      <c r="C5778" s="659" t="s">
        <v>7</v>
      </c>
      <c r="D5778" s="659" t="s">
        <v>11501</v>
      </c>
      <c r="E5778" s="661" t="s">
        <v>26</v>
      </c>
      <c r="F5778" s="831" t="s">
        <v>14992</v>
      </c>
      <c r="G5778" s="831"/>
      <c r="H5778" s="831">
        <v>1.9028E-2</v>
      </c>
      <c r="I5778" s="831"/>
      <c r="J5778" s="832">
        <v>4.19E-2</v>
      </c>
      <c r="K5778" s="832"/>
      <c r="L5778" s="833"/>
    </row>
    <row r="5779" spans="1:12" ht="24" customHeight="1">
      <c r="A5779" s="664" t="s">
        <v>14073</v>
      </c>
      <c r="B5779" s="660" t="s">
        <v>14101</v>
      </c>
      <c r="C5779" s="659" t="s">
        <v>7</v>
      </c>
      <c r="D5779" s="659" t="s">
        <v>11582</v>
      </c>
      <c r="E5779" s="661" t="s">
        <v>26</v>
      </c>
      <c r="F5779" s="831" t="s">
        <v>14991</v>
      </c>
      <c r="G5779" s="831"/>
      <c r="H5779" s="831">
        <v>1.9028E-2</v>
      </c>
      <c r="I5779" s="831"/>
      <c r="J5779" s="832">
        <v>6.7000000000000002E-3</v>
      </c>
      <c r="K5779" s="832"/>
      <c r="L5779" s="833"/>
    </row>
    <row r="5780" spans="1:12" ht="17.100000000000001" customHeight="1">
      <c r="A5780" s="645"/>
      <c r="B5780" s="643"/>
      <c r="C5780" s="643"/>
      <c r="D5780" s="643"/>
      <c r="E5780" s="643"/>
      <c r="F5780" s="643"/>
      <c r="G5780" s="643"/>
      <c r="H5780" s="643"/>
      <c r="I5780" s="643"/>
      <c r="J5780" s="643" t="s">
        <v>14990</v>
      </c>
      <c r="K5780" s="643"/>
      <c r="L5780" s="646" t="s">
        <v>15297</v>
      </c>
    </row>
    <row r="5781" spans="1:12" ht="17.100000000000001" customHeight="1">
      <c r="A5781" s="640" t="s">
        <v>14988</v>
      </c>
      <c r="B5781" s="641"/>
      <c r="C5781" s="641"/>
      <c r="D5781" s="641"/>
      <c r="E5781" s="641"/>
      <c r="F5781" s="641"/>
      <c r="G5781" s="641"/>
      <c r="H5781" s="641"/>
      <c r="I5781" s="641"/>
      <c r="J5781" s="641"/>
      <c r="K5781" s="641"/>
      <c r="L5781" s="642"/>
    </row>
    <row r="5782" spans="1:12" ht="17.100000000000001" customHeight="1">
      <c r="A5782" s="645"/>
      <c r="B5782" s="643"/>
      <c r="C5782" s="643"/>
      <c r="D5782" s="643"/>
      <c r="E5782" s="643"/>
      <c r="F5782" s="643"/>
      <c r="G5782" s="643"/>
      <c r="H5782" s="643"/>
      <c r="I5782" s="643"/>
      <c r="J5782" s="643" t="s">
        <v>14987</v>
      </c>
      <c r="K5782" s="643"/>
      <c r="L5782" s="646" t="s">
        <v>15367</v>
      </c>
    </row>
    <row r="5783" spans="1:12" ht="17.100000000000001" customHeight="1">
      <c r="A5783" s="645"/>
      <c r="B5783" s="643"/>
      <c r="C5783" s="643"/>
      <c r="D5783" s="643"/>
      <c r="E5783" s="643"/>
      <c r="F5783" s="643"/>
      <c r="G5783" s="643"/>
      <c r="H5783" s="643"/>
      <c r="I5783" s="643"/>
      <c r="J5783" s="643" t="s">
        <v>14985</v>
      </c>
      <c r="K5783" s="643" t="s">
        <v>14984</v>
      </c>
      <c r="L5783" s="646" t="s">
        <v>15366</v>
      </c>
    </row>
    <row r="5784" spans="1:12" ht="17.100000000000001" customHeight="1">
      <c r="A5784" s="645"/>
      <c r="B5784" s="643"/>
      <c r="C5784" s="643"/>
      <c r="D5784" s="643"/>
      <c r="E5784" s="643"/>
      <c r="F5784" s="643"/>
      <c r="G5784" s="643"/>
      <c r="H5784" s="643"/>
      <c r="I5784" s="643"/>
      <c r="J5784" s="643" t="s">
        <v>14982</v>
      </c>
      <c r="K5784" s="643"/>
      <c r="L5784" s="646" t="s">
        <v>15365</v>
      </c>
    </row>
    <row r="5785" spans="1:12" ht="17.100000000000001" customHeight="1">
      <c r="A5785" s="645"/>
      <c r="B5785" s="643"/>
      <c r="C5785" s="643"/>
      <c r="D5785" s="643"/>
      <c r="E5785" s="643"/>
      <c r="F5785" s="643"/>
      <c r="G5785" s="643"/>
      <c r="H5785" s="643"/>
      <c r="I5785" s="643"/>
      <c r="J5785" s="643" t="s">
        <v>14980</v>
      </c>
      <c r="K5785" s="643" t="s">
        <v>14873</v>
      </c>
      <c r="L5785" s="646" t="s">
        <v>15364</v>
      </c>
    </row>
    <row r="5786" spans="1:12" ht="17.100000000000001" customHeight="1">
      <c r="A5786" s="645"/>
      <c r="B5786" s="643"/>
      <c r="C5786" s="643"/>
      <c r="D5786" s="643"/>
      <c r="E5786" s="643"/>
      <c r="F5786" s="643"/>
      <c r="G5786" s="643"/>
      <c r="H5786" s="643"/>
      <c r="I5786" s="643"/>
      <c r="J5786" s="643" t="s">
        <v>14978</v>
      </c>
      <c r="K5786" s="643"/>
      <c r="L5786" s="646" t="s">
        <v>15363</v>
      </c>
    </row>
    <row r="5787" spans="1:12" ht="30" customHeight="1">
      <c r="A5787" s="647"/>
      <c r="B5787" s="644"/>
      <c r="C5787" s="644"/>
      <c r="D5787" s="644"/>
      <c r="E5787" s="644"/>
      <c r="F5787" s="644"/>
      <c r="G5787" s="644"/>
      <c r="H5787" s="644"/>
      <c r="I5787" s="644"/>
      <c r="J5787" s="644"/>
      <c r="K5787" s="644"/>
      <c r="L5787" s="648"/>
    </row>
    <row r="5788" spans="1:12" ht="36" customHeight="1">
      <c r="A5788" s="662" t="s">
        <v>15362</v>
      </c>
      <c r="B5788" s="657" t="s">
        <v>14444</v>
      </c>
      <c r="C5788" s="656" t="s">
        <v>7</v>
      </c>
      <c r="D5788" s="656" t="s">
        <v>11055</v>
      </c>
      <c r="E5788" s="658" t="s">
        <v>49</v>
      </c>
      <c r="F5788" s="657"/>
      <c r="G5788" s="657"/>
      <c r="H5788" s="657"/>
      <c r="I5788" s="657"/>
      <c r="J5788" s="657"/>
      <c r="K5788" s="657"/>
      <c r="L5788" s="663"/>
    </row>
    <row r="5789" spans="1:12">
      <c r="A5789" s="827" t="s">
        <v>14098</v>
      </c>
      <c r="B5789" s="828"/>
      <c r="C5789" s="828"/>
      <c r="D5789" s="828"/>
      <c r="E5789" s="828"/>
      <c r="F5789" s="828"/>
      <c r="G5789" s="828"/>
      <c r="H5789" s="828"/>
      <c r="I5789" s="641"/>
      <c r="J5789" s="641"/>
      <c r="K5789" s="641"/>
      <c r="L5789" s="642"/>
    </row>
    <row r="5790" spans="1:12" ht="17.100000000000001" customHeight="1">
      <c r="A5790" s="640" t="s">
        <v>14994</v>
      </c>
      <c r="B5790" s="643" t="s">
        <v>14089</v>
      </c>
      <c r="C5790" s="641" t="s">
        <v>14088</v>
      </c>
      <c r="D5790" s="641" t="s">
        <v>14087</v>
      </c>
      <c r="E5790" s="644" t="s">
        <v>14085</v>
      </c>
      <c r="F5790" s="829" t="s">
        <v>14083</v>
      </c>
      <c r="G5790" s="829"/>
      <c r="H5790" s="829" t="s">
        <v>14993</v>
      </c>
      <c r="I5790" s="829"/>
      <c r="J5790" s="829" t="s">
        <v>14082</v>
      </c>
      <c r="K5790" s="829"/>
      <c r="L5790" s="830"/>
    </row>
    <row r="5791" spans="1:12" ht="60" customHeight="1">
      <c r="A5791" s="664" t="s">
        <v>14073</v>
      </c>
      <c r="B5791" s="660" t="s">
        <v>14166</v>
      </c>
      <c r="C5791" s="659" t="s">
        <v>7</v>
      </c>
      <c r="D5791" s="659" t="s">
        <v>8667</v>
      </c>
      <c r="E5791" s="661" t="s">
        <v>49</v>
      </c>
      <c r="F5791" s="831" t="s">
        <v>15230</v>
      </c>
      <c r="G5791" s="831"/>
      <c r="H5791" s="831">
        <v>3.0000000000000001E-6</v>
      </c>
      <c r="I5791" s="831"/>
      <c r="J5791" s="832">
        <v>0.73860000000000003</v>
      </c>
      <c r="K5791" s="832"/>
      <c r="L5791" s="833"/>
    </row>
    <row r="5792" spans="1:12" ht="24" customHeight="1">
      <c r="A5792" s="664" t="s">
        <v>14073</v>
      </c>
      <c r="B5792" s="660" t="s">
        <v>14214</v>
      </c>
      <c r="C5792" s="659" t="s">
        <v>7</v>
      </c>
      <c r="D5792" s="659" t="s">
        <v>11569</v>
      </c>
      <c r="E5792" s="661" t="s">
        <v>26</v>
      </c>
      <c r="F5792" s="831" t="s">
        <v>15202</v>
      </c>
      <c r="G5792" s="831"/>
      <c r="H5792" s="831">
        <v>0.49264960000000002</v>
      </c>
      <c r="I5792" s="831"/>
      <c r="J5792" s="832">
        <v>0.3251</v>
      </c>
      <c r="K5792" s="832"/>
      <c r="L5792" s="833"/>
    </row>
    <row r="5793" spans="1:12" ht="24" customHeight="1">
      <c r="A5793" s="664" t="s">
        <v>14073</v>
      </c>
      <c r="B5793" s="660" t="s">
        <v>14213</v>
      </c>
      <c r="C5793" s="659" t="s">
        <v>7</v>
      </c>
      <c r="D5793" s="659" t="s">
        <v>11595</v>
      </c>
      <c r="E5793" s="661" t="s">
        <v>26</v>
      </c>
      <c r="F5793" s="831" t="s">
        <v>15028</v>
      </c>
      <c r="G5793" s="831"/>
      <c r="H5793" s="831">
        <v>0.49264960000000002</v>
      </c>
      <c r="I5793" s="831"/>
      <c r="J5793" s="832">
        <v>4.8999999999999998E-3</v>
      </c>
      <c r="K5793" s="832"/>
      <c r="L5793" s="833"/>
    </row>
    <row r="5794" spans="1:12" ht="36" customHeight="1">
      <c r="A5794" s="664" t="s">
        <v>14073</v>
      </c>
      <c r="B5794" s="660" t="s">
        <v>14347</v>
      </c>
      <c r="C5794" s="659" t="s">
        <v>7</v>
      </c>
      <c r="D5794" s="659" t="s">
        <v>8626</v>
      </c>
      <c r="E5794" s="661" t="s">
        <v>49</v>
      </c>
      <c r="F5794" s="831" t="s">
        <v>15201</v>
      </c>
      <c r="G5794" s="831"/>
      <c r="H5794" s="831">
        <v>1.6699999999999999E-5</v>
      </c>
      <c r="I5794" s="831"/>
      <c r="J5794" s="832">
        <v>0.27879999999999999</v>
      </c>
      <c r="K5794" s="832"/>
      <c r="L5794" s="833"/>
    </row>
    <row r="5795" spans="1:12" ht="24" customHeight="1">
      <c r="A5795" s="664" t="s">
        <v>14073</v>
      </c>
      <c r="B5795" s="660" t="s">
        <v>14146</v>
      </c>
      <c r="C5795" s="659" t="s">
        <v>7</v>
      </c>
      <c r="D5795" s="659" t="s">
        <v>11575</v>
      </c>
      <c r="E5795" s="661" t="s">
        <v>26</v>
      </c>
      <c r="F5795" s="831" t="s">
        <v>15058</v>
      </c>
      <c r="G5795" s="831"/>
      <c r="H5795" s="831">
        <v>5.6239505999999997</v>
      </c>
      <c r="I5795" s="831"/>
      <c r="J5795" s="832">
        <v>5.7363999999999997</v>
      </c>
      <c r="K5795" s="832"/>
      <c r="L5795" s="833"/>
    </row>
    <row r="5796" spans="1:12" ht="24" customHeight="1">
      <c r="A5796" s="664" t="s">
        <v>14073</v>
      </c>
      <c r="B5796" s="660" t="s">
        <v>14145</v>
      </c>
      <c r="C5796" s="659" t="s">
        <v>7</v>
      </c>
      <c r="D5796" s="659" t="s">
        <v>11601</v>
      </c>
      <c r="E5796" s="661" t="s">
        <v>26</v>
      </c>
      <c r="F5796" s="831" t="s">
        <v>15057</v>
      </c>
      <c r="G5796" s="831"/>
      <c r="H5796" s="831">
        <v>5.6239505999999997</v>
      </c>
      <c r="I5796" s="831"/>
      <c r="J5796" s="832">
        <v>2.1371000000000002</v>
      </c>
      <c r="K5796" s="832"/>
      <c r="L5796" s="833"/>
    </row>
    <row r="5797" spans="1:12" ht="24" customHeight="1">
      <c r="A5797" s="664" t="s">
        <v>14073</v>
      </c>
      <c r="B5797" s="660" t="s">
        <v>14110</v>
      </c>
      <c r="C5797" s="659" t="s">
        <v>7</v>
      </c>
      <c r="D5797" s="659" t="s">
        <v>8038</v>
      </c>
      <c r="E5797" s="661" t="s">
        <v>49</v>
      </c>
      <c r="F5797" s="831" t="s">
        <v>15203</v>
      </c>
      <c r="G5797" s="831"/>
      <c r="H5797" s="831">
        <v>1.3540000000000001E-4</v>
      </c>
      <c r="I5797" s="831"/>
      <c r="J5797" s="832">
        <v>0.32800000000000001</v>
      </c>
      <c r="K5797" s="832"/>
      <c r="L5797" s="833"/>
    </row>
    <row r="5798" spans="1:12" ht="24" customHeight="1">
      <c r="A5798" s="664" t="s">
        <v>14073</v>
      </c>
      <c r="B5798" s="660" t="s">
        <v>14102</v>
      </c>
      <c r="C5798" s="659" t="s">
        <v>7</v>
      </c>
      <c r="D5798" s="659" t="s">
        <v>11571</v>
      </c>
      <c r="E5798" s="661" t="s">
        <v>26</v>
      </c>
      <c r="F5798" s="831" t="s">
        <v>15001</v>
      </c>
      <c r="G5798" s="831"/>
      <c r="H5798" s="831">
        <v>5.7491824999999999</v>
      </c>
      <c r="I5798" s="831"/>
      <c r="J5798" s="832">
        <v>5.5191999999999997</v>
      </c>
      <c r="K5798" s="832"/>
      <c r="L5798" s="833"/>
    </row>
    <row r="5799" spans="1:12" ht="24" customHeight="1">
      <c r="A5799" s="664" t="s">
        <v>14073</v>
      </c>
      <c r="B5799" s="660" t="s">
        <v>14099</v>
      </c>
      <c r="C5799" s="659" t="s">
        <v>7</v>
      </c>
      <c r="D5799" s="659" t="s">
        <v>11597</v>
      </c>
      <c r="E5799" s="661" t="s">
        <v>26</v>
      </c>
      <c r="F5799" s="831" t="s">
        <v>15000</v>
      </c>
      <c r="G5799" s="831"/>
      <c r="H5799" s="831">
        <v>5.7491824999999999</v>
      </c>
      <c r="I5799" s="831"/>
      <c r="J5799" s="832">
        <v>2.8746</v>
      </c>
      <c r="K5799" s="832"/>
      <c r="L5799" s="833"/>
    </row>
    <row r="5800" spans="1:12" ht="24" customHeight="1">
      <c r="A5800" s="664" t="s">
        <v>14073</v>
      </c>
      <c r="B5800" s="660" t="s">
        <v>14130</v>
      </c>
      <c r="C5800" s="659" t="s">
        <v>7</v>
      </c>
      <c r="D5800" s="659" t="s">
        <v>11560</v>
      </c>
      <c r="E5800" s="661" t="s">
        <v>26</v>
      </c>
      <c r="F5800" s="831" t="s">
        <v>15082</v>
      </c>
      <c r="G5800" s="831"/>
      <c r="H5800" s="831">
        <v>0.19747609999999999</v>
      </c>
      <c r="I5800" s="831"/>
      <c r="J5800" s="832">
        <v>0.21329999999999999</v>
      </c>
      <c r="K5800" s="832"/>
      <c r="L5800" s="833"/>
    </row>
    <row r="5801" spans="1:12" ht="24" customHeight="1">
      <c r="A5801" s="664" t="s">
        <v>14073</v>
      </c>
      <c r="B5801" s="660" t="s">
        <v>14129</v>
      </c>
      <c r="C5801" s="659" t="s">
        <v>7</v>
      </c>
      <c r="D5801" s="659" t="s">
        <v>11586</v>
      </c>
      <c r="E5801" s="661" t="s">
        <v>26</v>
      </c>
      <c r="F5801" s="831" t="s">
        <v>15173</v>
      </c>
      <c r="G5801" s="831"/>
      <c r="H5801" s="831">
        <v>0.19747609999999999</v>
      </c>
      <c r="I5801" s="831"/>
      <c r="J5801" s="832">
        <v>6.7100000000000007E-2</v>
      </c>
      <c r="K5801" s="832"/>
      <c r="L5801" s="833"/>
    </row>
    <row r="5802" spans="1:12" ht="24" customHeight="1">
      <c r="A5802" s="664" t="s">
        <v>14073</v>
      </c>
      <c r="B5802" s="660" t="s">
        <v>14319</v>
      </c>
      <c r="C5802" s="659" t="s">
        <v>7</v>
      </c>
      <c r="D5802" s="659" t="s">
        <v>8018</v>
      </c>
      <c r="E5802" s="661" t="s">
        <v>49</v>
      </c>
      <c r="F5802" s="831" t="s">
        <v>15200</v>
      </c>
      <c r="G5802" s="831"/>
      <c r="H5802" s="831">
        <v>3.9999999999999998E-7</v>
      </c>
      <c r="I5802" s="831"/>
      <c r="J5802" s="832">
        <v>4.7999999999999996E-3</v>
      </c>
      <c r="K5802" s="832"/>
      <c r="L5802" s="833"/>
    </row>
    <row r="5803" spans="1:12" ht="36" customHeight="1">
      <c r="A5803" s="664" t="s">
        <v>14073</v>
      </c>
      <c r="B5803" s="660" t="s">
        <v>14352</v>
      </c>
      <c r="C5803" s="659" t="s">
        <v>7</v>
      </c>
      <c r="D5803" s="659" t="s">
        <v>7362</v>
      </c>
      <c r="E5803" s="661" t="s">
        <v>49</v>
      </c>
      <c r="F5803" s="831" t="s">
        <v>15199</v>
      </c>
      <c r="G5803" s="831"/>
      <c r="H5803" s="831">
        <v>2.1699999999999999E-5</v>
      </c>
      <c r="I5803" s="831"/>
      <c r="J5803" s="832">
        <v>8.9099999999999999E-2</v>
      </c>
      <c r="K5803" s="832"/>
      <c r="L5803" s="833"/>
    </row>
    <row r="5804" spans="1:12" ht="17.100000000000001" customHeight="1">
      <c r="A5804" s="645"/>
      <c r="B5804" s="643"/>
      <c r="C5804" s="643"/>
      <c r="D5804" s="643"/>
      <c r="E5804" s="643"/>
      <c r="F5804" s="643"/>
      <c r="G5804" s="643"/>
      <c r="H5804" s="643"/>
      <c r="I5804" s="643"/>
      <c r="J5804" s="643" t="s">
        <v>14990</v>
      </c>
      <c r="K5804" s="643"/>
      <c r="L5804" s="646" t="s">
        <v>15361</v>
      </c>
    </row>
    <row r="5805" spans="1:12">
      <c r="A5805" s="827" t="s">
        <v>14092</v>
      </c>
      <c r="B5805" s="828"/>
      <c r="C5805" s="828"/>
      <c r="D5805" s="828"/>
      <c r="E5805" s="828"/>
      <c r="F5805" s="828"/>
      <c r="G5805" s="828"/>
      <c r="H5805" s="828"/>
      <c r="I5805" s="641"/>
      <c r="J5805" s="641"/>
      <c r="K5805" s="641"/>
      <c r="L5805" s="642"/>
    </row>
    <row r="5806" spans="1:12" ht="17.100000000000001" customHeight="1">
      <c r="A5806" s="640" t="s">
        <v>14994</v>
      </c>
      <c r="B5806" s="643" t="s">
        <v>14089</v>
      </c>
      <c r="C5806" s="641" t="s">
        <v>14088</v>
      </c>
      <c r="D5806" s="641" t="s">
        <v>14087</v>
      </c>
      <c r="E5806" s="644" t="s">
        <v>14085</v>
      </c>
      <c r="F5806" s="829" t="s">
        <v>14083</v>
      </c>
      <c r="G5806" s="829"/>
      <c r="H5806" s="829" t="s">
        <v>14993</v>
      </c>
      <c r="I5806" s="829"/>
      <c r="J5806" s="829" t="s">
        <v>14082</v>
      </c>
      <c r="K5806" s="829"/>
      <c r="L5806" s="830"/>
    </row>
    <row r="5807" spans="1:12" ht="24" customHeight="1">
      <c r="A5807" s="664" t="s">
        <v>14073</v>
      </c>
      <c r="B5807" s="660" t="s">
        <v>14226</v>
      </c>
      <c r="C5807" s="659" t="s">
        <v>7</v>
      </c>
      <c r="D5807" s="659" t="s">
        <v>6694</v>
      </c>
      <c r="E5807" s="661" t="s">
        <v>26</v>
      </c>
      <c r="F5807" s="831" t="s">
        <v>15228</v>
      </c>
      <c r="G5807" s="831"/>
      <c r="H5807" s="831">
        <v>3.8335500000000002E-2</v>
      </c>
      <c r="I5807" s="831"/>
      <c r="J5807" s="832">
        <v>0.2576</v>
      </c>
      <c r="K5807" s="832"/>
      <c r="L5807" s="833"/>
    </row>
    <row r="5808" spans="1:12" ht="24" customHeight="1">
      <c r="A5808" s="664" t="s">
        <v>14073</v>
      </c>
      <c r="B5808" s="660" t="s">
        <v>14144</v>
      </c>
      <c r="C5808" s="659" t="s">
        <v>7</v>
      </c>
      <c r="D5808" s="659" t="s">
        <v>10168</v>
      </c>
      <c r="E5808" s="661" t="s">
        <v>26</v>
      </c>
      <c r="F5808" s="831" t="s">
        <v>15055</v>
      </c>
      <c r="G5808" s="831"/>
      <c r="H5808" s="831">
        <v>5.7036389999999999</v>
      </c>
      <c r="I5808" s="831"/>
      <c r="J5808" s="832">
        <v>29.4878</v>
      </c>
      <c r="K5808" s="832"/>
      <c r="L5808" s="833"/>
    </row>
    <row r="5809" spans="1:12" ht="24" customHeight="1">
      <c r="A5809" s="664" t="s">
        <v>14073</v>
      </c>
      <c r="B5809" s="660" t="s">
        <v>14231</v>
      </c>
      <c r="C5809" s="659" t="s">
        <v>7</v>
      </c>
      <c r="D5809" s="659" t="s">
        <v>14045</v>
      </c>
      <c r="E5809" s="661" t="s">
        <v>26</v>
      </c>
      <c r="F5809" s="831" t="s">
        <v>15195</v>
      </c>
      <c r="G5809" s="831"/>
      <c r="H5809" s="831">
        <v>0.41903000000000001</v>
      </c>
      <c r="I5809" s="831"/>
      <c r="J5809" s="832">
        <v>2.0112999999999999</v>
      </c>
      <c r="K5809" s="832"/>
      <c r="L5809" s="833"/>
    </row>
    <row r="5810" spans="1:12" ht="24" customHeight="1">
      <c r="A5810" s="664" t="s">
        <v>14073</v>
      </c>
      <c r="B5810" s="660" t="s">
        <v>14218</v>
      </c>
      <c r="C5810" s="659" t="s">
        <v>7</v>
      </c>
      <c r="D5810" s="659" t="s">
        <v>10165</v>
      </c>
      <c r="E5810" s="661" t="s">
        <v>26</v>
      </c>
      <c r="F5810" s="831" t="s">
        <v>15197</v>
      </c>
      <c r="G5810" s="831"/>
      <c r="H5810" s="831">
        <v>3.8048699999999998E-2</v>
      </c>
      <c r="I5810" s="831"/>
      <c r="J5810" s="832">
        <v>0.1948</v>
      </c>
      <c r="K5810" s="832"/>
      <c r="L5810" s="833"/>
    </row>
    <row r="5811" spans="1:12" ht="24" customHeight="1">
      <c r="A5811" s="664" t="s">
        <v>14073</v>
      </c>
      <c r="B5811" s="660" t="s">
        <v>14300</v>
      </c>
      <c r="C5811" s="659" t="s">
        <v>7</v>
      </c>
      <c r="D5811" s="659" t="s">
        <v>6961</v>
      </c>
      <c r="E5811" s="661" t="s">
        <v>26</v>
      </c>
      <c r="F5811" s="831" t="s">
        <v>15196</v>
      </c>
      <c r="G5811" s="831"/>
      <c r="H5811" s="831">
        <v>5.7523600000000001E-2</v>
      </c>
      <c r="I5811" s="831"/>
      <c r="J5811" s="832">
        <v>0.27839999999999998</v>
      </c>
      <c r="K5811" s="832"/>
      <c r="L5811" s="833"/>
    </row>
    <row r="5812" spans="1:12" ht="24" customHeight="1">
      <c r="A5812" s="664" t="s">
        <v>14073</v>
      </c>
      <c r="B5812" s="660" t="s">
        <v>14294</v>
      </c>
      <c r="C5812" s="659" t="s">
        <v>7</v>
      </c>
      <c r="D5812" s="659" t="s">
        <v>5517</v>
      </c>
      <c r="E5812" s="661" t="s">
        <v>26</v>
      </c>
      <c r="F5812" s="831" t="s">
        <v>14998</v>
      </c>
      <c r="G5812" s="831"/>
      <c r="H5812" s="831">
        <v>0.36901119999999998</v>
      </c>
      <c r="I5812" s="831"/>
      <c r="J5812" s="832">
        <v>2.5646</v>
      </c>
      <c r="K5812" s="832"/>
      <c r="L5812" s="833"/>
    </row>
    <row r="5813" spans="1:12" ht="24" customHeight="1">
      <c r="A5813" s="664" t="s">
        <v>14073</v>
      </c>
      <c r="B5813" s="660" t="s">
        <v>14298</v>
      </c>
      <c r="C5813" s="659" t="s">
        <v>7</v>
      </c>
      <c r="D5813" s="659" t="s">
        <v>10144</v>
      </c>
      <c r="E5813" s="661" t="s">
        <v>26</v>
      </c>
      <c r="F5813" s="831" t="s">
        <v>15194</v>
      </c>
      <c r="G5813" s="831"/>
      <c r="H5813" s="831">
        <v>3.3234300000000001E-2</v>
      </c>
      <c r="I5813" s="831"/>
      <c r="J5813" s="832">
        <v>0.18179999999999999</v>
      </c>
      <c r="K5813" s="832"/>
      <c r="L5813" s="833"/>
    </row>
    <row r="5814" spans="1:12" ht="24" customHeight="1">
      <c r="A5814" s="664" t="s">
        <v>14073</v>
      </c>
      <c r="B5814" s="660" t="s">
        <v>14286</v>
      </c>
      <c r="C5814" s="659" t="s">
        <v>7</v>
      </c>
      <c r="D5814" s="659" t="s">
        <v>5860</v>
      </c>
      <c r="E5814" s="661" t="s">
        <v>26</v>
      </c>
      <c r="F5814" s="831" t="s">
        <v>15193</v>
      </c>
      <c r="G5814" s="831"/>
      <c r="H5814" s="831">
        <v>0.1661714</v>
      </c>
      <c r="I5814" s="831"/>
      <c r="J5814" s="832">
        <v>1.2596000000000001</v>
      </c>
      <c r="K5814" s="832"/>
      <c r="L5814" s="833"/>
    </row>
    <row r="5815" spans="1:12" ht="24" customHeight="1">
      <c r="A5815" s="664" t="s">
        <v>14073</v>
      </c>
      <c r="B5815" s="660" t="s">
        <v>14210</v>
      </c>
      <c r="C5815" s="659" t="s">
        <v>7</v>
      </c>
      <c r="D5815" s="659" t="s">
        <v>6795</v>
      </c>
      <c r="E5815" s="661" t="s">
        <v>26</v>
      </c>
      <c r="F5815" s="831" t="s">
        <v>14998</v>
      </c>
      <c r="G5815" s="831"/>
      <c r="H5815" s="831">
        <v>5.4012751000000003</v>
      </c>
      <c r="I5815" s="831"/>
      <c r="J5815" s="832">
        <v>37.538899999999998</v>
      </c>
      <c r="K5815" s="832"/>
      <c r="L5815" s="833"/>
    </row>
    <row r="5816" spans="1:12" ht="17.100000000000001" customHeight="1">
      <c r="A5816" s="645"/>
      <c r="B5816" s="643"/>
      <c r="C5816" s="643"/>
      <c r="D5816" s="643"/>
      <c r="E5816" s="643"/>
      <c r="F5816" s="643"/>
      <c r="G5816" s="643"/>
      <c r="H5816" s="643"/>
      <c r="I5816" s="643"/>
      <c r="J5816" s="643" t="s">
        <v>14990</v>
      </c>
      <c r="K5816" s="643"/>
      <c r="L5816" s="646" t="s">
        <v>15360</v>
      </c>
    </row>
    <row r="5817" spans="1:12">
      <c r="A5817" s="827" t="s">
        <v>14071</v>
      </c>
      <c r="B5817" s="828"/>
      <c r="C5817" s="828"/>
      <c r="D5817" s="828"/>
      <c r="E5817" s="828"/>
      <c r="F5817" s="828"/>
      <c r="G5817" s="828"/>
      <c r="H5817" s="828"/>
      <c r="I5817" s="641"/>
      <c r="J5817" s="641"/>
      <c r="K5817" s="641"/>
      <c r="L5817" s="642"/>
    </row>
    <row r="5818" spans="1:12" ht="17.100000000000001" customHeight="1">
      <c r="A5818" s="640" t="s">
        <v>14994</v>
      </c>
      <c r="B5818" s="643" t="s">
        <v>14089</v>
      </c>
      <c r="C5818" s="641" t="s">
        <v>14088</v>
      </c>
      <c r="D5818" s="641" t="s">
        <v>14087</v>
      </c>
      <c r="E5818" s="644" t="s">
        <v>14085</v>
      </c>
      <c r="F5818" s="829" t="s">
        <v>14083</v>
      </c>
      <c r="G5818" s="829"/>
      <c r="H5818" s="829" t="s">
        <v>14993</v>
      </c>
      <c r="I5818" s="829"/>
      <c r="J5818" s="829" t="s">
        <v>14082</v>
      </c>
      <c r="K5818" s="829"/>
      <c r="L5818" s="830"/>
    </row>
    <row r="5819" spans="1:12" ht="24" customHeight="1">
      <c r="A5819" s="664" t="s">
        <v>14073</v>
      </c>
      <c r="B5819" s="660" t="s">
        <v>14443</v>
      </c>
      <c r="C5819" s="659" t="s">
        <v>7</v>
      </c>
      <c r="D5819" s="659" t="s">
        <v>5602</v>
      </c>
      <c r="E5819" s="661" t="s">
        <v>49</v>
      </c>
      <c r="F5819" s="831" t="s">
        <v>15226</v>
      </c>
      <c r="G5819" s="831"/>
      <c r="H5819" s="831">
        <v>22.4145</v>
      </c>
      <c r="I5819" s="831"/>
      <c r="J5819" s="832">
        <v>43.48</v>
      </c>
      <c r="K5819" s="832"/>
      <c r="L5819" s="833"/>
    </row>
    <row r="5820" spans="1:12" ht="24" customHeight="1">
      <c r="A5820" s="664" t="s">
        <v>14073</v>
      </c>
      <c r="B5820" s="660" t="s">
        <v>14156</v>
      </c>
      <c r="C5820" s="659" t="s">
        <v>7</v>
      </c>
      <c r="D5820" s="659" t="s">
        <v>6686</v>
      </c>
      <c r="E5820" s="661" t="s">
        <v>82</v>
      </c>
      <c r="F5820" s="831" t="s">
        <v>15225</v>
      </c>
      <c r="G5820" s="831"/>
      <c r="H5820" s="831">
        <v>7.7504600000000007E-2</v>
      </c>
      <c r="I5820" s="831"/>
      <c r="J5820" s="832">
        <v>0.2999</v>
      </c>
      <c r="K5820" s="832"/>
      <c r="L5820" s="833"/>
    </row>
    <row r="5821" spans="1:12" ht="24" customHeight="1">
      <c r="A5821" s="664" t="s">
        <v>14073</v>
      </c>
      <c r="B5821" s="660" t="s">
        <v>14313</v>
      </c>
      <c r="C5821" s="659" t="s">
        <v>7</v>
      </c>
      <c r="D5821" s="659" t="s">
        <v>5893</v>
      </c>
      <c r="E5821" s="661" t="s">
        <v>21</v>
      </c>
      <c r="F5821" s="831" t="s">
        <v>15181</v>
      </c>
      <c r="G5821" s="831"/>
      <c r="H5821" s="831">
        <v>80.811870799999994</v>
      </c>
      <c r="I5821" s="831"/>
      <c r="J5821" s="832">
        <v>39.597799999999999</v>
      </c>
      <c r="K5821" s="832"/>
      <c r="L5821" s="833"/>
    </row>
    <row r="5822" spans="1:12" ht="24" customHeight="1">
      <c r="A5822" s="664" t="s">
        <v>14073</v>
      </c>
      <c r="B5822" s="660" t="s">
        <v>14256</v>
      </c>
      <c r="C5822" s="659" t="s">
        <v>7</v>
      </c>
      <c r="D5822" s="659" t="s">
        <v>5513</v>
      </c>
      <c r="E5822" s="661" t="s">
        <v>14118</v>
      </c>
      <c r="F5822" s="831" t="s">
        <v>15180</v>
      </c>
      <c r="G5822" s="831"/>
      <c r="H5822" s="831">
        <v>0.17257020000000001</v>
      </c>
      <c r="I5822" s="831"/>
      <c r="J5822" s="832">
        <v>10.785600000000001</v>
      </c>
      <c r="K5822" s="832"/>
      <c r="L5822" s="833"/>
    </row>
    <row r="5823" spans="1:12" ht="24" customHeight="1">
      <c r="A5823" s="664" t="s">
        <v>14073</v>
      </c>
      <c r="B5823" s="660" t="s">
        <v>14312</v>
      </c>
      <c r="C5823" s="659" t="s">
        <v>7</v>
      </c>
      <c r="D5823" s="659" t="s">
        <v>6782</v>
      </c>
      <c r="E5823" s="661" t="s">
        <v>14118</v>
      </c>
      <c r="F5823" s="831" t="s">
        <v>15179</v>
      </c>
      <c r="G5823" s="831"/>
      <c r="H5823" s="831">
        <v>7.5736899999999996E-2</v>
      </c>
      <c r="I5823" s="831"/>
      <c r="J5823" s="832">
        <v>6.0590000000000002</v>
      </c>
      <c r="K5823" s="832"/>
      <c r="L5823" s="833"/>
    </row>
    <row r="5824" spans="1:12" ht="24" customHeight="1">
      <c r="A5824" s="664" t="s">
        <v>14073</v>
      </c>
      <c r="B5824" s="660" t="s">
        <v>14107</v>
      </c>
      <c r="C5824" s="659" t="s">
        <v>7</v>
      </c>
      <c r="D5824" s="659" t="s">
        <v>6262</v>
      </c>
      <c r="E5824" s="661" t="s">
        <v>14106</v>
      </c>
      <c r="F5824" s="831" t="s">
        <v>15186</v>
      </c>
      <c r="G5824" s="831"/>
      <c r="H5824" s="831">
        <v>0.59334100000000001</v>
      </c>
      <c r="I5824" s="831"/>
      <c r="J5824" s="832">
        <v>0.48060000000000003</v>
      </c>
      <c r="K5824" s="832"/>
      <c r="L5824" s="833"/>
    </row>
    <row r="5825" spans="1:12" ht="24" customHeight="1">
      <c r="A5825" s="664" t="s">
        <v>14073</v>
      </c>
      <c r="B5825" s="660" t="s">
        <v>14200</v>
      </c>
      <c r="C5825" s="659" t="s">
        <v>7</v>
      </c>
      <c r="D5825" s="659" t="s">
        <v>11674</v>
      </c>
      <c r="E5825" s="661" t="s">
        <v>18</v>
      </c>
      <c r="F5825" s="831" t="s">
        <v>15190</v>
      </c>
      <c r="G5825" s="831"/>
      <c r="H5825" s="831">
        <v>0.20031280000000001</v>
      </c>
      <c r="I5825" s="831"/>
      <c r="J5825" s="832">
        <v>0.40060000000000001</v>
      </c>
      <c r="K5825" s="832"/>
      <c r="L5825" s="833"/>
    </row>
    <row r="5826" spans="1:12" ht="24" customHeight="1">
      <c r="A5826" s="664" t="s">
        <v>14073</v>
      </c>
      <c r="B5826" s="660" t="s">
        <v>14202</v>
      </c>
      <c r="C5826" s="659" t="s">
        <v>7</v>
      </c>
      <c r="D5826" s="659" t="s">
        <v>6259</v>
      </c>
      <c r="E5826" s="661" t="s">
        <v>82</v>
      </c>
      <c r="F5826" s="831" t="s">
        <v>15189</v>
      </c>
      <c r="G5826" s="831"/>
      <c r="H5826" s="831">
        <v>2.5368999999999999E-3</v>
      </c>
      <c r="I5826" s="831"/>
      <c r="J5826" s="832">
        <v>1.23E-2</v>
      </c>
      <c r="K5826" s="832"/>
      <c r="L5826" s="833"/>
    </row>
    <row r="5827" spans="1:12" ht="24" customHeight="1">
      <c r="A5827" s="664" t="s">
        <v>14073</v>
      </c>
      <c r="B5827" s="660" t="s">
        <v>14203</v>
      </c>
      <c r="C5827" s="659" t="s">
        <v>7</v>
      </c>
      <c r="D5827" s="659" t="s">
        <v>5887</v>
      </c>
      <c r="E5827" s="661" t="s">
        <v>14183</v>
      </c>
      <c r="F5827" s="831" t="s">
        <v>15188</v>
      </c>
      <c r="G5827" s="831"/>
      <c r="H5827" s="831">
        <v>5.8666599999999999E-2</v>
      </c>
      <c r="I5827" s="831"/>
      <c r="J5827" s="832">
        <v>1.5617000000000001</v>
      </c>
      <c r="K5827" s="832"/>
      <c r="L5827" s="833"/>
    </row>
    <row r="5828" spans="1:12" ht="24" customHeight="1">
      <c r="A5828" s="664" t="s">
        <v>14073</v>
      </c>
      <c r="B5828" s="660" t="s">
        <v>14201</v>
      </c>
      <c r="C5828" s="659" t="s">
        <v>7</v>
      </c>
      <c r="D5828" s="659" t="s">
        <v>8195</v>
      </c>
      <c r="E5828" s="661" t="s">
        <v>21</v>
      </c>
      <c r="F5828" s="831" t="s">
        <v>15187</v>
      </c>
      <c r="G5828" s="831"/>
      <c r="H5828" s="831">
        <v>1.17181E-2</v>
      </c>
      <c r="I5828" s="831"/>
      <c r="J5828" s="832">
        <v>0.14510000000000001</v>
      </c>
      <c r="K5828" s="832"/>
      <c r="L5828" s="833"/>
    </row>
    <row r="5829" spans="1:12" ht="36" customHeight="1">
      <c r="A5829" s="664" t="s">
        <v>14073</v>
      </c>
      <c r="B5829" s="660" t="s">
        <v>14149</v>
      </c>
      <c r="C5829" s="659" t="s">
        <v>7</v>
      </c>
      <c r="D5829" s="659" t="s">
        <v>8090</v>
      </c>
      <c r="E5829" s="661" t="s">
        <v>49</v>
      </c>
      <c r="F5829" s="831" t="s">
        <v>15185</v>
      </c>
      <c r="G5829" s="831"/>
      <c r="H5829" s="831">
        <v>3.5999999999999998E-6</v>
      </c>
      <c r="I5829" s="831"/>
      <c r="J5829" s="832">
        <v>4.7999999999999996E-3</v>
      </c>
      <c r="K5829" s="832"/>
      <c r="L5829" s="833"/>
    </row>
    <row r="5830" spans="1:12" ht="24" customHeight="1">
      <c r="A5830" s="664" t="s">
        <v>14073</v>
      </c>
      <c r="B5830" s="660" t="s">
        <v>14360</v>
      </c>
      <c r="C5830" s="659" t="s">
        <v>7</v>
      </c>
      <c r="D5830" s="659" t="s">
        <v>12096</v>
      </c>
      <c r="E5830" s="661" t="s">
        <v>21</v>
      </c>
      <c r="F5830" s="831" t="s">
        <v>15184</v>
      </c>
      <c r="G5830" s="831"/>
      <c r="H5830" s="831">
        <v>3.2367800000000002E-2</v>
      </c>
      <c r="I5830" s="831"/>
      <c r="J5830" s="832">
        <v>0.39589999999999997</v>
      </c>
      <c r="K5830" s="832"/>
      <c r="L5830" s="833"/>
    </row>
    <row r="5831" spans="1:12" ht="36" customHeight="1">
      <c r="A5831" s="664" t="s">
        <v>14073</v>
      </c>
      <c r="B5831" s="660" t="s">
        <v>14359</v>
      </c>
      <c r="C5831" s="659" t="s">
        <v>7</v>
      </c>
      <c r="D5831" s="659" t="s">
        <v>9367</v>
      </c>
      <c r="E5831" s="661" t="s">
        <v>49</v>
      </c>
      <c r="F5831" s="831" t="s">
        <v>15183</v>
      </c>
      <c r="G5831" s="831"/>
      <c r="H5831" s="831">
        <v>3.6459117000000001</v>
      </c>
      <c r="I5831" s="831"/>
      <c r="J5831" s="832">
        <v>0.47399999999999998</v>
      </c>
      <c r="K5831" s="832"/>
      <c r="L5831" s="833"/>
    </row>
    <row r="5832" spans="1:12" ht="24" customHeight="1">
      <c r="A5832" s="664" t="s">
        <v>14073</v>
      </c>
      <c r="B5832" s="660" t="s">
        <v>14305</v>
      </c>
      <c r="C5832" s="659" t="s">
        <v>7</v>
      </c>
      <c r="D5832" s="659" t="s">
        <v>12065</v>
      </c>
      <c r="E5832" s="661" t="s">
        <v>21</v>
      </c>
      <c r="F5832" s="831" t="s">
        <v>15182</v>
      </c>
      <c r="G5832" s="831"/>
      <c r="H5832" s="831">
        <v>1.3853428999999999</v>
      </c>
      <c r="I5832" s="831"/>
      <c r="J5832" s="832">
        <v>6.6357999999999997</v>
      </c>
      <c r="K5832" s="832"/>
      <c r="L5832" s="833"/>
    </row>
    <row r="5833" spans="1:12" ht="24" customHeight="1">
      <c r="A5833" s="664" t="s">
        <v>14073</v>
      </c>
      <c r="B5833" s="660" t="s">
        <v>14185</v>
      </c>
      <c r="C5833" s="659" t="s">
        <v>7</v>
      </c>
      <c r="D5833" s="659" t="s">
        <v>6687</v>
      </c>
      <c r="E5833" s="661" t="s">
        <v>82</v>
      </c>
      <c r="F5833" s="831" t="s">
        <v>15177</v>
      </c>
      <c r="G5833" s="831"/>
      <c r="H5833" s="831">
        <v>2.4997000000000001E-3</v>
      </c>
      <c r="I5833" s="831"/>
      <c r="J5833" s="832">
        <v>1.17E-2</v>
      </c>
      <c r="K5833" s="832"/>
      <c r="L5833" s="833"/>
    </row>
    <row r="5834" spans="1:12" ht="24" customHeight="1">
      <c r="A5834" s="664" t="s">
        <v>14073</v>
      </c>
      <c r="B5834" s="660" t="s">
        <v>14361</v>
      </c>
      <c r="C5834" s="659" t="s">
        <v>7</v>
      </c>
      <c r="D5834" s="659" t="s">
        <v>5510</v>
      </c>
      <c r="E5834" s="661" t="s">
        <v>14118</v>
      </c>
      <c r="F5834" s="831" t="s">
        <v>15176</v>
      </c>
      <c r="G5834" s="831"/>
      <c r="H5834" s="831">
        <v>1.4262000000000001E-3</v>
      </c>
      <c r="I5834" s="831"/>
      <c r="J5834" s="832">
        <v>8.77E-2</v>
      </c>
      <c r="K5834" s="832"/>
      <c r="L5834" s="833"/>
    </row>
    <row r="5835" spans="1:12" ht="17.100000000000001" customHeight="1">
      <c r="A5835" s="645"/>
      <c r="B5835" s="643"/>
      <c r="C5835" s="643"/>
      <c r="D5835" s="643"/>
      <c r="E5835" s="643"/>
      <c r="F5835" s="643"/>
      <c r="G5835" s="643"/>
      <c r="H5835" s="643"/>
      <c r="I5835" s="643"/>
      <c r="J5835" s="643" t="s">
        <v>14990</v>
      </c>
      <c r="K5835" s="643"/>
      <c r="L5835" s="646" t="s">
        <v>15359</v>
      </c>
    </row>
    <row r="5836" spans="1:12">
      <c r="A5836" s="827" t="s">
        <v>14094</v>
      </c>
      <c r="B5836" s="828"/>
      <c r="C5836" s="828"/>
      <c r="D5836" s="828"/>
      <c r="E5836" s="828"/>
      <c r="F5836" s="828"/>
      <c r="G5836" s="828"/>
      <c r="H5836" s="828"/>
      <c r="I5836" s="641"/>
      <c r="J5836" s="641"/>
      <c r="K5836" s="641"/>
      <c r="L5836" s="642"/>
    </row>
    <row r="5837" spans="1:12" ht="17.100000000000001" customHeight="1">
      <c r="A5837" s="640" t="s">
        <v>14994</v>
      </c>
      <c r="B5837" s="643" t="s">
        <v>14089</v>
      </c>
      <c r="C5837" s="641" t="s">
        <v>14088</v>
      </c>
      <c r="D5837" s="641" t="s">
        <v>14087</v>
      </c>
      <c r="E5837" s="644" t="s">
        <v>14085</v>
      </c>
      <c r="F5837" s="829" t="s">
        <v>14083</v>
      </c>
      <c r="G5837" s="829"/>
      <c r="H5837" s="829" t="s">
        <v>14993</v>
      </c>
      <c r="I5837" s="829"/>
      <c r="J5837" s="829" t="s">
        <v>14082</v>
      </c>
      <c r="K5837" s="829"/>
      <c r="L5837" s="830"/>
    </row>
    <row r="5838" spans="1:12" ht="24" customHeight="1">
      <c r="A5838" s="664" t="s">
        <v>14073</v>
      </c>
      <c r="B5838" s="660" t="s">
        <v>14095</v>
      </c>
      <c r="C5838" s="659" t="s">
        <v>7</v>
      </c>
      <c r="D5838" s="659" t="s">
        <v>11736</v>
      </c>
      <c r="E5838" s="661" t="s">
        <v>26</v>
      </c>
      <c r="F5838" s="831" t="s">
        <v>14996</v>
      </c>
      <c r="G5838" s="831"/>
      <c r="H5838" s="831">
        <v>12.0632588</v>
      </c>
      <c r="I5838" s="831"/>
      <c r="J5838" s="832">
        <v>8.5648999999999997</v>
      </c>
      <c r="K5838" s="832"/>
      <c r="L5838" s="833"/>
    </row>
    <row r="5839" spans="1:12" ht="17.100000000000001" customHeight="1">
      <c r="A5839" s="645"/>
      <c r="B5839" s="643"/>
      <c r="C5839" s="643"/>
      <c r="D5839" s="643"/>
      <c r="E5839" s="643"/>
      <c r="F5839" s="643"/>
      <c r="G5839" s="643"/>
      <c r="H5839" s="643"/>
      <c r="I5839" s="643"/>
      <c r="J5839" s="643" t="s">
        <v>14990</v>
      </c>
      <c r="K5839" s="643"/>
      <c r="L5839" s="646" t="s">
        <v>15358</v>
      </c>
    </row>
    <row r="5840" spans="1:12">
      <c r="A5840" s="827" t="s">
        <v>14096</v>
      </c>
      <c r="B5840" s="828"/>
      <c r="C5840" s="828"/>
      <c r="D5840" s="828"/>
      <c r="E5840" s="828"/>
      <c r="F5840" s="828"/>
      <c r="G5840" s="828"/>
      <c r="H5840" s="828"/>
      <c r="I5840" s="641"/>
      <c r="J5840" s="641"/>
      <c r="K5840" s="641"/>
      <c r="L5840" s="642"/>
    </row>
    <row r="5841" spans="1:12" ht="17.100000000000001" customHeight="1">
      <c r="A5841" s="640" t="s">
        <v>14994</v>
      </c>
      <c r="B5841" s="643" t="s">
        <v>14089</v>
      </c>
      <c r="C5841" s="641" t="s">
        <v>14088</v>
      </c>
      <c r="D5841" s="641" t="s">
        <v>14087</v>
      </c>
      <c r="E5841" s="644" t="s">
        <v>14085</v>
      </c>
      <c r="F5841" s="829" t="s">
        <v>14083</v>
      </c>
      <c r="G5841" s="829"/>
      <c r="H5841" s="829" t="s">
        <v>14993</v>
      </c>
      <c r="I5841" s="829"/>
      <c r="J5841" s="829" t="s">
        <v>14082</v>
      </c>
      <c r="K5841" s="829"/>
      <c r="L5841" s="830"/>
    </row>
    <row r="5842" spans="1:12" ht="24" customHeight="1">
      <c r="A5842" s="664" t="s">
        <v>14073</v>
      </c>
      <c r="B5842" s="660" t="s">
        <v>14097</v>
      </c>
      <c r="C5842" s="659" t="s">
        <v>7</v>
      </c>
      <c r="D5842" s="659" t="s">
        <v>11676</v>
      </c>
      <c r="E5842" s="661" t="s">
        <v>26</v>
      </c>
      <c r="F5842" s="831" t="s">
        <v>14995</v>
      </c>
      <c r="G5842" s="831"/>
      <c r="H5842" s="831">
        <v>12.0632588</v>
      </c>
      <c r="I5842" s="831"/>
      <c r="J5842" s="832">
        <v>0.84440000000000004</v>
      </c>
      <c r="K5842" s="832"/>
      <c r="L5842" s="833"/>
    </row>
    <row r="5843" spans="1:12" ht="17.100000000000001" customHeight="1">
      <c r="A5843" s="645"/>
      <c r="B5843" s="643"/>
      <c r="C5843" s="643"/>
      <c r="D5843" s="643"/>
      <c r="E5843" s="643"/>
      <c r="F5843" s="643"/>
      <c r="G5843" s="643"/>
      <c r="H5843" s="643"/>
      <c r="I5843" s="643"/>
      <c r="J5843" s="643" t="s">
        <v>14990</v>
      </c>
      <c r="K5843" s="643"/>
      <c r="L5843" s="646" t="s">
        <v>15357</v>
      </c>
    </row>
    <row r="5844" spans="1:12">
      <c r="A5844" s="827" t="s">
        <v>14100</v>
      </c>
      <c r="B5844" s="828"/>
      <c r="C5844" s="828"/>
      <c r="D5844" s="828"/>
      <c r="E5844" s="828"/>
      <c r="F5844" s="828"/>
      <c r="G5844" s="828"/>
      <c r="H5844" s="828"/>
      <c r="I5844" s="641"/>
      <c r="J5844" s="641"/>
      <c r="K5844" s="641"/>
      <c r="L5844" s="642"/>
    </row>
    <row r="5845" spans="1:12" ht="17.100000000000001" customHeight="1">
      <c r="A5845" s="640" t="s">
        <v>14994</v>
      </c>
      <c r="B5845" s="643" t="s">
        <v>14089</v>
      </c>
      <c r="C5845" s="641" t="s">
        <v>14088</v>
      </c>
      <c r="D5845" s="641" t="s">
        <v>14087</v>
      </c>
      <c r="E5845" s="644" t="s">
        <v>14085</v>
      </c>
      <c r="F5845" s="829" t="s">
        <v>14083</v>
      </c>
      <c r="G5845" s="829"/>
      <c r="H5845" s="829" t="s">
        <v>14993</v>
      </c>
      <c r="I5845" s="829"/>
      <c r="J5845" s="829" t="s">
        <v>14082</v>
      </c>
      <c r="K5845" s="829"/>
      <c r="L5845" s="830"/>
    </row>
    <row r="5846" spans="1:12" ht="24" customHeight="1">
      <c r="A5846" s="664" t="s">
        <v>14073</v>
      </c>
      <c r="B5846" s="660" t="s">
        <v>14103</v>
      </c>
      <c r="C5846" s="659" t="s">
        <v>7</v>
      </c>
      <c r="D5846" s="659" t="s">
        <v>11501</v>
      </c>
      <c r="E5846" s="661" t="s">
        <v>26</v>
      </c>
      <c r="F5846" s="831" t="s">
        <v>14992</v>
      </c>
      <c r="G5846" s="831"/>
      <c r="H5846" s="831">
        <v>12.0632588</v>
      </c>
      <c r="I5846" s="831"/>
      <c r="J5846" s="832">
        <v>26.539200000000001</v>
      </c>
      <c r="K5846" s="832"/>
      <c r="L5846" s="833"/>
    </row>
    <row r="5847" spans="1:12" ht="24" customHeight="1">
      <c r="A5847" s="664" t="s">
        <v>14073</v>
      </c>
      <c r="B5847" s="660" t="s">
        <v>14101</v>
      </c>
      <c r="C5847" s="659" t="s">
        <v>7</v>
      </c>
      <c r="D5847" s="659" t="s">
        <v>11582</v>
      </c>
      <c r="E5847" s="661" t="s">
        <v>26</v>
      </c>
      <c r="F5847" s="831" t="s">
        <v>14991</v>
      </c>
      <c r="G5847" s="831"/>
      <c r="H5847" s="831">
        <v>12.0632588</v>
      </c>
      <c r="I5847" s="831"/>
      <c r="J5847" s="832">
        <v>4.2221000000000002</v>
      </c>
      <c r="K5847" s="832"/>
      <c r="L5847" s="833"/>
    </row>
    <row r="5848" spans="1:12" ht="17.100000000000001" customHeight="1">
      <c r="A5848" s="645"/>
      <c r="B5848" s="643"/>
      <c r="C5848" s="643"/>
      <c r="D5848" s="643"/>
      <c r="E5848" s="643"/>
      <c r="F5848" s="643"/>
      <c r="G5848" s="643"/>
      <c r="H5848" s="643"/>
      <c r="I5848" s="643"/>
      <c r="J5848" s="643" t="s">
        <v>14990</v>
      </c>
      <c r="K5848" s="643"/>
      <c r="L5848" s="646" t="s">
        <v>15356</v>
      </c>
    </row>
    <row r="5849" spans="1:12" ht="17.100000000000001" customHeight="1">
      <c r="A5849" s="640" t="s">
        <v>14988</v>
      </c>
      <c r="B5849" s="641"/>
      <c r="C5849" s="641"/>
      <c r="D5849" s="641"/>
      <c r="E5849" s="641"/>
      <c r="F5849" s="641"/>
      <c r="G5849" s="641"/>
      <c r="H5849" s="641"/>
      <c r="I5849" s="641"/>
      <c r="J5849" s="641"/>
      <c r="K5849" s="641"/>
      <c r="L5849" s="642"/>
    </row>
    <row r="5850" spans="1:12" ht="17.100000000000001" customHeight="1">
      <c r="A5850" s="645"/>
      <c r="B5850" s="643"/>
      <c r="C5850" s="643"/>
      <c r="D5850" s="643"/>
      <c r="E5850" s="643"/>
      <c r="F5850" s="643"/>
      <c r="G5850" s="643"/>
      <c r="H5850" s="643"/>
      <c r="I5850" s="643"/>
      <c r="J5850" s="643" t="s">
        <v>14987</v>
      </c>
      <c r="K5850" s="643"/>
      <c r="L5850" s="646" t="s">
        <v>15355</v>
      </c>
    </row>
    <row r="5851" spans="1:12" ht="17.100000000000001" customHeight="1">
      <c r="A5851" s="645"/>
      <c r="B5851" s="643"/>
      <c r="C5851" s="643"/>
      <c r="D5851" s="643"/>
      <c r="E5851" s="643"/>
      <c r="F5851" s="643"/>
      <c r="G5851" s="643"/>
      <c r="H5851" s="643"/>
      <c r="I5851" s="643"/>
      <c r="J5851" s="643" t="s">
        <v>14985</v>
      </c>
      <c r="K5851" s="643" t="s">
        <v>14984</v>
      </c>
      <c r="L5851" s="646" t="s">
        <v>15354</v>
      </c>
    </row>
    <row r="5852" spans="1:12" ht="17.100000000000001" customHeight="1">
      <c r="A5852" s="645"/>
      <c r="B5852" s="643"/>
      <c r="C5852" s="643"/>
      <c r="D5852" s="643"/>
      <c r="E5852" s="643"/>
      <c r="F5852" s="643"/>
      <c r="G5852" s="643"/>
      <c r="H5852" s="643"/>
      <c r="I5852" s="643"/>
      <c r="J5852" s="643" t="s">
        <v>14982</v>
      </c>
      <c r="K5852" s="643"/>
      <c r="L5852" s="646" t="s">
        <v>15353</v>
      </c>
    </row>
    <row r="5853" spans="1:12" ht="17.100000000000001" customHeight="1">
      <c r="A5853" s="645"/>
      <c r="B5853" s="643"/>
      <c r="C5853" s="643"/>
      <c r="D5853" s="643"/>
      <c r="E5853" s="643"/>
      <c r="F5853" s="643"/>
      <c r="G5853" s="643"/>
      <c r="H5853" s="643"/>
      <c r="I5853" s="643"/>
      <c r="J5853" s="643" t="s">
        <v>14980</v>
      </c>
      <c r="K5853" s="643" t="s">
        <v>14873</v>
      </c>
      <c r="L5853" s="646" t="s">
        <v>15352</v>
      </c>
    </row>
    <row r="5854" spans="1:12" ht="17.100000000000001" customHeight="1">
      <c r="A5854" s="645"/>
      <c r="B5854" s="643"/>
      <c r="C5854" s="643"/>
      <c r="D5854" s="643"/>
      <c r="E5854" s="643"/>
      <c r="F5854" s="643"/>
      <c r="G5854" s="643"/>
      <c r="H5854" s="643"/>
      <c r="I5854" s="643"/>
      <c r="J5854" s="643" t="s">
        <v>14978</v>
      </c>
      <c r="K5854" s="643"/>
      <c r="L5854" s="646" t="s">
        <v>15351</v>
      </c>
    </row>
    <row r="5855" spans="1:12" ht="30" customHeight="1">
      <c r="A5855" s="647"/>
      <c r="B5855" s="644"/>
      <c r="C5855" s="644"/>
      <c r="D5855" s="644"/>
      <c r="E5855" s="644"/>
      <c r="F5855" s="644"/>
      <c r="G5855" s="644"/>
      <c r="H5855" s="644"/>
      <c r="I5855" s="644"/>
      <c r="J5855" s="644"/>
      <c r="K5855" s="644"/>
      <c r="L5855" s="648"/>
    </row>
    <row r="5856" spans="1:12" ht="36" customHeight="1">
      <c r="A5856" s="662" t="s">
        <v>15350</v>
      </c>
      <c r="B5856" s="657" t="s">
        <v>14441</v>
      </c>
      <c r="C5856" s="656" t="s">
        <v>7</v>
      </c>
      <c r="D5856" s="656" t="s">
        <v>2195</v>
      </c>
      <c r="E5856" s="658" t="s">
        <v>18</v>
      </c>
      <c r="F5856" s="657"/>
      <c r="G5856" s="657"/>
      <c r="H5856" s="657"/>
      <c r="I5856" s="657"/>
      <c r="J5856" s="657"/>
      <c r="K5856" s="657"/>
      <c r="L5856" s="663"/>
    </row>
    <row r="5857" spans="1:12">
      <c r="A5857" s="827" t="s">
        <v>14098</v>
      </c>
      <c r="B5857" s="828"/>
      <c r="C5857" s="828"/>
      <c r="D5857" s="828"/>
      <c r="E5857" s="828"/>
      <c r="F5857" s="828"/>
      <c r="G5857" s="828"/>
      <c r="H5857" s="828"/>
      <c r="I5857" s="641"/>
      <c r="J5857" s="641"/>
      <c r="K5857" s="641"/>
      <c r="L5857" s="642"/>
    </row>
    <row r="5858" spans="1:12" ht="17.100000000000001" customHeight="1">
      <c r="A5858" s="640" t="s">
        <v>14994</v>
      </c>
      <c r="B5858" s="643" t="s">
        <v>14089</v>
      </c>
      <c r="C5858" s="641" t="s">
        <v>14088</v>
      </c>
      <c r="D5858" s="641" t="s">
        <v>14087</v>
      </c>
      <c r="E5858" s="644" t="s">
        <v>14085</v>
      </c>
      <c r="F5858" s="829" t="s">
        <v>14083</v>
      </c>
      <c r="G5858" s="829"/>
      <c r="H5858" s="829" t="s">
        <v>14993</v>
      </c>
      <c r="I5858" s="829"/>
      <c r="J5858" s="829" t="s">
        <v>14082</v>
      </c>
      <c r="K5858" s="829"/>
      <c r="L5858" s="830"/>
    </row>
    <row r="5859" spans="1:12" ht="24" customHeight="1">
      <c r="A5859" s="664" t="s">
        <v>14073</v>
      </c>
      <c r="B5859" s="660" t="s">
        <v>14277</v>
      </c>
      <c r="C5859" s="659" t="s">
        <v>7</v>
      </c>
      <c r="D5859" s="659" t="s">
        <v>11564</v>
      </c>
      <c r="E5859" s="661" t="s">
        <v>26</v>
      </c>
      <c r="F5859" s="831" t="s">
        <v>15249</v>
      </c>
      <c r="G5859" s="831"/>
      <c r="H5859" s="831">
        <v>0.3155676</v>
      </c>
      <c r="I5859" s="831"/>
      <c r="J5859" s="832">
        <v>0.26190000000000002</v>
      </c>
      <c r="K5859" s="832"/>
      <c r="L5859" s="833"/>
    </row>
    <row r="5860" spans="1:12" ht="24" customHeight="1">
      <c r="A5860" s="664" t="s">
        <v>14073</v>
      </c>
      <c r="B5860" s="660" t="s">
        <v>14276</v>
      </c>
      <c r="C5860" s="659" t="s">
        <v>7</v>
      </c>
      <c r="D5860" s="659" t="s">
        <v>11590</v>
      </c>
      <c r="E5860" s="661" t="s">
        <v>26</v>
      </c>
      <c r="F5860" s="831" t="s">
        <v>15248</v>
      </c>
      <c r="G5860" s="831"/>
      <c r="H5860" s="831">
        <v>0.3155676</v>
      </c>
      <c r="I5860" s="831"/>
      <c r="J5860" s="832">
        <v>7.5700000000000003E-2</v>
      </c>
      <c r="K5860" s="832"/>
      <c r="L5860" s="833"/>
    </row>
    <row r="5861" spans="1:12" ht="17.100000000000001" customHeight="1">
      <c r="A5861" s="645"/>
      <c r="B5861" s="643"/>
      <c r="C5861" s="643"/>
      <c r="D5861" s="643"/>
      <c r="E5861" s="643"/>
      <c r="F5861" s="643"/>
      <c r="G5861" s="643"/>
      <c r="H5861" s="643"/>
      <c r="I5861" s="643"/>
      <c r="J5861" s="643" t="s">
        <v>14990</v>
      </c>
      <c r="K5861" s="643"/>
      <c r="L5861" s="646" t="s">
        <v>15173</v>
      </c>
    </row>
    <row r="5862" spans="1:12">
      <c r="A5862" s="827" t="s">
        <v>14092</v>
      </c>
      <c r="B5862" s="828"/>
      <c r="C5862" s="828"/>
      <c r="D5862" s="828"/>
      <c r="E5862" s="828"/>
      <c r="F5862" s="828"/>
      <c r="G5862" s="828"/>
      <c r="H5862" s="828"/>
      <c r="I5862" s="641"/>
      <c r="J5862" s="641"/>
      <c r="K5862" s="641"/>
      <c r="L5862" s="642"/>
    </row>
    <row r="5863" spans="1:12" ht="17.100000000000001" customHeight="1">
      <c r="A5863" s="640" t="s">
        <v>14994</v>
      </c>
      <c r="B5863" s="643" t="s">
        <v>14089</v>
      </c>
      <c r="C5863" s="641" t="s">
        <v>14088</v>
      </c>
      <c r="D5863" s="641" t="s">
        <v>14087</v>
      </c>
      <c r="E5863" s="644" t="s">
        <v>14085</v>
      </c>
      <c r="F5863" s="829" t="s">
        <v>14083</v>
      </c>
      <c r="G5863" s="829"/>
      <c r="H5863" s="829" t="s">
        <v>14993</v>
      </c>
      <c r="I5863" s="829"/>
      <c r="J5863" s="829" t="s">
        <v>14082</v>
      </c>
      <c r="K5863" s="829"/>
      <c r="L5863" s="830"/>
    </row>
    <row r="5864" spans="1:12" ht="24" customHeight="1">
      <c r="A5864" s="664" t="s">
        <v>14073</v>
      </c>
      <c r="B5864" s="660" t="s">
        <v>14290</v>
      </c>
      <c r="C5864" s="659" t="s">
        <v>7</v>
      </c>
      <c r="D5864" s="659" t="s">
        <v>5473</v>
      </c>
      <c r="E5864" s="661" t="s">
        <v>26</v>
      </c>
      <c r="F5864" s="831" t="s">
        <v>15246</v>
      </c>
      <c r="G5864" s="831"/>
      <c r="H5864" s="831">
        <v>0.16148609999999999</v>
      </c>
      <c r="I5864" s="831"/>
      <c r="J5864" s="832">
        <v>0.82199999999999995</v>
      </c>
      <c r="K5864" s="832"/>
      <c r="L5864" s="833"/>
    </row>
    <row r="5865" spans="1:12" ht="24" customHeight="1">
      <c r="A5865" s="664" t="s">
        <v>14073</v>
      </c>
      <c r="B5865" s="660" t="s">
        <v>14278</v>
      </c>
      <c r="C5865" s="659" t="s">
        <v>7</v>
      </c>
      <c r="D5865" s="659" t="s">
        <v>6260</v>
      </c>
      <c r="E5865" s="661" t="s">
        <v>26</v>
      </c>
      <c r="F5865" s="831" t="s">
        <v>15040</v>
      </c>
      <c r="G5865" s="831"/>
      <c r="H5865" s="831">
        <v>0.16148609999999999</v>
      </c>
      <c r="I5865" s="831"/>
      <c r="J5865" s="832">
        <v>1.1611</v>
      </c>
      <c r="K5865" s="832"/>
      <c r="L5865" s="833"/>
    </row>
    <row r="5866" spans="1:12" ht="17.100000000000001" customHeight="1">
      <c r="A5866" s="645"/>
      <c r="B5866" s="643"/>
      <c r="C5866" s="643"/>
      <c r="D5866" s="643"/>
      <c r="E5866" s="643"/>
      <c r="F5866" s="643"/>
      <c r="G5866" s="643"/>
      <c r="H5866" s="643"/>
      <c r="I5866" s="643"/>
      <c r="J5866" s="643" t="s">
        <v>14990</v>
      </c>
      <c r="K5866" s="643"/>
      <c r="L5866" s="646" t="s">
        <v>15349</v>
      </c>
    </row>
    <row r="5867" spans="1:12">
      <c r="A5867" s="827" t="s">
        <v>14071</v>
      </c>
      <c r="B5867" s="828"/>
      <c r="C5867" s="828"/>
      <c r="D5867" s="828"/>
      <c r="E5867" s="828"/>
      <c r="F5867" s="828"/>
      <c r="G5867" s="828"/>
      <c r="H5867" s="828"/>
      <c r="I5867" s="641"/>
      <c r="J5867" s="641"/>
      <c r="K5867" s="641"/>
      <c r="L5867" s="642"/>
    </row>
    <row r="5868" spans="1:12" ht="17.100000000000001" customHeight="1">
      <c r="A5868" s="640" t="s">
        <v>14994</v>
      </c>
      <c r="B5868" s="643" t="s">
        <v>14089</v>
      </c>
      <c r="C5868" s="641" t="s">
        <v>14088</v>
      </c>
      <c r="D5868" s="641" t="s">
        <v>14087</v>
      </c>
      <c r="E5868" s="644" t="s">
        <v>14085</v>
      </c>
      <c r="F5868" s="829" t="s">
        <v>14083</v>
      </c>
      <c r="G5868" s="829"/>
      <c r="H5868" s="829" t="s">
        <v>14993</v>
      </c>
      <c r="I5868" s="829"/>
      <c r="J5868" s="829" t="s">
        <v>14082</v>
      </c>
      <c r="K5868" s="829"/>
      <c r="L5868" s="830"/>
    </row>
    <row r="5869" spans="1:12" ht="24" customHeight="1">
      <c r="A5869" s="664" t="s">
        <v>14073</v>
      </c>
      <c r="B5869" s="660" t="s">
        <v>14439</v>
      </c>
      <c r="C5869" s="659" t="s">
        <v>7</v>
      </c>
      <c r="D5869" s="659" t="s">
        <v>9083</v>
      </c>
      <c r="E5869" s="661" t="s">
        <v>49</v>
      </c>
      <c r="F5869" s="831" t="s">
        <v>15348</v>
      </c>
      <c r="G5869" s="831"/>
      <c r="H5869" s="831">
        <v>5.2999999999999999E-2</v>
      </c>
      <c r="I5869" s="831"/>
      <c r="J5869" s="832">
        <v>0.09</v>
      </c>
      <c r="K5869" s="832"/>
      <c r="L5869" s="833"/>
    </row>
    <row r="5870" spans="1:12" ht="24" customHeight="1">
      <c r="A5870" s="664" t="s">
        <v>14073</v>
      </c>
      <c r="B5870" s="660" t="s">
        <v>14440</v>
      </c>
      <c r="C5870" s="659" t="s">
        <v>7</v>
      </c>
      <c r="D5870" s="659" t="s">
        <v>5456</v>
      </c>
      <c r="E5870" s="661" t="s">
        <v>49</v>
      </c>
      <c r="F5870" s="831" t="s">
        <v>15347</v>
      </c>
      <c r="G5870" s="831"/>
      <c r="H5870" s="831">
        <v>1.17E-2</v>
      </c>
      <c r="I5870" s="831"/>
      <c r="J5870" s="832">
        <v>0.93</v>
      </c>
      <c r="K5870" s="832"/>
      <c r="L5870" s="833"/>
    </row>
    <row r="5871" spans="1:12" ht="24" customHeight="1">
      <c r="A5871" s="664" t="s">
        <v>14073</v>
      </c>
      <c r="B5871" s="660" t="s">
        <v>14438</v>
      </c>
      <c r="C5871" s="659" t="s">
        <v>7</v>
      </c>
      <c r="D5871" s="659" t="s">
        <v>8116</v>
      </c>
      <c r="E5871" s="661" t="s">
        <v>49</v>
      </c>
      <c r="F5871" s="831" t="s">
        <v>15346</v>
      </c>
      <c r="G5871" s="831"/>
      <c r="H5871" s="831">
        <v>1.9099999999999999E-2</v>
      </c>
      <c r="I5871" s="831"/>
      <c r="J5871" s="832">
        <v>1.32</v>
      </c>
      <c r="K5871" s="832"/>
      <c r="L5871" s="833"/>
    </row>
    <row r="5872" spans="1:12" ht="24" customHeight="1">
      <c r="A5872" s="664" t="s">
        <v>14073</v>
      </c>
      <c r="B5872" s="660" t="s">
        <v>14437</v>
      </c>
      <c r="C5872" s="659" t="s">
        <v>7</v>
      </c>
      <c r="D5872" s="659" t="s">
        <v>7238</v>
      </c>
      <c r="E5872" s="661" t="s">
        <v>18</v>
      </c>
      <c r="F5872" s="831" t="s">
        <v>15345</v>
      </c>
      <c r="G5872" s="831"/>
      <c r="H5872" s="831">
        <v>1.05</v>
      </c>
      <c r="I5872" s="831"/>
      <c r="J5872" s="832">
        <v>9.4</v>
      </c>
      <c r="K5872" s="832"/>
      <c r="L5872" s="833"/>
    </row>
    <row r="5873" spans="1:12" ht="17.100000000000001" customHeight="1">
      <c r="A5873" s="645"/>
      <c r="B5873" s="643"/>
      <c r="C5873" s="643"/>
      <c r="D5873" s="643"/>
      <c r="E5873" s="643"/>
      <c r="F5873" s="643"/>
      <c r="G5873" s="643"/>
      <c r="H5873" s="643"/>
      <c r="I5873" s="643"/>
      <c r="J5873" s="643" t="s">
        <v>14990</v>
      </c>
      <c r="K5873" s="643"/>
      <c r="L5873" s="646" t="s">
        <v>15344</v>
      </c>
    </row>
    <row r="5874" spans="1:12">
      <c r="A5874" s="827" t="s">
        <v>14094</v>
      </c>
      <c r="B5874" s="828"/>
      <c r="C5874" s="828"/>
      <c r="D5874" s="828"/>
      <c r="E5874" s="828"/>
      <c r="F5874" s="828"/>
      <c r="G5874" s="828"/>
      <c r="H5874" s="828"/>
      <c r="I5874" s="641"/>
      <c r="J5874" s="641"/>
      <c r="K5874" s="641"/>
      <c r="L5874" s="642"/>
    </row>
    <row r="5875" spans="1:12" ht="17.100000000000001" customHeight="1">
      <c r="A5875" s="640" t="s">
        <v>14994</v>
      </c>
      <c r="B5875" s="643" t="s">
        <v>14089</v>
      </c>
      <c r="C5875" s="641" t="s">
        <v>14088</v>
      </c>
      <c r="D5875" s="641" t="s">
        <v>14087</v>
      </c>
      <c r="E5875" s="644" t="s">
        <v>14085</v>
      </c>
      <c r="F5875" s="829" t="s">
        <v>14083</v>
      </c>
      <c r="G5875" s="829"/>
      <c r="H5875" s="829" t="s">
        <v>14993</v>
      </c>
      <c r="I5875" s="829"/>
      <c r="J5875" s="829" t="s">
        <v>14082</v>
      </c>
      <c r="K5875" s="829"/>
      <c r="L5875" s="830"/>
    </row>
    <row r="5876" spans="1:12" ht="24" customHeight="1">
      <c r="A5876" s="664" t="s">
        <v>14073</v>
      </c>
      <c r="B5876" s="660" t="s">
        <v>14095</v>
      </c>
      <c r="C5876" s="659" t="s">
        <v>7</v>
      </c>
      <c r="D5876" s="659" t="s">
        <v>11736</v>
      </c>
      <c r="E5876" s="661" t="s">
        <v>26</v>
      </c>
      <c r="F5876" s="831" t="s">
        <v>14996</v>
      </c>
      <c r="G5876" s="831"/>
      <c r="H5876" s="831">
        <v>0.3155676</v>
      </c>
      <c r="I5876" s="831"/>
      <c r="J5876" s="832">
        <v>0.22409999999999999</v>
      </c>
      <c r="K5876" s="832"/>
      <c r="L5876" s="833"/>
    </row>
    <row r="5877" spans="1:12" ht="17.100000000000001" customHeight="1">
      <c r="A5877" s="645"/>
      <c r="B5877" s="643"/>
      <c r="C5877" s="643"/>
      <c r="D5877" s="643"/>
      <c r="E5877" s="643"/>
      <c r="F5877" s="643"/>
      <c r="G5877" s="643"/>
      <c r="H5877" s="643"/>
      <c r="I5877" s="643"/>
      <c r="J5877" s="643" t="s">
        <v>14990</v>
      </c>
      <c r="K5877" s="643"/>
      <c r="L5877" s="646" t="s">
        <v>15343</v>
      </c>
    </row>
    <row r="5878" spans="1:12">
      <c r="A5878" s="827" t="s">
        <v>14096</v>
      </c>
      <c r="B5878" s="828"/>
      <c r="C5878" s="828"/>
      <c r="D5878" s="828"/>
      <c r="E5878" s="828"/>
      <c r="F5878" s="828"/>
      <c r="G5878" s="828"/>
      <c r="H5878" s="828"/>
      <c r="I5878" s="641"/>
      <c r="J5878" s="641"/>
      <c r="K5878" s="641"/>
      <c r="L5878" s="642"/>
    </row>
    <row r="5879" spans="1:12" ht="17.100000000000001" customHeight="1">
      <c r="A5879" s="640" t="s">
        <v>14994</v>
      </c>
      <c r="B5879" s="643" t="s">
        <v>14089</v>
      </c>
      <c r="C5879" s="641" t="s">
        <v>14088</v>
      </c>
      <c r="D5879" s="641" t="s">
        <v>14087</v>
      </c>
      <c r="E5879" s="644" t="s">
        <v>14085</v>
      </c>
      <c r="F5879" s="829" t="s">
        <v>14083</v>
      </c>
      <c r="G5879" s="829"/>
      <c r="H5879" s="829" t="s">
        <v>14993</v>
      </c>
      <c r="I5879" s="829"/>
      <c r="J5879" s="829" t="s">
        <v>14082</v>
      </c>
      <c r="K5879" s="829"/>
      <c r="L5879" s="830"/>
    </row>
    <row r="5880" spans="1:12" ht="24" customHeight="1">
      <c r="A5880" s="664" t="s">
        <v>14073</v>
      </c>
      <c r="B5880" s="660" t="s">
        <v>14097</v>
      </c>
      <c r="C5880" s="659" t="s">
        <v>7</v>
      </c>
      <c r="D5880" s="659" t="s">
        <v>11676</v>
      </c>
      <c r="E5880" s="661" t="s">
        <v>26</v>
      </c>
      <c r="F5880" s="831" t="s">
        <v>14995</v>
      </c>
      <c r="G5880" s="831"/>
      <c r="H5880" s="831">
        <v>0.3155676</v>
      </c>
      <c r="I5880" s="831"/>
      <c r="J5880" s="832">
        <v>2.2100000000000002E-2</v>
      </c>
      <c r="K5880" s="832"/>
      <c r="L5880" s="833"/>
    </row>
    <row r="5881" spans="1:12" ht="17.100000000000001" customHeight="1">
      <c r="A5881" s="645"/>
      <c r="B5881" s="643"/>
      <c r="C5881" s="643"/>
      <c r="D5881" s="643"/>
      <c r="E5881" s="643"/>
      <c r="F5881" s="643"/>
      <c r="G5881" s="643"/>
      <c r="H5881" s="643"/>
      <c r="I5881" s="643"/>
      <c r="J5881" s="643" t="s">
        <v>14990</v>
      </c>
      <c r="K5881" s="643"/>
      <c r="L5881" s="646" t="s">
        <v>15009</v>
      </c>
    </row>
    <row r="5882" spans="1:12">
      <c r="A5882" s="827" t="s">
        <v>14100</v>
      </c>
      <c r="B5882" s="828"/>
      <c r="C5882" s="828"/>
      <c r="D5882" s="828"/>
      <c r="E5882" s="828"/>
      <c r="F5882" s="828"/>
      <c r="G5882" s="828"/>
      <c r="H5882" s="828"/>
      <c r="I5882" s="641"/>
      <c r="J5882" s="641"/>
      <c r="K5882" s="641"/>
      <c r="L5882" s="642"/>
    </row>
    <row r="5883" spans="1:12" ht="17.100000000000001" customHeight="1">
      <c r="A5883" s="640" t="s">
        <v>14994</v>
      </c>
      <c r="B5883" s="643" t="s">
        <v>14089</v>
      </c>
      <c r="C5883" s="641" t="s">
        <v>14088</v>
      </c>
      <c r="D5883" s="641" t="s">
        <v>14087</v>
      </c>
      <c r="E5883" s="644" t="s">
        <v>14085</v>
      </c>
      <c r="F5883" s="829" t="s">
        <v>14083</v>
      </c>
      <c r="G5883" s="829"/>
      <c r="H5883" s="829" t="s">
        <v>14993</v>
      </c>
      <c r="I5883" s="829"/>
      <c r="J5883" s="829" t="s">
        <v>14082</v>
      </c>
      <c r="K5883" s="829"/>
      <c r="L5883" s="830"/>
    </row>
    <row r="5884" spans="1:12" ht="24" customHeight="1">
      <c r="A5884" s="664" t="s">
        <v>14073</v>
      </c>
      <c r="B5884" s="660" t="s">
        <v>14103</v>
      </c>
      <c r="C5884" s="659" t="s">
        <v>7</v>
      </c>
      <c r="D5884" s="659" t="s">
        <v>11501</v>
      </c>
      <c r="E5884" s="661" t="s">
        <v>26</v>
      </c>
      <c r="F5884" s="831" t="s">
        <v>14992</v>
      </c>
      <c r="G5884" s="831"/>
      <c r="H5884" s="831">
        <v>0.3155676</v>
      </c>
      <c r="I5884" s="831"/>
      <c r="J5884" s="832">
        <v>0.69420000000000004</v>
      </c>
      <c r="K5884" s="832"/>
      <c r="L5884" s="833"/>
    </row>
    <row r="5885" spans="1:12" ht="24" customHeight="1">
      <c r="A5885" s="664" t="s">
        <v>14073</v>
      </c>
      <c r="B5885" s="660" t="s">
        <v>14101</v>
      </c>
      <c r="C5885" s="659" t="s">
        <v>7</v>
      </c>
      <c r="D5885" s="659" t="s">
        <v>11582</v>
      </c>
      <c r="E5885" s="661" t="s">
        <v>26</v>
      </c>
      <c r="F5885" s="831" t="s">
        <v>14991</v>
      </c>
      <c r="G5885" s="831"/>
      <c r="H5885" s="831">
        <v>0.3155676</v>
      </c>
      <c r="I5885" s="831"/>
      <c r="J5885" s="832">
        <v>0.1104</v>
      </c>
      <c r="K5885" s="832"/>
      <c r="L5885" s="833"/>
    </row>
    <row r="5886" spans="1:12" ht="17.100000000000001" customHeight="1">
      <c r="A5886" s="645"/>
      <c r="B5886" s="643"/>
      <c r="C5886" s="643"/>
      <c r="D5886" s="643"/>
      <c r="E5886" s="643"/>
      <c r="F5886" s="643"/>
      <c r="G5886" s="643"/>
      <c r="H5886" s="643"/>
      <c r="I5886" s="643"/>
      <c r="J5886" s="643" t="s">
        <v>14990</v>
      </c>
      <c r="K5886" s="643"/>
      <c r="L5886" s="646" t="s">
        <v>15342</v>
      </c>
    </row>
    <row r="5887" spans="1:12" ht="17.100000000000001" customHeight="1">
      <c r="A5887" s="640" t="s">
        <v>14988</v>
      </c>
      <c r="B5887" s="641"/>
      <c r="C5887" s="641"/>
      <c r="D5887" s="641"/>
      <c r="E5887" s="641"/>
      <c r="F5887" s="641"/>
      <c r="G5887" s="641"/>
      <c r="H5887" s="641"/>
      <c r="I5887" s="641"/>
      <c r="J5887" s="641"/>
      <c r="K5887" s="641"/>
      <c r="L5887" s="642"/>
    </row>
    <row r="5888" spans="1:12" ht="17.100000000000001" customHeight="1">
      <c r="A5888" s="645"/>
      <c r="B5888" s="643"/>
      <c r="C5888" s="643"/>
      <c r="D5888" s="643"/>
      <c r="E5888" s="643"/>
      <c r="F5888" s="643"/>
      <c r="G5888" s="643"/>
      <c r="H5888" s="643"/>
      <c r="I5888" s="643"/>
      <c r="J5888" s="643" t="s">
        <v>14987</v>
      </c>
      <c r="K5888" s="643"/>
      <c r="L5888" s="646" t="s">
        <v>15341</v>
      </c>
    </row>
    <row r="5889" spans="1:12" ht="17.100000000000001" customHeight="1">
      <c r="A5889" s="645"/>
      <c r="B5889" s="643"/>
      <c r="C5889" s="643"/>
      <c r="D5889" s="643"/>
      <c r="E5889" s="643"/>
      <c r="F5889" s="643"/>
      <c r="G5889" s="643"/>
      <c r="H5889" s="643"/>
      <c r="I5889" s="643"/>
      <c r="J5889" s="643" t="s">
        <v>14985</v>
      </c>
      <c r="K5889" s="643" t="s">
        <v>14984</v>
      </c>
      <c r="L5889" s="646" t="s">
        <v>15340</v>
      </c>
    </row>
    <row r="5890" spans="1:12" ht="17.100000000000001" customHeight="1">
      <c r="A5890" s="645"/>
      <c r="B5890" s="643"/>
      <c r="C5890" s="643"/>
      <c r="D5890" s="643"/>
      <c r="E5890" s="643"/>
      <c r="F5890" s="643"/>
      <c r="G5890" s="643"/>
      <c r="H5890" s="643"/>
      <c r="I5890" s="643"/>
      <c r="J5890" s="643" t="s">
        <v>14982</v>
      </c>
      <c r="K5890" s="643"/>
      <c r="L5890" s="646" t="s">
        <v>15339</v>
      </c>
    </row>
    <row r="5891" spans="1:12" ht="17.100000000000001" customHeight="1">
      <c r="A5891" s="645"/>
      <c r="B5891" s="643"/>
      <c r="C5891" s="643"/>
      <c r="D5891" s="643"/>
      <c r="E5891" s="643"/>
      <c r="F5891" s="643"/>
      <c r="G5891" s="643"/>
      <c r="H5891" s="643"/>
      <c r="I5891" s="643"/>
      <c r="J5891" s="643" t="s">
        <v>14980</v>
      </c>
      <c r="K5891" s="643" t="s">
        <v>14873</v>
      </c>
      <c r="L5891" s="646" t="s">
        <v>15338</v>
      </c>
    </row>
    <row r="5892" spans="1:12" ht="17.100000000000001" customHeight="1">
      <c r="A5892" s="645"/>
      <c r="B5892" s="643"/>
      <c r="C5892" s="643"/>
      <c r="D5892" s="643"/>
      <c r="E5892" s="643"/>
      <c r="F5892" s="643"/>
      <c r="G5892" s="643"/>
      <c r="H5892" s="643"/>
      <c r="I5892" s="643"/>
      <c r="J5892" s="643" t="s">
        <v>14978</v>
      </c>
      <c r="K5892" s="643"/>
      <c r="L5892" s="646" t="s">
        <v>15337</v>
      </c>
    </row>
    <row r="5893" spans="1:12" ht="30" customHeight="1">
      <c r="A5893" s="647"/>
      <c r="B5893" s="644"/>
      <c r="C5893" s="644"/>
      <c r="D5893" s="644"/>
      <c r="E5893" s="644"/>
      <c r="F5893" s="644"/>
      <c r="G5893" s="644"/>
      <c r="H5893" s="644"/>
      <c r="I5893" s="644"/>
      <c r="J5893" s="644"/>
      <c r="K5893" s="644"/>
      <c r="L5893" s="648"/>
    </row>
    <row r="5894" spans="1:12" ht="24" customHeight="1">
      <c r="A5894" s="662" t="s">
        <v>15336</v>
      </c>
      <c r="B5894" s="657" t="s">
        <v>14435</v>
      </c>
      <c r="C5894" s="656" t="s">
        <v>7</v>
      </c>
      <c r="D5894" s="656" t="s">
        <v>4933</v>
      </c>
      <c r="E5894" s="658" t="s">
        <v>14118</v>
      </c>
      <c r="F5894" s="657"/>
      <c r="G5894" s="657"/>
      <c r="H5894" s="657"/>
      <c r="I5894" s="657"/>
      <c r="J5894" s="657"/>
      <c r="K5894" s="657"/>
      <c r="L5894" s="663"/>
    </row>
    <row r="5895" spans="1:12">
      <c r="A5895" s="827" t="s">
        <v>14098</v>
      </c>
      <c r="B5895" s="828"/>
      <c r="C5895" s="828"/>
      <c r="D5895" s="828"/>
      <c r="E5895" s="828"/>
      <c r="F5895" s="828"/>
      <c r="G5895" s="828"/>
      <c r="H5895" s="828"/>
      <c r="I5895" s="641"/>
      <c r="J5895" s="641"/>
      <c r="K5895" s="641"/>
      <c r="L5895" s="642"/>
    </row>
    <row r="5896" spans="1:12" ht="17.100000000000001" customHeight="1">
      <c r="A5896" s="640" t="s">
        <v>14994</v>
      </c>
      <c r="B5896" s="643" t="s">
        <v>14089</v>
      </c>
      <c r="C5896" s="641" t="s">
        <v>14088</v>
      </c>
      <c r="D5896" s="641" t="s">
        <v>14087</v>
      </c>
      <c r="E5896" s="644" t="s">
        <v>14085</v>
      </c>
      <c r="F5896" s="829" t="s">
        <v>14083</v>
      </c>
      <c r="G5896" s="829"/>
      <c r="H5896" s="829" t="s">
        <v>14993</v>
      </c>
      <c r="I5896" s="829"/>
      <c r="J5896" s="829" t="s">
        <v>14082</v>
      </c>
      <c r="K5896" s="829"/>
      <c r="L5896" s="830"/>
    </row>
    <row r="5897" spans="1:12" ht="24" customHeight="1">
      <c r="A5897" s="664" t="s">
        <v>14073</v>
      </c>
      <c r="B5897" s="660" t="s">
        <v>14146</v>
      </c>
      <c r="C5897" s="659" t="s">
        <v>7</v>
      </c>
      <c r="D5897" s="659" t="s">
        <v>11575</v>
      </c>
      <c r="E5897" s="661" t="s">
        <v>26</v>
      </c>
      <c r="F5897" s="831" t="s">
        <v>15058</v>
      </c>
      <c r="G5897" s="831"/>
      <c r="H5897" s="831">
        <v>2.3942429000000001</v>
      </c>
      <c r="I5897" s="831"/>
      <c r="J5897" s="832">
        <v>2.4420999999999999</v>
      </c>
      <c r="K5897" s="832"/>
      <c r="L5897" s="833"/>
    </row>
    <row r="5898" spans="1:12" ht="24" customHeight="1">
      <c r="A5898" s="664" t="s">
        <v>14073</v>
      </c>
      <c r="B5898" s="660" t="s">
        <v>14145</v>
      </c>
      <c r="C5898" s="659" t="s">
        <v>7</v>
      </c>
      <c r="D5898" s="659" t="s">
        <v>11601</v>
      </c>
      <c r="E5898" s="661" t="s">
        <v>26</v>
      </c>
      <c r="F5898" s="831" t="s">
        <v>15057</v>
      </c>
      <c r="G5898" s="831"/>
      <c r="H5898" s="831">
        <v>2.3942429000000001</v>
      </c>
      <c r="I5898" s="831"/>
      <c r="J5898" s="832">
        <v>0.90980000000000005</v>
      </c>
      <c r="K5898" s="832"/>
      <c r="L5898" s="833"/>
    </row>
    <row r="5899" spans="1:12" ht="17.100000000000001" customHeight="1">
      <c r="A5899" s="645"/>
      <c r="B5899" s="643"/>
      <c r="C5899" s="643"/>
      <c r="D5899" s="643"/>
      <c r="E5899" s="643"/>
      <c r="F5899" s="643"/>
      <c r="G5899" s="643"/>
      <c r="H5899" s="643"/>
      <c r="I5899" s="643"/>
      <c r="J5899" s="643" t="s">
        <v>14990</v>
      </c>
      <c r="K5899" s="643"/>
      <c r="L5899" s="646" t="s">
        <v>15056</v>
      </c>
    </row>
    <row r="5900" spans="1:12">
      <c r="A5900" s="827" t="s">
        <v>14092</v>
      </c>
      <c r="B5900" s="828"/>
      <c r="C5900" s="828"/>
      <c r="D5900" s="828"/>
      <c r="E5900" s="828"/>
      <c r="F5900" s="828"/>
      <c r="G5900" s="828"/>
      <c r="H5900" s="828"/>
      <c r="I5900" s="641"/>
      <c r="J5900" s="641"/>
      <c r="K5900" s="641"/>
      <c r="L5900" s="642"/>
    </row>
    <row r="5901" spans="1:12" ht="17.100000000000001" customHeight="1">
      <c r="A5901" s="640" t="s">
        <v>14994</v>
      </c>
      <c r="B5901" s="643" t="s">
        <v>14089</v>
      </c>
      <c r="C5901" s="641" t="s">
        <v>14088</v>
      </c>
      <c r="D5901" s="641" t="s">
        <v>14087</v>
      </c>
      <c r="E5901" s="644" t="s">
        <v>14085</v>
      </c>
      <c r="F5901" s="829" t="s">
        <v>14083</v>
      </c>
      <c r="G5901" s="829"/>
      <c r="H5901" s="829" t="s">
        <v>14993</v>
      </c>
      <c r="I5901" s="829"/>
      <c r="J5901" s="829" t="s">
        <v>14082</v>
      </c>
      <c r="K5901" s="829"/>
      <c r="L5901" s="830"/>
    </row>
    <row r="5902" spans="1:12" ht="24" customHeight="1">
      <c r="A5902" s="664" t="s">
        <v>14073</v>
      </c>
      <c r="B5902" s="660" t="s">
        <v>14144</v>
      </c>
      <c r="C5902" s="659" t="s">
        <v>7</v>
      </c>
      <c r="D5902" s="659" t="s">
        <v>10168</v>
      </c>
      <c r="E5902" s="661" t="s">
        <v>26</v>
      </c>
      <c r="F5902" s="831" t="s">
        <v>15055</v>
      </c>
      <c r="G5902" s="831"/>
      <c r="H5902" s="831">
        <v>2.4296172999999999</v>
      </c>
      <c r="I5902" s="831"/>
      <c r="J5902" s="832">
        <v>12.5611</v>
      </c>
      <c r="K5902" s="832"/>
      <c r="L5902" s="833"/>
    </row>
    <row r="5903" spans="1:12" ht="17.100000000000001" customHeight="1">
      <c r="A5903" s="645"/>
      <c r="B5903" s="643"/>
      <c r="C5903" s="643"/>
      <c r="D5903" s="643"/>
      <c r="E5903" s="643"/>
      <c r="F5903" s="643"/>
      <c r="G5903" s="643"/>
      <c r="H5903" s="643"/>
      <c r="I5903" s="643"/>
      <c r="J5903" s="643" t="s">
        <v>14990</v>
      </c>
      <c r="K5903" s="643"/>
      <c r="L5903" s="646" t="s">
        <v>15054</v>
      </c>
    </row>
    <row r="5904" spans="1:12">
      <c r="A5904" s="827" t="s">
        <v>14094</v>
      </c>
      <c r="B5904" s="828"/>
      <c r="C5904" s="828"/>
      <c r="D5904" s="828"/>
      <c r="E5904" s="828"/>
      <c r="F5904" s="828"/>
      <c r="G5904" s="828"/>
      <c r="H5904" s="828"/>
      <c r="I5904" s="641"/>
      <c r="J5904" s="641"/>
      <c r="K5904" s="641"/>
      <c r="L5904" s="642"/>
    </row>
    <row r="5905" spans="1:12" ht="17.100000000000001" customHeight="1">
      <c r="A5905" s="640" t="s">
        <v>14994</v>
      </c>
      <c r="B5905" s="643" t="s">
        <v>14089</v>
      </c>
      <c r="C5905" s="641" t="s">
        <v>14088</v>
      </c>
      <c r="D5905" s="641" t="s">
        <v>14087</v>
      </c>
      <c r="E5905" s="644" t="s">
        <v>14085</v>
      </c>
      <c r="F5905" s="829" t="s">
        <v>14083</v>
      </c>
      <c r="G5905" s="829"/>
      <c r="H5905" s="829" t="s">
        <v>14993</v>
      </c>
      <c r="I5905" s="829"/>
      <c r="J5905" s="829" t="s">
        <v>14082</v>
      </c>
      <c r="K5905" s="829"/>
      <c r="L5905" s="830"/>
    </row>
    <row r="5906" spans="1:12" ht="24" customHeight="1">
      <c r="A5906" s="664" t="s">
        <v>14073</v>
      </c>
      <c r="B5906" s="660" t="s">
        <v>14095</v>
      </c>
      <c r="C5906" s="659" t="s">
        <v>7</v>
      </c>
      <c r="D5906" s="659" t="s">
        <v>11736</v>
      </c>
      <c r="E5906" s="661" t="s">
        <v>26</v>
      </c>
      <c r="F5906" s="831" t="s">
        <v>14996</v>
      </c>
      <c r="G5906" s="831"/>
      <c r="H5906" s="831">
        <v>2.3942429000000001</v>
      </c>
      <c r="I5906" s="831"/>
      <c r="J5906" s="832">
        <v>1.6999</v>
      </c>
      <c r="K5906" s="832"/>
      <c r="L5906" s="833"/>
    </row>
    <row r="5907" spans="1:12" ht="17.100000000000001" customHeight="1">
      <c r="A5907" s="645"/>
      <c r="B5907" s="643"/>
      <c r="C5907" s="643"/>
      <c r="D5907" s="643"/>
      <c r="E5907" s="643"/>
      <c r="F5907" s="643"/>
      <c r="G5907" s="643"/>
      <c r="H5907" s="643"/>
      <c r="I5907" s="643"/>
      <c r="J5907" s="643" t="s">
        <v>14990</v>
      </c>
      <c r="K5907" s="643"/>
      <c r="L5907" s="646" t="s">
        <v>15053</v>
      </c>
    </row>
    <row r="5908" spans="1:12">
      <c r="A5908" s="827" t="s">
        <v>14096</v>
      </c>
      <c r="B5908" s="828"/>
      <c r="C5908" s="828"/>
      <c r="D5908" s="828"/>
      <c r="E5908" s="828"/>
      <c r="F5908" s="828"/>
      <c r="G5908" s="828"/>
      <c r="H5908" s="828"/>
      <c r="I5908" s="641"/>
      <c r="J5908" s="641"/>
      <c r="K5908" s="641"/>
      <c r="L5908" s="642"/>
    </row>
    <row r="5909" spans="1:12" ht="17.100000000000001" customHeight="1">
      <c r="A5909" s="640" t="s">
        <v>14994</v>
      </c>
      <c r="B5909" s="643" t="s">
        <v>14089</v>
      </c>
      <c r="C5909" s="641" t="s">
        <v>14088</v>
      </c>
      <c r="D5909" s="641" t="s">
        <v>14087</v>
      </c>
      <c r="E5909" s="644" t="s">
        <v>14085</v>
      </c>
      <c r="F5909" s="829" t="s">
        <v>14083</v>
      </c>
      <c r="G5909" s="829"/>
      <c r="H5909" s="829" t="s">
        <v>14993</v>
      </c>
      <c r="I5909" s="829"/>
      <c r="J5909" s="829" t="s">
        <v>14082</v>
      </c>
      <c r="K5909" s="829"/>
      <c r="L5909" s="830"/>
    </row>
    <row r="5910" spans="1:12" ht="24" customHeight="1">
      <c r="A5910" s="664" t="s">
        <v>14073</v>
      </c>
      <c r="B5910" s="660" t="s">
        <v>14097</v>
      </c>
      <c r="C5910" s="659" t="s">
        <v>7</v>
      </c>
      <c r="D5910" s="659" t="s">
        <v>11676</v>
      </c>
      <c r="E5910" s="661" t="s">
        <v>26</v>
      </c>
      <c r="F5910" s="831" t="s">
        <v>14995</v>
      </c>
      <c r="G5910" s="831"/>
      <c r="H5910" s="831">
        <v>2.3942429000000001</v>
      </c>
      <c r="I5910" s="831"/>
      <c r="J5910" s="832">
        <v>0.1676</v>
      </c>
      <c r="K5910" s="832"/>
      <c r="L5910" s="833"/>
    </row>
    <row r="5911" spans="1:12" ht="17.100000000000001" customHeight="1">
      <c r="A5911" s="645"/>
      <c r="B5911" s="643"/>
      <c r="C5911" s="643"/>
      <c r="D5911" s="643"/>
      <c r="E5911" s="643"/>
      <c r="F5911" s="643"/>
      <c r="G5911" s="643"/>
      <c r="H5911" s="643"/>
      <c r="I5911" s="643"/>
      <c r="J5911" s="643" t="s">
        <v>14990</v>
      </c>
      <c r="K5911" s="643"/>
      <c r="L5911" s="646" t="s">
        <v>15052</v>
      </c>
    </row>
    <row r="5912" spans="1:12">
      <c r="A5912" s="827" t="s">
        <v>14100</v>
      </c>
      <c r="B5912" s="828"/>
      <c r="C5912" s="828"/>
      <c r="D5912" s="828"/>
      <c r="E5912" s="828"/>
      <c r="F5912" s="828"/>
      <c r="G5912" s="828"/>
      <c r="H5912" s="828"/>
      <c r="I5912" s="641"/>
      <c r="J5912" s="641"/>
      <c r="K5912" s="641"/>
      <c r="L5912" s="642"/>
    </row>
    <row r="5913" spans="1:12" ht="17.100000000000001" customHeight="1">
      <c r="A5913" s="640" t="s">
        <v>14994</v>
      </c>
      <c r="B5913" s="643" t="s">
        <v>14089</v>
      </c>
      <c r="C5913" s="641" t="s">
        <v>14088</v>
      </c>
      <c r="D5913" s="641" t="s">
        <v>14087</v>
      </c>
      <c r="E5913" s="644" t="s">
        <v>14085</v>
      </c>
      <c r="F5913" s="829" t="s">
        <v>14083</v>
      </c>
      <c r="G5913" s="829"/>
      <c r="H5913" s="829" t="s">
        <v>14993</v>
      </c>
      <c r="I5913" s="829"/>
      <c r="J5913" s="829" t="s">
        <v>14082</v>
      </c>
      <c r="K5913" s="829"/>
      <c r="L5913" s="830"/>
    </row>
    <row r="5914" spans="1:12" ht="24" customHeight="1">
      <c r="A5914" s="664" t="s">
        <v>14073</v>
      </c>
      <c r="B5914" s="660" t="s">
        <v>14103</v>
      </c>
      <c r="C5914" s="659" t="s">
        <v>7</v>
      </c>
      <c r="D5914" s="659" t="s">
        <v>11501</v>
      </c>
      <c r="E5914" s="661" t="s">
        <v>26</v>
      </c>
      <c r="F5914" s="831" t="s">
        <v>14992</v>
      </c>
      <c r="G5914" s="831"/>
      <c r="H5914" s="831">
        <v>2.3942429000000001</v>
      </c>
      <c r="I5914" s="831"/>
      <c r="J5914" s="832">
        <v>5.2672999999999996</v>
      </c>
      <c r="K5914" s="832"/>
      <c r="L5914" s="833"/>
    </row>
    <row r="5915" spans="1:12" ht="24" customHeight="1">
      <c r="A5915" s="664" t="s">
        <v>14073</v>
      </c>
      <c r="B5915" s="660" t="s">
        <v>14101</v>
      </c>
      <c r="C5915" s="659" t="s">
        <v>7</v>
      </c>
      <c r="D5915" s="659" t="s">
        <v>11582</v>
      </c>
      <c r="E5915" s="661" t="s">
        <v>26</v>
      </c>
      <c r="F5915" s="831" t="s">
        <v>14991</v>
      </c>
      <c r="G5915" s="831"/>
      <c r="H5915" s="831">
        <v>2.3942429000000001</v>
      </c>
      <c r="I5915" s="831"/>
      <c r="J5915" s="832">
        <v>0.83799999999999997</v>
      </c>
      <c r="K5915" s="832"/>
      <c r="L5915" s="833"/>
    </row>
    <row r="5916" spans="1:12" ht="17.100000000000001" customHeight="1">
      <c r="A5916" s="645"/>
      <c r="B5916" s="643"/>
      <c r="C5916" s="643"/>
      <c r="D5916" s="643"/>
      <c r="E5916" s="643"/>
      <c r="F5916" s="643"/>
      <c r="G5916" s="643"/>
      <c r="H5916" s="643"/>
      <c r="I5916" s="643"/>
      <c r="J5916" s="643" t="s">
        <v>14990</v>
      </c>
      <c r="K5916" s="643"/>
      <c r="L5916" s="646" t="s">
        <v>15051</v>
      </c>
    </row>
    <row r="5917" spans="1:12" ht="17.100000000000001" customHeight="1">
      <c r="A5917" s="640" t="s">
        <v>14988</v>
      </c>
      <c r="B5917" s="641"/>
      <c r="C5917" s="641"/>
      <c r="D5917" s="641"/>
      <c r="E5917" s="641"/>
      <c r="F5917" s="641"/>
      <c r="G5917" s="641"/>
      <c r="H5917" s="641"/>
      <c r="I5917" s="641"/>
      <c r="J5917" s="641"/>
      <c r="K5917" s="641"/>
      <c r="L5917" s="642"/>
    </row>
    <row r="5918" spans="1:12" ht="17.100000000000001" customHeight="1">
      <c r="A5918" s="645"/>
      <c r="B5918" s="643"/>
      <c r="C5918" s="643"/>
      <c r="D5918" s="643"/>
      <c r="E5918" s="643"/>
      <c r="F5918" s="643"/>
      <c r="G5918" s="643"/>
      <c r="H5918" s="643"/>
      <c r="I5918" s="643"/>
      <c r="J5918" s="643" t="s">
        <v>14987</v>
      </c>
      <c r="K5918" s="643"/>
      <c r="L5918" s="646" t="s">
        <v>15050</v>
      </c>
    </row>
    <row r="5919" spans="1:12" ht="17.100000000000001" customHeight="1">
      <c r="A5919" s="645"/>
      <c r="B5919" s="643"/>
      <c r="C5919" s="643"/>
      <c r="D5919" s="643"/>
      <c r="E5919" s="643"/>
      <c r="F5919" s="643"/>
      <c r="G5919" s="643"/>
      <c r="H5919" s="643"/>
      <c r="I5919" s="643"/>
      <c r="J5919" s="643" t="s">
        <v>14985</v>
      </c>
      <c r="K5919" s="643" t="s">
        <v>14984</v>
      </c>
      <c r="L5919" s="646" t="s">
        <v>15049</v>
      </c>
    </row>
    <row r="5920" spans="1:12" ht="17.100000000000001" customHeight="1">
      <c r="A5920" s="645"/>
      <c r="B5920" s="643"/>
      <c r="C5920" s="643"/>
      <c r="D5920" s="643"/>
      <c r="E5920" s="643"/>
      <c r="F5920" s="643"/>
      <c r="G5920" s="643"/>
      <c r="H5920" s="643"/>
      <c r="I5920" s="643"/>
      <c r="J5920" s="643" t="s">
        <v>14982</v>
      </c>
      <c r="K5920" s="643"/>
      <c r="L5920" s="646" t="s">
        <v>15048</v>
      </c>
    </row>
    <row r="5921" spans="1:12" ht="17.100000000000001" customHeight="1">
      <c r="A5921" s="645"/>
      <c r="B5921" s="643"/>
      <c r="C5921" s="643"/>
      <c r="D5921" s="643"/>
      <c r="E5921" s="643"/>
      <c r="F5921" s="643"/>
      <c r="G5921" s="643"/>
      <c r="H5921" s="643"/>
      <c r="I5921" s="643"/>
      <c r="J5921" s="643" t="s">
        <v>14980</v>
      </c>
      <c r="K5921" s="643" t="s">
        <v>14873</v>
      </c>
      <c r="L5921" s="646" t="s">
        <v>15047</v>
      </c>
    </row>
    <row r="5922" spans="1:12" ht="17.100000000000001" customHeight="1">
      <c r="A5922" s="645"/>
      <c r="B5922" s="643"/>
      <c r="C5922" s="643"/>
      <c r="D5922" s="643"/>
      <c r="E5922" s="643"/>
      <c r="F5922" s="643"/>
      <c r="G5922" s="643"/>
      <c r="H5922" s="643"/>
      <c r="I5922" s="643"/>
      <c r="J5922" s="643" t="s">
        <v>14978</v>
      </c>
      <c r="K5922" s="643"/>
      <c r="L5922" s="646" t="s">
        <v>15046</v>
      </c>
    </row>
    <row r="5923" spans="1:12" ht="30" customHeight="1">
      <c r="A5923" s="647"/>
      <c r="B5923" s="644"/>
      <c r="C5923" s="644"/>
      <c r="D5923" s="644"/>
      <c r="E5923" s="644"/>
      <c r="F5923" s="644"/>
      <c r="G5923" s="644"/>
      <c r="H5923" s="644"/>
      <c r="I5923" s="644"/>
      <c r="J5923" s="644"/>
      <c r="K5923" s="644"/>
      <c r="L5923" s="648"/>
    </row>
    <row r="5924" spans="1:12" ht="60" customHeight="1">
      <c r="A5924" s="662" t="s">
        <v>15335</v>
      </c>
      <c r="B5924" s="657" t="s">
        <v>14433</v>
      </c>
      <c r="C5924" s="656" t="s">
        <v>7</v>
      </c>
      <c r="D5924" s="656" t="s">
        <v>1470</v>
      </c>
      <c r="E5924" s="658" t="s">
        <v>14183</v>
      </c>
      <c r="F5924" s="657"/>
      <c r="G5924" s="657"/>
      <c r="H5924" s="657"/>
      <c r="I5924" s="657"/>
      <c r="J5924" s="657"/>
      <c r="K5924" s="657"/>
      <c r="L5924" s="663"/>
    </row>
    <row r="5925" spans="1:12">
      <c r="A5925" s="827" t="s">
        <v>14098</v>
      </c>
      <c r="B5925" s="828"/>
      <c r="C5925" s="828"/>
      <c r="D5925" s="828"/>
      <c r="E5925" s="828"/>
      <c r="F5925" s="828"/>
      <c r="G5925" s="828"/>
      <c r="H5925" s="828"/>
      <c r="I5925" s="641"/>
      <c r="J5925" s="641"/>
      <c r="K5925" s="641"/>
      <c r="L5925" s="642"/>
    </row>
    <row r="5926" spans="1:12" ht="17.100000000000001" customHeight="1">
      <c r="A5926" s="640" t="s">
        <v>14994</v>
      </c>
      <c r="B5926" s="643" t="s">
        <v>14089</v>
      </c>
      <c r="C5926" s="641" t="s">
        <v>14088</v>
      </c>
      <c r="D5926" s="641" t="s">
        <v>14087</v>
      </c>
      <c r="E5926" s="644" t="s">
        <v>14085</v>
      </c>
      <c r="F5926" s="829" t="s">
        <v>14083</v>
      </c>
      <c r="G5926" s="829"/>
      <c r="H5926" s="829" t="s">
        <v>14993</v>
      </c>
      <c r="I5926" s="829"/>
      <c r="J5926" s="829" t="s">
        <v>14082</v>
      </c>
      <c r="K5926" s="829"/>
      <c r="L5926" s="830"/>
    </row>
    <row r="5927" spans="1:12" ht="36" customHeight="1">
      <c r="A5927" s="664" t="s">
        <v>14073</v>
      </c>
      <c r="B5927" s="660" t="s">
        <v>14352</v>
      </c>
      <c r="C5927" s="659" t="s">
        <v>7</v>
      </c>
      <c r="D5927" s="659" t="s">
        <v>7362</v>
      </c>
      <c r="E5927" s="661" t="s">
        <v>49</v>
      </c>
      <c r="F5927" s="831" t="s">
        <v>15199</v>
      </c>
      <c r="G5927" s="831"/>
      <c r="H5927" s="831">
        <v>4.0999999999999997E-6</v>
      </c>
      <c r="I5927" s="831"/>
      <c r="J5927" s="832">
        <v>1.6799999999999999E-2</v>
      </c>
      <c r="K5927" s="832"/>
      <c r="L5927" s="833"/>
    </row>
    <row r="5928" spans="1:12" ht="24" customHeight="1">
      <c r="A5928" s="664" t="s">
        <v>14073</v>
      </c>
      <c r="B5928" s="660" t="s">
        <v>14214</v>
      </c>
      <c r="C5928" s="659" t="s">
        <v>7</v>
      </c>
      <c r="D5928" s="659" t="s">
        <v>11569</v>
      </c>
      <c r="E5928" s="661" t="s">
        <v>26</v>
      </c>
      <c r="F5928" s="831" t="s">
        <v>15202</v>
      </c>
      <c r="G5928" s="831"/>
      <c r="H5928" s="831">
        <v>4.6610600000000002E-2</v>
      </c>
      <c r="I5928" s="831"/>
      <c r="J5928" s="832">
        <v>3.0800000000000001E-2</v>
      </c>
      <c r="K5928" s="832"/>
      <c r="L5928" s="833"/>
    </row>
    <row r="5929" spans="1:12" ht="24" customHeight="1">
      <c r="A5929" s="664" t="s">
        <v>14073</v>
      </c>
      <c r="B5929" s="660" t="s">
        <v>14213</v>
      </c>
      <c r="C5929" s="659" t="s">
        <v>7</v>
      </c>
      <c r="D5929" s="659" t="s">
        <v>11595</v>
      </c>
      <c r="E5929" s="661" t="s">
        <v>26</v>
      </c>
      <c r="F5929" s="831" t="s">
        <v>15028</v>
      </c>
      <c r="G5929" s="831"/>
      <c r="H5929" s="831">
        <v>4.6610600000000002E-2</v>
      </c>
      <c r="I5929" s="831"/>
      <c r="J5929" s="832">
        <v>5.0000000000000001E-4</v>
      </c>
      <c r="K5929" s="832"/>
      <c r="L5929" s="833"/>
    </row>
    <row r="5930" spans="1:12" ht="24" customHeight="1">
      <c r="A5930" s="664" t="s">
        <v>14073</v>
      </c>
      <c r="B5930" s="660" t="s">
        <v>14102</v>
      </c>
      <c r="C5930" s="659" t="s">
        <v>7</v>
      </c>
      <c r="D5930" s="659" t="s">
        <v>11571</v>
      </c>
      <c r="E5930" s="661" t="s">
        <v>26</v>
      </c>
      <c r="F5930" s="831" t="s">
        <v>15001</v>
      </c>
      <c r="G5930" s="831"/>
      <c r="H5930" s="831">
        <v>0.58761269999999999</v>
      </c>
      <c r="I5930" s="831"/>
      <c r="J5930" s="832">
        <v>0.56410000000000005</v>
      </c>
      <c r="K5930" s="832"/>
      <c r="L5930" s="833"/>
    </row>
    <row r="5931" spans="1:12" ht="24" customHeight="1">
      <c r="A5931" s="664" t="s">
        <v>14073</v>
      </c>
      <c r="B5931" s="660" t="s">
        <v>14099</v>
      </c>
      <c r="C5931" s="659" t="s">
        <v>7</v>
      </c>
      <c r="D5931" s="659" t="s">
        <v>11597</v>
      </c>
      <c r="E5931" s="661" t="s">
        <v>26</v>
      </c>
      <c r="F5931" s="831" t="s">
        <v>15000</v>
      </c>
      <c r="G5931" s="831"/>
      <c r="H5931" s="831">
        <v>0.58761269999999999</v>
      </c>
      <c r="I5931" s="831"/>
      <c r="J5931" s="832">
        <v>0.29380000000000001</v>
      </c>
      <c r="K5931" s="832"/>
      <c r="L5931" s="833"/>
    </row>
    <row r="5932" spans="1:12" ht="24" customHeight="1">
      <c r="A5932" s="664" t="s">
        <v>14073</v>
      </c>
      <c r="B5932" s="660" t="s">
        <v>14146</v>
      </c>
      <c r="C5932" s="659" t="s">
        <v>7</v>
      </c>
      <c r="D5932" s="659" t="s">
        <v>11575</v>
      </c>
      <c r="E5932" s="661" t="s">
        <v>26</v>
      </c>
      <c r="F5932" s="831" t="s">
        <v>15058</v>
      </c>
      <c r="G5932" s="831"/>
      <c r="H5932" s="831">
        <v>0.29380630000000002</v>
      </c>
      <c r="I5932" s="831"/>
      <c r="J5932" s="832">
        <v>0.29970000000000002</v>
      </c>
      <c r="K5932" s="832"/>
      <c r="L5932" s="833"/>
    </row>
    <row r="5933" spans="1:12" ht="24" customHeight="1">
      <c r="A5933" s="664" t="s">
        <v>14073</v>
      </c>
      <c r="B5933" s="660" t="s">
        <v>14145</v>
      </c>
      <c r="C5933" s="659" t="s">
        <v>7</v>
      </c>
      <c r="D5933" s="659" t="s">
        <v>11601</v>
      </c>
      <c r="E5933" s="661" t="s">
        <v>26</v>
      </c>
      <c r="F5933" s="831" t="s">
        <v>15057</v>
      </c>
      <c r="G5933" s="831"/>
      <c r="H5933" s="831">
        <v>0.29380630000000002</v>
      </c>
      <c r="I5933" s="831"/>
      <c r="J5933" s="832">
        <v>0.1116</v>
      </c>
      <c r="K5933" s="832"/>
      <c r="L5933" s="833"/>
    </row>
    <row r="5934" spans="1:12" ht="17.100000000000001" customHeight="1">
      <c r="A5934" s="645"/>
      <c r="B5934" s="643"/>
      <c r="C5934" s="643"/>
      <c r="D5934" s="643"/>
      <c r="E5934" s="643"/>
      <c r="F5934" s="643"/>
      <c r="G5934" s="643"/>
      <c r="H5934" s="643"/>
      <c r="I5934" s="643"/>
      <c r="J5934" s="643" t="s">
        <v>14990</v>
      </c>
      <c r="K5934" s="643"/>
      <c r="L5934" s="646" t="s">
        <v>15334</v>
      </c>
    </row>
    <row r="5935" spans="1:12">
      <c r="A5935" s="827" t="s">
        <v>14092</v>
      </c>
      <c r="B5935" s="828"/>
      <c r="C5935" s="828"/>
      <c r="D5935" s="828"/>
      <c r="E5935" s="828"/>
      <c r="F5935" s="828"/>
      <c r="G5935" s="828"/>
      <c r="H5935" s="828"/>
      <c r="I5935" s="641"/>
      <c r="J5935" s="641"/>
      <c r="K5935" s="641"/>
      <c r="L5935" s="642"/>
    </row>
    <row r="5936" spans="1:12" ht="17.100000000000001" customHeight="1">
      <c r="A5936" s="640" t="s">
        <v>14994</v>
      </c>
      <c r="B5936" s="643" t="s">
        <v>14089</v>
      </c>
      <c r="C5936" s="641" t="s">
        <v>14088</v>
      </c>
      <c r="D5936" s="641" t="s">
        <v>14087</v>
      </c>
      <c r="E5936" s="644" t="s">
        <v>14085</v>
      </c>
      <c r="F5936" s="829" t="s">
        <v>14083</v>
      </c>
      <c r="G5936" s="829"/>
      <c r="H5936" s="829" t="s">
        <v>14993</v>
      </c>
      <c r="I5936" s="829"/>
      <c r="J5936" s="829" t="s">
        <v>14082</v>
      </c>
      <c r="K5936" s="829"/>
      <c r="L5936" s="830"/>
    </row>
    <row r="5937" spans="1:12" ht="24" customHeight="1">
      <c r="A5937" s="664" t="s">
        <v>14073</v>
      </c>
      <c r="B5937" s="660" t="s">
        <v>14231</v>
      </c>
      <c r="C5937" s="659" t="s">
        <v>7</v>
      </c>
      <c r="D5937" s="659" t="s">
        <v>14045</v>
      </c>
      <c r="E5937" s="661" t="s">
        <v>26</v>
      </c>
      <c r="F5937" s="831" t="s">
        <v>15195</v>
      </c>
      <c r="G5937" s="831"/>
      <c r="H5937" s="831">
        <v>4.6973800000000003E-2</v>
      </c>
      <c r="I5937" s="831"/>
      <c r="J5937" s="832">
        <v>0.22550000000000001</v>
      </c>
      <c r="K5937" s="832"/>
      <c r="L5937" s="833"/>
    </row>
    <row r="5938" spans="1:12" ht="24" customHeight="1">
      <c r="A5938" s="664" t="s">
        <v>14073</v>
      </c>
      <c r="B5938" s="660" t="s">
        <v>14210</v>
      </c>
      <c r="C5938" s="659" t="s">
        <v>7</v>
      </c>
      <c r="D5938" s="659" t="s">
        <v>6795</v>
      </c>
      <c r="E5938" s="661" t="s">
        <v>26</v>
      </c>
      <c r="F5938" s="831" t="s">
        <v>14998</v>
      </c>
      <c r="G5938" s="831"/>
      <c r="H5938" s="831">
        <v>0.5974313</v>
      </c>
      <c r="I5938" s="831"/>
      <c r="J5938" s="832">
        <v>4.1520999999999999</v>
      </c>
      <c r="K5938" s="832"/>
      <c r="L5938" s="833"/>
    </row>
    <row r="5939" spans="1:12" ht="24" customHeight="1">
      <c r="A5939" s="664" t="s">
        <v>14073</v>
      </c>
      <c r="B5939" s="660" t="s">
        <v>14144</v>
      </c>
      <c r="C5939" s="659" t="s">
        <v>7</v>
      </c>
      <c r="D5939" s="659" t="s">
        <v>10168</v>
      </c>
      <c r="E5939" s="661" t="s">
        <v>26</v>
      </c>
      <c r="F5939" s="831" t="s">
        <v>15055</v>
      </c>
      <c r="G5939" s="831"/>
      <c r="H5939" s="831">
        <v>0.29871569999999997</v>
      </c>
      <c r="I5939" s="831"/>
      <c r="J5939" s="832">
        <v>1.5444</v>
      </c>
      <c r="K5939" s="832"/>
      <c r="L5939" s="833"/>
    </row>
    <row r="5940" spans="1:12" ht="17.100000000000001" customHeight="1">
      <c r="A5940" s="645"/>
      <c r="B5940" s="643"/>
      <c r="C5940" s="643"/>
      <c r="D5940" s="643"/>
      <c r="E5940" s="643"/>
      <c r="F5940" s="643"/>
      <c r="G5940" s="643"/>
      <c r="H5940" s="643"/>
      <c r="I5940" s="643"/>
      <c r="J5940" s="643" t="s">
        <v>14990</v>
      </c>
      <c r="K5940" s="643"/>
      <c r="L5940" s="646" t="s">
        <v>15333</v>
      </c>
    </row>
    <row r="5941" spans="1:12">
      <c r="A5941" s="827" t="s">
        <v>14071</v>
      </c>
      <c r="B5941" s="828"/>
      <c r="C5941" s="828"/>
      <c r="D5941" s="828"/>
      <c r="E5941" s="828"/>
      <c r="F5941" s="828"/>
      <c r="G5941" s="828"/>
      <c r="H5941" s="828"/>
      <c r="I5941" s="641"/>
      <c r="J5941" s="641"/>
      <c r="K5941" s="641"/>
      <c r="L5941" s="642"/>
    </row>
    <row r="5942" spans="1:12" ht="17.100000000000001" customHeight="1">
      <c r="A5942" s="640" t="s">
        <v>14994</v>
      </c>
      <c r="B5942" s="643" t="s">
        <v>14089</v>
      </c>
      <c r="C5942" s="641" t="s">
        <v>14088</v>
      </c>
      <c r="D5942" s="641" t="s">
        <v>14087</v>
      </c>
      <c r="E5942" s="644" t="s">
        <v>14085</v>
      </c>
      <c r="F5942" s="829" t="s">
        <v>14083</v>
      </c>
      <c r="G5942" s="829"/>
      <c r="H5942" s="829" t="s">
        <v>14993</v>
      </c>
      <c r="I5942" s="829"/>
      <c r="J5942" s="829" t="s">
        <v>14082</v>
      </c>
      <c r="K5942" s="829"/>
      <c r="L5942" s="830"/>
    </row>
    <row r="5943" spans="1:12" ht="24" customHeight="1">
      <c r="A5943" s="664" t="s">
        <v>14073</v>
      </c>
      <c r="B5943" s="660" t="s">
        <v>14431</v>
      </c>
      <c r="C5943" s="659" t="s">
        <v>7</v>
      </c>
      <c r="D5943" s="659" t="s">
        <v>8812</v>
      </c>
      <c r="E5943" s="661" t="s">
        <v>49</v>
      </c>
      <c r="F5943" s="831" t="s">
        <v>15332</v>
      </c>
      <c r="G5943" s="831"/>
      <c r="H5943" s="831">
        <v>13.6</v>
      </c>
      <c r="I5943" s="831"/>
      <c r="J5943" s="832">
        <v>19.440000000000001</v>
      </c>
      <c r="K5943" s="832"/>
      <c r="L5943" s="833"/>
    </row>
    <row r="5944" spans="1:12" ht="24" customHeight="1">
      <c r="A5944" s="664" t="s">
        <v>14073</v>
      </c>
      <c r="B5944" s="660" t="s">
        <v>14430</v>
      </c>
      <c r="C5944" s="659" t="s">
        <v>7</v>
      </c>
      <c r="D5944" s="659" t="s">
        <v>8701</v>
      </c>
      <c r="E5944" s="661" t="s">
        <v>14429</v>
      </c>
      <c r="F5944" s="831" t="s">
        <v>15331</v>
      </c>
      <c r="G5944" s="831"/>
      <c r="H5944" s="831">
        <v>5.0000000000000001E-3</v>
      </c>
      <c r="I5944" s="831"/>
      <c r="J5944" s="832">
        <v>0.14000000000000001</v>
      </c>
      <c r="K5944" s="832"/>
      <c r="L5944" s="833"/>
    </row>
    <row r="5945" spans="1:12" ht="36" customHeight="1">
      <c r="A5945" s="664" t="s">
        <v>14073</v>
      </c>
      <c r="B5945" s="660" t="s">
        <v>14428</v>
      </c>
      <c r="C5945" s="659" t="s">
        <v>7</v>
      </c>
      <c r="D5945" s="659" t="s">
        <v>8435</v>
      </c>
      <c r="E5945" s="661" t="s">
        <v>18</v>
      </c>
      <c r="F5945" s="831" t="s">
        <v>15330</v>
      </c>
      <c r="G5945" s="831"/>
      <c r="H5945" s="831">
        <v>0.42</v>
      </c>
      <c r="I5945" s="831"/>
      <c r="J5945" s="832">
        <v>0.76</v>
      </c>
      <c r="K5945" s="832"/>
      <c r="L5945" s="833"/>
    </row>
    <row r="5946" spans="1:12" ht="24" customHeight="1">
      <c r="A5946" s="664" t="s">
        <v>14073</v>
      </c>
      <c r="B5946" s="660" t="s">
        <v>14313</v>
      </c>
      <c r="C5946" s="659" t="s">
        <v>7</v>
      </c>
      <c r="D5946" s="659" t="s">
        <v>5893</v>
      </c>
      <c r="E5946" s="661" t="s">
        <v>21</v>
      </c>
      <c r="F5946" s="831" t="s">
        <v>15181</v>
      </c>
      <c r="G5946" s="831"/>
      <c r="H5946" s="831">
        <v>2.0287019000000002</v>
      </c>
      <c r="I5946" s="831"/>
      <c r="J5946" s="832">
        <v>0.99409999999999998</v>
      </c>
      <c r="K5946" s="832"/>
      <c r="L5946" s="833"/>
    </row>
    <row r="5947" spans="1:12" ht="24" customHeight="1">
      <c r="A5947" s="664" t="s">
        <v>14073</v>
      </c>
      <c r="B5947" s="660" t="s">
        <v>14256</v>
      </c>
      <c r="C5947" s="659" t="s">
        <v>7</v>
      </c>
      <c r="D5947" s="659" t="s">
        <v>5513</v>
      </c>
      <c r="E5947" s="661" t="s">
        <v>14118</v>
      </c>
      <c r="F5947" s="831" t="s">
        <v>15180</v>
      </c>
      <c r="G5947" s="831"/>
      <c r="H5947" s="831">
        <v>1.20152E-2</v>
      </c>
      <c r="I5947" s="831"/>
      <c r="J5947" s="832">
        <v>0.751</v>
      </c>
      <c r="K5947" s="832"/>
      <c r="L5947" s="833"/>
    </row>
    <row r="5948" spans="1:12" ht="24" customHeight="1">
      <c r="A5948" s="664" t="s">
        <v>14073</v>
      </c>
      <c r="B5948" s="660" t="s">
        <v>14366</v>
      </c>
      <c r="C5948" s="659" t="s">
        <v>7</v>
      </c>
      <c r="D5948" s="659" t="s">
        <v>5817</v>
      </c>
      <c r="E5948" s="661" t="s">
        <v>21</v>
      </c>
      <c r="F5948" s="831" t="s">
        <v>15309</v>
      </c>
      <c r="G5948" s="831"/>
      <c r="H5948" s="831">
        <v>1.8033136000000001</v>
      </c>
      <c r="I5948" s="831"/>
      <c r="J5948" s="832">
        <v>1.0820000000000001</v>
      </c>
      <c r="K5948" s="832"/>
      <c r="L5948" s="833"/>
    </row>
    <row r="5949" spans="1:12" ht="24" customHeight="1">
      <c r="A5949" s="664" t="s">
        <v>14073</v>
      </c>
      <c r="B5949" s="660" t="s">
        <v>14107</v>
      </c>
      <c r="C5949" s="659" t="s">
        <v>7</v>
      </c>
      <c r="D5949" s="659" t="s">
        <v>6262</v>
      </c>
      <c r="E5949" s="661" t="s">
        <v>14106</v>
      </c>
      <c r="F5949" s="831" t="s">
        <v>15186</v>
      </c>
      <c r="G5949" s="831"/>
      <c r="H5949" s="831">
        <v>1.3594800000000001E-2</v>
      </c>
      <c r="I5949" s="831"/>
      <c r="J5949" s="832">
        <v>1.0999999999999999E-2</v>
      </c>
      <c r="K5949" s="832"/>
      <c r="L5949" s="833"/>
    </row>
    <row r="5950" spans="1:12" ht="17.100000000000001" customHeight="1">
      <c r="A5950" s="645"/>
      <c r="B5950" s="643"/>
      <c r="C5950" s="643"/>
      <c r="D5950" s="643"/>
      <c r="E5950" s="643"/>
      <c r="F5950" s="643"/>
      <c r="G5950" s="643"/>
      <c r="H5950" s="643"/>
      <c r="I5950" s="643"/>
      <c r="J5950" s="643" t="s">
        <v>14990</v>
      </c>
      <c r="K5950" s="643"/>
      <c r="L5950" s="646" t="s">
        <v>15329</v>
      </c>
    </row>
    <row r="5951" spans="1:12">
      <c r="A5951" s="827" t="s">
        <v>14094</v>
      </c>
      <c r="B5951" s="828"/>
      <c r="C5951" s="828"/>
      <c r="D5951" s="828"/>
      <c r="E5951" s="828"/>
      <c r="F5951" s="828"/>
      <c r="G5951" s="828"/>
      <c r="H5951" s="828"/>
      <c r="I5951" s="641"/>
      <c r="J5951" s="641"/>
      <c r="K5951" s="641"/>
      <c r="L5951" s="642"/>
    </row>
    <row r="5952" spans="1:12" ht="17.100000000000001" customHeight="1">
      <c r="A5952" s="640" t="s">
        <v>14994</v>
      </c>
      <c r="B5952" s="643" t="s">
        <v>14089</v>
      </c>
      <c r="C5952" s="641" t="s">
        <v>14088</v>
      </c>
      <c r="D5952" s="641" t="s">
        <v>14087</v>
      </c>
      <c r="E5952" s="644" t="s">
        <v>14085</v>
      </c>
      <c r="F5952" s="829" t="s">
        <v>14083</v>
      </c>
      <c r="G5952" s="829"/>
      <c r="H5952" s="829" t="s">
        <v>14993</v>
      </c>
      <c r="I5952" s="829"/>
      <c r="J5952" s="829" t="s">
        <v>14082</v>
      </c>
      <c r="K5952" s="829"/>
      <c r="L5952" s="830"/>
    </row>
    <row r="5953" spans="1:12" ht="24" customHeight="1">
      <c r="A5953" s="664" t="s">
        <v>14073</v>
      </c>
      <c r="B5953" s="660" t="s">
        <v>14095</v>
      </c>
      <c r="C5953" s="659" t="s">
        <v>7</v>
      </c>
      <c r="D5953" s="659" t="s">
        <v>11736</v>
      </c>
      <c r="E5953" s="661" t="s">
        <v>26</v>
      </c>
      <c r="F5953" s="831" t="s">
        <v>14996</v>
      </c>
      <c r="G5953" s="831"/>
      <c r="H5953" s="831">
        <v>0.92802969999999996</v>
      </c>
      <c r="I5953" s="831"/>
      <c r="J5953" s="832">
        <v>0.65890000000000004</v>
      </c>
      <c r="K5953" s="832"/>
      <c r="L5953" s="833"/>
    </row>
    <row r="5954" spans="1:12" ht="17.100000000000001" customHeight="1">
      <c r="A5954" s="645"/>
      <c r="B5954" s="643"/>
      <c r="C5954" s="643"/>
      <c r="D5954" s="643"/>
      <c r="E5954" s="643"/>
      <c r="F5954" s="643"/>
      <c r="G5954" s="643"/>
      <c r="H5954" s="643"/>
      <c r="I5954" s="643"/>
      <c r="J5954" s="643" t="s">
        <v>14990</v>
      </c>
      <c r="K5954" s="643"/>
      <c r="L5954" s="646" t="s">
        <v>15202</v>
      </c>
    </row>
    <row r="5955" spans="1:12">
      <c r="A5955" s="827" t="s">
        <v>14096</v>
      </c>
      <c r="B5955" s="828"/>
      <c r="C5955" s="828"/>
      <c r="D5955" s="828"/>
      <c r="E5955" s="828"/>
      <c r="F5955" s="828"/>
      <c r="G5955" s="828"/>
      <c r="H5955" s="828"/>
      <c r="I5955" s="641"/>
      <c r="J5955" s="641"/>
      <c r="K5955" s="641"/>
      <c r="L5955" s="642"/>
    </row>
    <row r="5956" spans="1:12" ht="17.100000000000001" customHeight="1">
      <c r="A5956" s="640" t="s">
        <v>14994</v>
      </c>
      <c r="B5956" s="643" t="s">
        <v>14089</v>
      </c>
      <c r="C5956" s="641" t="s">
        <v>14088</v>
      </c>
      <c r="D5956" s="641" t="s">
        <v>14087</v>
      </c>
      <c r="E5956" s="644" t="s">
        <v>14085</v>
      </c>
      <c r="F5956" s="829" t="s">
        <v>14083</v>
      </c>
      <c r="G5956" s="829"/>
      <c r="H5956" s="829" t="s">
        <v>14993</v>
      </c>
      <c r="I5956" s="829"/>
      <c r="J5956" s="829" t="s">
        <v>14082</v>
      </c>
      <c r="K5956" s="829"/>
      <c r="L5956" s="830"/>
    </row>
    <row r="5957" spans="1:12" ht="24" customHeight="1">
      <c r="A5957" s="664" t="s">
        <v>14073</v>
      </c>
      <c r="B5957" s="660" t="s">
        <v>14097</v>
      </c>
      <c r="C5957" s="659" t="s">
        <v>7</v>
      </c>
      <c r="D5957" s="659" t="s">
        <v>11676</v>
      </c>
      <c r="E5957" s="661" t="s">
        <v>26</v>
      </c>
      <c r="F5957" s="831" t="s">
        <v>14995</v>
      </c>
      <c r="G5957" s="831"/>
      <c r="H5957" s="831">
        <v>0.92802969999999996</v>
      </c>
      <c r="I5957" s="831"/>
      <c r="J5957" s="832">
        <v>6.5000000000000002E-2</v>
      </c>
      <c r="K5957" s="832"/>
      <c r="L5957" s="833"/>
    </row>
    <row r="5958" spans="1:12" ht="17.100000000000001" customHeight="1">
      <c r="A5958" s="645"/>
      <c r="B5958" s="643"/>
      <c r="C5958" s="643"/>
      <c r="D5958" s="643"/>
      <c r="E5958" s="643"/>
      <c r="F5958" s="643"/>
      <c r="G5958" s="643"/>
      <c r="H5958" s="643"/>
      <c r="I5958" s="643"/>
      <c r="J5958" s="643" t="s">
        <v>14990</v>
      </c>
      <c r="K5958" s="643"/>
      <c r="L5958" s="646" t="s">
        <v>15037</v>
      </c>
    </row>
    <row r="5959" spans="1:12">
      <c r="A5959" s="827" t="s">
        <v>14100</v>
      </c>
      <c r="B5959" s="828"/>
      <c r="C5959" s="828"/>
      <c r="D5959" s="828"/>
      <c r="E5959" s="828"/>
      <c r="F5959" s="828"/>
      <c r="G5959" s="828"/>
      <c r="H5959" s="828"/>
      <c r="I5959" s="641"/>
      <c r="J5959" s="641"/>
      <c r="K5959" s="641"/>
      <c r="L5959" s="642"/>
    </row>
    <row r="5960" spans="1:12" ht="17.100000000000001" customHeight="1">
      <c r="A5960" s="640" t="s">
        <v>14994</v>
      </c>
      <c r="B5960" s="643" t="s">
        <v>14089</v>
      </c>
      <c r="C5960" s="641" t="s">
        <v>14088</v>
      </c>
      <c r="D5960" s="641" t="s">
        <v>14087</v>
      </c>
      <c r="E5960" s="644" t="s">
        <v>14085</v>
      </c>
      <c r="F5960" s="829" t="s">
        <v>14083</v>
      </c>
      <c r="G5960" s="829"/>
      <c r="H5960" s="829" t="s">
        <v>14993</v>
      </c>
      <c r="I5960" s="829"/>
      <c r="J5960" s="829" t="s">
        <v>14082</v>
      </c>
      <c r="K5960" s="829"/>
      <c r="L5960" s="830"/>
    </row>
    <row r="5961" spans="1:12" ht="24" customHeight="1">
      <c r="A5961" s="664" t="s">
        <v>14073</v>
      </c>
      <c r="B5961" s="660" t="s">
        <v>14103</v>
      </c>
      <c r="C5961" s="659" t="s">
        <v>7</v>
      </c>
      <c r="D5961" s="659" t="s">
        <v>11501</v>
      </c>
      <c r="E5961" s="661" t="s">
        <v>26</v>
      </c>
      <c r="F5961" s="831" t="s">
        <v>14992</v>
      </c>
      <c r="G5961" s="831"/>
      <c r="H5961" s="831">
        <v>0.92802969999999996</v>
      </c>
      <c r="I5961" s="831"/>
      <c r="J5961" s="832">
        <v>2.0417000000000001</v>
      </c>
      <c r="K5961" s="832"/>
      <c r="L5961" s="833"/>
    </row>
    <row r="5962" spans="1:12" ht="24" customHeight="1">
      <c r="A5962" s="664" t="s">
        <v>14073</v>
      </c>
      <c r="B5962" s="660" t="s">
        <v>14101</v>
      </c>
      <c r="C5962" s="659" t="s">
        <v>7</v>
      </c>
      <c r="D5962" s="659" t="s">
        <v>11582</v>
      </c>
      <c r="E5962" s="661" t="s">
        <v>26</v>
      </c>
      <c r="F5962" s="831" t="s">
        <v>14991</v>
      </c>
      <c r="G5962" s="831"/>
      <c r="H5962" s="831">
        <v>0.92802969999999996</v>
      </c>
      <c r="I5962" s="831"/>
      <c r="J5962" s="832">
        <v>0.32479999999999998</v>
      </c>
      <c r="K5962" s="832"/>
      <c r="L5962" s="833"/>
    </row>
    <row r="5963" spans="1:12" ht="17.100000000000001" customHeight="1">
      <c r="A5963" s="645"/>
      <c r="B5963" s="643"/>
      <c r="C5963" s="643"/>
      <c r="D5963" s="643"/>
      <c r="E5963" s="643"/>
      <c r="F5963" s="643"/>
      <c r="G5963" s="643"/>
      <c r="H5963" s="643"/>
      <c r="I5963" s="643"/>
      <c r="J5963" s="643" t="s">
        <v>14990</v>
      </c>
      <c r="K5963" s="643"/>
      <c r="L5963" s="646" t="s">
        <v>15328</v>
      </c>
    </row>
    <row r="5964" spans="1:12" ht="17.100000000000001" customHeight="1">
      <c r="A5964" s="640" t="s">
        <v>14988</v>
      </c>
      <c r="B5964" s="641"/>
      <c r="C5964" s="641"/>
      <c r="D5964" s="641"/>
      <c r="E5964" s="641"/>
      <c r="F5964" s="641"/>
      <c r="G5964" s="641"/>
      <c r="H5964" s="641"/>
      <c r="I5964" s="641"/>
      <c r="J5964" s="641"/>
      <c r="K5964" s="641"/>
      <c r="L5964" s="642"/>
    </row>
    <row r="5965" spans="1:12" ht="17.100000000000001" customHeight="1">
      <c r="A5965" s="645"/>
      <c r="B5965" s="643"/>
      <c r="C5965" s="643"/>
      <c r="D5965" s="643"/>
      <c r="E5965" s="643"/>
      <c r="F5965" s="643"/>
      <c r="G5965" s="643"/>
      <c r="H5965" s="643"/>
      <c r="I5965" s="643"/>
      <c r="J5965" s="643" t="s">
        <v>14987</v>
      </c>
      <c r="K5965" s="643"/>
      <c r="L5965" s="646" t="s">
        <v>15327</v>
      </c>
    </row>
    <row r="5966" spans="1:12" ht="17.100000000000001" customHeight="1">
      <c r="A5966" s="645"/>
      <c r="B5966" s="643"/>
      <c r="C5966" s="643"/>
      <c r="D5966" s="643"/>
      <c r="E5966" s="643"/>
      <c r="F5966" s="643"/>
      <c r="G5966" s="643"/>
      <c r="H5966" s="643"/>
      <c r="I5966" s="643"/>
      <c r="J5966" s="643" t="s">
        <v>14985</v>
      </c>
      <c r="K5966" s="643" t="s">
        <v>14984</v>
      </c>
      <c r="L5966" s="646" t="s">
        <v>15326</v>
      </c>
    </row>
    <row r="5967" spans="1:12" ht="17.100000000000001" customHeight="1">
      <c r="A5967" s="645"/>
      <c r="B5967" s="643"/>
      <c r="C5967" s="643"/>
      <c r="D5967" s="643"/>
      <c r="E5967" s="643"/>
      <c r="F5967" s="643"/>
      <c r="G5967" s="643"/>
      <c r="H5967" s="643"/>
      <c r="I5967" s="643"/>
      <c r="J5967" s="643" t="s">
        <v>14982</v>
      </c>
      <c r="K5967" s="643"/>
      <c r="L5967" s="646" t="s">
        <v>15325</v>
      </c>
    </row>
    <row r="5968" spans="1:12" ht="17.100000000000001" customHeight="1">
      <c r="A5968" s="645"/>
      <c r="B5968" s="643"/>
      <c r="C5968" s="643"/>
      <c r="D5968" s="643"/>
      <c r="E5968" s="643"/>
      <c r="F5968" s="643"/>
      <c r="G5968" s="643"/>
      <c r="H5968" s="643"/>
      <c r="I5968" s="643"/>
      <c r="J5968" s="643" t="s">
        <v>14980</v>
      </c>
      <c r="K5968" s="643" t="s">
        <v>14873</v>
      </c>
      <c r="L5968" s="646" t="s">
        <v>15324</v>
      </c>
    </row>
    <row r="5969" spans="1:12" ht="17.100000000000001" customHeight="1">
      <c r="A5969" s="645"/>
      <c r="B5969" s="643"/>
      <c r="C5969" s="643"/>
      <c r="D5969" s="643"/>
      <c r="E5969" s="643"/>
      <c r="F5969" s="643"/>
      <c r="G5969" s="643"/>
      <c r="H5969" s="643"/>
      <c r="I5969" s="643"/>
      <c r="J5969" s="643" t="s">
        <v>14978</v>
      </c>
      <c r="K5969" s="643"/>
      <c r="L5969" s="646" t="s">
        <v>15323</v>
      </c>
    </row>
    <row r="5970" spans="1:12" ht="30" customHeight="1">
      <c r="A5970" s="647"/>
      <c r="B5970" s="644"/>
      <c r="C5970" s="644"/>
      <c r="D5970" s="644"/>
      <c r="E5970" s="644"/>
      <c r="F5970" s="644"/>
      <c r="G5970" s="644"/>
      <c r="H5970" s="644"/>
      <c r="I5970" s="644"/>
      <c r="J5970" s="644"/>
      <c r="K5970" s="644"/>
      <c r="L5970" s="648"/>
    </row>
    <row r="5971" spans="1:12" ht="48" customHeight="1">
      <c r="A5971" s="662" t="s">
        <v>15322</v>
      </c>
      <c r="B5971" s="657" t="s">
        <v>14426</v>
      </c>
      <c r="C5971" s="656" t="s">
        <v>7</v>
      </c>
      <c r="D5971" s="656" t="s">
        <v>253</v>
      </c>
      <c r="E5971" s="658" t="s">
        <v>14183</v>
      </c>
      <c r="F5971" s="657"/>
      <c r="G5971" s="657"/>
      <c r="H5971" s="657"/>
      <c r="I5971" s="657"/>
      <c r="J5971" s="657"/>
      <c r="K5971" s="657"/>
      <c r="L5971" s="663"/>
    </row>
    <row r="5972" spans="1:12">
      <c r="A5972" s="827" t="s">
        <v>14098</v>
      </c>
      <c r="B5972" s="828"/>
      <c r="C5972" s="828"/>
      <c r="D5972" s="828"/>
      <c r="E5972" s="828"/>
      <c r="F5972" s="828"/>
      <c r="G5972" s="828"/>
      <c r="H5972" s="828"/>
      <c r="I5972" s="641"/>
      <c r="J5972" s="641"/>
      <c r="K5972" s="641"/>
      <c r="L5972" s="642"/>
    </row>
    <row r="5973" spans="1:12" ht="17.100000000000001" customHeight="1">
      <c r="A5973" s="640" t="s">
        <v>14994</v>
      </c>
      <c r="B5973" s="643" t="s">
        <v>14089</v>
      </c>
      <c r="C5973" s="641" t="s">
        <v>14088</v>
      </c>
      <c r="D5973" s="641" t="s">
        <v>14087</v>
      </c>
      <c r="E5973" s="644" t="s">
        <v>14085</v>
      </c>
      <c r="F5973" s="829" t="s">
        <v>14083</v>
      </c>
      <c r="G5973" s="829"/>
      <c r="H5973" s="829" t="s">
        <v>14993</v>
      </c>
      <c r="I5973" s="829"/>
      <c r="J5973" s="829" t="s">
        <v>14082</v>
      </c>
      <c r="K5973" s="829"/>
      <c r="L5973" s="830"/>
    </row>
    <row r="5974" spans="1:12" ht="36" customHeight="1">
      <c r="A5974" s="664" t="s">
        <v>14073</v>
      </c>
      <c r="B5974" s="660" t="s">
        <v>14352</v>
      </c>
      <c r="C5974" s="659" t="s">
        <v>7</v>
      </c>
      <c r="D5974" s="659" t="s">
        <v>7362</v>
      </c>
      <c r="E5974" s="661" t="s">
        <v>49</v>
      </c>
      <c r="F5974" s="831" t="s">
        <v>15199</v>
      </c>
      <c r="G5974" s="831"/>
      <c r="H5974" s="831">
        <v>1.5999999999999999E-6</v>
      </c>
      <c r="I5974" s="831"/>
      <c r="J5974" s="832">
        <v>6.6E-3</v>
      </c>
      <c r="K5974" s="832"/>
      <c r="L5974" s="833"/>
    </row>
    <row r="5975" spans="1:12" ht="24" customHeight="1">
      <c r="A5975" s="664" t="s">
        <v>14073</v>
      </c>
      <c r="B5975" s="660" t="s">
        <v>14214</v>
      </c>
      <c r="C5975" s="659" t="s">
        <v>7</v>
      </c>
      <c r="D5975" s="659" t="s">
        <v>11569</v>
      </c>
      <c r="E5975" s="661" t="s">
        <v>26</v>
      </c>
      <c r="F5975" s="831" t="s">
        <v>15202</v>
      </c>
      <c r="G5975" s="831"/>
      <c r="H5975" s="831">
        <v>1.8074400000000001E-2</v>
      </c>
      <c r="I5975" s="831"/>
      <c r="J5975" s="832">
        <v>1.1900000000000001E-2</v>
      </c>
      <c r="K5975" s="832"/>
      <c r="L5975" s="833"/>
    </row>
    <row r="5976" spans="1:12" ht="24" customHeight="1">
      <c r="A5976" s="664" t="s">
        <v>14073</v>
      </c>
      <c r="B5976" s="660" t="s">
        <v>14213</v>
      </c>
      <c r="C5976" s="659" t="s">
        <v>7</v>
      </c>
      <c r="D5976" s="659" t="s">
        <v>11595</v>
      </c>
      <c r="E5976" s="661" t="s">
        <v>26</v>
      </c>
      <c r="F5976" s="831" t="s">
        <v>15028</v>
      </c>
      <c r="G5976" s="831"/>
      <c r="H5976" s="831">
        <v>1.8074400000000001E-2</v>
      </c>
      <c r="I5976" s="831"/>
      <c r="J5976" s="832">
        <v>2.0000000000000001E-4</v>
      </c>
      <c r="K5976" s="832"/>
      <c r="L5976" s="833"/>
    </row>
    <row r="5977" spans="1:12" ht="24" customHeight="1">
      <c r="A5977" s="664" t="s">
        <v>14073</v>
      </c>
      <c r="B5977" s="660" t="s">
        <v>14102</v>
      </c>
      <c r="C5977" s="659" t="s">
        <v>7</v>
      </c>
      <c r="D5977" s="659" t="s">
        <v>11571</v>
      </c>
      <c r="E5977" s="661" t="s">
        <v>26</v>
      </c>
      <c r="F5977" s="831" t="s">
        <v>15001</v>
      </c>
      <c r="G5977" s="831"/>
      <c r="H5977" s="831">
        <v>0.1235247</v>
      </c>
      <c r="I5977" s="831"/>
      <c r="J5977" s="832">
        <v>0.1186</v>
      </c>
      <c r="K5977" s="832"/>
      <c r="L5977" s="833"/>
    </row>
    <row r="5978" spans="1:12" ht="24" customHeight="1">
      <c r="A5978" s="664" t="s">
        <v>14073</v>
      </c>
      <c r="B5978" s="660" t="s">
        <v>14099</v>
      </c>
      <c r="C5978" s="659" t="s">
        <v>7</v>
      </c>
      <c r="D5978" s="659" t="s">
        <v>11597</v>
      </c>
      <c r="E5978" s="661" t="s">
        <v>26</v>
      </c>
      <c r="F5978" s="831" t="s">
        <v>15000</v>
      </c>
      <c r="G5978" s="831"/>
      <c r="H5978" s="831">
        <v>0.1235247</v>
      </c>
      <c r="I5978" s="831"/>
      <c r="J5978" s="832">
        <v>6.1800000000000001E-2</v>
      </c>
      <c r="K5978" s="832"/>
      <c r="L5978" s="833"/>
    </row>
    <row r="5979" spans="1:12" ht="24" customHeight="1">
      <c r="A5979" s="664" t="s">
        <v>14073</v>
      </c>
      <c r="B5979" s="660" t="s">
        <v>14146</v>
      </c>
      <c r="C5979" s="659" t="s">
        <v>7</v>
      </c>
      <c r="D5979" s="659" t="s">
        <v>11575</v>
      </c>
      <c r="E5979" s="661" t="s">
        <v>26</v>
      </c>
      <c r="F5979" s="831" t="s">
        <v>15058</v>
      </c>
      <c r="G5979" s="831"/>
      <c r="H5979" s="831">
        <v>6.1762299999999999E-2</v>
      </c>
      <c r="I5979" s="831"/>
      <c r="J5979" s="832">
        <v>6.3E-2</v>
      </c>
      <c r="K5979" s="832"/>
      <c r="L5979" s="833"/>
    </row>
    <row r="5980" spans="1:12" ht="24" customHeight="1">
      <c r="A5980" s="664" t="s">
        <v>14073</v>
      </c>
      <c r="B5980" s="660" t="s">
        <v>14145</v>
      </c>
      <c r="C5980" s="659" t="s">
        <v>7</v>
      </c>
      <c r="D5980" s="659" t="s">
        <v>11601</v>
      </c>
      <c r="E5980" s="661" t="s">
        <v>26</v>
      </c>
      <c r="F5980" s="831" t="s">
        <v>15057</v>
      </c>
      <c r="G5980" s="831"/>
      <c r="H5980" s="831">
        <v>6.1762299999999999E-2</v>
      </c>
      <c r="I5980" s="831"/>
      <c r="J5980" s="832">
        <v>2.35E-2</v>
      </c>
      <c r="K5980" s="832"/>
      <c r="L5980" s="833"/>
    </row>
    <row r="5981" spans="1:12" ht="17.100000000000001" customHeight="1">
      <c r="A5981" s="645"/>
      <c r="B5981" s="643"/>
      <c r="C5981" s="643"/>
      <c r="D5981" s="643"/>
      <c r="E5981" s="643"/>
      <c r="F5981" s="643"/>
      <c r="G5981" s="643"/>
      <c r="H5981" s="643"/>
      <c r="I5981" s="643"/>
      <c r="J5981" s="643" t="s">
        <v>14990</v>
      </c>
      <c r="K5981" s="643"/>
      <c r="L5981" s="646" t="s">
        <v>15321</v>
      </c>
    </row>
    <row r="5982" spans="1:12">
      <c r="A5982" s="827" t="s">
        <v>14092</v>
      </c>
      <c r="B5982" s="828"/>
      <c r="C5982" s="828"/>
      <c r="D5982" s="828"/>
      <c r="E5982" s="828"/>
      <c r="F5982" s="828"/>
      <c r="G5982" s="828"/>
      <c r="H5982" s="828"/>
      <c r="I5982" s="641"/>
      <c r="J5982" s="641"/>
      <c r="K5982" s="641"/>
      <c r="L5982" s="642"/>
    </row>
    <row r="5983" spans="1:12" ht="17.100000000000001" customHeight="1">
      <c r="A5983" s="640" t="s">
        <v>14994</v>
      </c>
      <c r="B5983" s="643" t="s">
        <v>14089</v>
      </c>
      <c r="C5983" s="641" t="s">
        <v>14088</v>
      </c>
      <c r="D5983" s="641" t="s">
        <v>14087</v>
      </c>
      <c r="E5983" s="644" t="s">
        <v>14085</v>
      </c>
      <c r="F5983" s="829" t="s">
        <v>14083</v>
      </c>
      <c r="G5983" s="829"/>
      <c r="H5983" s="829" t="s">
        <v>14993</v>
      </c>
      <c r="I5983" s="829"/>
      <c r="J5983" s="829" t="s">
        <v>14082</v>
      </c>
      <c r="K5983" s="829"/>
      <c r="L5983" s="830"/>
    </row>
    <row r="5984" spans="1:12" ht="24" customHeight="1">
      <c r="A5984" s="664" t="s">
        <v>14073</v>
      </c>
      <c r="B5984" s="660" t="s">
        <v>14231</v>
      </c>
      <c r="C5984" s="659" t="s">
        <v>7</v>
      </c>
      <c r="D5984" s="659" t="s">
        <v>14045</v>
      </c>
      <c r="E5984" s="661" t="s">
        <v>26</v>
      </c>
      <c r="F5984" s="831" t="s">
        <v>15195</v>
      </c>
      <c r="G5984" s="831"/>
      <c r="H5984" s="831">
        <v>1.8099500000000001E-2</v>
      </c>
      <c r="I5984" s="831"/>
      <c r="J5984" s="832">
        <v>8.6900000000000005E-2</v>
      </c>
      <c r="K5984" s="832"/>
      <c r="L5984" s="833"/>
    </row>
    <row r="5985" spans="1:12" ht="24" customHeight="1">
      <c r="A5985" s="664" t="s">
        <v>14073</v>
      </c>
      <c r="B5985" s="660" t="s">
        <v>14210</v>
      </c>
      <c r="C5985" s="659" t="s">
        <v>7</v>
      </c>
      <c r="D5985" s="659" t="s">
        <v>6795</v>
      </c>
      <c r="E5985" s="661" t="s">
        <v>26</v>
      </c>
      <c r="F5985" s="831" t="s">
        <v>14998</v>
      </c>
      <c r="G5985" s="831"/>
      <c r="H5985" s="831">
        <v>0.12479079999999999</v>
      </c>
      <c r="I5985" s="831"/>
      <c r="J5985" s="832">
        <v>0.86729999999999996</v>
      </c>
      <c r="K5985" s="832"/>
      <c r="L5985" s="833"/>
    </row>
    <row r="5986" spans="1:12" ht="24" customHeight="1">
      <c r="A5986" s="664" t="s">
        <v>14073</v>
      </c>
      <c r="B5986" s="660" t="s">
        <v>14144</v>
      </c>
      <c r="C5986" s="659" t="s">
        <v>7</v>
      </c>
      <c r="D5986" s="659" t="s">
        <v>10168</v>
      </c>
      <c r="E5986" s="661" t="s">
        <v>26</v>
      </c>
      <c r="F5986" s="831" t="s">
        <v>15055</v>
      </c>
      <c r="G5986" s="831"/>
      <c r="H5986" s="831">
        <v>6.2395399999999997E-2</v>
      </c>
      <c r="I5986" s="831"/>
      <c r="J5986" s="832">
        <v>0.3226</v>
      </c>
      <c r="K5986" s="832"/>
      <c r="L5986" s="833"/>
    </row>
    <row r="5987" spans="1:12" ht="17.100000000000001" customHeight="1">
      <c r="A5987" s="645"/>
      <c r="B5987" s="643"/>
      <c r="C5987" s="643"/>
      <c r="D5987" s="643"/>
      <c r="E5987" s="643"/>
      <c r="F5987" s="643"/>
      <c r="G5987" s="643"/>
      <c r="H5987" s="643"/>
      <c r="I5987" s="643"/>
      <c r="J5987" s="643" t="s">
        <v>14990</v>
      </c>
      <c r="K5987" s="643"/>
      <c r="L5987" s="646" t="s">
        <v>15320</v>
      </c>
    </row>
    <row r="5988" spans="1:12">
      <c r="A5988" s="827" t="s">
        <v>14071</v>
      </c>
      <c r="B5988" s="828"/>
      <c r="C5988" s="828"/>
      <c r="D5988" s="828"/>
      <c r="E5988" s="828"/>
      <c r="F5988" s="828"/>
      <c r="G5988" s="828"/>
      <c r="H5988" s="828"/>
      <c r="I5988" s="641"/>
      <c r="J5988" s="641"/>
      <c r="K5988" s="641"/>
      <c r="L5988" s="642"/>
    </row>
    <row r="5989" spans="1:12" ht="17.100000000000001" customHeight="1">
      <c r="A5989" s="640" t="s">
        <v>14994</v>
      </c>
      <c r="B5989" s="643" t="s">
        <v>14089</v>
      </c>
      <c r="C5989" s="641" t="s">
        <v>14088</v>
      </c>
      <c r="D5989" s="641" t="s">
        <v>14087</v>
      </c>
      <c r="E5989" s="644" t="s">
        <v>14085</v>
      </c>
      <c r="F5989" s="829" t="s">
        <v>14083</v>
      </c>
      <c r="G5989" s="829"/>
      <c r="H5989" s="829" t="s">
        <v>14993</v>
      </c>
      <c r="I5989" s="829"/>
      <c r="J5989" s="829" t="s">
        <v>14082</v>
      </c>
      <c r="K5989" s="829"/>
      <c r="L5989" s="830"/>
    </row>
    <row r="5990" spans="1:12" ht="24" customHeight="1">
      <c r="A5990" s="664" t="s">
        <v>14073</v>
      </c>
      <c r="B5990" s="660" t="s">
        <v>14361</v>
      </c>
      <c r="C5990" s="659" t="s">
        <v>7</v>
      </c>
      <c r="D5990" s="659" t="s">
        <v>5510</v>
      </c>
      <c r="E5990" s="661" t="s">
        <v>14118</v>
      </c>
      <c r="F5990" s="831" t="s">
        <v>15176</v>
      </c>
      <c r="G5990" s="831"/>
      <c r="H5990" s="831">
        <v>3.9747000000000003E-3</v>
      </c>
      <c r="I5990" s="831"/>
      <c r="J5990" s="832">
        <v>0.24440000000000001</v>
      </c>
      <c r="K5990" s="832"/>
      <c r="L5990" s="833"/>
    </row>
    <row r="5991" spans="1:12" ht="24" customHeight="1">
      <c r="A5991" s="664" t="s">
        <v>14073</v>
      </c>
      <c r="B5991" s="660" t="s">
        <v>14313</v>
      </c>
      <c r="C5991" s="659" t="s">
        <v>7</v>
      </c>
      <c r="D5991" s="659" t="s">
        <v>5893</v>
      </c>
      <c r="E5991" s="661" t="s">
        <v>21</v>
      </c>
      <c r="F5991" s="831" t="s">
        <v>15181</v>
      </c>
      <c r="G5991" s="831"/>
      <c r="H5991" s="831">
        <v>1.7843916</v>
      </c>
      <c r="I5991" s="831"/>
      <c r="J5991" s="832">
        <v>0.87439999999999996</v>
      </c>
      <c r="K5991" s="832"/>
      <c r="L5991" s="833"/>
    </row>
    <row r="5992" spans="1:12" ht="24" customHeight="1">
      <c r="A5992" s="664" t="s">
        <v>14073</v>
      </c>
      <c r="B5992" s="660" t="s">
        <v>14107</v>
      </c>
      <c r="C5992" s="659" t="s">
        <v>7</v>
      </c>
      <c r="D5992" s="659" t="s">
        <v>6262</v>
      </c>
      <c r="E5992" s="661" t="s">
        <v>14106</v>
      </c>
      <c r="F5992" s="831" t="s">
        <v>15186</v>
      </c>
      <c r="G5992" s="831"/>
      <c r="H5992" s="831">
        <v>5.2821999999999999E-3</v>
      </c>
      <c r="I5992" s="831"/>
      <c r="J5992" s="832">
        <v>4.3E-3</v>
      </c>
      <c r="K5992" s="832"/>
      <c r="L5992" s="833"/>
    </row>
    <row r="5993" spans="1:12" ht="17.100000000000001" customHeight="1">
      <c r="A5993" s="645"/>
      <c r="B5993" s="643"/>
      <c r="C5993" s="643"/>
      <c r="D5993" s="643"/>
      <c r="E5993" s="643"/>
      <c r="F5993" s="643"/>
      <c r="G5993" s="643"/>
      <c r="H5993" s="643"/>
      <c r="I5993" s="643"/>
      <c r="J5993" s="643" t="s">
        <v>14990</v>
      </c>
      <c r="K5993" s="643"/>
      <c r="L5993" s="646" t="s">
        <v>15319</v>
      </c>
    </row>
    <row r="5994" spans="1:12">
      <c r="A5994" s="827" t="s">
        <v>14094</v>
      </c>
      <c r="B5994" s="828"/>
      <c r="C5994" s="828"/>
      <c r="D5994" s="828"/>
      <c r="E5994" s="828"/>
      <c r="F5994" s="828"/>
      <c r="G5994" s="828"/>
      <c r="H5994" s="828"/>
      <c r="I5994" s="641"/>
      <c r="J5994" s="641"/>
      <c r="K5994" s="641"/>
      <c r="L5994" s="642"/>
    </row>
    <row r="5995" spans="1:12" ht="17.100000000000001" customHeight="1">
      <c r="A5995" s="640" t="s">
        <v>14994</v>
      </c>
      <c r="B5995" s="643" t="s">
        <v>14089</v>
      </c>
      <c r="C5995" s="641" t="s">
        <v>14088</v>
      </c>
      <c r="D5995" s="641" t="s">
        <v>14087</v>
      </c>
      <c r="E5995" s="644" t="s">
        <v>14085</v>
      </c>
      <c r="F5995" s="829" t="s">
        <v>14083</v>
      </c>
      <c r="G5995" s="829"/>
      <c r="H5995" s="829" t="s">
        <v>14993</v>
      </c>
      <c r="I5995" s="829"/>
      <c r="J5995" s="829" t="s">
        <v>14082</v>
      </c>
      <c r="K5995" s="829"/>
      <c r="L5995" s="830"/>
    </row>
    <row r="5996" spans="1:12" ht="24" customHeight="1">
      <c r="A5996" s="664" t="s">
        <v>14073</v>
      </c>
      <c r="B5996" s="660" t="s">
        <v>14095</v>
      </c>
      <c r="C5996" s="659" t="s">
        <v>7</v>
      </c>
      <c r="D5996" s="659" t="s">
        <v>11736</v>
      </c>
      <c r="E5996" s="661" t="s">
        <v>26</v>
      </c>
      <c r="F5996" s="831" t="s">
        <v>14996</v>
      </c>
      <c r="G5996" s="831"/>
      <c r="H5996" s="831">
        <v>0.2033615</v>
      </c>
      <c r="I5996" s="831"/>
      <c r="J5996" s="832">
        <v>0.1444</v>
      </c>
      <c r="K5996" s="832"/>
      <c r="L5996" s="833"/>
    </row>
    <row r="5997" spans="1:12" ht="17.100000000000001" customHeight="1">
      <c r="A5997" s="645"/>
      <c r="B5997" s="643"/>
      <c r="C5997" s="643"/>
      <c r="D5997" s="643"/>
      <c r="E5997" s="643"/>
      <c r="F5997" s="643"/>
      <c r="G5997" s="643"/>
      <c r="H5997" s="643"/>
      <c r="I5997" s="643"/>
      <c r="J5997" s="643" t="s">
        <v>14990</v>
      </c>
      <c r="K5997" s="643"/>
      <c r="L5997" s="646" t="s">
        <v>15318</v>
      </c>
    </row>
    <row r="5998" spans="1:12">
      <c r="A5998" s="827" t="s">
        <v>14096</v>
      </c>
      <c r="B5998" s="828"/>
      <c r="C5998" s="828"/>
      <c r="D5998" s="828"/>
      <c r="E5998" s="828"/>
      <c r="F5998" s="828"/>
      <c r="G5998" s="828"/>
      <c r="H5998" s="828"/>
      <c r="I5998" s="641"/>
      <c r="J5998" s="641"/>
      <c r="K5998" s="641"/>
      <c r="L5998" s="642"/>
    </row>
    <row r="5999" spans="1:12" ht="17.100000000000001" customHeight="1">
      <c r="A5999" s="640" t="s">
        <v>14994</v>
      </c>
      <c r="B5999" s="643" t="s">
        <v>14089</v>
      </c>
      <c r="C5999" s="641" t="s">
        <v>14088</v>
      </c>
      <c r="D5999" s="641" t="s">
        <v>14087</v>
      </c>
      <c r="E5999" s="644" t="s">
        <v>14085</v>
      </c>
      <c r="F5999" s="829" t="s">
        <v>14083</v>
      </c>
      <c r="G5999" s="829"/>
      <c r="H5999" s="829" t="s">
        <v>14993</v>
      </c>
      <c r="I5999" s="829"/>
      <c r="J5999" s="829" t="s">
        <v>14082</v>
      </c>
      <c r="K5999" s="829"/>
      <c r="L5999" s="830"/>
    </row>
    <row r="6000" spans="1:12" ht="24" customHeight="1">
      <c r="A6000" s="664" t="s">
        <v>14073</v>
      </c>
      <c r="B6000" s="660" t="s">
        <v>14097</v>
      </c>
      <c r="C6000" s="659" t="s">
        <v>7</v>
      </c>
      <c r="D6000" s="659" t="s">
        <v>11676</v>
      </c>
      <c r="E6000" s="661" t="s">
        <v>26</v>
      </c>
      <c r="F6000" s="831" t="s">
        <v>14995</v>
      </c>
      <c r="G6000" s="831"/>
      <c r="H6000" s="831">
        <v>0.2033615</v>
      </c>
      <c r="I6000" s="831"/>
      <c r="J6000" s="832">
        <v>1.4200000000000001E-2</v>
      </c>
      <c r="K6000" s="832"/>
      <c r="L6000" s="833"/>
    </row>
    <row r="6001" spans="1:12" ht="17.100000000000001" customHeight="1">
      <c r="A6001" s="645"/>
      <c r="B6001" s="643"/>
      <c r="C6001" s="643"/>
      <c r="D6001" s="643"/>
      <c r="E6001" s="643"/>
      <c r="F6001" s="643"/>
      <c r="G6001" s="643"/>
      <c r="H6001" s="643"/>
      <c r="I6001" s="643"/>
      <c r="J6001" s="643" t="s">
        <v>14990</v>
      </c>
      <c r="K6001" s="643"/>
      <c r="L6001" s="646" t="s">
        <v>15028</v>
      </c>
    </row>
    <row r="6002" spans="1:12">
      <c r="A6002" s="827" t="s">
        <v>14100</v>
      </c>
      <c r="B6002" s="828"/>
      <c r="C6002" s="828"/>
      <c r="D6002" s="828"/>
      <c r="E6002" s="828"/>
      <c r="F6002" s="828"/>
      <c r="G6002" s="828"/>
      <c r="H6002" s="828"/>
      <c r="I6002" s="641"/>
      <c r="J6002" s="641"/>
      <c r="K6002" s="641"/>
      <c r="L6002" s="642"/>
    </row>
    <row r="6003" spans="1:12" ht="17.100000000000001" customHeight="1">
      <c r="A6003" s="640" t="s">
        <v>14994</v>
      </c>
      <c r="B6003" s="643" t="s">
        <v>14089</v>
      </c>
      <c r="C6003" s="641" t="s">
        <v>14088</v>
      </c>
      <c r="D6003" s="641" t="s">
        <v>14087</v>
      </c>
      <c r="E6003" s="644" t="s">
        <v>14085</v>
      </c>
      <c r="F6003" s="829" t="s">
        <v>14083</v>
      </c>
      <c r="G6003" s="829"/>
      <c r="H6003" s="829" t="s">
        <v>14993</v>
      </c>
      <c r="I6003" s="829"/>
      <c r="J6003" s="829" t="s">
        <v>14082</v>
      </c>
      <c r="K6003" s="829"/>
      <c r="L6003" s="830"/>
    </row>
    <row r="6004" spans="1:12" ht="24" customHeight="1">
      <c r="A6004" s="664" t="s">
        <v>14073</v>
      </c>
      <c r="B6004" s="660" t="s">
        <v>14103</v>
      </c>
      <c r="C6004" s="659" t="s">
        <v>7</v>
      </c>
      <c r="D6004" s="659" t="s">
        <v>11501</v>
      </c>
      <c r="E6004" s="661" t="s">
        <v>26</v>
      </c>
      <c r="F6004" s="831" t="s">
        <v>14992</v>
      </c>
      <c r="G6004" s="831"/>
      <c r="H6004" s="831">
        <v>0.2033615</v>
      </c>
      <c r="I6004" s="831"/>
      <c r="J6004" s="832">
        <v>0.44740000000000002</v>
      </c>
      <c r="K6004" s="832"/>
      <c r="L6004" s="833"/>
    </row>
    <row r="6005" spans="1:12" ht="24" customHeight="1">
      <c r="A6005" s="664" t="s">
        <v>14073</v>
      </c>
      <c r="B6005" s="660" t="s">
        <v>14101</v>
      </c>
      <c r="C6005" s="659" t="s">
        <v>7</v>
      </c>
      <c r="D6005" s="659" t="s">
        <v>11582</v>
      </c>
      <c r="E6005" s="661" t="s">
        <v>26</v>
      </c>
      <c r="F6005" s="831" t="s">
        <v>14991</v>
      </c>
      <c r="G6005" s="831"/>
      <c r="H6005" s="831">
        <v>0.2033615</v>
      </c>
      <c r="I6005" s="831"/>
      <c r="J6005" s="832">
        <v>7.1199999999999999E-2</v>
      </c>
      <c r="K6005" s="832"/>
      <c r="L6005" s="833"/>
    </row>
    <row r="6006" spans="1:12" ht="17.100000000000001" customHeight="1">
      <c r="A6006" s="645"/>
      <c r="B6006" s="643"/>
      <c r="C6006" s="643"/>
      <c r="D6006" s="643"/>
      <c r="E6006" s="643"/>
      <c r="F6006" s="643"/>
      <c r="G6006" s="643"/>
      <c r="H6006" s="643"/>
      <c r="I6006" s="643"/>
      <c r="J6006" s="643" t="s">
        <v>14990</v>
      </c>
      <c r="K6006" s="643"/>
      <c r="L6006" s="646" t="s">
        <v>15317</v>
      </c>
    </row>
    <row r="6007" spans="1:12" ht="17.100000000000001" customHeight="1">
      <c r="A6007" s="640" t="s">
        <v>14988</v>
      </c>
      <c r="B6007" s="641"/>
      <c r="C6007" s="641"/>
      <c r="D6007" s="641"/>
      <c r="E6007" s="641"/>
      <c r="F6007" s="641"/>
      <c r="G6007" s="641"/>
      <c r="H6007" s="641"/>
      <c r="I6007" s="641"/>
      <c r="J6007" s="641"/>
      <c r="K6007" s="641"/>
      <c r="L6007" s="642"/>
    </row>
    <row r="6008" spans="1:12" ht="17.100000000000001" customHeight="1">
      <c r="A6008" s="645"/>
      <c r="B6008" s="643"/>
      <c r="C6008" s="643"/>
      <c r="D6008" s="643"/>
      <c r="E6008" s="643"/>
      <c r="F6008" s="643"/>
      <c r="G6008" s="643"/>
      <c r="H6008" s="643"/>
      <c r="I6008" s="643"/>
      <c r="J6008" s="643" t="s">
        <v>14987</v>
      </c>
      <c r="K6008" s="643"/>
      <c r="L6008" s="646" t="s">
        <v>15316</v>
      </c>
    </row>
    <row r="6009" spans="1:12" ht="17.100000000000001" customHeight="1">
      <c r="A6009" s="645"/>
      <c r="B6009" s="643"/>
      <c r="C6009" s="643"/>
      <c r="D6009" s="643"/>
      <c r="E6009" s="643"/>
      <c r="F6009" s="643"/>
      <c r="G6009" s="643"/>
      <c r="H6009" s="643"/>
      <c r="I6009" s="643"/>
      <c r="J6009" s="643" t="s">
        <v>14985</v>
      </c>
      <c r="K6009" s="643" t="s">
        <v>14984</v>
      </c>
      <c r="L6009" s="646" t="s">
        <v>15315</v>
      </c>
    </row>
    <row r="6010" spans="1:12" ht="17.100000000000001" customHeight="1">
      <c r="A6010" s="645"/>
      <c r="B6010" s="643"/>
      <c r="C6010" s="643"/>
      <c r="D6010" s="643"/>
      <c r="E6010" s="643"/>
      <c r="F6010" s="643"/>
      <c r="G6010" s="643"/>
      <c r="H6010" s="643"/>
      <c r="I6010" s="643"/>
      <c r="J6010" s="643" t="s">
        <v>14982</v>
      </c>
      <c r="K6010" s="643"/>
      <c r="L6010" s="646" t="s">
        <v>15314</v>
      </c>
    </row>
    <row r="6011" spans="1:12" ht="17.100000000000001" customHeight="1">
      <c r="A6011" s="645"/>
      <c r="B6011" s="643"/>
      <c r="C6011" s="643"/>
      <c r="D6011" s="643"/>
      <c r="E6011" s="643"/>
      <c r="F6011" s="643"/>
      <c r="G6011" s="643"/>
      <c r="H6011" s="643"/>
      <c r="I6011" s="643"/>
      <c r="J6011" s="643" t="s">
        <v>14980</v>
      </c>
      <c r="K6011" s="643" t="s">
        <v>14873</v>
      </c>
      <c r="L6011" s="646" t="s">
        <v>15313</v>
      </c>
    </row>
    <row r="6012" spans="1:12" ht="17.100000000000001" customHeight="1">
      <c r="A6012" s="645"/>
      <c r="B6012" s="643"/>
      <c r="C6012" s="643"/>
      <c r="D6012" s="643"/>
      <c r="E6012" s="643"/>
      <c r="F6012" s="643"/>
      <c r="G6012" s="643"/>
      <c r="H6012" s="643"/>
      <c r="I6012" s="643"/>
      <c r="J6012" s="643" t="s">
        <v>14978</v>
      </c>
      <c r="K6012" s="643"/>
      <c r="L6012" s="646" t="s">
        <v>15312</v>
      </c>
    </row>
    <row r="6013" spans="1:12" ht="30" customHeight="1">
      <c r="A6013" s="647"/>
      <c r="B6013" s="644"/>
      <c r="C6013" s="644"/>
      <c r="D6013" s="644"/>
      <c r="E6013" s="644"/>
      <c r="F6013" s="644"/>
      <c r="G6013" s="644"/>
      <c r="H6013" s="644"/>
      <c r="I6013" s="644"/>
      <c r="J6013" s="644"/>
      <c r="K6013" s="644"/>
      <c r="L6013" s="648"/>
    </row>
    <row r="6014" spans="1:12" ht="60" customHeight="1">
      <c r="A6014" s="662" t="s">
        <v>15311</v>
      </c>
      <c r="B6014" s="657" t="s">
        <v>14424</v>
      </c>
      <c r="C6014" s="656" t="s">
        <v>7</v>
      </c>
      <c r="D6014" s="656" t="s">
        <v>1510</v>
      </c>
      <c r="E6014" s="658" t="s">
        <v>14183</v>
      </c>
      <c r="F6014" s="657"/>
      <c r="G6014" s="657"/>
      <c r="H6014" s="657"/>
      <c r="I6014" s="657"/>
      <c r="J6014" s="657"/>
      <c r="K6014" s="657"/>
      <c r="L6014" s="663"/>
    </row>
    <row r="6015" spans="1:12">
      <c r="A6015" s="827" t="s">
        <v>14098</v>
      </c>
      <c r="B6015" s="828"/>
      <c r="C6015" s="828"/>
      <c r="D6015" s="828"/>
      <c r="E6015" s="828"/>
      <c r="F6015" s="828"/>
      <c r="G6015" s="828"/>
      <c r="H6015" s="828"/>
      <c r="I6015" s="641"/>
      <c r="J6015" s="641"/>
      <c r="K6015" s="641"/>
      <c r="L6015" s="642"/>
    </row>
    <row r="6016" spans="1:12" ht="17.100000000000001" customHeight="1">
      <c r="A6016" s="640" t="s">
        <v>14994</v>
      </c>
      <c r="B6016" s="643" t="s">
        <v>14089</v>
      </c>
      <c r="C6016" s="641" t="s">
        <v>14088</v>
      </c>
      <c r="D6016" s="641" t="s">
        <v>14087</v>
      </c>
      <c r="E6016" s="644" t="s">
        <v>14085</v>
      </c>
      <c r="F6016" s="829" t="s">
        <v>14083</v>
      </c>
      <c r="G6016" s="829"/>
      <c r="H6016" s="829" t="s">
        <v>14993</v>
      </c>
      <c r="I6016" s="829"/>
      <c r="J6016" s="829" t="s">
        <v>14082</v>
      </c>
      <c r="K6016" s="829"/>
      <c r="L6016" s="830"/>
    </row>
    <row r="6017" spans="1:12" ht="36" customHeight="1">
      <c r="A6017" s="664" t="s">
        <v>14073</v>
      </c>
      <c r="B6017" s="660" t="s">
        <v>14352</v>
      </c>
      <c r="C6017" s="659" t="s">
        <v>7</v>
      </c>
      <c r="D6017" s="659" t="s">
        <v>7362</v>
      </c>
      <c r="E6017" s="661" t="s">
        <v>49</v>
      </c>
      <c r="F6017" s="831" t="s">
        <v>15199</v>
      </c>
      <c r="G6017" s="831"/>
      <c r="H6017" s="831">
        <v>1.45E-5</v>
      </c>
      <c r="I6017" s="831"/>
      <c r="J6017" s="832">
        <v>5.9499999999999997E-2</v>
      </c>
      <c r="K6017" s="832"/>
      <c r="L6017" s="833"/>
    </row>
    <row r="6018" spans="1:12" ht="24" customHeight="1">
      <c r="A6018" s="664" t="s">
        <v>14073</v>
      </c>
      <c r="B6018" s="660" t="s">
        <v>14214</v>
      </c>
      <c r="C6018" s="659" t="s">
        <v>7</v>
      </c>
      <c r="D6018" s="659" t="s">
        <v>11569</v>
      </c>
      <c r="E6018" s="661" t="s">
        <v>26</v>
      </c>
      <c r="F6018" s="831" t="s">
        <v>15202</v>
      </c>
      <c r="G6018" s="831"/>
      <c r="H6018" s="831">
        <v>0.16890730000000001</v>
      </c>
      <c r="I6018" s="831"/>
      <c r="J6018" s="832">
        <v>0.1115</v>
      </c>
      <c r="K6018" s="832"/>
      <c r="L6018" s="833"/>
    </row>
    <row r="6019" spans="1:12" ht="24" customHeight="1">
      <c r="A6019" s="664" t="s">
        <v>14073</v>
      </c>
      <c r="B6019" s="660" t="s">
        <v>14213</v>
      </c>
      <c r="C6019" s="659" t="s">
        <v>7</v>
      </c>
      <c r="D6019" s="659" t="s">
        <v>11595</v>
      </c>
      <c r="E6019" s="661" t="s">
        <v>26</v>
      </c>
      <c r="F6019" s="831" t="s">
        <v>15028</v>
      </c>
      <c r="G6019" s="831"/>
      <c r="H6019" s="831">
        <v>0.16890730000000001</v>
      </c>
      <c r="I6019" s="831"/>
      <c r="J6019" s="832">
        <v>1.6999999999999999E-3</v>
      </c>
      <c r="K6019" s="832"/>
      <c r="L6019" s="833"/>
    </row>
    <row r="6020" spans="1:12" ht="24" customHeight="1">
      <c r="A6020" s="664" t="s">
        <v>14073</v>
      </c>
      <c r="B6020" s="660" t="s">
        <v>14102</v>
      </c>
      <c r="C6020" s="659" t="s">
        <v>7</v>
      </c>
      <c r="D6020" s="659" t="s">
        <v>11571</v>
      </c>
      <c r="E6020" s="661" t="s">
        <v>26</v>
      </c>
      <c r="F6020" s="831" t="s">
        <v>15001</v>
      </c>
      <c r="G6020" s="831"/>
      <c r="H6020" s="831">
        <v>0.46918690000000002</v>
      </c>
      <c r="I6020" s="831"/>
      <c r="J6020" s="832">
        <v>0.45040000000000002</v>
      </c>
      <c r="K6020" s="832"/>
      <c r="L6020" s="833"/>
    </row>
    <row r="6021" spans="1:12" ht="24" customHeight="1">
      <c r="A6021" s="664" t="s">
        <v>14073</v>
      </c>
      <c r="B6021" s="660" t="s">
        <v>14099</v>
      </c>
      <c r="C6021" s="659" t="s">
        <v>7</v>
      </c>
      <c r="D6021" s="659" t="s">
        <v>11597</v>
      </c>
      <c r="E6021" s="661" t="s">
        <v>26</v>
      </c>
      <c r="F6021" s="831" t="s">
        <v>15000</v>
      </c>
      <c r="G6021" s="831"/>
      <c r="H6021" s="831">
        <v>0.46918690000000002</v>
      </c>
      <c r="I6021" s="831"/>
      <c r="J6021" s="832">
        <v>0.2346</v>
      </c>
      <c r="K6021" s="832"/>
      <c r="L6021" s="833"/>
    </row>
    <row r="6022" spans="1:12" ht="24" customHeight="1">
      <c r="A6022" s="664" t="s">
        <v>14073</v>
      </c>
      <c r="B6022" s="660" t="s">
        <v>14146</v>
      </c>
      <c r="C6022" s="659" t="s">
        <v>7</v>
      </c>
      <c r="D6022" s="659" t="s">
        <v>11575</v>
      </c>
      <c r="E6022" s="661" t="s">
        <v>26</v>
      </c>
      <c r="F6022" s="831" t="s">
        <v>15058</v>
      </c>
      <c r="G6022" s="831"/>
      <c r="H6022" s="831">
        <v>0.1707042</v>
      </c>
      <c r="I6022" s="831"/>
      <c r="J6022" s="832">
        <v>0.1741</v>
      </c>
      <c r="K6022" s="832"/>
      <c r="L6022" s="833"/>
    </row>
    <row r="6023" spans="1:12" ht="24" customHeight="1">
      <c r="A6023" s="664" t="s">
        <v>14073</v>
      </c>
      <c r="B6023" s="660" t="s">
        <v>14145</v>
      </c>
      <c r="C6023" s="659" t="s">
        <v>7</v>
      </c>
      <c r="D6023" s="659" t="s">
        <v>11601</v>
      </c>
      <c r="E6023" s="661" t="s">
        <v>26</v>
      </c>
      <c r="F6023" s="831" t="s">
        <v>15057</v>
      </c>
      <c r="G6023" s="831"/>
      <c r="H6023" s="831">
        <v>0.1707042</v>
      </c>
      <c r="I6023" s="831"/>
      <c r="J6023" s="832">
        <v>6.4899999999999999E-2</v>
      </c>
      <c r="K6023" s="832"/>
      <c r="L6023" s="833"/>
    </row>
    <row r="6024" spans="1:12" ht="17.100000000000001" customHeight="1">
      <c r="A6024" s="645"/>
      <c r="B6024" s="643"/>
      <c r="C6024" s="643"/>
      <c r="D6024" s="643"/>
      <c r="E6024" s="643"/>
      <c r="F6024" s="643"/>
      <c r="G6024" s="643"/>
      <c r="H6024" s="643"/>
      <c r="I6024" s="643"/>
      <c r="J6024" s="643" t="s">
        <v>14990</v>
      </c>
      <c r="K6024" s="643"/>
      <c r="L6024" s="646" t="s">
        <v>15310</v>
      </c>
    </row>
    <row r="6025" spans="1:12">
      <c r="A6025" s="827" t="s">
        <v>14092</v>
      </c>
      <c r="B6025" s="828"/>
      <c r="C6025" s="828"/>
      <c r="D6025" s="828"/>
      <c r="E6025" s="828"/>
      <c r="F6025" s="828"/>
      <c r="G6025" s="828"/>
      <c r="H6025" s="828"/>
      <c r="I6025" s="641"/>
      <c r="J6025" s="641"/>
      <c r="K6025" s="641"/>
      <c r="L6025" s="642"/>
    </row>
    <row r="6026" spans="1:12" ht="17.100000000000001" customHeight="1">
      <c r="A6026" s="640" t="s">
        <v>14994</v>
      </c>
      <c r="B6026" s="643" t="s">
        <v>14089</v>
      </c>
      <c r="C6026" s="641" t="s">
        <v>14088</v>
      </c>
      <c r="D6026" s="641" t="s">
        <v>14087</v>
      </c>
      <c r="E6026" s="644" t="s">
        <v>14085</v>
      </c>
      <c r="F6026" s="829" t="s">
        <v>14083</v>
      </c>
      <c r="G6026" s="829"/>
      <c r="H6026" s="829" t="s">
        <v>14993</v>
      </c>
      <c r="I6026" s="829"/>
      <c r="J6026" s="829" t="s">
        <v>14082</v>
      </c>
      <c r="K6026" s="829"/>
      <c r="L6026" s="830"/>
    </row>
    <row r="6027" spans="1:12" ht="24" customHeight="1">
      <c r="A6027" s="664" t="s">
        <v>14073</v>
      </c>
      <c r="B6027" s="660" t="s">
        <v>14231</v>
      </c>
      <c r="C6027" s="659" t="s">
        <v>7</v>
      </c>
      <c r="D6027" s="659" t="s">
        <v>14045</v>
      </c>
      <c r="E6027" s="661" t="s">
        <v>26</v>
      </c>
      <c r="F6027" s="831" t="s">
        <v>15195</v>
      </c>
      <c r="G6027" s="831"/>
      <c r="H6027" s="831">
        <v>0.1697147</v>
      </c>
      <c r="I6027" s="831"/>
      <c r="J6027" s="832">
        <v>0.81459999999999999</v>
      </c>
      <c r="K6027" s="832"/>
      <c r="L6027" s="833"/>
    </row>
    <row r="6028" spans="1:12" ht="24" customHeight="1">
      <c r="A6028" s="664" t="s">
        <v>14073</v>
      </c>
      <c r="B6028" s="660" t="s">
        <v>14210</v>
      </c>
      <c r="C6028" s="659" t="s">
        <v>7</v>
      </c>
      <c r="D6028" s="659" t="s">
        <v>6795</v>
      </c>
      <c r="E6028" s="661" t="s">
        <v>26</v>
      </c>
      <c r="F6028" s="831" t="s">
        <v>14998</v>
      </c>
      <c r="G6028" s="831"/>
      <c r="H6028" s="831">
        <v>0.47560170000000002</v>
      </c>
      <c r="I6028" s="831"/>
      <c r="J6028" s="832">
        <v>3.3054000000000001</v>
      </c>
      <c r="K6028" s="832"/>
      <c r="L6028" s="833"/>
    </row>
    <row r="6029" spans="1:12" ht="24" customHeight="1">
      <c r="A6029" s="664" t="s">
        <v>14073</v>
      </c>
      <c r="B6029" s="660" t="s">
        <v>14144</v>
      </c>
      <c r="C6029" s="659" t="s">
        <v>7</v>
      </c>
      <c r="D6029" s="659" t="s">
        <v>10168</v>
      </c>
      <c r="E6029" s="661" t="s">
        <v>26</v>
      </c>
      <c r="F6029" s="831" t="s">
        <v>15055</v>
      </c>
      <c r="G6029" s="831"/>
      <c r="H6029" s="831">
        <v>0.1730381</v>
      </c>
      <c r="I6029" s="831"/>
      <c r="J6029" s="832">
        <v>0.89459999999999995</v>
      </c>
      <c r="K6029" s="832"/>
      <c r="L6029" s="833"/>
    </row>
    <row r="6030" spans="1:12" ht="17.100000000000001" customHeight="1">
      <c r="A6030" s="645"/>
      <c r="B6030" s="643"/>
      <c r="C6030" s="643"/>
      <c r="D6030" s="643"/>
      <c r="E6030" s="643"/>
      <c r="F6030" s="643"/>
      <c r="G6030" s="643"/>
      <c r="H6030" s="643"/>
      <c r="I6030" s="643"/>
      <c r="J6030" s="643" t="s">
        <v>14990</v>
      </c>
      <c r="K6030" s="643"/>
      <c r="L6030" s="646" t="s">
        <v>15039</v>
      </c>
    </row>
    <row r="6031" spans="1:12">
      <c r="A6031" s="827" t="s">
        <v>14071</v>
      </c>
      <c r="B6031" s="828"/>
      <c r="C6031" s="828"/>
      <c r="D6031" s="828"/>
      <c r="E6031" s="828"/>
      <c r="F6031" s="828"/>
      <c r="G6031" s="828"/>
      <c r="H6031" s="828"/>
      <c r="I6031" s="641"/>
      <c r="J6031" s="641"/>
      <c r="K6031" s="641"/>
      <c r="L6031" s="642"/>
    </row>
    <row r="6032" spans="1:12" ht="17.100000000000001" customHeight="1">
      <c r="A6032" s="640" t="s">
        <v>14994</v>
      </c>
      <c r="B6032" s="643" t="s">
        <v>14089</v>
      </c>
      <c r="C6032" s="641" t="s">
        <v>14088</v>
      </c>
      <c r="D6032" s="641" t="s">
        <v>14087</v>
      </c>
      <c r="E6032" s="644" t="s">
        <v>14085</v>
      </c>
      <c r="F6032" s="829" t="s">
        <v>14083</v>
      </c>
      <c r="G6032" s="829"/>
      <c r="H6032" s="829" t="s">
        <v>14993</v>
      </c>
      <c r="I6032" s="829"/>
      <c r="J6032" s="829" t="s">
        <v>14082</v>
      </c>
      <c r="K6032" s="829"/>
      <c r="L6032" s="830"/>
    </row>
    <row r="6033" spans="1:12" ht="24" customHeight="1">
      <c r="A6033" s="664" t="s">
        <v>14073</v>
      </c>
      <c r="B6033" s="660" t="s">
        <v>14313</v>
      </c>
      <c r="C6033" s="659" t="s">
        <v>7</v>
      </c>
      <c r="D6033" s="659" t="s">
        <v>5893</v>
      </c>
      <c r="E6033" s="661" t="s">
        <v>21</v>
      </c>
      <c r="F6033" s="831" t="s">
        <v>15181</v>
      </c>
      <c r="G6033" s="831"/>
      <c r="H6033" s="831">
        <v>7.3515949999999997</v>
      </c>
      <c r="I6033" s="831"/>
      <c r="J6033" s="832">
        <v>3.6023000000000001</v>
      </c>
      <c r="K6033" s="832"/>
      <c r="L6033" s="833"/>
    </row>
    <row r="6034" spans="1:12" ht="24" customHeight="1">
      <c r="A6034" s="664" t="s">
        <v>14073</v>
      </c>
      <c r="B6034" s="660" t="s">
        <v>14256</v>
      </c>
      <c r="C6034" s="659" t="s">
        <v>7</v>
      </c>
      <c r="D6034" s="659" t="s">
        <v>5513</v>
      </c>
      <c r="E6034" s="661" t="s">
        <v>14118</v>
      </c>
      <c r="F6034" s="831" t="s">
        <v>15180</v>
      </c>
      <c r="G6034" s="831"/>
      <c r="H6034" s="831">
        <v>4.3540500000000003E-2</v>
      </c>
      <c r="I6034" s="831"/>
      <c r="J6034" s="832">
        <v>2.7212999999999998</v>
      </c>
      <c r="K6034" s="832"/>
      <c r="L6034" s="833"/>
    </row>
    <row r="6035" spans="1:12" ht="24" customHeight="1">
      <c r="A6035" s="664" t="s">
        <v>14073</v>
      </c>
      <c r="B6035" s="660" t="s">
        <v>14366</v>
      </c>
      <c r="C6035" s="659" t="s">
        <v>7</v>
      </c>
      <c r="D6035" s="659" t="s">
        <v>5817</v>
      </c>
      <c r="E6035" s="661" t="s">
        <v>21</v>
      </c>
      <c r="F6035" s="831" t="s">
        <v>15309</v>
      </c>
      <c r="G6035" s="831"/>
      <c r="H6035" s="831">
        <v>6.5348344999999997</v>
      </c>
      <c r="I6035" s="831"/>
      <c r="J6035" s="832">
        <v>3.9209000000000001</v>
      </c>
      <c r="K6035" s="832"/>
      <c r="L6035" s="833"/>
    </row>
    <row r="6036" spans="1:12" ht="24" customHeight="1">
      <c r="A6036" s="664" t="s">
        <v>14073</v>
      </c>
      <c r="B6036" s="660" t="s">
        <v>14107</v>
      </c>
      <c r="C6036" s="659" t="s">
        <v>7</v>
      </c>
      <c r="D6036" s="659" t="s">
        <v>6262</v>
      </c>
      <c r="E6036" s="661" t="s">
        <v>14106</v>
      </c>
      <c r="F6036" s="831" t="s">
        <v>15186</v>
      </c>
      <c r="G6036" s="831"/>
      <c r="H6036" s="831">
        <v>4.9264599999999999E-2</v>
      </c>
      <c r="I6036" s="831"/>
      <c r="J6036" s="832">
        <v>3.9899999999999998E-2</v>
      </c>
      <c r="K6036" s="832"/>
      <c r="L6036" s="833"/>
    </row>
    <row r="6037" spans="1:12" ht="17.100000000000001" customHeight="1">
      <c r="A6037" s="645"/>
      <c r="B6037" s="643"/>
      <c r="C6037" s="643"/>
      <c r="D6037" s="643"/>
      <c r="E6037" s="643"/>
      <c r="F6037" s="643"/>
      <c r="G6037" s="643"/>
      <c r="H6037" s="643"/>
      <c r="I6037" s="643"/>
      <c r="J6037" s="643" t="s">
        <v>14990</v>
      </c>
      <c r="K6037" s="643"/>
      <c r="L6037" s="646" t="s">
        <v>15308</v>
      </c>
    </row>
    <row r="6038" spans="1:12">
      <c r="A6038" s="827" t="s">
        <v>14094</v>
      </c>
      <c r="B6038" s="828"/>
      <c r="C6038" s="828"/>
      <c r="D6038" s="828"/>
      <c r="E6038" s="828"/>
      <c r="F6038" s="828"/>
      <c r="G6038" s="828"/>
      <c r="H6038" s="828"/>
      <c r="I6038" s="641"/>
      <c r="J6038" s="641"/>
      <c r="K6038" s="641"/>
      <c r="L6038" s="642"/>
    </row>
    <row r="6039" spans="1:12" ht="17.100000000000001" customHeight="1">
      <c r="A6039" s="640" t="s">
        <v>14994</v>
      </c>
      <c r="B6039" s="643" t="s">
        <v>14089</v>
      </c>
      <c r="C6039" s="641" t="s">
        <v>14088</v>
      </c>
      <c r="D6039" s="641" t="s">
        <v>14087</v>
      </c>
      <c r="E6039" s="644" t="s">
        <v>14085</v>
      </c>
      <c r="F6039" s="829" t="s">
        <v>14083</v>
      </c>
      <c r="G6039" s="829"/>
      <c r="H6039" s="829" t="s">
        <v>14993</v>
      </c>
      <c r="I6039" s="829"/>
      <c r="J6039" s="829" t="s">
        <v>14082</v>
      </c>
      <c r="K6039" s="829"/>
      <c r="L6039" s="830"/>
    </row>
    <row r="6040" spans="1:12" ht="24" customHeight="1">
      <c r="A6040" s="664" t="s">
        <v>14073</v>
      </c>
      <c r="B6040" s="660" t="s">
        <v>14095</v>
      </c>
      <c r="C6040" s="659" t="s">
        <v>7</v>
      </c>
      <c r="D6040" s="659" t="s">
        <v>11736</v>
      </c>
      <c r="E6040" s="661" t="s">
        <v>26</v>
      </c>
      <c r="F6040" s="831" t="s">
        <v>14996</v>
      </c>
      <c r="G6040" s="831"/>
      <c r="H6040" s="831">
        <v>0.80879829999999997</v>
      </c>
      <c r="I6040" s="831"/>
      <c r="J6040" s="832">
        <v>0.57420000000000004</v>
      </c>
      <c r="K6040" s="832"/>
      <c r="L6040" s="833"/>
    </row>
    <row r="6041" spans="1:12" ht="17.100000000000001" customHeight="1">
      <c r="A6041" s="645"/>
      <c r="B6041" s="643"/>
      <c r="C6041" s="643"/>
      <c r="D6041" s="643"/>
      <c r="E6041" s="643"/>
      <c r="F6041" s="643"/>
      <c r="G6041" s="643"/>
      <c r="H6041" s="643"/>
      <c r="I6041" s="643"/>
      <c r="J6041" s="643" t="s">
        <v>14990</v>
      </c>
      <c r="K6041" s="643"/>
      <c r="L6041" s="646" t="s">
        <v>15029</v>
      </c>
    </row>
    <row r="6042" spans="1:12">
      <c r="A6042" s="827" t="s">
        <v>14096</v>
      </c>
      <c r="B6042" s="828"/>
      <c r="C6042" s="828"/>
      <c r="D6042" s="828"/>
      <c r="E6042" s="828"/>
      <c r="F6042" s="828"/>
      <c r="G6042" s="828"/>
      <c r="H6042" s="828"/>
      <c r="I6042" s="641"/>
      <c r="J6042" s="641"/>
      <c r="K6042" s="641"/>
      <c r="L6042" s="642"/>
    </row>
    <row r="6043" spans="1:12" ht="17.100000000000001" customHeight="1">
      <c r="A6043" s="640" t="s">
        <v>14994</v>
      </c>
      <c r="B6043" s="643" t="s">
        <v>14089</v>
      </c>
      <c r="C6043" s="641" t="s">
        <v>14088</v>
      </c>
      <c r="D6043" s="641" t="s">
        <v>14087</v>
      </c>
      <c r="E6043" s="644" t="s">
        <v>14085</v>
      </c>
      <c r="F6043" s="829" t="s">
        <v>14083</v>
      </c>
      <c r="G6043" s="829"/>
      <c r="H6043" s="829" t="s">
        <v>14993</v>
      </c>
      <c r="I6043" s="829"/>
      <c r="J6043" s="829" t="s">
        <v>14082</v>
      </c>
      <c r="K6043" s="829"/>
      <c r="L6043" s="830"/>
    </row>
    <row r="6044" spans="1:12" ht="24" customHeight="1">
      <c r="A6044" s="664" t="s">
        <v>14073</v>
      </c>
      <c r="B6044" s="660" t="s">
        <v>14097</v>
      </c>
      <c r="C6044" s="659" t="s">
        <v>7</v>
      </c>
      <c r="D6044" s="659" t="s">
        <v>11676</v>
      </c>
      <c r="E6044" s="661" t="s">
        <v>26</v>
      </c>
      <c r="F6044" s="831" t="s">
        <v>14995</v>
      </c>
      <c r="G6044" s="831"/>
      <c r="H6044" s="831">
        <v>0.80879829999999997</v>
      </c>
      <c r="I6044" s="831"/>
      <c r="J6044" s="832">
        <v>5.6599999999999998E-2</v>
      </c>
      <c r="K6044" s="832"/>
      <c r="L6044" s="833"/>
    </row>
    <row r="6045" spans="1:12" ht="17.100000000000001" customHeight="1">
      <c r="A6045" s="645"/>
      <c r="B6045" s="643"/>
      <c r="C6045" s="643"/>
      <c r="D6045" s="643"/>
      <c r="E6045" s="643"/>
      <c r="F6045" s="643"/>
      <c r="G6045" s="643"/>
      <c r="H6045" s="643"/>
      <c r="I6045" s="643"/>
      <c r="J6045" s="643" t="s">
        <v>14990</v>
      </c>
      <c r="K6045" s="643"/>
      <c r="L6045" s="646" t="s">
        <v>15037</v>
      </c>
    </row>
    <row r="6046" spans="1:12">
      <c r="A6046" s="827" t="s">
        <v>14100</v>
      </c>
      <c r="B6046" s="828"/>
      <c r="C6046" s="828"/>
      <c r="D6046" s="828"/>
      <c r="E6046" s="828"/>
      <c r="F6046" s="828"/>
      <c r="G6046" s="828"/>
      <c r="H6046" s="828"/>
      <c r="I6046" s="641"/>
      <c r="J6046" s="641"/>
      <c r="K6046" s="641"/>
      <c r="L6046" s="642"/>
    </row>
    <row r="6047" spans="1:12" ht="17.100000000000001" customHeight="1">
      <c r="A6047" s="640" t="s">
        <v>14994</v>
      </c>
      <c r="B6047" s="643" t="s">
        <v>14089</v>
      </c>
      <c r="C6047" s="641" t="s">
        <v>14088</v>
      </c>
      <c r="D6047" s="641" t="s">
        <v>14087</v>
      </c>
      <c r="E6047" s="644" t="s">
        <v>14085</v>
      </c>
      <c r="F6047" s="829" t="s">
        <v>14083</v>
      </c>
      <c r="G6047" s="829"/>
      <c r="H6047" s="829" t="s">
        <v>14993</v>
      </c>
      <c r="I6047" s="829"/>
      <c r="J6047" s="829" t="s">
        <v>14082</v>
      </c>
      <c r="K6047" s="829"/>
      <c r="L6047" s="830"/>
    </row>
    <row r="6048" spans="1:12" ht="24" customHeight="1">
      <c r="A6048" s="664" t="s">
        <v>14073</v>
      </c>
      <c r="B6048" s="660" t="s">
        <v>14103</v>
      </c>
      <c r="C6048" s="659" t="s">
        <v>7</v>
      </c>
      <c r="D6048" s="659" t="s">
        <v>11501</v>
      </c>
      <c r="E6048" s="661" t="s">
        <v>26</v>
      </c>
      <c r="F6048" s="831" t="s">
        <v>14992</v>
      </c>
      <c r="G6048" s="831"/>
      <c r="H6048" s="831">
        <v>0.80879829999999997</v>
      </c>
      <c r="I6048" s="831"/>
      <c r="J6048" s="832">
        <v>1.7794000000000001</v>
      </c>
      <c r="K6048" s="832"/>
      <c r="L6048" s="833"/>
    </row>
    <row r="6049" spans="1:12" ht="24" customHeight="1">
      <c r="A6049" s="664" t="s">
        <v>14073</v>
      </c>
      <c r="B6049" s="660" t="s">
        <v>14101</v>
      </c>
      <c r="C6049" s="659" t="s">
        <v>7</v>
      </c>
      <c r="D6049" s="659" t="s">
        <v>11582</v>
      </c>
      <c r="E6049" s="661" t="s">
        <v>26</v>
      </c>
      <c r="F6049" s="831" t="s">
        <v>14991</v>
      </c>
      <c r="G6049" s="831"/>
      <c r="H6049" s="831">
        <v>0.80879829999999997</v>
      </c>
      <c r="I6049" s="831"/>
      <c r="J6049" s="832">
        <v>0.28310000000000002</v>
      </c>
      <c r="K6049" s="832"/>
      <c r="L6049" s="833"/>
    </row>
    <row r="6050" spans="1:12" ht="17.100000000000001" customHeight="1">
      <c r="A6050" s="645"/>
      <c r="B6050" s="643"/>
      <c r="C6050" s="643"/>
      <c r="D6050" s="643"/>
      <c r="E6050" s="643"/>
      <c r="F6050" s="643"/>
      <c r="G6050" s="643"/>
      <c r="H6050" s="643"/>
      <c r="I6050" s="643"/>
      <c r="J6050" s="643" t="s">
        <v>14990</v>
      </c>
      <c r="K6050" s="643"/>
      <c r="L6050" s="646" t="s">
        <v>15307</v>
      </c>
    </row>
    <row r="6051" spans="1:12" ht="17.100000000000001" customHeight="1">
      <c r="A6051" s="640" t="s">
        <v>14988</v>
      </c>
      <c r="B6051" s="641"/>
      <c r="C6051" s="641"/>
      <c r="D6051" s="641"/>
      <c r="E6051" s="641"/>
      <c r="F6051" s="641"/>
      <c r="G6051" s="641"/>
      <c r="H6051" s="641"/>
      <c r="I6051" s="641"/>
      <c r="J6051" s="641"/>
      <c r="K6051" s="641"/>
      <c r="L6051" s="642"/>
    </row>
    <row r="6052" spans="1:12" ht="17.100000000000001" customHeight="1">
      <c r="A6052" s="645"/>
      <c r="B6052" s="643"/>
      <c r="C6052" s="643"/>
      <c r="D6052" s="643"/>
      <c r="E6052" s="643"/>
      <c r="F6052" s="643"/>
      <c r="G6052" s="643"/>
      <c r="H6052" s="643"/>
      <c r="I6052" s="643"/>
      <c r="J6052" s="643" t="s">
        <v>14987</v>
      </c>
      <c r="K6052" s="643"/>
      <c r="L6052" s="646" t="s">
        <v>15306</v>
      </c>
    </row>
    <row r="6053" spans="1:12" ht="17.100000000000001" customHeight="1">
      <c r="A6053" s="645"/>
      <c r="B6053" s="643"/>
      <c r="C6053" s="643"/>
      <c r="D6053" s="643"/>
      <c r="E6053" s="643"/>
      <c r="F6053" s="643"/>
      <c r="G6053" s="643"/>
      <c r="H6053" s="643"/>
      <c r="I6053" s="643"/>
      <c r="J6053" s="643" t="s">
        <v>14985</v>
      </c>
      <c r="K6053" s="643" t="s">
        <v>14984</v>
      </c>
      <c r="L6053" s="646" t="s">
        <v>15305</v>
      </c>
    </row>
    <row r="6054" spans="1:12" ht="17.100000000000001" customHeight="1">
      <c r="A6054" s="645"/>
      <c r="B6054" s="643"/>
      <c r="C6054" s="643"/>
      <c r="D6054" s="643"/>
      <c r="E6054" s="643"/>
      <c r="F6054" s="643"/>
      <c r="G6054" s="643"/>
      <c r="H6054" s="643"/>
      <c r="I6054" s="643"/>
      <c r="J6054" s="643" t="s">
        <v>14982</v>
      </c>
      <c r="K6054" s="643"/>
      <c r="L6054" s="646" t="s">
        <v>15304</v>
      </c>
    </row>
    <row r="6055" spans="1:12" ht="17.100000000000001" customHeight="1">
      <c r="A6055" s="645"/>
      <c r="B6055" s="643"/>
      <c r="C6055" s="643"/>
      <c r="D6055" s="643"/>
      <c r="E6055" s="643"/>
      <c r="F6055" s="643"/>
      <c r="G6055" s="643"/>
      <c r="H6055" s="643"/>
      <c r="I6055" s="643"/>
      <c r="J6055" s="643" t="s">
        <v>14980</v>
      </c>
      <c r="K6055" s="643" t="s">
        <v>14873</v>
      </c>
      <c r="L6055" s="646" t="s">
        <v>15303</v>
      </c>
    </row>
    <row r="6056" spans="1:12" ht="17.100000000000001" customHeight="1">
      <c r="A6056" s="645"/>
      <c r="B6056" s="643"/>
      <c r="C6056" s="643"/>
      <c r="D6056" s="643"/>
      <c r="E6056" s="643"/>
      <c r="F6056" s="643"/>
      <c r="G6056" s="643"/>
      <c r="H6056" s="643"/>
      <c r="I6056" s="643"/>
      <c r="J6056" s="643" t="s">
        <v>14978</v>
      </c>
      <c r="K6056" s="643"/>
      <c r="L6056" s="646" t="s">
        <v>15302</v>
      </c>
    </row>
    <row r="6057" spans="1:12" ht="30" customHeight="1">
      <c r="A6057" s="647"/>
      <c r="B6057" s="644"/>
      <c r="C6057" s="644"/>
      <c r="D6057" s="644"/>
      <c r="E6057" s="644"/>
      <c r="F6057" s="644"/>
      <c r="G6057" s="644"/>
      <c r="H6057" s="644"/>
      <c r="I6057" s="644"/>
      <c r="J6057" s="644"/>
      <c r="K6057" s="644"/>
      <c r="L6057" s="648"/>
    </row>
    <row r="6058" spans="1:12" ht="24" customHeight="1">
      <c r="A6058" s="662" t="s">
        <v>15301</v>
      </c>
      <c r="B6058" s="657" t="s">
        <v>14421</v>
      </c>
      <c r="C6058" s="656" t="s">
        <v>7</v>
      </c>
      <c r="D6058" s="656" t="s">
        <v>1682</v>
      </c>
      <c r="E6058" s="658" t="s">
        <v>14183</v>
      </c>
      <c r="F6058" s="657"/>
      <c r="G6058" s="657"/>
      <c r="H6058" s="657"/>
      <c r="I6058" s="657"/>
      <c r="J6058" s="657"/>
      <c r="K6058" s="657"/>
      <c r="L6058" s="663"/>
    </row>
    <row r="6059" spans="1:12">
      <c r="A6059" s="827" t="s">
        <v>14098</v>
      </c>
      <c r="B6059" s="828"/>
      <c r="C6059" s="828"/>
      <c r="D6059" s="828"/>
      <c r="E6059" s="828"/>
      <c r="F6059" s="828"/>
      <c r="G6059" s="828"/>
      <c r="H6059" s="828"/>
      <c r="I6059" s="641"/>
      <c r="J6059" s="641"/>
      <c r="K6059" s="641"/>
      <c r="L6059" s="642"/>
    </row>
    <row r="6060" spans="1:12" ht="17.100000000000001" customHeight="1">
      <c r="A6060" s="640" t="s">
        <v>14994</v>
      </c>
      <c r="B6060" s="643" t="s">
        <v>14089</v>
      </c>
      <c r="C6060" s="641" t="s">
        <v>14088</v>
      </c>
      <c r="D6060" s="641" t="s">
        <v>14087</v>
      </c>
      <c r="E6060" s="644" t="s">
        <v>14085</v>
      </c>
      <c r="F6060" s="829" t="s">
        <v>14083</v>
      </c>
      <c r="G6060" s="829"/>
      <c r="H6060" s="829" t="s">
        <v>14993</v>
      </c>
      <c r="I6060" s="829"/>
      <c r="J6060" s="829" t="s">
        <v>14082</v>
      </c>
      <c r="K6060" s="829"/>
      <c r="L6060" s="830"/>
    </row>
    <row r="6061" spans="1:12" ht="24" customHeight="1">
      <c r="A6061" s="664" t="s">
        <v>14073</v>
      </c>
      <c r="B6061" s="660" t="s">
        <v>14194</v>
      </c>
      <c r="C6061" s="659" t="s">
        <v>7</v>
      </c>
      <c r="D6061" s="659" t="s">
        <v>11573</v>
      </c>
      <c r="E6061" s="661" t="s">
        <v>26</v>
      </c>
      <c r="F6061" s="831" t="s">
        <v>14999</v>
      </c>
      <c r="G6061" s="831"/>
      <c r="H6061" s="831">
        <v>5.2827600000000002E-2</v>
      </c>
      <c r="I6061" s="831"/>
      <c r="J6061" s="832">
        <v>7.7100000000000002E-2</v>
      </c>
      <c r="K6061" s="832"/>
      <c r="L6061" s="833"/>
    </row>
    <row r="6062" spans="1:12" ht="24" customHeight="1">
      <c r="A6062" s="664" t="s">
        <v>14073</v>
      </c>
      <c r="B6062" s="660" t="s">
        <v>14193</v>
      </c>
      <c r="C6062" s="659" t="s">
        <v>7</v>
      </c>
      <c r="D6062" s="659" t="s">
        <v>11599</v>
      </c>
      <c r="E6062" s="661" t="s">
        <v>26</v>
      </c>
      <c r="F6062" s="831" t="s">
        <v>15289</v>
      </c>
      <c r="G6062" s="831"/>
      <c r="H6062" s="831">
        <v>5.2827600000000002E-2</v>
      </c>
      <c r="I6062" s="831"/>
      <c r="J6062" s="832">
        <v>6.1800000000000001E-2</v>
      </c>
      <c r="K6062" s="832"/>
      <c r="L6062" s="833"/>
    </row>
    <row r="6063" spans="1:12" ht="24" customHeight="1">
      <c r="A6063" s="664" t="s">
        <v>14073</v>
      </c>
      <c r="B6063" s="660" t="s">
        <v>14146</v>
      </c>
      <c r="C6063" s="659" t="s">
        <v>7</v>
      </c>
      <c r="D6063" s="659" t="s">
        <v>11575</v>
      </c>
      <c r="E6063" s="661" t="s">
        <v>26</v>
      </c>
      <c r="F6063" s="831" t="s">
        <v>15058</v>
      </c>
      <c r="G6063" s="831"/>
      <c r="H6063" s="831">
        <v>1.3696E-2</v>
      </c>
      <c r="I6063" s="831"/>
      <c r="J6063" s="832">
        <v>1.4E-2</v>
      </c>
      <c r="K6063" s="832"/>
      <c r="L6063" s="833"/>
    </row>
    <row r="6064" spans="1:12" ht="24" customHeight="1">
      <c r="A6064" s="664" t="s">
        <v>14073</v>
      </c>
      <c r="B6064" s="660" t="s">
        <v>14145</v>
      </c>
      <c r="C6064" s="659" t="s">
        <v>7</v>
      </c>
      <c r="D6064" s="659" t="s">
        <v>11601</v>
      </c>
      <c r="E6064" s="661" t="s">
        <v>26</v>
      </c>
      <c r="F6064" s="831" t="s">
        <v>15057</v>
      </c>
      <c r="G6064" s="831"/>
      <c r="H6064" s="831">
        <v>1.3696E-2</v>
      </c>
      <c r="I6064" s="831"/>
      <c r="J6064" s="832">
        <v>5.1999999999999998E-3</v>
      </c>
      <c r="K6064" s="832"/>
      <c r="L6064" s="833"/>
    </row>
    <row r="6065" spans="1:12" ht="17.100000000000001" customHeight="1">
      <c r="A6065" s="645"/>
      <c r="B6065" s="643"/>
      <c r="C6065" s="643"/>
      <c r="D6065" s="643"/>
      <c r="E6065" s="643"/>
      <c r="F6065" s="643"/>
      <c r="G6065" s="643"/>
      <c r="H6065" s="643"/>
      <c r="I6065" s="643"/>
      <c r="J6065" s="643" t="s">
        <v>14990</v>
      </c>
      <c r="K6065" s="643"/>
      <c r="L6065" s="646" t="s">
        <v>15300</v>
      </c>
    </row>
    <row r="6066" spans="1:12">
      <c r="A6066" s="827" t="s">
        <v>14092</v>
      </c>
      <c r="B6066" s="828"/>
      <c r="C6066" s="828"/>
      <c r="D6066" s="828"/>
      <c r="E6066" s="828"/>
      <c r="F6066" s="828"/>
      <c r="G6066" s="828"/>
      <c r="H6066" s="828"/>
      <c r="I6066" s="641"/>
      <c r="J6066" s="641"/>
      <c r="K6066" s="641"/>
      <c r="L6066" s="642"/>
    </row>
    <row r="6067" spans="1:12" ht="17.100000000000001" customHeight="1">
      <c r="A6067" s="640" t="s">
        <v>14994</v>
      </c>
      <c r="B6067" s="643" t="s">
        <v>14089</v>
      </c>
      <c r="C6067" s="641" t="s">
        <v>14088</v>
      </c>
      <c r="D6067" s="641" t="s">
        <v>14087</v>
      </c>
      <c r="E6067" s="644" t="s">
        <v>14085</v>
      </c>
      <c r="F6067" s="829" t="s">
        <v>14083</v>
      </c>
      <c r="G6067" s="829"/>
      <c r="H6067" s="829" t="s">
        <v>14993</v>
      </c>
      <c r="I6067" s="829"/>
      <c r="J6067" s="829" t="s">
        <v>14082</v>
      </c>
      <c r="K6067" s="829"/>
      <c r="L6067" s="830"/>
    </row>
    <row r="6068" spans="1:12" ht="24" customHeight="1">
      <c r="A6068" s="664" t="s">
        <v>14073</v>
      </c>
      <c r="B6068" s="660" t="s">
        <v>14197</v>
      </c>
      <c r="C6068" s="659" t="s">
        <v>7</v>
      </c>
      <c r="D6068" s="659" t="s">
        <v>6805</v>
      </c>
      <c r="E6068" s="661" t="s">
        <v>26</v>
      </c>
      <c r="F6068" s="831" t="s">
        <v>14998</v>
      </c>
      <c r="G6068" s="831"/>
      <c r="H6068" s="831">
        <v>5.3700100000000001E-2</v>
      </c>
      <c r="I6068" s="831"/>
      <c r="J6068" s="832">
        <v>0.37319999999999998</v>
      </c>
      <c r="K6068" s="832"/>
      <c r="L6068" s="833"/>
    </row>
    <row r="6069" spans="1:12" ht="24" customHeight="1">
      <c r="A6069" s="664" t="s">
        <v>14073</v>
      </c>
      <c r="B6069" s="660" t="s">
        <v>14144</v>
      </c>
      <c r="C6069" s="659" t="s">
        <v>7</v>
      </c>
      <c r="D6069" s="659" t="s">
        <v>10168</v>
      </c>
      <c r="E6069" s="661" t="s">
        <v>26</v>
      </c>
      <c r="F6069" s="831" t="s">
        <v>15055</v>
      </c>
      <c r="G6069" s="831"/>
      <c r="H6069" s="831">
        <v>1.3982899999999999E-2</v>
      </c>
      <c r="I6069" s="831"/>
      <c r="J6069" s="832">
        <v>7.2300000000000003E-2</v>
      </c>
      <c r="K6069" s="832"/>
      <c r="L6069" s="833"/>
    </row>
    <row r="6070" spans="1:12" ht="17.100000000000001" customHeight="1">
      <c r="A6070" s="645"/>
      <c r="B6070" s="643"/>
      <c r="C6070" s="643"/>
      <c r="D6070" s="643"/>
      <c r="E6070" s="643"/>
      <c r="F6070" s="643"/>
      <c r="G6070" s="643"/>
      <c r="H6070" s="643"/>
      <c r="I6070" s="643"/>
      <c r="J6070" s="643" t="s">
        <v>14990</v>
      </c>
      <c r="K6070" s="643"/>
      <c r="L6070" s="646" t="s">
        <v>15299</v>
      </c>
    </row>
    <row r="6071" spans="1:12">
      <c r="A6071" s="827" t="s">
        <v>14071</v>
      </c>
      <c r="B6071" s="828"/>
      <c r="C6071" s="828"/>
      <c r="D6071" s="828"/>
      <c r="E6071" s="828"/>
      <c r="F6071" s="828"/>
      <c r="G6071" s="828"/>
      <c r="H6071" s="828"/>
      <c r="I6071" s="641"/>
      <c r="J6071" s="641"/>
      <c r="K6071" s="641"/>
      <c r="L6071" s="642"/>
    </row>
    <row r="6072" spans="1:12" ht="17.100000000000001" customHeight="1">
      <c r="A6072" s="640" t="s">
        <v>14994</v>
      </c>
      <c r="B6072" s="643" t="s">
        <v>14089</v>
      </c>
      <c r="C6072" s="641" t="s">
        <v>14088</v>
      </c>
      <c r="D6072" s="641" t="s">
        <v>14087</v>
      </c>
      <c r="E6072" s="644" t="s">
        <v>14085</v>
      </c>
      <c r="F6072" s="829" t="s">
        <v>14083</v>
      </c>
      <c r="G6072" s="829"/>
      <c r="H6072" s="829" t="s">
        <v>14993</v>
      </c>
      <c r="I6072" s="829"/>
      <c r="J6072" s="829" t="s">
        <v>14082</v>
      </c>
      <c r="K6072" s="829"/>
      <c r="L6072" s="830"/>
    </row>
    <row r="6073" spans="1:12" ht="24" customHeight="1">
      <c r="A6073" s="664" t="s">
        <v>14073</v>
      </c>
      <c r="B6073" s="660" t="s">
        <v>14419</v>
      </c>
      <c r="C6073" s="659" t="s">
        <v>7</v>
      </c>
      <c r="D6073" s="659" t="s">
        <v>6956</v>
      </c>
      <c r="E6073" s="661" t="s">
        <v>82</v>
      </c>
      <c r="F6073" s="831" t="s">
        <v>15298</v>
      </c>
      <c r="G6073" s="831"/>
      <c r="H6073" s="831">
        <v>0.16</v>
      </c>
      <c r="I6073" s="831"/>
      <c r="J6073" s="832">
        <v>0.66</v>
      </c>
      <c r="K6073" s="832"/>
      <c r="L6073" s="833"/>
    </row>
    <row r="6074" spans="1:12" ht="17.100000000000001" customHeight="1">
      <c r="A6074" s="645"/>
      <c r="B6074" s="643"/>
      <c r="C6074" s="643"/>
      <c r="D6074" s="643"/>
      <c r="E6074" s="643"/>
      <c r="F6074" s="643"/>
      <c r="G6074" s="643"/>
      <c r="H6074" s="643"/>
      <c r="I6074" s="643"/>
      <c r="J6074" s="643" t="s">
        <v>14990</v>
      </c>
      <c r="K6074" s="643"/>
      <c r="L6074" s="646" t="s">
        <v>15202</v>
      </c>
    </row>
    <row r="6075" spans="1:12">
      <c r="A6075" s="827" t="s">
        <v>14094</v>
      </c>
      <c r="B6075" s="828"/>
      <c r="C6075" s="828"/>
      <c r="D6075" s="828"/>
      <c r="E6075" s="828"/>
      <c r="F6075" s="828"/>
      <c r="G6075" s="828"/>
      <c r="H6075" s="828"/>
      <c r="I6075" s="641"/>
      <c r="J6075" s="641"/>
      <c r="K6075" s="641"/>
      <c r="L6075" s="642"/>
    </row>
    <row r="6076" spans="1:12" ht="17.100000000000001" customHeight="1">
      <c r="A6076" s="640" t="s">
        <v>14994</v>
      </c>
      <c r="B6076" s="643" t="s">
        <v>14089</v>
      </c>
      <c r="C6076" s="641" t="s">
        <v>14088</v>
      </c>
      <c r="D6076" s="641" t="s">
        <v>14087</v>
      </c>
      <c r="E6076" s="644" t="s">
        <v>14085</v>
      </c>
      <c r="F6076" s="829" t="s">
        <v>14083</v>
      </c>
      <c r="G6076" s="829"/>
      <c r="H6076" s="829" t="s">
        <v>14993</v>
      </c>
      <c r="I6076" s="829"/>
      <c r="J6076" s="829" t="s">
        <v>14082</v>
      </c>
      <c r="K6076" s="829"/>
      <c r="L6076" s="830"/>
    </row>
    <row r="6077" spans="1:12" ht="24" customHeight="1">
      <c r="A6077" s="664" t="s">
        <v>14073</v>
      </c>
      <c r="B6077" s="660" t="s">
        <v>14095</v>
      </c>
      <c r="C6077" s="659" t="s">
        <v>7</v>
      </c>
      <c r="D6077" s="659" t="s">
        <v>11736</v>
      </c>
      <c r="E6077" s="661" t="s">
        <v>26</v>
      </c>
      <c r="F6077" s="831" t="s">
        <v>14996</v>
      </c>
      <c r="G6077" s="831"/>
      <c r="H6077" s="831">
        <v>6.6523700000000005E-2</v>
      </c>
      <c r="I6077" s="831"/>
      <c r="J6077" s="832">
        <v>4.7199999999999999E-2</v>
      </c>
      <c r="K6077" s="832"/>
      <c r="L6077" s="833"/>
    </row>
    <row r="6078" spans="1:12" ht="17.100000000000001" customHeight="1">
      <c r="A6078" s="645"/>
      <c r="B6078" s="643"/>
      <c r="C6078" s="643"/>
      <c r="D6078" s="643"/>
      <c r="E6078" s="643"/>
      <c r="F6078" s="643"/>
      <c r="G6078" s="643"/>
      <c r="H6078" s="643"/>
      <c r="I6078" s="643"/>
      <c r="J6078" s="643" t="s">
        <v>14990</v>
      </c>
      <c r="K6078" s="643"/>
      <c r="L6078" s="646" t="s">
        <v>15297</v>
      </c>
    </row>
    <row r="6079" spans="1:12">
      <c r="A6079" s="827" t="s">
        <v>14096</v>
      </c>
      <c r="B6079" s="828"/>
      <c r="C6079" s="828"/>
      <c r="D6079" s="828"/>
      <c r="E6079" s="828"/>
      <c r="F6079" s="828"/>
      <c r="G6079" s="828"/>
      <c r="H6079" s="828"/>
      <c r="I6079" s="641"/>
      <c r="J6079" s="641"/>
      <c r="K6079" s="641"/>
      <c r="L6079" s="642"/>
    </row>
    <row r="6080" spans="1:12" ht="17.100000000000001" customHeight="1">
      <c r="A6080" s="640" t="s">
        <v>14994</v>
      </c>
      <c r="B6080" s="643" t="s">
        <v>14089</v>
      </c>
      <c r="C6080" s="641" t="s">
        <v>14088</v>
      </c>
      <c r="D6080" s="641" t="s">
        <v>14087</v>
      </c>
      <c r="E6080" s="644" t="s">
        <v>14085</v>
      </c>
      <c r="F6080" s="829" t="s">
        <v>14083</v>
      </c>
      <c r="G6080" s="829"/>
      <c r="H6080" s="829" t="s">
        <v>14993</v>
      </c>
      <c r="I6080" s="829"/>
      <c r="J6080" s="829" t="s">
        <v>14082</v>
      </c>
      <c r="K6080" s="829"/>
      <c r="L6080" s="830"/>
    </row>
    <row r="6081" spans="1:12" ht="24" customHeight="1">
      <c r="A6081" s="664" t="s">
        <v>14073</v>
      </c>
      <c r="B6081" s="660" t="s">
        <v>14097</v>
      </c>
      <c r="C6081" s="659" t="s">
        <v>7</v>
      </c>
      <c r="D6081" s="659" t="s">
        <v>11676</v>
      </c>
      <c r="E6081" s="661" t="s">
        <v>26</v>
      </c>
      <c r="F6081" s="831" t="s">
        <v>14995</v>
      </c>
      <c r="G6081" s="831"/>
      <c r="H6081" s="831">
        <v>6.6523700000000005E-2</v>
      </c>
      <c r="I6081" s="831"/>
      <c r="J6081" s="832">
        <v>4.7000000000000002E-3</v>
      </c>
      <c r="K6081" s="832"/>
      <c r="L6081" s="833"/>
    </row>
    <row r="6082" spans="1:12" ht="17.100000000000001" customHeight="1">
      <c r="A6082" s="645"/>
      <c r="B6082" s="643"/>
      <c r="C6082" s="643"/>
      <c r="D6082" s="643"/>
      <c r="E6082" s="643"/>
      <c r="F6082" s="643"/>
      <c r="G6082" s="643"/>
      <c r="H6082" s="643"/>
      <c r="I6082" s="643"/>
      <c r="J6082" s="643" t="s">
        <v>14990</v>
      </c>
      <c r="K6082" s="643"/>
      <c r="L6082" s="646" t="s">
        <v>15296</v>
      </c>
    </row>
    <row r="6083" spans="1:12">
      <c r="A6083" s="827" t="s">
        <v>14100</v>
      </c>
      <c r="B6083" s="828"/>
      <c r="C6083" s="828"/>
      <c r="D6083" s="828"/>
      <c r="E6083" s="828"/>
      <c r="F6083" s="828"/>
      <c r="G6083" s="828"/>
      <c r="H6083" s="828"/>
      <c r="I6083" s="641"/>
      <c r="J6083" s="641"/>
      <c r="K6083" s="641"/>
      <c r="L6083" s="642"/>
    </row>
    <row r="6084" spans="1:12" ht="17.100000000000001" customHeight="1">
      <c r="A6084" s="640" t="s">
        <v>14994</v>
      </c>
      <c r="B6084" s="643" t="s">
        <v>14089</v>
      </c>
      <c r="C6084" s="641" t="s">
        <v>14088</v>
      </c>
      <c r="D6084" s="641" t="s">
        <v>14087</v>
      </c>
      <c r="E6084" s="644" t="s">
        <v>14085</v>
      </c>
      <c r="F6084" s="829" t="s">
        <v>14083</v>
      </c>
      <c r="G6084" s="829"/>
      <c r="H6084" s="829" t="s">
        <v>14993</v>
      </c>
      <c r="I6084" s="829"/>
      <c r="J6084" s="829" t="s">
        <v>14082</v>
      </c>
      <c r="K6084" s="829"/>
      <c r="L6084" s="830"/>
    </row>
    <row r="6085" spans="1:12" ht="24" customHeight="1">
      <c r="A6085" s="664" t="s">
        <v>14073</v>
      </c>
      <c r="B6085" s="660" t="s">
        <v>14103</v>
      </c>
      <c r="C6085" s="659" t="s">
        <v>7</v>
      </c>
      <c r="D6085" s="659" t="s">
        <v>11501</v>
      </c>
      <c r="E6085" s="661" t="s">
        <v>26</v>
      </c>
      <c r="F6085" s="831" t="s">
        <v>14992</v>
      </c>
      <c r="G6085" s="831"/>
      <c r="H6085" s="831">
        <v>6.6523700000000005E-2</v>
      </c>
      <c r="I6085" s="831"/>
      <c r="J6085" s="832">
        <v>0.1464</v>
      </c>
      <c r="K6085" s="832"/>
      <c r="L6085" s="833"/>
    </row>
    <row r="6086" spans="1:12" ht="24" customHeight="1">
      <c r="A6086" s="664" t="s">
        <v>14073</v>
      </c>
      <c r="B6086" s="660" t="s">
        <v>14101</v>
      </c>
      <c r="C6086" s="659" t="s">
        <v>7</v>
      </c>
      <c r="D6086" s="659" t="s">
        <v>11582</v>
      </c>
      <c r="E6086" s="661" t="s">
        <v>26</v>
      </c>
      <c r="F6086" s="831" t="s">
        <v>14991</v>
      </c>
      <c r="G6086" s="831"/>
      <c r="H6086" s="831">
        <v>6.6523700000000005E-2</v>
      </c>
      <c r="I6086" s="831"/>
      <c r="J6086" s="832">
        <v>2.3300000000000001E-2</v>
      </c>
      <c r="K6086" s="832"/>
      <c r="L6086" s="833"/>
    </row>
    <row r="6087" spans="1:12" ht="17.100000000000001" customHeight="1">
      <c r="A6087" s="645"/>
      <c r="B6087" s="643"/>
      <c r="C6087" s="643"/>
      <c r="D6087" s="643"/>
      <c r="E6087" s="643"/>
      <c r="F6087" s="643"/>
      <c r="G6087" s="643"/>
      <c r="H6087" s="643"/>
      <c r="I6087" s="643"/>
      <c r="J6087" s="643" t="s">
        <v>14990</v>
      </c>
      <c r="K6087" s="643"/>
      <c r="L6087" s="646" t="s">
        <v>15052</v>
      </c>
    </row>
    <row r="6088" spans="1:12" ht="17.100000000000001" customHeight="1">
      <c r="A6088" s="640" t="s">
        <v>14988</v>
      </c>
      <c r="B6088" s="641"/>
      <c r="C6088" s="641"/>
      <c r="D6088" s="641"/>
      <c r="E6088" s="641"/>
      <c r="F6088" s="641"/>
      <c r="G6088" s="641"/>
      <c r="H6088" s="641"/>
      <c r="I6088" s="641"/>
      <c r="J6088" s="641"/>
      <c r="K6088" s="641"/>
      <c r="L6088" s="642"/>
    </row>
    <row r="6089" spans="1:12" ht="17.100000000000001" customHeight="1">
      <c r="A6089" s="645"/>
      <c r="B6089" s="643"/>
      <c r="C6089" s="643"/>
      <c r="D6089" s="643"/>
      <c r="E6089" s="643"/>
      <c r="F6089" s="643"/>
      <c r="G6089" s="643"/>
      <c r="H6089" s="643"/>
      <c r="I6089" s="643"/>
      <c r="J6089" s="643" t="s">
        <v>14987</v>
      </c>
      <c r="K6089" s="643"/>
      <c r="L6089" s="646" t="s">
        <v>15295</v>
      </c>
    </row>
    <row r="6090" spans="1:12" ht="17.100000000000001" customHeight="1">
      <c r="A6090" s="645"/>
      <c r="B6090" s="643"/>
      <c r="C6090" s="643"/>
      <c r="D6090" s="643"/>
      <c r="E6090" s="643"/>
      <c r="F6090" s="643"/>
      <c r="G6090" s="643"/>
      <c r="H6090" s="643"/>
      <c r="I6090" s="643"/>
      <c r="J6090" s="643" t="s">
        <v>14985</v>
      </c>
      <c r="K6090" s="643" t="s">
        <v>14984</v>
      </c>
      <c r="L6090" s="646" t="s">
        <v>15294</v>
      </c>
    </row>
    <row r="6091" spans="1:12" ht="17.100000000000001" customHeight="1">
      <c r="A6091" s="645"/>
      <c r="B6091" s="643"/>
      <c r="C6091" s="643"/>
      <c r="D6091" s="643"/>
      <c r="E6091" s="643"/>
      <c r="F6091" s="643"/>
      <c r="G6091" s="643"/>
      <c r="H6091" s="643"/>
      <c r="I6091" s="643"/>
      <c r="J6091" s="643" t="s">
        <v>14982</v>
      </c>
      <c r="K6091" s="643"/>
      <c r="L6091" s="646" t="s">
        <v>15293</v>
      </c>
    </row>
    <row r="6092" spans="1:12" ht="17.100000000000001" customHeight="1">
      <c r="A6092" s="645"/>
      <c r="B6092" s="643"/>
      <c r="C6092" s="643"/>
      <c r="D6092" s="643"/>
      <c r="E6092" s="643"/>
      <c r="F6092" s="643"/>
      <c r="G6092" s="643"/>
      <c r="H6092" s="643"/>
      <c r="I6092" s="643"/>
      <c r="J6092" s="643" t="s">
        <v>14980</v>
      </c>
      <c r="K6092" s="643" t="s">
        <v>14873</v>
      </c>
      <c r="L6092" s="646" t="s">
        <v>15292</v>
      </c>
    </row>
    <row r="6093" spans="1:12" ht="17.100000000000001" customHeight="1">
      <c r="A6093" s="645"/>
      <c r="B6093" s="643"/>
      <c r="C6093" s="643"/>
      <c r="D6093" s="643"/>
      <c r="E6093" s="643"/>
      <c r="F6093" s="643"/>
      <c r="G6093" s="643"/>
      <c r="H6093" s="643"/>
      <c r="I6093" s="643"/>
      <c r="J6093" s="643" t="s">
        <v>14978</v>
      </c>
      <c r="K6093" s="643"/>
      <c r="L6093" s="646" t="s">
        <v>15291</v>
      </c>
    </row>
    <row r="6094" spans="1:12" ht="30" customHeight="1">
      <c r="A6094" s="647"/>
      <c r="B6094" s="644"/>
      <c r="C6094" s="644"/>
      <c r="D6094" s="644"/>
      <c r="E6094" s="644"/>
      <c r="F6094" s="644"/>
      <c r="G6094" s="644"/>
      <c r="H6094" s="644"/>
      <c r="I6094" s="644"/>
      <c r="J6094" s="644"/>
      <c r="K6094" s="644"/>
      <c r="L6094" s="648"/>
    </row>
    <row r="6095" spans="1:12" ht="24" customHeight="1">
      <c r="A6095" s="662" t="s">
        <v>15290</v>
      </c>
      <c r="B6095" s="657" t="s">
        <v>14841</v>
      </c>
      <c r="C6095" s="656" t="s">
        <v>7</v>
      </c>
      <c r="D6095" s="656" t="s">
        <v>45</v>
      </c>
      <c r="E6095" s="658" t="s">
        <v>14183</v>
      </c>
      <c r="F6095" s="657"/>
      <c r="G6095" s="657"/>
      <c r="H6095" s="657"/>
      <c r="I6095" s="657"/>
      <c r="J6095" s="657"/>
      <c r="K6095" s="657"/>
      <c r="L6095" s="663"/>
    </row>
    <row r="6096" spans="1:12">
      <c r="A6096" s="827" t="s">
        <v>14098</v>
      </c>
      <c r="B6096" s="828"/>
      <c r="C6096" s="828"/>
      <c r="D6096" s="828"/>
      <c r="E6096" s="828"/>
      <c r="F6096" s="828"/>
      <c r="G6096" s="828"/>
      <c r="H6096" s="828"/>
      <c r="I6096" s="641"/>
      <c r="J6096" s="641"/>
      <c r="K6096" s="641"/>
      <c r="L6096" s="642"/>
    </row>
    <row r="6097" spans="1:12" ht="17.100000000000001" customHeight="1">
      <c r="A6097" s="640" t="s">
        <v>14994</v>
      </c>
      <c r="B6097" s="643" t="s">
        <v>14089</v>
      </c>
      <c r="C6097" s="641" t="s">
        <v>14088</v>
      </c>
      <c r="D6097" s="641" t="s">
        <v>14087</v>
      </c>
      <c r="E6097" s="644" t="s">
        <v>14085</v>
      </c>
      <c r="F6097" s="829" t="s">
        <v>14083</v>
      </c>
      <c r="G6097" s="829"/>
      <c r="H6097" s="829" t="s">
        <v>14993</v>
      </c>
      <c r="I6097" s="829"/>
      <c r="J6097" s="829" t="s">
        <v>14082</v>
      </c>
      <c r="K6097" s="829"/>
      <c r="L6097" s="830"/>
    </row>
    <row r="6098" spans="1:12" ht="24" customHeight="1">
      <c r="A6098" s="664" t="s">
        <v>14073</v>
      </c>
      <c r="B6098" s="660" t="s">
        <v>14194</v>
      </c>
      <c r="C6098" s="659" t="s">
        <v>7</v>
      </c>
      <c r="D6098" s="659" t="s">
        <v>11573</v>
      </c>
      <c r="E6098" s="661" t="s">
        <v>26</v>
      </c>
      <c r="F6098" s="831" t="s">
        <v>14999</v>
      </c>
      <c r="G6098" s="831"/>
      <c r="H6098" s="831">
        <v>0.1864953</v>
      </c>
      <c r="I6098" s="831"/>
      <c r="J6098" s="832">
        <v>0.27229999999999999</v>
      </c>
      <c r="K6098" s="832"/>
      <c r="L6098" s="833"/>
    </row>
    <row r="6099" spans="1:12" ht="24" customHeight="1">
      <c r="A6099" s="664" t="s">
        <v>14073</v>
      </c>
      <c r="B6099" s="660" t="s">
        <v>14193</v>
      </c>
      <c r="C6099" s="659" t="s">
        <v>7</v>
      </c>
      <c r="D6099" s="659" t="s">
        <v>11599</v>
      </c>
      <c r="E6099" s="661" t="s">
        <v>26</v>
      </c>
      <c r="F6099" s="831" t="s">
        <v>15289</v>
      </c>
      <c r="G6099" s="831"/>
      <c r="H6099" s="831">
        <v>0.1864953</v>
      </c>
      <c r="I6099" s="831"/>
      <c r="J6099" s="832">
        <v>0.21820000000000001</v>
      </c>
      <c r="K6099" s="832"/>
      <c r="L6099" s="833"/>
    </row>
    <row r="6100" spans="1:12" ht="24" customHeight="1">
      <c r="A6100" s="664" t="s">
        <v>14073</v>
      </c>
      <c r="B6100" s="660" t="s">
        <v>14146</v>
      </c>
      <c r="C6100" s="659" t="s">
        <v>7</v>
      </c>
      <c r="D6100" s="659" t="s">
        <v>11575</v>
      </c>
      <c r="E6100" s="661" t="s">
        <v>26</v>
      </c>
      <c r="F6100" s="831" t="s">
        <v>15058</v>
      </c>
      <c r="G6100" s="831"/>
      <c r="H6100" s="831">
        <v>6.8813799999999994E-2</v>
      </c>
      <c r="I6100" s="831"/>
      <c r="J6100" s="832">
        <v>7.0199999999999999E-2</v>
      </c>
      <c r="K6100" s="832"/>
      <c r="L6100" s="833"/>
    </row>
    <row r="6101" spans="1:12" ht="24" customHeight="1">
      <c r="A6101" s="664" t="s">
        <v>14073</v>
      </c>
      <c r="B6101" s="660" t="s">
        <v>14145</v>
      </c>
      <c r="C6101" s="659" t="s">
        <v>7</v>
      </c>
      <c r="D6101" s="659" t="s">
        <v>11601</v>
      </c>
      <c r="E6101" s="661" t="s">
        <v>26</v>
      </c>
      <c r="F6101" s="831" t="s">
        <v>15057</v>
      </c>
      <c r="G6101" s="831"/>
      <c r="H6101" s="831">
        <v>6.8813799999999994E-2</v>
      </c>
      <c r="I6101" s="831"/>
      <c r="J6101" s="832">
        <v>2.6100000000000002E-2</v>
      </c>
      <c r="K6101" s="832"/>
      <c r="L6101" s="833"/>
    </row>
    <row r="6102" spans="1:12" ht="17.100000000000001" customHeight="1">
      <c r="A6102" s="645"/>
      <c r="B6102" s="643"/>
      <c r="C6102" s="643"/>
      <c r="D6102" s="643"/>
      <c r="E6102" s="643"/>
      <c r="F6102" s="643"/>
      <c r="G6102" s="643"/>
      <c r="H6102" s="643"/>
      <c r="I6102" s="643"/>
      <c r="J6102" s="643" t="s">
        <v>14990</v>
      </c>
      <c r="K6102" s="643"/>
      <c r="L6102" s="646" t="s">
        <v>15288</v>
      </c>
    </row>
    <row r="6103" spans="1:12">
      <c r="A6103" s="827" t="s">
        <v>14092</v>
      </c>
      <c r="B6103" s="828"/>
      <c r="C6103" s="828"/>
      <c r="D6103" s="828"/>
      <c r="E6103" s="828"/>
      <c r="F6103" s="828"/>
      <c r="G6103" s="828"/>
      <c r="H6103" s="828"/>
      <c r="I6103" s="641"/>
      <c r="J6103" s="641"/>
      <c r="K6103" s="641"/>
      <c r="L6103" s="642"/>
    </row>
    <row r="6104" spans="1:12" ht="17.100000000000001" customHeight="1">
      <c r="A6104" s="640" t="s">
        <v>14994</v>
      </c>
      <c r="B6104" s="643" t="s">
        <v>14089</v>
      </c>
      <c r="C6104" s="641" t="s">
        <v>14088</v>
      </c>
      <c r="D6104" s="641" t="s">
        <v>14087</v>
      </c>
      <c r="E6104" s="644" t="s">
        <v>14085</v>
      </c>
      <c r="F6104" s="829" t="s">
        <v>14083</v>
      </c>
      <c r="G6104" s="829"/>
      <c r="H6104" s="829" t="s">
        <v>14993</v>
      </c>
      <c r="I6104" s="829"/>
      <c r="J6104" s="829" t="s">
        <v>14082</v>
      </c>
      <c r="K6104" s="829"/>
      <c r="L6104" s="830"/>
    </row>
    <row r="6105" spans="1:12" ht="24" customHeight="1">
      <c r="A6105" s="664" t="s">
        <v>14073</v>
      </c>
      <c r="B6105" s="660" t="s">
        <v>14197</v>
      </c>
      <c r="C6105" s="659" t="s">
        <v>7</v>
      </c>
      <c r="D6105" s="659" t="s">
        <v>6805</v>
      </c>
      <c r="E6105" s="661" t="s">
        <v>26</v>
      </c>
      <c r="F6105" s="831" t="s">
        <v>14998</v>
      </c>
      <c r="G6105" s="831"/>
      <c r="H6105" s="831">
        <v>0.18812799999999999</v>
      </c>
      <c r="I6105" s="831"/>
      <c r="J6105" s="832">
        <v>1.3075000000000001</v>
      </c>
      <c r="K6105" s="832"/>
      <c r="L6105" s="833"/>
    </row>
    <row r="6106" spans="1:12" ht="24" customHeight="1">
      <c r="A6106" s="664" t="s">
        <v>14073</v>
      </c>
      <c r="B6106" s="660" t="s">
        <v>14144</v>
      </c>
      <c r="C6106" s="659" t="s">
        <v>7</v>
      </c>
      <c r="D6106" s="659" t="s">
        <v>10168</v>
      </c>
      <c r="E6106" s="661" t="s">
        <v>26</v>
      </c>
      <c r="F6106" s="831" t="s">
        <v>15055</v>
      </c>
      <c r="G6106" s="831"/>
      <c r="H6106" s="831">
        <v>6.9718600000000006E-2</v>
      </c>
      <c r="I6106" s="831"/>
      <c r="J6106" s="832">
        <v>0.3604</v>
      </c>
      <c r="K6106" s="832"/>
      <c r="L6106" s="833"/>
    </row>
    <row r="6107" spans="1:12" ht="17.100000000000001" customHeight="1">
      <c r="A6107" s="645"/>
      <c r="B6107" s="643"/>
      <c r="C6107" s="643"/>
      <c r="D6107" s="643"/>
      <c r="E6107" s="643"/>
      <c r="F6107" s="643"/>
      <c r="G6107" s="643"/>
      <c r="H6107" s="643"/>
      <c r="I6107" s="643"/>
      <c r="J6107" s="643" t="s">
        <v>14990</v>
      </c>
      <c r="K6107" s="643"/>
      <c r="L6107" s="646" t="s">
        <v>15287</v>
      </c>
    </row>
    <row r="6108" spans="1:12">
      <c r="A6108" s="827" t="s">
        <v>14071</v>
      </c>
      <c r="B6108" s="828"/>
      <c r="C6108" s="828"/>
      <c r="D6108" s="828"/>
      <c r="E6108" s="828"/>
      <c r="F6108" s="828"/>
      <c r="G6108" s="828"/>
      <c r="H6108" s="828"/>
      <c r="I6108" s="641"/>
      <c r="J6108" s="641"/>
      <c r="K6108" s="641"/>
      <c r="L6108" s="642"/>
    </row>
    <row r="6109" spans="1:12" ht="17.100000000000001" customHeight="1">
      <c r="A6109" s="640" t="s">
        <v>14994</v>
      </c>
      <c r="B6109" s="643" t="s">
        <v>14089</v>
      </c>
      <c r="C6109" s="641" t="s">
        <v>14088</v>
      </c>
      <c r="D6109" s="641" t="s">
        <v>14087</v>
      </c>
      <c r="E6109" s="644" t="s">
        <v>14085</v>
      </c>
      <c r="F6109" s="829" t="s">
        <v>14083</v>
      </c>
      <c r="G6109" s="829"/>
      <c r="H6109" s="829" t="s">
        <v>14993</v>
      </c>
      <c r="I6109" s="829"/>
      <c r="J6109" s="829" t="s">
        <v>14082</v>
      </c>
      <c r="K6109" s="829"/>
      <c r="L6109" s="830"/>
    </row>
    <row r="6110" spans="1:12" ht="24" customHeight="1">
      <c r="A6110" s="664" t="s">
        <v>14073</v>
      </c>
      <c r="B6110" s="660" t="s">
        <v>14840</v>
      </c>
      <c r="C6110" s="659" t="s">
        <v>7</v>
      </c>
      <c r="D6110" s="659" t="s">
        <v>7133</v>
      </c>
      <c r="E6110" s="661" t="s">
        <v>82</v>
      </c>
      <c r="F6110" s="831" t="s">
        <v>15286</v>
      </c>
      <c r="G6110" s="831"/>
      <c r="H6110" s="831">
        <v>0.33</v>
      </c>
      <c r="I6110" s="831"/>
      <c r="J6110" s="832">
        <v>6.78</v>
      </c>
      <c r="K6110" s="832"/>
      <c r="L6110" s="833"/>
    </row>
    <row r="6111" spans="1:12" ht="17.100000000000001" customHeight="1">
      <c r="A6111" s="645"/>
      <c r="B6111" s="643"/>
      <c r="C6111" s="643"/>
      <c r="D6111" s="643"/>
      <c r="E6111" s="643"/>
      <c r="F6111" s="643"/>
      <c r="G6111" s="643"/>
      <c r="H6111" s="643"/>
      <c r="I6111" s="643"/>
      <c r="J6111" s="643" t="s">
        <v>14990</v>
      </c>
      <c r="K6111" s="643"/>
      <c r="L6111" s="646" t="s">
        <v>15285</v>
      </c>
    </row>
    <row r="6112" spans="1:12">
      <c r="A6112" s="827" t="s">
        <v>14094</v>
      </c>
      <c r="B6112" s="828"/>
      <c r="C6112" s="828"/>
      <c r="D6112" s="828"/>
      <c r="E6112" s="828"/>
      <c r="F6112" s="828"/>
      <c r="G6112" s="828"/>
      <c r="H6112" s="828"/>
      <c r="I6112" s="641"/>
      <c r="J6112" s="641"/>
      <c r="K6112" s="641"/>
      <c r="L6112" s="642"/>
    </row>
    <row r="6113" spans="1:12" ht="17.100000000000001" customHeight="1">
      <c r="A6113" s="640" t="s">
        <v>14994</v>
      </c>
      <c r="B6113" s="643" t="s">
        <v>14089</v>
      </c>
      <c r="C6113" s="641" t="s">
        <v>14088</v>
      </c>
      <c r="D6113" s="641" t="s">
        <v>14087</v>
      </c>
      <c r="E6113" s="644" t="s">
        <v>14085</v>
      </c>
      <c r="F6113" s="829" t="s">
        <v>14083</v>
      </c>
      <c r="G6113" s="829"/>
      <c r="H6113" s="829" t="s">
        <v>14993</v>
      </c>
      <c r="I6113" s="829"/>
      <c r="J6113" s="829" t="s">
        <v>14082</v>
      </c>
      <c r="K6113" s="829"/>
      <c r="L6113" s="830"/>
    </row>
    <row r="6114" spans="1:12" ht="24" customHeight="1">
      <c r="A6114" s="664" t="s">
        <v>14073</v>
      </c>
      <c r="B6114" s="660" t="s">
        <v>14095</v>
      </c>
      <c r="C6114" s="659" t="s">
        <v>7</v>
      </c>
      <c r="D6114" s="659" t="s">
        <v>11736</v>
      </c>
      <c r="E6114" s="661" t="s">
        <v>26</v>
      </c>
      <c r="F6114" s="831" t="s">
        <v>14996</v>
      </c>
      <c r="G6114" s="831"/>
      <c r="H6114" s="831">
        <v>0.25530910000000001</v>
      </c>
      <c r="I6114" s="831"/>
      <c r="J6114" s="832">
        <v>0.18129999999999999</v>
      </c>
      <c r="K6114" s="832"/>
      <c r="L6114" s="833"/>
    </row>
    <row r="6115" spans="1:12" ht="17.100000000000001" customHeight="1">
      <c r="A6115" s="645"/>
      <c r="B6115" s="643"/>
      <c r="C6115" s="643"/>
      <c r="D6115" s="643"/>
      <c r="E6115" s="643"/>
      <c r="F6115" s="643"/>
      <c r="G6115" s="643"/>
      <c r="H6115" s="643"/>
      <c r="I6115" s="643"/>
      <c r="J6115" s="643" t="s">
        <v>14990</v>
      </c>
      <c r="K6115" s="643"/>
      <c r="L6115" s="646" t="s">
        <v>15096</v>
      </c>
    </row>
    <row r="6116" spans="1:12">
      <c r="A6116" s="827" t="s">
        <v>14096</v>
      </c>
      <c r="B6116" s="828"/>
      <c r="C6116" s="828"/>
      <c r="D6116" s="828"/>
      <c r="E6116" s="828"/>
      <c r="F6116" s="828"/>
      <c r="G6116" s="828"/>
      <c r="H6116" s="828"/>
      <c r="I6116" s="641"/>
      <c r="J6116" s="641"/>
      <c r="K6116" s="641"/>
      <c r="L6116" s="642"/>
    </row>
    <row r="6117" spans="1:12" ht="17.100000000000001" customHeight="1">
      <c r="A6117" s="640" t="s">
        <v>14994</v>
      </c>
      <c r="B6117" s="643" t="s">
        <v>14089</v>
      </c>
      <c r="C6117" s="641" t="s">
        <v>14088</v>
      </c>
      <c r="D6117" s="641" t="s">
        <v>14087</v>
      </c>
      <c r="E6117" s="644" t="s">
        <v>14085</v>
      </c>
      <c r="F6117" s="829" t="s">
        <v>14083</v>
      </c>
      <c r="G6117" s="829"/>
      <c r="H6117" s="829" t="s">
        <v>14993</v>
      </c>
      <c r="I6117" s="829"/>
      <c r="J6117" s="829" t="s">
        <v>14082</v>
      </c>
      <c r="K6117" s="829"/>
      <c r="L6117" s="830"/>
    </row>
    <row r="6118" spans="1:12" ht="24" customHeight="1">
      <c r="A6118" s="664" t="s">
        <v>14073</v>
      </c>
      <c r="B6118" s="660" t="s">
        <v>14097</v>
      </c>
      <c r="C6118" s="659" t="s">
        <v>7</v>
      </c>
      <c r="D6118" s="659" t="s">
        <v>11676</v>
      </c>
      <c r="E6118" s="661" t="s">
        <v>26</v>
      </c>
      <c r="F6118" s="831" t="s">
        <v>14995</v>
      </c>
      <c r="G6118" s="831"/>
      <c r="H6118" s="831">
        <v>0.25530910000000001</v>
      </c>
      <c r="I6118" s="831"/>
      <c r="J6118" s="832">
        <v>1.7899999999999999E-2</v>
      </c>
      <c r="K6118" s="832"/>
      <c r="L6118" s="833"/>
    </row>
    <row r="6119" spans="1:12" ht="17.100000000000001" customHeight="1">
      <c r="A6119" s="645"/>
      <c r="B6119" s="643"/>
      <c r="C6119" s="643"/>
      <c r="D6119" s="643"/>
      <c r="E6119" s="643"/>
      <c r="F6119" s="643"/>
      <c r="G6119" s="643"/>
      <c r="H6119" s="643"/>
      <c r="I6119" s="643"/>
      <c r="J6119" s="643" t="s">
        <v>14990</v>
      </c>
      <c r="K6119" s="643"/>
      <c r="L6119" s="646" t="s">
        <v>15009</v>
      </c>
    </row>
    <row r="6120" spans="1:12">
      <c r="A6120" s="827" t="s">
        <v>14100</v>
      </c>
      <c r="B6120" s="828"/>
      <c r="C6120" s="828"/>
      <c r="D6120" s="828"/>
      <c r="E6120" s="828"/>
      <c r="F6120" s="828"/>
      <c r="G6120" s="828"/>
      <c r="H6120" s="828"/>
      <c r="I6120" s="641"/>
      <c r="J6120" s="641"/>
      <c r="K6120" s="641"/>
      <c r="L6120" s="642"/>
    </row>
    <row r="6121" spans="1:12" ht="17.100000000000001" customHeight="1">
      <c r="A6121" s="640" t="s">
        <v>14994</v>
      </c>
      <c r="B6121" s="643" t="s">
        <v>14089</v>
      </c>
      <c r="C6121" s="641" t="s">
        <v>14088</v>
      </c>
      <c r="D6121" s="641" t="s">
        <v>14087</v>
      </c>
      <c r="E6121" s="644" t="s">
        <v>14085</v>
      </c>
      <c r="F6121" s="829" t="s">
        <v>14083</v>
      </c>
      <c r="G6121" s="829"/>
      <c r="H6121" s="829" t="s">
        <v>14993</v>
      </c>
      <c r="I6121" s="829"/>
      <c r="J6121" s="829" t="s">
        <v>14082</v>
      </c>
      <c r="K6121" s="829"/>
      <c r="L6121" s="830"/>
    </row>
    <row r="6122" spans="1:12" ht="24" customHeight="1">
      <c r="A6122" s="664" t="s">
        <v>14073</v>
      </c>
      <c r="B6122" s="660" t="s">
        <v>14103</v>
      </c>
      <c r="C6122" s="659" t="s">
        <v>7</v>
      </c>
      <c r="D6122" s="659" t="s">
        <v>11501</v>
      </c>
      <c r="E6122" s="661" t="s">
        <v>26</v>
      </c>
      <c r="F6122" s="831" t="s">
        <v>14992</v>
      </c>
      <c r="G6122" s="831"/>
      <c r="H6122" s="831">
        <v>0.25530910000000001</v>
      </c>
      <c r="I6122" s="831"/>
      <c r="J6122" s="832">
        <v>0.56169999999999998</v>
      </c>
      <c r="K6122" s="832"/>
      <c r="L6122" s="833"/>
    </row>
    <row r="6123" spans="1:12" ht="24" customHeight="1">
      <c r="A6123" s="664" t="s">
        <v>14073</v>
      </c>
      <c r="B6123" s="660" t="s">
        <v>14101</v>
      </c>
      <c r="C6123" s="659" t="s">
        <v>7</v>
      </c>
      <c r="D6123" s="659" t="s">
        <v>11582</v>
      </c>
      <c r="E6123" s="661" t="s">
        <v>26</v>
      </c>
      <c r="F6123" s="831" t="s">
        <v>14991</v>
      </c>
      <c r="G6123" s="831"/>
      <c r="H6123" s="831">
        <v>0.25530910000000001</v>
      </c>
      <c r="I6123" s="831"/>
      <c r="J6123" s="832">
        <v>8.9399999999999993E-2</v>
      </c>
      <c r="K6123" s="832"/>
      <c r="L6123" s="833"/>
    </row>
    <row r="6124" spans="1:12" ht="17.100000000000001" customHeight="1">
      <c r="A6124" s="645"/>
      <c r="B6124" s="643"/>
      <c r="C6124" s="643"/>
      <c r="D6124" s="643"/>
      <c r="E6124" s="643"/>
      <c r="F6124" s="643"/>
      <c r="G6124" s="643"/>
      <c r="H6124" s="643"/>
      <c r="I6124" s="643"/>
      <c r="J6124" s="643" t="s">
        <v>14990</v>
      </c>
      <c r="K6124" s="643"/>
      <c r="L6124" s="646" t="s">
        <v>15095</v>
      </c>
    </row>
    <row r="6125" spans="1:12" ht="17.100000000000001" customHeight="1">
      <c r="A6125" s="640" t="s">
        <v>14988</v>
      </c>
      <c r="B6125" s="641"/>
      <c r="C6125" s="641"/>
      <c r="D6125" s="641"/>
      <c r="E6125" s="641"/>
      <c r="F6125" s="641"/>
      <c r="G6125" s="641"/>
      <c r="H6125" s="641"/>
      <c r="I6125" s="641"/>
      <c r="J6125" s="641"/>
      <c r="K6125" s="641"/>
      <c r="L6125" s="642"/>
    </row>
    <row r="6126" spans="1:12" ht="17.100000000000001" customHeight="1">
      <c r="A6126" s="645"/>
      <c r="B6126" s="643"/>
      <c r="C6126" s="643"/>
      <c r="D6126" s="643"/>
      <c r="E6126" s="643"/>
      <c r="F6126" s="643"/>
      <c r="G6126" s="643"/>
      <c r="H6126" s="643"/>
      <c r="I6126" s="643"/>
      <c r="J6126" s="643" t="s">
        <v>14987</v>
      </c>
      <c r="K6126" s="643"/>
      <c r="L6126" s="646" t="s">
        <v>15284</v>
      </c>
    </row>
    <row r="6127" spans="1:12" ht="17.100000000000001" customHeight="1">
      <c r="A6127" s="645"/>
      <c r="B6127" s="643"/>
      <c r="C6127" s="643"/>
      <c r="D6127" s="643"/>
      <c r="E6127" s="643"/>
      <c r="F6127" s="643"/>
      <c r="G6127" s="643"/>
      <c r="H6127" s="643"/>
      <c r="I6127" s="643"/>
      <c r="J6127" s="643" t="s">
        <v>14985</v>
      </c>
      <c r="K6127" s="643" t="s">
        <v>14984</v>
      </c>
      <c r="L6127" s="646" t="s">
        <v>15283</v>
      </c>
    </row>
    <row r="6128" spans="1:12" ht="17.100000000000001" customHeight="1">
      <c r="A6128" s="645"/>
      <c r="B6128" s="643"/>
      <c r="C6128" s="643"/>
      <c r="D6128" s="643"/>
      <c r="E6128" s="643"/>
      <c r="F6128" s="643"/>
      <c r="G6128" s="643"/>
      <c r="H6128" s="643"/>
      <c r="I6128" s="643"/>
      <c r="J6128" s="643" t="s">
        <v>14982</v>
      </c>
      <c r="K6128" s="643"/>
      <c r="L6128" s="646" t="s">
        <v>15282</v>
      </c>
    </row>
    <row r="6129" spans="1:12" ht="17.100000000000001" customHeight="1">
      <c r="A6129" s="645"/>
      <c r="B6129" s="643"/>
      <c r="C6129" s="643"/>
      <c r="D6129" s="643"/>
      <c r="E6129" s="643"/>
      <c r="F6129" s="643"/>
      <c r="G6129" s="643"/>
      <c r="H6129" s="643"/>
      <c r="I6129" s="643"/>
      <c r="J6129" s="643" t="s">
        <v>14980</v>
      </c>
      <c r="K6129" s="643" t="s">
        <v>14873</v>
      </c>
      <c r="L6129" s="646" t="s">
        <v>15281</v>
      </c>
    </row>
    <row r="6130" spans="1:12" ht="17.100000000000001" customHeight="1">
      <c r="A6130" s="645"/>
      <c r="B6130" s="643"/>
      <c r="C6130" s="643"/>
      <c r="D6130" s="643"/>
      <c r="E6130" s="643"/>
      <c r="F6130" s="643"/>
      <c r="G6130" s="643"/>
      <c r="H6130" s="643"/>
      <c r="I6130" s="643"/>
      <c r="J6130" s="643" t="s">
        <v>14978</v>
      </c>
      <c r="K6130" s="643"/>
      <c r="L6130" s="646" t="s">
        <v>15280</v>
      </c>
    </row>
    <row r="6131" spans="1:12" ht="30" customHeight="1">
      <c r="A6131" s="647"/>
      <c r="B6131" s="644"/>
      <c r="C6131" s="644"/>
      <c r="D6131" s="644"/>
      <c r="E6131" s="644"/>
      <c r="F6131" s="644"/>
      <c r="G6131" s="644"/>
      <c r="H6131" s="644"/>
      <c r="I6131" s="644"/>
      <c r="J6131" s="644"/>
      <c r="K6131" s="644"/>
      <c r="L6131" s="648"/>
    </row>
    <row r="6132" spans="1:12" ht="24" customHeight="1">
      <c r="A6132" s="662" t="s">
        <v>15279</v>
      </c>
      <c r="B6132" s="657" t="s">
        <v>14417</v>
      </c>
      <c r="C6132" s="656" t="s">
        <v>7</v>
      </c>
      <c r="D6132" s="656" t="s">
        <v>10324</v>
      </c>
      <c r="E6132" s="658" t="s">
        <v>18</v>
      </c>
      <c r="F6132" s="657"/>
      <c r="G6132" s="657"/>
      <c r="H6132" s="657"/>
      <c r="I6132" s="657"/>
      <c r="J6132" s="657"/>
      <c r="K6132" s="657"/>
      <c r="L6132" s="663"/>
    </row>
    <row r="6133" spans="1:12">
      <c r="A6133" s="827" t="s">
        <v>14098</v>
      </c>
      <c r="B6133" s="828"/>
      <c r="C6133" s="828"/>
      <c r="D6133" s="828"/>
      <c r="E6133" s="828"/>
      <c r="F6133" s="828"/>
      <c r="G6133" s="828"/>
      <c r="H6133" s="828"/>
      <c r="I6133" s="641"/>
      <c r="J6133" s="641"/>
      <c r="K6133" s="641"/>
      <c r="L6133" s="642"/>
    </row>
    <row r="6134" spans="1:12" ht="17.100000000000001" customHeight="1">
      <c r="A6134" s="640" t="s">
        <v>14994</v>
      </c>
      <c r="B6134" s="643" t="s">
        <v>14089</v>
      </c>
      <c r="C6134" s="641" t="s">
        <v>14088</v>
      </c>
      <c r="D6134" s="641" t="s">
        <v>14087</v>
      </c>
      <c r="E6134" s="644" t="s">
        <v>14085</v>
      </c>
      <c r="F6134" s="829" t="s">
        <v>14083</v>
      </c>
      <c r="G6134" s="829"/>
      <c r="H6134" s="829" t="s">
        <v>14993</v>
      </c>
      <c r="I6134" s="829"/>
      <c r="J6134" s="829" t="s">
        <v>14082</v>
      </c>
      <c r="K6134" s="829"/>
      <c r="L6134" s="830"/>
    </row>
    <row r="6135" spans="1:12" ht="24" customHeight="1">
      <c r="A6135" s="664" t="s">
        <v>14073</v>
      </c>
      <c r="B6135" s="660" t="s">
        <v>14262</v>
      </c>
      <c r="C6135" s="659" t="s">
        <v>7</v>
      </c>
      <c r="D6135" s="659" t="s">
        <v>8635</v>
      </c>
      <c r="E6135" s="661" t="s">
        <v>49</v>
      </c>
      <c r="F6135" s="831" t="s">
        <v>15278</v>
      </c>
      <c r="G6135" s="831"/>
      <c r="H6135" s="831">
        <v>3.0000000000000001E-6</v>
      </c>
      <c r="I6135" s="831"/>
      <c r="J6135" s="832">
        <v>1.2500000000000001E-2</v>
      </c>
      <c r="K6135" s="832"/>
      <c r="L6135" s="833"/>
    </row>
    <row r="6136" spans="1:12" ht="24" customHeight="1">
      <c r="A6136" s="664" t="s">
        <v>14073</v>
      </c>
      <c r="B6136" s="660" t="s">
        <v>14214</v>
      </c>
      <c r="C6136" s="659" t="s">
        <v>7</v>
      </c>
      <c r="D6136" s="659" t="s">
        <v>11569</v>
      </c>
      <c r="E6136" s="661" t="s">
        <v>26</v>
      </c>
      <c r="F6136" s="831" t="s">
        <v>15202</v>
      </c>
      <c r="G6136" s="831"/>
      <c r="H6136" s="831">
        <v>3.1091299999999999E-2</v>
      </c>
      <c r="I6136" s="831"/>
      <c r="J6136" s="832">
        <v>2.0500000000000001E-2</v>
      </c>
      <c r="K6136" s="832"/>
      <c r="L6136" s="833"/>
    </row>
    <row r="6137" spans="1:12" ht="24" customHeight="1">
      <c r="A6137" s="664" t="s">
        <v>14073</v>
      </c>
      <c r="B6137" s="660" t="s">
        <v>14213</v>
      </c>
      <c r="C6137" s="659" t="s">
        <v>7</v>
      </c>
      <c r="D6137" s="659" t="s">
        <v>11595</v>
      </c>
      <c r="E6137" s="661" t="s">
        <v>26</v>
      </c>
      <c r="F6137" s="831" t="s">
        <v>15028</v>
      </c>
      <c r="G6137" s="831"/>
      <c r="H6137" s="831">
        <v>3.1091299999999999E-2</v>
      </c>
      <c r="I6137" s="831"/>
      <c r="J6137" s="832">
        <v>2.9999999999999997E-4</v>
      </c>
      <c r="K6137" s="832"/>
      <c r="L6137" s="833"/>
    </row>
    <row r="6138" spans="1:12" ht="24" customHeight="1">
      <c r="A6138" s="664" t="s">
        <v>14073</v>
      </c>
      <c r="B6138" s="660" t="s">
        <v>14146</v>
      </c>
      <c r="C6138" s="659" t="s">
        <v>7</v>
      </c>
      <c r="D6138" s="659" t="s">
        <v>11575</v>
      </c>
      <c r="E6138" s="661" t="s">
        <v>26</v>
      </c>
      <c r="F6138" s="831" t="s">
        <v>15058</v>
      </c>
      <c r="G6138" s="831"/>
      <c r="H6138" s="831">
        <v>0.2043141</v>
      </c>
      <c r="I6138" s="831"/>
      <c r="J6138" s="832">
        <v>0.2084</v>
      </c>
      <c r="K6138" s="832"/>
      <c r="L6138" s="833"/>
    </row>
    <row r="6139" spans="1:12" ht="24" customHeight="1">
      <c r="A6139" s="664" t="s">
        <v>14073</v>
      </c>
      <c r="B6139" s="660" t="s">
        <v>14145</v>
      </c>
      <c r="C6139" s="659" t="s">
        <v>7</v>
      </c>
      <c r="D6139" s="659" t="s">
        <v>11601</v>
      </c>
      <c r="E6139" s="661" t="s">
        <v>26</v>
      </c>
      <c r="F6139" s="831" t="s">
        <v>15057</v>
      </c>
      <c r="G6139" s="831"/>
      <c r="H6139" s="831">
        <v>0.2043141</v>
      </c>
      <c r="I6139" s="831"/>
      <c r="J6139" s="832">
        <v>7.7600000000000002E-2</v>
      </c>
      <c r="K6139" s="832"/>
      <c r="L6139" s="833"/>
    </row>
    <row r="6140" spans="1:12" ht="24" customHeight="1">
      <c r="A6140" s="664" t="s">
        <v>14073</v>
      </c>
      <c r="B6140" s="660" t="s">
        <v>14130</v>
      </c>
      <c r="C6140" s="659" t="s">
        <v>7</v>
      </c>
      <c r="D6140" s="659" t="s">
        <v>11560</v>
      </c>
      <c r="E6140" s="661" t="s">
        <v>26</v>
      </c>
      <c r="F6140" s="831" t="s">
        <v>15082</v>
      </c>
      <c r="G6140" s="831"/>
      <c r="H6140" s="831">
        <v>0.1105468</v>
      </c>
      <c r="I6140" s="831"/>
      <c r="J6140" s="832">
        <v>0.11940000000000001</v>
      </c>
      <c r="K6140" s="832"/>
      <c r="L6140" s="833"/>
    </row>
    <row r="6141" spans="1:12" ht="24" customHeight="1">
      <c r="A6141" s="664" t="s">
        <v>14073</v>
      </c>
      <c r="B6141" s="660" t="s">
        <v>14129</v>
      </c>
      <c r="C6141" s="659" t="s">
        <v>7</v>
      </c>
      <c r="D6141" s="659" t="s">
        <v>11586</v>
      </c>
      <c r="E6141" s="661" t="s">
        <v>26</v>
      </c>
      <c r="F6141" s="831" t="s">
        <v>15173</v>
      </c>
      <c r="G6141" s="831"/>
      <c r="H6141" s="831">
        <v>0.1105468</v>
      </c>
      <c r="I6141" s="831"/>
      <c r="J6141" s="832">
        <v>3.7600000000000001E-2</v>
      </c>
      <c r="K6141" s="832"/>
      <c r="L6141" s="833"/>
    </row>
    <row r="6142" spans="1:12" ht="17.100000000000001" customHeight="1">
      <c r="A6142" s="645"/>
      <c r="B6142" s="643"/>
      <c r="C6142" s="643"/>
      <c r="D6142" s="643"/>
      <c r="E6142" s="643"/>
      <c r="F6142" s="643"/>
      <c r="G6142" s="643"/>
      <c r="H6142" s="643"/>
      <c r="I6142" s="643"/>
      <c r="J6142" s="643" t="s">
        <v>14990</v>
      </c>
      <c r="K6142" s="643"/>
      <c r="L6142" s="646" t="s">
        <v>15277</v>
      </c>
    </row>
    <row r="6143" spans="1:12">
      <c r="A6143" s="827" t="s">
        <v>14092</v>
      </c>
      <c r="B6143" s="828"/>
      <c r="C6143" s="828"/>
      <c r="D6143" s="828"/>
      <c r="E6143" s="828"/>
      <c r="F6143" s="828"/>
      <c r="G6143" s="828"/>
      <c r="H6143" s="828"/>
      <c r="I6143" s="641"/>
      <c r="J6143" s="641"/>
      <c r="K6143" s="641"/>
      <c r="L6143" s="642"/>
    </row>
    <row r="6144" spans="1:12" ht="17.100000000000001" customHeight="1">
      <c r="A6144" s="640" t="s">
        <v>14994</v>
      </c>
      <c r="B6144" s="643" t="s">
        <v>14089</v>
      </c>
      <c r="C6144" s="641" t="s">
        <v>14088</v>
      </c>
      <c r="D6144" s="641" t="s">
        <v>14087</v>
      </c>
      <c r="E6144" s="644" t="s">
        <v>14085</v>
      </c>
      <c r="F6144" s="829" t="s">
        <v>14083</v>
      </c>
      <c r="G6144" s="829"/>
      <c r="H6144" s="829" t="s">
        <v>14993</v>
      </c>
      <c r="I6144" s="829"/>
      <c r="J6144" s="829" t="s">
        <v>14082</v>
      </c>
      <c r="K6144" s="829"/>
      <c r="L6144" s="830"/>
    </row>
    <row r="6145" spans="1:12" ht="24" customHeight="1">
      <c r="A6145" s="664" t="s">
        <v>14073</v>
      </c>
      <c r="B6145" s="660" t="s">
        <v>14223</v>
      </c>
      <c r="C6145" s="659" t="s">
        <v>7</v>
      </c>
      <c r="D6145" s="659" t="s">
        <v>14046</v>
      </c>
      <c r="E6145" s="661" t="s">
        <v>26</v>
      </c>
      <c r="F6145" s="831" t="s">
        <v>15189</v>
      </c>
      <c r="G6145" s="831"/>
      <c r="H6145" s="831">
        <v>3.1635499999999997E-2</v>
      </c>
      <c r="I6145" s="831"/>
      <c r="J6145" s="832">
        <v>0.15279999999999999</v>
      </c>
      <c r="K6145" s="832"/>
      <c r="L6145" s="833"/>
    </row>
    <row r="6146" spans="1:12" ht="24" customHeight="1">
      <c r="A6146" s="664" t="s">
        <v>14073</v>
      </c>
      <c r="B6146" s="660" t="s">
        <v>14144</v>
      </c>
      <c r="C6146" s="659" t="s">
        <v>7</v>
      </c>
      <c r="D6146" s="659" t="s">
        <v>10168</v>
      </c>
      <c r="E6146" s="661" t="s">
        <v>26</v>
      </c>
      <c r="F6146" s="831" t="s">
        <v>15055</v>
      </c>
      <c r="G6146" s="831"/>
      <c r="H6146" s="831">
        <v>0.20856849999999999</v>
      </c>
      <c r="I6146" s="831"/>
      <c r="J6146" s="832">
        <v>1.0783</v>
      </c>
      <c r="K6146" s="832"/>
      <c r="L6146" s="833"/>
    </row>
    <row r="6147" spans="1:12" ht="24" customHeight="1">
      <c r="A6147" s="664" t="s">
        <v>14073</v>
      </c>
      <c r="B6147" s="660" t="s">
        <v>14128</v>
      </c>
      <c r="C6147" s="659" t="s">
        <v>7</v>
      </c>
      <c r="D6147" s="659" t="s">
        <v>10174</v>
      </c>
      <c r="E6147" s="661" t="s">
        <v>26</v>
      </c>
      <c r="F6147" s="831" t="s">
        <v>15193</v>
      </c>
      <c r="G6147" s="831"/>
      <c r="H6147" s="831">
        <v>0.11210349999999999</v>
      </c>
      <c r="I6147" s="831"/>
      <c r="J6147" s="832">
        <v>0.84970000000000001</v>
      </c>
      <c r="K6147" s="832"/>
      <c r="L6147" s="833"/>
    </row>
    <row r="6148" spans="1:12" ht="17.100000000000001" customHeight="1">
      <c r="A6148" s="645"/>
      <c r="B6148" s="643"/>
      <c r="C6148" s="643"/>
      <c r="D6148" s="643"/>
      <c r="E6148" s="643"/>
      <c r="F6148" s="643"/>
      <c r="G6148" s="643"/>
      <c r="H6148" s="643"/>
      <c r="I6148" s="643"/>
      <c r="J6148" s="643" t="s">
        <v>14990</v>
      </c>
      <c r="K6148" s="643"/>
      <c r="L6148" s="646" t="s">
        <v>15276</v>
      </c>
    </row>
    <row r="6149" spans="1:12">
      <c r="A6149" s="827" t="s">
        <v>14071</v>
      </c>
      <c r="B6149" s="828"/>
      <c r="C6149" s="828"/>
      <c r="D6149" s="828"/>
      <c r="E6149" s="828"/>
      <c r="F6149" s="828"/>
      <c r="G6149" s="828"/>
      <c r="H6149" s="828"/>
      <c r="I6149" s="641"/>
      <c r="J6149" s="641"/>
      <c r="K6149" s="641"/>
      <c r="L6149" s="642"/>
    </row>
    <row r="6150" spans="1:12" ht="17.100000000000001" customHeight="1">
      <c r="A6150" s="640" t="s">
        <v>14994</v>
      </c>
      <c r="B6150" s="643" t="s">
        <v>14089</v>
      </c>
      <c r="C6150" s="641" t="s">
        <v>14088</v>
      </c>
      <c r="D6150" s="641" t="s">
        <v>14087</v>
      </c>
      <c r="E6150" s="644" t="s">
        <v>14085</v>
      </c>
      <c r="F6150" s="829" t="s">
        <v>14083</v>
      </c>
      <c r="G6150" s="829"/>
      <c r="H6150" s="829" t="s">
        <v>14993</v>
      </c>
      <c r="I6150" s="829"/>
      <c r="J6150" s="829" t="s">
        <v>14082</v>
      </c>
      <c r="K6150" s="829"/>
      <c r="L6150" s="830"/>
    </row>
    <row r="6151" spans="1:12" ht="24" customHeight="1">
      <c r="A6151" s="664" t="s">
        <v>14073</v>
      </c>
      <c r="B6151" s="660" t="s">
        <v>14415</v>
      </c>
      <c r="C6151" s="659" t="s">
        <v>7</v>
      </c>
      <c r="D6151" s="659" t="s">
        <v>6889</v>
      </c>
      <c r="E6151" s="661" t="s">
        <v>21</v>
      </c>
      <c r="F6151" s="831" t="s">
        <v>15275</v>
      </c>
      <c r="G6151" s="831"/>
      <c r="H6151" s="831">
        <v>6.0000000000000001E-3</v>
      </c>
      <c r="I6151" s="831"/>
      <c r="J6151" s="832">
        <v>0.06</v>
      </c>
      <c r="K6151" s="832"/>
      <c r="L6151" s="833"/>
    </row>
    <row r="6152" spans="1:12" ht="24" customHeight="1">
      <c r="A6152" s="664" t="s">
        <v>14073</v>
      </c>
      <c r="B6152" s="660" t="s">
        <v>14414</v>
      </c>
      <c r="C6152" s="659" t="s">
        <v>7</v>
      </c>
      <c r="D6152" s="659" t="s">
        <v>6917</v>
      </c>
      <c r="E6152" s="661" t="s">
        <v>21</v>
      </c>
      <c r="F6152" s="831" t="s">
        <v>15274</v>
      </c>
      <c r="G6152" s="831"/>
      <c r="H6152" s="831">
        <v>1.1999999999999999E-3</v>
      </c>
      <c r="I6152" s="831"/>
      <c r="J6152" s="832">
        <v>0.05</v>
      </c>
      <c r="K6152" s="832"/>
      <c r="L6152" s="833"/>
    </row>
    <row r="6153" spans="1:12" ht="24" customHeight="1">
      <c r="A6153" s="664" t="s">
        <v>14073</v>
      </c>
      <c r="B6153" s="660" t="s">
        <v>14413</v>
      </c>
      <c r="C6153" s="659" t="s">
        <v>7</v>
      </c>
      <c r="D6153" s="659" t="s">
        <v>12185</v>
      </c>
      <c r="E6153" s="661" t="s">
        <v>18</v>
      </c>
      <c r="F6153" s="831" t="s">
        <v>15273</v>
      </c>
      <c r="G6153" s="831"/>
      <c r="H6153" s="831">
        <v>1.05</v>
      </c>
      <c r="I6153" s="831"/>
      <c r="J6153" s="832">
        <v>21.12</v>
      </c>
      <c r="K6153" s="832"/>
      <c r="L6153" s="833"/>
    </row>
    <row r="6154" spans="1:12" ht="24" customHeight="1">
      <c r="A6154" s="664" t="s">
        <v>14073</v>
      </c>
      <c r="B6154" s="660" t="s">
        <v>14412</v>
      </c>
      <c r="C6154" s="659" t="s">
        <v>7</v>
      </c>
      <c r="D6154" s="659" t="s">
        <v>12187</v>
      </c>
      <c r="E6154" s="661" t="s">
        <v>14411</v>
      </c>
      <c r="F6154" s="831" t="s">
        <v>15272</v>
      </c>
      <c r="G6154" s="831"/>
      <c r="H6154" s="831">
        <v>0.19800000000000001</v>
      </c>
      <c r="I6154" s="831"/>
      <c r="J6154" s="832">
        <v>4.7699999999999996</v>
      </c>
      <c r="K6154" s="832"/>
      <c r="L6154" s="833"/>
    </row>
    <row r="6155" spans="1:12" ht="24" customHeight="1">
      <c r="A6155" s="664" t="s">
        <v>14073</v>
      </c>
      <c r="B6155" s="660" t="s">
        <v>14410</v>
      </c>
      <c r="C6155" s="659" t="s">
        <v>7</v>
      </c>
      <c r="D6155" s="659" t="s">
        <v>8009</v>
      </c>
      <c r="E6155" s="661" t="s">
        <v>21</v>
      </c>
      <c r="F6155" s="831" t="s">
        <v>15271</v>
      </c>
      <c r="G6155" s="831"/>
      <c r="H6155" s="831">
        <v>4.4999999999999998E-2</v>
      </c>
      <c r="I6155" s="831"/>
      <c r="J6155" s="832">
        <v>3.01</v>
      </c>
      <c r="K6155" s="832"/>
      <c r="L6155" s="833"/>
    </row>
    <row r="6156" spans="1:12" ht="24" customHeight="1">
      <c r="A6156" s="664" t="s">
        <v>14073</v>
      </c>
      <c r="B6156" s="660" t="s">
        <v>14107</v>
      </c>
      <c r="C6156" s="659" t="s">
        <v>7</v>
      </c>
      <c r="D6156" s="659" t="s">
        <v>6262</v>
      </c>
      <c r="E6156" s="661" t="s">
        <v>14106</v>
      </c>
      <c r="F6156" s="831" t="s">
        <v>15186</v>
      </c>
      <c r="G6156" s="831"/>
      <c r="H6156" s="831">
        <v>1.01624E-2</v>
      </c>
      <c r="I6156" s="831"/>
      <c r="J6156" s="832">
        <v>8.2000000000000007E-3</v>
      </c>
      <c r="K6156" s="832"/>
      <c r="L6156" s="833"/>
    </row>
    <row r="6157" spans="1:12" ht="17.100000000000001" customHeight="1">
      <c r="A6157" s="645"/>
      <c r="B6157" s="643"/>
      <c r="C6157" s="643"/>
      <c r="D6157" s="643"/>
      <c r="E6157" s="643"/>
      <c r="F6157" s="643"/>
      <c r="G6157" s="643"/>
      <c r="H6157" s="643"/>
      <c r="I6157" s="643"/>
      <c r="J6157" s="643" t="s">
        <v>14990</v>
      </c>
      <c r="K6157" s="643"/>
      <c r="L6157" s="646" t="s">
        <v>15270</v>
      </c>
    </row>
    <row r="6158" spans="1:12">
      <c r="A6158" s="827" t="s">
        <v>14094</v>
      </c>
      <c r="B6158" s="828"/>
      <c r="C6158" s="828"/>
      <c r="D6158" s="828"/>
      <c r="E6158" s="828"/>
      <c r="F6158" s="828"/>
      <c r="G6158" s="828"/>
      <c r="H6158" s="828"/>
      <c r="I6158" s="641"/>
      <c r="J6158" s="641"/>
      <c r="K6158" s="641"/>
      <c r="L6158" s="642"/>
    </row>
    <row r="6159" spans="1:12" ht="17.100000000000001" customHeight="1">
      <c r="A6159" s="640" t="s">
        <v>14994</v>
      </c>
      <c r="B6159" s="643" t="s">
        <v>14089</v>
      </c>
      <c r="C6159" s="641" t="s">
        <v>14088</v>
      </c>
      <c r="D6159" s="641" t="s">
        <v>14087</v>
      </c>
      <c r="E6159" s="644" t="s">
        <v>14085</v>
      </c>
      <c r="F6159" s="829" t="s">
        <v>14083</v>
      </c>
      <c r="G6159" s="829"/>
      <c r="H6159" s="829" t="s">
        <v>14993</v>
      </c>
      <c r="I6159" s="829"/>
      <c r="J6159" s="829" t="s">
        <v>14082</v>
      </c>
      <c r="K6159" s="829"/>
      <c r="L6159" s="830"/>
    </row>
    <row r="6160" spans="1:12" ht="24" customHeight="1">
      <c r="A6160" s="664" t="s">
        <v>14073</v>
      </c>
      <c r="B6160" s="660" t="s">
        <v>14095</v>
      </c>
      <c r="C6160" s="659" t="s">
        <v>7</v>
      </c>
      <c r="D6160" s="659" t="s">
        <v>11736</v>
      </c>
      <c r="E6160" s="661" t="s">
        <v>26</v>
      </c>
      <c r="F6160" s="831" t="s">
        <v>14996</v>
      </c>
      <c r="G6160" s="831"/>
      <c r="H6160" s="831">
        <v>0.34595219999999999</v>
      </c>
      <c r="I6160" s="831"/>
      <c r="J6160" s="832">
        <v>0.24560000000000001</v>
      </c>
      <c r="K6160" s="832"/>
      <c r="L6160" s="833"/>
    </row>
    <row r="6161" spans="1:12" ht="17.100000000000001" customHeight="1">
      <c r="A6161" s="645"/>
      <c r="B6161" s="643"/>
      <c r="C6161" s="643"/>
      <c r="D6161" s="643"/>
      <c r="E6161" s="643"/>
      <c r="F6161" s="643"/>
      <c r="G6161" s="643"/>
      <c r="H6161" s="643"/>
      <c r="I6161" s="643"/>
      <c r="J6161" s="643" t="s">
        <v>14990</v>
      </c>
      <c r="K6161" s="643"/>
      <c r="L6161" s="646" t="s">
        <v>15269</v>
      </c>
    </row>
    <row r="6162" spans="1:12">
      <c r="A6162" s="827" t="s">
        <v>14096</v>
      </c>
      <c r="B6162" s="828"/>
      <c r="C6162" s="828"/>
      <c r="D6162" s="828"/>
      <c r="E6162" s="828"/>
      <c r="F6162" s="828"/>
      <c r="G6162" s="828"/>
      <c r="H6162" s="828"/>
      <c r="I6162" s="641"/>
      <c r="J6162" s="641"/>
      <c r="K6162" s="641"/>
      <c r="L6162" s="642"/>
    </row>
    <row r="6163" spans="1:12" ht="17.100000000000001" customHeight="1">
      <c r="A6163" s="640" t="s">
        <v>14994</v>
      </c>
      <c r="B6163" s="643" t="s">
        <v>14089</v>
      </c>
      <c r="C6163" s="641" t="s">
        <v>14088</v>
      </c>
      <c r="D6163" s="641" t="s">
        <v>14087</v>
      </c>
      <c r="E6163" s="644" t="s">
        <v>14085</v>
      </c>
      <c r="F6163" s="829" t="s">
        <v>14083</v>
      </c>
      <c r="G6163" s="829"/>
      <c r="H6163" s="829" t="s">
        <v>14993</v>
      </c>
      <c r="I6163" s="829"/>
      <c r="J6163" s="829" t="s">
        <v>14082</v>
      </c>
      <c r="K6163" s="829"/>
      <c r="L6163" s="830"/>
    </row>
    <row r="6164" spans="1:12" ht="24" customHeight="1">
      <c r="A6164" s="664" t="s">
        <v>14073</v>
      </c>
      <c r="B6164" s="660" t="s">
        <v>14097</v>
      </c>
      <c r="C6164" s="659" t="s">
        <v>7</v>
      </c>
      <c r="D6164" s="659" t="s">
        <v>11676</v>
      </c>
      <c r="E6164" s="661" t="s">
        <v>26</v>
      </c>
      <c r="F6164" s="831" t="s">
        <v>14995</v>
      </c>
      <c r="G6164" s="831"/>
      <c r="H6164" s="831">
        <v>0.34595219999999999</v>
      </c>
      <c r="I6164" s="831"/>
      <c r="J6164" s="832">
        <v>2.4199999999999999E-2</v>
      </c>
      <c r="K6164" s="832"/>
      <c r="L6164" s="833"/>
    </row>
    <row r="6165" spans="1:12" ht="17.100000000000001" customHeight="1">
      <c r="A6165" s="645"/>
      <c r="B6165" s="643"/>
      <c r="C6165" s="643"/>
      <c r="D6165" s="643"/>
      <c r="E6165" s="643"/>
      <c r="F6165" s="643"/>
      <c r="G6165" s="643"/>
      <c r="H6165" s="643"/>
      <c r="I6165" s="643"/>
      <c r="J6165" s="643" t="s">
        <v>14990</v>
      </c>
      <c r="K6165" s="643"/>
      <c r="L6165" s="646" t="s">
        <v>15009</v>
      </c>
    </row>
    <row r="6166" spans="1:12">
      <c r="A6166" s="827" t="s">
        <v>14100</v>
      </c>
      <c r="B6166" s="828"/>
      <c r="C6166" s="828"/>
      <c r="D6166" s="828"/>
      <c r="E6166" s="828"/>
      <c r="F6166" s="828"/>
      <c r="G6166" s="828"/>
      <c r="H6166" s="828"/>
      <c r="I6166" s="641"/>
      <c r="J6166" s="641"/>
      <c r="K6166" s="641"/>
      <c r="L6166" s="642"/>
    </row>
    <row r="6167" spans="1:12" ht="17.100000000000001" customHeight="1">
      <c r="A6167" s="640" t="s">
        <v>14994</v>
      </c>
      <c r="B6167" s="643" t="s">
        <v>14089</v>
      </c>
      <c r="C6167" s="641" t="s">
        <v>14088</v>
      </c>
      <c r="D6167" s="641" t="s">
        <v>14087</v>
      </c>
      <c r="E6167" s="644" t="s">
        <v>14085</v>
      </c>
      <c r="F6167" s="829" t="s">
        <v>14083</v>
      </c>
      <c r="G6167" s="829"/>
      <c r="H6167" s="829" t="s">
        <v>14993</v>
      </c>
      <c r="I6167" s="829"/>
      <c r="J6167" s="829" t="s">
        <v>14082</v>
      </c>
      <c r="K6167" s="829"/>
      <c r="L6167" s="830"/>
    </row>
    <row r="6168" spans="1:12" ht="24" customHeight="1">
      <c r="A6168" s="664" t="s">
        <v>14073</v>
      </c>
      <c r="B6168" s="660" t="s">
        <v>14103</v>
      </c>
      <c r="C6168" s="659" t="s">
        <v>7</v>
      </c>
      <c r="D6168" s="659" t="s">
        <v>11501</v>
      </c>
      <c r="E6168" s="661" t="s">
        <v>26</v>
      </c>
      <c r="F6168" s="831" t="s">
        <v>14992</v>
      </c>
      <c r="G6168" s="831"/>
      <c r="H6168" s="831">
        <v>0.34595219999999999</v>
      </c>
      <c r="I6168" s="831"/>
      <c r="J6168" s="832">
        <v>0.7611</v>
      </c>
      <c r="K6168" s="832"/>
      <c r="L6168" s="833"/>
    </row>
    <row r="6169" spans="1:12" ht="24" customHeight="1">
      <c r="A6169" s="664" t="s">
        <v>14073</v>
      </c>
      <c r="B6169" s="660" t="s">
        <v>14101</v>
      </c>
      <c r="C6169" s="659" t="s">
        <v>7</v>
      </c>
      <c r="D6169" s="659" t="s">
        <v>11582</v>
      </c>
      <c r="E6169" s="661" t="s">
        <v>26</v>
      </c>
      <c r="F6169" s="831" t="s">
        <v>14991</v>
      </c>
      <c r="G6169" s="831"/>
      <c r="H6169" s="831">
        <v>0.34595219999999999</v>
      </c>
      <c r="I6169" s="831"/>
      <c r="J6169" s="832">
        <v>0.1211</v>
      </c>
      <c r="K6169" s="832"/>
      <c r="L6169" s="833"/>
    </row>
    <row r="6170" spans="1:12" ht="17.100000000000001" customHeight="1">
      <c r="A6170" s="645"/>
      <c r="B6170" s="643"/>
      <c r="C6170" s="643"/>
      <c r="D6170" s="643"/>
      <c r="E6170" s="643"/>
      <c r="F6170" s="643"/>
      <c r="G6170" s="643"/>
      <c r="H6170" s="643"/>
      <c r="I6170" s="643"/>
      <c r="J6170" s="643" t="s">
        <v>14990</v>
      </c>
      <c r="K6170" s="643"/>
      <c r="L6170" s="646" t="s">
        <v>15268</v>
      </c>
    </row>
    <row r="6171" spans="1:12" ht="17.100000000000001" customHeight="1">
      <c r="A6171" s="640" t="s">
        <v>14988</v>
      </c>
      <c r="B6171" s="641"/>
      <c r="C6171" s="641"/>
      <c r="D6171" s="641"/>
      <c r="E6171" s="641"/>
      <c r="F6171" s="641"/>
      <c r="G6171" s="641"/>
      <c r="H6171" s="641"/>
      <c r="I6171" s="641"/>
      <c r="J6171" s="641"/>
      <c r="K6171" s="641"/>
      <c r="L6171" s="642"/>
    </row>
    <row r="6172" spans="1:12" ht="17.100000000000001" customHeight="1">
      <c r="A6172" s="645"/>
      <c r="B6172" s="643"/>
      <c r="C6172" s="643"/>
      <c r="D6172" s="643"/>
      <c r="E6172" s="643"/>
      <c r="F6172" s="643"/>
      <c r="G6172" s="643"/>
      <c r="H6172" s="643"/>
      <c r="I6172" s="643"/>
      <c r="J6172" s="643" t="s">
        <v>14987</v>
      </c>
      <c r="K6172" s="643"/>
      <c r="L6172" s="646" t="s">
        <v>15267</v>
      </c>
    </row>
    <row r="6173" spans="1:12" ht="17.100000000000001" customHeight="1">
      <c r="A6173" s="645"/>
      <c r="B6173" s="643"/>
      <c r="C6173" s="643"/>
      <c r="D6173" s="643"/>
      <c r="E6173" s="643"/>
      <c r="F6173" s="643"/>
      <c r="G6173" s="643"/>
      <c r="H6173" s="643"/>
      <c r="I6173" s="643"/>
      <c r="J6173" s="643" t="s">
        <v>14985</v>
      </c>
      <c r="K6173" s="643" t="s">
        <v>14984</v>
      </c>
      <c r="L6173" s="646" t="s">
        <v>15266</v>
      </c>
    </row>
    <row r="6174" spans="1:12" ht="17.100000000000001" customHeight="1">
      <c r="A6174" s="645"/>
      <c r="B6174" s="643"/>
      <c r="C6174" s="643"/>
      <c r="D6174" s="643"/>
      <c r="E6174" s="643"/>
      <c r="F6174" s="643"/>
      <c r="G6174" s="643"/>
      <c r="H6174" s="643"/>
      <c r="I6174" s="643"/>
      <c r="J6174" s="643" t="s">
        <v>14982</v>
      </c>
      <c r="K6174" s="643"/>
      <c r="L6174" s="646" t="s">
        <v>15265</v>
      </c>
    </row>
    <row r="6175" spans="1:12" ht="17.100000000000001" customHeight="1">
      <c r="A6175" s="645"/>
      <c r="B6175" s="643"/>
      <c r="C6175" s="643"/>
      <c r="D6175" s="643"/>
      <c r="E6175" s="643"/>
      <c r="F6175" s="643"/>
      <c r="G6175" s="643"/>
      <c r="H6175" s="643"/>
      <c r="I6175" s="643"/>
      <c r="J6175" s="643" t="s">
        <v>14980</v>
      </c>
      <c r="K6175" s="643" t="s">
        <v>14873</v>
      </c>
      <c r="L6175" s="646" t="s">
        <v>15264</v>
      </c>
    </row>
    <row r="6176" spans="1:12" ht="17.100000000000001" customHeight="1">
      <c r="A6176" s="645"/>
      <c r="B6176" s="643"/>
      <c r="C6176" s="643"/>
      <c r="D6176" s="643"/>
      <c r="E6176" s="643"/>
      <c r="F6176" s="643"/>
      <c r="G6176" s="643"/>
      <c r="H6176" s="643"/>
      <c r="I6176" s="643"/>
      <c r="J6176" s="643" t="s">
        <v>14978</v>
      </c>
      <c r="K6176" s="643"/>
      <c r="L6176" s="646" t="s">
        <v>15263</v>
      </c>
    </row>
    <row r="6177" spans="1:12" ht="30" customHeight="1">
      <c r="A6177" s="647"/>
      <c r="B6177" s="644"/>
      <c r="C6177" s="644"/>
      <c r="D6177" s="644"/>
      <c r="E6177" s="644"/>
      <c r="F6177" s="644"/>
      <c r="G6177" s="644"/>
      <c r="H6177" s="644"/>
      <c r="I6177" s="644"/>
      <c r="J6177" s="644"/>
      <c r="K6177" s="644"/>
      <c r="L6177" s="648"/>
    </row>
    <row r="6178" spans="1:12" ht="24" customHeight="1">
      <c r="A6178" s="662" t="s">
        <v>15262</v>
      </c>
      <c r="B6178" s="657" t="s">
        <v>14408</v>
      </c>
      <c r="C6178" s="656" t="s">
        <v>7</v>
      </c>
      <c r="D6178" s="656" t="s">
        <v>4208</v>
      </c>
      <c r="E6178" s="658" t="s">
        <v>14118</v>
      </c>
      <c r="F6178" s="657"/>
      <c r="G6178" s="657"/>
      <c r="H6178" s="657"/>
      <c r="I6178" s="657"/>
      <c r="J6178" s="657"/>
      <c r="K6178" s="657"/>
      <c r="L6178" s="663"/>
    </row>
    <row r="6179" spans="1:12">
      <c r="A6179" s="827" t="s">
        <v>14098</v>
      </c>
      <c r="B6179" s="828"/>
      <c r="C6179" s="828"/>
      <c r="D6179" s="828"/>
      <c r="E6179" s="828"/>
      <c r="F6179" s="828"/>
      <c r="G6179" s="828"/>
      <c r="H6179" s="828"/>
      <c r="I6179" s="641"/>
      <c r="J6179" s="641"/>
      <c r="K6179" s="641"/>
      <c r="L6179" s="642"/>
    </row>
    <row r="6180" spans="1:12" ht="17.100000000000001" customHeight="1">
      <c r="A6180" s="640" t="s">
        <v>14994</v>
      </c>
      <c r="B6180" s="643" t="s">
        <v>14089</v>
      </c>
      <c r="C6180" s="641" t="s">
        <v>14088</v>
      </c>
      <c r="D6180" s="641" t="s">
        <v>14087</v>
      </c>
      <c r="E6180" s="644" t="s">
        <v>14085</v>
      </c>
      <c r="F6180" s="829" t="s">
        <v>14083</v>
      </c>
      <c r="G6180" s="829"/>
      <c r="H6180" s="829" t="s">
        <v>14993</v>
      </c>
      <c r="I6180" s="829"/>
      <c r="J6180" s="829" t="s">
        <v>14082</v>
      </c>
      <c r="K6180" s="829"/>
      <c r="L6180" s="830"/>
    </row>
    <row r="6181" spans="1:12" ht="36" customHeight="1">
      <c r="A6181" s="664" t="s">
        <v>14073</v>
      </c>
      <c r="B6181" s="660" t="s">
        <v>14347</v>
      </c>
      <c r="C6181" s="659" t="s">
        <v>7</v>
      </c>
      <c r="D6181" s="659" t="s">
        <v>8626</v>
      </c>
      <c r="E6181" s="661" t="s">
        <v>49</v>
      </c>
      <c r="F6181" s="831" t="s">
        <v>15201</v>
      </c>
      <c r="G6181" s="831"/>
      <c r="H6181" s="831">
        <v>1.551E-4</v>
      </c>
      <c r="I6181" s="831"/>
      <c r="J6181" s="832">
        <v>2.5893000000000002</v>
      </c>
      <c r="K6181" s="832"/>
      <c r="L6181" s="833"/>
    </row>
    <row r="6182" spans="1:12" ht="24" customHeight="1">
      <c r="A6182" s="664" t="s">
        <v>14073</v>
      </c>
      <c r="B6182" s="660" t="s">
        <v>14146</v>
      </c>
      <c r="C6182" s="659" t="s">
        <v>7</v>
      </c>
      <c r="D6182" s="659" t="s">
        <v>11575</v>
      </c>
      <c r="E6182" s="661" t="s">
        <v>26</v>
      </c>
      <c r="F6182" s="831" t="s">
        <v>15058</v>
      </c>
      <c r="G6182" s="831"/>
      <c r="H6182" s="831">
        <v>4.0762518999999999</v>
      </c>
      <c r="I6182" s="831"/>
      <c r="J6182" s="832">
        <v>4.1577999999999999</v>
      </c>
      <c r="K6182" s="832"/>
      <c r="L6182" s="833"/>
    </row>
    <row r="6183" spans="1:12" ht="24" customHeight="1">
      <c r="A6183" s="664" t="s">
        <v>14073</v>
      </c>
      <c r="B6183" s="660" t="s">
        <v>14145</v>
      </c>
      <c r="C6183" s="659" t="s">
        <v>7</v>
      </c>
      <c r="D6183" s="659" t="s">
        <v>11601</v>
      </c>
      <c r="E6183" s="661" t="s">
        <v>26</v>
      </c>
      <c r="F6183" s="831" t="s">
        <v>15057</v>
      </c>
      <c r="G6183" s="831"/>
      <c r="H6183" s="831">
        <v>4.0762518999999999</v>
      </c>
      <c r="I6183" s="831"/>
      <c r="J6183" s="832">
        <v>1.5489999999999999</v>
      </c>
      <c r="K6183" s="832"/>
      <c r="L6183" s="833"/>
    </row>
    <row r="6184" spans="1:12" ht="24" customHeight="1">
      <c r="A6184" s="664" t="s">
        <v>14073</v>
      </c>
      <c r="B6184" s="660" t="s">
        <v>14214</v>
      </c>
      <c r="C6184" s="659" t="s">
        <v>7</v>
      </c>
      <c r="D6184" s="659" t="s">
        <v>11569</v>
      </c>
      <c r="E6184" s="661" t="s">
        <v>26</v>
      </c>
      <c r="F6184" s="831" t="s">
        <v>15202</v>
      </c>
      <c r="G6184" s="831"/>
      <c r="H6184" s="831">
        <v>1.5021452</v>
      </c>
      <c r="I6184" s="831"/>
      <c r="J6184" s="832">
        <v>0.99139999999999995</v>
      </c>
      <c r="K6184" s="832"/>
      <c r="L6184" s="833"/>
    </row>
    <row r="6185" spans="1:12" ht="24" customHeight="1">
      <c r="A6185" s="664" t="s">
        <v>14073</v>
      </c>
      <c r="B6185" s="660" t="s">
        <v>14213</v>
      </c>
      <c r="C6185" s="659" t="s">
        <v>7</v>
      </c>
      <c r="D6185" s="659" t="s">
        <v>11595</v>
      </c>
      <c r="E6185" s="661" t="s">
        <v>26</v>
      </c>
      <c r="F6185" s="831" t="s">
        <v>15028</v>
      </c>
      <c r="G6185" s="831"/>
      <c r="H6185" s="831">
        <v>1.5021452</v>
      </c>
      <c r="I6185" s="831"/>
      <c r="J6185" s="832">
        <v>1.4999999999999999E-2</v>
      </c>
      <c r="K6185" s="832"/>
      <c r="L6185" s="833"/>
    </row>
    <row r="6186" spans="1:12" ht="24" customHeight="1">
      <c r="A6186" s="664" t="s">
        <v>14073</v>
      </c>
      <c r="B6186" s="660" t="s">
        <v>14102</v>
      </c>
      <c r="C6186" s="659" t="s">
        <v>7</v>
      </c>
      <c r="D6186" s="659" t="s">
        <v>11571</v>
      </c>
      <c r="E6186" s="661" t="s">
        <v>26</v>
      </c>
      <c r="F6186" s="831" t="s">
        <v>15001</v>
      </c>
      <c r="G6186" s="831"/>
      <c r="H6186" s="831">
        <v>6.2088802999999997</v>
      </c>
      <c r="I6186" s="831"/>
      <c r="J6186" s="832">
        <v>5.9604999999999997</v>
      </c>
      <c r="K6186" s="832"/>
      <c r="L6186" s="833"/>
    </row>
    <row r="6187" spans="1:12" ht="24" customHeight="1">
      <c r="A6187" s="664" t="s">
        <v>14073</v>
      </c>
      <c r="B6187" s="660" t="s">
        <v>14099</v>
      </c>
      <c r="C6187" s="659" t="s">
        <v>7</v>
      </c>
      <c r="D6187" s="659" t="s">
        <v>11597</v>
      </c>
      <c r="E6187" s="661" t="s">
        <v>26</v>
      </c>
      <c r="F6187" s="831" t="s">
        <v>15000</v>
      </c>
      <c r="G6187" s="831"/>
      <c r="H6187" s="831">
        <v>6.2088802999999997</v>
      </c>
      <c r="I6187" s="831"/>
      <c r="J6187" s="832">
        <v>3.1044</v>
      </c>
      <c r="K6187" s="832"/>
      <c r="L6187" s="833"/>
    </row>
    <row r="6188" spans="1:12" ht="17.100000000000001" customHeight="1">
      <c r="A6188" s="645"/>
      <c r="B6188" s="643"/>
      <c r="C6188" s="643"/>
      <c r="D6188" s="643"/>
      <c r="E6188" s="643"/>
      <c r="F6188" s="643"/>
      <c r="G6188" s="643"/>
      <c r="H6188" s="643"/>
      <c r="I6188" s="643"/>
      <c r="J6188" s="643" t="s">
        <v>14990</v>
      </c>
      <c r="K6188" s="643"/>
      <c r="L6188" s="646" t="s">
        <v>15261</v>
      </c>
    </row>
    <row r="6189" spans="1:12">
      <c r="A6189" s="827" t="s">
        <v>14092</v>
      </c>
      <c r="B6189" s="828"/>
      <c r="C6189" s="828"/>
      <c r="D6189" s="828"/>
      <c r="E6189" s="828"/>
      <c r="F6189" s="828"/>
      <c r="G6189" s="828"/>
      <c r="H6189" s="828"/>
      <c r="I6189" s="641"/>
      <c r="J6189" s="641"/>
      <c r="K6189" s="641"/>
      <c r="L6189" s="642"/>
    </row>
    <row r="6190" spans="1:12" ht="17.100000000000001" customHeight="1">
      <c r="A6190" s="640" t="s">
        <v>14994</v>
      </c>
      <c r="B6190" s="643" t="s">
        <v>14089</v>
      </c>
      <c r="C6190" s="641" t="s">
        <v>14088</v>
      </c>
      <c r="D6190" s="641" t="s">
        <v>14087</v>
      </c>
      <c r="E6190" s="644" t="s">
        <v>14085</v>
      </c>
      <c r="F6190" s="829" t="s">
        <v>14083</v>
      </c>
      <c r="G6190" s="829"/>
      <c r="H6190" s="829" t="s">
        <v>14993</v>
      </c>
      <c r="I6190" s="829"/>
      <c r="J6190" s="829" t="s">
        <v>14082</v>
      </c>
      <c r="K6190" s="829"/>
      <c r="L6190" s="830"/>
    </row>
    <row r="6191" spans="1:12" ht="24" customHeight="1">
      <c r="A6191" s="664" t="s">
        <v>14073</v>
      </c>
      <c r="B6191" s="660" t="s">
        <v>14144</v>
      </c>
      <c r="C6191" s="659" t="s">
        <v>7</v>
      </c>
      <c r="D6191" s="659" t="s">
        <v>10168</v>
      </c>
      <c r="E6191" s="661" t="s">
        <v>26</v>
      </c>
      <c r="F6191" s="831" t="s">
        <v>15055</v>
      </c>
      <c r="G6191" s="831"/>
      <c r="H6191" s="831">
        <v>4.1333723000000004</v>
      </c>
      <c r="I6191" s="831"/>
      <c r="J6191" s="832">
        <v>21.369499999999999</v>
      </c>
      <c r="K6191" s="832"/>
      <c r="L6191" s="833"/>
    </row>
    <row r="6192" spans="1:12" ht="24" customHeight="1">
      <c r="A6192" s="664" t="s">
        <v>14073</v>
      </c>
      <c r="B6192" s="660" t="s">
        <v>14231</v>
      </c>
      <c r="C6192" s="659" t="s">
        <v>7</v>
      </c>
      <c r="D6192" s="659" t="s">
        <v>14045</v>
      </c>
      <c r="E6192" s="661" t="s">
        <v>26</v>
      </c>
      <c r="F6192" s="831" t="s">
        <v>15195</v>
      </c>
      <c r="G6192" s="831"/>
      <c r="H6192" s="831">
        <v>1.5098334</v>
      </c>
      <c r="I6192" s="831"/>
      <c r="J6192" s="832">
        <v>7.2472000000000003</v>
      </c>
      <c r="K6192" s="832"/>
      <c r="L6192" s="833"/>
    </row>
    <row r="6193" spans="1:12" ht="24" customHeight="1">
      <c r="A6193" s="664" t="s">
        <v>14073</v>
      </c>
      <c r="B6193" s="660" t="s">
        <v>14210</v>
      </c>
      <c r="C6193" s="659" t="s">
        <v>7</v>
      </c>
      <c r="D6193" s="659" t="s">
        <v>6795</v>
      </c>
      <c r="E6193" s="661" t="s">
        <v>26</v>
      </c>
      <c r="F6193" s="831" t="s">
        <v>14998</v>
      </c>
      <c r="G6193" s="831"/>
      <c r="H6193" s="831">
        <v>6.2958850999999996</v>
      </c>
      <c r="I6193" s="831"/>
      <c r="J6193" s="832">
        <v>43.756399999999999</v>
      </c>
      <c r="K6193" s="832"/>
      <c r="L6193" s="833"/>
    </row>
    <row r="6194" spans="1:12" ht="17.100000000000001" customHeight="1">
      <c r="A6194" s="645"/>
      <c r="B6194" s="643"/>
      <c r="C6194" s="643"/>
      <c r="D6194" s="643"/>
      <c r="E6194" s="643"/>
      <c r="F6194" s="643"/>
      <c r="G6194" s="643"/>
      <c r="H6194" s="643"/>
      <c r="I6194" s="643"/>
      <c r="J6194" s="643" t="s">
        <v>14990</v>
      </c>
      <c r="K6194" s="643"/>
      <c r="L6194" s="646" t="s">
        <v>15260</v>
      </c>
    </row>
    <row r="6195" spans="1:12">
      <c r="A6195" s="827" t="s">
        <v>14071</v>
      </c>
      <c r="B6195" s="828"/>
      <c r="C6195" s="828"/>
      <c r="D6195" s="828"/>
      <c r="E6195" s="828"/>
      <c r="F6195" s="828"/>
      <c r="G6195" s="828"/>
      <c r="H6195" s="828"/>
      <c r="I6195" s="641"/>
      <c r="J6195" s="641"/>
      <c r="K6195" s="641"/>
      <c r="L6195" s="642"/>
    </row>
    <row r="6196" spans="1:12" ht="17.100000000000001" customHeight="1">
      <c r="A6196" s="640" t="s">
        <v>14994</v>
      </c>
      <c r="B6196" s="643" t="s">
        <v>14089</v>
      </c>
      <c r="C6196" s="641" t="s">
        <v>14088</v>
      </c>
      <c r="D6196" s="641" t="s">
        <v>14087</v>
      </c>
      <c r="E6196" s="644" t="s">
        <v>14085</v>
      </c>
      <c r="F6196" s="829" t="s">
        <v>14083</v>
      </c>
      <c r="G6196" s="829"/>
      <c r="H6196" s="829" t="s">
        <v>14993</v>
      </c>
      <c r="I6196" s="829"/>
      <c r="J6196" s="829" t="s">
        <v>14082</v>
      </c>
      <c r="K6196" s="829"/>
      <c r="L6196" s="830"/>
    </row>
    <row r="6197" spans="1:12" ht="24" customHeight="1">
      <c r="A6197" s="664" t="s">
        <v>14073</v>
      </c>
      <c r="B6197" s="660" t="s">
        <v>14313</v>
      </c>
      <c r="C6197" s="659" t="s">
        <v>7</v>
      </c>
      <c r="D6197" s="659" t="s">
        <v>5893</v>
      </c>
      <c r="E6197" s="661" t="s">
        <v>21</v>
      </c>
      <c r="F6197" s="831" t="s">
        <v>15181</v>
      </c>
      <c r="G6197" s="831"/>
      <c r="H6197" s="831">
        <v>241.0773701</v>
      </c>
      <c r="I6197" s="831"/>
      <c r="J6197" s="832">
        <v>118.1279</v>
      </c>
      <c r="K6197" s="832"/>
      <c r="L6197" s="833"/>
    </row>
    <row r="6198" spans="1:12" ht="24" customHeight="1">
      <c r="A6198" s="664" t="s">
        <v>14073</v>
      </c>
      <c r="B6198" s="660" t="s">
        <v>14256</v>
      </c>
      <c r="C6198" s="659" t="s">
        <v>7</v>
      </c>
      <c r="D6198" s="659" t="s">
        <v>5513</v>
      </c>
      <c r="E6198" s="661" t="s">
        <v>14118</v>
      </c>
      <c r="F6198" s="831" t="s">
        <v>15180</v>
      </c>
      <c r="G6198" s="831"/>
      <c r="H6198" s="831">
        <v>0.93968790000000002</v>
      </c>
      <c r="I6198" s="831"/>
      <c r="J6198" s="832">
        <v>58.730499999999999</v>
      </c>
      <c r="K6198" s="832"/>
      <c r="L6198" s="833"/>
    </row>
    <row r="6199" spans="1:12" ht="24" customHeight="1">
      <c r="A6199" s="664" t="s">
        <v>14073</v>
      </c>
      <c r="B6199" s="660" t="s">
        <v>14312</v>
      </c>
      <c r="C6199" s="659" t="s">
        <v>7</v>
      </c>
      <c r="D6199" s="659" t="s">
        <v>6782</v>
      </c>
      <c r="E6199" s="661" t="s">
        <v>14118</v>
      </c>
      <c r="F6199" s="831" t="s">
        <v>15179</v>
      </c>
      <c r="G6199" s="831"/>
      <c r="H6199" s="831">
        <v>0.65732970000000002</v>
      </c>
      <c r="I6199" s="831"/>
      <c r="J6199" s="832">
        <v>52.586399999999998</v>
      </c>
      <c r="K6199" s="832"/>
      <c r="L6199" s="833"/>
    </row>
    <row r="6200" spans="1:12" ht="24" customHeight="1">
      <c r="A6200" s="664" t="s">
        <v>14073</v>
      </c>
      <c r="B6200" s="660" t="s">
        <v>14107</v>
      </c>
      <c r="C6200" s="659" t="s">
        <v>7</v>
      </c>
      <c r="D6200" s="659" t="s">
        <v>6262</v>
      </c>
      <c r="E6200" s="661" t="s">
        <v>14106</v>
      </c>
      <c r="F6200" s="831" t="s">
        <v>15186</v>
      </c>
      <c r="G6200" s="831"/>
      <c r="H6200" s="831">
        <v>1.9482710999999999</v>
      </c>
      <c r="I6200" s="831"/>
      <c r="J6200" s="832">
        <v>1.5781000000000001</v>
      </c>
      <c r="K6200" s="832"/>
      <c r="L6200" s="833"/>
    </row>
    <row r="6201" spans="1:12" ht="17.100000000000001" customHeight="1">
      <c r="A6201" s="645"/>
      <c r="B6201" s="643"/>
      <c r="C6201" s="643"/>
      <c r="D6201" s="643"/>
      <c r="E6201" s="643"/>
      <c r="F6201" s="643"/>
      <c r="G6201" s="643"/>
      <c r="H6201" s="643"/>
      <c r="I6201" s="643"/>
      <c r="J6201" s="643" t="s">
        <v>14990</v>
      </c>
      <c r="K6201" s="643"/>
      <c r="L6201" s="646" t="s">
        <v>15259</v>
      </c>
    </row>
    <row r="6202" spans="1:12">
      <c r="A6202" s="827" t="s">
        <v>14094</v>
      </c>
      <c r="B6202" s="828"/>
      <c r="C6202" s="828"/>
      <c r="D6202" s="828"/>
      <c r="E6202" s="828"/>
      <c r="F6202" s="828"/>
      <c r="G6202" s="828"/>
      <c r="H6202" s="828"/>
      <c r="I6202" s="641"/>
      <c r="J6202" s="641"/>
      <c r="K6202" s="641"/>
      <c r="L6202" s="642"/>
    </row>
    <row r="6203" spans="1:12" ht="17.100000000000001" customHeight="1">
      <c r="A6203" s="640" t="s">
        <v>14994</v>
      </c>
      <c r="B6203" s="643" t="s">
        <v>14089</v>
      </c>
      <c r="C6203" s="641" t="s">
        <v>14088</v>
      </c>
      <c r="D6203" s="641" t="s">
        <v>14087</v>
      </c>
      <c r="E6203" s="644" t="s">
        <v>14085</v>
      </c>
      <c r="F6203" s="829" t="s">
        <v>14083</v>
      </c>
      <c r="G6203" s="829"/>
      <c r="H6203" s="829" t="s">
        <v>14993</v>
      </c>
      <c r="I6203" s="829"/>
      <c r="J6203" s="829" t="s">
        <v>14082</v>
      </c>
      <c r="K6203" s="829"/>
      <c r="L6203" s="830"/>
    </row>
    <row r="6204" spans="1:12" ht="24" customHeight="1">
      <c r="A6204" s="664" t="s">
        <v>14073</v>
      </c>
      <c r="B6204" s="660" t="s">
        <v>14095</v>
      </c>
      <c r="C6204" s="659" t="s">
        <v>7</v>
      </c>
      <c r="D6204" s="659" t="s">
        <v>11736</v>
      </c>
      <c r="E6204" s="661" t="s">
        <v>26</v>
      </c>
      <c r="F6204" s="831" t="s">
        <v>14996</v>
      </c>
      <c r="G6204" s="831"/>
      <c r="H6204" s="831">
        <v>11.7872775</v>
      </c>
      <c r="I6204" s="831"/>
      <c r="J6204" s="832">
        <v>8.3689999999999998</v>
      </c>
      <c r="K6204" s="832"/>
      <c r="L6204" s="833"/>
    </row>
    <row r="6205" spans="1:12" ht="17.100000000000001" customHeight="1">
      <c r="A6205" s="645"/>
      <c r="B6205" s="643"/>
      <c r="C6205" s="643"/>
      <c r="D6205" s="643"/>
      <c r="E6205" s="643"/>
      <c r="F6205" s="643"/>
      <c r="G6205" s="643"/>
      <c r="H6205" s="643"/>
      <c r="I6205" s="643"/>
      <c r="J6205" s="643" t="s">
        <v>14990</v>
      </c>
      <c r="K6205" s="643"/>
      <c r="L6205" s="646" t="s">
        <v>15258</v>
      </c>
    </row>
    <row r="6206" spans="1:12">
      <c r="A6206" s="827" t="s">
        <v>14096</v>
      </c>
      <c r="B6206" s="828"/>
      <c r="C6206" s="828"/>
      <c r="D6206" s="828"/>
      <c r="E6206" s="828"/>
      <c r="F6206" s="828"/>
      <c r="G6206" s="828"/>
      <c r="H6206" s="828"/>
      <c r="I6206" s="641"/>
      <c r="J6206" s="641"/>
      <c r="K6206" s="641"/>
      <c r="L6206" s="642"/>
    </row>
    <row r="6207" spans="1:12" ht="17.100000000000001" customHeight="1">
      <c r="A6207" s="640" t="s">
        <v>14994</v>
      </c>
      <c r="B6207" s="643" t="s">
        <v>14089</v>
      </c>
      <c r="C6207" s="641" t="s">
        <v>14088</v>
      </c>
      <c r="D6207" s="641" t="s">
        <v>14087</v>
      </c>
      <c r="E6207" s="644" t="s">
        <v>14085</v>
      </c>
      <c r="F6207" s="829" t="s">
        <v>14083</v>
      </c>
      <c r="G6207" s="829"/>
      <c r="H6207" s="829" t="s">
        <v>14993</v>
      </c>
      <c r="I6207" s="829"/>
      <c r="J6207" s="829" t="s">
        <v>14082</v>
      </c>
      <c r="K6207" s="829"/>
      <c r="L6207" s="830"/>
    </row>
    <row r="6208" spans="1:12" ht="24" customHeight="1">
      <c r="A6208" s="664" t="s">
        <v>14073</v>
      </c>
      <c r="B6208" s="660" t="s">
        <v>14097</v>
      </c>
      <c r="C6208" s="659" t="s">
        <v>7</v>
      </c>
      <c r="D6208" s="659" t="s">
        <v>11676</v>
      </c>
      <c r="E6208" s="661" t="s">
        <v>26</v>
      </c>
      <c r="F6208" s="831" t="s">
        <v>14995</v>
      </c>
      <c r="G6208" s="831"/>
      <c r="H6208" s="831">
        <v>11.7872775</v>
      </c>
      <c r="I6208" s="831"/>
      <c r="J6208" s="832">
        <v>0.82509999999999994</v>
      </c>
      <c r="K6208" s="832"/>
      <c r="L6208" s="833"/>
    </row>
    <row r="6209" spans="1:12" ht="17.100000000000001" customHeight="1">
      <c r="A6209" s="645"/>
      <c r="B6209" s="643"/>
      <c r="C6209" s="643"/>
      <c r="D6209" s="643"/>
      <c r="E6209" s="643"/>
      <c r="F6209" s="643"/>
      <c r="G6209" s="643"/>
      <c r="H6209" s="643"/>
      <c r="I6209" s="643"/>
      <c r="J6209" s="643" t="s">
        <v>14990</v>
      </c>
      <c r="K6209" s="643"/>
      <c r="L6209" s="646" t="s">
        <v>15249</v>
      </c>
    </row>
    <row r="6210" spans="1:12">
      <c r="A6210" s="827" t="s">
        <v>14100</v>
      </c>
      <c r="B6210" s="828"/>
      <c r="C6210" s="828"/>
      <c r="D6210" s="828"/>
      <c r="E6210" s="828"/>
      <c r="F6210" s="828"/>
      <c r="G6210" s="828"/>
      <c r="H6210" s="828"/>
      <c r="I6210" s="641"/>
      <c r="J6210" s="641"/>
      <c r="K6210" s="641"/>
      <c r="L6210" s="642"/>
    </row>
    <row r="6211" spans="1:12" ht="17.100000000000001" customHeight="1">
      <c r="A6211" s="640" t="s">
        <v>14994</v>
      </c>
      <c r="B6211" s="643" t="s">
        <v>14089</v>
      </c>
      <c r="C6211" s="641" t="s">
        <v>14088</v>
      </c>
      <c r="D6211" s="641" t="s">
        <v>14087</v>
      </c>
      <c r="E6211" s="644" t="s">
        <v>14085</v>
      </c>
      <c r="F6211" s="829" t="s">
        <v>14083</v>
      </c>
      <c r="G6211" s="829"/>
      <c r="H6211" s="829" t="s">
        <v>14993</v>
      </c>
      <c r="I6211" s="829"/>
      <c r="J6211" s="829" t="s">
        <v>14082</v>
      </c>
      <c r="K6211" s="829"/>
      <c r="L6211" s="830"/>
    </row>
    <row r="6212" spans="1:12" ht="24" customHeight="1">
      <c r="A6212" s="664" t="s">
        <v>14073</v>
      </c>
      <c r="B6212" s="660" t="s">
        <v>14103</v>
      </c>
      <c r="C6212" s="659" t="s">
        <v>7</v>
      </c>
      <c r="D6212" s="659" t="s">
        <v>11501</v>
      </c>
      <c r="E6212" s="661" t="s">
        <v>26</v>
      </c>
      <c r="F6212" s="831" t="s">
        <v>14992</v>
      </c>
      <c r="G6212" s="831"/>
      <c r="H6212" s="831">
        <v>11.7872775</v>
      </c>
      <c r="I6212" s="831"/>
      <c r="J6212" s="832">
        <v>25.931999999999999</v>
      </c>
      <c r="K6212" s="832"/>
      <c r="L6212" s="833"/>
    </row>
    <row r="6213" spans="1:12" ht="24" customHeight="1">
      <c r="A6213" s="664" t="s">
        <v>14073</v>
      </c>
      <c r="B6213" s="660" t="s">
        <v>14101</v>
      </c>
      <c r="C6213" s="659" t="s">
        <v>7</v>
      </c>
      <c r="D6213" s="659" t="s">
        <v>11582</v>
      </c>
      <c r="E6213" s="661" t="s">
        <v>26</v>
      </c>
      <c r="F6213" s="831" t="s">
        <v>14991</v>
      </c>
      <c r="G6213" s="831"/>
      <c r="H6213" s="831">
        <v>11.7872775</v>
      </c>
      <c r="I6213" s="831"/>
      <c r="J6213" s="832">
        <v>4.1254999999999997</v>
      </c>
      <c r="K6213" s="832"/>
      <c r="L6213" s="833"/>
    </row>
    <row r="6214" spans="1:12" ht="17.100000000000001" customHeight="1">
      <c r="A6214" s="645"/>
      <c r="B6214" s="643"/>
      <c r="C6214" s="643"/>
      <c r="D6214" s="643"/>
      <c r="E6214" s="643"/>
      <c r="F6214" s="643"/>
      <c r="G6214" s="643"/>
      <c r="H6214" s="643"/>
      <c r="I6214" s="643"/>
      <c r="J6214" s="643" t="s">
        <v>14990</v>
      </c>
      <c r="K6214" s="643"/>
      <c r="L6214" s="646" t="s">
        <v>15257</v>
      </c>
    </row>
    <row r="6215" spans="1:12" ht="17.100000000000001" customHeight="1">
      <c r="A6215" s="640" t="s">
        <v>14988</v>
      </c>
      <c r="B6215" s="641"/>
      <c r="C6215" s="641"/>
      <c r="D6215" s="641"/>
      <c r="E6215" s="641"/>
      <c r="F6215" s="641"/>
      <c r="G6215" s="641"/>
      <c r="H6215" s="641"/>
      <c r="I6215" s="641"/>
      <c r="J6215" s="641"/>
      <c r="K6215" s="641"/>
      <c r="L6215" s="642"/>
    </row>
    <row r="6216" spans="1:12" ht="17.100000000000001" customHeight="1">
      <c r="A6216" s="645"/>
      <c r="B6216" s="643"/>
      <c r="C6216" s="643"/>
      <c r="D6216" s="643"/>
      <c r="E6216" s="643"/>
      <c r="F6216" s="643"/>
      <c r="G6216" s="643"/>
      <c r="H6216" s="643"/>
      <c r="I6216" s="643"/>
      <c r="J6216" s="643" t="s">
        <v>14987</v>
      </c>
      <c r="K6216" s="643"/>
      <c r="L6216" s="646" t="s">
        <v>15256</v>
      </c>
    </row>
    <row r="6217" spans="1:12" ht="17.100000000000001" customHeight="1">
      <c r="A6217" s="645"/>
      <c r="B6217" s="643"/>
      <c r="C6217" s="643"/>
      <c r="D6217" s="643"/>
      <c r="E6217" s="643"/>
      <c r="F6217" s="643"/>
      <c r="G6217" s="643"/>
      <c r="H6217" s="643"/>
      <c r="I6217" s="643"/>
      <c r="J6217" s="643" t="s">
        <v>14985</v>
      </c>
      <c r="K6217" s="643" t="s">
        <v>14984</v>
      </c>
      <c r="L6217" s="646" t="s">
        <v>15255</v>
      </c>
    </row>
    <row r="6218" spans="1:12" ht="17.100000000000001" customHeight="1">
      <c r="A6218" s="645"/>
      <c r="B6218" s="643"/>
      <c r="C6218" s="643"/>
      <c r="D6218" s="643"/>
      <c r="E6218" s="643"/>
      <c r="F6218" s="643"/>
      <c r="G6218" s="643"/>
      <c r="H6218" s="643"/>
      <c r="I6218" s="643"/>
      <c r="J6218" s="643" t="s">
        <v>14982</v>
      </c>
      <c r="K6218" s="643"/>
      <c r="L6218" s="646" t="s">
        <v>15254</v>
      </c>
    </row>
    <row r="6219" spans="1:12" ht="17.100000000000001" customHeight="1">
      <c r="A6219" s="645"/>
      <c r="B6219" s="643"/>
      <c r="C6219" s="643"/>
      <c r="D6219" s="643"/>
      <c r="E6219" s="643"/>
      <c r="F6219" s="643"/>
      <c r="G6219" s="643"/>
      <c r="H6219" s="643"/>
      <c r="I6219" s="643"/>
      <c r="J6219" s="643" t="s">
        <v>14980</v>
      </c>
      <c r="K6219" s="643" t="s">
        <v>14873</v>
      </c>
      <c r="L6219" s="646" t="s">
        <v>15253</v>
      </c>
    </row>
    <row r="6220" spans="1:12" ht="17.100000000000001" customHeight="1">
      <c r="A6220" s="645"/>
      <c r="B6220" s="643"/>
      <c r="C6220" s="643"/>
      <c r="D6220" s="643"/>
      <c r="E6220" s="643"/>
      <c r="F6220" s="643"/>
      <c r="G6220" s="643"/>
      <c r="H6220" s="643"/>
      <c r="I6220" s="643"/>
      <c r="J6220" s="643" t="s">
        <v>14978</v>
      </c>
      <c r="K6220" s="643"/>
      <c r="L6220" s="646" t="s">
        <v>15252</v>
      </c>
    </row>
    <row r="6221" spans="1:12" ht="30" customHeight="1">
      <c r="A6221" s="647"/>
      <c r="B6221" s="644"/>
      <c r="C6221" s="644"/>
      <c r="D6221" s="644"/>
      <c r="E6221" s="644"/>
      <c r="F6221" s="644"/>
      <c r="G6221" s="644"/>
      <c r="H6221" s="644"/>
      <c r="I6221" s="644"/>
      <c r="J6221" s="644"/>
      <c r="K6221" s="644"/>
      <c r="L6221" s="648"/>
    </row>
    <row r="6222" spans="1:12" ht="36" customHeight="1">
      <c r="A6222" s="662" t="s">
        <v>15251</v>
      </c>
      <c r="B6222" s="657" t="s">
        <v>14406</v>
      </c>
      <c r="C6222" s="656" t="s">
        <v>7</v>
      </c>
      <c r="D6222" s="656" t="s">
        <v>3320</v>
      </c>
      <c r="E6222" s="658" t="s">
        <v>49</v>
      </c>
      <c r="F6222" s="657"/>
      <c r="G6222" s="657"/>
      <c r="H6222" s="657"/>
      <c r="I6222" s="657"/>
      <c r="J6222" s="657"/>
      <c r="K6222" s="657"/>
      <c r="L6222" s="663"/>
    </row>
    <row r="6223" spans="1:12">
      <c r="A6223" s="827" t="s">
        <v>14098</v>
      </c>
      <c r="B6223" s="828"/>
      <c r="C6223" s="828"/>
      <c r="D6223" s="828"/>
      <c r="E6223" s="828"/>
      <c r="F6223" s="828"/>
      <c r="G6223" s="828"/>
      <c r="H6223" s="828"/>
      <c r="I6223" s="641"/>
      <c r="J6223" s="641"/>
      <c r="K6223" s="641"/>
      <c r="L6223" s="642"/>
    </row>
    <row r="6224" spans="1:12" ht="17.100000000000001" customHeight="1">
      <c r="A6224" s="640" t="s">
        <v>14994</v>
      </c>
      <c r="B6224" s="643" t="s">
        <v>14089</v>
      </c>
      <c r="C6224" s="641" t="s">
        <v>14088</v>
      </c>
      <c r="D6224" s="641" t="s">
        <v>14087</v>
      </c>
      <c r="E6224" s="644" t="s">
        <v>14085</v>
      </c>
      <c r="F6224" s="829" t="s">
        <v>14083</v>
      </c>
      <c r="G6224" s="829"/>
      <c r="H6224" s="829" t="s">
        <v>14993</v>
      </c>
      <c r="I6224" s="829"/>
      <c r="J6224" s="829" t="s">
        <v>14082</v>
      </c>
      <c r="K6224" s="829"/>
      <c r="L6224" s="830"/>
    </row>
    <row r="6225" spans="1:12" ht="24" customHeight="1">
      <c r="A6225" s="664" t="s">
        <v>14073</v>
      </c>
      <c r="B6225" s="660" t="s">
        <v>14281</v>
      </c>
      <c r="C6225" s="659" t="s">
        <v>7</v>
      </c>
      <c r="D6225" s="659" t="s">
        <v>11562</v>
      </c>
      <c r="E6225" s="661" t="s">
        <v>26</v>
      </c>
      <c r="F6225" s="831" t="s">
        <v>15044</v>
      </c>
      <c r="G6225" s="831"/>
      <c r="H6225" s="831">
        <v>1.2759119000000001</v>
      </c>
      <c r="I6225" s="831"/>
      <c r="J6225" s="832">
        <v>1.1866000000000001</v>
      </c>
      <c r="K6225" s="832"/>
      <c r="L6225" s="833"/>
    </row>
    <row r="6226" spans="1:12" ht="24" customHeight="1">
      <c r="A6226" s="664" t="s">
        <v>14073</v>
      </c>
      <c r="B6226" s="660" t="s">
        <v>14280</v>
      </c>
      <c r="C6226" s="659" t="s">
        <v>7</v>
      </c>
      <c r="D6226" s="659" t="s">
        <v>11588</v>
      </c>
      <c r="E6226" s="661" t="s">
        <v>26</v>
      </c>
      <c r="F6226" s="831" t="s">
        <v>15043</v>
      </c>
      <c r="G6226" s="831"/>
      <c r="H6226" s="831">
        <v>1.2759119000000001</v>
      </c>
      <c r="I6226" s="831"/>
      <c r="J6226" s="832">
        <v>0.70179999999999998</v>
      </c>
      <c r="K6226" s="832"/>
      <c r="L6226" s="833"/>
    </row>
    <row r="6227" spans="1:12" ht="17.100000000000001" customHeight="1">
      <c r="A6227" s="645"/>
      <c r="B6227" s="643"/>
      <c r="C6227" s="643"/>
      <c r="D6227" s="643"/>
      <c r="E6227" s="643"/>
      <c r="F6227" s="643"/>
      <c r="G6227" s="643"/>
      <c r="H6227" s="643"/>
      <c r="I6227" s="643"/>
      <c r="J6227" s="643" t="s">
        <v>14990</v>
      </c>
      <c r="K6227" s="643"/>
      <c r="L6227" s="646" t="s">
        <v>15123</v>
      </c>
    </row>
    <row r="6228" spans="1:12">
      <c r="A6228" s="827" t="s">
        <v>14092</v>
      </c>
      <c r="B6228" s="828"/>
      <c r="C6228" s="828"/>
      <c r="D6228" s="828"/>
      <c r="E6228" s="828"/>
      <c r="F6228" s="828"/>
      <c r="G6228" s="828"/>
      <c r="H6228" s="828"/>
      <c r="I6228" s="641"/>
      <c r="J6228" s="641"/>
      <c r="K6228" s="641"/>
      <c r="L6228" s="642"/>
    </row>
    <row r="6229" spans="1:12" ht="17.100000000000001" customHeight="1">
      <c r="A6229" s="640" t="s">
        <v>14994</v>
      </c>
      <c r="B6229" s="643" t="s">
        <v>14089</v>
      </c>
      <c r="C6229" s="641" t="s">
        <v>14088</v>
      </c>
      <c r="D6229" s="641" t="s">
        <v>14087</v>
      </c>
      <c r="E6229" s="644" t="s">
        <v>14085</v>
      </c>
      <c r="F6229" s="829" t="s">
        <v>14083</v>
      </c>
      <c r="G6229" s="829"/>
      <c r="H6229" s="829" t="s">
        <v>14993</v>
      </c>
      <c r="I6229" s="829"/>
      <c r="J6229" s="829" t="s">
        <v>14082</v>
      </c>
      <c r="K6229" s="829"/>
      <c r="L6229" s="830"/>
    </row>
    <row r="6230" spans="1:12" ht="24" customHeight="1">
      <c r="A6230" s="664" t="s">
        <v>14073</v>
      </c>
      <c r="B6230" s="660" t="s">
        <v>14292</v>
      </c>
      <c r="C6230" s="659" t="s">
        <v>7</v>
      </c>
      <c r="D6230" s="659" t="s">
        <v>5474</v>
      </c>
      <c r="E6230" s="661" t="s">
        <v>26</v>
      </c>
      <c r="F6230" s="831" t="s">
        <v>15041</v>
      </c>
      <c r="G6230" s="831"/>
      <c r="H6230" s="831">
        <v>0.65471330000000005</v>
      </c>
      <c r="I6230" s="831"/>
      <c r="J6230" s="832">
        <v>3.3062999999999998</v>
      </c>
      <c r="K6230" s="832"/>
      <c r="L6230" s="833"/>
    </row>
    <row r="6231" spans="1:12" ht="24" customHeight="1">
      <c r="A6231" s="664" t="s">
        <v>14073</v>
      </c>
      <c r="B6231" s="660" t="s">
        <v>14282</v>
      </c>
      <c r="C6231" s="659" t="s">
        <v>7</v>
      </c>
      <c r="D6231" s="659" t="s">
        <v>6139</v>
      </c>
      <c r="E6231" s="661" t="s">
        <v>26</v>
      </c>
      <c r="F6231" s="831" t="s">
        <v>15040</v>
      </c>
      <c r="G6231" s="831"/>
      <c r="H6231" s="831">
        <v>0.65471330000000005</v>
      </c>
      <c r="I6231" s="831"/>
      <c r="J6231" s="832">
        <v>4.7073999999999998</v>
      </c>
      <c r="K6231" s="832"/>
      <c r="L6231" s="833"/>
    </row>
    <row r="6232" spans="1:12" ht="17.100000000000001" customHeight="1">
      <c r="A6232" s="645"/>
      <c r="B6232" s="643"/>
      <c r="C6232" s="643"/>
      <c r="D6232" s="643"/>
      <c r="E6232" s="643"/>
      <c r="F6232" s="643"/>
      <c r="G6232" s="643"/>
      <c r="H6232" s="643"/>
      <c r="I6232" s="643"/>
      <c r="J6232" s="643" t="s">
        <v>14990</v>
      </c>
      <c r="K6232" s="643"/>
      <c r="L6232" s="646" t="s">
        <v>15122</v>
      </c>
    </row>
    <row r="6233" spans="1:12">
      <c r="A6233" s="827" t="s">
        <v>14071</v>
      </c>
      <c r="B6233" s="828"/>
      <c r="C6233" s="828"/>
      <c r="D6233" s="828"/>
      <c r="E6233" s="828"/>
      <c r="F6233" s="828"/>
      <c r="G6233" s="828"/>
      <c r="H6233" s="828"/>
      <c r="I6233" s="641"/>
      <c r="J6233" s="641"/>
      <c r="K6233" s="641"/>
      <c r="L6233" s="642"/>
    </row>
    <row r="6234" spans="1:12" ht="17.100000000000001" customHeight="1">
      <c r="A6234" s="640" t="s">
        <v>14994</v>
      </c>
      <c r="B6234" s="643" t="s">
        <v>14089</v>
      </c>
      <c r="C6234" s="641" t="s">
        <v>14088</v>
      </c>
      <c r="D6234" s="641" t="s">
        <v>14087</v>
      </c>
      <c r="E6234" s="644" t="s">
        <v>14085</v>
      </c>
      <c r="F6234" s="829" t="s">
        <v>14083</v>
      </c>
      <c r="G6234" s="829"/>
      <c r="H6234" s="829" t="s">
        <v>14993</v>
      </c>
      <c r="I6234" s="829"/>
      <c r="J6234" s="829" t="s">
        <v>14082</v>
      </c>
      <c r="K6234" s="829"/>
      <c r="L6234" s="830"/>
    </row>
    <row r="6235" spans="1:12" ht="24" customHeight="1">
      <c r="A6235" s="664" t="s">
        <v>14073</v>
      </c>
      <c r="B6235" s="660" t="s">
        <v>14405</v>
      </c>
      <c r="C6235" s="659" t="s">
        <v>7</v>
      </c>
      <c r="D6235" s="659" t="s">
        <v>6055</v>
      </c>
      <c r="E6235" s="661" t="s">
        <v>49</v>
      </c>
      <c r="F6235" s="831" t="s">
        <v>15121</v>
      </c>
      <c r="G6235" s="831"/>
      <c r="H6235" s="831">
        <v>1</v>
      </c>
      <c r="I6235" s="831"/>
      <c r="J6235" s="832">
        <v>33.76</v>
      </c>
      <c r="K6235" s="832"/>
      <c r="L6235" s="833"/>
    </row>
    <row r="6236" spans="1:12" ht="17.100000000000001" customHeight="1">
      <c r="A6236" s="645"/>
      <c r="B6236" s="643"/>
      <c r="C6236" s="643"/>
      <c r="D6236" s="643"/>
      <c r="E6236" s="643"/>
      <c r="F6236" s="643"/>
      <c r="G6236" s="643"/>
      <c r="H6236" s="643"/>
      <c r="I6236" s="643"/>
      <c r="J6236" s="643" t="s">
        <v>14990</v>
      </c>
      <c r="K6236" s="643"/>
      <c r="L6236" s="646" t="s">
        <v>15121</v>
      </c>
    </row>
    <row r="6237" spans="1:12">
      <c r="A6237" s="827" t="s">
        <v>14094</v>
      </c>
      <c r="B6237" s="828"/>
      <c r="C6237" s="828"/>
      <c r="D6237" s="828"/>
      <c r="E6237" s="828"/>
      <c r="F6237" s="828"/>
      <c r="G6237" s="828"/>
      <c r="H6237" s="828"/>
      <c r="I6237" s="641"/>
      <c r="J6237" s="641"/>
      <c r="K6237" s="641"/>
      <c r="L6237" s="642"/>
    </row>
    <row r="6238" spans="1:12" ht="17.100000000000001" customHeight="1">
      <c r="A6238" s="640" t="s">
        <v>14994</v>
      </c>
      <c r="B6238" s="643" t="s">
        <v>14089</v>
      </c>
      <c r="C6238" s="641" t="s">
        <v>14088</v>
      </c>
      <c r="D6238" s="641" t="s">
        <v>14087</v>
      </c>
      <c r="E6238" s="644" t="s">
        <v>14085</v>
      </c>
      <c r="F6238" s="829" t="s">
        <v>14083</v>
      </c>
      <c r="G6238" s="829"/>
      <c r="H6238" s="829" t="s">
        <v>14993</v>
      </c>
      <c r="I6238" s="829"/>
      <c r="J6238" s="829" t="s">
        <v>14082</v>
      </c>
      <c r="K6238" s="829"/>
      <c r="L6238" s="830"/>
    </row>
    <row r="6239" spans="1:12" ht="24" customHeight="1">
      <c r="A6239" s="664" t="s">
        <v>14073</v>
      </c>
      <c r="B6239" s="660" t="s">
        <v>14095</v>
      </c>
      <c r="C6239" s="659" t="s">
        <v>7</v>
      </c>
      <c r="D6239" s="659" t="s">
        <v>11736</v>
      </c>
      <c r="E6239" s="661" t="s">
        <v>26</v>
      </c>
      <c r="F6239" s="831" t="s">
        <v>14996</v>
      </c>
      <c r="G6239" s="831"/>
      <c r="H6239" s="831">
        <v>1.2759119000000001</v>
      </c>
      <c r="I6239" s="831"/>
      <c r="J6239" s="832">
        <v>0.90590000000000004</v>
      </c>
      <c r="K6239" s="832"/>
      <c r="L6239" s="833"/>
    </row>
    <row r="6240" spans="1:12" ht="17.100000000000001" customHeight="1">
      <c r="A6240" s="645"/>
      <c r="B6240" s="643"/>
      <c r="C6240" s="643"/>
      <c r="D6240" s="643"/>
      <c r="E6240" s="643"/>
      <c r="F6240" s="643"/>
      <c r="G6240" s="643"/>
      <c r="H6240" s="643"/>
      <c r="I6240" s="643"/>
      <c r="J6240" s="643" t="s">
        <v>14990</v>
      </c>
      <c r="K6240" s="643"/>
      <c r="L6240" s="646" t="s">
        <v>15120</v>
      </c>
    </row>
    <row r="6241" spans="1:12">
      <c r="A6241" s="827" t="s">
        <v>14096</v>
      </c>
      <c r="B6241" s="828"/>
      <c r="C6241" s="828"/>
      <c r="D6241" s="828"/>
      <c r="E6241" s="828"/>
      <c r="F6241" s="828"/>
      <c r="G6241" s="828"/>
      <c r="H6241" s="828"/>
      <c r="I6241" s="641"/>
      <c r="J6241" s="641"/>
      <c r="K6241" s="641"/>
      <c r="L6241" s="642"/>
    </row>
    <row r="6242" spans="1:12" ht="17.100000000000001" customHeight="1">
      <c r="A6242" s="640" t="s">
        <v>14994</v>
      </c>
      <c r="B6242" s="643" t="s">
        <v>14089</v>
      </c>
      <c r="C6242" s="641" t="s">
        <v>14088</v>
      </c>
      <c r="D6242" s="641" t="s">
        <v>14087</v>
      </c>
      <c r="E6242" s="644" t="s">
        <v>14085</v>
      </c>
      <c r="F6242" s="829" t="s">
        <v>14083</v>
      </c>
      <c r="G6242" s="829"/>
      <c r="H6242" s="829" t="s">
        <v>14993</v>
      </c>
      <c r="I6242" s="829"/>
      <c r="J6242" s="829" t="s">
        <v>14082</v>
      </c>
      <c r="K6242" s="829"/>
      <c r="L6242" s="830"/>
    </row>
    <row r="6243" spans="1:12" ht="24" customHeight="1">
      <c r="A6243" s="664" t="s">
        <v>14073</v>
      </c>
      <c r="B6243" s="660" t="s">
        <v>14097</v>
      </c>
      <c r="C6243" s="659" t="s">
        <v>7</v>
      </c>
      <c r="D6243" s="659" t="s">
        <v>11676</v>
      </c>
      <c r="E6243" s="661" t="s">
        <v>26</v>
      </c>
      <c r="F6243" s="831" t="s">
        <v>14995</v>
      </c>
      <c r="G6243" s="831"/>
      <c r="H6243" s="831">
        <v>1.2759119000000001</v>
      </c>
      <c r="I6243" s="831"/>
      <c r="J6243" s="832">
        <v>8.9300000000000004E-2</v>
      </c>
      <c r="K6243" s="832"/>
      <c r="L6243" s="833"/>
    </row>
    <row r="6244" spans="1:12" ht="17.100000000000001" customHeight="1">
      <c r="A6244" s="645"/>
      <c r="B6244" s="643"/>
      <c r="C6244" s="643"/>
      <c r="D6244" s="643"/>
      <c r="E6244" s="643"/>
      <c r="F6244" s="643"/>
      <c r="G6244" s="643"/>
      <c r="H6244" s="643"/>
      <c r="I6244" s="643"/>
      <c r="J6244" s="643" t="s">
        <v>14990</v>
      </c>
      <c r="K6244" s="643"/>
      <c r="L6244" s="646" t="s">
        <v>15119</v>
      </c>
    </row>
    <row r="6245" spans="1:12">
      <c r="A6245" s="827" t="s">
        <v>14100</v>
      </c>
      <c r="B6245" s="828"/>
      <c r="C6245" s="828"/>
      <c r="D6245" s="828"/>
      <c r="E6245" s="828"/>
      <c r="F6245" s="828"/>
      <c r="G6245" s="828"/>
      <c r="H6245" s="828"/>
      <c r="I6245" s="641"/>
      <c r="J6245" s="641"/>
      <c r="K6245" s="641"/>
      <c r="L6245" s="642"/>
    </row>
    <row r="6246" spans="1:12" ht="17.100000000000001" customHeight="1">
      <c r="A6246" s="640" t="s">
        <v>14994</v>
      </c>
      <c r="B6246" s="643" t="s">
        <v>14089</v>
      </c>
      <c r="C6246" s="641" t="s">
        <v>14088</v>
      </c>
      <c r="D6246" s="641" t="s">
        <v>14087</v>
      </c>
      <c r="E6246" s="644" t="s">
        <v>14085</v>
      </c>
      <c r="F6246" s="829" t="s">
        <v>14083</v>
      </c>
      <c r="G6246" s="829"/>
      <c r="H6246" s="829" t="s">
        <v>14993</v>
      </c>
      <c r="I6246" s="829"/>
      <c r="J6246" s="829" t="s">
        <v>14082</v>
      </c>
      <c r="K6246" s="829"/>
      <c r="L6246" s="830"/>
    </row>
    <row r="6247" spans="1:12" ht="24" customHeight="1">
      <c r="A6247" s="664" t="s">
        <v>14073</v>
      </c>
      <c r="B6247" s="660" t="s">
        <v>14103</v>
      </c>
      <c r="C6247" s="659" t="s">
        <v>7</v>
      </c>
      <c r="D6247" s="659" t="s">
        <v>11501</v>
      </c>
      <c r="E6247" s="661" t="s">
        <v>26</v>
      </c>
      <c r="F6247" s="831" t="s">
        <v>14992</v>
      </c>
      <c r="G6247" s="831"/>
      <c r="H6247" s="831">
        <v>1.2759119000000001</v>
      </c>
      <c r="I6247" s="831"/>
      <c r="J6247" s="832">
        <v>2.8069999999999999</v>
      </c>
      <c r="K6247" s="832"/>
      <c r="L6247" s="833"/>
    </row>
    <row r="6248" spans="1:12" ht="24" customHeight="1">
      <c r="A6248" s="664" t="s">
        <v>14073</v>
      </c>
      <c r="B6248" s="660" t="s">
        <v>14101</v>
      </c>
      <c r="C6248" s="659" t="s">
        <v>7</v>
      </c>
      <c r="D6248" s="659" t="s">
        <v>11582</v>
      </c>
      <c r="E6248" s="661" t="s">
        <v>26</v>
      </c>
      <c r="F6248" s="831" t="s">
        <v>14991</v>
      </c>
      <c r="G6248" s="831"/>
      <c r="H6248" s="831">
        <v>1.2759119000000001</v>
      </c>
      <c r="I6248" s="831"/>
      <c r="J6248" s="832">
        <v>0.4466</v>
      </c>
      <c r="K6248" s="832"/>
      <c r="L6248" s="833"/>
    </row>
    <row r="6249" spans="1:12" ht="17.100000000000001" customHeight="1">
      <c r="A6249" s="645"/>
      <c r="B6249" s="643"/>
      <c r="C6249" s="643"/>
      <c r="D6249" s="643"/>
      <c r="E6249" s="643"/>
      <c r="F6249" s="643"/>
      <c r="G6249" s="643"/>
      <c r="H6249" s="643"/>
      <c r="I6249" s="643"/>
      <c r="J6249" s="643" t="s">
        <v>14990</v>
      </c>
      <c r="K6249" s="643"/>
      <c r="L6249" s="646" t="s">
        <v>15118</v>
      </c>
    </row>
    <row r="6250" spans="1:12" ht="17.100000000000001" customHeight="1">
      <c r="A6250" s="640" t="s">
        <v>14988</v>
      </c>
      <c r="B6250" s="641"/>
      <c r="C6250" s="641"/>
      <c r="D6250" s="641"/>
      <c r="E6250" s="641"/>
      <c r="F6250" s="641"/>
      <c r="G6250" s="641"/>
      <c r="H6250" s="641"/>
      <c r="I6250" s="641"/>
      <c r="J6250" s="641"/>
      <c r="K6250" s="641"/>
      <c r="L6250" s="642"/>
    </row>
    <row r="6251" spans="1:12" ht="17.100000000000001" customHeight="1">
      <c r="A6251" s="645"/>
      <c r="B6251" s="643"/>
      <c r="C6251" s="643"/>
      <c r="D6251" s="643"/>
      <c r="E6251" s="643"/>
      <c r="F6251" s="643"/>
      <c r="G6251" s="643"/>
      <c r="H6251" s="643"/>
      <c r="I6251" s="643"/>
      <c r="J6251" s="643" t="s">
        <v>14987</v>
      </c>
      <c r="K6251" s="643"/>
      <c r="L6251" s="646" t="s">
        <v>15117</v>
      </c>
    </row>
    <row r="6252" spans="1:12" ht="17.100000000000001" customHeight="1">
      <c r="A6252" s="645"/>
      <c r="B6252" s="643"/>
      <c r="C6252" s="643"/>
      <c r="D6252" s="643"/>
      <c r="E6252" s="643"/>
      <c r="F6252" s="643"/>
      <c r="G6252" s="643"/>
      <c r="H6252" s="643"/>
      <c r="I6252" s="643"/>
      <c r="J6252" s="643" t="s">
        <v>14985</v>
      </c>
      <c r="K6252" s="643" t="s">
        <v>14984</v>
      </c>
      <c r="L6252" s="646" t="s">
        <v>15116</v>
      </c>
    </row>
    <row r="6253" spans="1:12" ht="17.100000000000001" customHeight="1">
      <c r="A6253" s="645"/>
      <c r="B6253" s="643"/>
      <c r="C6253" s="643"/>
      <c r="D6253" s="643"/>
      <c r="E6253" s="643"/>
      <c r="F6253" s="643"/>
      <c r="G6253" s="643"/>
      <c r="H6253" s="643"/>
      <c r="I6253" s="643"/>
      <c r="J6253" s="643" t="s">
        <v>14982</v>
      </c>
      <c r="K6253" s="643"/>
      <c r="L6253" s="646" t="s">
        <v>15115</v>
      </c>
    </row>
    <row r="6254" spans="1:12" ht="17.100000000000001" customHeight="1">
      <c r="A6254" s="645"/>
      <c r="B6254" s="643"/>
      <c r="C6254" s="643"/>
      <c r="D6254" s="643"/>
      <c r="E6254" s="643"/>
      <c r="F6254" s="643"/>
      <c r="G6254" s="643"/>
      <c r="H6254" s="643"/>
      <c r="I6254" s="643"/>
      <c r="J6254" s="643" t="s">
        <v>14980</v>
      </c>
      <c r="K6254" s="643" t="s">
        <v>14873</v>
      </c>
      <c r="L6254" s="646" t="s">
        <v>15114</v>
      </c>
    </row>
    <row r="6255" spans="1:12" ht="17.100000000000001" customHeight="1">
      <c r="A6255" s="645"/>
      <c r="B6255" s="643"/>
      <c r="C6255" s="643"/>
      <c r="D6255" s="643"/>
      <c r="E6255" s="643"/>
      <c r="F6255" s="643"/>
      <c r="G6255" s="643"/>
      <c r="H6255" s="643"/>
      <c r="I6255" s="643"/>
      <c r="J6255" s="643" t="s">
        <v>14978</v>
      </c>
      <c r="K6255" s="643"/>
      <c r="L6255" s="646" t="s">
        <v>15113</v>
      </c>
    </row>
    <row r="6256" spans="1:12" ht="30" customHeight="1">
      <c r="A6256" s="647"/>
      <c r="B6256" s="644"/>
      <c r="C6256" s="644"/>
      <c r="D6256" s="644"/>
      <c r="E6256" s="644"/>
      <c r="F6256" s="644"/>
      <c r="G6256" s="644"/>
      <c r="H6256" s="644"/>
      <c r="I6256" s="644"/>
      <c r="J6256" s="644"/>
      <c r="K6256" s="644"/>
      <c r="L6256" s="648"/>
    </row>
    <row r="6257" spans="1:12" ht="36" customHeight="1">
      <c r="A6257" s="662" t="s">
        <v>15250</v>
      </c>
      <c r="B6257" s="657" t="s">
        <v>14403</v>
      </c>
      <c r="C6257" s="656" t="s">
        <v>7</v>
      </c>
      <c r="D6257" s="656" t="s">
        <v>2670</v>
      </c>
      <c r="E6257" s="658" t="s">
        <v>18</v>
      </c>
      <c r="F6257" s="657"/>
      <c r="G6257" s="657"/>
      <c r="H6257" s="657"/>
      <c r="I6257" s="657"/>
      <c r="J6257" s="657"/>
      <c r="K6257" s="657"/>
      <c r="L6257" s="663"/>
    </row>
    <row r="6258" spans="1:12">
      <c r="A6258" s="827" t="s">
        <v>14098</v>
      </c>
      <c r="B6258" s="828"/>
      <c r="C6258" s="828"/>
      <c r="D6258" s="828"/>
      <c r="E6258" s="828"/>
      <c r="F6258" s="828"/>
      <c r="G6258" s="828"/>
      <c r="H6258" s="828"/>
      <c r="I6258" s="641"/>
      <c r="J6258" s="641"/>
      <c r="K6258" s="641"/>
      <c r="L6258" s="642"/>
    </row>
    <row r="6259" spans="1:12" ht="17.100000000000001" customHeight="1">
      <c r="A6259" s="640" t="s">
        <v>14994</v>
      </c>
      <c r="B6259" s="643" t="s">
        <v>14089</v>
      </c>
      <c r="C6259" s="641" t="s">
        <v>14088</v>
      </c>
      <c r="D6259" s="641" t="s">
        <v>14087</v>
      </c>
      <c r="E6259" s="644" t="s">
        <v>14085</v>
      </c>
      <c r="F6259" s="829" t="s">
        <v>14083</v>
      </c>
      <c r="G6259" s="829"/>
      <c r="H6259" s="829" t="s">
        <v>14993</v>
      </c>
      <c r="I6259" s="829"/>
      <c r="J6259" s="829" t="s">
        <v>14082</v>
      </c>
      <c r="K6259" s="829"/>
      <c r="L6259" s="830"/>
    </row>
    <row r="6260" spans="1:12" ht="24" customHeight="1">
      <c r="A6260" s="664" t="s">
        <v>14073</v>
      </c>
      <c r="B6260" s="660" t="s">
        <v>14277</v>
      </c>
      <c r="C6260" s="659" t="s">
        <v>7</v>
      </c>
      <c r="D6260" s="659" t="s">
        <v>11564</v>
      </c>
      <c r="E6260" s="661" t="s">
        <v>26</v>
      </c>
      <c r="F6260" s="831" t="s">
        <v>15249</v>
      </c>
      <c r="G6260" s="831"/>
      <c r="H6260" s="831">
        <v>7.8281600000000007E-2</v>
      </c>
      <c r="I6260" s="831"/>
      <c r="J6260" s="832">
        <v>6.5000000000000002E-2</v>
      </c>
      <c r="K6260" s="832"/>
      <c r="L6260" s="833"/>
    </row>
    <row r="6261" spans="1:12" ht="24" customHeight="1">
      <c r="A6261" s="664" t="s">
        <v>14073</v>
      </c>
      <c r="B6261" s="660" t="s">
        <v>14276</v>
      </c>
      <c r="C6261" s="659" t="s">
        <v>7</v>
      </c>
      <c r="D6261" s="659" t="s">
        <v>11590</v>
      </c>
      <c r="E6261" s="661" t="s">
        <v>26</v>
      </c>
      <c r="F6261" s="831" t="s">
        <v>15248</v>
      </c>
      <c r="G6261" s="831"/>
      <c r="H6261" s="831">
        <v>7.8281600000000007E-2</v>
      </c>
      <c r="I6261" s="831"/>
      <c r="J6261" s="832">
        <v>1.8800000000000001E-2</v>
      </c>
      <c r="K6261" s="832"/>
      <c r="L6261" s="833"/>
    </row>
    <row r="6262" spans="1:12" ht="24" customHeight="1">
      <c r="A6262" s="664" t="s">
        <v>14073</v>
      </c>
      <c r="B6262" s="660" t="s">
        <v>14281</v>
      </c>
      <c r="C6262" s="659" t="s">
        <v>7</v>
      </c>
      <c r="D6262" s="659" t="s">
        <v>11562</v>
      </c>
      <c r="E6262" s="661" t="s">
        <v>26</v>
      </c>
      <c r="F6262" s="831" t="s">
        <v>15044</v>
      </c>
      <c r="G6262" s="831"/>
      <c r="H6262" s="831">
        <v>0.12881780000000001</v>
      </c>
      <c r="I6262" s="831"/>
      <c r="J6262" s="832">
        <v>0.1198</v>
      </c>
      <c r="K6262" s="832"/>
      <c r="L6262" s="833"/>
    </row>
    <row r="6263" spans="1:12" ht="24" customHeight="1">
      <c r="A6263" s="664" t="s">
        <v>14073</v>
      </c>
      <c r="B6263" s="660" t="s">
        <v>14280</v>
      </c>
      <c r="C6263" s="659" t="s">
        <v>7</v>
      </c>
      <c r="D6263" s="659" t="s">
        <v>11588</v>
      </c>
      <c r="E6263" s="661" t="s">
        <v>26</v>
      </c>
      <c r="F6263" s="831" t="s">
        <v>15043</v>
      </c>
      <c r="G6263" s="831"/>
      <c r="H6263" s="831">
        <v>0.12881780000000001</v>
      </c>
      <c r="I6263" s="831"/>
      <c r="J6263" s="832">
        <v>7.0800000000000002E-2</v>
      </c>
      <c r="K6263" s="832"/>
      <c r="L6263" s="833"/>
    </row>
    <row r="6264" spans="1:12" ht="17.100000000000001" customHeight="1">
      <c r="A6264" s="645"/>
      <c r="B6264" s="643"/>
      <c r="C6264" s="643"/>
      <c r="D6264" s="643"/>
      <c r="E6264" s="643"/>
      <c r="F6264" s="643"/>
      <c r="G6264" s="643"/>
      <c r="H6264" s="643"/>
      <c r="I6264" s="643"/>
      <c r="J6264" s="643" t="s">
        <v>14990</v>
      </c>
      <c r="K6264" s="643"/>
      <c r="L6264" s="646" t="s">
        <v>15247</v>
      </c>
    </row>
    <row r="6265" spans="1:12">
      <c r="A6265" s="827" t="s">
        <v>14092</v>
      </c>
      <c r="B6265" s="828"/>
      <c r="C6265" s="828"/>
      <c r="D6265" s="828"/>
      <c r="E6265" s="828"/>
      <c r="F6265" s="828"/>
      <c r="G6265" s="828"/>
      <c r="H6265" s="828"/>
      <c r="I6265" s="641"/>
      <c r="J6265" s="641"/>
      <c r="K6265" s="641"/>
      <c r="L6265" s="642"/>
    </row>
    <row r="6266" spans="1:12" ht="17.100000000000001" customHeight="1">
      <c r="A6266" s="640" t="s">
        <v>14994</v>
      </c>
      <c r="B6266" s="643" t="s">
        <v>14089</v>
      </c>
      <c r="C6266" s="641" t="s">
        <v>14088</v>
      </c>
      <c r="D6266" s="641" t="s">
        <v>14087</v>
      </c>
      <c r="E6266" s="644" t="s">
        <v>14085</v>
      </c>
      <c r="F6266" s="829" t="s">
        <v>14083</v>
      </c>
      <c r="G6266" s="829"/>
      <c r="H6266" s="829" t="s">
        <v>14993</v>
      </c>
      <c r="I6266" s="829"/>
      <c r="J6266" s="829" t="s">
        <v>14082</v>
      </c>
      <c r="K6266" s="829"/>
      <c r="L6266" s="830"/>
    </row>
    <row r="6267" spans="1:12" ht="24" customHeight="1">
      <c r="A6267" s="664" t="s">
        <v>14073</v>
      </c>
      <c r="B6267" s="660" t="s">
        <v>14290</v>
      </c>
      <c r="C6267" s="659" t="s">
        <v>7</v>
      </c>
      <c r="D6267" s="659" t="s">
        <v>5473</v>
      </c>
      <c r="E6267" s="661" t="s">
        <v>26</v>
      </c>
      <c r="F6267" s="831" t="s">
        <v>15246</v>
      </c>
      <c r="G6267" s="831"/>
      <c r="H6267" s="831">
        <v>1.0038399999999999E-2</v>
      </c>
      <c r="I6267" s="831"/>
      <c r="J6267" s="832">
        <v>5.11E-2</v>
      </c>
      <c r="K6267" s="832"/>
      <c r="L6267" s="833"/>
    </row>
    <row r="6268" spans="1:12" ht="24" customHeight="1">
      <c r="A6268" s="664" t="s">
        <v>14073</v>
      </c>
      <c r="B6268" s="660" t="s">
        <v>14278</v>
      </c>
      <c r="C6268" s="659" t="s">
        <v>7</v>
      </c>
      <c r="D6268" s="659" t="s">
        <v>6260</v>
      </c>
      <c r="E6268" s="661" t="s">
        <v>26</v>
      </c>
      <c r="F6268" s="831" t="s">
        <v>15040</v>
      </c>
      <c r="G6268" s="831"/>
      <c r="H6268" s="831">
        <v>6.9264699999999998E-2</v>
      </c>
      <c r="I6268" s="831"/>
      <c r="J6268" s="832">
        <v>0.498</v>
      </c>
      <c r="K6268" s="832"/>
      <c r="L6268" s="833"/>
    </row>
    <row r="6269" spans="1:12" ht="24" customHeight="1">
      <c r="A6269" s="664" t="s">
        <v>14073</v>
      </c>
      <c r="B6269" s="660" t="s">
        <v>14292</v>
      </c>
      <c r="C6269" s="659" t="s">
        <v>7</v>
      </c>
      <c r="D6269" s="659" t="s">
        <v>5474</v>
      </c>
      <c r="E6269" s="661" t="s">
        <v>26</v>
      </c>
      <c r="F6269" s="831" t="s">
        <v>15041</v>
      </c>
      <c r="G6269" s="831"/>
      <c r="H6269" s="831">
        <v>6.6106499999999999E-2</v>
      </c>
      <c r="I6269" s="831"/>
      <c r="J6269" s="832">
        <v>0.33379999999999999</v>
      </c>
      <c r="K6269" s="832"/>
      <c r="L6269" s="833"/>
    </row>
    <row r="6270" spans="1:12" ht="24" customHeight="1">
      <c r="A6270" s="664" t="s">
        <v>14073</v>
      </c>
      <c r="B6270" s="660" t="s">
        <v>14282</v>
      </c>
      <c r="C6270" s="659" t="s">
        <v>7</v>
      </c>
      <c r="D6270" s="659" t="s">
        <v>6139</v>
      </c>
      <c r="E6270" s="661" t="s">
        <v>26</v>
      </c>
      <c r="F6270" s="831" t="s">
        <v>15040</v>
      </c>
      <c r="G6270" s="831"/>
      <c r="H6270" s="831">
        <v>6.6106499999999999E-2</v>
      </c>
      <c r="I6270" s="831"/>
      <c r="J6270" s="832">
        <v>0.4753</v>
      </c>
      <c r="K6270" s="832"/>
      <c r="L6270" s="833"/>
    </row>
    <row r="6271" spans="1:12" ht="17.100000000000001" customHeight="1">
      <c r="A6271" s="645"/>
      <c r="B6271" s="643"/>
      <c r="C6271" s="643"/>
      <c r="D6271" s="643"/>
      <c r="E6271" s="643"/>
      <c r="F6271" s="643"/>
      <c r="G6271" s="643"/>
      <c r="H6271" s="643"/>
      <c r="I6271" s="643"/>
      <c r="J6271" s="643" t="s">
        <v>14990</v>
      </c>
      <c r="K6271" s="643"/>
      <c r="L6271" s="646" t="s">
        <v>15245</v>
      </c>
    </row>
    <row r="6272" spans="1:12">
      <c r="A6272" s="827" t="s">
        <v>14071</v>
      </c>
      <c r="B6272" s="828"/>
      <c r="C6272" s="828"/>
      <c r="D6272" s="828"/>
      <c r="E6272" s="828"/>
      <c r="F6272" s="828"/>
      <c r="G6272" s="828"/>
      <c r="H6272" s="828"/>
      <c r="I6272" s="641"/>
      <c r="J6272" s="641"/>
      <c r="K6272" s="641"/>
      <c r="L6272" s="642"/>
    </row>
    <row r="6273" spans="1:12" ht="17.100000000000001" customHeight="1">
      <c r="A6273" s="640" t="s">
        <v>14994</v>
      </c>
      <c r="B6273" s="643" t="s">
        <v>14089</v>
      </c>
      <c r="C6273" s="641" t="s">
        <v>14088</v>
      </c>
      <c r="D6273" s="641" t="s">
        <v>14087</v>
      </c>
      <c r="E6273" s="644" t="s">
        <v>14085</v>
      </c>
      <c r="F6273" s="829" t="s">
        <v>14083</v>
      </c>
      <c r="G6273" s="829"/>
      <c r="H6273" s="829" t="s">
        <v>14993</v>
      </c>
      <c r="I6273" s="829"/>
      <c r="J6273" s="829" t="s">
        <v>14082</v>
      </c>
      <c r="K6273" s="829"/>
      <c r="L6273" s="830"/>
    </row>
    <row r="6274" spans="1:12" ht="24" customHeight="1">
      <c r="A6274" s="664" t="s">
        <v>14073</v>
      </c>
      <c r="B6274" s="660" t="s">
        <v>14402</v>
      </c>
      <c r="C6274" s="659" t="s">
        <v>7</v>
      </c>
      <c r="D6274" s="659" t="s">
        <v>6242</v>
      </c>
      <c r="E6274" s="661" t="s">
        <v>18</v>
      </c>
      <c r="F6274" s="831" t="s">
        <v>15244</v>
      </c>
      <c r="G6274" s="831"/>
      <c r="H6274" s="831">
        <v>1.0169999999999999</v>
      </c>
      <c r="I6274" s="831"/>
      <c r="J6274" s="832">
        <v>1.99</v>
      </c>
      <c r="K6274" s="832"/>
      <c r="L6274" s="833"/>
    </row>
    <row r="6275" spans="1:12" ht="24" customHeight="1">
      <c r="A6275" s="664" t="s">
        <v>14073</v>
      </c>
      <c r="B6275" s="660" t="s">
        <v>14268</v>
      </c>
      <c r="C6275" s="659" t="s">
        <v>7</v>
      </c>
      <c r="D6275" s="659" t="s">
        <v>5520</v>
      </c>
      <c r="E6275" s="661" t="s">
        <v>49</v>
      </c>
      <c r="F6275" s="831" t="s">
        <v>15243</v>
      </c>
      <c r="G6275" s="831"/>
      <c r="H6275" s="831">
        <v>0.64408909999999997</v>
      </c>
      <c r="I6275" s="831"/>
      <c r="J6275" s="832">
        <v>0.84379999999999999</v>
      </c>
      <c r="K6275" s="832"/>
      <c r="L6275" s="833"/>
    </row>
    <row r="6276" spans="1:12" ht="17.100000000000001" customHeight="1">
      <c r="A6276" s="645"/>
      <c r="B6276" s="643"/>
      <c r="C6276" s="643"/>
      <c r="D6276" s="643"/>
      <c r="E6276" s="643"/>
      <c r="F6276" s="643"/>
      <c r="G6276" s="643"/>
      <c r="H6276" s="643"/>
      <c r="I6276" s="643"/>
      <c r="J6276" s="643" t="s">
        <v>14990</v>
      </c>
      <c r="K6276" s="643"/>
      <c r="L6276" s="646" t="s">
        <v>15242</v>
      </c>
    </row>
    <row r="6277" spans="1:12">
      <c r="A6277" s="827" t="s">
        <v>14094</v>
      </c>
      <c r="B6277" s="828"/>
      <c r="C6277" s="828"/>
      <c r="D6277" s="828"/>
      <c r="E6277" s="828"/>
      <c r="F6277" s="828"/>
      <c r="G6277" s="828"/>
      <c r="H6277" s="828"/>
      <c r="I6277" s="641"/>
      <c r="J6277" s="641"/>
      <c r="K6277" s="641"/>
      <c r="L6277" s="642"/>
    </row>
    <row r="6278" spans="1:12" ht="17.100000000000001" customHeight="1">
      <c r="A6278" s="640" t="s">
        <v>14994</v>
      </c>
      <c r="B6278" s="643" t="s">
        <v>14089</v>
      </c>
      <c r="C6278" s="641" t="s">
        <v>14088</v>
      </c>
      <c r="D6278" s="641" t="s">
        <v>14087</v>
      </c>
      <c r="E6278" s="644" t="s">
        <v>14085</v>
      </c>
      <c r="F6278" s="829" t="s">
        <v>14083</v>
      </c>
      <c r="G6278" s="829"/>
      <c r="H6278" s="829" t="s">
        <v>14993</v>
      </c>
      <c r="I6278" s="829"/>
      <c r="J6278" s="829" t="s">
        <v>14082</v>
      </c>
      <c r="K6278" s="829"/>
      <c r="L6278" s="830"/>
    </row>
    <row r="6279" spans="1:12" ht="24" customHeight="1">
      <c r="A6279" s="664" t="s">
        <v>14073</v>
      </c>
      <c r="B6279" s="660" t="s">
        <v>14095</v>
      </c>
      <c r="C6279" s="659" t="s">
        <v>7</v>
      </c>
      <c r="D6279" s="659" t="s">
        <v>11736</v>
      </c>
      <c r="E6279" s="661" t="s">
        <v>26</v>
      </c>
      <c r="F6279" s="831" t="s">
        <v>14996</v>
      </c>
      <c r="G6279" s="831"/>
      <c r="H6279" s="831">
        <v>0.20709939999999999</v>
      </c>
      <c r="I6279" s="831"/>
      <c r="J6279" s="832">
        <v>0.14699999999999999</v>
      </c>
      <c r="K6279" s="832"/>
      <c r="L6279" s="833"/>
    </row>
    <row r="6280" spans="1:12" ht="17.100000000000001" customHeight="1">
      <c r="A6280" s="645"/>
      <c r="B6280" s="643"/>
      <c r="C6280" s="643"/>
      <c r="D6280" s="643"/>
      <c r="E6280" s="643"/>
      <c r="F6280" s="643"/>
      <c r="G6280" s="643"/>
      <c r="H6280" s="643"/>
      <c r="I6280" s="643"/>
      <c r="J6280" s="643" t="s">
        <v>14990</v>
      </c>
      <c r="K6280" s="643"/>
      <c r="L6280" s="646" t="s">
        <v>15241</v>
      </c>
    </row>
    <row r="6281" spans="1:12">
      <c r="A6281" s="827" t="s">
        <v>14096</v>
      </c>
      <c r="B6281" s="828"/>
      <c r="C6281" s="828"/>
      <c r="D6281" s="828"/>
      <c r="E6281" s="828"/>
      <c r="F6281" s="828"/>
      <c r="G6281" s="828"/>
      <c r="H6281" s="828"/>
      <c r="I6281" s="641"/>
      <c r="J6281" s="641"/>
      <c r="K6281" s="641"/>
      <c r="L6281" s="642"/>
    </row>
    <row r="6282" spans="1:12" ht="17.100000000000001" customHeight="1">
      <c r="A6282" s="640" t="s">
        <v>14994</v>
      </c>
      <c r="B6282" s="643" t="s">
        <v>14089</v>
      </c>
      <c r="C6282" s="641" t="s">
        <v>14088</v>
      </c>
      <c r="D6282" s="641" t="s">
        <v>14087</v>
      </c>
      <c r="E6282" s="644" t="s">
        <v>14085</v>
      </c>
      <c r="F6282" s="829" t="s">
        <v>14083</v>
      </c>
      <c r="G6282" s="829"/>
      <c r="H6282" s="829" t="s">
        <v>14993</v>
      </c>
      <c r="I6282" s="829"/>
      <c r="J6282" s="829" t="s">
        <v>14082</v>
      </c>
      <c r="K6282" s="829"/>
      <c r="L6282" s="830"/>
    </row>
    <row r="6283" spans="1:12" ht="24" customHeight="1">
      <c r="A6283" s="664" t="s">
        <v>14073</v>
      </c>
      <c r="B6283" s="660" t="s">
        <v>14097</v>
      </c>
      <c r="C6283" s="659" t="s">
        <v>7</v>
      </c>
      <c r="D6283" s="659" t="s">
        <v>11676</v>
      </c>
      <c r="E6283" s="661" t="s">
        <v>26</v>
      </c>
      <c r="F6283" s="831" t="s">
        <v>14995</v>
      </c>
      <c r="G6283" s="831"/>
      <c r="H6283" s="831">
        <v>0.20709939999999999</v>
      </c>
      <c r="I6283" s="831"/>
      <c r="J6283" s="832">
        <v>1.4500000000000001E-2</v>
      </c>
      <c r="K6283" s="832"/>
      <c r="L6283" s="833"/>
    </row>
    <row r="6284" spans="1:12" ht="17.100000000000001" customHeight="1">
      <c r="A6284" s="645"/>
      <c r="B6284" s="643"/>
      <c r="C6284" s="643"/>
      <c r="D6284" s="643"/>
      <c r="E6284" s="643"/>
      <c r="F6284" s="643"/>
      <c r="G6284" s="643"/>
      <c r="H6284" s="643"/>
      <c r="I6284" s="643"/>
      <c r="J6284" s="643" t="s">
        <v>14990</v>
      </c>
      <c r="K6284" s="643"/>
      <c r="L6284" s="646" t="s">
        <v>15028</v>
      </c>
    </row>
    <row r="6285" spans="1:12">
      <c r="A6285" s="827" t="s">
        <v>14100</v>
      </c>
      <c r="B6285" s="828"/>
      <c r="C6285" s="828"/>
      <c r="D6285" s="828"/>
      <c r="E6285" s="828"/>
      <c r="F6285" s="828"/>
      <c r="G6285" s="828"/>
      <c r="H6285" s="828"/>
      <c r="I6285" s="641"/>
      <c r="J6285" s="641"/>
      <c r="K6285" s="641"/>
      <c r="L6285" s="642"/>
    </row>
    <row r="6286" spans="1:12" ht="17.100000000000001" customHeight="1">
      <c r="A6286" s="640" t="s">
        <v>14994</v>
      </c>
      <c r="B6286" s="643" t="s">
        <v>14089</v>
      </c>
      <c r="C6286" s="641" t="s">
        <v>14088</v>
      </c>
      <c r="D6286" s="641" t="s">
        <v>14087</v>
      </c>
      <c r="E6286" s="644" t="s">
        <v>14085</v>
      </c>
      <c r="F6286" s="829" t="s">
        <v>14083</v>
      </c>
      <c r="G6286" s="829"/>
      <c r="H6286" s="829" t="s">
        <v>14993</v>
      </c>
      <c r="I6286" s="829"/>
      <c r="J6286" s="829" t="s">
        <v>14082</v>
      </c>
      <c r="K6286" s="829"/>
      <c r="L6286" s="830"/>
    </row>
    <row r="6287" spans="1:12" ht="24" customHeight="1">
      <c r="A6287" s="664" t="s">
        <v>14073</v>
      </c>
      <c r="B6287" s="660" t="s">
        <v>14103</v>
      </c>
      <c r="C6287" s="659" t="s">
        <v>7</v>
      </c>
      <c r="D6287" s="659" t="s">
        <v>11501</v>
      </c>
      <c r="E6287" s="661" t="s">
        <v>26</v>
      </c>
      <c r="F6287" s="831" t="s">
        <v>14992</v>
      </c>
      <c r="G6287" s="831"/>
      <c r="H6287" s="831">
        <v>0.20709939999999999</v>
      </c>
      <c r="I6287" s="831"/>
      <c r="J6287" s="832">
        <v>0.4556</v>
      </c>
      <c r="K6287" s="832"/>
      <c r="L6287" s="833"/>
    </row>
    <row r="6288" spans="1:12" ht="24" customHeight="1">
      <c r="A6288" s="664" t="s">
        <v>14073</v>
      </c>
      <c r="B6288" s="660" t="s">
        <v>14101</v>
      </c>
      <c r="C6288" s="659" t="s">
        <v>7</v>
      </c>
      <c r="D6288" s="659" t="s">
        <v>11582</v>
      </c>
      <c r="E6288" s="661" t="s">
        <v>26</v>
      </c>
      <c r="F6288" s="831" t="s">
        <v>14991</v>
      </c>
      <c r="G6288" s="831"/>
      <c r="H6288" s="831">
        <v>0.20709939999999999</v>
      </c>
      <c r="I6288" s="831"/>
      <c r="J6288" s="832">
        <v>7.2499999999999995E-2</v>
      </c>
      <c r="K6288" s="832"/>
      <c r="L6288" s="833"/>
    </row>
    <row r="6289" spans="1:12" ht="17.100000000000001" customHeight="1">
      <c r="A6289" s="645"/>
      <c r="B6289" s="643"/>
      <c r="C6289" s="643"/>
      <c r="D6289" s="643"/>
      <c r="E6289" s="643"/>
      <c r="F6289" s="643"/>
      <c r="G6289" s="643"/>
      <c r="H6289" s="643"/>
      <c r="I6289" s="643"/>
      <c r="J6289" s="643" t="s">
        <v>14990</v>
      </c>
      <c r="K6289" s="643"/>
      <c r="L6289" s="646" t="s">
        <v>15240</v>
      </c>
    </row>
    <row r="6290" spans="1:12" ht="17.100000000000001" customHeight="1">
      <c r="A6290" s="640" t="s">
        <v>14988</v>
      </c>
      <c r="B6290" s="641"/>
      <c r="C6290" s="641"/>
      <c r="D6290" s="641"/>
      <c r="E6290" s="641"/>
      <c r="F6290" s="641"/>
      <c r="G6290" s="641"/>
      <c r="H6290" s="641"/>
      <c r="I6290" s="641"/>
      <c r="J6290" s="641"/>
      <c r="K6290" s="641"/>
      <c r="L6290" s="642"/>
    </row>
    <row r="6291" spans="1:12" ht="17.100000000000001" customHeight="1">
      <c r="A6291" s="645"/>
      <c r="B6291" s="643"/>
      <c r="C6291" s="643"/>
      <c r="D6291" s="643"/>
      <c r="E6291" s="643"/>
      <c r="F6291" s="643"/>
      <c r="G6291" s="643"/>
      <c r="H6291" s="643"/>
      <c r="I6291" s="643"/>
      <c r="J6291" s="643" t="s">
        <v>14987</v>
      </c>
      <c r="K6291" s="643"/>
      <c r="L6291" s="646" t="s">
        <v>15239</v>
      </c>
    </row>
    <row r="6292" spans="1:12" ht="17.100000000000001" customHeight="1">
      <c r="A6292" s="645"/>
      <c r="B6292" s="643"/>
      <c r="C6292" s="643"/>
      <c r="D6292" s="643"/>
      <c r="E6292" s="643"/>
      <c r="F6292" s="643"/>
      <c r="G6292" s="643"/>
      <c r="H6292" s="643"/>
      <c r="I6292" s="643"/>
      <c r="J6292" s="643" t="s">
        <v>14985</v>
      </c>
      <c r="K6292" s="643" t="s">
        <v>14984</v>
      </c>
      <c r="L6292" s="646" t="s">
        <v>15238</v>
      </c>
    </row>
    <row r="6293" spans="1:12" ht="17.100000000000001" customHeight="1">
      <c r="A6293" s="645"/>
      <c r="B6293" s="643"/>
      <c r="C6293" s="643"/>
      <c r="D6293" s="643"/>
      <c r="E6293" s="643"/>
      <c r="F6293" s="643"/>
      <c r="G6293" s="643"/>
      <c r="H6293" s="643"/>
      <c r="I6293" s="643"/>
      <c r="J6293" s="643" t="s">
        <v>14982</v>
      </c>
      <c r="K6293" s="643"/>
      <c r="L6293" s="646" t="s">
        <v>15237</v>
      </c>
    </row>
    <row r="6294" spans="1:12" ht="17.100000000000001" customHeight="1">
      <c r="A6294" s="645"/>
      <c r="B6294" s="643"/>
      <c r="C6294" s="643"/>
      <c r="D6294" s="643"/>
      <c r="E6294" s="643"/>
      <c r="F6294" s="643"/>
      <c r="G6294" s="643"/>
      <c r="H6294" s="643"/>
      <c r="I6294" s="643"/>
      <c r="J6294" s="643" t="s">
        <v>14980</v>
      </c>
      <c r="K6294" s="643" t="s">
        <v>14873</v>
      </c>
      <c r="L6294" s="646" t="s">
        <v>15236</v>
      </c>
    </row>
    <row r="6295" spans="1:12" ht="17.100000000000001" customHeight="1">
      <c r="A6295" s="645"/>
      <c r="B6295" s="643"/>
      <c r="C6295" s="643"/>
      <c r="D6295" s="643"/>
      <c r="E6295" s="643"/>
      <c r="F6295" s="643"/>
      <c r="G6295" s="643"/>
      <c r="H6295" s="643"/>
      <c r="I6295" s="643"/>
      <c r="J6295" s="643" t="s">
        <v>14978</v>
      </c>
      <c r="K6295" s="643"/>
      <c r="L6295" s="646" t="s">
        <v>15235</v>
      </c>
    </row>
    <row r="6296" spans="1:12" ht="30" customHeight="1">
      <c r="A6296" s="647"/>
      <c r="B6296" s="644"/>
      <c r="C6296" s="644"/>
      <c r="D6296" s="644"/>
      <c r="E6296" s="644"/>
      <c r="F6296" s="644"/>
      <c r="G6296" s="644"/>
      <c r="H6296" s="644"/>
      <c r="I6296" s="644"/>
      <c r="J6296" s="644"/>
      <c r="K6296" s="644"/>
      <c r="L6296" s="648"/>
    </row>
    <row r="6297" spans="1:12" ht="24" customHeight="1">
      <c r="A6297" s="662" t="s">
        <v>15234</v>
      </c>
      <c r="B6297" s="657" t="s">
        <v>14400</v>
      </c>
      <c r="C6297" s="656" t="s">
        <v>7</v>
      </c>
      <c r="D6297" s="656" t="s">
        <v>4610</v>
      </c>
      <c r="E6297" s="658" t="s">
        <v>49</v>
      </c>
      <c r="F6297" s="657"/>
      <c r="G6297" s="657"/>
      <c r="H6297" s="657"/>
      <c r="I6297" s="657"/>
      <c r="J6297" s="657"/>
      <c r="K6297" s="657"/>
      <c r="L6297" s="663"/>
    </row>
    <row r="6298" spans="1:12">
      <c r="A6298" s="827" t="s">
        <v>14098</v>
      </c>
      <c r="B6298" s="828"/>
      <c r="C6298" s="828"/>
      <c r="D6298" s="828"/>
      <c r="E6298" s="828"/>
      <c r="F6298" s="828"/>
      <c r="G6298" s="828"/>
      <c r="H6298" s="828"/>
      <c r="I6298" s="641"/>
      <c r="J6298" s="641"/>
      <c r="K6298" s="641"/>
      <c r="L6298" s="642"/>
    </row>
    <row r="6299" spans="1:12" ht="17.100000000000001" customHeight="1">
      <c r="A6299" s="640" t="s">
        <v>14994</v>
      </c>
      <c r="B6299" s="643" t="s">
        <v>14089</v>
      </c>
      <c r="C6299" s="641" t="s">
        <v>14088</v>
      </c>
      <c r="D6299" s="641" t="s">
        <v>14087</v>
      </c>
      <c r="E6299" s="644" t="s">
        <v>14085</v>
      </c>
      <c r="F6299" s="829" t="s">
        <v>14083</v>
      </c>
      <c r="G6299" s="829"/>
      <c r="H6299" s="829" t="s">
        <v>14993</v>
      </c>
      <c r="I6299" s="829"/>
      <c r="J6299" s="829" t="s">
        <v>14082</v>
      </c>
      <c r="K6299" s="829"/>
      <c r="L6299" s="830"/>
    </row>
    <row r="6300" spans="1:12" ht="24" customHeight="1">
      <c r="A6300" s="664" t="s">
        <v>14073</v>
      </c>
      <c r="B6300" s="660" t="s">
        <v>14281</v>
      </c>
      <c r="C6300" s="659" t="s">
        <v>7</v>
      </c>
      <c r="D6300" s="659" t="s">
        <v>11562</v>
      </c>
      <c r="E6300" s="661" t="s">
        <v>26</v>
      </c>
      <c r="F6300" s="831" t="s">
        <v>15044</v>
      </c>
      <c r="G6300" s="831"/>
      <c r="H6300" s="831">
        <v>0.79899209999999998</v>
      </c>
      <c r="I6300" s="831"/>
      <c r="J6300" s="832">
        <v>0.74309999999999998</v>
      </c>
      <c r="K6300" s="832"/>
      <c r="L6300" s="833"/>
    </row>
    <row r="6301" spans="1:12" ht="24" customHeight="1">
      <c r="A6301" s="664" t="s">
        <v>14073</v>
      </c>
      <c r="B6301" s="660" t="s">
        <v>14280</v>
      </c>
      <c r="C6301" s="659" t="s">
        <v>7</v>
      </c>
      <c r="D6301" s="659" t="s">
        <v>11588</v>
      </c>
      <c r="E6301" s="661" t="s">
        <v>26</v>
      </c>
      <c r="F6301" s="831" t="s">
        <v>15043</v>
      </c>
      <c r="G6301" s="831"/>
      <c r="H6301" s="831">
        <v>0.79899209999999998</v>
      </c>
      <c r="I6301" s="831"/>
      <c r="J6301" s="832">
        <v>0.43940000000000001</v>
      </c>
      <c r="K6301" s="832"/>
      <c r="L6301" s="833"/>
    </row>
    <row r="6302" spans="1:12" ht="17.100000000000001" customHeight="1">
      <c r="A6302" s="645"/>
      <c r="B6302" s="643"/>
      <c r="C6302" s="643"/>
      <c r="D6302" s="643"/>
      <c r="E6302" s="643"/>
      <c r="F6302" s="643"/>
      <c r="G6302" s="643"/>
      <c r="H6302" s="643"/>
      <c r="I6302" s="643"/>
      <c r="J6302" s="643" t="s">
        <v>14990</v>
      </c>
      <c r="K6302" s="643"/>
      <c r="L6302" s="646" t="s">
        <v>15042</v>
      </c>
    </row>
    <row r="6303" spans="1:12">
      <c r="A6303" s="827" t="s">
        <v>14092</v>
      </c>
      <c r="B6303" s="828"/>
      <c r="C6303" s="828"/>
      <c r="D6303" s="828"/>
      <c r="E6303" s="828"/>
      <c r="F6303" s="828"/>
      <c r="G6303" s="828"/>
      <c r="H6303" s="828"/>
      <c r="I6303" s="641"/>
      <c r="J6303" s="641"/>
      <c r="K6303" s="641"/>
      <c r="L6303" s="642"/>
    </row>
    <row r="6304" spans="1:12" ht="17.100000000000001" customHeight="1">
      <c r="A6304" s="640" t="s">
        <v>14994</v>
      </c>
      <c r="B6304" s="643" t="s">
        <v>14089</v>
      </c>
      <c r="C6304" s="641" t="s">
        <v>14088</v>
      </c>
      <c r="D6304" s="641" t="s">
        <v>14087</v>
      </c>
      <c r="E6304" s="644" t="s">
        <v>14085</v>
      </c>
      <c r="F6304" s="829" t="s">
        <v>14083</v>
      </c>
      <c r="G6304" s="829"/>
      <c r="H6304" s="829" t="s">
        <v>14993</v>
      </c>
      <c r="I6304" s="829"/>
      <c r="J6304" s="829" t="s">
        <v>14082</v>
      </c>
      <c r="K6304" s="829"/>
      <c r="L6304" s="830"/>
    </row>
    <row r="6305" spans="1:12" ht="24" customHeight="1">
      <c r="A6305" s="664" t="s">
        <v>14073</v>
      </c>
      <c r="B6305" s="660" t="s">
        <v>14292</v>
      </c>
      <c r="C6305" s="659" t="s">
        <v>7</v>
      </c>
      <c r="D6305" s="659" t="s">
        <v>5474</v>
      </c>
      <c r="E6305" s="661" t="s">
        <v>26</v>
      </c>
      <c r="F6305" s="831" t="s">
        <v>15041</v>
      </c>
      <c r="G6305" s="831"/>
      <c r="H6305" s="831">
        <v>0.40925129999999998</v>
      </c>
      <c r="I6305" s="831"/>
      <c r="J6305" s="832">
        <v>2.0667</v>
      </c>
      <c r="K6305" s="832"/>
      <c r="L6305" s="833"/>
    </row>
    <row r="6306" spans="1:12" ht="24" customHeight="1">
      <c r="A6306" s="664" t="s">
        <v>14073</v>
      </c>
      <c r="B6306" s="660" t="s">
        <v>14282</v>
      </c>
      <c r="C6306" s="659" t="s">
        <v>7</v>
      </c>
      <c r="D6306" s="659" t="s">
        <v>6139</v>
      </c>
      <c r="E6306" s="661" t="s">
        <v>26</v>
      </c>
      <c r="F6306" s="831" t="s">
        <v>15040</v>
      </c>
      <c r="G6306" s="831"/>
      <c r="H6306" s="831">
        <v>0.40925129999999998</v>
      </c>
      <c r="I6306" s="831"/>
      <c r="J6306" s="832">
        <v>2.9424999999999999</v>
      </c>
      <c r="K6306" s="832"/>
      <c r="L6306" s="833"/>
    </row>
    <row r="6307" spans="1:12" ht="17.100000000000001" customHeight="1">
      <c r="A6307" s="645"/>
      <c r="B6307" s="643"/>
      <c r="C6307" s="643"/>
      <c r="D6307" s="643"/>
      <c r="E6307" s="643"/>
      <c r="F6307" s="643"/>
      <c r="G6307" s="643"/>
      <c r="H6307" s="643"/>
      <c r="I6307" s="643"/>
      <c r="J6307" s="643" t="s">
        <v>14990</v>
      </c>
      <c r="K6307" s="643"/>
      <c r="L6307" s="646" t="s">
        <v>15039</v>
      </c>
    </row>
    <row r="6308" spans="1:12">
      <c r="A6308" s="827" t="s">
        <v>14071</v>
      </c>
      <c r="B6308" s="828"/>
      <c r="C6308" s="828"/>
      <c r="D6308" s="828"/>
      <c r="E6308" s="828"/>
      <c r="F6308" s="828"/>
      <c r="G6308" s="828"/>
      <c r="H6308" s="828"/>
      <c r="I6308" s="641"/>
      <c r="J6308" s="641"/>
      <c r="K6308" s="641"/>
      <c r="L6308" s="642"/>
    </row>
    <row r="6309" spans="1:12" ht="17.100000000000001" customHeight="1">
      <c r="A6309" s="640" t="s">
        <v>14994</v>
      </c>
      <c r="B6309" s="643" t="s">
        <v>14089</v>
      </c>
      <c r="C6309" s="641" t="s">
        <v>14088</v>
      </c>
      <c r="D6309" s="641" t="s">
        <v>14087</v>
      </c>
      <c r="E6309" s="644" t="s">
        <v>14085</v>
      </c>
      <c r="F6309" s="829" t="s">
        <v>14083</v>
      </c>
      <c r="G6309" s="829"/>
      <c r="H6309" s="829" t="s">
        <v>14993</v>
      </c>
      <c r="I6309" s="829"/>
      <c r="J6309" s="829" t="s">
        <v>14082</v>
      </c>
      <c r="K6309" s="829"/>
      <c r="L6309" s="830"/>
    </row>
    <row r="6310" spans="1:12" ht="24" customHeight="1">
      <c r="A6310" s="664" t="s">
        <v>14073</v>
      </c>
      <c r="B6310" s="660" t="s">
        <v>14399</v>
      </c>
      <c r="C6310" s="659" t="s">
        <v>7</v>
      </c>
      <c r="D6310" s="659" t="s">
        <v>6117</v>
      </c>
      <c r="E6310" s="661" t="s">
        <v>49</v>
      </c>
      <c r="F6310" s="831" t="s">
        <v>15075</v>
      </c>
      <c r="G6310" s="831"/>
      <c r="H6310" s="831">
        <v>1</v>
      </c>
      <c r="I6310" s="831"/>
      <c r="J6310" s="832">
        <v>1110.33</v>
      </c>
      <c r="K6310" s="832"/>
      <c r="L6310" s="833"/>
    </row>
    <row r="6311" spans="1:12" ht="17.100000000000001" customHeight="1">
      <c r="A6311" s="645"/>
      <c r="B6311" s="643"/>
      <c r="C6311" s="643"/>
      <c r="D6311" s="643"/>
      <c r="E6311" s="643"/>
      <c r="F6311" s="643"/>
      <c r="G6311" s="643"/>
      <c r="H6311" s="643"/>
      <c r="I6311" s="643"/>
      <c r="J6311" s="643" t="s">
        <v>14990</v>
      </c>
      <c r="K6311" s="643"/>
      <c r="L6311" s="646" t="s">
        <v>15075</v>
      </c>
    </row>
    <row r="6312" spans="1:12">
      <c r="A6312" s="827" t="s">
        <v>14094</v>
      </c>
      <c r="B6312" s="828"/>
      <c r="C6312" s="828"/>
      <c r="D6312" s="828"/>
      <c r="E6312" s="828"/>
      <c r="F6312" s="828"/>
      <c r="G6312" s="828"/>
      <c r="H6312" s="828"/>
      <c r="I6312" s="641"/>
      <c r="J6312" s="641"/>
      <c r="K6312" s="641"/>
      <c r="L6312" s="642"/>
    </row>
    <row r="6313" spans="1:12" ht="17.100000000000001" customHeight="1">
      <c r="A6313" s="640" t="s">
        <v>14994</v>
      </c>
      <c r="B6313" s="643" t="s">
        <v>14089</v>
      </c>
      <c r="C6313" s="641" t="s">
        <v>14088</v>
      </c>
      <c r="D6313" s="641" t="s">
        <v>14087</v>
      </c>
      <c r="E6313" s="644" t="s">
        <v>14085</v>
      </c>
      <c r="F6313" s="829" t="s">
        <v>14083</v>
      </c>
      <c r="G6313" s="829"/>
      <c r="H6313" s="829" t="s">
        <v>14993</v>
      </c>
      <c r="I6313" s="829"/>
      <c r="J6313" s="829" t="s">
        <v>14082</v>
      </c>
      <c r="K6313" s="829"/>
      <c r="L6313" s="830"/>
    </row>
    <row r="6314" spans="1:12" ht="24" customHeight="1">
      <c r="A6314" s="664" t="s">
        <v>14073</v>
      </c>
      <c r="B6314" s="660" t="s">
        <v>14095</v>
      </c>
      <c r="C6314" s="659" t="s">
        <v>7</v>
      </c>
      <c r="D6314" s="659" t="s">
        <v>11736</v>
      </c>
      <c r="E6314" s="661" t="s">
        <v>26</v>
      </c>
      <c r="F6314" s="831" t="s">
        <v>14996</v>
      </c>
      <c r="G6314" s="831"/>
      <c r="H6314" s="831">
        <v>0.79899209999999998</v>
      </c>
      <c r="I6314" s="831"/>
      <c r="J6314" s="832">
        <v>0.56730000000000003</v>
      </c>
      <c r="K6314" s="832"/>
      <c r="L6314" s="833"/>
    </row>
    <row r="6315" spans="1:12" ht="17.100000000000001" customHeight="1">
      <c r="A6315" s="645"/>
      <c r="B6315" s="643"/>
      <c r="C6315" s="643"/>
      <c r="D6315" s="643"/>
      <c r="E6315" s="643"/>
      <c r="F6315" s="643"/>
      <c r="G6315" s="643"/>
      <c r="H6315" s="643"/>
      <c r="I6315" s="643"/>
      <c r="J6315" s="643" t="s">
        <v>14990</v>
      </c>
      <c r="K6315" s="643"/>
      <c r="L6315" s="646" t="s">
        <v>15029</v>
      </c>
    </row>
    <row r="6316" spans="1:12">
      <c r="A6316" s="827" t="s">
        <v>14096</v>
      </c>
      <c r="B6316" s="828"/>
      <c r="C6316" s="828"/>
      <c r="D6316" s="828"/>
      <c r="E6316" s="828"/>
      <c r="F6316" s="828"/>
      <c r="G6316" s="828"/>
      <c r="H6316" s="828"/>
      <c r="I6316" s="641"/>
      <c r="J6316" s="641"/>
      <c r="K6316" s="641"/>
      <c r="L6316" s="642"/>
    </row>
    <row r="6317" spans="1:12" ht="17.100000000000001" customHeight="1">
      <c r="A6317" s="640" t="s">
        <v>14994</v>
      </c>
      <c r="B6317" s="643" t="s">
        <v>14089</v>
      </c>
      <c r="C6317" s="641" t="s">
        <v>14088</v>
      </c>
      <c r="D6317" s="641" t="s">
        <v>14087</v>
      </c>
      <c r="E6317" s="644" t="s">
        <v>14085</v>
      </c>
      <c r="F6317" s="829" t="s">
        <v>14083</v>
      </c>
      <c r="G6317" s="829"/>
      <c r="H6317" s="829" t="s">
        <v>14993</v>
      </c>
      <c r="I6317" s="829"/>
      <c r="J6317" s="829" t="s">
        <v>14082</v>
      </c>
      <c r="K6317" s="829"/>
      <c r="L6317" s="830"/>
    </row>
    <row r="6318" spans="1:12" ht="24" customHeight="1">
      <c r="A6318" s="664" t="s">
        <v>14073</v>
      </c>
      <c r="B6318" s="660" t="s">
        <v>14097</v>
      </c>
      <c r="C6318" s="659" t="s">
        <v>7</v>
      </c>
      <c r="D6318" s="659" t="s">
        <v>11676</v>
      </c>
      <c r="E6318" s="661" t="s">
        <v>26</v>
      </c>
      <c r="F6318" s="831" t="s">
        <v>14995</v>
      </c>
      <c r="G6318" s="831"/>
      <c r="H6318" s="831">
        <v>0.79899209999999998</v>
      </c>
      <c r="I6318" s="831"/>
      <c r="J6318" s="832">
        <v>5.5899999999999998E-2</v>
      </c>
      <c r="K6318" s="832"/>
      <c r="L6318" s="833"/>
    </row>
    <row r="6319" spans="1:12" ht="17.100000000000001" customHeight="1">
      <c r="A6319" s="645"/>
      <c r="B6319" s="643"/>
      <c r="C6319" s="643"/>
      <c r="D6319" s="643"/>
      <c r="E6319" s="643"/>
      <c r="F6319" s="643"/>
      <c r="G6319" s="643"/>
      <c r="H6319" s="643"/>
      <c r="I6319" s="643"/>
      <c r="J6319" s="643" t="s">
        <v>14990</v>
      </c>
      <c r="K6319" s="643"/>
      <c r="L6319" s="646" t="s">
        <v>15037</v>
      </c>
    </row>
    <row r="6320" spans="1:12">
      <c r="A6320" s="827" t="s">
        <v>14100</v>
      </c>
      <c r="B6320" s="828"/>
      <c r="C6320" s="828"/>
      <c r="D6320" s="828"/>
      <c r="E6320" s="828"/>
      <c r="F6320" s="828"/>
      <c r="G6320" s="828"/>
      <c r="H6320" s="828"/>
      <c r="I6320" s="641"/>
      <c r="J6320" s="641"/>
      <c r="K6320" s="641"/>
      <c r="L6320" s="642"/>
    </row>
    <row r="6321" spans="1:12" ht="17.100000000000001" customHeight="1">
      <c r="A6321" s="640" t="s">
        <v>14994</v>
      </c>
      <c r="B6321" s="643" t="s">
        <v>14089</v>
      </c>
      <c r="C6321" s="641" t="s">
        <v>14088</v>
      </c>
      <c r="D6321" s="641" t="s">
        <v>14087</v>
      </c>
      <c r="E6321" s="644" t="s">
        <v>14085</v>
      </c>
      <c r="F6321" s="829" t="s">
        <v>14083</v>
      </c>
      <c r="G6321" s="829"/>
      <c r="H6321" s="829" t="s">
        <v>14993</v>
      </c>
      <c r="I6321" s="829"/>
      <c r="J6321" s="829" t="s">
        <v>14082</v>
      </c>
      <c r="K6321" s="829"/>
      <c r="L6321" s="830"/>
    </row>
    <row r="6322" spans="1:12" ht="24" customHeight="1">
      <c r="A6322" s="664" t="s">
        <v>14073</v>
      </c>
      <c r="B6322" s="660" t="s">
        <v>14103</v>
      </c>
      <c r="C6322" s="659" t="s">
        <v>7</v>
      </c>
      <c r="D6322" s="659" t="s">
        <v>11501</v>
      </c>
      <c r="E6322" s="661" t="s">
        <v>26</v>
      </c>
      <c r="F6322" s="831" t="s">
        <v>14992</v>
      </c>
      <c r="G6322" s="831"/>
      <c r="H6322" s="831">
        <v>0.79899209999999998</v>
      </c>
      <c r="I6322" s="831"/>
      <c r="J6322" s="832">
        <v>1.7578</v>
      </c>
      <c r="K6322" s="832"/>
      <c r="L6322" s="833"/>
    </row>
    <row r="6323" spans="1:12" ht="24" customHeight="1">
      <c r="A6323" s="664" t="s">
        <v>14073</v>
      </c>
      <c r="B6323" s="660" t="s">
        <v>14101</v>
      </c>
      <c r="C6323" s="659" t="s">
        <v>7</v>
      </c>
      <c r="D6323" s="659" t="s">
        <v>11582</v>
      </c>
      <c r="E6323" s="661" t="s">
        <v>26</v>
      </c>
      <c r="F6323" s="831" t="s">
        <v>14991</v>
      </c>
      <c r="G6323" s="831"/>
      <c r="H6323" s="831">
        <v>0.79899209999999998</v>
      </c>
      <c r="I6323" s="831"/>
      <c r="J6323" s="832">
        <v>0.27960000000000002</v>
      </c>
      <c r="K6323" s="832"/>
      <c r="L6323" s="833"/>
    </row>
    <row r="6324" spans="1:12" ht="17.100000000000001" customHeight="1">
      <c r="A6324" s="645"/>
      <c r="B6324" s="643"/>
      <c r="C6324" s="643"/>
      <c r="D6324" s="643"/>
      <c r="E6324" s="643"/>
      <c r="F6324" s="643"/>
      <c r="G6324" s="643"/>
      <c r="H6324" s="643"/>
      <c r="I6324" s="643"/>
      <c r="J6324" s="643" t="s">
        <v>14990</v>
      </c>
      <c r="K6324" s="643"/>
      <c r="L6324" s="646" t="s">
        <v>15036</v>
      </c>
    </row>
    <row r="6325" spans="1:12" ht="17.100000000000001" customHeight="1">
      <c r="A6325" s="640" t="s">
        <v>14988</v>
      </c>
      <c r="B6325" s="641"/>
      <c r="C6325" s="641"/>
      <c r="D6325" s="641"/>
      <c r="E6325" s="641"/>
      <c r="F6325" s="641"/>
      <c r="G6325" s="641"/>
      <c r="H6325" s="641"/>
      <c r="I6325" s="641"/>
      <c r="J6325" s="641"/>
      <c r="K6325" s="641"/>
      <c r="L6325" s="642"/>
    </row>
    <row r="6326" spans="1:12" ht="17.100000000000001" customHeight="1">
      <c r="A6326" s="645"/>
      <c r="B6326" s="643"/>
      <c r="C6326" s="643"/>
      <c r="D6326" s="643"/>
      <c r="E6326" s="643"/>
      <c r="F6326" s="643"/>
      <c r="G6326" s="643"/>
      <c r="H6326" s="643"/>
      <c r="I6326" s="643"/>
      <c r="J6326" s="643" t="s">
        <v>14987</v>
      </c>
      <c r="K6326" s="643"/>
      <c r="L6326" s="646" t="s">
        <v>15074</v>
      </c>
    </row>
    <row r="6327" spans="1:12" ht="17.100000000000001" customHeight="1">
      <c r="A6327" s="645"/>
      <c r="B6327" s="643"/>
      <c r="C6327" s="643"/>
      <c r="D6327" s="643"/>
      <c r="E6327" s="643"/>
      <c r="F6327" s="643"/>
      <c r="G6327" s="643"/>
      <c r="H6327" s="643"/>
      <c r="I6327" s="643"/>
      <c r="J6327" s="643" t="s">
        <v>14985</v>
      </c>
      <c r="K6327" s="643" t="s">
        <v>14984</v>
      </c>
      <c r="L6327" s="646" t="s">
        <v>15034</v>
      </c>
    </row>
    <row r="6328" spans="1:12" ht="17.100000000000001" customHeight="1">
      <c r="A6328" s="645"/>
      <c r="B6328" s="643"/>
      <c r="C6328" s="643"/>
      <c r="D6328" s="643"/>
      <c r="E6328" s="643"/>
      <c r="F6328" s="643"/>
      <c r="G6328" s="643"/>
      <c r="H6328" s="643"/>
      <c r="I6328" s="643"/>
      <c r="J6328" s="643" t="s">
        <v>14982</v>
      </c>
      <c r="K6328" s="643"/>
      <c r="L6328" s="646" t="s">
        <v>15073</v>
      </c>
    </row>
    <row r="6329" spans="1:12" ht="17.100000000000001" customHeight="1">
      <c r="A6329" s="645"/>
      <c r="B6329" s="643"/>
      <c r="C6329" s="643"/>
      <c r="D6329" s="643"/>
      <c r="E6329" s="643"/>
      <c r="F6329" s="643"/>
      <c r="G6329" s="643"/>
      <c r="H6329" s="643"/>
      <c r="I6329" s="643"/>
      <c r="J6329" s="643" t="s">
        <v>14980</v>
      </c>
      <c r="K6329" s="643" t="s">
        <v>14873</v>
      </c>
      <c r="L6329" s="646" t="s">
        <v>15072</v>
      </c>
    </row>
    <row r="6330" spans="1:12" ht="17.100000000000001" customHeight="1">
      <c r="A6330" s="645"/>
      <c r="B6330" s="643"/>
      <c r="C6330" s="643"/>
      <c r="D6330" s="643"/>
      <c r="E6330" s="643"/>
      <c r="F6330" s="643"/>
      <c r="G6330" s="643"/>
      <c r="H6330" s="643"/>
      <c r="I6330" s="643"/>
      <c r="J6330" s="643" t="s">
        <v>14978</v>
      </c>
      <c r="K6330" s="643"/>
      <c r="L6330" s="646" t="s">
        <v>15071</v>
      </c>
    </row>
    <row r="6331" spans="1:12" ht="30" customHeight="1">
      <c r="A6331" s="647"/>
      <c r="B6331" s="644"/>
      <c r="C6331" s="644"/>
      <c r="D6331" s="644"/>
      <c r="E6331" s="644"/>
      <c r="F6331" s="644"/>
      <c r="G6331" s="644"/>
      <c r="H6331" s="644"/>
      <c r="I6331" s="644"/>
      <c r="J6331" s="644"/>
      <c r="K6331" s="644"/>
      <c r="L6331" s="648"/>
    </row>
    <row r="6332" spans="1:12" ht="36" customHeight="1">
      <c r="A6332" s="662" t="s">
        <v>15233</v>
      </c>
      <c r="B6332" s="657" t="s">
        <v>14397</v>
      </c>
      <c r="C6332" s="656" t="s">
        <v>7</v>
      </c>
      <c r="D6332" s="656" t="s">
        <v>3303</v>
      </c>
      <c r="E6332" s="658" t="s">
        <v>18</v>
      </c>
      <c r="F6332" s="657"/>
      <c r="G6332" s="657"/>
      <c r="H6332" s="657"/>
      <c r="I6332" s="657"/>
      <c r="J6332" s="657"/>
      <c r="K6332" s="657"/>
      <c r="L6332" s="663"/>
    </row>
    <row r="6333" spans="1:12">
      <c r="A6333" s="827" t="s">
        <v>14098</v>
      </c>
      <c r="B6333" s="828"/>
      <c r="C6333" s="828"/>
      <c r="D6333" s="828"/>
      <c r="E6333" s="828"/>
      <c r="F6333" s="828"/>
      <c r="G6333" s="828"/>
      <c r="H6333" s="828"/>
      <c r="I6333" s="641"/>
      <c r="J6333" s="641"/>
      <c r="K6333" s="641"/>
      <c r="L6333" s="642"/>
    </row>
    <row r="6334" spans="1:12" ht="17.100000000000001" customHeight="1">
      <c r="A6334" s="640" t="s">
        <v>14994</v>
      </c>
      <c r="B6334" s="643" t="s">
        <v>14089</v>
      </c>
      <c r="C6334" s="641" t="s">
        <v>14088</v>
      </c>
      <c r="D6334" s="641" t="s">
        <v>14087</v>
      </c>
      <c r="E6334" s="644" t="s">
        <v>14085</v>
      </c>
      <c r="F6334" s="829" t="s">
        <v>14083</v>
      </c>
      <c r="G6334" s="829"/>
      <c r="H6334" s="829" t="s">
        <v>14993</v>
      </c>
      <c r="I6334" s="829"/>
      <c r="J6334" s="829" t="s">
        <v>14082</v>
      </c>
      <c r="K6334" s="829"/>
      <c r="L6334" s="830"/>
    </row>
    <row r="6335" spans="1:12" ht="24" customHeight="1">
      <c r="A6335" s="664" t="s">
        <v>14073</v>
      </c>
      <c r="B6335" s="660" t="s">
        <v>14281</v>
      </c>
      <c r="C6335" s="659" t="s">
        <v>7</v>
      </c>
      <c r="D6335" s="659" t="s">
        <v>11562</v>
      </c>
      <c r="E6335" s="661" t="s">
        <v>26</v>
      </c>
      <c r="F6335" s="831" t="s">
        <v>15044</v>
      </c>
      <c r="G6335" s="831"/>
      <c r="H6335" s="831">
        <v>0.42152129999999999</v>
      </c>
      <c r="I6335" s="831"/>
      <c r="J6335" s="832">
        <v>0.39200000000000002</v>
      </c>
      <c r="K6335" s="832"/>
      <c r="L6335" s="833"/>
    </row>
    <row r="6336" spans="1:12" ht="24" customHeight="1">
      <c r="A6336" s="664" t="s">
        <v>14073</v>
      </c>
      <c r="B6336" s="660" t="s">
        <v>14280</v>
      </c>
      <c r="C6336" s="659" t="s">
        <v>7</v>
      </c>
      <c r="D6336" s="659" t="s">
        <v>11588</v>
      </c>
      <c r="E6336" s="661" t="s">
        <v>26</v>
      </c>
      <c r="F6336" s="831" t="s">
        <v>15043</v>
      </c>
      <c r="G6336" s="831"/>
      <c r="H6336" s="831">
        <v>0.42152129999999999</v>
      </c>
      <c r="I6336" s="831"/>
      <c r="J6336" s="832">
        <v>0.23180000000000001</v>
      </c>
      <c r="K6336" s="832"/>
      <c r="L6336" s="833"/>
    </row>
    <row r="6337" spans="1:12" ht="17.100000000000001" customHeight="1">
      <c r="A6337" s="645"/>
      <c r="B6337" s="643"/>
      <c r="C6337" s="643"/>
      <c r="D6337" s="643"/>
      <c r="E6337" s="643"/>
      <c r="F6337" s="643"/>
      <c r="G6337" s="643"/>
      <c r="H6337" s="643"/>
      <c r="I6337" s="643"/>
      <c r="J6337" s="643" t="s">
        <v>14990</v>
      </c>
      <c r="K6337" s="643"/>
      <c r="L6337" s="646" t="s">
        <v>15111</v>
      </c>
    </row>
    <row r="6338" spans="1:12">
      <c r="A6338" s="827" t="s">
        <v>14092</v>
      </c>
      <c r="B6338" s="828"/>
      <c r="C6338" s="828"/>
      <c r="D6338" s="828"/>
      <c r="E6338" s="828"/>
      <c r="F6338" s="828"/>
      <c r="G6338" s="828"/>
      <c r="H6338" s="828"/>
      <c r="I6338" s="641"/>
      <c r="J6338" s="641"/>
      <c r="K6338" s="641"/>
      <c r="L6338" s="642"/>
    </row>
    <row r="6339" spans="1:12" ht="17.100000000000001" customHeight="1">
      <c r="A6339" s="640" t="s">
        <v>14994</v>
      </c>
      <c r="B6339" s="643" t="s">
        <v>14089</v>
      </c>
      <c r="C6339" s="641" t="s">
        <v>14088</v>
      </c>
      <c r="D6339" s="641" t="s">
        <v>14087</v>
      </c>
      <c r="E6339" s="644" t="s">
        <v>14085</v>
      </c>
      <c r="F6339" s="829" t="s">
        <v>14083</v>
      </c>
      <c r="G6339" s="829"/>
      <c r="H6339" s="829" t="s">
        <v>14993</v>
      </c>
      <c r="I6339" s="829"/>
      <c r="J6339" s="829" t="s">
        <v>14082</v>
      </c>
      <c r="K6339" s="829"/>
      <c r="L6339" s="830"/>
    </row>
    <row r="6340" spans="1:12" ht="24" customHeight="1">
      <c r="A6340" s="664" t="s">
        <v>14073</v>
      </c>
      <c r="B6340" s="660" t="s">
        <v>14292</v>
      </c>
      <c r="C6340" s="659" t="s">
        <v>7</v>
      </c>
      <c r="D6340" s="659" t="s">
        <v>5474</v>
      </c>
      <c r="E6340" s="661" t="s">
        <v>26</v>
      </c>
      <c r="F6340" s="831" t="s">
        <v>15041</v>
      </c>
      <c r="G6340" s="831"/>
      <c r="H6340" s="831">
        <v>0.2166102</v>
      </c>
      <c r="I6340" s="831"/>
      <c r="J6340" s="832">
        <v>1.0939000000000001</v>
      </c>
      <c r="K6340" s="832"/>
      <c r="L6340" s="833"/>
    </row>
    <row r="6341" spans="1:12" ht="24" customHeight="1">
      <c r="A6341" s="664" t="s">
        <v>14073</v>
      </c>
      <c r="B6341" s="660" t="s">
        <v>14282</v>
      </c>
      <c r="C6341" s="659" t="s">
        <v>7</v>
      </c>
      <c r="D6341" s="659" t="s">
        <v>6139</v>
      </c>
      <c r="E6341" s="661" t="s">
        <v>26</v>
      </c>
      <c r="F6341" s="831" t="s">
        <v>15040</v>
      </c>
      <c r="G6341" s="831"/>
      <c r="H6341" s="831">
        <v>0.2166102</v>
      </c>
      <c r="I6341" s="831"/>
      <c r="J6341" s="832">
        <v>1.5573999999999999</v>
      </c>
      <c r="K6341" s="832"/>
      <c r="L6341" s="833"/>
    </row>
    <row r="6342" spans="1:12" ht="17.100000000000001" customHeight="1">
      <c r="A6342" s="645"/>
      <c r="B6342" s="643"/>
      <c r="C6342" s="643"/>
      <c r="D6342" s="643"/>
      <c r="E6342" s="643"/>
      <c r="F6342" s="643"/>
      <c r="G6342" s="643"/>
      <c r="H6342" s="643"/>
      <c r="I6342" s="643"/>
      <c r="J6342" s="643" t="s">
        <v>14990</v>
      </c>
      <c r="K6342" s="643"/>
      <c r="L6342" s="646" t="s">
        <v>15110</v>
      </c>
    </row>
    <row r="6343" spans="1:12">
      <c r="A6343" s="827" t="s">
        <v>14071</v>
      </c>
      <c r="B6343" s="828"/>
      <c r="C6343" s="828"/>
      <c r="D6343" s="828"/>
      <c r="E6343" s="828"/>
      <c r="F6343" s="828"/>
      <c r="G6343" s="828"/>
      <c r="H6343" s="828"/>
      <c r="I6343" s="641"/>
      <c r="J6343" s="641"/>
      <c r="K6343" s="641"/>
      <c r="L6343" s="642"/>
    </row>
    <row r="6344" spans="1:12" ht="17.100000000000001" customHeight="1">
      <c r="A6344" s="640" t="s">
        <v>14994</v>
      </c>
      <c r="B6344" s="643" t="s">
        <v>14089</v>
      </c>
      <c r="C6344" s="641" t="s">
        <v>14088</v>
      </c>
      <c r="D6344" s="641" t="s">
        <v>14087</v>
      </c>
      <c r="E6344" s="644" t="s">
        <v>14085</v>
      </c>
      <c r="F6344" s="829" t="s">
        <v>14083</v>
      </c>
      <c r="G6344" s="829"/>
      <c r="H6344" s="829" t="s">
        <v>14993</v>
      </c>
      <c r="I6344" s="829"/>
      <c r="J6344" s="829" t="s">
        <v>14082</v>
      </c>
      <c r="K6344" s="829"/>
      <c r="L6344" s="830"/>
    </row>
    <row r="6345" spans="1:12" ht="48" customHeight="1">
      <c r="A6345" s="664" t="s">
        <v>14073</v>
      </c>
      <c r="B6345" s="660" t="s">
        <v>14396</v>
      </c>
      <c r="C6345" s="659" t="s">
        <v>7</v>
      </c>
      <c r="D6345" s="659" t="s">
        <v>5776</v>
      </c>
      <c r="E6345" s="661" t="s">
        <v>18</v>
      </c>
      <c r="F6345" s="831" t="s">
        <v>15109</v>
      </c>
      <c r="G6345" s="831"/>
      <c r="H6345" s="831">
        <v>1.0149999999999999</v>
      </c>
      <c r="I6345" s="831"/>
      <c r="J6345" s="832">
        <v>109.31</v>
      </c>
      <c r="K6345" s="832"/>
      <c r="L6345" s="833"/>
    </row>
    <row r="6346" spans="1:12" ht="24" customHeight="1">
      <c r="A6346" s="664" t="s">
        <v>14073</v>
      </c>
      <c r="B6346" s="660" t="s">
        <v>14389</v>
      </c>
      <c r="C6346" s="659" t="s">
        <v>7</v>
      </c>
      <c r="D6346" s="659" t="s">
        <v>8268</v>
      </c>
      <c r="E6346" s="661" t="s">
        <v>49</v>
      </c>
      <c r="F6346" s="831" t="s">
        <v>15099</v>
      </c>
      <c r="G6346" s="831"/>
      <c r="H6346" s="831">
        <v>8.9999999999999993E-3</v>
      </c>
      <c r="I6346" s="831"/>
      <c r="J6346" s="832">
        <v>0.03</v>
      </c>
      <c r="K6346" s="832"/>
      <c r="L6346" s="833"/>
    </row>
    <row r="6347" spans="1:12" ht="17.100000000000001" customHeight="1">
      <c r="A6347" s="645"/>
      <c r="B6347" s="643"/>
      <c r="C6347" s="643"/>
      <c r="D6347" s="643"/>
      <c r="E6347" s="643"/>
      <c r="F6347" s="643"/>
      <c r="G6347" s="643"/>
      <c r="H6347" s="643"/>
      <c r="I6347" s="643"/>
      <c r="J6347" s="643" t="s">
        <v>14990</v>
      </c>
      <c r="K6347" s="643"/>
      <c r="L6347" s="646" t="s">
        <v>15108</v>
      </c>
    </row>
    <row r="6348" spans="1:12">
      <c r="A6348" s="827" t="s">
        <v>14094</v>
      </c>
      <c r="B6348" s="828"/>
      <c r="C6348" s="828"/>
      <c r="D6348" s="828"/>
      <c r="E6348" s="828"/>
      <c r="F6348" s="828"/>
      <c r="G6348" s="828"/>
      <c r="H6348" s="828"/>
      <c r="I6348" s="641"/>
      <c r="J6348" s="641"/>
      <c r="K6348" s="641"/>
      <c r="L6348" s="642"/>
    </row>
    <row r="6349" spans="1:12" ht="17.100000000000001" customHeight="1">
      <c r="A6349" s="640" t="s">
        <v>14994</v>
      </c>
      <c r="B6349" s="643" t="s">
        <v>14089</v>
      </c>
      <c r="C6349" s="641" t="s">
        <v>14088</v>
      </c>
      <c r="D6349" s="641" t="s">
        <v>14087</v>
      </c>
      <c r="E6349" s="644" t="s">
        <v>14085</v>
      </c>
      <c r="F6349" s="829" t="s">
        <v>14083</v>
      </c>
      <c r="G6349" s="829"/>
      <c r="H6349" s="829" t="s">
        <v>14993</v>
      </c>
      <c r="I6349" s="829"/>
      <c r="J6349" s="829" t="s">
        <v>14082</v>
      </c>
      <c r="K6349" s="829"/>
      <c r="L6349" s="830"/>
    </row>
    <row r="6350" spans="1:12" ht="24" customHeight="1">
      <c r="A6350" s="664" t="s">
        <v>14073</v>
      </c>
      <c r="B6350" s="660" t="s">
        <v>14095</v>
      </c>
      <c r="C6350" s="659" t="s">
        <v>7</v>
      </c>
      <c r="D6350" s="659" t="s">
        <v>11736</v>
      </c>
      <c r="E6350" s="661" t="s">
        <v>26</v>
      </c>
      <c r="F6350" s="831" t="s">
        <v>14996</v>
      </c>
      <c r="G6350" s="831"/>
      <c r="H6350" s="831">
        <v>0.42152129999999999</v>
      </c>
      <c r="I6350" s="831"/>
      <c r="J6350" s="832">
        <v>0.29930000000000001</v>
      </c>
      <c r="K6350" s="832"/>
      <c r="L6350" s="833"/>
    </row>
    <row r="6351" spans="1:12" ht="17.100000000000001" customHeight="1">
      <c r="A6351" s="645"/>
      <c r="B6351" s="643"/>
      <c r="C6351" s="643"/>
      <c r="D6351" s="643"/>
      <c r="E6351" s="643"/>
      <c r="F6351" s="643"/>
      <c r="G6351" s="643"/>
      <c r="H6351" s="643"/>
      <c r="I6351" s="643"/>
      <c r="J6351" s="643" t="s">
        <v>14990</v>
      </c>
      <c r="K6351" s="643"/>
      <c r="L6351" s="646" t="s">
        <v>15084</v>
      </c>
    </row>
    <row r="6352" spans="1:12">
      <c r="A6352" s="827" t="s">
        <v>14096</v>
      </c>
      <c r="B6352" s="828"/>
      <c r="C6352" s="828"/>
      <c r="D6352" s="828"/>
      <c r="E6352" s="828"/>
      <c r="F6352" s="828"/>
      <c r="G6352" s="828"/>
      <c r="H6352" s="828"/>
      <c r="I6352" s="641"/>
      <c r="J6352" s="641"/>
      <c r="K6352" s="641"/>
      <c r="L6352" s="642"/>
    </row>
    <row r="6353" spans="1:12" ht="17.100000000000001" customHeight="1">
      <c r="A6353" s="640" t="s">
        <v>14994</v>
      </c>
      <c r="B6353" s="643" t="s">
        <v>14089</v>
      </c>
      <c r="C6353" s="641" t="s">
        <v>14088</v>
      </c>
      <c r="D6353" s="641" t="s">
        <v>14087</v>
      </c>
      <c r="E6353" s="644" t="s">
        <v>14085</v>
      </c>
      <c r="F6353" s="829" t="s">
        <v>14083</v>
      </c>
      <c r="G6353" s="829"/>
      <c r="H6353" s="829" t="s">
        <v>14993</v>
      </c>
      <c r="I6353" s="829"/>
      <c r="J6353" s="829" t="s">
        <v>14082</v>
      </c>
      <c r="K6353" s="829"/>
      <c r="L6353" s="830"/>
    </row>
    <row r="6354" spans="1:12" ht="24" customHeight="1">
      <c r="A6354" s="664" t="s">
        <v>14073</v>
      </c>
      <c r="B6354" s="660" t="s">
        <v>14097</v>
      </c>
      <c r="C6354" s="659" t="s">
        <v>7</v>
      </c>
      <c r="D6354" s="659" t="s">
        <v>11676</v>
      </c>
      <c r="E6354" s="661" t="s">
        <v>26</v>
      </c>
      <c r="F6354" s="831" t="s">
        <v>14995</v>
      </c>
      <c r="G6354" s="831"/>
      <c r="H6354" s="831">
        <v>0.42152129999999999</v>
      </c>
      <c r="I6354" s="831"/>
      <c r="J6354" s="832">
        <v>2.9499999999999998E-2</v>
      </c>
      <c r="K6354" s="832"/>
      <c r="L6354" s="833"/>
    </row>
    <row r="6355" spans="1:12" ht="17.100000000000001" customHeight="1">
      <c r="A6355" s="645"/>
      <c r="B6355" s="643"/>
      <c r="C6355" s="643"/>
      <c r="D6355" s="643"/>
      <c r="E6355" s="643"/>
      <c r="F6355" s="643"/>
      <c r="G6355" s="643"/>
      <c r="H6355" s="643"/>
      <c r="I6355" s="643"/>
      <c r="J6355" s="643" t="s">
        <v>14990</v>
      </c>
      <c r="K6355" s="643"/>
      <c r="L6355" s="646" t="s">
        <v>15083</v>
      </c>
    </row>
    <row r="6356" spans="1:12">
      <c r="A6356" s="827" t="s">
        <v>14100</v>
      </c>
      <c r="B6356" s="828"/>
      <c r="C6356" s="828"/>
      <c r="D6356" s="828"/>
      <c r="E6356" s="828"/>
      <c r="F6356" s="828"/>
      <c r="G6356" s="828"/>
      <c r="H6356" s="828"/>
      <c r="I6356" s="641"/>
      <c r="J6356" s="641"/>
      <c r="K6356" s="641"/>
      <c r="L6356" s="642"/>
    </row>
    <row r="6357" spans="1:12" ht="17.100000000000001" customHeight="1">
      <c r="A6357" s="640" t="s">
        <v>14994</v>
      </c>
      <c r="B6357" s="643" t="s">
        <v>14089</v>
      </c>
      <c r="C6357" s="641" t="s">
        <v>14088</v>
      </c>
      <c r="D6357" s="641" t="s">
        <v>14087</v>
      </c>
      <c r="E6357" s="644" t="s">
        <v>14085</v>
      </c>
      <c r="F6357" s="829" t="s">
        <v>14083</v>
      </c>
      <c r="G6357" s="829"/>
      <c r="H6357" s="829" t="s">
        <v>14993</v>
      </c>
      <c r="I6357" s="829"/>
      <c r="J6357" s="829" t="s">
        <v>14082</v>
      </c>
      <c r="K6357" s="829"/>
      <c r="L6357" s="830"/>
    </row>
    <row r="6358" spans="1:12" ht="24" customHeight="1">
      <c r="A6358" s="664" t="s">
        <v>14073</v>
      </c>
      <c r="B6358" s="660" t="s">
        <v>14103</v>
      </c>
      <c r="C6358" s="659" t="s">
        <v>7</v>
      </c>
      <c r="D6358" s="659" t="s">
        <v>11501</v>
      </c>
      <c r="E6358" s="661" t="s">
        <v>26</v>
      </c>
      <c r="F6358" s="831" t="s">
        <v>14992</v>
      </c>
      <c r="G6358" s="831"/>
      <c r="H6358" s="831">
        <v>0.42152129999999999</v>
      </c>
      <c r="I6358" s="831"/>
      <c r="J6358" s="832">
        <v>0.92730000000000001</v>
      </c>
      <c r="K6358" s="832"/>
      <c r="L6358" s="833"/>
    </row>
    <row r="6359" spans="1:12" ht="24" customHeight="1">
      <c r="A6359" s="664" t="s">
        <v>14073</v>
      </c>
      <c r="B6359" s="660" t="s">
        <v>14101</v>
      </c>
      <c r="C6359" s="659" t="s">
        <v>7</v>
      </c>
      <c r="D6359" s="659" t="s">
        <v>11582</v>
      </c>
      <c r="E6359" s="661" t="s">
        <v>26</v>
      </c>
      <c r="F6359" s="831" t="s">
        <v>14991</v>
      </c>
      <c r="G6359" s="831"/>
      <c r="H6359" s="831">
        <v>0.42152129999999999</v>
      </c>
      <c r="I6359" s="831"/>
      <c r="J6359" s="832">
        <v>0.14749999999999999</v>
      </c>
      <c r="K6359" s="832"/>
      <c r="L6359" s="833"/>
    </row>
    <row r="6360" spans="1:12" ht="17.100000000000001" customHeight="1">
      <c r="A6360" s="645"/>
      <c r="B6360" s="643"/>
      <c r="C6360" s="643"/>
      <c r="D6360" s="643"/>
      <c r="E6360" s="643"/>
      <c r="F6360" s="643"/>
      <c r="G6360" s="643"/>
      <c r="H6360" s="643"/>
      <c r="I6360" s="643"/>
      <c r="J6360" s="643" t="s">
        <v>14990</v>
      </c>
      <c r="K6360" s="643"/>
      <c r="L6360" s="646" t="s">
        <v>15107</v>
      </c>
    </row>
    <row r="6361" spans="1:12" ht="17.100000000000001" customHeight="1">
      <c r="A6361" s="640" t="s">
        <v>14988</v>
      </c>
      <c r="B6361" s="641"/>
      <c r="C6361" s="641"/>
      <c r="D6361" s="641"/>
      <c r="E6361" s="641"/>
      <c r="F6361" s="641"/>
      <c r="G6361" s="641"/>
      <c r="H6361" s="641"/>
      <c r="I6361" s="641"/>
      <c r="J6361" s="641"/>
      <c r="K6361" s="641"/>
      <c r="L6361" s="642"/>
    </row>
    <row r="6362" spans="1:12" ht="17.100000000000001" customHeight="1">
      <c r="A6362" s="645"/>
      <c r="B6362" s="643"/>
      <c r="C6362" s="643"/>
      <c r="D6362" s="643"/>
      <c r="E6362" s="643"/>
      <c r="F6362" s="643"/>
      <c r="G6362" s="643"/>
      <c r="H6362" s="643"/>
      <c r="I6362" s="643"/>
      <c r="J6362" s="643" t="s">
        <v>14987</v>
      </c>
      <c r="K6362" s="643"/>
      <c r="L6362" s="646" t="s">
        <v>15106</v>
      </c>
    </row>
    <row r="6363" spans="1:12" ht="17.100000000000001" customHeight="1">
      <c r="A6363" s="645"/>
      <c r="B6363" s="643"/>
      <c r="C6363" s="643"/>
      <c r="D6363" s="643"/>
      <c r="E6363" s="643"/>
      <c r="F6363" s="643"/>
      <c r="G6363" s="643"/>
      <c r="H6363" s="643"/>
      <c r="I6363" s="643"/>
      <c r="J6363" s="643" t="s">
        <v>14985</v>
      </c>
      <c r="K6363" s="643" t="s">
        <v>14984</v>
      </c>
      <c r="L6363" s="646" t="s">
        <v>15105</v>
      </c>
    </row>
    <row r="6364" spans="1:12" ht="17.100000000000001" customHeight="1">
      <c r="A6364" s="645"/>
      <c r="B6364" s="643"/>
      <c r="C6364" s="643"/>
      <c r="D6364" s="643"/>
      <c r="E6364" s="643"/>
      <c r="F6364" s="643"/>
      <c r="G6364" s="643"/>
      <c r="H6364" s="643"/>
      <c r="I6364" s="643"/>
      <c r="J6364" s="643" t="s">
        <v>14982</v>
      </c>
      <c r="K6364" s="643"/>
      <c r="L6364" s="646" t="s">
        <v>15104</v>
      </c>
    </row>
    <row r="6365" spans="1:12" ht="17.100000000000001" customHeight="1">
      <c r="A6365" s="645"/>
      <c r="B6365" s="643"/>
      <c r="C6365" s="643"/>
      <c r="D6365" s="643"/>
      <c r="E6365" s="643"/>
      <c r="F6365" s="643"/>
      <c r="G6365" s="643"/>
      <c r="H6365" s="643"/>
      <c r="I6365" s="643"/>
      <c r="J6365" s="643" t="s">
        <v>14980</v>
      </c>
      <c r="K6365" s="643" t="s">
        <v>14873</v>
      </c>
      <c r="L6365" s="646" t="s">
        <v>15103</v>
      </c>
    </row>
    <row r="6366" spans="1:12" ht="17.100000000000001" customHeight="1">
      <c r="A6366" s="645"/>
      <c r="B6366" s="643"/>
      <c r="C6366" s="643"/>
      <c r="D6366" s="643"/>
      <c r="E6366" s="643"/>
      <c r="F6366" s="643"/>
      <c r="G6366" s="643"/>
      <c r="H6366" s="643"/>
      <c r="I6366" s="643"/>
      <c r="J6366" s="643" t="s">
        <v>14978</v>
      </c>
      <c r="K6366" s="643"/>
      <c r="L6366" s="646" t="s">
        <v>15102</v>
      </c>
    </row>
    <row r="6367" spans="1:12" ht="30" customHeight="1">
      <c r="A6367" s="647"/>
      <c r="B6367" s="644"/>
      <c r="C6367" s="644"/>
      <c r="D6367" s="644"/>
      <c r="E6367" s="644"/>
      <c r="F6367" s="644"/>
      <c r="G6367" s="644"/>
      <c r="H6367" s="644"/>
      <c r="I6367" s="644"/>
      <c r="J6367" s="644"/>
      <c r="K6367" s="644"/>
      <c r="L6367" s="648"/>
    </row>
    <row r="6368" spans="1:12" ht="36" customHeight="1">
      <c r="A6368" s="662" t="s">
        <v>15232</v>
      </c>
      <c r="B6368" s="657" t="s">
        <v>14394</v>
      </c>
      <c r="C6368" s="656" t="s">
        <v>7</v>
      </c>
      <c r="D6368" s="656" t="s">
        <v>3297</v>
      </c>
      <c r="E6368" s="658" t="s">
        <v>18</v>
      </c>
      <c r="F6368" s="657"/>
      <c r="G6368" s="657"/>
      <c r="H6368" s="657"/>
      <c r="I6368" s="657"/>
      <c r="J6368" s="657"/>
      <c r="K6368" s="657"/>
      <c r="L6368" s="663"/>
    </row>
    <row r="6369" spans="1:12">
      <c r="A6369" s="827" t="s">
        <v>14098</v>
      </c>
      <c r="B6369" s="828"/>
      <c r="C6369" s="828"/>
      <c r="D6369" s="828"/>
      <c r="E6369" s="828"/>
      <c r="F6369" s="828"/>
      <c r="G6369" s="828"/>
      <c r="H6369" s="828"/>
      <c r="I6369" s="641"/>
      <c r="J6369" s="641"/>
      <c r="K6369" s="641"/>
      <c r="L6369" s="642"/>
    </row>
    <row r="6370" spans="1:12" ht="17.100000000000001" customHeight="1">
      <c r="A6370" s="640" t="s">
        <v>14994</v>
      </c>
      <c r="B6370" s="643" t="s">
        <v>14089</v>
      </c>
      <c r="C6370" s="641" t="s">
        <v>14088</v>
      </c>
      <c r="D6370" s="641" t="s">
        <v>14087</v>
      </c>
      <c r="E6370" s="644" t="s">
        <v>14085</v>
      </c>
      <c r="F6370" s="829" t="s">
        <v>14083</v>
      </c>
      <c r="G6370" s="829"/>
      <c r="H6370" s="829" t="s">
        <v>14993</v>
      </c>
      <c r="I6370" s="829"/>
      <c r="J6370" s="829" t="s">
        <v>14082</v>
      </c>
      <c r="K6370" s="829"/>
      <c r="L6370" s="830"/>
    </row>
    <row r="6371" spans="1:12" ht="24" customHeight="1">
      <c r="A6371" s="664" t="s">
        <v>14073</v>
      </c>
      <c r="B6371" s="660" t="s">
        <v>14281</v>
      </c>
      <c r="C6371" s="659" t="s">
        <v>7</v>
      </c>
      <c r="D6371" s="659" t="s">
        <v>11562</v>
      </c>
      <c r="E6371" s="661" t="s">
        <v>26</v>
      </c>
      <c r="F6371" s="831" t="s">
        <v>15044</v>
      </c>
      <c r="G6371" s="831"/>
      <c r="H6371" s="831">
        <v>0.2542064</v>
      </c>
      <c r="I6371" s="831"/>
      <c r="J6371" s="832">
        <v>0.2364</v>
      </c>
      <c r="K6371" s="832"/>
      <c r="L6371" s="833"/>
    </row>
    <row r="6372" spans="1:12" ht="24" customHeight="1">
      <c r="A6372" s="664" t="s">
        <v>14073</v>
      </c>
      <c r="B6372" s="660" t="s">
        <v>14280</v>
      </c>
      <c r="C6372" s="659" t="s">
        <v>7</v>
      </c>
      <c r="D6372" s="659" t="s">
        <v>11588</v>
      </c>
      <c r="E6372" s="661" t="s">
        <v>26</v>
      </c>
      <c r="F6372" s="831" t="s">
        <v>15043</v>
      </c>
      <c r="G6372" s="831"/>
      <c r="H6372" s="831">
        <v>0.2542064</v>
      </c>
      <c r="I6372" s="831"/>
      <c r="J6372" s="832">
        <v>0.13980000000000001</v>
      </c>
      <c r="K6372" s="832"/>
      <c r="L6372" s="833"/>
    </row>
    <row r="6373" spans="1:12" ht="17.100000000000001" customHeight="1">
      <c r="A6373" s="645"/>
      <c r="B6373" s="643"/>
      <c r="C6373" s="643"/>
      <c r="D6373" s="643"/>
      <c r="E6373" s="643"/>
      <c r="F6373" s="643"/>
      <c r="G6373" s="643"/>
      <c r="H6373" s="643"/>
      <c r="I6373" s="643"/>
      <c r="J6373" s="643" t="s">
        <v>14990</v>
      </c>
      <c r="K6373" s="643"/>
      <c r="L6373" s="646" t="s">
        <v>15057</v>
      </c>
    </row>
    <row r="6374" spans="1:12">
      <c r="A6374" s="827" t="s">
        <v>14092</v>
      </c>
      <c r="B6374" s="828"/>
      <c r="C6374" s="828"/>
      <c r="D6374" s="828"/>
      <c r="E6374" s="828"/>
      <c r="F6374" s="828"/>
      <c r="G6374" s="828"/>
      <c r="H6374" s="828"/>
      <c r="I6374" s="641"/>
      <c r="J6374" s="641"/>
      <c r="K6374" s="641"/>
      <c r="L6374" s="642"/>
    </row>
    <row r="6375" spans="1:12" ht="17.100000000000001" customHeight="1">
      <c r="A6375" s="640" t="s">
        <v>14994</v>
      </c>
      <c r="B6375" s="643" t="s">
        <v>14089</v>
      </c>
      <c r="C6375" s="641" t="s">
        <v>14088</v>
      </c>
      <c r="D6375" s="641" t="s">
        <v>14087</v>
      </c>
      <c r="E6375" s="644" t="s">
        <v>14085</v>
      </c>
      <c r="F6375" s="829" t="s">
        <v>14083</v>
      </c>
      <c r="G6375" s="829"/>
      <c r="H6375" s="829" t="s">
        <v>14993</v>
      </c>
      <c r="I6375" s="829"/>
      <c r="J6375" s="829" t="s">
        <v>14082</v>
      </c>
      <c r="K6375" s="829"/>
      <c r="L6375" s="830"/>
    </row>
    <row r="6376" spans="1:12" ht="24" customHeight="1">
      <c r="A6376" s="664" t="s">
        <v>14073</v>
      </c>
      <c r="B6376" s="660" t="s">
        <v>14292</v>
      </c>
      <c r="C6376" s="659" t="s">
        <v>7</v>
      </c>
      <c r="D6376" s="659" t="s">
        <v>5474</v>
      </c>
      <c r="E6376" s="661" t="s">
        <v>26</v>
      </c>
      <c r="F6376" s="831" t="s">
        <v>15041</v>
      </c>
      <c r="G6376" s="831"/>
      <c r="H6376" s="831">
        <v>0.1304988</v>
      </c>
      <c r="I6376" s="831"/>
      <c r="J6376" s="832">
        <v>0.65900000000000003</v>
      </c>
      <c r="K6376" s="832"/>
      <c r="L6376" s="833"/>
    </row>
    <row r="6377" spans="1:12" ht="24" customHeight="1">
      <c r="A6377" s="664" t="s">
        <v>14073</v>
      </c>
      <c r="B6377" s="660" t="s">
        <v>14282</v>
      </c>
      <c r="C6377" s="659" t="s">
        <v>7</v>
      </c>
      <c r="D6377" s="659" t="s">
        <v>6139</v>
      </c>
      <c r="E6377" s="661" t="s">
        <v>26</v>
      </c>
      <c r="F6377" s="831" t="s">
        <v>15040</v>
      </c>
      <c r="G6377" s="831"/>
      <c r="H6377" s="831">
        <v>0.1304988</v>
      </c>
      <c r="I6377" s="831"/>
      <c r="J6377" s="832">
        <v>0.93830000000000002</v>
      </c>
      <c r="K6377" s="832"/>
      <c r="L6377" s="833"/>
    </row>
    <row r="6378" spans="1:12" ht="17.100000000000001" customHeight="1">
      <c r="A6378" s="645"/>
      <c r="B6378" s="643"/>
      <c r="C6378" s="643"/>
      <c r="D6378" s="643"/>
      <c r="E6378" s="643"/>
      <c r="F6378" s="643"/>
      <c r="G6378" s="643"/>
      <c r="H6378" s="643"/>
      <c r="I6378" s="643"/>
      <c r="J6378" s="643" t="s">
        <v>14990</v>
      </c>
      <c r="K6378" s="643"/>
      <c r="L6378" s="646" t="s">
        <v>15100</v>
      </c>
    </row>
    <row r="6379" spans="1:12">
      <c r="A6379" s="827" t="s">
        <v>14071</v>
      </c>
      <c r="B6379" s="828"/>
      <c r="C6379" s="828"/>
      <c r="D6379" s="828"/>
      <c r="E6379" s="828"/>
      <c r="F6379" s="828"/>
      <c r="G6379" s="828"/>
      <c r="H6379" s="828"/>
      <c r="I6379" s="641"/>
      <c r="J6379" s="641"/>
      <c r="K6379" s="641"/>
      <c r="L6379" s="642"/>
    </row>
    <row r="6380" spans="1:12" ht="17.100000000000001" customHeight="1">
      <c r="A6380" s="640" t="s">
        <v>14994</v>
      </c>
      <c r="B6380" s="643" t="s">
        <v>14089</v>
      </c>
      <c r="C6380" s="641" t="s">
        <v>14088</v>
      </c>
      <c r="D6380" s="641" t="s">
        <v>14087</v>
      </c>
      <c r="E6380" s="644" t="s">
        <v>14085</v>
      </c>
      <c r="F6380" s="829" t="s">
        <v>14083</v>
      </c>
      <c r="G6380" s="829"/>
      <c r="H6380" s="829" t="s">
        <v>14993</v>
      </c>
      <c r="I6380" s="829"/>
      <c r="J6380" s="829" t="s">
        <v>14082</v>
      </c>
      <c r="K6380" s="829"/>
      <c r="L6380" s="830"/>
    </row>
    <row r="6381" spans="1:12" ht="24" customHeight="1">
      <c r="A6381" s="664" t="s">
        <v>14073</v>
      </c>
      <c r="B6381" s="660" t="s">
        <v>14389</v>
      </c>
      <c r="C6381" s="659" t="s">
        <v>7</v>
      </c>
      <c r="D6381" s="659" t="s">
        <v>8268</v>
      </c>
      <c r="E6381" s="661" t="s">
        <v>49</v>
      </c>
      <c r="F6381" s="831" t="s">
        <v>15099</v>
      </c>
      <c r="G6381" s="831"/>
      <c r="H6381" s="831">
        <v>8.9999999999999993E-3</v>
      </c>
      <c r="I6381" s="831"/>
      <c r="J6381" s="832">
        <v>0.03</v>
      </c>
      <c r="K6381" s="832"/>
      <c r="L6381" s="833"/>
    </row>
    <row r="6382" spans="1:12" ht="48" customHeight="1">
      <c r="A6382" s="664" t="s">
        <v>14073</v>
      </c>
      <c r="B6382" s="660" t="s">
        <v>14393</v>
      </c>
      <c r="C6382" s="659" t="s">
        <v>7</v>
      </c>
      <c r="D6382" s="659" t="s">
        <v>5774</v>
      </c>
      <c r="E6382" s="661" t="s">
        <v>18</v>
      </c>
      <c r="F6382" s="831" t="s">
        <v>15098</v>
      </c>
      <c r="G6382" s="831"/>
      <c r="H6382" s="831">
        <v>1.0149999999999999</v>
      </c>
      <c r="I6382" s="831"/>
      <c r="J6382" s="832">
        <v>55.28</v>
      </c>
      <c r="K6382" s="832"/>
      <c r="L6382" s="833"/>
    </row>
    <row r="6383" spans="1:12" ht="17.100000000000001" customHeight="1">
      <c r="A6383" s="645"/>
      <c r="B6383" s="643"/>
      <c r="C6383" s="643"/>
      <c r="D6383" s="643"/>
      <c r="E6383" s="643"/>
      <c r="F6383" s="643"/>
      <c r="G6383" s="643"/>
      <c r="H6383" s="643"/>
      <c r="I6383" s="643"/>
      <c r="J6383" s="643" t="s">
        <v>14990</v>
      </c>
      <c r="K6383" s="643"/>
      <c r="L6383" s="646" t="s">
        <v>15097</v>
      </c>
    </row>
    <row r="6384" spans="1:12">
      <c r="A6384" s="827" t="s">
        <v>14094</v>
      </c>
      <c r="B6384" s="828"/>
      <c r="C6384" s="828"/>
      <c r="D6384" s="828"/>
      <c r="E6384" s="828"/>
      <c r="F6384" s="828"/>
      <c r="G6384" s="828"/>
      <c r="H6384" s="828"/>
      <c r="I6384" s="641"/>
      <c r="J6384" s="641"/>
      <c r="K6384" s="641"/>
      <c r="L6384" s="642"/>
    </row>
    <row r="6385" spans="1:12" ht="17.100000000000001" customHeight="1">
      <c r="A6385" s="640" t="s">
        <v>14994</v>
      </c>
      <c r="B6385" s="643" t="s">
        <v>14089</v>
      </c>
      <c r="C6385" s="641" t="s">
        <v>14088</v>
      </c>
      <c r="D6385" s="641" t="s">
        <v>14087</v>
      </c>
      <c r="E6385" s="644" t="s">
        <v>14085</v>
      </c>
      <c r="F6385" s="829" t="s">
        <v>14083</v>
      </c>
      <c r="G6385" s="829"/>
      <c r="H6385" s="829" t="s">
        <v>14993</v>
      </c>
      <c r="I6385" s="829"/>
      <c r="J6385" s="829" t="s">
        <v>14082</v>
      </c>
      <c r="K6385" s="829"/>
      <c r="L6385" s="830"/>
    </row>
    <row r="6386" spans="1:12" ht="24" customHeight="1">
      <c r="A6386" s="664" t="s">
        <v>14073</v>
      </c>
      <c r="B6386" s="660" t="s">
        <v>14095</v>
      </c>
      <c r="C6386" s="659" t="s">
        <v>7</v>
      </c>
      <c r="D6386" s="659" t="s">
        <v>11736</v>
      </c>
      <c r="E6386" s="661" t="s">
        <v>26</v>
      </c>
      <c r="F6386" s="831" t="s">
        <v>14996</v>
      </c>
      <c r="G6386" s="831"/>
      <c r="H6386" s="831">
        <v>0.2542064</v>
      </c>
      <c r="I6386" s="831"/>
      <c r="J6386" s="832">
        <v>0.18049999999999999</v>
      </c>
      <c r="K6386" s="832"/>
      <c r="L6386" s="833"/>
    </row>
    <row r="6387" spans="1:12" ht="17.100000000000001" customHeight="1">
      <c r="A6387" s="645"/>
      <c r="B6387" s="643"/>
      <c r="C6387" s="643"/>
      <c r="D6387" s="643"/>
      <c r="E6387" s="643"/>
      <c r="F6387" s="643"/>
      <c r="G6387" s="643"/>
      <c r="H6387" s="643"/>
      <c r="I6387" s="643"/>
      <c r="J6387" s="643" t="s">
        <v>14990</v>
      </c>
      <c r="K6387" s="643"/>
      <c r="L6387" s="646" t="s">
        <v>15096</v>
      </c>
    </row>
    <row r="6388" spans="1:12">
      <c r="A6388" s="827" t="s">
        <v>14096</v>
      </c>
      <c r="B6388" s="828"/>
      <c r="C6388" s="828"/>
      <c r="D6388" s="828"/>
      <c r="E6388" s="828"/>
      <c r="F6388" s="828"/>
      <c r="G6388" s="828"/>
      <c r="H6388" s="828"/>
      <c r="I6388" s="641"/>
      <c r="J6388" s="641"/>
      <c r="K6388" s="641"/>
      <c r="L6388" s="642"/>
    </row>
    <row r="6389" spans="1:12" ht="17.100000000000001" customHeight="1">
      <c r="A6389" s="640" t="s">
        <v>14994</v>
      </c>
      <c r="B6389" s="643" t="s">
        <v>14089</v>
      </c>
      <c r="C6389" s="641" t="s">
        <v>14088</v>
      </c>
      <c r="D6389" s="641" t="s">
        <v>14087</v>
      </c>
      <c r="E6389" s="644" t="s">
        <v>14085</v>
      </c>
      <c r="F6389" s="829" t="s">
        <v>14083</v>
      </c>
      <c r="G6389" s="829"/>
      <c r="H6389" s="829" t="s">
        <v>14993</v>
      </c>
      <c r="I6389" s="829"/>
      <c r="J6389" s="829" t="s">
        <v>14082</v>
      </c>
      <c r="K6389" s="829"/>
      <c r="L6389" s="830"/>
    </row>
    <row r="6390" spans="1:12" ht="24" customHeight="1">
      <c r="A6390" s="664" t="s">
        <v>14073</v>
      </c>
      <c r="B6390" s="660" t="s">
        <v>14097</v>
      </c>
      <c r="C6390" s="659" t="s">
        <v>7</v>
      </c>
      <c r="D6390" s="659" t="s">
        <v>11676</v>
      </c>
      <c r="E6390" s="661" t="s">
        <v>26</v>
      </c>
      <c r="F6390" s="831" t="s">
        <v>14995</v>
      </c>
      <c r="G6390" s="831"/>
      <c r="H6390" s="831">
        <v>0.2542064</v>
      </c>
      <c r="I6390" s="831"/>
      <c r="J6390" s="832">
        <v>1.78E-2</v>
      </c>
      <c r="K6390" s="832"/>
      <c r="L6390" s="833"/>
    </row>
    <row r="6391" spans="1:12" ht="17.100000000000001" customHeight="1">
      <c r="A6391" s="645"/>
      <c r="B6391" s="643"/>
      <c r="C6391" s="643"/>
      <c r="D6391" s="643"/>
      <c r="E6391" s="643"/>
      <c r="F6391" s="643"/>
      <c r="G6391" s="643"/>
      <c r="H6391" s="643"/>
      <c r="I6391" s="643"/>
      <c r="J6391" s="643" t="s">
        <v>14990</v>
      </c>
      <c r="K6391" s="643"/>
      <c r="L6391" s="646" t="s">
        <v>15009</v>
      </c>
    </row>
    <row r="6392" spans="1:12">
      <c r="A6392" s="827" t="s">
        <v>14100</v>
      </c>
      <c r="B6392" s="828"/>
      <c r="C6392" s="828"/>
      <c r="D6392" s="828"/>
      <c r="E6392" s="828"/>
      <c r="F6392" s="828"/>
      <c r="G6392" s="828"/>
      <c r="H6392" s="828"/>
      <c r="I6392" s="641"/>
      <c r="J6392" s="641"/>
      <c r="K6392" s="641"/>
      <c r="L6392" s="642"/>
    </row>
    <row r="6393" spans="1:12" ht="17.100000000000001" customHeight="1">
      <c r="A6393" s="640" t="s">
        <v>14994</v>
      </c>
      <c r="B6393" s="643" t="s">
        <v>14089</v>
      </c>
      <c r="C6393" s="641" t="s">
        <v>14088</v>
      </c>
      <c r="D6393" s="641" t="s">
        <v>14087</v>
      </c>
      <c r="E6393" s="644" t="s">
        <v>14085</v>
      </c>
      <c r="F6393" s="829" t="s">
        <v>14083</v>
      </c>
      <c r="G6393" s="829"/>
      <c r="H6393" s="829" t="s">
        <v>14993</v>
      </c>
      <c r="I6393" s="829"/>
      <c r="J6393" s="829" t="s">
        <v>14082</v>
      </c>
      <c r="K6393" s="829"/>
      <c r="L6393" s="830"/>
    </row>
    <row r="6394" spans="1:12" ht="24" customHeight="1">
      <c r="A6394" s="664" t="s">
        <v>14073</v>
      </c>
      <c r="B6394" s="660" t="s">
        <v>14103</v>
      </c>
      <c r="C6394" s="659" t="s">
        <v>7</v>
      </c>
      <c r="D6394" s="659" t="s">
        <v>11501</v>
      </c>
      <c r="E6394" s="661" t="s">
        <v>26</v>
      </c>
      <c r="F6394" s="831" t="s">
        <v>14992</v>
      </c>
      <c r="G6394" s="831"/>
      <c r="H6394" s="831">
        <v>0.2542064</v>
      </c>
      <c r="I6394" s="831"/>
      <c r="J6394" s="832">
        <v>0.55930000000000002</v>
      </c>
      <c r="K6394" s="832"/>
      <c r="L6394" s="833"/>
    </row>
    <row r="6395" spans="1:12" ht="24" customHeight="1">
      <c r="A6395" s="664" t="s">
        <v>14073</v>
      </c>
      <c r="B6395" s="660" t="s">
        <v>14101</v>
      </c>
      <c r="C6395" s="659" t="s">
        <v>7</v>
      </c>
      <c r="D6395" s="659" t="s">
        <v>11582</v>
      </c>
      <c r="E6395" s="661" t="s">
        <v>26</v>
      </c>
      <c r="F6395" s="831" t="s">
        <v>14991</v>
      </c>
      <c r="G6395" s="831"/>
      <c r="H6395" s="831">
        <v>0.2542064</v>
      </c>
      <c r="I6395" s="831"/>
      <c r="J6395" s="832">
        <v>8.8999999999999996E-2</v>
      </c>
      <c r="K6395" s="832"/>
      <c r="L6395" s="833"/>
    </row>
    <row r="6396" spans="1:12" ht="17.100000000000001" customHeight="1">
      <c r="A6396" s="645"/>
      <c r="B6396" s="643"/>
      <c r="C6396" s="643"/>
      <c r="D6396" s="643"/>
      <c r="E6396" s="643"/>
      <c r="F6396" s="643"/>
      <c r="G6396" s="643"/>
      <c r="H6396" s="643"/>
      <c r="I6396" s="643"/>
      <c r="J6396" s="643" t="s">
        <v>14990</v>
      </c>
      <c r="K6396" s="643"/>
      <c r="L6396" s="646" t="s">
        <v>15095</v>
      </c>
    </row>
    <row r="6397" spans="1:12" ht="17.100000000000001" customHeight="1">
      <c r="A6397" s="640" t="s">
        <v>14988</v>
      </c>
      <c r="B6397" s="641"/>
      <c r="C6397" s="641"/>
      <c r="D6397" s="641"/>
      <c r="E6397" s="641"/>
      <c r="F6397" s="641"/>
      <c r="G6397" s="641"/>
      <c r="H6397" s="641"/>
      <c r="I6397" s="641"/>
      <c r="J6397" s="641"/>
      <c r="K6397" s="641"/>
      <c r="L6397" s="642"/>
    </row>
    <row r="6398" spans="1:12" ht="17.100000000000001" customHeight="1">
      <c r="A6398" s="645"/>
      <c r="B6398" s="643"/>
      <c r="C6398" s="643"/>
      <c r="D6398" s="643"/>
      <c r="E6398" s="643"/>
      <c r="F6398" s="643"/>
      <c r="G6398" s="643"/>
      <c r="H6398" s="643"/>
      <c r="I6398" s="643"/>
      <c r="J6398" s="643" t="s">
        <v>14987</v>
      </c>
      <c r="K6398" s="643"/>
      <c r="L6398" s="646" t="s">
        <v>15094</v>
      </c>
    </row>
    <row r="6399" spans="1:12" ht="17.100000000000001" customHeight="1">
      <c r="A6399" s="645"/>
      <c r="B6399" s="643"/>
      <c r="C6399" s="643"/>
      <c r="D6399" s="643"/>
      <c r="E6399" s="643"/>
      <c r="F6399" s="643"/>
      <c r="G6399" s="643"/>
      <c r="H6399" s="643"/>
      <c r="I6399" s="643"/>
      <c r="J6399" s="643" t="s">
        <v>14985</v>
      </c>
      <c r="K6399" s="643" t="s">
        <v>14984</v>
      </c>
      <c r="L6399" s="646" t="s">
        <v>15093</v>
      </c>
    </row>
    <row r="6400" spans="1:12" ht="17.100000000000001" customHeight="1">
      <c r="A6400" s="645"/>
      <c r="B6400" s="643"/>
      <c r="C6400" s="643"/>
      <c r="D6400" s="643"/>
      <c r="E6400" s="643"/>
      <c r="F6400" s="643"/>
      <c r="G6400" s="643"/>
      <c r="H6400" s="643"/>
      <c r="I6400" s="643"/>
      <c r="J6400" s="643" t="s">
        <v>14982</v>
      </c>
      <c r="K6400" s="643"/>
      <c r="L6400" s="646" t="s">
        <v>15092</v>
      </c>
    </row>
    <row r="6401" spans="1:12" ht="17.100000000000001" customHeight="1">
      <c r="A6401" s="645"/>
      <c r="B6401" s="643"/>
      <c r="C6401" s="643"/>
      <c r="D6401" s="643"/>
      <c r="E6401" s="643"/>
      <c r="F6401" s="643"/>
      <c r="G6401" s="643"/>
      <c r="H6401" s="643"/>
      <c r="I6401" s="643"/>
      <c r="J6401" s="643" t="s">
        <v>14980</v>
      </c>
      <c r="K6401" s="643" t="s">
        <v>14873</v>
      </c>
      <c r="L6401" s="646" t="s">
        <v>15091</v>
      </c>
    </row>
    <row r="6402" spans="1:12" ht="17.100000000000001" customHeight="1">
      <c r="A6402" s="645"/>
      <c r="B6402" s="643"/>
      <c r="C6402" s="643"/>
      <c r="D6402" s="643"/>
      <c r="E6402" s="643"/>
      <c r="F6402" s="643"/>
      <c r="G6402" s="643"/>
      <c r="H6402" s="643"/>
      <c r="I6402" s="643"/>
      <c r="J6402" s="643" t="s">
        <v>14978</v>
      </c>
      <c r="K6402" s="643"/>
      <c r="L6402" s="646" t="s">
        <v>15090</v>
      </c>
    </row>
    <row r="6403" spans="1:12" ht="30" customHeight="1">
      <c r="A6403" s="647"/>
      <c r="B6403" s="644"/>
      <c r="C6403" s="644"/>
      <c r="D6403" s="644"/>
      <c r="E6403" s="644"/>
      <c r="F6403" s="644"/>
      <c r="G6403" s="644"/>
      <c r="H6403" s="644"/>
      <c r="I6403" s="644"/>
      <c r="J6403" s="644"/>
      <c r="K6403" s="644"/>
      <c r="L6403" s="648"/>
    </row>
    <row r="6404" spans="1:12" ht="36" customHeight="1">
      <c r="A6404" s="662" t="s">
        <v>15231</v>
      </c>
      <c r="B6404" s="657" t="s">
        <v>14945</v>
      </c>
      <c r="C6404" s="656" t="s">
        <v>7</v>
      </c>
      <c r="D6404" s="656" t="s">
        <v>10704</v>
      </c>
      <c r="E6404" s="658" t="s">
        <v>49</v>
      </c>
      <c r="F6404" s="657"/>
      <c r="G6404" s="657"/>
      <c r="H6404" s="657"/>
      <c r="I6404" s="657"/>
      <c r="J6404" s="657"/>
      <c r="K6404" s="657"/>
      <c r="L6404" s="663"/>
    </row>
    <row r="6405" spans="1:12">
      <c r="A6405" s="827" t="s">
        <v>14098</v>
      </c>
      <c r="B6405" s="828"/>
      <c r="C6405" s="828"/>
      <c r="D6405" s="828"/>
      <c r="E6405" s="828"/>
      <c r="F6405" s="828"/>
      <c r="G6405" s="828"/>
      <c r="H6405" s="828"/>
      <c r="I6405" s="641"/>
      <c r="J6405" s="641"/>
      <c r="K6405" s="641"/>
      <c r="L6405" s="642"/>
    </row>
    <row r="6406" spans="1:12" ht="17.100000000000001" customHeight="1">
      <c r="A6406" s="640" t="s">
        <v>14994</v>
      </c>
      <c r="B6406" s="643" t="s">
        <v>14089</v>
      </c>
      <c r="C6406" s="641" t="s">
        <v>14088</v>
      </c>
      <c r="D6406" s="641" t="s">
        <v>14087</v>
      </c>
      <c r="E6406" s="644" t="s">
        <v>14085</v>
      </c>
      <c r="F6406" s="829" t="s">
        <v>14083</v>
      </c>
      <c r="G6406" s="829"/>
      <c r="H6406" s="829" t="s">
        <v>14993</v>
      </c>
      <c r="I6406" s="829"/>
      <c r="J6406" s="829" t="s">
        <v>14082</v>
      </c>
      <c r="K6406" s="829"/>
      <c r="L6406" s="830"/>
    </row>
    <row r="6407" spans="1:12" ht="60" customHeight="1">
      <c r="A6407" s="664" t="s">
        <v>14073</v>
      </c>
      <c r="B6407" s="660" t="s">
        <v>14166</v>
      </c>
      <c r="C6407" s="659" t="s">
        <v>7</v>
      </c>
      <c r="D6407" s="659" t="s">
        <v>8667</v>
      </c>
      <c r="E6407" s="661" t="s">
        <v>49</v>
      </c>
      <c r="F6407" s="831" t="s">
        <v>15230</v>
      </c>
      <c r="G6407" s="831"/>
      <c r="H6407" s="831">
        <v>9.3000000000000007E-6</v>
      </c>
      <c r="I6407" s="831"/>
      <c r="J6407" s="832">
        <v>2.2896000000000001</v>
      </c>
      <c r="K6407" s="832"/>
      <c r="L6407" s="833"/>
    </row>
    <row r="6408" spans="1:12" ht="24" customHeight="1">
      <c r="A6408" s="664" t="s">
        <v>14073</v>
      </c>
      <c r="B6408" s="660" t="s">
        <v>14214</v>
      </c>
      <c r="C6408" s="659" t="s">
        <v>7</v>
      </c>
      <c r="D6408" s="659" t="s">
        <v>11569</v>
      </c>
      <c r="E6408" s="661" t="s">
        <v>26</v>
      </c>
      <c r="F6408" s="831" t="s">
        <v>15202</v>
      </c>
      <c r="G6408" s="831"/>
      <c r="H6408" s="831">
        <v>0.544655</v>
      </c>
      <c r="I6408" s="831"/>
      <c r="J6408" s="832">
        <v>0.35949999999999999</v>
      </c>
      <c r="K6408" s="832"/>
      <c r="L6408" s="833"/>
    </row>
    <row r="6409" spans="1:12" ht="24" customHeight="1">
      <c r="A6409" s="664" t="s">
        <v>14073</v>
      </c>
      <c r="B6409" s="660" t="s">
        <v>14213</v>
      </c>
      <c r="C6409" s="659" t="s">
        <v>7</v>
      </c>
      <c r="D6409" s="659" t="s">
        <v>11595</v>
      </c>
      <c r="E6409" s="661" t="s">
        <v>26</v>
      </c>
      <c r="F6409" s="831" t="s">
        <v>15028</v>
      </c>
      <c r="G6409" s="831"/>
      <c r="H6409" s="831">
        <v>0.544655</v>
      </c>
      <c r="I6409" s="831"/>
      <c r="J6409" s="832">
        <v>5.4000000000000003E-3</v>
      </c>
      <c r="K6409" s="832"/>
      <c r="L6409" s="833"/>
    </row>
    <row r="6410" spans="1:12" ht="24" customHeight="1">
      <c r="A6410" s="664" t="s">
        <v>14073</v>
      </c>
      <c r="B6410" s="660" t="s">
        <v>14110</v>
      </c>
      <c r="C6410" s="659" t="s">
        <v>7</v>
      </c>
      <c r="D6410" s="659" t="s">
        <v>8038</v>
      </c>
      <c r="E6410" s="661" t="s">
        <v>49</v>
      </c>
      <c r="F6410" s="831" t="s">
        <v>15203</v>
      </c>
      <c r="G6410" s="831"/>
      <c r="H6410" s="831">
        <v>2.1149999999999999E-4</v>
      </c>
      <c r="I6410" s="831"/>
      <c r="J6410" s="832">
        <v>0.51229999999999998</v>
      </c>
      <c r="K6410" s="832"/>
      <c r="L6410" s="833"/>
    </row>
    <row r="6411" spans="1:12" ht="24" customHeight="1">
      <c r="A6411" s="664" t="s">
        <v>14073</v>
      </c>
      <c r="B6411" s="660" t="s">
        <v>14102</v>
      </c>
      <c r="C6411" s="659" t="s">
        <v>7</v>
      </c>
      <c r="D6411" s="659" t="s">
        <v>11571</v>
      </c>
      <c r="E6411" s="661" t="s">
        <v>26</v>
      </c>
      <c r="F6411" s="831" t="s">
        <v>15001</v>
      </c>
      <c r="G6411" s="831"/>
      <c r="H6411" s="831">
        <v>6.8917713000000003</v>
      </c>
      <c r="I6411" s="831"/>
      <c r="J6411" s="832">
        <v>6.6161000000000003</v>
      </c>
      <c r="K6411" s="832"/>
      <c r="L6411" s="833"/>
    </row>
    <row r="6412" spans="1:12" ht="24" customHeight="1">
      <c r="A6412" s="664" t="s">
        <v>14073</v>
      </c>
      <c r="B6412" s="660" t="s">
        <v>14099</v>
      </c>
      <c r="C6412" s="659" t="s">
        <v>7</v>
      </c>
      <c r="D6412" s="659" t="s">
        <v>11597</v>
      </c>
      <c r="E6412" s="661" t="s">
        <v>26</v>
      </c>
      <c r="F6412" s="831" t="s">
        <v>15000</v>
      </c>
      <c r="G6412" s="831"/>
      <c r="H6412" s="831">
        <v>6.8917713000000003</v>
      </c>
      <c r="I6412" s="831"/>
      <c r="J6412" s="832">
        <v>3.4459</v>
      </c>
      <c r="K6412" s="832"/>
      <c r="L6412" s="833"/>
    </row>
    <row r="6413" spans="1:12" ht="36" customHeight="1">
      <c r="A6413" s="664" t="s">
        <v>14073</v>
      </c>
      <c r="B6413" s="660" t="s">
        <v>14347</v>
      </c>
      <c r="C6413" s="659" t="s">
        <v>7</v>
      </c>
      <c r="D6413" s="659" t="s">
        <v>8626</v>
      </c>
      <c r="E6413" s="661" t="s">
        <v>49</v>
      </c>
      <c r="F6413" s="831" t="s">
        <v>15201</v>
      </c>
      <c r="G6413" s="831"/>
      <c r="H6413" s="831">
        <v>1.0699999999999999E-5</v>
      </c>
      <c r="I6413" s="831"/>
      <c r="J6413" s="832">
        <v>0.17860000000000001</v>
      </c>
      <c r="K6413" s="832"/>
      <c r="L6413" s="833"/>
    </row>
    <row r="6414" spans="1:12" ht="24" customHeight="1">
      <c r="A6414" s="664" t="s">
        <v>14073</v>
      </c>
      <c r="B6414" s="660" t="s">
        <v>14146</v>
      </c>
      <c r="C6414" s="659" t="s">
        <v>7</v>
      </c>
      <c r="D6414" s="659" t="s">
        <v>11575</v>
      </c>
      <c r="E6414" s="661" t="s">
        <v>26</v>
      </c>
      <c r="F6414" s="831" t="s">
        <v>15058</v>
      </c>
      <c r="G6414" s="831"/>
      <c r="H6414" s="831">
        <v>6.4300508000000001</v>
      </c>
      <c r="I6414" s="831"/>
      <c r="J6414" s="832">
        <v>6.5587</v>
      </c>
      <c r="K6414" s="832"/>
      <c r="L6414" s="833"/>
    </row>
    <row r="6415" spans="1:12" ht="24" customHeight="1">
      <c r="A6415" s="664" t="s">
        <v>14073</v>
      </c>
      <c r="B6415" s="660" t="s">
        <v>14145</v>
      </c>
      <c r="C6415" s="659" t="s">
        <v>7</v>
      </c>
      <c r="D6415" s="659" t="s">
        <v>11601</v>
      </c>
      <c r="E6415" s="661" t="s">
        <v>26</v>
      </c>
      <c r="F6415" s="831" t="s">
        <v>15057</v>
      </c>
      <c r="G6415" s="831"/>
      <c r="H6415" s="831">
        <v>6.4300508000000001</v>
      </c>
      <c r="I6415" s="831"/>
      <c r="J6415" s="832">
        <v>2.4434</v>
      </c>
      <c r="K6415" s="832"/>
      <c r="L6415" s="833"/>
    </row>
    <row r="6416" spans="1:12" ht="24" customHeight="1">
      <c r="A6416" s="664" t="s">
        <v>14073</v>
      </c>
      <c r="B6416" s="660" t="s">
        <v>14130</v>
      </c>
      <c r="C6416" s="659" t="s">
        <v>7</v>
      </c>
      <c r="D6416" s="659" t="s">
        <v>11560</v>
      </c>
      <c r="E6416" s="661" t="s">
        <v>26</v>
      </c>
      <c r="F6416" s="831" t="s">
        <v>15082</v>
      </c>
      <c r="G6416" s="831"/>
      <c r="H6416" s="831">
        <v>0.30850230000000001</v>
      </c>
      <c r="I6416" s="831"/>
      <c r="J6416" s="832">
        <v>0.3332</v>
      </c>
      <c r="K6416" s="832"/>
      <c r="L6416" s="833"/>
    </row>
    <row r="6417" spans="1:12" ht="24" customHeight="1">
      <c r="A6417" s="664" t="s">
        <v>14073</v>
      </c>
      <c r="B6417" s="660" t="s">
        <v>14129</v>
      </c>
      <c r="C6417" s="659" t="s">
        <v>7</v>
      </c>
      <c r="D6417" s="659" t="s">
        <v>11586</v>
      </c>
      <c r="E6417" s="661" t="s">
        <v>26</v>
      </c>
      <c r="F6417" s="831" t="s">
        <v>15173</v>
      </c>
      <c r="G6417" s="831"/>
      <c r="H6417" s="831">
        <v>0.30850230000000001</v>
      </c>
      <c r="I6417" s="831"/>
      <c r="J6417" s="832">
        <v>0.10489999999999999</v>
      </c>
      <c r="K6417" s="832"/>
      <c r="L6417" s="833"/>
    </row>
    <row r="6418" spans="1:12" ht="24" customHeight="1">
      <c r="A6418" s="664" t="s">
        <v>14073</v>
      </c>
      <c r="B6418" s="660" t="s">
        <v>14319</v>
      </c>
      <c r="C6418" s="659" t="s">
        <v>7</v>
      </c>
      <c r="D6418" s="659" t="s">
        <v>8018</v>
      </c>
      <c r="E6418" s="661" t="s">
        <v>49</v>
      </c>
      <c r="F6418" s="831" t="s">
        <v>15200</v>
      </c>
      <c r="G6418" s="831"/>
      <c r="H6418" s="831">
        <v>6.9999999999999997E-7</v>
      </c>
      <c r="I6418" s="831"/>
      <c r="J6418" s="832">
        <v>8.3999999999999995E-3</v>
      </c>
      <c r="K6418" s="832"/>
      <c r="L6418" s="833"/>
    </row>
    <row r="6419" spans="1:12" ht="36" customHeight="1">
      <c r="A6419" s="664" t="s">
        <v>14073</v>
      </c>
      <c r="B6419" s="660" t="s">
        <v>14352</v>
      </c>
      <c r="C6419" s="659" t="s">
        <v>7</v>
      </c>
      <c r="D6419" s="659" t="s">
        <v>7362</v>
      </c>
      <c r="E6419" s="661" t="s">
        <v>49</v>
      </c>
      <c r="F6419" s="831" t="s">
        <v>15199</v>
      </c>
      <c r="G6419" s="831"/>
      <c r="H6419" s="831">
        <v>2.2500000000000001E-5</v>
      </c>
      <c r="I6419" s="831"/>
      <c r="J6419" s="832">
        <v>9.2299999999999993E-2</v>
      </c>
      <c r="K6419" s="832"/>
      <c r="L6419" s="833"/>
    </row>
    <row r="6420" spans="1:12" ht="17.100000000000001" customHeight="1">
      <c r="A6420" s="645"/>
      <c r="B6420" s="643"/>
      <c r="C6420" s="643"/>
      <c r="D6420" s="643"/>
      <c r="E6420" s="643"/>
      <c r="F6420" s="643"/>
      <c r="G6420" s="643"/>
      <c r="H6420" s="643"/>
      <c r="I6420" s="643"/>
      <c r="J6420" s="643" t="s">
        <v>14990</v>
      </c>
      <c r="K6420" s="643"/>
      <c r="L6420" s="646" t="s">
        <v>15229</v>
      </c>
    </row>
    <row r="6421" spans="1:12">
      <c r="A6421" s="827" t="s">
        <v>14092</v>
      </c>
      <c r="B6421" s="828"/>
      <c r="C6421" s="828"/>
      <c r="D6421" s="828"/>
      <c r="E6421" s="828"/>
      <c r="F6421" s="828"/>
      <c r="G6421" s="828"/>
      <c r="H6421" s="828"/>
      <c r="I6421" s="641"/>
      <c r="J6421" s="641"/>
      <c r="K6421" s="641"/>
      <c r="L6421" s="642"/>
    </row>
    <row r="6422" spans="1:12" ht="17.100000000000001" customHeight="1">
      <c r="A6422" s="640" t="s">
        <v>14994</v>
      </c>
      <c r="B6422" s="643" t="s">
        <v>14089</v>
      </c>
      <c r="C6422" s="641" t="s">
        <v>14088</v>
      </c>
      <c r="D6422" s="641" t="s">
        <v>14087</v>
      </c>
      <c r="E6422" s="644" t="s">
        <v>14085</v>
      </c>
      <c r="F6422" s="829" t="s">
        <v>14083</v>
      </c>
      <c r="G6422" s="829"/>
      <c r="H6422" s="829" t="s">
        <v>14993</v>
      </c>
      <c r="I6422" s="829"/>
      <c r="J6422" s="829" t="s">
        <v>14082</v>
      </c>
      <c r="K6422" s="829"/>
      <c r="L6422" s="830"/>
    </row>
    <row r="6423" spans="1:12" ht="24" customHeight="1">
      <c r="A6423" s="664" t="s">
        <v>14073</v>
      </c>
      <c r="B6423" s="660" t="s">
        <v>14226</v>
      </c>
      <c r="C6423" s="659" t="s">
        <v>7</v>
      </c>
      <c r="D6423" s="659" t="s">
        <v>6694</v>
      </c>
      <c r="E6423" s="661" t="s">
        <v>26</v>
      </c>
      <c r="F6423" s="831" t="s">
        <v>15228</v>
      </c>
      <c r="G6423" s="831"/>
      <c r="H6423" s="831">
        <v>0.1188665</v>
      </c>
      <c r="I6423" s="831"/>
      <c r="J6423" s="832">
        <v>0.79879999999999995</v>
      </c>
      <c r="K6423" s="832"/>
      <c r="L6423" s="833"/>
    </row>
    <row r="6424" spans="1:12" ht="24" customHeight="1">
      <c r="A6424" s="664" t="s">
        <v>14073</v>
      </c>
      <c r="B6424" s="660" t="s">
        <v>14218</v>
      </c>
      <c r="C6424" s="659" t="s">
        <v>7</v>
      </c>
      <c r="D6424" s="659" t="s">
        <v>10165</v>
      </c>
      <c r="E6424" s="661" t="s">
        <v>26</v>
      </c>
      <c r="F6424" s="831" t="s">
        <v>15197</v>
      </c>
      <c r="G6424" s="831"/>
      <c r="H6424" s="831">
        <v>5.9363399999999997E-2</v>
      </c>
      <c r="I6424" s="831"/>
      <c r="J6424" s="832">
        <v>0.3039</v>
      </c>
      <c r="K6424" s="832"/>
      <c r="L6424" s="833"/>
    </row>
    <row r="6425" spans="1:12" ht="24" customHeight="1">
      <c r="A6425" s="664" t="s">
        <v>14073</v>
      </c>
      <c r="B6425" s="660" t="s">
        <v>14300</v>
      </c>
      <c r="C6425" s="659" t="s">
        <v>7</v>
      </c>
      <c r="D6425" s="659" t="s">
        <v>6961</v>
      </c>
      <c r="E6425" s="661" t="s">
        <v>26</v>
      </c>
      <c r="F6425" s="831" t="s">
        <v>15196</v>
      </c>
      <c r="G6425" s="831"/>
      <c r="H6425" s="831">
        <v>8.9887499999999995E-2</v>
      </c>
      <c r="I6425" s="831"/>
      <c r="J6425" s="832">
        <v>0.43509999999999999</v>
      </c>
      <c r="K6425" s="832"/>
      <c r="L6425" s="833"/>
    </row>
    <row r="6426" spans="1:12" ht="24" customHeight="1">
      <c r="A6426" s="664" t="s">
        <v>14073</v>
      </c>
      <c r="B6426" s="660" t="s">
        <v>14294</v>
      </c>
      <c r="C6426" s="659" t="s">
        <v>7</v>
      </c>
      <c r="D6426" s="659" t="s">
        <v>5517</v>
      </c>
      <c r="E6426" s="661" t="s">
        <v>26</v>
      </c>
      <c r="F6426" s="831" t="s">
        <v>14998</v>
      </c>
      <c r="G6426" s="831"/>
      <c r="H6426" s="831">
        <v>0.57662550000000001</v>
      </c>
      <c r="I6426" s="831"/>
      <c r="J6426" s="832">
        <v>4.0075000000000003</v>
      </c>
      <c r="K6426" s="832"/>
      <c r="L6426" s="833"/>
    </row>
    <row r="6427" spans="1:12" ht="24" customHeight="1">
      <c r="A6427" s="664" t="s">
        <v>14073</v>
      </c>
      <c r="B6427" s="660" t="s">
        <v>14144</v>
      </c>
      <c r="C6427" s="659" t="s">
        <v>7</v>
      </c>
      <c r="D6427" s="659" t="s">
        <v>10168</v>
      </c>
      <c r="E6427" s="661" t="s">
        <v>26</v>
      </c>
      <c r="F6427" s="831" t="s">
        <v>15055</v>
      </c>
      <c r="G6427" s="831"/>
      <c r="H6427" s="831">
        <v>6.5228181000000003</v>
      </c>
      <c r="I6427" s="831"/>
      <c r="J6427" s="832">
        <v>33.722999999999999</v>
      </c>
      <c r="K6427" s="832"/>
      <c r="L6427" s="833"/>
    </row>
    <row r="6428" spans="1:12" ht="24" customHeight="1">
      <c r="A6428" s="664" t="s">
        <v>14073</v>
      </c>
      <c r="B6428" s="660" t="s">
        <v>14231</v>
      </c>
      <c r="C6428" s="659" t="s">
        <v>7</v>
      </c>
      <c r="D6428" s="659" t="s">
        <v>14045</v>
      </c>
      <c r="E6428" s="661" t="s">
        <v>26</v>
      </c>
      <c r="F6428" s="831" t="s">
        <v>15195</v>
      </c>
      <c r="G6428" s="831"/>
      <c r="H6428" s="831">
        <v>0.36982530000000002</v>
      </c>
      <c r="I6428" s="831"/>
      <c r="J6428" s="832">
        <v>1.7751999999999999</v>
      </c>
      <c r="K6428" s="832"/>
      <c r="L6428" s="833"/>
    </row>
    <row r="6429" spans="1:12" ht="24" customHeight="1">
      <c r="A6429" s="664" t="s">
        <v>14073</v>
      </c>
      <c r="B6429" s="660" t="s">
        <v>14298</v>
      </c>
      <c r="C6429" s="659" t="s">
        <v>7</v>
      </c>
      <c r="D6429" s="659" t="s">
        <v>10144</v>
      </c>
      <c r="E6429" s="661" t="s">
        <v>26</v>
      </c>
      <c r="F6429" s="831" t="s">
        <v>15194</v>
      </c>
      <c r="G6429" s="831"/>
      <c r="H6429" s="831">
        <v>5.1932600000000002E-2</v>
      </c>
      <c r="I6429" s="831"/>
      <c r="J6429" s="832">
        <v>0.28410000000000002</v>
      </c>
      <c r="K6429" s="832"/>
      <c r="L6429" s="833"/>
    </row>
    <row r="6430" spans="1:12" ht="24" customHeight="1">
      <c r="A6430" s="664" t="s">
        <v>14073</v>
      </c>
      <c r="B6430" s="660" t="s">
        <v>14286</v>
      </c>
      <c r="C6430" s="659" t="s">
        <v>7</v>
      </c>
      <c r="D6430" s="659" t="s">
        <v>5860</v>
      </c>
      <c r="E6430" s="661" t="s">
        <v>26</v>
      </c>
      <c r="F6430" s="831" t="s">
        <v>15193</v>
      </c>
      <c r="G6430" s="831"/>
      <c r="H6430" s="831">
        <v>0.25966329999999999</v>
      </c>
      <c r="I6430" s="831"/>
      <c r="J6430" s="832">
        <v>1.9681999999999999</v>
      </c>
      <c r="K6430" s="832"/>
      <c r="L6430" s="833"/>
    </row>
    <row r="6431" spans="1:12" ht="24" customHeight="1">
      <c r="A6431" s="664" t="s">
        <v>14073</v>
      </c>
      <c r="B6431" s="660" t="s">
        <v>14210</v>
      </c>
      <c r="C6431" s="659" t="s">
        <v>7</v>
      </c>
      <c r="D6431" s="659" t="s">
        <v>6795</v>
      </c>
      <c r="E6431" s="661" t="s">
        <v>26</v>
      </c>
      <c r="F6431" s="831" t="s">
        <v>14998</v>
      </c>
      <c r="G6431" s="831"/>
      <c r="H6431" s="831">
        <v>6.3202563999999999</v>
      </c>
      <c r="I6431" s="831"/>
      <c r="J6431" s="832">
        <v>43.925800000000002</v>
      </c>
      <c r="K6431" s="832"/>
      <c r="L6431" s="833"/>
    </row>
    <row r="6432" spans="1:12" ht="17.100000000000001" customHeight="1">
      <c r="A6432" s="645"/>
      <c r="B6432" s="643"/>
      <c r="C6432" s="643"/>
      <c r="D6432" s="643"/>
      <c r="E6432" s="643"/>
      <c r="F6432" s="643"/>
      <c r="G6432" s="643"/>
      <c r="H6432" s="643"/>
      <c r="I6432" s="643"/>
      <c r="J6432" s="643" t="s">
        <v>14990</v>
      </c>
      <c r="K6432" s="643"/>
      <c r="L6432" s="646" t="s">
        <v>15227</v>
      </c>
    </row>
    <row r="6433" spans="1:12">
      <c r="A6433" s="827" t="s">
        <v>14071</v>
      </c>
      <c r="B6433" s="828"/>
      <c r="C6433" s="828"/>
      <c r="D6433" s="828"/>
      <c r="E6433" s="828"/>
      <c r="F6433" s="828"/>
      <c r="G6433" s="828"/>
      <c r="H6433" s="828"/>
      <c r="I6433" s="641"/>
      <c r="J6433" s="641"/>
      <c r="K6433" s="641"/>
      <c r="L6433" s="642"/>
    </row>
    <row r="6434" spans="1:12" ht="17.100000000000001" customHeight="1">
      <c r="A6434" s="640" t="s">
        <v>14994</v>
      </c>
      <c r="B6434" s="643" t="s">
        <v>14089</v>
      </c>
      <c r="C6434" s="641" t="s">
        <v>14088</v>
      </c>
      <c r="D6434" s="641" t="s">
        <v>14087</v>
      </c>
      <c r="E6434" s="644" t="s">
        <v>14085</v>
      </c>
      <c r="F6434" s="829" t="s">
        <v>14083</v>
      </c>
      <c r="G6434" s="829"/>
      <c r="H6434" s="829" t="s">
        <v>14993</v>
      </c>
      <c r="I6434" s="829"/>
      <c r="J6434" s="829" t="s">
        <v>14082</v>
      </c>
      <c r="K6434" s="829"/>
      <c r="L6434" s="830"/>
    </row>
    <row r="6435" spans="1:12" ht="24" customHeight="1">
      <c r="A6435" s="664" t="s">
        <v>14073</v>
      </c>
      <c r="B6435" s="660" t="s">
        <v>14443</v>
      </c>
      <c r="C6435" s="659" t="s">
        <v>7</v>
      </c>
      <c r="D6435" s="659" t="s">
        <v>5602</v>
      </c>
      <c r="E6435" s="661" t="s">
        <v>49</v>
      </c>
      <c r="F6435" s="831" t="s">
        <v>15226</v>
      </c>
      <c r="G6435" s="831"/>
      <c r="H6435" s="831">
        <v>29.216100000000001</v>
      </c>
      <c r="I6435" s="831"/>
      <c r="J6435" s="832">
        <v>56.67</v>
      </c>
      <c r="K6435" s="832"/>
      <c r="L6435" s="833"/>
    </row>
    <row r="6436" spans="1:12" ht="24" customHeight="1">
      <c r="A6436" s="664" t="s">
        <v>14073</v>
      </c>
      <c r="B6436" s="660" t="s">
        <v>14156</v>
      </c>
      <c r="C6436" s="659" t="s">
        <v>7</v>
      </c>
      <c r="D6436" s="659" t="s">
        <v>6686</v>
      </c>
      <c r="E6436" s="661" t="s">
        <v>82</v>
      </c>
      <c r="F6436" s="831" t="s">
        <v>15225</v>
      </c>
      <c r="G6436" s="831"/>
      <c r="H6436" s="831">
        <v>0.20843310000000001</v>
      </c>
      <c r="I6436" s="831"/>
      <c r="J6436" s="832">
        <v>0.80659999999999998</v>
      </c>
      <c r="K6436" s="832"/>
      <c r="L6436" s="833"/>
    </row>
    <row r="6437" spans="1:12" ht="24" customHeight="1">
      <c r="A6437" s="664" t="s">
        <v>14073</v>
      </c>
      <c r="B6437" s="660" t="s">
        <v>14200</v>
      </c>
      <c r="C6437" s="659" t="s">
        <v>7</v>
      </c>
      <c r="D6437" s="659" t="s">
        <v>11674</v>
      </c>
      <c r="E6437" s="661" t="s">
        <v>18</v>
      </c>
      <c r="F6437" s="831" t="s">
        <v>15190</v>
      </c>
      <c r="G6437" s="831"/>
      <c r="H6437" s="831">
        <v>0.31293379999999998</v>
      </c>
      <c r="I6437" s="831"/>
      <c r="J6437" s="832">
        <v>0.62590000000000001</v>
      </c>
      <c r="K6437" s="832"/>
      <c r="L6437" s="833"/>
    </row>
    <row r="6438" spans="1:12" ht="24" customHeight="1">
      <c r="A6438" s="664" t="s">
        <v>14073</v>
      </c>
      <c r="B6438" s="660" t="s">
        <v>14202</v>
      </c>
      <c r="C6438" s="659" t="s">
        <v>7</v>
      </c>
      <c r="D6438" s="659" t="s">
        <v>6259</v>
      </c>
      <c r="E6438" s="661" t="s">
        <v>82</v>
      </c>
      <c r="F6438" s="831" t="s">
        <v>15189</v>
      </c>
      <c r="G6438" s="831"/>
      <c r="H6438" s="831">
        <v>3.9632000000000001E-3</v>
      </c>
      <c r="I6438" s="831"/>
      <c r="J6438" s="832">
        <v>1.9099999999999999E-2</v>
      </c>
      <c r="K6438" s="832"/>
      <c r="L6438" s="833"/>
    </row>
    <row r="6439" spans="1:12" ht="24" customHeight="1">
      <c r="A6439" s="664" t="s">
        <v>14073</v>
      </c>
      <c r="B6439" s="660" t="s">
        <v>14203</v>
      </c>
      <c r="C6439" s="659" t="s">
        <v>7</v>
      </c>
      <c r="D6439" s="659" t="s">
        <v>5887</v>
      </c>
      <c r="E6439" s="661" t="s">
        <v>14183</v>
      </c>
      <c r="F6439" s="831" t="s">
        <v>15188</v>
      </c>
      <c r="G6439" s="831"/>
      <c r="H6439" s="831">
        <v>9.1650400000000007E-2</v>
      </c>
      <c r="I6439" s="831"/>
      <c r="J6439" s="832">
        <v>2.4397000000000002</v>
      </c>
      <c r="K6439" s="832"/>
      <c r="L6439" s="833"/>
    </row>
    <row r="6440" spans="1:12" ht="24" customHeight="1">
      <c r="A6440" s="664" t="s">
        <v>14073</v>
      </c>
      <c r="B6440" s="660" t="s">
        <v>14201</v>
      </c>
      <c r="C6440" s="659" t="s">
        <v>7</v>
      </c>
      <c r="D6440" s="659" t="s">
        <v>8195</v>
      </c>
      <c r="E6440" s="661" t="s">
        <v>21</v>
      </c>
      <c r="F6440" s="831" t="s">
        <v>15187</v>
      </c>
      <c r="G6440" s="831"/>
      <c r="H6440" s="831">
        <v>1.8306300000000001E-2</v>
      </c>
      <c r="I6440" s="831"/>
      <c r="J6440" s="832">
        <v>0.2266</v>
      </c>
      <c r="K6440" s="832"/>
      <c r="L6440" s="833"/>
    </row>
    <row r="6441" spans="1:12" ht="24" customHeight="1">
      <c r="A6441" s="664" t="s">
        <v>14073</v>
      </c>
      <c r="B6441" s="660" t="s">
        <v>14107</v>
      </c>
      <c r="C6441" s="659" t="s">
        <v>7</v>
      </c>
      <c r="D6441" s="659" t="s">
        <v>6262</v>
      </c>
      <c r="E6441" s="661" t="s">
        <v>14106</v>
      </c>
      <c r="F6441" s="831" t="s">
        <v>15186</v>
      </c>
      <c r="G6441" s="831"/>
      <c r="H6441" s="831">
        <v>0.69598389999999999</v>
      </c>
      <c r="I6441" s="831"/>
      <c r="J6441" s="832">
        <v>0.56369999999999998</v>
      </c>
      <c r="K6441" s="832"/>
      <c r="L6441" s="833"/>
    </row>
    <row r="6442" spans="1:12" ht="36" customHeight="1">
      <c r="A6442" s="664" t="s">
        <v>14073</v>
      </c>
      <c r="B6442" s="660" t="s">
        <v>14149</v>
      </c>
      <c r="C6442" s="659" t="s">
        <v>7</v>
      </c>
      <c r="D6442" s="659" t="s">
        <v>8090</v>
      </c>
      <c r="E6442" s="661" t="s">
        <v>49</v>
      </c>
      <c r="F6442" s="831" t="s">
        <v>15185</v>
      </c>
      <c r="G6442" s="831"/>
      <c r="H6442" s="831">
        <v>5.4999999999999999E-6</v>
      </c>
      <c r="I6442" s="831"/>
      <c r="J6442" s="832">
        <v>7.3000000000000001E-3</v>
      </c>
      <c r="K6442" s="832"/>
      <c r="L6442" s="833"/>
    </row>
    <row r="6443" spans="1:12" ht="24" customHeight="1">
      <c r="A6443" s="664" t="s">
        <v>14073</v>
      </c>
      <c r="B6443" s="660" t="s">
        <v>14360</v>
      </c>
      <c r="C6443" s="659" t="s">
        <v>7</v>
      </c>
      <c r="D6443" s="659" t="s">
        <v>12096</v>
      </c>
      <c r="E6443" s="661" t="s">
        <v>21</v>
      </c>
      <c r="F6443" s="831" t="s">
        <v>15184</v>
      </c>
      <c r="G6443" s="831"/>
      <c r="H6443" s="831">
        <v>5.0565899999999997E-2</v>
      </c>
      <c r="I6443" s="831"/>
      <c r="J6443" s="832">
        <v>0.61839999999999995</v>
      </c>
      <c r="K6443" s="832"/>
      <c r="L6443" s="833"/>
    </row>
    <row r="6444" spans="1:12" ht="36" customHeight="1">
      <c r="A6444" s="664" t="s">
        <v>14073</v>
      </c>
      <c r="B6444" s="660" t="s">
        <v>14359</v>
      </c>
      <c r="C6444" s="659" t="s">
        <v>7</v>
      </c>
      <c r="D6444" s="659" t="s">
        <v>9367</v>
      </c>
      <c r="E6444" s="661" t="s">
        <v>49</v>
      </c>
      <c r="F6444" s="831" t="s">
        <v>15183</v>
      </c>
      <c r="G6444" s="831"/>
      <c r="H6444" s="831">
        <v>5.6957389000000003</v>
      </c>
      <c r="I6444" s="831"/>
      <c r="J6444" s="832">
        <v>0.74039999999999995</v>
      </c>
      <c r="K6444" s="832"/>
      <c r="L6444" s="833"/>
    </row>
    <row r="6445" spans="1:12" ht="24" customHeight="1">
      <c r="A6445" s="664" t="s">
        <v>14073</v>
      </c>
      <c r="B6445" s="660" t="s">
        <v>14305</v>
      </c>
      <c r="C6445" s="659" t="s">
        <v>7</v>
      </c>
      <c r="D6445" s="659" t="s">
        <v>12065</v>
      </c>
      <c r="E6445" s="661" t="s">
        <v>21</v>
      </c>
      <c r="F6445" s="831" t="s">
        <v>15182</v>
      </c>
      <c r="G6445" s="831"/>
      <c r="H6445" s="831">
        <v>2.1642190000000001</v>
      </c>
      <c r="I6445" s="831"/>
      <c r="J6445" s="832">
        <v>10.3666</v>
      </c>
      <c r="K6445" s="832"/>
      <c r="L6445" s="833"/>
    </row>
    <row r="6446" spans="1:12" ht="24" customHeight="1">
      <c r="A6446" s="664" t="s">
        <v>14073</v>
      </c>
      <c r="B6446" s="660" t="s">
        <v>14313</v>
      </c>
      <c r="C6446" s="659" t="s">
        <v>7</v>
      </c>
      <c r="D6446" s="659" t="s">
        <v>5893</v>
      </c>
      <c r="E6446" s="661" t="s">
        <v>21</v>
      </c>
      <c r="F6446" s="831" t="s">
        <v>15181</v>
      </c>
      <c r="G6446" s="831"/>
      <c r="H6446" s="831">
        <v>69.555982700000001</v>
      </c>
      <c r="I6446" s="831"/>
      <c r="J6446" s="832">
        <v>34.0824</v>
      </c>
      <c r="K6446" s="832"/>
      <c r="L6446" s="833"/>
    </row>
    <row r="6447" spans="1:12" ht="24" customHeight="1">
      <c r="A6447" s="664" t="s">
        <v>14073</v>
      </c>
      <c r="B6447" s="660" t="s">
        <v>14256</v>
      </c>
      <c r="C6447" s="659" t="s">
        <v>7</v>
      </c>
      <c r="D6447" s="659" t="s">
        <v>5513</v>
      </c>
      <c r="E6447" s="661" t="s">
        <v>14118</v>
      </c>
      <c r="F6447" s="831" t="s">
        <v>15180</v>
      </c>
      <c r="G6447" s="831"/>
      <c r="H6447" s="831">
        <v>0.1396404</v>
      </c>
      <c r="I6447" s="831"/>
      <c r="J6447" s="832">
        <v>8.7274999999999991</v>
      </c>
      <c r="K6447" s="832"/>
      <c r="L6447" s="833"/>
    </row>
    <row r="6448" spans="1:12" ht="24" customHeight="1">
      <c r="A6448" s="664" t="s">
        <v>14073</v>
      </c>
      <c r="B6448" s="660" t="s">
        <v>14312</v>
      </c>
      <c r="C6448" s="659" t="s">
        <v>7</v>
      </c>
      <c r="D6448" s="659" t="s">
        <v>6782</v>
      </c>
      <c r="E6448" s="661" t="s">
        <v>14118</v>
      </c>
      <c r="F6448" s="831" t="s">
        <v>15179</v>
      </c>
      <c r="G6448" s="831"/>
      <c r="H6448" s="831">
        <v>4.9714300000000003E-2</v>
      </c>
      <c r="I6448" s="831"/>
      <c r="J6448" s="832">
        <v>3.9771000000000001</v>
      </c>
      <c r="K6448" s="832"/>
      <c r="L6448" s="833"/>
    </row>
    <row r="6449" spans="1:12" ht="24" customHeight="1">
      <c r="A6449" s="664" t="s">
        <v>14073</v>
      </c>
      <c r="B6449" s="660" t="s">
        <v>14960</v>
      </c>
      <c r="C6449" s="659" t="s">
        <v>7</v>
      </c>
      <c r="D6449" s="659" t="s">
        <v>6781</v>
      </c>
      <c r="E6449" s="661" t="s">
        <v>14118</v>
      </c>
      <c r="F6449" s="831" t="s">
        <v>15178</v>
      </c>
      <c r="G6449" s="831"/>
      <c r="H6449" s="831">
        <v>0.1329063</v>
      </c>
      <c r="I6449" s="831"/>
      <c r="J6449" s="832">
        <v>13.5764</v>
      </c>
      <c r="K6449" s="832"/>
      <c r="L6449" s="833"/>
    </row>
    <row r="6450" spans="1:12" ht="24" customHeight="1">
      <c r="A6450" s="664" t="s">
        <v>14073</v>
      </c>
      <c r="B6450" s="660" t="s">
        <v>14185</v>
      </c>
      <c r="C6450" s="659" t="s">
        <v>7</v>
      </c>
      <c r="D6450" s="659" t="s">
        <v>6687</v>
      </c>
      <c r="E6450" s="661" t="s">
        <v>82</v>
      </c>
      <c r="F6450" s="831" t="s">
        <v>15177</v>
      </c>
      <c r="G6450" s="831"/>
      <c r="H6450" s="831">
        <v>3.9823999999999997E-3</v>
      </c>
      <c r="I6450" s="831"/>
      <c r="J6450" s="832">
        <v>1.8599999999999998E-2</v>
      </c>
      <c r="K6450" s="832"/>
      <c r="L6450" s="833"/>
    </row>
    <row r="6451" spans="1:12" ht="24" customHeight="1">
      <c r="A6451" s="664" t="s">
        <v>14073</v>
      </c>
      <c r="B6451" s="660" t="s">
        <v>14361</v>
      </c>
      <c r="C6451" s="659" t="s">
        <v>7</v>
      </c>
      <c r="D6451" s="659" t="s">
        <v>5510</v>
      </c>
      <c r="E6451" s="661" t="s">
        <v>14118</v>
      </c>
      <c r="F6451" s="831" t="s">
        <v>15176</v>
      </c>
      <c r="G6451" s="831"/>
      <c r="H6451" s="831">
        <v>1.8332999999999999E-3</v>
      </c>
      <c r="I6451" s="831"/>
      <c r="J6451" s="832">
        <v>0.11269999999999999</v>
      </c>
      <c r="K6451" s="832"/>
      <c r="L6451" s="833"/>
    </row>
    <row r="6452" spans="1:12" ht="17.100000000000001" customHeight="1">
      <c r="A6452" s="645"/>
      <c r="B6452" s="643"/>
      <c r="C6452" s="643"/>
      <c r="D6452" s="643"/>
      <c r="E6452" s="643"/>
      <c r="F6452" s="643"/>
      <c r="G6452" s="643"/>
      <c r="H6452" s="643"/>
      <c r="I6452" s="643"/>
      <c r="J6452" s="643" t="s">
        <v>14990</v>
      </c>
      <c r="K6452" s="643"/>
      <c r="L6452" s="646" t="s">
        <v>15224</v>
      </c>
    </row>
    <row r="6453" spans="1:12">
      <c r="A6453" s="827" t="s">
        <v>14094</v>
      </c>
      <c r="B6453" s="828"/>
      <c r="C6453" s="828"/>
      <c r="D6453" s="828"/>
      <c r="E6453" s="828"/>
      <c r="F6453" s="828"/>
      <c r="G6453" s="828"/>
      <c r="H6453" s="828"/>
      <c r="I6453" s="641"/>
      <c r="J6453" s="641"/>
      <c r="K6453" s="641"/>
      <c r="L6453" s="642"/>
    </row>
    <row r="6454" spans="1:12" ht="17.100000000000001" customHeight="1">
      <c r="A6454" s="640" t="s">
        <v>14994</v>
      </c>
      <c r="B6454" s="643" t="s">
        <v>14089</v>
      </c>
      <c r="C6454" s="641" t="s">
        <v>14088</v>
      </c>
      <c r="D6454" s="641" t="s">
        <v>14087</v>
      </c>
      <c r="E6454" s="644" t="s">
        <v>14085</v>
      </c>
      <c r="F6454" s="829" t="s">
        <v>14083</v>
      </c>
      <c r="G6454" s="829"/>
      <c r="H6454" s="829" t="s">
        <v>14993</v>
      </c>
      <c r="I6454" s="829"/>
      <c r="J6454" s="829" t="s">
        <v>14082</v>
      </c>
      <c r="K6454" s="829"/>
      <c r="L6454" s="830"/>
    </row>
    <row r="6455" spans="1:12" ht="24" customHeight="1">
      <c r="A6455" s="664" t="s">
        <v>14073</v>
      </c>
      <c r="B6455" s="660" t="s">
        <v>14095</v>
      </c>
      <c r="C6455" s="659" t="s">
        <v>7</v>
      </c>
      <c r="D6455" s="659" t="s">
        <v>11736</v>
      </c>
      <c r="E6455" s="661" t="s">
        <v>26</v>
      </c>
      <c r="F6455" s="831" t="s">
        <v>14996</v>
      </c>
      <c r="G6455" s="831"/>
      <c r="H6455" s="831">
        <v>14.1749794</v>
      </c>
      <c r="I6455" s="831"/>
      <c r="J6455" s="832">
        <v>10.0642</v>
      </c>
      <c r="K6455" s="832"/>
      <c r="L6455" s="833"/>
    </row>
    <row r="6456" spans="1:12" ht="17.100000000000001" customHeight="1">
      <c r="A6456" s="645"/>
      <c r="B6456" s="643"/>
      <c r="C6456" s="643"/>
      <c r="D6456" s="643"/>
      <c r="E6456" s="643"/>
      <c r="F6456" s="643"/>
      <c r="G6456" s="643"/>
      <c r="H6456" s="643"/>
      <c r="I6456" s="643"/>
      <c r="J6456" s="643" t="s">
        <v>14990</v>
      </c>
      <c r="K6456" s="643"/>
      <c r="L6456" s="646" t="s">
        <v>15223</v>
      </c>
    </row>
    <row r="6457" spans="1:12">
      <c r="A6457" s="827" t="s">
        <v>14096</v>
      </c>
      <c r="B6457" s="828"/>
      <c r="C6457" s="828"/>
      <c r="D6457" s="828"/>
      <c r="E6457" s="828"/>
      <c r="F6457" s="828"/>
      <c r="G6457" s="828"/>
      <c r="H6457" s="828"/>
      <c r="I6457" s="641"/>
      <c r="J6457" s="641"/>
      <c r="K6457" s="641"/>
      <c r="L6457" s="642"/>
    </row>
    <row r="6458" spans="1:12" ht="17.100000000000001" customHeight="1">
      <c r="A6458" s="640" t="s">
        <v>14994</v>
      </c>
      <c r="B6458" s="643" t="s">
        <v>14089</v>
      </c>
      <c r="C6458" s="641" t="s">
        <v>14088</v>
      </c>
      <c r="D6458" s="641" t="s">
        <v>14087</v>
      </c>
      <c r="E6458" s="644" t="s">
        <v>14085</v>
      </c>
      <c r="F6458" s="829" t="s">
        <v>14083</v>
      </c>
      <c r="G6458" s="829"/>
      <c r="H6458" s="829" t="s">
        <v>14993</v>
      </c>
      <c r="I6458" s="829"/>
      <c r="J6458" s="829" t="s">
        <v>14082</v>
      </c>
      <c r="K6458" s="829"/>
      <c r="L6458" s="830"/>
    </row>
    <row r="6459" spans="1:12" ht="24" customHeight="1">
      <c r="A6459" s="664" t="s">
        <v>14073</v>
      </c>
      <c r="B6459" s="660" t="s">
        <v>14097</v>
      </c>
      <c r="C6459" s="659" t="s">
        <v>7</v>
      </c>
      <c r="D6459" s="659" t="s">
        <v>11676</v>
      </c>
      <c r="E6459" s="661" t="s">
        <v>26</v>
      </c>
      <c r="F6459" s="831" t="s">
        <v>14995</v>
      </c>
      <c r="G6459" s="831"/>
      <c r="H6459" s="831">
        <v>14.1749794</v>
      </c>
      <c r="I6459" s="831"/>
      <c r="J6459" s="832">
        <v>0.99219999999999997</v>
      </c>
      <c r="K6459" s="832"/>
      <c r="L6459" s="833"/>
    </row>
    <row r="6460" spans="1:12" ht="17.100000000000001" customHeight="1">
      <c r="A6460" s="645"/>
      <c r="B6460" s="643"/>
      <c r="C6460" s="643"/>
      <c r="D6460" s="643"/>
      <c r="E6460" s="643"/>
      <c r="F6460" s="643"/>
      <c r="G6460" s="643"/>
      <c r="H6460" s="643"/>
      <c r="I6460" s="643"/>
      <c r="J6460" s="643" t="s">
        <v>14990</v>
      </c>
      <c r="K6460" s="643"/>
      <c r="L6460" s="646" t="s">
        <v>15222</v>
      </c>
    </row>
    <row r="6461" spans="1:12">
      <c r="A6461" s="827" t="s">
        <v>14100</v>
      </c>
      <c r="B6461" s="828"/>
      <c r="C6461" s="828"/>
      <c r="D6461" s="828"/>
      <c r="E6461" s="828"/>
      <c r="F6461" s="828"/>
      <c r="G6461" s="828"/>
      <c r="H6461" s="828"/>
      <c r="I6461" s="641"/>
      <c r="J6461" s="641"/>
      <c r="K6461" s="641"/>
      <c r="L6461" s="642"/>
    </row>
    <row r="6462" spans="1:12" ht="17.100000000000001" customHeight="1">
      <c r="A6462" s="640" t="s">
        <v>14994</v>
      </c>
      <c r="B6462" s="643" t="s">
        <v>14089</v>
      </c>
      <c r="C6462" s="641" t="s">
        <v>14088</v>
      </c>
      <c r="D6462" s="641" t="s">
        <v>14087</v>
      </c>
      <c r="E6462" s="644" t="s">
        <v>14085</v>
      </c>
      <c r="F6462" s="829" t="s">
        <v>14083</v>
      </c>
      <c r="G6462" s="829"/>
      <c r="H6462" s="829" t="s">
        <v>14993</v>
      </c>
      <c r="I6462" s="829"/>
      <c r="J6462" s="829" t="s">
        <v>14082</v>
      </c>
      <c r="K6462" s="829"/>
      <c r="L6462" s="830"/>
    </row>
    <row r="6463" spans="1:12" ht="24" customHeight="1">
      <c r="A6463" s="664" t="s">
        <v>14073</v>
      </c>
      <c r="B6463" s="660" t="s">
        <v>14103</v>
      </c>
      <c r="C6463" s="659" t="s">
        <v>7</v>
      </c>
      <c r="D6463" s="659" t="s">
        <v>11501</v>
      </c>
      <c r="E6463" s="661" t="s">
        <v>26</v>
      </c>
      <c r="F6463" s="831" t="s">
        <v>14992</v>
      </c>
      <c r="G6463" s="831"/>
      <c r="H6463" s="831">
        <v>14.1749794</v>
      </c>
      <c r="I6463" s="831"/>
      <c r="J6463" s="832">
        <v>31.184999999999999</v>
      </c>
      <c r="K6463" s="832"/>
      <c r="L6463" s="833"/>
    </row>
    <row r="6464" spans="1:12" ht="24" customHeight="1">
      <c r="A6464" s="664" t="s">
        <v>14073</v>
      </c>
      <c r="B6464" s="660" t="s">
        <v>14101</v>
      </c>
      <c r="C6464" s="659" t="s">
        <v>7</v>
      </c>
      <c r="D6464" s="659" t="s">
        <v>11582</v>
      </c>
      <c r="E6464" s="661" t="s">
        <v>26</v>
      </c>
      <c r="F6464" s="831" t="s">
        <v>14991</v>
      </c>
      <c r="G6464" s="831"/>
      <c r="H6464" s="831">
        <v>14.1749794</v>
      </c>
      <c r="I6464" s="831"/>
      <c r="J6464" s="832">
        <v>4.9611999999999998</v>
      </c>
      <c r="K6464" s="832"/>
      <c r="L6464" s="833"/>
    </row>
    <row r="6465" spans="1:12" ht="17.100000000000001" customHeight="1">
      <c r="A6465" s="645"/>
      <c r="B6465" s="643"/>
      <c r="C6465" s="643"/>
      <c r="D6465" s="643"/>
      <c r="E6465" s="643"/>
      <c r="F6465" s="643"/>
      <c r="G6465" s="643"/>
      <c r="H6465" s="643"/>
      <c r="I6465" s="643"/>
      <c r="J6465" s="643" t="s">
        <v>14990</v>
      </c>
      <c r="K6465" s="643"/>
      <c r="L6465" s="646" t="s">
        <v>15221</v>
      </c>
    </row>
    <row r="6466" spans="1:12" ht="17.100000000000001" customHeight="1">
      <c r="A6466" s="640" t="s">
        <v>14988</v>
      </c>
      <c r="B6466" s="641"/>
      <c r="C6466" s="641"/>
      <c r="D6466" s="641"/>
      <c r="E6466" s="641"/>
      <c r="F6466" s="641"/>
      <c r="G6466" s="641"/>
      <c r="H6466" s="641"/>
      <c r="I6466" s="641"/>
      <c r="J6466" s="641"/>
      <c r="K6466" s="641"/>
      <c r="L6466" s="642"/>
    </row>
    <row r="6467" spans="1:12" ht="17.100000000000001" customHeight="1">
      <c r="A6467" s="645"/>
      <c r="B6467" s="643"/>
      <c r="C6467" s="643"/>
      <c r="D6467" s="643"/>
      <c r="E6467" s="643"/>
      <c r="F6467" s="643"/>
      <c r="G6467" s="643"/>
      <c r="H6467" s="643"/>
      <c r="I6467" s="643"/>
      <c r="J6467" s="643" t="s">
        <v>14987</v>
      </c>
      <c r="K6467" s="643"/>
      <c r="L6467" s="646" t="s">
        <v>15220</v>
      </c>
    </row>
    <row r="6468" spans="1:12" ht="17.100000000000001" customHeight="1">
      <c r="A6468" s="645"/>
      <c r="B6468" s="643"/>
      <c r="C6468" s="643"/>
      <c r="D6468" s="643"/>
      <c r="E6468" s="643"/>
      <c r="F6468" s="643"/>
      <c r="G6468" s="643"/>
      <c r="H6468" s="643"/>
      <c r="I6468" s="643"/>
      <c r="J6468" s="643" t="s">
        <v>14985</v>
      </c>
      <c r="K6468" s="643" t="s">
        <v>14984</v>
      </c>
      <c r="L6468" s="646" t="s">
        <v>15219</v>
      </c>
    </row>
    <row r="6469" spans="1:12" ht="17.100000000000001" customHeight="1">
      <c r="A6469" s="645"/>
      <c r="B6469" s="643"/>
      <c r="C6469" s="643"/>
      <c r="D6469" s="643"/>
      <c r="E6469" s="643"/>
      <c r="F6469" s="643"/>
      <c r="G6469" s="643"/>
      <c r="H6469" s="643"/>
      <c r="I6469" s="643"/>
      <c r="J6469" s="643" t="s">
        <v>14982</v>
      </c>
      <c r="K6469" s="643"/>
      <c r="L6469" s="646" t="s">
        <v>15218</v>
      </c>
    </row>
    <row r="6470" spans="1:12" ht="17.100000000000001" customHeight="1">
      <c r="A6470" s="645"/>
      <c r="B6470" s="643"/>
      <c r="C6470" s="643"/>
      <c r="D6470" s="643"/>
      <c r="E6470" s="643"/>
      <c r="F6470" s="643"/>
      <c r="G6470" s="643"/>
      <c r="H6470" s="643"/>
      <c r="I6470" s="643"/>
      <c r="J6470" s="643" t="s">
        <v>14980</v>
      </c>
      <c r="K6470" s="643" t="s">
        <v>14873</v>
      </c>
      <c r="L6470" s="646" t="s">
        <v>15217</v>
      </c>
    </row>
    <row r="6471" spans="1:12" ht="17.100000000000001" customHeight="1">
      <c r="A6471" s="645"/>
      <c r="B6471" s="643"/>
      <c r="C6471" s="643"/>
      <c r="D6471" s="643"/>
      <c r="E6471" s="643"/>
      <c r="F6471" s="643"/>
      <c r="G6471" s="643"/>
      <c r="H6471" s="643"/>
      <c r="I6471" s="643"/>
      <c r="J6471" s="643" t="s">
        <v>14978</v>
      </c>
      <c r="K6471" s="643"/>
      <c r="L6471" s="646" t="s">
        <v>15216</v>
      </c>
    </row>
    <row r="6472" spans="1:12" ht="30" customHeight="1">
      <c r="A6472" s="647"/>
      <c r="B6472" s="644"/>
      <c r="C6472" s="644"/>
      <c r="D6472" s="644"/>
      <c r="E6472" s="644"/>
      <c r="F6472" s="644"/>
      <c r="G6472" s="644"/>
      <c r="H6472" s="644"/>
      <c r="I6472" s="644"/>
      <c r="J6472" s="644"/>
      <c r="K6472" s="644"/>
      <c r="L6472" s="648"/>
    </row>
    <row r="6473" spans="1:12" ht="36" customHeight="1">
      <c r="A6473" s="662" t="s">
        <v>15215</v>
      </c>
      <c r="B6473" s="657" t="s">
        <v>14391</v>
      </c>
      <c r="C6473" s="656" t="s">
        <v>7</v>
      </c>
      <c r="D6473" s="656" t="s">
        <v>2718</v>
      </c>
      <c r="E6473" s="658" t="s">
        <v>18</v>
      </c>
      <c r="F6473" s="657"/>
      <c r="G6473" s="657"/>
      <c r="H6473" s="657"/>
      <c r="I6473" s="657"/>
      <c r="J6473" s="657"/>
      <c r="K6473" s="657"/>
      <c r="L6473" s="663"/>
    </row>
    <row r="6474" spans="1:12">
      <c r="A6474" s="827" t="s">
        <v>14098</v>
      </c>
      <c r="B6474" s="828"/>
      <c r="C6474" s="828"/>
      <c r="D6474" s="828"/>
      <c r="E6474" s="828"/>
      <c r="F6474" s="828"/>
      <c r="G6474" s="828"/>
      <c r="H6474" s="828"/>
      <c r="I6474" s="641"/>
      <c r="J6474" s="641"/>
      <c r="K6474" s="641"/>
      <c r="L6474" s="642"/>
    </row>
    <row r="6475" spans="1:12" ht="17.100000000000001" customHeight="1">
      <c r="A6475" s="640" t="s">
        <v>14994</v>
      </c>
      <c r="B6475" s="643" t="s">
        <v>14089</v>
      </c>
      <c r="C6475" s="641" t="s">
        <v>14088</v>
      </c>
      <c r="D6475" s="641" t="s">
        <v>14087</v>
      </c>
      <c r="E6475" s="644" t="s">
        <v>14085</v>
      </c>
      <c r="F6475" s="829" t="s">
        <v>14083</v>
      </c>
      <c r="G6475" s="829"/>
      <c r="H6475" s="829" t="s">
        <v>14993</v>
      </c>
      <c r="I6475" s="829"/>
      <c r="J6475" s="829" t="s">
        <v>14082</v>
      </c>
      <c r="K6475" s="829"/>
      <c r="L6475" s="830"/>
    </row>
    <row r="6476" spans="1:12" ht="24" customHeight="1">
      <c r="A6476" s="664" t="s">
        <v>14073</v>
      </c>
      <c r="B6476" s="660" t="s">
        <v>14281</v>
      </c>
      <c r="C6476" s="659" t="s">
        <v>7</v>
      </c>
      <c r="D6476" s="659" t="s">
        <v>11562</v>
      </c>
      <c r="E6476" s="661" t="s">
        <v>26</v>
      </c>
      <c r="F6476" s="831" t="s">
        <v>15044</v>
      </c>
      <c r="G6476" s="831"/>
      <c r="H6476" s="831">
        <v>0.15226729999999999</v>
      </c>
      <c r="I6476" s="831"/>
      <c r="J6476" s="832">
        <v>0.1416</v>
      </c>
      <c r="K6476" s="832"/>
      <c r="L6476" s="833"/>
    </row>
    <row r="6477" spans="1:12" ht="24" customHeight="1">
      <c r="A6477" s="664" t="s">
        <v>14073</v>
      </c>
      <c r="B6477" s="660" t="s">
        <v>14280</v>
      </c>
      <c r="C6477" s="659" t="s">
        <v>7</v>
      </c>
      <c r="D6477" s="659" t="s">
        <v>11588</v>
      </c>
      <c r="E6477" s="661" t="s">
        <v>26</v>
      </c>
      <c r="F6477" s="831" t="s">
        <v>15043</v>
      </c>
      <c r="G6477" s="831"/>
      <c r="H6477" s="831">
        <v>0.15226729999999999</v>
      </c>
      <c r="I6477" s="831"/>
      <c r="J6477" s="832">
        <v>8.3699999999999997E-2</v>
      </c>
      <c r="K6477" s="832"/>
      <c r="L6477" s="833"/>
    </row>
    <row r="6478" spans="1:12" ht="17.100000000000001" customHeight="1">
      <c r="A6478" s="645"/>
      <c r="B6478" s="643"/>
      <c r="C6478" s="643"/>
      <c r="D6478" s="643"/>
      <c r="E6478" s="643"/>
      <c r="F6478" s="643"/>
      <c r="G6478" s="643"/>
      <c r="H6478" s="643"/>
      <c r="I6478" s="643"/>
      <c r="J6478" s="643" t="s">
        <v>14990</v>
      </c>
      <c r="K6478" s="643"/>
      <c r="L6478" s="646" t="s">
        <v>15214</v>
      </c>
    </row>
    <row r="6479" spans="1:12">
      <c r="A6479" s="827" t="s">
        <v>14092</v>
      </c>
      <c r="B6479" s="828"/>
      <c r="C6479" s="828"/>
      <c r="D6479" s="828"/>
      <c r="E6479" s="828"/>
      <c r="F6479" s="828"/>
      <c r="G6479" s="828"/>
      <c r="H6479" s="828"/>
      <c r="I6479" s="641"/>
      <c r="J6479" s="641"/>
      <c r="K6479" s="641"/>
      <c r="L6479" s="642"/>
    </row>
    <row r="6480" spans="1:12" ht="17.100000000000001" customHeight="1">
      <c r="A6480" s="640" t="s">
        <v>14994</v>
      </c>
      <c r="B6480" s="643" t="s">
        <v>14089</v>
      </c>
      <c r="C6480" s="641" t="s">
        <v>14088</v>
      </c>
      <c r="D6480" s="641" t="s">
        <v>14087</v>
      </c>
      <c r="E6480" s="644" t="s">
        <v>14085</v>
      </c>
      <c r="F6480" s="829" t="s">
        <v>14083</v>
      </c>
      <c r="G6480" s="829"/>
      <c r="H6480" s="829" t="s">
        <v>14993</v>
      </c>
      <c r="I6480" s="829"/>
      <c r="J6480" s="829" t="s">
        <v>14082</v>
      </c>
      <c r="K6480" s="829"/>
      <c r="L6480" s="830"/>
    </row>
    <row r="6481" spans="1:12" ht="24" customHeight="1">
      <c r="A6481" s="664" t="s">
        <v>14073</v>
      </c>
      <c r="B6481" s="660" t="s">
        <v>14292</v>
      </c>
      <c r="C6481" s="659" t="s">
        <v>7</v>
      </c>
      <c r="D6481" s="659" t="s">
        <v>5474</v>
      </c>
      <c r="E6481" s="661" t="s">
        <v>26</v>
      </c>
      <c r="F6481" s="831" t="s">
        <v>15041</v>
      </c>
      <c r="G6481" s="831"/>
      <c r="H6481" s="831">
        <v>7.8565599999999999E-2</v>
      </c>
      <c r="I6481" s="831"/>
      <c r="J6481" s="832">
        <v>0.39679999999999999</v>
      </c>
      <c r="K6481" s="832"/>
      <c r="L6481" s="833"/>
    </row>
    <row r="6482" spans="1:12" ht="24" customHeight="1">
      <c r="A6482" s="664" t="s">
        <v>14073</v>
      </c>
      <c r="B6482" s="660" t="s">
        <v>14282</v>
      </c>
      <c r="C6482" s="659" t="s">
        <v>7</v>
      </c>
      <c r="D6482" s="659" t="s">
        <v>6139</v>
      </c>
      <c r="E6482" s="661" t="s">
        <v>26</v>
      </c>
      <c r="F6482" s="831" t="s">
        <v>15040</v>
      </c>
      <c r="G6482" s="831"/>
      <c r="H6482" s="831">
        <v>7.8565599999999999E-2</v>
      </c>
      <c r="I6482" s="831"/>
      <c r="J6482" s="832">
        <v>0.56489999999999996</v>
      </c>
      <c r="K6482" s="832"/>
      <c r="L6482" s="833"/>
    </row>
    <row r="6483" spans="1:12" ht="17.100000000000001" customHeight="1">
      <c r="A6483" s="645"/>
      <c r="B6483" s="643"/>
      <c r="C6483" s="643"/>
      <c r="D6483" s="643"/>
      <c r="E6483" s="643"/>
      <c r="F6483" s="643"/>
      <c r="G6483" s="643"/>
      <c r="H6483" s="643"/>
      <c r="I6483" s="643"/>
      <c r="J6483" s="643" t="s">
        <v>14990</v>
      </c>
      <c r="K6483" s="643"/>
      <c r="L6483" s="646" t="s">
        <v>15001</v>
      </c>
    </row>
    <row r="6484" spans="1:12">
      <c r="A6484" s="827" t="s">
        <v>14071</v>
      </c>
      <c r="B6484" s="828"/>
      <c r="C6484" s="828"/>
      <c r="D6484" s="828"/>
      <c r="E6484" s="828"/>
      <c r="F6484" s="828"/>
      <c r="G6484" s="828"/>
      <c r="H6484" s="828"/>
      <c r="I6484" s="641"/>
      <c r="J6484" s="641"/>
      <c r="K6484" s="641"/>
      <c r="L6484" s="642"/>
    </row>
    <row r="6485" spans="1:12" ht="17.100000000000001" customHeight="1">
      <c r="A6485" s="640" t="s">
        <v>14994</v>
      </c>
      <c r="B6485" s="643" t="s">
        <v>14089</v>
      </c>
      <c r="C6485" s="641" t="s">
        <v>14088</v>
      </c>
      <c r="D6485" s="641" t="s">
        <v>14087</v>
      </c>
      <c r="E6485" s="644" t="s">
        <v>14085</v>
      </c>
      <c r="F6485" s="829" t="s">
        <v>14083</v>
      </c>
      <c r="G6485" s="829"/>
      <c r="H6485" s="829" t="s">
        <v>14993</v>
      </c>
      <c r="I6485" s="829"/>
      <c r="J6485" s="829" t="s">
        <v>14082</v>
      </c>
      <c r="K6485" s="829"/>
      <c r="L6485" s="830"/>
    </row>
    <row r="6486" spans="1:12" ht="24" customHeight="1">
      <c r="A6486" s="664" t="s">
        <v>14073</v>
      </c>
      <c r="B6486" s="660" t="s">
        <v>14389</v>
      </c>
      <c r="C6486" s="659" t="s">
        <v>7</v>
      </c>
      <c r="D6486" s="659" t="s">
        <v>8268</v>
      </c>
      <c r="E6486" s="661" t="s">
        <v>49</v>
      </c>
      <c r="F6486" s="831" t="s">
        <v>15099</v>
      </c>
      <c r="G6486" s="831"/>
      <c r="H6486" s="831">
        <v>8.9999999999999993E-3</v>
      </c>
      <c r="I6486" s="831"/>
      <c r="J6486" s="832">
        <v>0.03</v>
      </c>
      <c r="K6486" s="832"/>
      <c r="L6486" s="833"/>
    </row>
    <row r="6487" spans="1:12" ht="48" customHeight="1">
      <c r="A6487" s="664" t="s">
        <v>14073</v>
      </c>
      <c r="B6487" s="660" t="s">
        <v>14390</v>
      </c>
      <c r="C6487" s="659" t="s">
        <v>7</v>
      </c>
      <c r="D6487" s="659" t="s">
        <v>5790</v>
      </c>
      <c r="E6487" s="661" t="s">
        <v>18</v>
      </c>
      <c r="F6487" s="831" t="s">
        <v>15213</v>
      </c>
      <c r="G6487" s="831"/>
      <c r="H6487" s="831">
        <v>1.19</v>
      </c>
      <c r="I6487" s="831"/>
      <c r="J6487" s="832">
        <v>7.67</v>
      </c>
      <c r="K6487" s="832"/>
      <c r="L6487" s="833"/>
    </row>
    <row r="6488" spans="1:12" ht="17.100000000000001" customHeight="1">
      <c r="A6488" s="645"/>
      <c r="B6488" s="643"/>
      <c r="C6488" s="643"/>
      <c r="D6488" s="643"/>
      <c r="E6488" s="643"/>
      <c r="F6488" s="643"/>
      <c r="G6488" s="643"/>
      <c r="H6488" s="643"/>
      <c r="I6488" s="643"/>
      <c r="J6488" s="643" t="s">
        <v>14990</v>
      </c>
      <c r="K6488" s="643"/>
      <c r="L6488" s="646" t="s">
        <v>15212</v>
      </c>
    </row>
    <row r="6489" spans="1:12">
      <c r="A6489" s="827" t="s">
        <v>14094</v>
      </c>
      <c r="B6489" s="828"/>
      <c r="C6489" s="828"/>
      <c r="D6489" s="828"/>
      <c r="E6489" s="828"/>
      <c r="F6489" s="828"/>
      <c r="G6489" s="828"/>
      <c r="H6489" s="828"/>
      <c r="I6489" s="641"/>
      <c r="J6489" s="641"/>
      <c r="K6489" s="641"/>
      <c r="L6489" s="642"/>
    </row>
    <row r="6490" spans="1:12" ht="17.100000000000001" customHeight="1">
      <c r="A6490" s="640" t="s">
        <v>14994</v>
      </c>
      <c r="B6490" s="643" t="s">
        <v>14089</v>
      </c>
      <c r="C6490" s="641" t="s">
        <v>14088</v>
      </c>
      <c r="D6490" s="641" t="s">
        <v>14087</v>
      </c>
      <c r="E6490" s="644" t="s">
        <v>14085</v>
      </c>
      <c r="F6490" s="829" t="s">
        <v>14083</v>
      </c>
      <c r="G6490" s="829"/>
      <c r="H6490" s="829" t="s">
        <v>14993</v>
      </c>
      <c r="I6490" s="829"/>
      <c r="J6490" s="829" t="s">
        <v>14082</v>
      </c>
      <c r="K6490" s="829"/>
      <c r="L6490" s="830"/>
    </row>
    <row r="6491" spans="1:12" ht="24" customHeight="1">
      <c r="A6491" s="664" t="s">
        <v>14073</v>
      </c>
      <c r="B6491" s="660" t="s">
        <v>14095</v>
      </c>
      <c r="C6491" s="659" t="s">
        <v>7</v>
      </c>
      <c r="D6491" s="659" t="s">
        <v>11736</v>
      </c>
      <c r="E6491" s="661" t="s">
        <v>26</v>
      </c>
      <c r="F6491" s="831" t="s">
        <v>14996</v>
      </c>
      <c r="G6491" s="831"/>
      <c r="H6491" s="831">
        <v>0.15226729999999999</v>
      </c>
      <c r="I6491" s="831"/>
      <c r="J6491" s="832">
        <v>0.1081</v>
      </c>
      <c r="K6491" s="832"/>
      <c r="L6491" s="833"/>
    </row>
    <row r="6492" spans="1:12" ht="17.100000000000001" customHeight="1">
      <c r="A6492" s="645"/>
      <c r="B6492" s="643"/>
      <c r="C6492" s="643"/>
      <c r="D6492" s="643"/>
      <c r="E6492" s="643"/>
      <c r="F6492" s="643"/>
      <c r="G6492" s="643"/>
      <c r="H6492" s="643"/>
      <c r="I6492" s="643"/>
      <c r="J6492" s="643" t="s">
        <v>14990</v>
      </c>
      <c r="K6492" s="643"/>
      <c r="L6492" s="646" t="s">
        <v>15211</v>
      </c>
    </row>
    <row r="6493" spans="1:12">
      <c r="A6493" s="827" t="s">
        <v>14096</v>
      </c>
      <c r="B6493" s="828"/>
      <c r="C6493" s="828"/>
      <c r="D6493" s="828"/>
      <c r="E6493" s="828"/>
      <c r="F6493" s="828"/>
      <c r="G6493" s="828"/>
      <c r="H6493" s="828"/>
      <c r="I6493" s="641"/>
      <c r="J6493" s="641"/>
      <c r="K6493" s="641"/>
      <c r="L6493" s="642"/>
    </row>
    <row r="6494" spans="1:12" ht="17.100000000000001" customHeight="1">
      <c r="A6494" s="640" t="s">
        <v>14994</v>
      </c>
      <c r="B6494" s="643" t="s">
        <v>14089</v>
      </c>
      <c r="C6494" s="641" t="s">
        <v>14088</v>
      </c>
      <c r="D6494" s="641" t="s">
        <v>14087</v>
      </c>
      <c r="E6494" s="644" t="s">
        <v>14085</v>
      </c>
      <c r="F6494" s="829" t="s">
        <v>14083</v>
      </c>
      <c r="G6494" s="829"/>
      <c r="H6494" s="829" t="s">
        <v>14993</v>
      </c>
      <c r="I6494" s="829"/>
      <c r="J6494" s="829" t="s">
        <v>14082</v>
      </c>
      <c r="K6494" s="829"/>
      <c r="L6494" s="830"/>
    </row>
    <row r="6495" spans="1:12" ht="24" customHeight="1">
      <c r="A6495" s="664" t="s">
        <v>14073</v>
      </c>
      <c r="B6495" s="660" t="s">
        <v>14097</v>
      </c>
      <c r="C6495" s="659" t="s">
        <v>7</v>
      </c>
      <c r="D6495" s="659" t="s">
        <v>11676</v>
      </c>
      <c r="E6495" s="661" t="s">
        <v>26</v>
      </c>
      <c r="F6495" s="831" t="s">
        <v>14995</v>
      </c>
      <c r="G6495" s="831"/>
      <c r="H6495" s="831">
        <v>0.15226729999999999</v>
      </c>
      <c r="I6495" s="831"/>
      <c r="J6495" s="832">
        <v>1.0699999999999999E-2</v>
      </c>
      <c r="K6495" s="832"/>
      <c r="L6495" s="833"/>
    </row>
    <row r="6496" spans="1:12" ht="17.100000000000001" customHeight="1">
      <c r="A6496" s="645"/>
      <c r="B6496" s="643"/>
      <c r="C6496" s="643"/>
      <c r="D6496" s="643"/>
      <c r="E6496" s="643"/>
      <c r="F6496" s="643"/>
      <c r="G6496" s="643"/>
      <c r="H6496" s="643"/>
      <c r="I6496" s="643"/>
      <c r="J6496" s="643" t="s">
        <v>14990</v>
      </c>
      <c r="K6496" s="643"/>
      <c r="L6496" s="646" t="s">
        <v>15028</v>
      </c>
    </row>
    <row r="6497" spans="1:12">
      <c r="A6497" s="827" t="s">
        <v>14100</v>
      </c>
      <c r="B6497" s="828"/>
      <c r="C6497" s="828"/>
      <c r="D6497" s="828"/>
      <c r="E6497" s="828"/>
      <c r="F6497" s="828"/>
      <c r="G6497" s="828"/>
      <c r="H6497" s="828"/>
      <c r="I6497" s="641"/>
      <c r="J6497" s="641"/>
      <c r="K6497" s="641"/>
      <c r="L6497" s="642"/>
    </row>
    <row r="6498" spans="1:12" ht="17.100000000000001" customHeight="1">
      <c r="A6498" s="640" t="s">
        <v>14994</v>
      </c>
      <c r="B6498" s="643" t="s">
        <v>14089</v>
      </c>
      <c r="C6498" s="641" t="s">
        <v>14088</v>
      </c>
      <c r="D6498" s="641" t="s">
        <v>14087</v>
      </c>
      <c r="E6498" s="644" t="s">
        <v>14085</v>
      </c>
      <c r="F6498" s="829" t="s">
        <v>14083</v>
      </c>
      <c r="G6498" s="829"/>
      <c r="H6498" s="829" t="s">
        <v>14993</v>
      </c>
      <c r="I6498" s="829"/>
      <c r="J6498" s="829" t="s">
        <v>14082</v>
      </c>
      <c r="K6498" s="829"/>
      <c r="L6498" s="830"/>
    </row>
    <row r="6499" spans="1:12" ht="24" customHeight="1">
      <c r="A6499" s="664" t="s">
        <v>14073</v>
      </c>
      <c r="B6499" s="660" t="s">
        <v>14103</v>
      </c>
      <c r="C6499" s="659" t="s">
        <v>7</v>
      </c>
      <c r="D6499" s="659" t="s">
        <v>11501</v>
      </c>
      <c r="E6499" s="661" t="s">
        <v>26</v>
      </c>
      <c r="F6499" s="831" t="s">
        <v>14992</v>
      </c>
      <c r="G6499" s="831"/>
      <c r="H6499" s="831">
        <v>0.15226729999999999</v>
      </c>
      <c r="I6499" s="831"/>
      <c r="J6499" s="832">
        <v>0.33500000000000002</v>
      </c>
      <c r="K6499" s="832"/>
      <c r="L6499" s="833"/>
    </row>
    <row r="6500" spans="1:12" ht="24" customHeight="1">
      <c r="A6500" s="664" t="s">
        <v>14073</v>
      </c>
      <c r="B6500" s="660" t="s">
        <v>14101</v>
      </c>
      <c r="C6500" s="659" t="s">
        <v>7</v>
      </c>
      <c r="D6500" s="659" t="s">
        <v>11582</v>
      </c>
      <c r="E6500" s="661" t="s">
        <v>26</v>
      </c>
      <c r="F6500" s="831" t="s">
        <v>14991</v>
      </c>
      <c r="G6500" s="831"/>
      <c r="H6500" s="831">
        <v>0.15226729999999999</v>
      </c>
      <c r="I6500" s="831"/>
      <c r="J6500" s="832">
        <v>5.33E-2</v>
      </c>
      <c r="K6500" s="832"/>
      <c r="L6500" s="833"/>
    </row>
    <row r="6501" spans="1:12" ht="17.100000000000001" customHeight="1">
      <c r="A6501" s="645"/>
      <c r="B6501" s="643"/>
      <c r="C6501" s="643"/>
      <c r="D6501" s="643"/>
      <c r="E6501" s="643"/>
      <c r="F6501" s="643"/>
      <c r="G6501" s="643"/>
      <c r="H6501" s="643"/>
      <c r="I6501" s="643"/>
      <c r="J6501" s="643" t="s">
        <v>14990</v>
      </c>
      <c r="K6501" s="643"/>
      <c r="L6501" s="646" t="s">
        <v>15210</v>
      </c>
    </row>
    <row r="6502" spans="1:12" ht="17.100000000000001" customHeight="1">
      <c r="A6502" s="640" t="s">
        <v>14988</v>
      </c>
      <c r="B6502" s="641"/>
      <c r="C6502" s="641"/>
      <c r="D6502" s="641"/>
      <c r="E6502" s="641"/>
      <c r="F6502" s="641"/>
      <c r="G6502" s="641"/>
      <c r="H6502" s="641"/>
      <c r="I6502" s="641"/>
      <c r="J6502" s="641"/>
      <c r="K6502" s="641"/>
      <c r="L6502" s="642"/>
    </row>
    <row r="6503" spans="1:12" ht="17.100000000000001" customHeight="1">
      <c r="A6503" s="645"/>
      <c r="B6503" s="643"/>
      <c r="C6503" s="643"/>
      <c r="D6503" s="643"/>
      <c r="E6503" s="643"/>
      <c r="F6503" s="643"/>
      <c r="G6503" s="643"/>
      <c r="H6503" s="643"/>
      <c r="I6503" s="643"/>
      <c r="J6503" s="643" t="s">
        <v>14987</v>
      </c>
      <c r="K6503" s="643"/>
      <c r="L6503" s="646" t="s">
        <v>15209</v>
      </c>
    </row>
    <row r="6504" spans="1:12" ht="17.100000000000001" customHeight="1">
      <c r="A6504" s="645"/>
      <c r="B6504" s="643"/>
      <c r="C6504" s="643"/>
      <c r="D6504" s="643"/>
      <c r="E6504" s="643"/>
      <c r="F6504" s="643"/>
      <c r="G6504" s="643"/>
      <c r="H6504" s="643"/>
      <c r="I6504" s="643"/>
      <c r="J6504" s="643" t="s">
        <v>14985</v>
      </c>
      <c r="K6504" s="643" t="s">
        <v>14984</v>
      </c>
      <c r="L6504" s="646" t="s">
        <v>15208</v>
      </c>
    </row>
    <row r="6505" spans="1:12" ht="17.100000000000001" customHeight="1">
      <c r="A6505" s="645"/>
      <c r="B6505" s="643"/>
      <c r="C6505" s="643"/>
      <c r="D6505" s="643"/>
      <c r="E6505" s="643"/>
      <c r="F6505" s="643"/>
      <c r="G6505" s="643"/>
      <c r="H6505" s="643"/>
      <c r="I6505" s="643"/>
      <c r="J6505" s="643" t="s">
        <v>14982</v>
      </c>
      <c r="K6505" s="643"/>
      <c r="L6505" s="646" t="s">
        <v>15207</v>
      </c>
    </row>
    <row r="6506" spans="1:12" ht="17.100000000000001" customHeight="1">
      <c r="A6506" s="645"/>
      <c r="B6506" s="643"/>
      <c r="C6506" s="643"/>
      <c r="D6506" s="643"/>
      <c r="E6506" s="643"/>
      <c r="F6506" s="643"/>
      <c r="G6506" s="643"/>
      <c r="H6506" s="643"/>
      <c r="I6506" s="643"/>
      <c r="J6506" s="643" t="s">
        <v>14980</v>
      </c>
      <c r="K6506" s="643" t="s">
        <v>14873</v>
      </c>
      <c r="L6506" s="646" t="s">
        <v>15206</v>
      </c>
    </row>
    <row r="6507" spans="1:12" ht="17.100000000000001" customHeight="1">
      <c r="A6507" s="645"/>
      <c r="B6507" s="643"/>
      <c r="C6507" s="643"/>
      <c r="D6507" s="643"/>
      <c r="E6507" s="643"/>
      <c r="F6507" s="643"/>
      <c r="G6507" s="643"/>
      <c r="H6507" s="643"/>
      <c r="I6507" s="643"/>
      <c r="J6507" s="643" t="s">
        <v>14978</v>
      </c>
      <c r="K6507" s="643"/>
      <c r="L6507" s="646" t="s">
        <v>15205</v>
      </c>
    </row>
    <row r="6508" spans="1:12" ht="30" customHeight="1">
      <c r="A6508" s="647"/>
      <c r="B6508" s="644"/>
      <c r="C6508" s="644"/>
      <c r="D6508" s="644"/>
      <c r="E6508" s="644"/>
      <c r="F6508" s="644"/>
      <c r="G6508" s="644"/>
      <c r="H6508" s="644"/>
      <c r="I6508" s="644"/>
      <c r="J6508" s="644"/>
      <c r="K6508" s="644"/>
      <c r="L6508" s="648"/>
    </row>
    <row r="6509" spans="1:12" ht="36" customHeight="1">
      <c r="A6509" s="662" t="s">
        <v>15204</v>
      </c>
      <c r="B6509" s="657" t="s">
        <v>14947</v>
      </c>
      <c r="C6509" s="656" t="s">
        <v>7</v>
      </c>
      <c r="D6509" s="656" t="s">
        <v>10697</v>
      </c>
      <c r="E6509" s="658" t="s">
        <v>49</v>
      </c>
      <c r="F6509" s="657"/>
      <c r="G6509" s="657"/>
      <c r="H6509" s="657"/>
      <c r="I6509" s="657"/>
      <c r="J6509" s="657"/>
      <c r="K6509" s="657"/>
      <c r="L6509" s="663"/>
    </row>
    <row r="6510" spans="1:12">
      <c r="A6510" s="827" t="s">
        <v>14098</v>
      </c>
      <c r="B6510" s="828"/>
      <c r="C6510" s="828"/>
      <c r="D6510" s="828"/>
      <c r="E6510" s="828"/>
      <c r="F6510" s="828"/>
      <c r="G6510" s="828"/>
      <c r="H6510" s="828"/>
      <c r="I6510" s="641"/>
      <c r="J6510" s="641"/>
      <c r="K6510" s="641"/>
      <c r="L6510" s="642"/>
    </row>
    <row r="6511" spans="1:12" ht="17.100000000000001" customHeight="1">
      <c r="A6511" s="640" t="s">
        <v>14994</v>
      </c>
      <c r="B6511" s="643" t="s">
        <v>14089</v>
      </c>
      <c r="C6511" s="641" t="s">
        <v>14088</v>
      </c>
      <c r="D6511" s="641" t="s">
        <v>14087</v>
      </c>
      <c r="E6511" s="644" t="s">
        <v>14085</v>
      </c>
      <c r="F6511" s="829" t="s">
        <v>14083</v>
      </c>
      <c r="G6511" s="829"/>
      <c r="H6511" s="829" t="s">
        <v>14993</v>
      </c>
      <c r="I6511" s="829"/>
      <c r="J6511" s="829" t="s">
        <v>14082</v>
      </c>
      <c r="K6511" s="829"/>
      <c r="L6511" s="830"/>
    </row>
    <row r="6512" spans="1:12" ht="24" customHeight="1">
      <c r="A6512" s="664" t="s">
        <v>14073</v>
      </c>
      <c r="B6512" s="660" t="s">
        <v>14110</v>
      </c>
      <c r="C6512" s="659" t="s">
        <v>7</v>
      </c>
      <c r="D6512" s="659" t="s">
        <v>8038</v>
      </c>
      <c r="E6512" s="661" t="s">
        <v>49</v>
      </c>
      <c r="F6512" s="831" t="s">
        <v>15203</v>
      </c>
      <c r="G6512" s="831"/>
      <c r="H6512" s="831">
        <v>7.3899999999999994E-5</v>
      </c>
      <c r="I6512" s="831"/>
      <c r="J6512" s="832">
        <v>0.17899999999999999</v>
      </c>
      <c r="K6512" s="832"/>
      <c r="L6512" s="833"/>
    </row>
    <row r="6513" spans="1:12" ht="24" customHeight="1">
      <c r="A6513" s="664" t="s">
        <v>14073</v>
      </c>
      <c r="B6513" s="660" t="s">
        <v>14214</v>
      </c>
      <c r="C6513" s="659" t="s">
        <v>7</v>
      </c>
      <c r="D6513" s="659" t="s">
        <v>11569</v>
      </c>
      <c r="E6513" s="661" t="s">
        <v>26</v>
      </c>
      <c r="F6513" s="831" t="s">
        <v>15202</v>
      </c>
      <c r="G6513" s="831"/>
      <c r="H6513" s="831">
        <v>0.1485851</v>
      </c>
      <c r="I6513" s="831"/>
      <c r="J6513" s="832">
        <v>9.8100000000000007E-2</v>
      </c>
      <c r="K6513" s="832"/>
      <c r="L6513" s="833"/>
    </row>
    <row r="6514" spans="1:12" ht="24" customHeight="1">
      <c r="A6514" s="664" t="s">
        <v>14073</v>
      </c>
      <c r="B6514" s="660" t="s">
        <v>14213</v>
      </c>
      <c r="C6514" s="659" t="s">
        <v>7</v>
      </c>
      <c r="D6514" s="659" t="s">
        <v>11595</v>
      </c>
      <c r="E6514" s="661" t="s">
        <v>26</v>
      </c>
      <c r="F6514" s="831" t="s">
        <v>15028</v>
      </c>
      <c r="G6514" s="831"/>
      <c r="H6514" s="831">
        <v>0.1485851</v>
      </c>
      <c r="I6514" s="831"/>
      <c r="J6514" s="832">
        <v>1.5E-3</v>
      </c>
      <c r="K6514" s="832"/>
      <c r="L6514" s="833"/>
    </row>
    <row r="6515" spans="1:12" ht="24" customHeight="1">
      <c r="A6515" s="664" t="s">
        <v>14073</v>
      </c>
      <c r="B6515" s="660" t="s">
        <v>14102</v>
      </c>
      <c r="C6515" s="659" t="s">
        <v>7</v>
      </c>
      <c r="D6515" s="659" t="s">
        <v>11571</v>
      </c>
      <c r="E6515" s="661" t="s">
        <v>26</v>
      </c>
      <c r="F6515" s="831" t="s">
        <v>15001</v>
      </c>
      <c r="G6515" s="831"/>
      <c r="H6515" s="831">
        <v>2.3357081000000002</v>
      </c>
      <c r="I6515" s="831"/>
      <c r="J6515" s="832">
        <v>2.2423000000000002</v>
      </c>
      <c r="K6515" s="832"/>
      <c r="L6515" s="833"/>
    </row>
    <row r="6516" spans="1:12" ht="24" customHeight="1">
      <c r="A6516" s="664" t="s">
        <v>14073</v>
      </c>
      <c r="B6516" s="660" t="s">
        <v>14099</v>
      </c>
      <c r="C6516" s="659" t="s">
        <v>7</v>
      </c>
      <c r="D6516" s="659" t="s">
        <v>11597</v>
      </c>
      <c r="E6516" s="661" t="s">
        <v>26</v>
      </c>
      <c r="F6516" s="831" t="s">
        <v>15000</v>
      </c>
      <c r="G6516" s="831"/>
      <c r="H6516" s="831">
        <v>2.3357081000000002</v>
      </c>
      <c r="I6516" s="831"/>
      <c r="J6516" s="832">
        <v>1.1678999999999999</v>
      </c>
      <c r="K6516" s="832"/>
      <c r="L6516" s="833"/>
    </row>
    <row r="6517" spans="1:12" ht="36" customHeight="1">
      <c r="A6517" s="664" t="s">
        <v>14073</v>
      </c>
      <c r="B6517" s="660" t="s">
        <v>14347</v>
      </c>
      <c r="C6517" s="659" t="s">
        <v>7</v>
      </c>
      <c r="D6517" s="659" t="s">
        <v>8626</v>
      </c>
      <c r="E6517" s="661" t="s">
        <v>49</v>
      </c>
      <c r="F6517" s="831" t="s">
        <v>15201</v>
      </c>
      <c r="G6517" s="831"/>
      <c r="H6517" s="831">
        <v>2.7E-6</v>
      </c>
      <c r="I6517" s="831"/>
      <c r="J6517" s="832">
        <v>4.5100000000000001E-2</v>
      </c>
      <c r="K6517" s="832"/>
      <c r="L6517" s="833"/>
    </row>
    <row r="6518" spans="1:12" ht="24" customHeight="1">
      <c r="A6518" s="664" t="s">
        <v>14073</v>
      </c>
      <c r="B6518" s="660" t="s">
        <v>14146</v>
      </c>
      <c r="C6518" s="659" t="s">
        <v>7</v>
      </c>
      <c r="D6518" s="659" t="s">
        <v>11575</v>
      </c>
      <c r="E6518" s="661" t="s">
        <v>26</v>
      </c>
      <c r="F6518" s="831" t="s">
        <v>15058</v>
      </c>
      <c r="G6518" s="831"/>
      <c r="H6518" s="831">
        <v>2.2635841999999999</v>
      </c>
      <c r="I6518" s="831"/>
      <c r="J6518" s="832">
        <v>2.3089</v>
      </c>
      <c r="K6518" s="832"/>
      <c r="L6518" s="833"/>
    </row>
    <row r="6519" spans="1:12" ht="24" customHeight="1">
      <c r="A6519" s="664" t="s">
        <v>14073</v>
      </c>
      <c r="B6519" s="660" t="s">
        <v>14145</v>
      </c>
      <c r="C6519" s="659" t="s">
        <v>7</v>
      </c>
      <c r="D6519" s="659" t="s">
        <v>11601</v>
      </c>
      <c r="E6519" s="661" t="s">
        <v>26</v>
      </c>
      <c r="F6519" s="831" t="s">
        <v>15057</v>
      </c>
      <c r="G6519" s="831"/>
      <c r="H6519" s="831">
        <v>2.2635841999999999</v>
      </c>
      <c r="I6519" s="831"/>
      <c r="J6519" s="832">
        <v>0.86019999999999996</v>
      </c>
      <c r="K6519" s="832"/>
      <c r="L6519" s="833"/>
    </row>
    <row r="6520" spans="1:12" ht="24" customHeight="1">
      <c r="A6520" s="664" t="s">
        <v>14073</v>
      </c>
      <c r="B6520" s="660" t="s">
        <v>14130</v>
      </c>
      <c r="C6520" s="659" t="s">
        <v>7</v>
      </c>
      <c r="D6520" s="659" t="s">
        <v>11560</v>
      </c>
      <c r="E6520" s="661" t="s">
        <v>26</v>
      </c>
      <c r="F6520" s="831" t="s">
        <v>15082</v>
      </c>
      <c r="G6520" s="831"/>
      <c r="H6520" s="831">
        <v>0.12495390000000001</v>
      </c>
      <c r="I6520" s="831"/>
      <c r="J6520" s="832">
        <v>0.13500000000000001</v>
      </c>
      <c r="K6520" s="832"/>
      <c r="L6520" s="833"/>
    </row>
    <row r="6521" spans="1:12" ht="24" customHeight="1">
      <c r="A6521" s="664" t="s">
        <v>14073</v>
      </c>
      <c r="B6521" s="660" t="s">
        <v>14129</v>
      </c>
      <c r="C6521" s="659" t="s">
        <v>7</v>
      </c>
      <c r="D6521" s="659" t="s">
        <v>11586</v>
      </c>
      <c r="E6521" s="661" t="s">
        <v>26</v>
      </c>
      <c r="F6521" s="831" t="s">
        <v>15173</v>
      </c>
      <c r="G6521" s="831"/>
      <c r="H6521" s="831">
        <v>0.12495390000000001</v>
      </c>
      <c r="I6521" s="831"/>
      <c r="J6521" s="832">
        <v>4.2500000000000003E-2</v>
      </c>
      <c r="K6521" s="832"/>
      <c r="L6521" s="833"/>
    </row>
    <row r="6522" spans="1:12" ht="24" customHeight="1">
      <c r="A6522" s="664" t="s">
        <v>14073</v>
      </c>
      <c r="B6522" s="660" t="s">
        <v>14319</v>
      </c>
      <c r="C6522" s="659" t="s">
        <v>7</v>
      </c>
      <c r="D6522" s="659" t="s">
        <v>8018</v>
      </c>
      <c r="E6522" s="661" t="s">
        <v>49</v>
      </c>
      <c r="F6522" s="831" t="s">
        <v>15200</v>
      </c>
      <c r="G6522" s="831"/>
      <c r="H6522" s="831">
        <v>3.9999999999999998E-7</v>
      </c>
      <c r="I6522" s="831"/>
      <c r="J6522" s="832">
        <v>4.7999999999999996E-3</v>
      </c>
      <c r="K6522" s="832"/>
      <c r="L6522" s="833"/>
    </row>
    <row r="6523" spans="1:12" ht="36" customHeight="1">
      <c r="A6523" s="664" t="s">
        <v>14073</v>
      </c>
      <c r="B6523" s="660" t="s">
        <v>14352</v>
      </c>
      <c r="C6523" s="659" t="s">
        <v>7</v>
      </c>
      <c r="D6523" s="659" t="s">
        <v>7362</v>
      </c>
      <c r="E6523" s="661" t="s">
        <v>49</v>
      </c>
      <c r="F6523" s="831" t="s">
        <v>15199</v>
      </c>
      <c r="G6523" s="831"/>
      <c r="H6523" s="831">
        <v>8.3000000000000002E-6</v>
      </c>
      <c r="I6523" s="831"/>
      <c r="J6523" s="832">
        <v>3.4099999999999998E-2</v>
      </c>
      <c r="K6523" s="832"/>
      <c r="L6523" s="833"/>
    </row>
    <row r="6524" spans="1:12" ht="17.100000000000001" customHeight="1">
      <c r="A6524" s="645"/>
      <c r="B6524" s="643"/>
      <c r="C6524" s="643"/>
      <c r="D6524" s="643"/>
      <c r="E6524" s="643"/>
      <c r="F6524" s="643"/>
      <c r="G6524" s="643"/>
      <c r="H6524" s="643"/>
      <c r="I6524" s="643"/>
      <c r="J6524" s="643" t="s">
        <v>14990</v>
      </c>
      <c r="K6524" s="643"/>
      <c r="L6524" s="646" t="s">
        <v>15198</v>
      </c>
    </row>
    <row r="6525" spans="1:12">
      <c r="A6525" s="827" t="s">
        <v>14092</v>
      </c>
      <c r="B6525" s="828"/>
      <c r="C6525" s="828"/>
      <c r="D6525" s="828"/>
      <c r="E6525" s="828"/>
      <c r="F6525" s="828"/>
      <c r="G6525" s="828"/>
      <c r="H6525" s="828"/>
      <c r="I6525" s="641"/>
      <c r="J6525" s="641"/>
      <c r="K6525" s="641"/>
      <c r="L6525" s="642"/>
    </row>
    <row r="6526" spans="1:12" ht="17.100000000000001" customHeight="1">
      <c r="A6526" s="640" t="s">
        <v>14994</v>
      </c>
      <c r="B6526" s="643" t="s">
        <v>14089</v>
      </c>
      <c r="C6526" s="641" t="s">
        <v>14088</v>
      </c>
      <c r="D6526" s="641" t="s">
        <v>14087</v>
      </c>
      <c r="E6526" s="644" t="s">
        <v>14085</v>
      </c>
      <c r="F6526" s="829" t="s">
        <v>14083</v>
      </c>
      <c r="G6526" s="829"/>
      <c r="H6526" s="829" t="s">
        <v>14993</v>
      </c>
      <c r="I6526" s="829"/>
      <c r="J6526" s="829" t="s">
        <v>14082</v>
      </c>
      <c r="K6526" s="829"/>
      <c r="L6526" s="830"/>
    </row>
    <row r="6527" spans="1:12" ht="24" customHeight="1">
      <c r="A6527" s="664" t="s">
        <v>14073</v>
      </c>
      <c r="B6527" s="660" t="s">
        <v>14218</v>
      </c>
      <c r="C6527" s="659" t="s">
        <v>7</v>
      </c>
      <c r="D6527" s="659" t="s">
        <v>10165</v>
      </c>
      <c r="E6527" s="661" t="s">
        <v>26</v>
      </c>
      <c r="F6527" s="831" t="s">
        <v>15197</v>
      </c>
      <c r="G6527" s="831"/>
      <c r="H6527" s="831">
        <v>2.5800099999999999E-2</v>
      </c>
      <c r="I6527" s="831"/>
      <c r="J6527" s="832">
        <v>0.1321</v>
      </c>
      <c r="K6527" s="832"/>
      <c r="L6527" s="833"/>
    </row>
    <row r="6528" spans="1:12" ht="24" customHeight="1">
      <c r="A6528" s="664" t="s">
        <v>14073</v>
      </c>
      <c r="B6528" s="660" t="s">
        <v>14300</v>
      </c>
      <c r="C6528" s="659" t="s">
        <v>7</v>
      </c>
      <c r="D6528" s="659" t="s">
        <v>6961</v>
      </c>
      <c r="E6528" s="661" t="s">
        <v>26</v>
      </c>
      <c r="F6528" s="831" t="s">
        <v>15196</v>
      </c>
      <c r="G6528" s="831"/>
      <c r="H6528" s="831">
        <v>2.16586E-2</v>
      </c>
      <c r="I6528" s="831"/>
      <c r="J6528" s="832">
        <v>0.1048</v>
      </c>
      <c r="K6528" s="832"/>
      <c r="L6528" s="833"/>
    </row>
    <row r="6529" spans="1:12" ht="24" customHeight="1">
      <c r="A6529" s="664" t="s">
        <v>14073</v>
      </c>
      <c r="B6529" s="660" t="s">
        <v>14294</v>
      </c>
      <c r="C6529" s="659" t="s">
        <v>7</v>
      </c>
      <c r="D6529" s="659" t="s">
        <v>5517</v>
      </c>
      <c r="E6529" s="661" t="s">
        <v>26</v>
      </c>
      <c r="F6529" s="831" t="s">
        <v>14998</v>
      </c>
      <c r="G6529" s="831"/>
      <c r="H6529" s="831">
        <v>0.13893900000000001</v>
      </c>
      <c r="I6529" s="831"/>
      <c r="J6529" s="832">
        <v>0.96560000000000001</v>
      </c>
      <c r="K6529" s="832"/>
      <c r="L6529" s="833"/>
    </row>
    <row r="6530" spans="1:12" ht="24" customHeight="1">
      <c r="A6530" s="664" t="s">
        <v>14073</v>
      </c>
      <c r="B6530" s="660" t="s">
        <v>14144</v>
      </c>
      <c r="C6530" s="659" t="s">
        <v>7</v>
      </c>
      <c r="D6530" s="659" t="s">
        <v>10168</v>
      </c>
      <c r="E6530" s="661" t="s">
        <v>26</v>
      </c>
      <c r="F6530" s="831" t="s">
        <v>15055</v>
      </c>
      <c r="G6530" s="831"/>
      <c r="H6530" s="831">
        <v>2.2959217000000001</v>
      </c>
      <c r="I6530" s="831"/>
      <c r="J6530" s="832">
        <v>11.869899999999999</v>
      </c>
      <c r="K6530" s="832"/>
      <c r="L6530" s="833"/>
    </row>
    <row r="6531" spans="1:12" ht="24" customHeight="1">
      <c r="A6531" s="664" t="s">
        <v>14073</v>
      </c>
      <c r="B6531" s="660" t="s">
        <v>14231</v>
      </c>
      <c r="C6531" s="659" t="s">
        <v>7</v>
      </c>
      <c r="D6531" s="659" t="s">
        <v>14045</v>
      </c>
      <c r="E6531" s="661" t="s">
        <v>26</v>
      </c>
      <c r="F6531" s="831" t="s">
        <v>15195</v>
      </c>
      <c r="G6531" s="831"/>
      <c r="H6531" s="831">
        <v>0.1236418</v>
      </c>
      <c r="I6531" s="831"/>
      <c r="J6531" s="832">
        <v>0.59350000000000003</v>
      </c>
      <c r="K6531" s="832"/>
      <c r="L6531" s="833"/>
    </row>
    <row r="6532" spans="1:12" ht="24" customHeight="1">
      <c r="A6532" s="664" t="s">
        <v>14073</v>
      </c>
      <c r="B6532" s="660" t="s">
        <v>14298</v>
      </c>
      <c r="C6532" s="659" t="s">
        <v>7</v>
      </c>
      <c r="D6532" s="659" t="s">
        <v>10144</v>
      </c>
      <c r="E6532" s="661" t="s">
        <v>26</v>
      </c>
      <c r="F6532" s="831" t="s">
        <v>15194</v>
      </c>
      <c r="G6532" s="831"/>
      <c r="H6532" s="831">
        <v>2.1031600000000001E-2</v>
      </c>
      <c r="I6532" s="831"/>
      <c r="J6532" s="832">
        <v>0.115</v>
      </c>
      <c r="K6532" s="832"/>
      <c r="L6532" s="833"/>
    </row>
    <row r="6533" spans="1:12" ht="24" customHeight="1">
      <c r="A6533" s="664" t="s">
        <v>14073</v>
      </c>
      <c r="B6533" s="660" t="s">
        <v>14286</v>
      </c>
      <c r="C6533" s="659" t="s">
        <v>7</v>
      </c>
      <c r="D6533" s="659" t="s">
        <v>5860</v>
      </c>
      <c r="E6533" s="661" t="s">
        <v>26</v>
      </c>
      <c r="F6533" s="831" t="s">
        <v>15193</v>
      </c>
      <c r="G6533" s="831"/>
      <c r="H6533" s="831">
        <v>0.1051579</v>
      </c>
      <c r="I6533" s="831"/>
      <c r="J6533" s="832">
        <v>0.79710000000000003</v>
      </c>
      <c r="K6533" s="832"/>
      <c r="L6533" s="833"/>
    </row>
    <row r="6534" spans="1:12" ht="24" customHeight="1">
      <c r="A6534" s="664" t="s">
        <v>14073</v>
      </c>
      <c r="B6534" s="660" t="s">
        <v>14210</v>
      </c>
      <c r="C6534" s="659" t="s">
        <v>7</v>
      </c>
      <c r="D6534" s="659" t="s">
        <v>6795</v>
      </c>
      <c r="E6534" s="661" t="s">
        <v>26</v>
      </c>
      <c r="F6534" s="831" t="s">
        <v>14998</v>
      </c>
      <c r="G6534" s="831"/>
      <c r="H6534" s="831">
        <v>2.207411</v>
      </c>
      <c r="I6534" s="831"/>
      <c r="J6534" s="832">
        <v>15.3415</v>
      </c>
      <c r="K6534" s="832"/>
      <c r="L6534" s="833"/>
    </row>
    <row r="6535" spans="1:12" ht="17.100000000000001" customHeight="1">
      <c r="A6535" s="645"/>
      <c r="B6535" s="643"/>
      <c r="C6535" s="643"/>
      <c r="D6535" s="643"/>
      <c r="E6535" s="643"/>
      <c r="F6535" s="643"/>
      <c r="G6535" s="643"/>
      <c r="H6535" s="643"/>
      <c r="I6535" s="643"/>
      <c r="J6535" s="643" t="s">
        <v>14990</v>
      </c>
      <c r="K6535" s="643"/>
      <c r="L6535" s="646" t="s">
        <v>15192</v>
      </c>
    </row>
    <row r="6536" spans="1:12">
      <c r="A6536" s="827" t="s">
        <v>14071</v>
      </c>
      <c r="B6536" s="828"/>
      <c r="C6536" s="828"/>
      <c r="D6536" s="828"/>
      <c r="E6536" s="828"/>
      <c r="F6536" s="828"/>
      <c r="G6536" s="828"/>
      <c r="H6536" s="828"/>
      <c r="I6536" s="641"/>
      <c r="J6536" s="641"/>
      <c r="K6536" s="641"/>
      <c r="L6536" s="642"/>
    </row>
    <row r="6537" spans="1:12" ht="17.100000000000001" customHeight="1">
      <c r="A6537" s="640" t="s">
        <v>14994</v>
      </c>
      <c r="B6537" s="643" t="s">
        <v>14089</v>
      </c>
      <c r="C6537" s="641" t="s">
        <v>14088</v>
      </c>
      <c r="D6537" s="641" t="s">
        <v>14087</v>
      </c>
      <c r="E6537" s="644" t="s">
        <v>14085</v>
      </c>
      <c r="F6537" s="829" t="s">
        <v>14083</v>
      </c>
      <c r="G6537" s="829"/>
      <c r="H6537" s="829" t="s">
        <v>14993</v>
      </c>
      <c r="I6537" s="829"/>
      <c r="J6537" s="829" t="s">
        <v>14082</v>
      </c>
      <c r="K6537" s="829"/>
      <c r="L6537" s="830"/>
    </row>
    <row r="6538" spans="1:12" ht="24" customHeight="1">
      <c r="A6538" s="664" t="s">
        <v>14073</v>
      </c>
      <c r="B6538" s="660" t="s">
        <v>14950</v>
      </c>
      <c r="C6538" s="659" t="s">
        <v>7</v>
      </c>
      <c r="D6538" s="659" t="s">
        <v>7104</v>
      </c>
      <c r="E6538" s="661" t="s">
        <v>49</v>
      </c>
      <c r="F6538" s="831" t="s">
        <v>15191</v>
      </c>
      <c r="G6538" s="831"/>
      <c r="H6538" s="831">
        <v>48.750700000000002</v>
      </c>
      <c r="I6538" s="831"/>
      <c r="J6538" s="832">
        <v>18.03</v>
      </c>
      <c r="K6538" s="832"/>
      <c r="L6538" s="833"/>
    </row>
    <row r="6539" spans="1:12" ht="24" customHeight="1">
      <c r="A6539" s="664" t="s">
        <v>14073</v>
      </c>
      <c r="B6539" s="660" t="s">
        <v>14200</v>
      </c>
      <c r="C6539" s="659" t="s">
        <v>7</v>
      </c>
      <c r="D6539" s="659" t="s">
        <v>11674</v>
      </c>
      <c r="E6539" s="661" t="s">
        <v>18</v>
      </c>
      <c r="F6539" s="831" t="s">
        <v>15190</v>
      </c>
      <c r="G6539" s="831"/>
      <c r="H6539" s="831">
        <v>9.8333100000000007E-2</v>
      </c>
      <c r="I6539" s="831"/>
      <c r="J6539" s="832">
        <v>0.19670000000000001</v>
      </c>
      <c r="K6539" s="832"/>
      <c r="L6539" s="833"/>
    </row>
    <row r="6540" spans="1:12" ht="24" customHeight="1">
      <c r="A6540" s="664" t="s">
        <v>14073</v>
      </c>
      <c r="B6540" s="660" t="s">
        <v>14202</v>
      </c>
      <c r="C6540" s="659" t="s">
        <v>7</v>
      </c>
      <c r="D6540" s="659" t="s">
        <v>6259</v>
      </c>
      <c r="E6540" s="661" t="s">
        <v>82</v>
      </c>
      <c r="F6540" s="831" t="s">
        <v>15189</v>
      </c>
      <c r="G6540" s="831"/>
      <c r="H6540" s="831">
        <v>1.4553999999999999E-3</v>
      </c>
      <c r="I6540" s="831"/>
      <c r="J6540" s="832">
        <v>7.0000000000000001E-3</v>
      </c>
      <c r="K6540" s="832"/>
      <c r="L6540" s="833"/>
    </row>
    <row r="6541" spans="1:12" ht="24" customHeight="1">
      <c r="A6541" s="664" t="s">
        <v>14073</v>
      </c>
      <c r="B6541" s="660" t="s">
        <v>14203</v>
      </c>
      <c r="C6541" s="659" t="s">
        <v>7</v>
      </c>
      <c r="D6541" s="659" t="s">
        <v>5887</v>
      </c>
      <c r="E6541" s="661" t="s">
        <v>14183</v>
      </c>
      <c r="F6541" s="831" t="s">
        <v>15188</v>
      </c>
      <c r="G6541" s="831"/>
      <c r="H6541" s="831">
        <v>3.3901100000000003E-2</v>
      </c>
      <c r="I6541" s="831"/>
      <c r="J6541" s="832">
        <v>0.90239999999999998</v>
      </c>
      <c r="K6541" s="832"/>
      <c r="L6541" s="833"/>
    </row>
    <row r="6542" spans="1:12" ht="24" customHeight="1">
      <c r="A6542" s="664" t="s">
        <v>14073</v>
      </c>
      <c r="B6542" s="660" t="s">
        <v>14201</v>
      </c>
      <c r="C6542" s="659" t="s">
        <v>7</v>
      </c>
      <c r="D6542" s="659" t="s">
        <v>8195</v>
      </c>
      <c r="E6542" s="661" t="s">
        <v>21</v>
      </c>
      <c r="F6542" s="831" t="s">
        <v>15187</v>
      </c>
      <c r="G6542" s="831"/>
      <c r="H6542" s="831">
        <v>7.6261999999999996E-3</v>
      </c>
      <c r="I6542" s="831"/>
      <c r="J6542" s="832">
        <v>9.4399999999999998E-2</v>
      </c>
      <c r="K6542" s="832"/>
      <c r="L6542" s="833"/>
    </row>
    <row r="6543" spans="1:12" ht="24" customHeight="1">
      <c r="A6543" s="664" t="s">
        <v>14073</v>
      </c>
      <c r="B6543" s="660" t="s">
        <v>14107</v>
      </c>
      <c r="C6543" s="659" t="s">
        <v>7</v>
      </c>
      <c r="D6543" s="659" t="s">
        <v>6262</v>
      </c>
      <c r="E6543" s="661" t="s">
        <v>14106</v>
      </c>
      <c r="F6543" s="831" t="s">
        <v>15186</v>
      </c>
      <c r="G6543" s="831"/>
      <c r="H6543" s="831">
        <v>0.2337504</v>
      </c>
      <c r="I6543" s="831"/>
      <c r="J6543" s="832">
        <v>0.1893</v>
      </c>
      <c r="K6543" s="832"/>
      <c r="L6543" s="833"/>
    </row>
    <row r="6544" spans="1:12" ht="36" customHeight="1">
      <c r="A6544" s="664" t="s">
        <v>14073</v>
      </c>
      <c r="B6544" s="660" t="s">
        <v>14149</v>
      </c>
      <c r="C6544" s="659" t="s">
        <v>7</v>
      </c>
      <c r="D6544" s="659" t="s">
        <v>8090</v>
      </c>
      <c r="E6544" s="661" t="s">
        <v>49</v>
      </c>
      <c r="F6544" s="831" t="s">
        <v>15185</v>
      </c>
      <c r="G6544" s="831"/>
      <c r="H6544" s="831">
        <v>2.2000000000000001E-6</v>
      </c>
      <c r="I6544" s="831"/>
      <c r="J6544" s="832">
        <v>2.8999999999999998E-3</v>
      </c>
      <c r="K6544" s="832"/>
      <c r="L6544" s="833"/>
    </row>
    <row r="6545" spans="1:12" ht="24" customHeight="1">
      <c r="A6545" s="664" t="s">
        <v>14073</v>
      </c>
      <c r="B6545" s="660" t="s">
        <v>14360</v>
      </c>
      <c r="C6545" s="659" t="s">
        <v>7</v>
      </c>
      <c r="D6545" s="659" t="s">
        <v>12096</v>
      </c>
      <c r="E6545" s="661" t="s">
        <v>21</v>
      </c>
      <c r="F6545" s="831" t="s">
        <v>15184</v>
      </c>
      <c r="G6545" s="831"/>
      <c r="H6545" s="831">
        <v>1.21856E-2</v>
      </c>
      <c r="I6545" s="831"/>
      <c r="J6545" s="832">
        <v>0.14899999999999999</v>
      </c>
      <c r="K6545" s="832"/>
      <c r="L6545" s="833"/>
    </row>
    <row r="6546" spans="1:12" ht="36" customHeight="1">
      <c r="A6546" s="664" t="s">
        <v>14073</v>
      </c>
      <c r="B6546" s="660" t="s">
        <v>14359</v>
      </c>
      <c r="C6546" s="659" t="s">
        <v>7</v>
      </c>
      <c r="D6546" s="659" t="s">
        <v>9367</v>
      </c>
      <c r="E6546" s="661" t="s">
        <v>49</v>
      </c>
      <c r="F6546" s="831" t="s">
        <v>15183</v>
      </c>
      <c r="G6546" s="831"/>
      <c r="H6546" s="831">
        <v>1.3725892</v>
      </c>
      <c r="I6546" s="831"/>
      <c r="J6546" s="832">
        <v>0.1784</v>
      </c>
      <c r="K6546" s="832"/>
      <c r="L6546" s="833"/>
    </row>
    <row r="6547" spans="1:12" ht="24" customHeight="1">
      <c r="A6547" s="664" t="s">
        <v>14073</v>
      </c>
      <c r="B6547" s="660" t="s">
        <v>14305</v>
      </c>
      <c r="C6547" s="659" t="s">
        <v>7</v>
      </c>
      <c r="D6547" s="659" t="s">
        <v>12065</v>
      </c>
      <c r="E6547" s="661" t="s">
        <v>21</v>
      </c>
      <c r="F6547" s="831" t="s">
        <v>15182</v>
      </c>
      <c r="G6547" s="831"/>
      <c r="H6547" s="831">
        <v>0.52154489999999998</v>
      </c>
      <c r="I6547" s="831"/>
      <c r="J6547" s="832">
        <v>2.4982000000000002</v>
      </c>
      <c r="K6547" s="832"/>
      <c r="L6547" s="833"/>
    </row>
    <row r="6548" spans="1:12" ht="24" customHeight="1">
      <c r="A6548" s="664" t="s">
        <v>14073</v>
      </c>
      <c r="B6548" s="660" t="s">
        <v>14313</v>
      </c>
      <c r="C6548" s="659" t="s">
        <v>7</v>
      </c>
      <c r="D6548" s="659" t="s">
        <v>5893</v>
      </c>
      <c r="E6548" s="661" t="s">
        <v>21</v>
      </c>
      <c r="F6548" s="831" t="s">
        <v>15181</v>
      </c>
      <c r="G6548" s="831"/>
      <c r="H6548" s="831">
        <v>21.213023199999999</v>
      </c>
      <c r="I6548" s="831"/>
      <c r="J6548" s="832">
        <v>10.394399999999999</v>
      </c>
      <c r="K6548" s="832"/>
      <c r="L6548" s="833"/>
    </row>
    <row r="6549" spans="1:12" ht="24" customHeight="1">
      <c r="A6549" s="664" t="s">
        <v>14073</v>
      </c>
      <c r="B6549" s="660" t="s">
        <v>14256</v>
      </c>
      <c r="C6549" s="659" t="s">
        <v>7</v>
      </c>
      <c r="D6549" s="659" t="s">
        <v>5513</v>
      </c>
      <c r="E6549" s="661" t="s">
        <v>14118</v>
      </c>
      <c r="F6549" s="831" t="s">
        <v>15180</v>
      </c>
      <c r="G6549" s="831"/>
      <c r="H6549" s="831">
        <v>4.4938899999999997E-2</v>
      </c>
      <c r="I6549" s="831"/>
      <c r="J6549" s="832">
        <v>2.8087</v>
      </c>
      <c r="K6549" s="832"/>
      <c r="L6549" s="833"/>
    </row>
    <row r="6550" spans="1:12" ht="24" customHeight="1">
      <c r="A6550" s="664" t="s">
        <v>14073</v>
      </c>
      <c r="B6550" s="660" t="s">
        <v>14312</v>
      </c>
      <c r="C6550" s="659" t="s">
        <v>7</v>
      </c>
      <c r="D6550" s="659" t="s">
        <v>6782</v>
      </c>
      <c r="E6550" s="661" t="s">
        <v>14118</v>
      </c>
      <c r="F6550" s="831" t="s">
        <v>15179</v>
      </c>
      <c r="G6550" s="831"/>
      <c r="H6550" s="831">
        <v>1.25164E-2</v>
      </c>
      <c r="I6550" s="831"/>
      <c r="J6550" s="832">
        <v>1.0013000000000001</v>
      </c>
      <c r="K6550" s="832"/>
      <c r="L6550" s="833"/>
    </row>
    <row r="6551" spans="1:12" ht="24" customHeight="1">
      <c r="A6551" s="664" t="s">
        <v>14073</v>
      </c>
      <c r="B6551" s="660" t="s">
        <v>14960</v>
      </c>
      <c r="C6551" s="659" t="s">
        <v>7</v>
      </c>
      <c r="D6551" s="659" t="s">
        <v>6781</v>
      </c>
      <c r="E6551" s="661" t="s">
        <v>14118</v>
      </c>
      <c r="F6551" s="831" t="s">
        <v>15178</v>
      </c>
      <c r="G6551" s="831"/>
      <c r="H6551" s="831">
        <v>3.9534800000000002E-2</v>
      </c>
      <c r="I6551" s="831"/>
      <c r="J6551" s="832">
        <v>4.0385</v>
      </c>
      <c r="K6551" s="832"/>
      <c r="L6551" s="833"/>
    </row>
    <row r="6552" spans="1:12" ht="24" customHeight="1">
      <c r="A6552" s="664" t="s">
        <v>14073</v>
      </c>
      <c r="B6552" s="660" t="s">
        <v>14185</v>
      </c>
      <c r="C6552" s="659" t="s">
        <v>7</v>
      </c>
      <c r="D6552" s="659" t="s">
        <v>6687</v>
      </c>
      <c r="E6552" s="661" t="s">
        <v>82</v>
      </c>
      <c r="F6552" s="831" t="s">
        <v>15177</v>
      </c>
      <c r="G6552" s="831"/>
      <c r="H6552" s="831">
        <v>2.5542999999999998E-3</v>
      </c>
      <c r="I6552" s="831"/>
      <c r="J6552" s="832">
        <v>1.1900000000000001E-2</v>
      </c>
      <c r="K6552" s="832"/>
      <c r="L6552" s="833"/>
    </row>
    <row r="6553" spans="1:12" ht="24" customHeight="1">
      <c r="A6553" s="664" t="s">
        <v>14073</v>
      </c>
      <c r="B6553" s="660" t="s">
        <v>14361</v>
      </c>
      <c r="C6553" s="659" t="s">
        <v>7</v>
      </c>
      <c r="D6553" s="659" t="s">
        <v>5510</v>
      </c>
      <c r="E6553" s="661" t="s">
        <v>14118</v>
      </c>
      <c r="F6553" s="831" t="s">
        <v>15176</v>
      </c>
      <c r="G6553" s="831"/>
      <c r="H6553" s="831">
        <v>4.0729999999999998E-4</v>
      </c>
      <c r="I6553" s="831"/>
      <c r="J6553" s="832">
        <v>2.5000000000000001E-2</v>
      </c>
      <c r="K6553" s="832"/>
      <c r="L6553" s="833"/>
    </row>
    <row r="6554" spans="1:12" ht="17.100000000000001" customHeight="1">
      <c r="A6554" s="645"/>
      <c r="B6554" s="643"/>
      <c r="C6554" s="643"/>
      <c r="D6554" s="643"/>
      <c r="E6554" s="643"/>
      <c r="F6554" s="643"/>
      <c r="G6554" s="643"/>
      <c r="H6554" s="643"/>
      <c r="I6554" s="643"/>
      <c r="J6554" s="643" t="s">
        <v>14990</v>
      </c>
      <c r="K6554" s="643"/>
      <c r="L6554" s="646" t="s">
        <v>15175</v>
      </c>
    </row>
    <row r="6555" spans="1:12">
      <c r="A6555" s="827" t="s">
        <v>14094</v>
      </c>
      <c r="B6555" s="828"/>
      <c r="C6555" s="828"/>
      <c r="D6555" s="828"/>
      <c r="E6555" s="828"/>
      <c r="F6555" s="828"/>
      <c r="G6555" s="828"/>
      <c r="H6555" s="828"/>
      <c r="I6555" s="641"/>
      <c r="J6555" s="641"/>
      <c r="K6555" s="641"/>
      <c r="L6555" s="642"/>
    </row>
    <row r="6556" spans="1:12" ht="17.100000000000001" customHeight="1">
      <c r="A6556" s="640" t="s">
        <v>14994</v>
      </c>
      <c r="B6556" s="643" t="s">
        <v>14089</v>
      </c>
      <c r="C6556" s="641" t="s">
        <v>14088</v>
      </c>
      <c r="D6556" s="641" t="s">
        <v>14087</v>
      </c>
      <c r="E6556" s="644" t="s">
        <v>14085</v>
      </c>
      <c r="F6556" s="829" t="s">
        <v>14083</v>
      </c>
      <c r="G6556" s="829"/>
      <c r="H6556" s="829" t="s">
        <v>14993</v>
      </c>
      <c r="I6556" s="829"/>
      <c r="J6556" s="829" t="s">
        <v>14082</v>
      </c>
      <c r="K6556" s="829"/>
      <c r="L6556" s="830"/>
    </row>
    <row r="6557" spans="1:12" ht="24" customHeight="1">
      <c r="A6557" s="664" t="s">
        <v>14073</v>
      </c>
      <c r="B6557" s="660" t="s">
        <v>14095</v>
      </c>
      <c r="C6557" s="659" t="s">
        <v>7</v>
      </c>
      <c r="D6557" s="659" t="s">
        <v>11736</v>
      </c>
      <c r="E6557" s="661" t="s">
        <v>26</v>
      </c>
      <c r="F6557" s="831" t="s">
        <v>14996</v>
      </c>
      <c r="G6557" s="831"/>
      <c r="H6557" s="831">
        <v>4.8728312999999996</v>
      </c>
      <c r="I6557" s="831"/>
      <c r="J6557" s="832">
        <v>3.4597000000000002</v>
      </c>
      <c r="K6557" s="832"/>
      <c r="L6557" s="833"/>
    </row>
    <row r="6558" spans="1:12" ht="17.100000000000001" customHeight="1">
      <c r="A6558" s="645"/>
      <c r="B6558" s="643"/>
      <c r="C6558" s="643"/>
      <c r="D6558" s="643"/>
      <c r="E6558" s="643"/>
      <c r="F6558" s="643"/>
      <c r="G6558" s="643"/>
      <c r="H6558" s="643"/>
      <c r="I6558" s="643"/>
      <c r="J6558" s="643" t="s">
        <v>14990</v>
      </c>
      <c r="K6558" s="643"/>
      <c r="L6558" s="646" t="s">
        <v>15174</v>
      </c>
    </row>
    <row r="6559" spans="1:12">
      <c r="A6559" s="827" t="s">
        <v>14096</v>
      </c>
      <c r="B6559" s="828"/>
      <c r="C6559" s="828"/>
      <c r="D6559" s="828"/>
      <c r="E6559" s="828"/>
      <c r="F6559" s="828"/>
      <c r="G6559" s="828"/>
      <c r="H6559" s="828"/>
      <c r="I6559" s="641"/>
      <c r="J6559" s="641"/>
      <c r="K6559" s="641"/>
      <c r="L6559" s="642"/>
    </row>
    <row r="6560" spans="1:12" ht="17.100000000000001" customHeight="1">
      <c r="A6560" s="640" t="s">
        <v>14994</v>
      </c>
      <c r="B6560" s="643" t="s">
        <v>14089</v>
      </c>
      <c r="C6560" s="641" t="s">
        <v>14088</v>
      </c>
      <c r="D6560" s="641" t="s">
        <v>14087</v>
      </c>
      <c r="E6560" s="644" t="s">
        <v>14085</v>
      </c>
      <c r="F6560" s="829" t="s">
        <v>14083</v>
      </c>
      <c r="G6560" s="829"/>
      <c r="H6560" s="829" t="s">
        <v>14993</v>
      </c>
      <c r="I6560" s="829"/>
      <c r="J6560" s="829" t="s">
        <v>14082</v>
      </c>
      <c r="K6560" s="829"/>
      <c r="L6560" s="830"/>
    </row>
    <row r="6561" spans="1:12" ht="24" customHeight="1">
      <c r="A6561" s="664" t="s">
        <v>14073</v>
      </c>
      <c r="B6561" s="660" t="s">
        <v>14097</v>
      </c>
      <c r="C6561" s="659" t="s">
        <v>7</v>
      </c>
      <c r="D6561" s="659" t="s">
        <v>11676</v>
      </c>
      <c r="E6561" s="661" t="s">
        <v>26</v>
      </c>
      <c r="F6561" s="831" t="s">
        <v>14995</v>
      </c>
      <c r="G6561" s="831"/>
      <c r="H6561" s="831">
        <v>4.8728312999999996</v>
      </c>
      <c r="I6561" s="831"/>
      <c r="J6561" s="832">
        <v>0.34110000000000001</v>
      </c>
      <c r="K6561" s="832"/>
      <c r="L6561" s="833"/>
    </row>
    <row r="6562" spans="1:12" ht="17.100000000000001" customHeight="1">
      <c r="A6562" s="645"/>
      <c r="B6562" s="643"/>
      <c r="C6562" s="643"/>
      <c r="D6562" s="643"/>
      <c r="E6562" s="643"/>
      <c r="F6562" s="643"/>
      <c r="G6562" s="643"/>
      <c r="H6562" s="643"/>
      <c r="I6562" s="643"/>
      <c r="J6562" s="643" t="s">
        <v>14990</v>
      </c>
      <c r="K6562" s="643"/>
      <c r="L6562" s="646" t="s">
        <v>15173</v>
      </c>
    </row>
    <row r="6563" spans="1:12">
      <c r="A6563" s="827" t="s">
        <v>14100</v>
      </c>
      <c r="B6563" s="828"/>
      <c r="C6563" s="828"/>
      <c r="D6563" s="828"/>
      <c r="E6563" s="828"/>
      <c r="F6563" s="828"/>
      <c r="G6563" s="828"/>
      <c r="H6563" s="828"/>
      <c r="I6563" s="641"/>
      <c r="J6563" s="641"/>
      <c r="K6563" s="641"/>
      <c r="L6563" s="642"/>
    </row>
    <row r="6564" spans="1:12" ht="17.100000000000001" customHeight="1">
      <c r="A6564" s="640" t="s">
        <v>14994</v>
      </c>
      <c r="B6564" s="643" t="s">
        <v>14089</v>
      </c>
      <c r="C6564" s="641" t="s">
        <v>14088</v>
      </c>
      <c r="D6564" s="641" t="s">
        <v>14087</v>
      </c>
      <c r="E6564" s="644" t="s">
        <v>14085</v>
      </c>
      <c r="F6564" s="829" t="s">
        <v>14083</v>
      </c>
      <c r="G6564" s="829"/>
      <c r="H6564" s="829" t="s">
        <v>14993</v>
      </c>
      <c r="I6564" s="829"/>
      <c r="J6564" s="829" t="s">
        <v>14082</v>
      </c>
      <c r="K6564" s="829"/>
      <c r="L6564" s="830"/>
    </row>
    <row r="6565" spans="1:12" ht="24" customHeight="1">
      <c r="A6565" s="664" t="s">
        <v>14073</v>
      </c>
      <c r="B6565" s="660" t="s">
        <v>14103</v>
      </c>
      <c r="C6565" s="659" t="s">
        <v>7</v>
      </c>
      <c r="D6565" s="659" t="s">
        <v>11501</v>
      </c>
      <c r="E6565" s="661" t="s">
        <v>26</v>
      </c>
      <c r="F6565" s="831" t="s">
        <v>14992</v>
      </c>
      <c r="G6565" s="831"/>
      <c r="H6565" s="831">
        <v>4.8728312999999996</v>
      </c>
      <c r="I6565" s="831"/>
      <c r="J6565" s="832">
        <v>10.7202</v>
      </c>
      <c r="K6565" s="832"/>
      <c r="L6565" s="833"/>
    </row>
    <row r="6566" spans="1:12" ht="24" customHeight="1">
      <c r="A6566" s="664" t="s">
        <v>14073</v>
      </c>
      <c r="B6566" s="660" t="s">
        <v>14101</v>
      </c>
      <c r="C6566" s="659" t="s">
        <v>7</v>
      </c>
      <c r="D6566" s="659" t="s">
        <v>11582</v>
      </c>
      <c r="E6566" s="661" t="s">
        <v>26</v>
      </c>
      <c r="F6566" s="831" t="s">
        <v>14991</v>
      </c>
      <c r="G6566" s="831"/>
      <c r="H6566" s="831">
        <v>4.8728312999999996</v>
      </c>
      <c r="I6566" s="831"/>
      <c r="J6566" s="832">
        <v>1.7055</v>
      </c>
      <c r="K6566" s="832"/>
      <c r="L6566" s="833"/>
    </row>
    <row r="6567" spans="1:12" ht="17.100000000000001" customHeight="1">
      <c r="A6567" s="645"/>
      <c r="B6567" s="643"/>
      <c r="C6567" s="643"/>
      <c r="D6567" s="643"/>
      <c r="E6567" s="643"/>
      <c r="F6567" s="643"/>
      <c r="G6567" s="643"/>
      <c r="H6567" s="643"/>
      <c r="I6567" s="643"/>
      <c r="J6567" s="643" t="s">
        <v>14990</v>
      </c>
      <c r="K6567" s="643"/>
      <c r="L6567" s="646" t="s">
        <v>15172</v>
      </c>
    </row>
    <row r="6568" spans="1:12" ht="17.100000000000001" customHeight="1">
      <c r="A6568" s="640" t="s">
        <v>14988</v>
      </c>
      <c r="B6568" s="641"/>
      <c r="C6568" s="641"/>
      <c r="D6568" s="641"/>
      <c r="E6568" s="641"/>
      <c r="F6568" s="641"/>
      <c r="G6568" s="641"/>
      <c r="H6568" s="641"/>
      <c r="I6568" s="641"/>
      <c r="J6568" s="641"/>
      <c r="K6568" s="641"/>
      <c r="L6568" s="642"/>
    </row>
    <row r="6569" spans="1:12" ht="17.100000000000001" customHeight="1">
      <c r="A6569" s="645"/>
      <c r="B6569" s="643"/>
      <c r="C6569" s="643"/>
      <c r="D6569" s="643"/>
      <c r="E6569" s="643"/>
      <c r="F6569" s="643"/>
      <c r="G6569" s="643"/>
      <c r="H6569" s="643"/>
      <c r="I6569" s="643"/>
      <c r="J6569" s="643" t="s">
        <v>14987</v>
      </c>
      <c r="K6569" s="643"/>
      <c r="L6569" s="646" t="s">
        <v>15171</v>
      </c>
    </row>
    <row r="6570" spans="1:12" ht="17.100000000000001" customHeight="1">
      <c r="A6570" s="645"/>
      <c r="B6570" s="643"/>
      <c r="C6570" s="643"/>
      <c r="D6570" s="643"/>
      <c r="E6570" s="643"/>
      <c r="F6570" s="643"/>
      <c r="G6570" s="643"/>
      <c r="H6570" s="643"/>
      <c r="I6570" s="643"/>
      <c r="J6570" s="643" t="s">
        <v>14985</v>
      </c>
      <c r="K6570" s="643" t="s">
        <v>14984</v>
      </c>
      <c r="L6570" s="646" t="s">
        <v>15170</v>
      </c>
    </row>
    <row r="6571" spans="1:12" ht="17.100000000000001" customHeight="1">
      <c r="A6571" s="645"/>
      <c r="B6571" s="643"/>
      <c r="C6571" s="643"/>
      <c r="D6571" s="643"/>
      <c r="E6571" s="643"/>
      <c r="F6571" s="643"/>
      <c r="G6571" s="643"/>
      <c r="H6571" s="643"/>
      <c r="I6571" s="643"/>
      <c r="J6571" s="643" t="s">
        <v>14982</v>
      </c>
      <c r="K6571" s="643"/>
      <c r="L6571" s="646" t="s">
        <v>15169</v>
      </c>
    </row>
    <row r="6572" spans="1:12" ht="17.100000000000001" customHeight="1">
      <c r="A6572" s="645"/>
      <c r="B6572" s="643"/>
      <c r="C6572" s="643"/>
      <c r="D6572" s="643"/>
      <c r="E6572" s="643"/>
      <c r="F6572" s="643"/>
      <c r="G6572" s="643"/>
      <c r="H6572" s="643"/>
      <c r="I6572" s="643"/>
      <c r="J6572" s="643" t="s">
        <v>14980</v>
      </c>
      <c r="K6572" s="643" t="s">
        <v>14873</v>
      </c>
      <c r="L6572" s="646" t="s">
        <v>15168</v>
      </c>
    </row>
    <row r="6573" spans="1:12" ht="17.100000000000001" customHeight="1">
      <c r="A6573" s="645"/>
      <c r="B6573" s="643"/>
      <c r="C6573" s="643"/>
      <c r="D6573" s="643"/>
      <c r="E6573" s="643"/>
      <c r="F6573" s="643"/>
      <c r="G6573" s="643"/>
      <c r="H6573" s="643"/>
      <c r="I6573" s="643"/>
      <c r="J6573" s="643" t="s">
        <v>14978</v>
      </c>
      <c r="K6573" s="643"/>
      <c r="L6573" s="646" t="s">
        <v>15167</v>
      </c>
    </row>
    <row r="6574" spans="1:12" ht="30" customHeight="1">
      <c r="A6574" s="647"/>
      <c r="B6574" s="644"/>
      <c r="C6574" s="644"/>
      <c r="D6574" s="644"/>
      <c r="E6574" s="644"/>
      <c r="F6574" s="644"/>
      <c r="G6574" s="644"/>
      <c r="H6574" s="644"/>
      <c r="I6574" s="644"/>
      <c r="J6574" s="644"/>
      <c r="K6574" s="644"/>
      <c r="L6574" s="648"/>
    </row>
    <row r="6575" spans="1:12" ht="24" customHeight="1">
      <c r="A6575" s="662" t="s">
        <v>15166</v>
      </c>
      <c r="B6575" s="657" t="s">
        <v>14386</v>
      </c>
      <c r="C6575" s="656" t="s">
        <v>7</v>
      </c>
      <c r="D6575" s="656" t="s">
        <v>5114</v>
      </c>
      <c r="E6575" s="658" t="s">
        <v>18</v>
      </c>
      <c r="F6575" s="657"/>
      <c r="G6575" s="657"/>
      <c r="H6575" s="657"/>
      <c r="I6575" s="657"/>
      <c r="J6575" s="657"/>
      <c r="K6575" s="657"/>
      <c r="L6575" s="663"/>
    </row>
    <row r="6576" spans="1:12">
      <c r="A6576" s="827" t="s">
        <v>14098</v>
      </c>
      <c r="B6576" s="828"/>
      <c r="C6576" s="828"/>
      <c r="D6576" s="828"/>
      <c r="E6576" s="828"/>
      <c r="F6576" s="828"/>
      <c r="G6576" s="828"/>
      <c r="H6576" s="828"/>
      <c r="I6576" s="641"/>
      <c r="J6576" s="641"/>
      <c r="K6576" s="641"/>
      <c r="L6576" s="642"/>
    </row>
    <row r="6577" spans="1:12" ht="17.100000000000001" customHeight="1">
      <c r="A6577" s="640" t="s">
        <v>14994</v>
      </c>
      <c r="B6577" s="643" t="s">
        <v>14089</v>
      </c>
      <c r="C6577" s="641" t="s">
        <v>14088</v>
      </c>
      <c r="D6577" s="641" t="s">
        <v>14087</v>
      </c>
      <c r="E6577" s="644" t="s">
        <v>14085</v>
      </c>
      <c r="F6577" s="829" t="s">
        <v>14083</v>
      </c>
      <c r="G6577" s="829"/>
      <c r="H6577" s="829" t="s">
        <v>14993</v>
      </c>
      <c r="I6577" s="829"/>
      <c r="J6577" s="829" t="s">
        <v>14082</v>
      </c>
      <c r="K6577" s="829"/>
      <c r="L6577" s="830"/>
    </row>
    <row r="6578" spans="1:12" ht="24" customHeight="1">
      <c r="A6578" s="664" t="s">
        <v>14073</v>
      </c>
      <c r="B6578" s="660" t="s">
        <v>14281</v>
      </c>
      <c r="C6578" s="659" t="s">
        <v>7</v>
      </c>
      <c r="D6578" s="659" t="s">
        <v>11562</v>
      </c>
      <c r="E6578" s="661" t="s">
        <v>26</v>
      </c>
      <c r="F6578" s="831" t="s">
        <v>15044</v>
      </c>
      <c r="G6578" s="831"/>
      <c r="H6578" s="831">
        <v>8.0044599999999994E-2</v>
      </c>
      <c r="I6578" s="831"/>
      <c r="J6578" s="832">
        <v>7.4399999999999994E-2</v>
      </c>
      <c r="K6578" s="832"/>
      <c r="L6578" s="833"/>
    </row>
    <row r="6579" spans="1:12" ht="24" customHeight="1">
      <c r="A6579" s="664" t="s">
        <v>14073</v>
      </c>
      <c r="B6579" s="660" t="s">
        <v>14280</v>
      </c>
      <c r="C6579" s="659" t="s">
        <v>7</v>
      </c>
      <c r="D6579" s="659" t="s">
        <v>11588</v>
      </c>
      <c r="E6579" s="661" t="s">
        <v>26</v>
      </c>
      <c r="F6579" s="831" t="s">
        <v>15043</v>
      </c>
      <c r="G6579" s="831"/>
      <c r="H6579" s="831">
        <v>8.0044599999999994E-2</v>
      </c>
      <c r="I6579" s="831"/>
      <c r="J6579" s="832">
        <v>4.3999999999999997E-2</v>
      </c>
      <c r="K6579" s="832"/>
      <c r="L6579" s="833"/>
    </row>
    <row r="6580" spans="1:12" ht="17.100000000000001" customHeight="1">
      <c r="A6580" s="645"/>
      <c r="B6580" s="643"/>
      <c r="C6580" s="643"/>
      <c r="D6580" s="643"/>
      <c r="E6580" s="643"/>
      <c r="F6580" s="643"/>
      <c r="G6580" s="643"/>
      <c r="H6580" s="643"/>
      <c r="I6580" s="643"/>
      <c r="J6580" s="643" t="s">
        <v>14990</v>
      </c>
      <c r="K6580" s="643"/>
      <c r="L6580" s="646" t="s">
        <v>15165</v>
      </c>
    </row>
    <row r="6581" spans="1:12">
      <c r="A6581" s="827" t="s">
        <v>14092</v>
      </c>
      <c r="B6581" s="828"/>
      <c r="C6581" s="828"/>
      <c r="D6581" s="828"/>
      <c r="E6581" s="828"/>
      <c r="F6581" s="828"/>
      <c r="G6581" s="828"/>
      <c r="H6581" s="828"/>
      <c r="I6581" s="641"/>
      <c r="J6581" s="641"/>
      <c r="K6581" s="641"/>
      <c r="L6581" s="642"/>
    </row>
    <row r="6582" spans="1:12" ht="17.100000000000001" customHeight="1">
      <c r="A6582" s="640" t="s">
        <v>14994</v>
      </c>
      <c r="B6582" s="643" t="s">
        <v>14089</v>
      </c>
      <c r="C6582" s="641" t="s">
        <v>14088</v>
      </c>
      <c r="D6582" s="641" t="s">
        <v>14087</v>
      </c>
      <c r="E6582" s="644" t="s">
        <v>14085</v>
      </c>
      <c r="F6582" s="829" t="s">
        <v>14083</v>
      </c>
      <c r="G6582" s="829"/>
      <c r="H6582" s="829" t="s">
        <v>14993</v>
      </c>
      <c r="I6582" s="829"/>
      <c r="J6582" s="829" t="s">
        <v>14082</v>
      </c>
      <c r="K6582" s="829"/>
      <c r="L6582" s="830"/>
    </row>
    <row r="6583" spans="1:12" ht="24" customHeight="1">
      <c r="A6583" s="664" t="s">
        <v>14073</v>
      </c>
      <c r="B6583" s="660" t="s">
        <v>14292</v>
      </c>
      <c r="C6583" s="659" t="s">
        <v>7</v>
      </c>
      <c r="D6583" s="659" t="s">
        <v>5474</v>
      </c>
      <c r="E6583" s="661" t="s">
        <v>26</v>
      </c>
      <c r="F6583" s="831" t="s">
        <v>15041</v>
      </c>
      <c r="G6583" s="831"/>
      <c r="H6583" s="831">
        <v>4.1280200000000003E-2</v>
      </c>
      <c r="I6583" s="831"/>
      <c r="J6583" s="832">
        <v>0.20849999999999999</v>
      </c>
      <c r="K6583" s="832"/>
      <c r="L6583" s="833"/>
    </row>
    <row r="6584" spans="1:12" ht="24" customHeight="1">
      <c r="A6584" s="664" t="s">
        <v>14073</v>
      </c>
      <c r="B6584" s="660" t="s">
        <v>14282</v>
      </c>
      <c r="C6584" s="659" t="s">
        <v>7</v>
      </c>
      <c r="D6584" s="659" t="s">
        <v>6139</v>
      </c>
      <c r="E6584" s="661" t="s">
        <v>26</v>
      </c>
      <c r="F6584" s="831" t="s">
        <v>15040</v>
      </c>
      <c r="G6584" s="831"/>
      <c r="H6584" s="831">
        <v>4.1280200000000003E-2</v>
      </c>
      <c r="I6584" s="831"/>
      <c r="J6584" s="832">
        <v>0.29680000000000001</v>
      </c>
      <c r="K6584" s="832"/>
      <c r="L6584" s="833"/>
    </row>
    <row r="6585" spans="1:12" ht="17.100000000000001" customHeight="1">
      <c r="A6585" s="645"/>
      <c r="B6585" s="643"/>
      <c r="C6585" s="643"/>
      <c r="D6585" s="643"/>
      <c r="E6585" s="643"/>
      <c r="F6585" s="643"/>
      <c r="G6585" s="643"/>
      <c r="H6585" s="643"/>
      <c r="I6585" s="643"/>
      <c r="J6585" s="643" t="s">
        <v>14990</v>
      </c>
      <c r="K6585" s="643"/>
      <c r="L6585" s="646" t="s">
        <v>15164</v>
      </c>
    </row>
    <row r="6586" spans="1:12">
      <c r="A6586" s="827" t="s">
        <v>14071</v>
      </c>
      <c r="B6586" s="828"/>
      <c r="C6586" s="828"/>
      <c r="D6586" s="828"/>
      <c r="E6586" s="828"/>
      <c r="F6586" s="828"/>
      <c r="G6586" s="828"/>
      <c r="H6586" s="828"/>
      <c r="I6586" s="641"/>
      <c r="J6586" s="641"/>
      <c r="K6586" s="641"/>
      <c r="L6586" s="642"/>
    </row>
    <row r="6587" spans="1:12" ht="17.100000000000001" customHeight="1">
      <c r="A6587" s="640" t="s">
        <v>14994</v>
      </c>
      <c r="B6587" s="643" t="s">
        <v>14089</v>
      </c>
      <c r="C6587" s="641" t="s">
        <v>14088</v>
      </c>
      <c r="D6587" s="641" t="s">
        <v>14087</v>
      </c>
      <c r="E6587" s="644" t="s">
        <v>14085</v>
      </c>
      <c r="F6587" s="829" t="s">
        <v>14083</v>
      </c>
      <c r="G6587" s="829"/>
      <c r="H6587" s="829" t="s">
        <v>14993</v>
      </c>
      <c r="I6587" s="829"/>
      <c r="J6587" s="829" t="s">
        <v>14082</v>
      </c>
      <c r="K6587" s="829"/>
      <c r="L6587" s="830"/>
    </row>
    <row r="6588" spans="1:12" ht="24" customHeight="1">
      <c r="A6588" s="664" t="s">
        <v>14073</v>
      </c>
      <c r="B6588" s="660" t="s">
        <v>14385</v>
      </c>
      <c r="C6588" s="659" t="s">
        <v>7</v>
      </c>
      <c r="D6588" s="659" t="s">
        <v>5713</v>
      </c>
      <c r="E6588" s="661" t="s">
        <v>18</v>
      </c>
      <c r="F6588" s="831" t="s">
        <v>15163</v>
      </c>
      <c r="G6588" s="831"/>
      <c r="H6588" s="831">
        <v>1.1000000000000001</v>
      </c>
      <c r="I6588" s="831"/>
      <c r="J6588" s="832">
        <v>39.409999999999997</v>
      </c>
      <c r="K6588" s="832"/>
      <c r="L6588" s="833"/>
    </row>
    <row r="6589" spans="1:12" ht="17.100000000000001" customHeight="1">
      <c r="A6589" s="645"/>
      <c r="B6589" s="643"/>
      <c r="C6589" s="643"/>
      <c r="D6589" s="643"/>
      <c r="E6589" s="643"/>
      <c r="F6589" s="643"/>
      <c r="G6589" s="643"/>
      <c r="H6589" s="643"/>
      <c r="I6589" s="643"/>
      <c r="J6589" s="643" t="s">
        <v>14990</v>
      </c>
      <c r="K6589" s="643"/>
      <c r="L6589" s="646" t="s">
        <v>15162</v>
      </c>
    </row>
    <row r="6590" spans="1:12">
      <c r="A6590" s="827" t="s">
        <v>14094</v>
      </c>
      <c r="B6590" s="828"/>
      <c r="C6590" s="828"/>
      <c r="D6590" s="828"/>
      <c r="E6590" s="828"/>
      <c r="F6590" s="828"/>
      <c r="G6590" s="828"/>
      <c r="H6590" s="828"/>
      <c r="I6590" s="641"/>
      <c r="J6590" s="641"/>
      <c r="K6590" s="641"/>
      <c r="L6590" s="642"/>
    </row>
    <row r="6591" spans="1:12" ht="17.100000000000001" customHeight="1">
      <c r="A6591" s="640" t="s">
        <v>14994</v>
      </c>
      <c r="B6591" s="643" t="s">
        <v>14089</v>
      </c>
      <c r="C6591" s="641" t="s">
        <v>14088</v>
      </c>
      <c r="D6591" s="641" t="s">
        <v>14087</v>
      </c>
      <c r="E6591" s="644" t="s">
        <v>14085</v>
      </c>
      <c r="F6591" s="829" t="s">
        <v>14083</v>
      </c>
      <c r="G6591" s="829"/>
      <c r="H6591" s="829" t="s">
        <v>14993</v>
      </c>
      <c r="I6591" s="829"/>
      <c r="J6591" s="829" t="s">
        <v>14082</v>
      </c>
      <c r="K6591" s="829"/>
      <c r="L6591" s="830"/>
    </row>
    <row r="6592" spans="1:12" ht="24" customHeight="1">
      <c r="A6592" s="664" t="s">
        <v>14073</v>
      </c>
      <c r="B6592" s="660" t="s">
        <v>14095</v>
      </c>
      <c r="C6592" s="659" t="s">
        <v>7</v>
      </c>
      <c r="D6592" s="659" t="s">
        <v>11736</v>
      </c>
      <c r="E6592" s="661" t="s">
        <v>26</v>
      </c>
      <c r="F6592" s="831" t="s">
        <v>14996</v>
      </c>
      <c r="G6592" s="831"/>
      <c r="H6592" s="831">
        <v>8.0044599999999994E-2</v>
      </c>
      <c r="I6592" s="831"/>
      <c r="J6592" s="832">
        <v>5.6800000000000003E-2</v>
      </c>
      <c r="K6592" s="832"/>
      <c r="L6592" s="833"/>
    </row>
    <row r="6593" spans="1:12" ht="17.100000000000001" customHeight="1">
      <c r="A6593" s="645"/>
      <c r="B6593" s="643"/>
      <c r="C6593" s="643"/>
      <c r="D6593" s="643"/>
      <c r="E6593" s="643"/>
      <c r="F6593" s="643"/>
      <c r="G6593" s="643"/>
      <c r="H6593" s="643"/>
      <c r="I6593" s="643"/>
      <c r="J6593" s="643" t="s">
        <v>14990</v>
      </c>
      <c r="K6593" s="643"/>
      <c r="L6593" s="646" t="s">
        <v>15037</v>
      </c>
    </row>
    <row r="6594" spans="1:12">
      <c r="A6594" s="827" t="s">
        <v>14096</v>
      </c>
      <c r="B6594" s="828"/>
      <c r="C6594" s="828"/>
      <c r="D6594" s="828"/>
      <c r="E6594" s="828"/>
      <c r="F6594" s="828"/>
      <c r="G6594" s="828"/>
      <c r="H6594" s="828"/>
      <c r="I6594" s="641"/>
      <c r="J6594" s="641"/>
      <c r="K6594" s="641"/>
      <c r="L6594" s="642"/>
    </row>
    <row r="6595" spans="1:12" ht="17.100000000000001" customHeight="1">
      <c r="A6595" s="640" t="s">
        <v>14994</v>
      </c>
      <c r="B6595" s="643" t="s">
        <v>14089</v>
      </c>
      <c r="C6595" s="641" t="s">
        <v>14088</v>
      </c>
      <c r="D6595" s="641" t="s">
        <v>14087</v>
      </c>
      <c r="E6595" s="644" t="s">
        <v>14085</v>
      </c>
      <c r="F6595" s="829" t="s">
        <v>14083</v>
      </c>
      <c r="G6595" s="829"/>
      <c r="H6595" s="829" t="s">
        <v>14993</v>
      </c>
      <c r="I6595" s="829"/>
      <c r="J6595" s="829" t="s">
        <v>14082</v>
      </c>
      <c r="K6595" s="829"/>
      <c r="L6595" s="830"/>
    </row>
    <row r="6596" spans="1:12" ht="24" customHeight="1">
      <c r="A6596" s="664" t="s">
        <v>14073</v>
      </c>
      <c r="B6596" s="660" t="s">
        <v>14097</v>
      </c>
      <c r="C6596" s="659" t="s">
        <v>7</v>
      </c>
      <c r="D6596" s="659" t="s">
        <v>11676</v>
      </c>
      <c r="E6596" s="661" t="s">
        <v>26</v>
      </c>
      <c r="F6596" s="831" t="s">
        <v>14995</v>
      </c>
      <c r="G6596" s="831"/>
      <c r="H6596" s="831">
        <v>8.0044599999999994E-2</v>
      </c>
      <c r="I6596" s="831"/>
      <c r="J6596" s="832">
        <v>5.5999999999999999E-3</v>
      </c>
      <c r="K6596" s="832"/>
      <c r="L6596" s="833"/>
    </row>
    <row r="6597" spans="1:12" ht="17.100000000000001" customHeight="1">
      <c r="A6597" s="645"/>
      <c r="B6597" s="643"/>
      <c r="C6597" s="643"/>
      <c r="D6597" s="643"/>
      <c r="E6597" s="643"/>
      <c r="F6597" s="643"/>
      <c r="G6597" s="643"/>
      <c r="H6597" s="643"/>
      <c r="I6597" s="643"/>
      <c r="J6597" s="643" t="s">
        <v>14990</v>
      </c>
      <c r="K6597" s="643"/>
      <c r="L6597" s="646" t="s">
        <v>15028</v>
      </c>
    </row>
    <row r="6598" spans="1:12">
      <c r="A6598" s="827" t="s">
        <v>14100</v>
      </c>
      <c r="B6598" s="828"/>
      <c r="C6598" s="828"/>
      <c r="D6598" s="828"/>
      <c r="E6598" s="828"/>
      <c r="F6598" s="828"/>
      <c r="G6598" s="828"/>
      <c r="H6598" s="828"/>
      <c r="I6598" s="641"/>
      <c r="J6598" s="641"/>
      <c r="K6598" s="641"/>
      <c r="L6598" s="642"/>
    </row>
    <row r="6599" spans="1:12" ht="17.100000000000001" customHeight="1">
      <c r="A6599" s="640" t="s">
        <v>14994</v>
      </c>
      <c r="B6599" s="643" t="s">
        <v>14089</v>
      </c>
      <c r="C6599" s="641" t="s">
        <v>14088</v>
      </c>
      <c r="D6599" s="641" t="s">
        <v>14087</v>
      </c>
      <c r="E6599" s="644" t="s">
        <v>14085</v>
      </c>
      <c r="F6599" s="829" t="s">
        <v>14083</v>
      </c>
      <c r="G6599" s="829"/>
      <c r="H6599" s="829" t="s">
        <v>14993</v>
      </c>
      <c r="I6599" s="829"/>
      <c r="J6599" s="829" t="s">
        <v>14082</v>
      </c>
      <c r="K6599" s="829"/>
      <c r="L6599" s="830"/>
    </row>
    <row r="6600" spans="1:12" ht="24" customHeight="1">
      <c r="A6600" s="664" t="s">
        <v>14073</v>
      </c>
      <c r="B6600" s="660" t="s">
        <v>14103</v>
      </c>
      <c r="C6600" s="659" t="s">
        <v>7</v>
      </c>
      <c r="D6600" s="659" t="s">
        <v>11501</v>
      </c>
      <c r="E6600" s="661" t="s">
        <v>26</v>
      </c>
      <c r="F6600" s="831" t="s">
        <v>14992</v>
      </c>
      <c r="G6600" s="831"/>
      <c r="H6600" s="831">
        <v>8.0044599999999994E-2</v>
      </c>
      <c r="I6600" s="831"/>
      <c r="J6600" s="832">
        <v>0.17610000000000001</v>
      </c>
      <c r="K6600" s="832"/>
      <c r="L6600" s="833"/>
    </row>
    <row r="6601" spans="1:12" ht="24" customHeight="1">
      <c r="A6601" s="664" t="s">
        <v>14073</v>
      </c>
      <c r="B6601" s="660" t="s">
        <v>14101</v>
      </c>
      <c r="C6601" s="659" t="s">
        <v>7</v>
      </c>
      <c r="D6601" s="659" t="s">
        <v>11582</v>
      </c>
      <c r="E6601" s="661" t="s">
        <v>26</v>
      </c>
      <c r="F6601" s="831" t="s">
        <v>14991</v>
      </c>
      <c r="G6601" s="831"/>
      <c r="H6601" s="831">
        <v>8.0044599999999994E-2</v>
      </c>
      <c r="I6601" s="831"/>
      <c r="J6601" s="832">
        <v>2.8000000000000001E-2</v>
      </c>
      <c r="K6601" s="832"/>
      <c r="L6601" s="833"/>
    </row>
    <row r="6602" spans="1:12" ht="17.100000000000001" customHeight="1">
      <c r="A6602" s="645"/>
      <c r="B6602" s="643"/>
      <c r="C6602" s="643"/>
      <c r="D6602" s="643"/>
      <c r="E6602" s="643"/>
      <c r="F6602" s="643"/>
      <c r="G6602" s="643"/>
      <c r="H6602" s="643"/>
      <c r="I6602" s="643"/>
      <c r="J6602" s="643" t="s">
        <v>14990</v>
      </c>
      <c r="K6602" s="643"/>
      <c r="L6602" s="646" t="s">
        <v>15161</v>
      </c>
    </row>
    <row r="6603" spans="1:12" ht="17.100000000000001" customHeight="1">
      <c r="A6603" s="640" t="s">
        <v>14988</v>
      </c>
      <c r="B6603" s="641"/>
      <c r="C6603" s="641"/>
      <c r="D6603" s="641"/>
      <c r="E6603" s="641"/>
      <c r="F6603" s="641"/>
      <c r="G6603" s="641"/>
      <c r="H6603" s="641"/>
      <c r="I6603" s="641"/>
      <c r="J6603" s="641"/>
      <c r="K6603" s="641"/>
      <c r="L6603" s="642"/>
    </row>
    <row r="6604" spans="1:12" ht="17.100000000000001" customHeight="1">
      <c r="A6604" s="645"/>
      <c r="B6604" s="643"/>
      <c r="C6604" s="643"/>
      <c r="D6604" s="643"/>
      <c r="E6604" s="643"/>
      <c r="F6604" s="643"/>
      <c r="G6604" s="643"/>
      <c r="H6604" s="643"/>
      <c r="I6604" s="643"/>
      <c r="J6604" s="643" t="s">
        <v>14987</v>
      </c>
      <c r="K6604" s="643"/>
      <c r="L6604" s="646" t="s">
        <v>15160</v>
      </c>
    </row>
    <row r="6605" spans="1:12" ht="17.100000000000001" customHeight="1">
      <c r="A6605" s="645"/>
      <c r="B6605" s="643"/>
      <c r="C6605" s="643"/>
      <c r="D6605" s="643"/>
      <c r="E6605" s="643"/>
      <c r="F6605" s="643"/>
      <c r="G6605" s="643"/>
      <c r="H6605" s="643"/>
      <c r="I6605" s="643"/>
      <c r="J6605" s="643" t="s">
        <v>14985</v>
      </c>
      <c r="K6605" s="643" t="s">
        <v>14984</v>
      </c>
      <c r="L6605" s="646" t="s">
        <v>15159</v>
      </c>
    </row>
    <row r="6606" spans="1:12" ht="17.100000000000001" customHeight="1">
      <c r="A6606" s="645"/>
      <c r="B6606" s="643"/>
      <c r="C6606" s="643"/>
      <c r="D6606" s="643"/>
      <c r="E6606" s="643"/>
      <c r="F6606" s="643"/>
      <c r="G6606" s="643"/>
      <c r="H6606" s="643"/>
      <c r="I6606" s="643"/>
      <c r="J6606" s="643" t="s">
        <v>14982</v>
      </c>
      <c r="K6606" s="643"/>
      <c r="L6606" s="646" t="s">
        <v>15158</v>
      </c>
    </row>
    <row r="6607" spans="1:12" ht="17.100000000000001" customHeight="1">
      <c r="A6607" s="645"/>
      <c r="B6607" s="643"/>
      <c r="C6607" s="643"/>
      <c r="D6607" s="643"/>
      <c r="E6607" s="643"/>
      <c r="F6607" s="643"/>
      <c r="G6607" s="643"/>
      <c r="H6607" s="643"/>
      <c r="I6607" s="643"/>
      <c r="J6607" s="643" t="s">
        <v>14980</v>
      </c>
      <c r="K6607" s="643" t="s">
        <v>14873</v>
      </c>
      <c r="L6607" s="646" t="s">
        <v>15157</v>
      </c>
    </row>
    <row r="6608" spans="1:12" ht="17.100000000000001" customHeight="1">
      <c r="A6608" s="645"/>
      <c r="B6608" s="643"/>
      <c r="C6608" s="643"/>
      <c r="D6608" s="643"/>
      <c r="E6608" s="643"/>
      <c r="F6608" s="643"/>
      <c r="G6608" s="643"/>
      <c r="H6608" s="643"/>
      <c r="I6608" s="643"/>
      <c r="J6608" s="643" t="s">
        <v>14978</v>
      </c>
      <c r="K6608" s="643"/>
      <c r="L6608" s="646" t="s">
        <v>15156</v>
      </c>
    </row>
    <row r="6609" spans="1:12" ht="30" customHeight="1">
      <c r="A6609" s="647"/>
      <c r="B6609" s="644"/>
      <c r="C6609" s="644"/>
      <c r="D6609" s="644"/>
      <c r="E6609" s="644"/>
      <c r="F6609" s="644"/>
      <c r="G6609" s="644"/>
      <c r="H6609" s="644"/>
      <c r="I6609" s="644"/>
      <c r="J6609" s="644"/>
      <c r="K6609" s="644"/>
      <c r="L6609" s="648"/>
    </row>
    <row r="6610" spans="1:12" ht="24" customHeight="1">
      <c r="A6610" s="662" t="s">
        <v>15155</v>
      </c>
      <c r="B6610" s="657" t="s">
        <v>14383</v>
      </c>
      <c r="C6610" s="656" t="s">
        <v>7</v>
      </c>
      <c r="D6610" s="656" t="s">
        <v>5118</v>
      </c>
      <c r="E6610" s="658" t="s">
        <v>49</v>
      </c>
      <c r="F6610" s="657"/>
      <c r="G6610" s="657"/>
      <c r="H6610" s="657"/>
      <c r="I6610" s="657"/>
      <c r="J6610" s="657"/>
      <c r="K6610" s="657"/>
      <c r="L6610" s="663"/>
    </row>
    <row r="6611" spans="1:12">
      <c r="A6611" s="827" t="s">
        <v>14098</v>
      </c>
      <c r="B6611" s="828"/>
      <c r="C6611" s="828"/>
      <c r="D6611" s="828"/>
      <c r="E6611" s="828"/>
      <c r="F6611" s="828"/>
      <c r="G6611" s="828"/>
      <c r="H6611" s="828"/>
      <c r="I6611" s="641"/>
      <c r="J6611" s="641"/>
      <c r="K6611" s="641"/>
      <c r="L6611" s="642"/>
    </row>
    <row r="6612" spans="1:12" ht="17.100000000000001" customHeight="1">
      <c r="A6612" s="640" t="s">
        <v>14994</v>
      </c>
      <c r="B6612" s="643" t="s">
        <v>14089</v>
      </c>
      <c r="C6612" s="641" t="s">
        <v>14088</v>
      </c>
      <c r="D6612" s="641" t="s">
        <v>14087</v>
      </c>
      <c r="E6612" s="644" t="s">
        <v>14085</v>
      </c>
      <c r="F6612" s="829" t="s">
        <v>14083</v>
      </c>
      <c r="G6612" s="829"/>
      <c r="H6612" s="829" t="s">
        <v>14993</v>
      </c>
      <c r="I6612" s="829"/>
      <c r="J6612" s="829" t="s">
        <v>14082</v>
      </c>
      <c r="K6612" s="829"/>
      <c r="L6612" s="830"/>
    </row>
    <row r="6613" spans="1:12" ht="24" customHeight="1">
      <c r="A6613" s="664" t="s">
        <v>14073</v>
      </c>
      <c r="B6613" s="660" t="s">
        <v>14281</v>
      </c>
      <c r="C6613" s="659" t="s">
        <v>7</v>
      </c>
      <c r="D6613" s="659" t="s">
        <v>11562</v>
      </c>
      <c r="E6613" s="661" t="s">
        <v>26</v>
      </c>
      <c r="F6613" s="831" t="s">
        <v>15044</v>
      </c>
      <c r="G6613" s="831"/>
      <c r="H6613" s="831">
        <v>0.50498770000000004</v>
      </c>
      <c r="I6613" s="831"/>
      <c r="J6613" s="832">
        <v>0.46960000000000002</v>
      </c>
      <c r="K6613" s="832"/>
      <c r="L6613" s="833"/>
    </row>
    <row r="6614" spans="1:12" ht="24" customHeight="1">
      <c r="A6614" s="664" t="s">
        <v>14073</v>
      </c>
      <c r="B6614" s="660" t="s">
        <v>14280</v>
      </c>
      <c r="C6614" s="659" t="s">
        <v>7</v>
      </c>
      <c r="D6614" s="659" t="s">
        <v>11588</v>
      </c>
      <c r="E6614" s="661" t="s">
        <v>26</v>
      </c>
      <c r="F6614" s="831" t="s">
        <v>15043</v>
      </c>
      <c r="G6614" s="831"/>
      <c r="H6614" s="831">
        <v>0.50498770000000004</v>
      </c>
      <c r="I6614" s="831"/>
      <c r="J6614" s="832">
        <v>0.2777</v>
      </c>
      <c r="K6614" s="832"/>
      <c r="L6614" s="833"/>
    </row>
    <row r="6615" spans="1:12" ht="17.100000000000001" customHeight="1">
      <c r="A6615" s="645"/>
      <c r="B6615" s="643"/>
      <c r="C6615" s="643"/>
      <c r="D6615" s="643"/>
      <c r="E6615" s="643"/>
      <c r="F6615" s="643"/>
      <c r="G6615" s="643"/>
      <c r="H6615" s="643"/>
      <c r="I6615" s="643"/>
      <c r="J6615" s="643" t="s">
        <v>14990</v>
      </c>
      <c r="K6615" s="643"/>
      <c r="L6615" s="646" t="s">
        <v>15154</v>
      </c>
    </row>
    <row r="6616" spans="1:12">
      <c r="A6616" s="827" t="s">
        <v>14092</v>
      </c>
      <c r="B6616" s="828"/>
      <c r="C6616" s="828"/>
      <c r="D6616" s="828"/>
      <c r="E6616" s="828"/>
      <c r="F6616" s="828"/>
      <c r="G6616" s="828"/>
      <c r="H6616" s="828"/>
      <c r="I6616" s="641"/>
      <c r="J6616" s="641"/>
      <c r="K6616" s="641"/>
      <c r="L6616" s="642"/>
    </row>
    <row r="6617" spans="1:12" ht="17.100000000000001" customHeight="1">
      <c r="A6617" s="640" t="s">
        <v>14994</v>
      </c>
      <c r="B6617" s="643" t="s">
        <v>14089</v>
      </c>
      <c r="C6617" s="641" t="s">
        <v>14088</v>
      </c>
      <c r="D6617" s="641" t="s">
        <v>14087</v>
      </c>
      <c r="E6617" s="644" t="s">
        <v>14085</v>
      </c>
      <c r="F6617" s="829" t="s">
        <v>14083</v>
      </c>
      <c r="G6617" s="829"/>
      <c r="H6617" s="829" t="s">
        <v>14993</v>
      </c>
      <c r="I6617" s="829"/>
      <c r="J6617" s="829" t="s">
        <v>14082</v>
      </c>
      <c r="K6617" s="829"/>
      <c r="L6617" s="830"/>
    </row>
    <row r="6618" spans="1:12" ht="24" customHeight="1">
      <c r="A6618" s="664" t="s">
        <v>14073</v>
      </c>
      <c r="B6618" s="660" t="s">
        <v>14292</v>
      </c>
      <c r="C6618" s="659" t="s">
        <v>7</v>
      </c>
      <c r="D6618" s="659" t="s">
        <v>5474</v>
      </c>
      <c r="E6618" s="661" t="s">
        <v>26</v>
      </c>
      <c r="F6618" s="831" t="s">
        <v>15041</v>
      </c>
      <c r="G6618" s="831"/>
      <c r="H6618" s="831">
        <v>0.25877820000000001</v>
      </c>
      <c r="I6618" s="831"/>
      <c r="J6618" s="832">
        <v>1.3068</v>
      </c>
      <c r="K6618" s="832"/>
      <c r="L6618" s="833"/>
    </row>
    <row r="6619" spans="1:12" ht="24" customHeight="1">
      <c r="A6619" s="664" t="s">
        <v>14073</v>
      </c>
      <c r="B6619" s="660" t="s">
        <v>14282</v>
      </c>
      <c r="C6619" s="659" t="s">
        <v>7</v>
      </c>
      <c r="D6619" s="659" t="s">
        <v>6139</v>
      </c>
      <c r="E6619" s="661" t="s">
        <v>26</v>
      </c>
      <c r="F6619" s="831" t="s">
        <v>15040</v>
      </c>
      <c r="G6619" s="831"/>
      <c r="H6619" s="831">
        <v>0.25877820000000001</v>
      </c>
      <c r="I6619" s="831"/>
      <c r="J6619" s="832">
        <v>1.8606</v>
      </c>
      <c r="K6619" s="832"/>
      <c r="L6619" s="833"/>
    </row>
    <row r="6620" spans="1:12" ht="17.100000000000001" customHeight="1">
      <c r="A6620" s="645"/>
      <c r="B6620" s="643"/>
      <c r="C6620" s="643"/>
      <c r="D6620" s="643"/>
      <c r="E6620" s="643"/>
      <c r="F6620" s="643"/>
      <c r="G6620" s="643"/>
      <c r="H6620" s="643"/>
      <c r="I6620" s="643"/>
      <c r="J6620" s="643" t="s">
        <v>14990</v>
      </c>
      <c r="K6620" s="643"/>
      <c r="L6620" s="646" t="s">
        <v>15153</v>
      </c>
    </row>
    <row r="6621" spans="1:12">
      <c r="A6621" s="827" t="s">
        <v>14071</v>
      </c>
      <c r="B6621" s="828"/>
      <c r="C6621" s="828"/>
      <c r="D6621" s="828"/>
      <c r="E6621" s="828"/>
      <c r="F6621" s="828"/>
      <c r="G6621" s="828"/>
      <c r="H6621" s="828"/>
      <c r="I6621" s="641"/>
      <c r="J6621" s="641"/>
      <c r="K6621" s="641"/>
      <c r="L6621" s="642"/>
    </row>
    <row r="6622" spans="1:12" ht="17.100000000000001" customHeight="1">
      <c r="A6622" s="640" t="s">
        <v>14994</v>
      </c>
      <c r="B6622" s="643" t="s">
        <v>14089</v>
      </c>
      <c r="C6622" s="641" t="s">
        <v>14088</v>
      </c>
      <c r="D6622" s="641" t="s">
        <v>14087</v>
      </c>
      <c r="E6622" s="644" t="s">
        <v>14085</v>
      </c>
      <c r="F6622" s="829" t="s">
        <v>14083</v>
      </c>
      <c r="G6622" s="829"/>
      <c r="H6622" s="829" t="s">
        <v>14993</v>
      </c>
      <c r="I6622" s="829"/>
      <c r="J6622" s="829" t="s">
        <v>14082</v>
      </c>
      <c r="K6622" s="829"/>
      <c r="L6622" s="830"/>
    </row>
    <row r="6623" spans="1:12" ht="36" customHeight="1">
      <c r="A6623" s="664" t="s">
        <v>14073</v>
      </c>
      <c r="B6623" s="660" t="s">
        <v>14382</v>
      </c>
      <c r="C6623" s="659" t="s">
        <v>7</v>
      </c>
      <c r="D6623" s="659" t="s">
        <v>11488</v>
      </c>
      <c r="E6623" s="661" t="s">
        <v>49</v>
      </c>
      <c r="F6623" s="831" t="s">
        <v>15152</v>
      </c>
      <c r="G6623" s="831"/>
      <c r="H6623" s="831">
        <v>1</v>
      </c>
      <c r="I6623" s="831"/>
      <c r="J6623" s="832">
        <v>34.880000000000003</v>
      </c>
      <c r="K6623" s="832"/>
      <c r="L6623" s="833"/>
    </row>
    <row r="6624" spans="1:12" ht="17.100000000000001" customHeight="1">
      <c r="A6624" s="645"/>
      <c r="B6624" s="643"/>
      <c r="C6624" s="643"/>
      <c r="D6624" s="643"/>
      <c r="E6624" s="643"/>
      <c r="F6624" s="643"/>
      <c r="G6624" s="643"/>
      <c r="H6624" s="643"/>
      <c r="I6624" s="643"/>
      <c r="J6624" s="643" t="s">
        <v>14990</v>
      </c>
      <c r="K6624" s="643"/>
      <c r="L6624" s="646" t="s">
        <v>15152</v>
      </c>
    </row>
    <row r="6625" spans="1:12">
      <c r="A6625" s="827" t="s">
        <v>14094</v>
      </c>
      <c r="B6625" s="828"/>
      <c r="C6625" s="828"/>
      <c r="D6625" s="828"/>
      <c r="E6625" s="828"/>
      <c r="F6625" s="828"/>
      <c r="G6625" s="828"/>
      <c r="H6625" s="828"/>
      <c r="I6625" s="641"/>
      <c r="J6625" s="641"/>
      <c r="K6625" s="641"/>
      <c r="L6625" s="642"/>
    </row>
    <row r="6626" spans="1:12" ht="17.100000000000001" customHeight="1">
      <c r="A6626" s="640" t="s">
        <v>14994</v>
      </c>
      <c r="B6626" s="643" t="s">
        <v>14089</v>
      </c>
      <c r="C6626" s="641" t="s">
        <v>14088</v>
      </c>
      <c r="D6626" s="641" t="s">
        <v>14087</v>
      </c>
      <c r="E6626" s="644" t="s">
        <v>14085</v>
      </c>
      <c r="F6626" s="829" t="s">
        <v>14083</v>
      </c>
      <c r="G6626" s="829"/>
      <c r="H6626" s="829" t="s">
        <v>14993</v>
      </c>
      <c r="I6626" s="829"/>
      <c r="J6626" s="829" t="s">
        <v>14082</v>
      </c>
      <c r="K6626" s="829"/>
      <c r="L6626" s="830"/>
    </row>
    <row r="6627" spans="1:12" ht="24" customHeight="1">
      <c r="A6627" s="664" t="s">
        <v>14073</v>
      </c>
      <c r="B6627" s="660" t="s">
        <v>14095</v>
      </c>
      <c r="C6627" s="659" t="s">
        <v>7</v>
      </c>
      <c r="D6627" s="659" t="s">
        <v>11736</v>
      </c>
      <c r="E6627" s="661" t="s">
        <v>26</v>
      </c>
      <c r="F6627" s="831" t="s">
        <v>14996</v>
      </c>
      <c r="G6627" s="831"/>
      <c r="H6627" s="831">
        <v>0.50498770000000004</v>
      </c>
      <c r="I6627" s="831"/>
      <c r="J6627" s="832">
        <v>0.35849999999999999</v>
      </c>
      <c r="K6627" s="832"/>
      <c r="L6627" s="833"/>
    </row>
    <row r="6628" spans="1:12" ht="17.100000000000001" customHeight="1">
      <c r="A6628" s="645"/>
      <c r="B6628" s="643"/>
      <c r="C6628" s="643"/>
      <c r="D6628" s="643"/>
      <c r="E6628" s="643"/>
      <c r="F6628" s="643"/>
      <c r="G6628" s="643"/>
      <c r="H6628" s="643"/>
      <c r="I6628" s="643"/>
      <c r="J6628" s="643" t="s">
        <v>14990</v>
      </c>
      <c r="K6628" s="643"/>
      <c r="L6628" s="646" t="s">
        <v>15151</v>
      </c>
    </row>
    <row r="6629" spans="1:12">
      <c r="A6629" s="827" t="s">
        <v>14096</v>
      </c>
      <c r="B6629" s="828"/>
      <c r="C6629" s="828"/>
      <c r="D6629" s="828"/>
      <c r="E6629" s="828"/>
      <c r="F6629" s="828"/>
      <c r="G6629" s="828"/>
      <c r="H6629" s="828"/>
      <c r="I6629" s="641"/>
      <c r="J6629" s="641"/>
      <c r="K6629" s="641"/>
      <c r="L6629" s="642"/>
    </row>
    <row r="6630" spans="1:12" ht="17.100000000000001" customHeight="1">
      <c r="A6630" s="640" t="s">
        <v>14994</v>
      </c>
      <c r="B6630" s="643" t="s">
        <v>14089</v>
      </c>
      <c r="C6630" s="641" t="s">
        <v>14088</v>
      </c>
      <c r="D6630" s="641" t="s">
        <v>14087</v>
      </c>
      <c r="E6630" s="644" t="s">
        <v>14085</v>
      </c>
      <c r="F6630" s="829" t="s">
        <v>14083</v>
      </c>
      <c r="G6630" s="829"/>
      <c r="H6630" s="829" t="s">
        <v>14993</v>
      </c>
      <c r="I6630" s="829"/>
      <c r="J6630" s="829" t="s">
        <v>14082</v>
      </c>
      <c r="K6630" s="829"/>
      <c r="L6630" s="830"/>
    </row>
    <row r="6631" spans="1:12" ht="24" customHeight="1">
      <c r="A6631" s="664" t="s">
        <v>14073</v>
      </c>
      <c r="B6631" s="660" t="s">
        <v>14097</v>
      </c>
      <c r="C6631" s="659" t="s">
        <v>7</v>
      </c>
      <c r="D6631" s="659" t="s">
        <v>11676</v>
      </c>
      <c r="E6631" s="661" t="s">
        <v>26</v>
      </c>
      <c r="F6631" s="831" t="s">
        <v>14995</v>
      </c>
      <c r="G6631" s="831"/>
      <c r="H6631" s="831">
        <v>0.50498770000000004</v>
      </c>
      <c r="I6631" s="831"/>
      <c r="J6631" s="832">
        <v>3.5299999999999998E-2</v>
      </c>
      <c r="K6631" s="832"/>
      <c r="L6631" s="833"/>
    </row>
    <row r="6632" spans="1:12" ht="17.100000000000001" customHeight="1">
      <c r="A6632" s="645"/>
      <c r="B6632" s="643"/>
      <c r="C6632" s="643"/>
      <c r="D6632" s="643"/>
      <c r="E6632" s="643"/>
      <c r="F6632" s="643"/>
      <c r="G6632" s="643"/>
      <c r="H6632" s="643"/>
      <c r="I6632" s="643"/>
      <c r="J6632" s="643" t="s">
        <v>14990</v>
      </c>
      <c r="K6632" s="643"/>
      <c r="L6632" s="646" t="s">
        <v>15150</v>
      </c>
    </row>
    <row r="6633" spans="1:12">
      <c r="A6633" s="827" t="s">
        <v>14100</v>
      </c>
      <c r="B6633" s="828"/>
      <c r="C6633" s="828"/>
      <c r="D6633" s="828"/>
      <c r="E6633" s="828"/>
      <c r="F6633" s="828"/>
      <c r="G6633" s="828"/>
      <c r="H6633" s="828"/>
      <c r="I6633" s="641"/>
      <c r="J6633" s="641"/>
      <c r="K6633" s="641"/>
      <c r="L6633" s="642"/>
    </row>
    <row r="6634" spans="1:12" ht="17.100000000000001" customHeight="1">
      <c r="A6634" s="640" t="s">
        <v>14994</v>
      </c>
      <c r="B6634" s="643" t="s">
        <v>14089</v>
      </c>
      <c r="C6634" s="641" t="s">
        <v>14088</v>
      </c>
      <c r="D6634" s="641" t="s">
        <v>14087</v>
      </c>
      <c r="E6634" s="644" t="s">
        <v>14085</v>
      </c>
      <c r="F6634" s="829" t="s">
        <v>14083</v>
      </c>
      <c r="G6634" s="829"/>
      <c r="H6634" s="829" t="s">
        <v>14993</v>
      </c>
      <c r="I6634" s="829"/>
      <c r="J6634" s="829" t="s">
        <v>14082</v>
      </c>
      <c r="K6634" s="829"/>
      <c r="L6634" s="830"/>
    </row>
    <row r="6635" spans="1:12" ht="24" customHeight="1">
      <c r="A6635" s="664" t="s">
        <v>14073</v>
      </c>
      <c r="B6635" s="660" t="s">
        <v>14103</v>
      </c>
      <c r="C6635" s="659" t="s">
        <v>7</v>
      </c>
      <c r="D6635" s="659" t="s">
        <v>11501</v>
      </c>
      <c r="E6635" s="661" t="s">
        <v>26</v>
      </c>
      <c r="F6635" s="831" t="s">
        <v>14992</v>
      </c>
      <c r="G6635" s="831"/>
      <c r="H6635" s="831">
        <v>0.50498770000000004</v>
      </c>
      <c r="I6635" s="831"/>
      <c r="J6635" s="832">
        <v>1.111</v>
      </c>
      <c r="K6635" s="832"/>
      <c r="L6635" s="833"/>
    </row>
    <row r="6636" spans="1:12" ht="24" customHeight="1">
      <c r="A6636" s="664" t="s">
        <v>14073</v>
      </c>
      <c r="B6636" s="660" t="s">
        <v>14101</v>
      </c>
      <c r="C6636" s="659" t="s">
        <v>7</v>
      </c>
      <c r="D6636" s="659" t="s">
        <v>11582</v>
      </c>
      <c r="E6636" s="661" t="s">
        <v>26</v>
      </c>
      <c r="F6636" s="831" t="s">
        <v>14991</v>
      </c>
      <c r="G6636" s="831"/>
      <c r="H6636" s="831">
        <v>0.50498770000000004</v>
      </c>
      <c r="I6636" s="831"/>
      <c r="J6636" s="832">
        <v>0.1767</v>
      </c>
      <c r="K6636" s="832"/>
      <c r="L6636" s="833"/>
    </row>
    <row r="6637" spans="1:12" ht="17.100000000000001" customHeight="1">
      <c r="A6637" s="645"/>
      <c r="B6637" s="643"/>
      <c r="C6637" s="643"/>
      <c r="D6637" s="643"/>
      <c r="E6637" s="643"/>
      <c r="F6637" s="643"/>
      <c r="G6637" s="643"/>
      <c r="H6637" s="643"/>
      <c r="I6637" s="643"/>
      <c r="J6637" s="643" t="s">
        <v>14990</v>
      </c>
      <c r="K6637" s="643"/>
      <c r="L6637" s="646" t="s">
        <v>15149</v>
      </c>
    </row>
    <row r="6638" spans="1:12" ht="17.100000000000001" customHeight="1">
      <c r="A6638" s="640" t="s">
        <v>14988</v>
      </c>
      <c r="B6638" s="641"/>
      <c r="C6638" s="641"/>
      <c r="D6638" s="641"/>
      <c r="E6638" s="641"/>
      <c r="F6638" s="641"/>
      <c r="G6638" s="641"/>
      <c r="H6638" s="641"/>
      <c r="I6638" s="641"/>
      <c r="J6638" s="641"/>
      <c r="K6638" s="641"/>
      <c r="L6638" s="642"/>
    </row>
    <row r="6639" spans="1:12" ht="17.100000000000001" customHeight="1">
      <c r="A6639" s="645"/>
      <c r="B6639" s="643"/>
      <c r="C6639" s="643"/>
      <c r="D6639" s="643"/>
      <c r="E6639" s="643"/>
      <c r="F6639" s="643"/>
      <c r="G6639" s="643"/>
      <c r="H6639" s="643"/>
      <c r="I6639" s="643"/>
      <c r="J6639" s="643" t="s">
        <v>14987</v>
      </c>
      <c r="K6639" s="643"/>
      <c r="L6639" s="646" t="s">
        <v>15148</v>
      </c>
    </row>
    <row r="6640" spans="1:12" ht="17.100000000000001" customHeight="1">
      <c r="A6640" s="645"/>
      <c r="B6640" s="643"/>
      <c r="C6640" s="643"/>
      <c r="D6640" s="643"/>
      <c r="E6640" s="643"/>
      <c r="F6640" s="643"/>
      <c r="G6640" s="643"/>
      <c r="H6640" s="643"/>
      <c r="I6640" s="643"/>
      <c r="J6640" s="643" t="s">
        <v>14985</v>
      </c>
      <c r="K6640" s="643" t="s">
        <v>14984</v>
      </c>
      <c r="L6640" s="646" t="s">
        <v>15147</v>
      </c>
    </row>
    <row r="6641" spans="1:12" ht="17.100000000000001" customHeight="1">
      <c r="A6641" s="645"/>
      <c r="B6641" s="643"/>
      <c r="C6641" s="643"/>
      <c r="D6641" s="643"/>
      <c r="E6641" s="643"/>
      <c r="F6641" s="643"/>
      <c r="G6641" s="643"/>
      <c r="H6641" s="643"/>
      <c r="I6641" s="643"/>
      <c r="J6641" s="643" t="s">
        <v>14982</v>
      </c>
      <c r="K6641" s="643"/>
      <c r="L6641" s="646" t="s">
        <v>15146</v>
      </c>
    </row>
    <row r="6642" spans="1:12" ht="17.100000000000001" customHeight="1">
      <c r="A6642" s="645"/>
      <c r="B6642" s="643"/>
      <c r="C6642" s="643"/>
      <c r="D6642" s="643"/>
      <c r="E6642" s="643"/>
      <c r="F6642" s="643"/>
      <c r="G6642" s="643"/>
      <c r="H6642" s="643"/>
      <c r="I6642" s="643"/>
      <c r="J6642" s="643" t="s">
        <v>14980</v>
      </c>
      <c r="K6642" s="643" t="s">
        <v>14873</v>
      </c>
      <c r="L6642" s="646" t="s">
        <v>15145</v>
      </c>
    </row>
    <row r="6643" spans="1:12" ht="17.100000000000001" customHeight="1">
      <c r="A6643" s="645"/>
      <c r="B6643" s="643"/>
      <c r="C6643" s="643"/>
      <c r="D6643" s="643"/>
      <c r="E6643" s="643"/>
      <c r="F6643" s="643"/>
      <c r="G6643" s="643"/>
      <c r="H6643" s="643"/>
      <c r="I6643" s="643"/>
      <c r="J6643" s="643" t="s">
        <v>14978</v>
      </c>
      <c r="K6643" s="643"/>
      <c r="L6643" s="646" t="s">
        <v>15144</v>
      </c>
    </row>
    <row r="6644" spans="1:12" ht="30" customHeight="1">
      <c r="A6644" s="647"/>
      <c r="B6644" s="644"/>
      <c r="C6644" s="644"/>
      <c r="D6644" s="644"/>
      <c r="E6644" s="644"/>
      <c r="F6644" s="644"/>
      <c r="G6644" s="644"/>
      <c r="H6644" s="644"/>
      <c r="I6644" s="644"/>
      <c r="J6644" s="644"/>
      <c r="K6644" s="644"/>
      <c r="L6644" s="648"/>
    </row>
    <row r="6645" spans="1:12" ht="24" customHeight="1">
      <c r="A6645" s="662" t="s">
        <v>15143</v>
      </c>
      <c r="B6645" s="657" t="s">
        <v>14380</v>
      </c>
      <c r="C6645" s="656" t="s">
        <v>7</v>
      </c>
      <c r="D6645" s="656" t="s">
        <v>4457</v>
      </c>
      <c r="E6645" s="658" t="s">
        <v>49</v>
      </c>
      <c r="F6645" s="657"/>
      <c r="G6645" s="657"/>
      <c r="H6645" s="657"/>
      <c r="I6645" s="657"/>
      <c r="J6645" s="657"/>
      <c r="K6645" s="657"/>
      <c r="L6645" s="663"/>
    </row>
    <row r="6646" spans="1:12">
      <c r="A6646" s="827" t="s">
        <v>14098</v>
      </c>
      <c r="B6646" s="828"/>
      <c r="C6646" s="828"/>
      <c r="D6646" s="828"/>
      <c r="E6646" s="828"/>
      <c r="F6646" s="828"/>
      <c r="G6646" s="828"/>
      <c r="H6646" s="828"/>
      <c r="I6646" s="641"/>
      <c r="J6646" s="641"/>
      <c r="K6646" s="641"/>
      <c r="L6646" s="642"/>
    </row>
    <row r="6647" spans="1:12" ht="17.100000000000001" customHeight="1">
      <c r="A6647" s="640" t="s">
        <v>14994</v>
      </c>
      <c r="B6647" s="643" t="s">
        <v>14089</v>
      </c>
      <c r="C6647" s="641" t="s">
        <v>14088</v>
      </c>
      <c r="D6647" s="641" t="s">
        <v>14087</v>
      </c>
      <c r="E6647" s="644" t="s">
        <v>14085</v>
      </c>
      <c r="F6647" s="829" t="s">
        <v>14083</v>
      </c>
      <c r="G6647" s="829"/>
      <c r="H6647" s="829" t="s">
        <v>14993</v>
      </c>
      <c r="I6647" s="829"/>
      <c r="J6647" s="829" t="s">
        <v>14082</v>
      </c>
      <c r="K6647" s="829"/>
      <c r="L6647" s="830"/>
    </row>
    <row r="6648" spans="1:12" ht="24" customHeight="1">
      <c r="A6648" s="664" t="s">
        <v>14073</v>
      </c>
      <c r="B6648" s="660" t="s">
        <v>14281</v>
      </c>
      <c r="C6648" s="659" t="s">
        <v>7</v>
      </c>
      <c r="D6648" s="659" t="s">
        <v>11562</v>
      </c>
      <c r="E6648" s="661" t="s">
        <v>26</v>
      </c>
      <c r="F6648" s="831" t="s">
        <v>15044</v>
      </c>
      <c r="G6648" s="831"/>
      <c r="H6648" s="831">
        <v>0.19937849999999999</v>
      </c>
      <c r="I6648" s="831"/>
      <c r="J6648" s="832">
        <v>0.18540000000000001</v>
      </c>
      <c r="K6648" s="832"/>
      <c r="L6648" s="833"/>
    </row>
    <row r="6649" spans="1:12" ht="24" customHeight="1">
      <c r="A6649" s="664" t="s">
        <v>14073</v>
      </c>
      <c r="B6649" s="660" t="s">
        <v>14280</v>
      </c>
      <c r="C6649" s="659" t="s">
        <v>7</v>
      </c>
      <c r="D6649" s="659" t="s">
        <v>11588</v>
      </c>
      <c r="E6649" s="661" t="s">
        <v>26</v>
      </c>
      <c r="F6649" s="831" t="s">
        <v>15043</v>
      </c>
      <c r="G6649" s="831"/>
      <c r="H6649" s="831">
        <v>0.19937849999999999</v>
      </c>
      <c r="I6649" s="831"/>
      <c r="J6649" s="832">
        <v>0.10970000000000001</v>
      </c>
      <c r="K6649" s="832"/>
      <c r="L6649" s="833"/>
    </row>
    <row r="6650" spans="1:12" ht="24" customHeight="1">
      <c r="A6650" s="664" t="s">
        <v>14073</v>
      </c>
      <c r="B6650" s="660" t="s">
        <v>14146</v>
      </c>
      <c r="C6650" s="659" t="s">
        <v>7</v>
      </c>
      <c r="D6650" s="659" t="s">
        <v>11575</v>
      </c>
      <c r="E6650" s="661" t="s">
        <v>26</v>
      </c>
      <c r="F6650" s="831" t="s">
        <v>15058</v>
      </c>
      <c r="G6650" s="831"/>
      <c r="H6650" s="831">
        <v>0.19937849999999999</v>
      </c>
      <c r="I6650" s="831"/>
      <c r="J6650" s="832">
        <v>0.2034</v>
      </c>
      <c r="K6650" s="832"/>
      <c r="L6650" s="833"/>
    </row>
    <row r="6651" spans="1:12" ht="24" customHeight="1">
      <c r="A6651" s="664" t="s">
        <v>14073</v>
      </c>
      <c r="B6651" s="660" t="s">
        <v>14145</v>
      </c>
      <c r="C6651" s="659" t="s">
        <v>7</v>
      </c>
      <c r="D6651" s="659" t="s">
        <v>11601</v>
      </c>
      <c r="E6651" s="661" t="s">
        <v>26</v>
      </c>
      <c r="F6651" s="831" t="s">
        <v>15057</v>
      </c>
      <c r="G6651" s="831"/>
      <c r="H6651" s="831">
        <v>0.19937849999999999</v>
      </c>
      <c r="I6651" s="831"/>
      <c r="J6651" s="832">
        <v>7.5800000000000006E-2</v>
      </c>
      <c r="K6651" s="832"/>
      <c r="L6651" s="833"/>
    </row>
    <row r="6652" spans="1:12" ht="17.100000000000001" customHeight="1">
      <c r="A6652" s="645"/>
      <c r="B6652" s="643"/>
      <c r="C6652" s="643"/>
      <c r="D6652" s="643"/>
      <c r="E6652" s="643"/>
      <c r="F6652" s="643"/>
      <c r="G6652" s="643"/>
      <c r="H6652" s="643"/>
      <c r="I6652" s="643"/>
      <c r="J6652" s="643" t="s">
        <v>14990</v>
      </c>
      <c r="K6652" s="643"/>
      <c r="L6652" s="646" t="s">
        <v>15029</v>
      </c>
    </row>
    <row r="6653" spans="1:12">
      <c r="A6653" s="827" t="s">
        <v>14092</v>
      </c>
      <c r="B6653" s="828"/>
      <c r="C6653" s="828"/>
      <c r="D6653" s="828"/>
      <c r="E6653" s="828"/>
      <c r="F6653" s="828"/>
      <c r="G6653" s="828"/>
      <c r="H6653" s="828"/>
      <c r="I6653" s="641"/>
      <c r="J6653" s="641"/>
      <c r="K6653" s="641"/>
      <c r="L6653" s="642"/>
    </row>
    <row r="6654" spans="1:12" ht="17.100000000000001" customHeight="1">
      <c r="A6654" s="640" t="s">
        <v>14994</v>
      </c>
      <c r="B6654" s="643" t="s">
        <v>14089</v>
      </c>
      <c r="C6654" s="641" t="s">
        <v>14088</v>
      </c>
      <c r="D6654" s="641" t="s">
        <v>14087</v>
      </c>
      <c r="E6654" s="644" t="s">
        <v>14085</v>
      </c>
      <c r="F6654" s="829" t="s">
        <v>14083</v>
      </c>
      <c r="G6654" s="829"/>
      <c r="H6654" s="829" t="s">
        <v>14993</v>
      </c>
      <c r="I6654" s="829"/>
      <c r="J6654" s="829" t="s">
        <v>14082</v>
      </c>
      <c r="K6654" s="829"/>
      <c r="L6654" s="830"/>
    </row>
    <row r="6655" spans="1:12" ht="24" customHeight="1">
      <c r="A6655" s="664" t="s">
        <v>14073</v>
      </c>
      <c r="B6655" s="660" t="s">
        <v>14282</v>
      </c>
      <c r="C6655" s="659" t="s">
        <v>7</v>
      </c>
      <c r="D6655" s="659" t="s">
        <v>6139</v>
      </c>
      <c r="E6655" s="661" t="s">
        <v>26</v>
      </c>
      <c r="F6655" s="831" t="s">
        <v>15040</v>
      </c>
      <c r="G6655" s="831"/>
      <c r="H6655" s="831">
        <v>0.2044436</v>
      </c>
      <c r="I6655" s="831"/>
      <c r="J6655" s="832">
        <v>1.4699</v>
      </c>
      <c r="K6655" s="832"/>
      <c r="L6655" s="833"/>
    </row>
    <row r="6656" spans="1:12" ht="24" customHeight="1">
      <c r="A6656" s="664" t="s">
        <v>14073</v>
      </c>
      <c r="B6656" s="660" t="s">
        <v>14144</v>
      </c>
      <c r="C6656" s="659" t="s">
        <v>7</v>
      </c>
      <c r="D6656" s="659" t="s">
        <v>10168</v>
      </c>
      <c r="E6656" s="661" t="s">
        <v>26</v>
      </c>
      <c r="F6656" s="831" t="s">
        <v>15055</v>
      </c>
      <c r="G6656" s="831"/>
      <c r="H6656" s="831">
        <v>0.2022311</v>
      </c>
      <c r="I6656" s="831"/>
      <c r="J6656" s="832">
        <v>1.0455000000000001</v>
      </c>
      <c r="K6656" s="832"/>
      <c r="L6656" s="833"/>
    </row>
    <row r="6657" spans="1:12" ht="17.100000000000001" customHeight="1">
      <c r="A6657" s="645"/>
      <c r="B6657" s="643"/>
      <c r="C6657" s="643"/>
      <c r="D6657" s="643"/>
      <c r="E6657" s="643"/>
      <c r="F6657" s="643"/>
      <c r="G6657" s="643"/>
      <c r="H6657" s="643"/>
      <c r="I6657" s="643"/>
      <c r="J6657" s="643" t="s">
        <v>14990</v>
      </c>
      <c r="K6657" s="643"/>
      <c r="L6657" s="646" t="s">
        <v>15142</v>
      </c>
    </row>
    <row r="6658" spans="1:12">
      <c r="A6658" s="827" t="s">
        <v>14071</v>
      </c>
      <c r="B6658" s="828"/>
      <c r="C6658" s="828"/>
      <c r="D6658" s="828"/>
      <c r="E6658" s="828"/>
      <c r="F6658" s="828"/>
      <c r="G6658" s="828"/>
      <c r="H6658" s="828"/>
      <c r="I6658" s="641"/>
      <c r="J6658" s="641"/>
      <c r="K6658" s="641"/>
      <c r="L6658" s="642"/>
    </row>
    <row r="6659" spans="1:12" ht="17.100000000000001" customHeight="1">
      <c r="A6659" s="640" t="s">
        <v>14994</v>
      </c>
      <c r="B6659" s="643" t="s">
        <v>14089</v>
      </c>
      <c r="C6659" s="641" t="s">
        <v>14088</v>
      </c>
      <c r="D6659" s="641" t="s">
        <v>14087</v>
      </c>
      <c r="E6659" s="644" t="s">
        <v>14085</v>
      </c>
      <c r="F6659" s="829" t="s">
        <v>14083</v>
      </c>
      <c r="G6659" s="829"/>
      <c r="H6659" s="829" t="s">
        <v>14993</v>
      </c>
      <c r="I6659" s="829"/>
      <c r="J6659" s="829" t="s">
        <v>14082</v>
      </c>
      <c r="K6659" s="829"/>
      <c r="L6659" s="830"/>
    </row>
    <row r="6660" spans="1:12" ht="24" customHeight="1">
      <c r="A6660" s="664" t="s">
        <v>14073</v>
      </c>
      <c r="B6660" s="660" t="s">
        <v>14379</v>
      </c>
      <c r="C6660" s="659" t="s">
        <v>7</v>
      </c>
      <c r="D6660" s="659" t="s">
        <v>6363</v>
      </c>
      <c r="E6660" s="661" t="s">
        <v>49</v>
      </c>
      <c r="F6660" s="831" t="s">
        <v>15141</v>
      </c>
      <c r="G6660" s="831"/>
      <c r="H6660" s="831">
        <v>1</v>
      </c>
      <c r="I6660" s="831"/>
      <c r="J6660" s="832">
        <v>20</v>
      </c>
      <c r="K6660" s="832"/>
      <c r="L6660" s="833"/>
    </row>
    <row r="6661" spans="1:12" ht="17.100000000000001" customHeight="1">
      <c r="A6661" s="645"/>
      <c r="B6661" s="643"/>
      <c r="C6661" s="643"/>
      <c r="D6661" s="643"/>
      <c r="E6661" s="643"/>
      <c r="F6661" s="643"/>
      <c r="G6661" s="643"/>
      <c r="H6661" s="643"/>
      <c r="I6661" s="643"/>
      <c r="J6661" s="643" t="s">
        <v>14990</v>
      </c>
      <c r="K6661" s="643"/>
      <c r="L6661" s="646" t="s">
        <v>15141</v>
      </c>
    </row>
    <row r="6662" spans="1:12">
      <c r="A6662" s="827" t="s">
        <v>14094</v>
      </c>
      <c r="B6662" s="828"/>
      <c r="C6662" s="828"/>
      <c r="D6662" s="828"/>
      <c r="E6662" s="828"/>
      <c r="F6662" s="828"/>
      <c r="G6662" s="828"/>
      <c r="H6662" s="828"/>
      <c r="I6662" s="641"/>
      <c r="J6662" s="641"/>
      <c r="K6662" s="641"/>
      <c r="L6662" s="642"/>
    </row>
    <row r="6663" spans="1:12" ht="17.100000000000001" customHeight="1">
      <c r="A6663" s="640" t="s">
        <v>14994</v>
      </c>
      <c r="B6663" s="643" t="s">
        <v>14089</v>
      </c>
      <c r="C6663" s="641" t="s">
        <v>14088</v>
      </c>
      <c r="D6663" s="641" t="s">
        <v>14087</v>
      </c>
      <c r="E6663" s="644" t="s">
        <v>14085</v>
      </c>
      <c r="F6663" s="829" t="s">
        <v>14083</v>
      </c>
      <c r="G6663" s="829"/>
      <c r="H6663" s="829" t="s">
        <v>14993</v>
      </c>
      <c r="I6663" s="829"/>
      <c r="J6663" s="829" t="s">
        <v>14082</v>
      </c>
      <c r="K6663" s="829"/>
      <c r="L6663" s="830"/>
    </row>
    <row r="6664" spans="1:12" ht="24" customHeight="1">
      <c r="A6664" s="664" t="s">
        <v>14073</v>
      </c>
      <c r="B6664" s="660" t="s">
        <v>14095</v>
      </c>
      <c r="C6664" s="659" t="s">
        <v>7</v>
      </c>
      <c r="D6664" s="659" t="s">
        <v>11736</v>
      </c>
      <c r="E6664" s="661" t="s">
        <v>26</v>
      </c>
      <c r="F6664" s="831" t="s">
        <v>14996</v>
      </c>
      <c r="G6664" s="831"/>
      <c r="H6664" s="831">
        <v>0.39875699999999997</v>
      </c>
      <c r="I6664" s="831"/>
      <c r="J6664" s="832">
        <v>0.28310000000000002</v>
      </c>
      <c r="K6664" s="832"/>
      <c r="L6664" s="833"/>
    </row>
    <row r="6665" spans="1:12" ht="17.100000000000001" customHeight="1">
      <c r="A6665" s="645"/>
      <c r="B6665" s="643"/>
      <c r="C6665" s="643"/>
      <c r="D6665" s="643"/>
      <c r="E6665" s="643"/>
      <c r="F6665" s="643"/>
      <c r="G6665" s="643"/>
      <c r="H6665" s="643"/>
      <c r="I6665" s="643"/>
      <c r="J6665" s="643" t="s">
        <v>14990</v>
      </c>
      <c r="K6665" s="643"/>
      <c r="L6665" s="646" t="s">
        <v>15131</v>
      </c>
    </row>
    <row r="6666" spans="1:12">
      <c r="A6666" s="827" t="s">
        <v>14096</v>
      </c>
      <c r="B6666" s="828"/>
      <c r="C6666" s="828"/>
      <c r="D6666" s="828"/>
      <c r="E6666" s="828"/>
      <c r="F6666" s="828"/>
      <c r="G6666" s="828"/>
      <c r="H6666" s="828"/>
      <c r="I6666" s="641"/>
      <c r="J6666" s="641"/>
      <c r="K6666" s="641"/>
      <c r="L6666" s="642"/>
    </row>
    <row r="6667" spans="1:12" ht="17.100000000000001" customHeight="1">
      <c r="A6667" s="640" t="s">
        <v>14994</v>
      </c>
      <c r="B6667" s="643" t="s">
        <v>14089</v>
      </c>
      <c r="C6667" s="641" t="s">
        <v>14088</v>
      </c>
      <c r="D6667" s="641" t="s">
        <v>14087</v>
      </c>
      <c r="E6667" s="644" t="s">
        <v>14085</v>
      </c>
      <c r="F6667" s="829" t="s">
        <v>14083</v>
      </c>
      <c r="G6667" s="829"/>
      <c r="H6667" s="829" t="s">
        <v>14993</v>
      </c>
      <c r="I6667" s="829"/>
      <c r="J6667" s="829" t="s">
        <v>14082</v>
      </c>
      <c r="K6667" s="829"/>
      <c r="L6667" s="830"/>
    </row>
    <row r="6668" spans="1:12" ht="24" customHeight="1">
      <c r="A6668" s="664" t="s">
        <v>14073</v>
      </c>
      <c r="B6668" s="660" t="s">
        <v>14097</v>
      </c>
      <c r="C6668" s="659" t="s">
        <v>7</v>
      </c>
      <c r="D6668" s="659" t="s">
        <v>11676</v>
      </c>
      <c r="E6668" s="661" t="s">
        <v>26</v>
      </c>
      <c r="F6668" s="831" t="s">
        <v>14995</v>
      </c>
      <c r="G6668" s="831"/>
      <c r="H6668" s="831">
        <v>0.39875699999999997</v>
      </c>
      <c r="I6668" s="831"/>
      <c r="J6668" s="832">
        <v>2.7900000000000001E-2</v>
      </c>
      <c r="K6668" s="832"/>
      <c r="L6668" s="833"/>
    </row>
    <row r="6669" spans="1:12" ht="17.100000000000001" customHeight="1">
      <c r="A6669" s="645"/>
      <c r="B6669" s="643"/>
      <c r="C6669" s="643"/>
      <c r="D6669" s="643"/>
      <c r="E6669" s="643"/>
      <c r="F6669" s="643"/>
      <c r="G6669" s="643"/>
      <c r="H6669" s="643"/>
      <c r="I6669" s="643"/>
      <c r="J6669" s="643" t="s">
        <v>14990</v>
      </c>
      <c r="K6669" s="643"/>
      <c r="L6669" s="646" t="s">
        <v>15083</v>
      </c>
    </row>
    <row r="6670" spans="1:12">
      <c r="A6670" s="827" t="s">
        <v>14100</v>
      </c>
      <c r="B6670" s="828"/>
      <c r="C6670" s="828"/>
      <c r="D6670" s="828"/>
      <c r="E6670" s="828"/>
      <c r="F6670" s="828"/>
      <c r="G6670" s="828"/>
      <c r="H6670" s="828"/>
      <c r="I6670" s="641"/>
      <c r="J6670" s="641"/>
      <c r="K6670" s="641"/>
      <c r="L6670" s="642"/>
    </row>
    <row r="6671" spans="1:12" ht="17.100000000000001" customHeight="1">
      <c r="A6671" s="640" t="s">
        <v>14994</v>
      </c>
      <c r="B6671" s="643" t="s">
        <v>14089</v>
      </c>
      <c r="C6671" s="641" t="s">
        <v>14088</v>
      </c>
      <c r="D6671" s="641" t="s">
        <v>14087</v>
      </c>
      <c r="E6671" s="644" t="s">
        <v>14085</v>
      </c>
      <c r="F6671" s="829" t="s">
        <v>14083</v>
      </c>
      <c r="G6671" s="829"/>
      <c r="H6671" s="829" t="s">
        <v>14993</v>
      </c>
      <c r="I6671" s="829"/>
      <c r="J6671" s="829" t="s">
        <v>14082</v>
      </c>
      <c r="K6671" s="829"/>
      <c r="L6671" s="830"/>
    </row>
    <row r="6672" spans="1:12" ht="24" customHeight="1">
      <c r="A6672" s="664" t="s">
        <v>14073</v>
      </c>
      <c r="B6672" s="660" t="s">
        <v>14103</v>
      </c>
      <c r="C6672" s="659" t="s">
        <v>7</v>
      </c>
      <c r="D6672" s="659" t="s">
        <v>11501</v>
      </c>
      <c r="E6672" s="661" t="s">
        <v>26</v>
      </c>
      <c r="F6672" s="831" t="s">
        <v>14992</v>
      </c>
      <c r="G6672" s="831"/>
      <c r="H6672" s="831">
        <v>0.39875699999999997</v>
      </c>
      <c r="I6672" s="831"/>
      <c r="J6672" s="832">
        <v>0.87729999999999997</v>
      </c>
      <c r="K6672" s="832"/>
      <c r="L6672" s="833"/>
    </row>
    <row r="6673" spans="1:12" ht="24" customHeight="1">
      <c r="A6673" s="664" t="s">
        <v>14073</v>
      </c>
      <c r="B6673" s="660" t="s">
        <v>14101</v>
      </c>
      <c r="C6673" s="659" t="s">
        <v>7</v>
      </c>
      <c r="D6673" s="659" t="s">
        <v>11582</v>
      </c>
      <c r="E6673" s="661" t="s">
        <v>26</v>
      </c>
      <c r="F6673" s="831" t="s">
        <v>14991</v>
      </c>
      <c r="G6673" s="831"/>
      <c r="H6673" s="831">
        <v>0.39875699999999997</v>
      </c>
      <c r="I6673" s="831"/>
      <c r="J6673" s="832">
        <v>0.1396</v>
      </c>
      <c r="K6673" s="832"/>
      <c r="L6673" s="833"/>
    </row>
    <row r="6674" spans="1:12" ht="17.100000000000001" customHeight="1">
      <c r="A6674" s="645"/>
      <c r="B6674" s="643"/>
      <c r="C6674" s="643"/>
      <c r="D6674" s="643"/>
      <c r="E6674" s="643"/>
      <c r="F6674" s="643"/>
      <c r="G6674" s="643"/>
      <c r="H6674" s="643"/>
      <c r="I6674" s="643"/>
      <c r="J6674" s="643" t="s">
        <v>14990</v>
      </c>
      <c r="K6674" s="643"/>
      <c r="L6674" s="646" t="s">
        <v>15058</v>
      </c>
    </row>
    <row r="6675" spans="1:12" ht="17.100000000000001" customHeight="1">
      <c r="A6675" s="640" t="s">
        <v>14988</v>
      </c>
      <c r="B6675" s="641"/>
      <c r="C6675" s="641"/>
      <c r="D6675" s="641"/>
      <c r="E6675" s="641"/>
      <c r="F6675" s="641"/>
      <c r="G6675" s="641"/>
      <c r="H6675" s="641"/>
      <c r="I6675" s="641"/>
      <c r="J6675" s="641"/>
      <c r="K6675" s="641"/>
      <c r="L6675" s="642"/>
    </row>
    <row r="6676" spans="1:12" ht="17.100000000000001" customHeight="1">
      <c r="A6676" s="645"/>
      <c r="B6676" s="643"/>
      <c r="C6676" s="643"/>
      <c r="D6676" s="643"/>
      <c r="E6676" s="643"/>
      <c r="F6676" s="643"/>
      <c r="G6676" s="643"/>
      <c r="H6676" s="643"/>
      <c r="I6676" s="643"/>
      <c r="J6676" s="643" t="s">
        <v>14987</v>
      </c>
      <c r="K6676" s="643"/>
      <c r="L6676" s="646" t="s">
        <v>15140</v>
      </c>
    </row>
    <row r="6677" spans="1:12" ht="17.100000000000001" customHeight="1">
      <c r="A6677" s="645"/>
      <c r="B6677" s="643"/>
      <c r="C6677" s="643"/>
      <c r="D6677" s="643"/>
      <c r="E6677" s="643"/>
      <c r="F6677" s="643"/>
      <c r="G6677" s="643"/>
      <c r="H6677" s="643"/>
      <c r="I6677" s="643"/>
      <c r="J6677" s="643" t="s">
        <v>14985</v>
      </c>
      <c r="K6677" s="643" t="s">
        <v>14984</v>
      </c>
      <c r="L6677" s="646" t="s">
        <v>15139</v>
      </c>
    </row>
    <row r="6678" spans="1:12" ht="17.100000000000001" customHeight="1">
      <c r="A6678" s="645"/>
      <c r="B6678" s="643"/>
      <c r="C6678" s="643"/>
      <c r="D6678" s="643"/>
      <c r="E6678" s="643"/>
      <c r="F6678" s="643"/>
      <c r="G6678" s="643"/>
      <c r="H6678" s="643"/>
      <c r="I6678" s="643"/>
      <c r="J6678" s="643" t="s">
        <v>14982</v>
      </c>
      <c r="K6678" s="643"/>
      <c r="L6678" s="646" t="s">
        <v>15138</v>
      </c>
    </row>
    <row r="6679" spans="1:12" ht="17.100000000000001" customHeight="1">
      <c r="A6679" s="645"/>
      <c r="B6679" s="643"/>
      <c r="C6679" s="643"/>
      <c r="D6679" s="643"/>
      <c r="E6679" s="643"/>
      <c r="F6679" s="643"/>
      <c r="G6679" s="643"/>
      <c r="H6679" s="643"/>
      <c r="I6679" s="643"/>
      <c r="J6679" s="643" t="s">
        <v>14980</v>
      </c>
      <c r="K6679" s="643" t="s">
        <v>14873</v>
      </c>
      <c r="L6679" s="646" t="s">
        <v>15137</v>
      </c>
    </row>
    <row r="6680" spans="1:12" ht="17.100000000000001" customHeight="1">
      <c r="A6680" s="645"/>
      <c r="B6680" s="643"/>
      <c r="C6680" s="643"/>
      <c r="D6680" s="643"/>
      <c r="E6680" s="643"/>
      <c r="F6680" s="643"/>
      <c r="G6680" s="643"/>
      <c r="H6680" s="643"/>
      <c r="I6680" s="643"/>
      <c r="J6680" s="643" t="s">
        <v>14978</v>
      </c>
      <c r="K6680" s="643"/>
      <c r="L6680" s="646" t="s">
        <v>15136</v>
      </c>
    </row>
    <row r="6681" spans="1:12" ht="30" customHeight="1">
      <c r="A6681" s="647"/>
      <c r="B6681" s="644"/>
      <c r="C6681" s="644"/>
      <c r="D6681" s="644"/>
      <c r="E6681" s="644"/>
      <c r="F6681" s="644"/>
      <c r="G6681" s="644"/>
      <c r="H6681" s="644"/>
      <c r="I6681" s="644"/>
      <c r="J6681" s="644"/>
      <c r="K6681" s="644"/>
      <c r="L6681" s="648"/>
    </row>
    <row r="6682" spans="1:12" ht="24" customHeight="1">
      <c r="A6682" s="662" t="s">
        <v>15135</v>
      </c>
      <c r="B6682" s="657" t="s">
        <v>14457</v>
      </c>
      <c r="C6682" s="656" t="s">
        <v>7</v>
      </c>
      <c r="D6682" s="656" t="s">
        <v>10137</v>
      </c>
      <c r="E6682" s="658" t="s">
        <v>14118</v>
      </c>
      <c r="F6682" s="657"/>
      <c r="G6682" s="657"/>
      <c r="H6682" s="657"/>
      <c r="I6682" s="657"/>
      <c r="J6682" s="657"/>
      <c r="K6682" s="657"/>
      <c r="L6682" s="663"/>
    </row>
    <row r="6683" spans="1:12">
      <c r="A6683" s="827" t="s">
        <v>14098</v>
      </c>
      <c r="B6683" s="828"/>
      <c r="C6683" s="828"/>
      <c r="D6683" s="828"/>
      <c r="E6683" s="828"/>
      <c r="F6683" s="828"/>
      <c r="G6683" s="828"/>
      <c r="H6683" s="828"/>
      <c r="I6683" s="641"/>
      <c r="J6683" s="641"/>
      <c r="K6683" s="641"/>
      <c r="L6683" s="642"/>
    </row>
    <row r="6684" spans="1:12" ht="17.100000000000001" customHeight="1">
      <c r="A6684" s="640" t="s">
        <v>14994</v>
      </c>
      <c r="B6684" s="643" t="s">
        <v>14089</v>
      </c>
      <c r="C6684" s="641" t="s">
        <v>14088</v>
      </c>
      <c r="D6684" s="641" t="s">
        <v>14087</v>
      </c>
      <c r="E6684" s="644" t="s">
        <v>14085</v>
      </c>
      <c r="F6684" s="829" t="s">
        <v>14083</v>
      </c>
      <c r="G6684" s="829"/>
      <c r="H6684" s="829" t="s">
        <v>14993</v>
      </c>
      <c r="I6684" s="829"/>
      <c r="J6684" s="829" t="s">
        <v>14082</v>
      </c>
      <c r="K6684" s="829"/>
      <c r="L6684" s="830"/>
    </row>
    <row r="6685" spans="1:12" ht="24" customHeight="1">
      <c r="A6685" s="664" t="s">
        <v>14073</v>
      </c>
      <c r="B6685" s="660" t="s">
        <v>14146</v>
      </c>
      <c r="C6685" s="659" t="s">
        <v>7</v>
      </c>
      <c r="D6685" s="659" t="s">
        <v>11575</v>
      </c>
      <c r="E6685" s="661" t="s">
        <v>26</v>
      </c>
      <c r="F6685" s="831" t="s">
        <v>15058</v>
      </c>
      <c r="G6685" s="831"/>
      <c r="H6685" s="831">
        <v>3.9493431999999999</v>
      </c>
      <c r="I6685" s="831"/>
      <c r="J6685" s="832">
        <v>4.0282999999999998</v>
      </c>
      <c r="K6685" s="832"/>
      <c r="L6685" s="833"/>
    </row>
    <row r="6686" spans="1:12" ht="24" customHeight="1">
      <c r="A6686" s="664" t="s">
        <v>14073</v>
      </c>
      <c r="B6686" s="660" t="s">
        <v>14145</v>
      </c>
      <c r="C6686" s="659" t="s">
        <v>7</v>
      </c>
      <c r="D6686" s="659" t="s">
        <v>11601</v>
      </c>
      <c r="E6686" s="661" t="s">
        <v>26</v>
      </c>
      <c r="F6686" s="831" t="s">
        <v>15057</v>
      </c>
      <c r="G6686" s="831"/>
      <c r="H6686" s="831">
        <v>3.9493431999999999</v>
      </c>
      <c r="I6686" s="831"/>
      <c r="J6686" s="832">
        <v>1.5007999999999999</v>
      </c>
      <c r="K6686" s="832"/>
      <c r="L6686" s="833"/>
    </row>
    <row r="6687" spans="1:12" ht="17.100000000000001" customHeight="1">
      <c r="A6687" s="645"/>
      <c r="B6687" s="643"/>
      <c r="C6687" s="643"/>
      <c r="D6687" s="643"/>
      <c r="E6687" s="643"/>
      <c r="F6687" s="643"/>
      <c r="G6687" s="643"/>
      <c r="H6687" s="643"/>
      <c r="I6687" s="643"/>
      <c r="J6687" s="643" t="s">
        <v>14990</v>
      </c>
      <c r="K6687" s="643"/>
      <c r="L6687" s="646" t="s">
        <v>15134</v>
      </c>
    </row>
    <row r="6688" spans="1:12">
      <c r="A6688" s="827" t="s">
        <v>14092</v>
      </c>
      <c r="B6688" s="828"/>
      <c r="C6688" s="828"/>
      <c r="D6688" s="828"/>
      <c r="E6688" s="828"/>
      <c r="F6688" s="828"/>
      <c r="G6688" s="828"/>
      <c r="H6688" s="828"/>
      <c r="I6688" s="641"/>
      <c r="J6688" s="641"/>
      <c r="K6688" s="641"/>
      <c r="L6688" s="642"/>
    </row>
    <row r="6689" spans="1:12" ht="17.100000000000001" customHeight="1">
      <c r="A6689" s="640" t="s">
        <v>14994</v>
      </c>
      <c r="B6689" s="643" t="s">
        <v>14089</v>
      </c>
      <c r="C6689" s="641" t="s">
        <v>14088</v>
      </c>
      <c r="D6689" s="641" t="s">
        <v>14087</v>
      </c>
      <c r="E6689" s="644" t="s">
        <v>14085</v>
      </c>
      <c r="F6689" s="829" t="s">
        <v>14083</v>
      </c>
      <c r="G6689" s="829"/>
      <c r="H6689" s="829" t="s">
        <v>14993</v>
      </c>
      <c r="I6689" s="829"/>
      <c r="J6689" s="829" t="s">
        <v>14082</v>
      </c>
      <c r="K6689" s="829"/>
      <c r="L6689" s="830"/>
    </row>
    <row r="6690" spans="1:12" ht="24" customHeight="1">
      <c r="A6690" s="664" t="s">
        <v>14073</v>
      </c>
      <c r="B6690" s="660" t="s">
        <v>14144</v>
      </c>
      <c r="C6690" s="659" t="s">
        <v>7</v>
      </c>
      <c r="D6690" s="659" t="s">
        <v>10168</v>
      </c>
      <c r="E6690" s="661" t="s">
        <v>26</v>
      </c>
      <c r="F6690" s="831" t="s">
        <v>15055</v>
      </c>
      <c r="G6690" s="831"/>
      <c r="H6690" s="831">
        <v>4.0069768000000003</v>
      </c>
      <c r="I6690" s="831"/>
      <c r="J6690" s="832">
        <v>20.716100000000001</v>
      </c>
      <c r="K6690" s="832"/>
      <c r="L6690" s="833"/>
    </row>
    <row r="6691" spans="1:12" ht="17.100000000000001" customHeight="1">
      <c r="A6691" s="645"/>
      <c r="B6691" s="643"/>
      <c r="C6691" s="643"/>
      <c r="D6691" s="643"/>
      <c r="E6691" s="643"/>
      <c r="F6691" s="643"/>
      <c r="G6691" s="643"/>
      <c r="H6691" s="643"/>
      <c r="I6691" s="643"/>
      <c r="J6691" s="643" t="s">
        <v>14990</v>
      </c>
      <c r="K6691" s="643"/>
      <c r="L6691" s="646" t="s">
        <v>15133</v>
      </c>
    </row>
    <row r="6692" spans="1:12">
      <c r="A6692" s="827" t="s">
        <v>14094</v>
      </c>
      <c r="B6692" s="828"/>
      <c r="C6692" s="828"/>
      <c r="D6692" s="828"/>
      <c r="E6692" s="828"/>
      <c r="F6692" s="828"/>
      <c r="G6692" s="828"/>
      <c r="H6692" s="828"/>
      <c r="I6692" s="641"/>
      <c r="J6692" s="641"/>
      <c r="K6692" s="641"/>
      <c r="L6692" s="642"/>
    </row>
    <row r="6693" spans="1:12" ht="17.100000000000001" customHeight="1">
      <c r="A6693" s="640" t="s">
        <v>14994</v>
      </c>
      <c r="B6693" s="643" t="s">
        <v>14089</v>
      </c>
      <c r="C6693" s="641" t="s">
        <v>14088</v>
      </c>
      <c r="D6693" s="641" t="s">
        <v>14087</v>
      </c>
      <c r="E6693" s="644" t="s">
        <v>14085</v>
      </c>
      <c r="F6693" s="829" t="s">
        <v>14083</v>
      </c>
      <c r="G6693" s="829"/>
      <c r="H6693" s="829" t="s">
        <v>14993</v>
      </c>
      <c r="I6693" s="829"/>
      <c r="J6693" s="829" t="s">
        <v>14082</v>
      </c>
      <c r="K6693" s="829"/>
      <c r="L6693" s="830"/>
    </row>
    <row r="6694" spans="1:12" ht="24" customHeight="1">
      <c r="A6694" s="664" t="s">
        <v>14073</v>
      </c>
      <c r="B6694" s="660" t="s">
        <v>14095</v>
      </c>
      <c r="C6694" s="659" t="s">
        <v>7</v>
      </c>
      <c r="D6694" s="659" t="s">
        <v>11736</v>
      </c>
      <c r="E6694" s="661" t="s">
        <v>26</v>
      </c>
      <c r="F6694" s="831" t="s">
        <v>14996</v>
      </c>
      <c r="G6694" s="831"/>
      <c r="H6694" s="831">
        <v>3.9493431999999999</v>
      </c>
      <c r="I6694" s="831"/>
      <c r="J6694" s="832">
        <v>2.8039999999999998</v>
      </c>
      <c r="K6694" s="832"/>
      <c r="L6694" s="833"/>
    </row>
    <row r="6695" spans="1:12" ht="17.100000000000001" customHeight="1">
      <c r="A6695" s="645"/>
      <c r="B6695" s="643"/>
      <c r="C6695" s="643"/>
      <c r="D6695" s="643"/>
      <c r="E6695" s="643"/>
      <c r="F6695" s="643"/>
      <c r="G6695" s="643"/>
      <c r="H6695" s="643"/>
      <c r="I6695" s="643"/>
      <c r="J6695" s="643" t="s">
        <v>14990</v>
      </c>
      <c r="K6695" s="643"/>
      <c r="L6695" s="646" t="s">
        <v>15132</v>
      </c>
    </row>
    <row r="6696" spans="1:12">
      <c r="A6696" s="827" t="s">
        <v>14096</v>
      </c>
      <c r="B6696" s="828"/>
      <c r="C6696" s="828"/>
      <c r="D6696" s="828"/>
      <c r="E6696" s="828"/>
      <c r="F6696" s="828"/>
      <c r="G6696" s="828"/>
      <c r="H6696" s="828"/>
      <c r="I6696" s="641"/>
      <c r="J6696" s="641"/>
      <c r="K6696" s="641"/>
      <c r="L6696" s="642"/>
    </row>
    <row r="6697" spans="1:12" ht="17.100000000000001" customHeight="1">
      <c r="A6697" s="640" t="s">
        <v>14994</v>
      </c>
      <c r="B6697" s="643" t="s">
        <v>14089</v>
      </c>
      <c r="C6697" s="641" t="s">
        <v>14088</v>
      </c>
      <c r="D6697" s="641" t="s">
        <v>14087</v>
      </c>
      <c r="E6697" s="644" t="s">
        <v>14085</v>
      </c>
      <c r="F6697" s="829" t="s">
        <v>14083</v>
      </c>
      <c r="G6697" s="829"/>
      <c r="H6697" s="829" t="s">
        <v>14993</v>
      </c>
      <c r="I6697" s="829"/>
      <c r="J6697" s="829" t="s">
        <v>14082</v>
      </c>
      <c r="K6697" s="829"/>
      <c r="L6697" s="830"/>
    </row>
    <row r="6698" spans="1:12" ht="24" customHeight="1">
      <c r="A6698" s="664" t="s">
        <v>14073</v>
      </c>
      <c r="B6698" s="660" t="s">
        <v>14097</v>
      </c>
      <c r="C6698" s="659" t="s">
        <v>7</v>
      </c>
      <c r="D6698" s="659" t="s">
        <v>11676</v>
      </c>
      <c r="E6698" s="661" t="s">
        <v>26</v>
      </c>
      <c r="F6698" s="831" t="s">
        <v>14995</v>
      </c>
      <c r="G6698" s="831"/>
      <c r="H6698" s="831">
        <v>3.9493431999999999</v>
      </c>
      <c r="I6698" s="831"/>
      <c r="J6698" s="832">
        <v>0.27650000000000002</v>
      </c>
      <c r="K6698" s="832"/>
      <c r="L6698" s="833"/>
    </row>
    <row r="6699" spans="1:12" ht="17.100000000000001" customHeight="1">
      <c r="A6699" s="645"/>
      <c r="B6699" s="643"/>
      <c r="C6699" s="643"/>
      <c r="D6699" s="643"/>
      <c r="E6699" s="643"/>
      <c r="F6699" s="643"/>
      <c r="G6699" s="643"/>
      <c r="H6699" s="643"/>
      <c r="I6699" s="643"/>
      <c r="J6699" s="643" t="s">
        <v>14990</v>
      </c>
      <c r="K6699" s="643"/>
      <c r="L6699" s="646" t="s">
        <v>15131</v>
      </c>
    </row>
    <row r="6700" spans="1:12">
      <c r="A6700" s="827" t="s">
        <v>14100</v>
      </c>
      <c r="B6700" s="828"/>
      <c r="C6700" s="828"/>
      <c r="D6700" s="828"/>
      <c r="E6700" s="828"/>
      <c r="F6700" s="828"/>
      <c r="G6700" s="828"/>
      <c r="H6700" s="828"/>
      <c r="I6700" s="641"/>
      <c r="J6700" s="641"/>
      <c r="K6700" s="641"/>
      <c r="L6700" s="642"/>
    </row>
    <row r="6701" spans="1:12" ht="17.100000000000001" customHeight="1">
      <c r="A6701" s="640" t="s">
        <v>14994</v>
      </c>
      <c r="B6701" s="643" t="s">
        <v>14089</v>
      </c>
      <c r="C6701" s="641" t="s">
        <v>14088</v>
      </c>
      <c r="D6701" s="641" t="s">
        <v>14087</v>
      </c>
      <c r="E6701" s="644" t="s">
        <v>14085</v>
      </c>
      <c r="F6701" s="829" t="s">
        <v>14083</v>
      </c>
      <c r="G6701" s="829"/>
      <c r="H6701" s="829" t="s">
        <v>14993</v>
      </c>
      <c r="I6701" s="829"/>
      <c r="J6701" s="829" t="s">
        <v>14082</v>
      </c>
      <c r="K6701" s="829"/>
      <c r="L6701" s="830"/>
    </row>
    <row r="6702" spans="1:12" ht="24" customHeight="1">
      <c r="A6702" s="664" t="s">
        <v>14073</v>
      </c>
      <c r="B6702" s="660" t="s">
        <v>14103</v>
      </c>
      <c r="C6702" s="659" t="s">
        <v>7</v>
      </c>
      <c r="D6702" s="659" t="s">
        <v>11501</v>
      </c>
      <c r="E6702" s="661" t="s">
        <v>26</v>
      </c>
      <c r="F6702" s="831" t="s">
        <v>14992</v>
      </c>
      <c r="G6702" s="831"/>
      <c r="H6702" s="831">
        <v>3.9493431999999999</v>
      </c>
      <c r="I6702" s="831"/>
      <c r="J6702" s="832">
        <v>8.6885999999999992</v>
      </c>
      <c r="K6702" s="832"/>
      <c r="L6702" s="833"/>
    </row>
    <row r="6703" spans="1:12" ht="24" customHeight="1">
      <c r="A6703" s="664" t="s">
        <v>14073</v>
      </c>
      <c r="B6703" s="660" t="s">
        <v>14101</v>
      </c>
      <c r="C6703" s="659" t="s">
        <v>7</v>
      </c>
      <c r="D6703" s="659" t="s">
        <v>11582</v>
      </c>
      <c r="E6703" s="661" t="s">
        <v>26</v>
      </c>
      <c r="F6703" s="831" t="s">
        <v>14991</v>
      </c>
      <c r="G6703" s="831"/>
      <c r="H6703" s="831">
        <v>3.9493431999999999</v>
      </c>
      <c r="I6703" s="831"/>
      <c r="J6703" s="832">
        <v>1.3823000000000001</v>
      </c>
      <c r="K6703" s="832"/>
      <c r="L6703" s="833"/>
    </row>
    <row r="6704" spans="1:12" ht="17.100000000000001" customHeight="1">
      <c r="A6704" s="645"/>
      <c r="B6704" s="643"/>
      <c r="C6704" s="643"/>
      <c r="D6704" s="643"/>
      <c r="E6704" s="643"/>
      <c r="F6704" s="643"/>
      <c r="G6704" s="643"/>
      <c r="H6704" s="643"/>
      <c r="I6704" s="643"/>
      <c r="J6704" s="643" t="s">
        <v>14990</v>
      </c>
      <c r="K6704" s="643"/>
      <c r="L6704" s="646" t="s">
        <v>15130</v>
      </c>
    </row>
    <row r="6705" spans="1:12" ht="17.100000000000001" customHeight="1">
      <c r="A6705" s="640" t="s">
        <v>14988</v>
      </c>
      <c r="B6705" s="641"/>
      <c r="C6705" s="641"/>
      <c r="D6705" s="641"/>
      <c r="E6705" s="641"/>
      <c r="F6705" s="641"/>
      <c r="G6705" s="641"/>
      <c r="H6705" s="641"/>
      <c r="I6705" s="641"/>
      <c r="J6705" s="641"/>
      <c r="K6705" s="641"/>
      <c r="L6705" s="642"/>
    </row>
    <row r="6706" spans="1:12" ht="17.100000000000001" customHeight="1">
      <c r="A6706" s="645"/>
      <c r="B6706" s="643"/>
      <c r="C6706" s="643"/>
      <c r="D6706" s="643"/>
      <c r="E6706" s="643"/>
      <c r="F6706" s="643"/>
      <c r="G6706" s="643"/>
      <c r="H6706" s="643"/>
      <c r="I6706" s="643"/>
      <c r="J6706" s="643" t="s">
        <v>14987</v>
      </c>
      <c r="K6706" s="643"/>
      <c r="L6706" s="646" t="s">
        <v>15129</v>
      </c>
    </row>
    <row r="6707" spans="1:12" ht="17.100000000000001" customHeight="1">
      <c r="A6707" s="645"/>
      <c r="B6707" s="643"/>
      <c r="C6707" s="643"/>
      <c r="D6707" s="643"/>
      <c r="E6707" s="643"/>
      <c r="F6707" s="643"/>
      <c r="G6707" s="643"/>
      <c r="H6707" s="643"/>
      <c r="I6707" s="643"/>
      <c r="J6707" s="643" t="s">
        <v>14985</v>
      </c>
      <c r="K6707" s="643" t="s">
        <v>14984</v>
      </c>
      <c r="L6707" s="646" t="s">
        <v>15128</v>
      </c>
    </row>
    <row r="6708" spans="1:12" ht="17.100000000000001" customHeight="1">
      <c r="A6708" s="645"/>
      <c r="B6708" s="643"/>
      <c r="C6708" s="643"/>
      <c r="D6708" s="643"/>
      <c r="E6708" s="643"/>
      <c r="F6708" s="643"/>
      <c r="G6708" s="643"/>
      <c r="H6708" s="643"/>
      <c r="I6708" s="643"/>
      <c r="J6708" s="643" t="s">
        <v>14982</v>
      </c>
      <c r="K6708" s="643"/>
      <c r="L6708" s="646" t="s">
        <v>15127</v>
      </c>
    </row>
    <row r="6709" spans="1:12" ht="17.100000000000001" customHeight="1">
      <c r="A6709" s="645"/>
      <c r="B6709" s="643"/>
      <c r="C6709" s="643"/>
      <c r="D6709" s="643"/>
      <c r="E6709" s="643"/>
      <c r="F6709" s="643"/>
      <c r="G6709" s="643"/>
      <c r="H6709" s="643"/>
      <c r="I6709" s="643"/>
      <c r="J6709" s="643" t="s">
        <v>14980</v>
      </c>
      <c r="K6709" s="643" t="s">
        <v>14873</v>
      </c>
      <c r="L6709" s="646" t="s">
        <v>15126</v>
      </c>
    </row>
    <row r="6710" spans="1:12" ht="17.100000000000001" customHeight="1">
      <c r="A6710" s="645"/>
      <c r="B6710" s="643"/>
      <c r="C6710" s="643"/>
      <c r="D6710" s="643"/>
      <c r="E6710" s="643"/>
      <c r="F6710" s="643"/>
      <c r="G6710" s="643"/>
      <c r="H6710" s="643"/>
      <c r="I6710" s="643"/>
      <c r="J6710" s="643" t="s">
        <v>14978</v>
      </c>
      <c r="K6710" s="643"/>
      <c r="L6710" s="646" t="s">
        <v>15125</v>
      </c>
    </row>
    <row r="6711" spans="1:12" ht="30" customHeight="1">
      <c r="A6711" s="647"/>
      <c r="B6711" s="644"/>
      <c r="C6711" s="644"/>
      <c r="D6711" s="644"/>
      <c r="E6711" s="644"/>
      <c r="F6711" s="644"/>
      <c r="G6711" s="644"/>
      <c r="H6711" s="644"/>
      <c r="I6711" s="644"/>
      <c r="J6711" s="644"/>
      <c r="K6711" s="644"/>
      <c r="L6711" s="648"/>
    </row>
    <row r="6712" spans="1:12" ht="36" customHeight="1">
      <c r="A6712" s="662" t="s">
        <v>15124</v>
      </c>
      <c r="B6712" s="657" t="s">
        <v>14406</v>
      </c>
      <c r="C6712" s="656" t="s">
        <v>7</v>
      </c>
      <c r="D6712" s="656" t="s">
        <v>3320</v>
      </c>
      <c r="E6712" s="658" t="s">
        <v>49</v>
      </c>
      <c r="F6712" s="657"/>
      <c r="G6712" s="657"/>
      <c r="H6712" s="657"/>
      <c r="I6712" s="657"/>
      <c r="J6712" s="657"/>
      <c r="K6712" s="657"/>
      <c r="L6712" s="663"/>
    </row>
    <row r="6713" spans="1:12">
      <c r="A6713" s="827" t="s">
        <v>14098</v>
      </c>
      <c r="B6713" s="828"/>
      <c r="C6713" s="828"/>
      <c r="D6713" s="828"/>
      <c r="E6713" s="828"/>
      <c r="F6713" s="828"/>
      <c r="G6713" s="828"/>
      <c r="H6713" s="828"/>
      <c r="I6713" s="641"/>
      <c r="J6713" s="641"/>
      <c r="K6713" s="641"/>
      <c r="L6713" s="642"/>
    </row>
    <row r="6714" spans="1:12" ht="17.100000000000001" customHeight="1">
      <c r="A6714" s="640" t="s">
        <v>14994</v>
      </c>
      <c r="B6714" s="643" t="s">
        <v>14089</v>
      </c>
      <c r="C6714" s="641" t="s">
        <v>14088</v>
      </c>
      <c r="D6714" s="641" t="s">
        <v>14087</v>
      </c>
      <c r="E6714" s="644" t="s">
        <v>14085</v>
      </c>
      <c r="F6714" s="829" t="s">
        <v>14083</v>
      </c>
      <c r="G6714" s="829"/>
      <c r="H6714" s="829" t="s">
        <v>14993</v>
      </c>
      <c r="I6714" s="829"/>
      <c r="J6714" s="829" t="s">
        <v>14082</v>
      </c>
      <c r="K6714" s="829"/>
      <c r="L6714" s="830"/>
    </row>
    <row r="6715" spans="1:12" ht="24" customHeight="1">
      <c r="A6715" s="664" t="s">
        <v>14073</v>
      </c>
      <c r="B6715" s="660" t="s">
        <v>14281</v>
      </c>
      <c r="C6715" s="659" t="s">
        <v>7</v>
      </c>
      <c r="D6715" s="659" t="s">
        <v>11562</v>
      </c>
      <c r="E6715" s="661" t="s">
        <v>26</v>
      </c>
      <c r="F6715" s="831" t="s">
        <v>15044</v>
      </c>
      <c r="G6715" s="831"/>
      <c r="H6715" s="831">
        <v>1.2759119000000001</v>
      </c>
      <c r="I6715" s="831"/>
      <c r="J6715" s="832">
        <v>1.1866000000000001</v>
      </c>
      <c r="K6715" s="832"/>
      <c r="L6715" s="833"/>
    </row>
    <row r="6716" spans="1:12" ht="24" customHeight="1">
      <c r="A6716" s="664" t="s">
        <v>14073</v>
      </c>
      <c r="B6716" s="660" t="s">
        <v>14280</v>
      </c>
      <c r="C6716" s="659" t="s">
        <v>7</v>
      </c>
      <c r="D6716" s="659" t="s">
        <v>11588</v>
      </c>
      <c r="E6716" s="661" t="s">
        <v>26</v>
      </c>
      <c r="F6716" s="831" t="s">
        <v>15043</v>
      </c>
      <c r="G6716" s="831"/>
      <c r="H6716" s="831">
        <v>1.2759119000000001</v>
      </c>
      <c r="I6716" s="831"/>
      <c r="J6716" s="832">
        <v>0.70179999999999998</v>
      </c>
      <c r="K6716" s="832"/>
      <c r="L6716" s="833"/>
    </row>
    <row r="6717" spans="1:12" ht="17.100000000000001" customHeight="1">
      <c r="A6717" s="645"/>
      <c r="B6717" s="643"/>
      <c r="C6717" s="643"/>
      <c r="D6717" s="643"/>
      <c r="E6717" s="643"/>
      <c r="F6717" s="643"/>
      <c r="G6717" s="643"/>
      <c r="H6717" s="643"/>
      <c r="I6717" s="643"/>
      <c r="J6717" s="643" t="s">
        <v>14990</v>
      </c>
      <c r="K6717" s="643"/>
      <c r="L6717" s="646" t="s">
        <v>15123</v>
      </c>
    </row>
    <row r="6718" spans="1:12">
      <c r="A6718" s="827" t="s">
        <v>14092</v>
      </c>
      <c r="B6718" s="828"/>
      <c r="C6718" s="828"/>
      <c r="D6718" s="828"/>
      <c r="E6718" s="828"/>
      <c r="F6718" s="828"/>
      <c r="G6718" s="828"/>
      <c r="H6718" s="828"/>
      <c r="I6718" s="641"/>
      <c r="J6718" s="641"/>
      <c r="K6718" s="641"/>
      <c r="L6718" s="642"/>
    </row>
    <row r="6719" spans="1:12" ht="17.100000000000001" customHeight="1">
      <c r="A6719" s="640" t="s">
        <v>14994</v>
      </c>
      <c r="B6719" s="643" t="s">
        <v>14089</v>
      </c>
      <c r="C6719" s="641" t="s">
        <v>14088</v>
      </c>
      <c r="D6719" s="641" t="s">
        <v>14087</v>
      </c>
      <c r="E6719" s="644" t="s">
        <v>14085</v>
      </c>
      <c r="F6719" s="829" t="s">
        <v>14083</v>
      </c>
      <c r="G6719" s="829"/>
      <c r="H6719" s="829" t="s">
        <v>14993</v>
      </c>
      <c r="I6719" s="829"/>
      <c r="J6719" s="829" t="s">
        <v>14082</v>
      </c>
      <c r="K6719" s="829"/>
      <c r="L6719" s="830"/>
    </row>
    <row r="6720" spans="1:12" ht="24" customHeight="1">
      <c r="A6720" s="664" t="s">
        <v>14073</v>
      </c>
      <c r="B6720" s="660" t="s">
        <v>14292</v>
      </c>
      <c r="C6720" s="659" t="s">
        <v>7</v>
      </c>
      <c r="D6720" s="659" t="s">
        <v>5474</v>
      </c>
      <c r="E6720" s="661" t="s">
        <v>26</v>
      </c>
      <c r="F6720" s="831" t="s">
        <v>15041</v>
      </c>
      <c r="G6720" s="831"/>
      <c r="H6720" s="831">
        <v>0.65471330000000005</v>
      </c>
      <c r="I6720" s="831"/>
      <c r="J6720" s="832">
        <v>3.3062999999999998</v>
      </c>
      <c r="K6720" s="832"/>
      <c r="L6720" s="833"/>
    </row>
    <row r="6721" spans="1:12" ht="24" customHeight="1">
      <c r="A6721" s="664" t="s">
        <v>14073</v>
      </c>
      <c r="B6721" s="660" t="s">
        <v>14282</v>
      </c>
      <c r="C6721" s="659" t="s">
        <v>7</v>
      </c>
      <c r="D6721" s="659" t="s">
        <v>6139</v>
      </c>
      <c r="E6721" s="661" t="s">
        <v>26</v>
      </c>
      <c r="F6721" s="831" t="s">
        <v>15040</v>
      </c>
      <c r="G6721" s="831"/>
      <c r="H6721" s="831">
        <v>0.65471330000000005</v>
      </c>
      <c r="I6721" s="831"/>
      <c r="J6721" s="832">
        <v>4.7073999999999998</v>
      </c>
      <c r="K6721" s="832"/>
      <c r="L6721" s="833"/>
    </row>
    <row r="6722" spans="1:12" ht="17.100000000000001" customHeight="1">
      <c r="A6722" s="645"/>
      <c r="B6722" s="643"/>
      <c r="C6722" s="643"/>
      <c r="D6722" s="643"/>
      <c r="E6722" s="643"/>
      <c r="F6722" s="643"/>
      <c r="G6722" s="643"/>
      <c r="H6722" s="643"/>
      <c r="I6722" s="643"/>
      <c r="J6722" s="643" t="s">
        <v>14990</v>
      </c>
      <c r="K6722" s="643"/>
      <c r="L6722" s="646" t="s">
        <v>15122</v>
      </c>
    </row>
    <row r="6723" spans="1:12">
      <c r="A6723" s="827" t="s">
        <v>14071</v>
      </c>
      <c r="B6723" s="828"/>
      <c r="C6723" s="828"/>
      <c r="D6723" s="828"/>
      <c r="E6723" s="828"/>
      <c r="F6723" s="828"/>
      <c r="G6723" s="828"/>
      <c r="H6723" s="828"/>
      <c r="I6723" s="641"/>
      <c r="J6723" s="641"/>
      <c r="K6723" s="641"/>
      <c r="L6723" s="642"/>
    </row>
    <row r="6724" spans="1:12" ht="17.100000000000001" customHeight="1">
      <c r="A6724" s="640" t="s">
        <v>14994</v>
      </c>
      <c r="B6724" s="643" t="s">
        <v>14089</v>
      </c>
      <c r="C6724" s="641" t="s">
        <v>14088</v>
      </c>
      <c r="D6724" s="641" t="s">
        <v>14087</v>
      </c>
      <c r="E6724" s="644" t="s">
        <v>14085</v>
      </c>
      <c r="F6724" s="829" t="s">
        <v>14083</v>
      </c>
      <c r="G6724" s="829"/>
      <c r="H6724" s="829" t="s">
        <v>14993</v>
      </c>
      <c r="I6724" s="829"/>
      <c r="J6724" s="829" t="s">
        <v>14082</v>
      </c>
      <c r="K6724" s="829"/>
      <c r="L6724" s="830"/>
    </row>
    <row r="6725" spans="1:12" ht="24" customHeight="1">
      <c r="A6725" s="664" t="s">
        <v>14073</v>
      </c>
      <c r="B6725" s="660" t="s">
        <v>14405</v>
      </c>
      <c r="C6725" s="659" t="s">
        <v>7</v>
      </c>
      <c r="D6725" s="659" t="s">
        <v>6055</v>
      </c>
      <c r="E6725" s="661" t="s">
        <v>49</v>
      </c>
      <c r="F6725" s="831" t="s">
        <v>15121</v>
      </c>
      <c r="G6725" s="831"/>
      <c r="H6725" s="831">
        <v>1</v>
      </c>
      <c r="I6725" s="831"/>
      <c r="J6725" s="832">
        <v>33.76</v>
      </c>
      <c r="K6725" s="832"/>
      <c r="L6725" s="833"/>
    </row>
    <row r="6726" spans="1:12" ht="17.100000000000001" customHeight="1">
      <c r="A6726" s="645"/>
      <c r="B6726" s="643"/>
      <c r="C6726" s="643"/>
      <c r="D6726" s="643"/>
      <c r="E6726" s="643"/>
      <c r="F6726" s="643"/>
      <c r="G6726" s="643"/>
      <c r="H6726" s="643"/>
      <c r="I6726" s="643"/>
      <c r="J6726" s="643" t="s">
        <v>14990</v>
      </c>
      <c r="K6726" s="643"/>
      <c r="L6726" s="646" t="s">
        <v>15121</v>
      </c>
    </row>
    <row r="6727" spans="1:12">
      <c r="A6727" s="827" t="s">
        <v>14094</v>
      </c>
      <c r="B6727" s="828"/>
      <c r="C6727" s="828"/>
      <c r="D6727" s="828"/>
      <c r="E6727" s="828"/>
      <c r="F6727" s="828"/>
      <c r="G6727" s="828"/>
      <c r="H6727" s="828"/>
      <c r="I6727" s="641"/>
      <c r="J6727" s="641"/>
      <c r="K6727" s="641"/>
      <c r="L6727" s="642"/>
    </row>
    <row r="6728" spans="1:12" ht="17.100000000000001" customHeight="1">
      <c r="A6728" s="640" t="s">
        <v>14994</v>
      </c>
      <c r="B6728" s="643" t="s">
        <v>14089</v>
      </c>
      <c r="C6728" s="641" t="s">
        <v>14088</v>
      </c>
      <c r="D6728" s="641" t="s">
        <v>14087</v>
      </c>
      <c r="E6728" s="644" t="s">
        <v>14085</v>
      </c>
      <c r="F6728" s="829" t="s">
        <v>14083</v>
      </c>
      <c r="G6728" s="829"/>
      <c r="H6728" s="829" t="s">
        <v>14993</v>
      </c>
      <c r="I6728" s="829"/>
      <c r="J6728" s="829" t="s">
        <v>14082</v>
      </c>
      <c r="K6728" s="829"/>
      <c r="L6728" s="830"/>
    </row>
    <row r="6729" spans="1:12" ht="24" customHeight="1">
      <c r="A6729" s="664" t="s">
        <v>14073</v>
      </c>
      <c r="B6729" s="660" t="s">
        <v>14095</v>
      </c>
      <c r="C6729" s="659" t="s">
        <v>7</v>
      </c>
      <c r="D6729" s="659" t="s">
        <v>11736</v>
      </c>
      <c r="E6729" s="661" t="s">
        <v>26</v>
      </c>
      <c r="F6729" s="831" t="s">
        <v>14996</v>
      </c>
      <c r="G6729" s="831"/>
      <c r="H6729" s="831">
        <v>1.2759119000000001</v>
      </c>
      <c r="I6729" s="831"/>
      <c r="J6729" s="832">
        <v>0.90590000000000004</v>
      </c>
      <c r="K6729" s="832"/>
      <c r="L6729" s="833"/>
    </row>
    <row r="6730" spans="1:12" ht="17.100000000000001" customHeight="1">
      <c r="A6730" s="645"/>
      <c r="B6730" s="643"/>
      <c r="C6730" s="643"/>
      <c r="D6730" s="643"/>
      <c r="E6730" s="643"/>
      <c r="F6730" s="643"/>
      <c r="G6730" s="643"/>
      <c r="H6730" s="643"/>
      <c r="I6730" s="643"/>
      <c r="J6730" s="643" t="s">
        <v>14990</v>
      </c>
      <c r="K6730" s="643"/>
      <c r="L6730" s="646" t="s">
        <v>15120</v>
      </c>
    </row>
    <row r="6731" spans="1:12">
      <c r="A6731" s="827" t="s">
        <v>14096</v>
      </c>
      <c r="B6731" s="828"/>
      <c r="C6731" s="828"/>
      <c r="D6731" s="828"/>
      <c r="E6731" s="828"/>
      <c r="F6731" s="828"/>
      <c r="G6731" s="828"/>
      <c r="H6731" s="828"/>
      <c r="I6731" s="641"/>
      <c r="J6731" s="641"/>
      <c r="K6731" s="641"/>
      <c r="L6731" s="642"/>
    </row>
    <row r="6732" spans="1:12" ht="17.100000000000001" customHeight="1">
      <c r="A6732" s="640" t="s">
        <v>14994</v>
      </c>
      <c r="B6732" s="643" t="s">
        <v>14089</v>
      </c>
      <c r="C6732" s="641" t="s">
        <v>14088</v>
      </c>
      <c r="D6732" s="641" t="s">
        <v>14087</v>
      </c>
      <c r="E6732" s="644" t="s">
        <v>14085</v>
      </c>
      <c r="F6732" s="829" t="s">
        <v>14083</v>
      </c>
      <c r="G6732" s="829"/>
      <c r="H6732" s="829" t="s">
        <v>14993</v>
      </c>
      <c r="I6732" s="829"/>
      <c r="J6732" s="829" t="s">
        <v>14082</v>
      </c>
      <c r="K6732" s="829"/>
      <c r="L6732" s="830"/>
    </row>
    <row r="6733" spans="1:12" ht="24" customHeight="1">
      <c r="A6733" s="664" t="s">
        <v>14073</v>
      </c>
      <c r="B6733" s="660" t="s">
        <v>14097</v>
      </c>
      <c r="C6733" s="659" t="s">
        <v>7</v>
      </c>
      <c r="D6733" s="659" t="s">
        <v>11676</v>
      </c>
      <c r="E6733" s="661" t="s">
        <v>26</v>
      </c>
      <c r="F6733" s="831" t="s">
        <v>14995</v>
      </c>
      <c r="G6733" s="831"/>
      <c r="H6733" s="831">
        <v>1.2759119000000001</v>
      </c>
      <c r="I6733" s="831"/>
      <c r="J6733" s="832">
        <v>8.9300000000000004E-2</v>
      </c>
      <c r="K6733" s="832"/>
      <c r="L6733" s="833"/>
    </row>
    <row r="6734" spans="1:12" ht="17.100000000000001" customHeight="1">
      <c r="A6734" s="645"/>
      <c r="B6734" s="643"/>
      <c r="C6734" s="643"/>
      <c r="D6734" s="643"/>
      <c r="E6734" s="643"/>
      <c r="F6734" s="643"/>
      <c r="G6734" s="643"/>
      <c r="H6734" s="643"/>
      <c r="I6734" s="643"/>
      <c r="J6734" s="643" t="s">
        <v>14990</v>
      </c>
      <c r="K6734" s="643"/>
      <c r="L6734" s="646" t="s">
        <v>15119</v>
      </c>
    </row>
    <row r="6735" spans="1:12">
      <c r="A6735" s="827" t="s">
        <v>14100</v>
      </c>
      <c r="B6735" s="828"/>
      <c r="C6735" s="828"/>
      <c r="D6735" s="828"/>
      <c r="E6735" s="828"/>
      <c r="F6735" s="828"/>
      <c r="G6735" s="828"/>
      <c r="H6735" s="828"/>
      <c r="I6735" s="641"/>
      <c r="J6735" s="641"/>
      <c r="K6735" s="641"/>
      <c r="L6735" s="642"/>
    </row>
    <row r="6736" spans="1:12" ht="17.100000000000001" customHeight="1">
      <c r="A6736" s="640" t="s">
        <v>14994</v>
      </c>
      <c r="B6736" s="643" t="s">
        <v>14089</v>
      </c>
      <c r="C6736" s="641" t="s">
        <v>14088</v>
      </c>
      <c r="D6736" s="641" t="s">
        <v>14087</v>
      </c>
      <c r="E6736" s="644" t="s">
        <v>14085</v>
      </c>
      <c r="F6736" s="829" t="s">
        <v>14083</v>
      </c>
      <c r="G6736" s="829"/>
      <c r="H6736" s="829" t="s">
        <v>14993</v>
      </c>
      <c r="I6736" s="829"/>
      <c r="J6736" s="829" t="s">
        <v>14082</v>
      </c>
      <c r="K6736" s="829"/>
      <c r="L6736" s="830"/>
    </row>
    <row r="6737" spans="1:12" ht="24" customHeight="1">
      <c r="A6737" s="664" t="s">
        <v>14073</v>
      </c>
      <c r="B6737" s="660" t="s">
        <v>14103</v>
      </c>
      <c r="C6737" s="659" t="s">
        <v>7</v>
      </c>
      <c r="D6737" s="659" t="s">
        <v>11501</v>
      </c>
      <c r="E6737" s="661" t="s">
        <v>26</v>
      </c>
      <c r="F6737" s="831" t="s">
        <v>14992</v>
      </c>
      <c r="G6737" s="831"/>
      <c r="H6737" s="831">
        <v>1.2759119000000001</v>
      </c>
      <c r="I6737" s="831"/>
      <c r="J6737" s="832">
        <v>2.8069999999999999</v>
      </c>
      <c r="K6737" s="832"/>
      <c r="L6737" s="833"/>
    </row>
    <row r="6738" spans="1:12" ht="24" customHeight="1">
      <c r="A6738" s="664" t="s">
        <v>14073</v>
      </c>
      <c r="B6738" s="660" t="s">
        <v>14101</v>
      </c>
      <c r="C6738" s="659" t="s">
        <v>7</v>
      </c>
      <c r="D6738" s="659" t="s">
        <v>11582</v>
      </c>
      <c r="E6738" s="661" t="s">
        <v>26</v>
      </c>
      <c r="F6738" s="831" t="s">
        <v>14991</v>
      </c>
      <c r="G6738" s="831"/>
      <c r="H6738" s="831">
        <v>1.2759119000000001</v>
      </c>
      <c r="I6738" s="831"/>
      <c r="J6738" s="832">
        <v>0.4466</v>
      </c>
      <c r="K6738" s="832"/>
      <c r="L6738" s="833"/>
    </row>
    <row r="6739" spans="1:12" ht="17.100000000000001" customHeight="1">
      <c r="A6739" s="645"/>
      <c r="B6739" s="643"/>
      <c r="C6739" s="643"/>
      <c r="D6739" s="643"/>
      <c r="E6739" s="643"/>
      <c r="F6739" s="643"/>
      <c r="G6739" s="643"/>
      <c r="H6739" s="643"/>
      <c r="I6739" s="643"/>
      <c r="J6739" s="643" t="s">
        <v>14990</v>
      </c>
      <c r="K6739" s="643"/>
      <c r="L6739" s="646" t="s">
        <v>15118</v>
      </c>
    </row>
    <row r="6740" spans="1:12" ht="17.100000000000001" customHeight="1">
      <c r="A6740" s="640" t="s">
        <v>14988</v>
      </c>
      <c r="B6740" s="641"/>
      <c r="C6740" s="641"/>
      <c r="D6740" s="641"/>
      <c r="E6740" s="641"/>
      <c r="F6740" s="641"/>
      <c r="G6740" s="641"/>
      <c r="H6740" s="641"/>
      <c r="I6740" s="641"/>
      <c r="J6740" s="641"/>
      <c r="K6740" s="641"/>
      <c r="L6740" s="642"/>
    </row>
    <row r="6741" spans="1:12" ht="17.100000000000001" customHeight="1">
      <c r="A6741" s="645"/>
      <c r="B6741" s="643"/>
      <c r="C6741" s="643"/>
      <c r="D6741" s="643"/>
      <c r="E6741" s="643"/>
      <c r="F6741" s="643"/>
      <c r="G6741" s="643"/>
      <c r="H6741" s="643"/>
      <c r="I6741" s="643"/>
      <c r="J6741" s="643" t="s">
        <v>14987</v>
      </c>
      <c r="K6741" s="643"/>
      <c r="L6741" s="646" t="s">
        <v>15117</v>
      </c>
    </row>
    <row r="6742" spans="1:12" ht="17.100000000000001" customHeight="1">
      <c r="A6742" s="645"/>
      <c r="B6742" s="643"/>
      <c r="C6742" s="643"/>
      <c r="D6742" s="643"/>
      <c r="E6742" s="643"/>
      <c r="F6742" s="643"/>
      <c r="G6742" s="643"/>
      <c r="H6742" s="643"/>
      <c r="I6742" s="643"/>
      <c r="J6742" s="643" t="s">
        <v>14985</v>
      </c>
      <c r="K6742" s="643" t="s">
        <v>14984</v>
      </c>
      <c r="L6742" s="646" t="s">
        <v>15116</v>
      </c>
    </row>
    <row r="6743" spans="1:12" ht="17.100000000000001" customHeight="1">
      <c r="A6743" s="645"/>
      <c r="B6743" s="643"/>
      <c r="C6743" s="643"/>
      <c r="D6743" s="643"/>
      <c r="E6743" s="643"/>
      <c r="F6743" s="643"/>
      <c r="G6743" s="643"/>
      <c r="H6743" s="643"/>
      <c r="I6743" s="643"/>
      <c r="J6743" s="643" t="s">
        <v>14982</v>
      </c>
      <c r="K6743" s="643"/>
      <c r="L6743" s="646" t="s">
        <v>15115</v>
      </c>
    </row>
    <row r="6744" spans="1:12" ht="17.100000000000001" customHeight="1">
      <c r="A6744" s="645"/>
      <c r="B6744" s="643"/>
      <c r="C6744" s="643"/>
      <c r="D6744" s="643"/>
      <c r="E6744" s="643"/>
      <c r="F6744" s="643"/>
      <c r="G6744" s="643"/>
      <c r="H6744" s="643"/>
      <c r="I6744" s="643"/>
      <c r="J6744" s="643" t="s">
        <v>14980</v>
      </c>
      <c r="K6744" s="643" t="s">
        <v>14873</v>
      </c>
      <c r="L6744" s="646" t="s">
        <v>15114</v>
      </c>
    </row>
    <row r="6745" spans="1:12" ht="17.100000000000001" customHeight="1">
      <c r="A6745" s="645"/>
      <c r="B6745" s="643"/>
      <c r="C6745" s="643"/>
      <c r="D6745" s="643"/>
      <c r="E6745" s="643"/>
      <c r="F6745" s="643"/>
      <c r="G6745" s="643"/>
      <c r="H6745" s="643"/>
      <c r="I6745" s="643"/>
      <c r="J6745" s="643" t="s">
        <v>14978</v>
      </c>
      <c r="K6745" s="643"/>
      <c r="L6745" s="646" t="s">
        <v>15113</v>
      </c>
    </row>
    <row r="6746" spans="1:12" ht="30" customHeight="1">
      <c r="A6746" s="647"/>
      <c r="B6746" s="644"/>
      <c r="C6746" s="644"/>
      <c r="D6746" s="644"/>
      <c r="E6746" s="644"/>
      <c r="F6746" s="644"/>
      <c r="G6746" s="644"/>
      <c r="H6746" s="644"/>
      <c r="I6746" s="644"/>
      <c r="J6746" s="644"/>
      <c r="K6746" s="644"/>
      <c r="L6746" s="648"/>
    </row>
    <row r="6747" spans="1:12" ht="36" customHeight="1">
      <c r="A6747" s="662" t="s">
        <v>15112</v>
      </c>
      <c r="B6747" s="657" t="s">
        <v>14397</v>
      </c>
      <c r="C6747" s="656" t="s">
        <v>7</v>
      </c>
      <c r="D6747" s="656" t="s">
        <v>3303</v>
      </c>
      <c r="E6747" s="658" t="s">
        <v>18</v>
      </c>
      <c r="F6747" s="657"/>
      <c r="G6747" s="657"/>
      <c r="H6747" s="657"/>
      <c r="I6747" s="657"/>
      <c r="J6747" s="657"/>
      <c r="K6747" s="657"/>
      <c r="L6747" s="663"/>
    </row>
    <row r="6748" spans="1:12">
      <c r="A6748" s="827" t="s">
        <v>14098</v>
      </c>
      <c r="B6748" s="828"/>
      <c r="C6748" s="828"/>
      <c r="D6748" s="828"/>
      <c r="E6748" s="828"/>
      <c r="F6748" s="828"/>
      <c r="G6748" s="828"/>
      <c r="H6748" s="828"/>
      <c r="I6748" s="641"/>
      <c r="J6748" s="641"/>
      <c r="K6748" s="641"/>
      <c r="L6748" s="642"/>
    </row>
    <row r="6749" spans="1:12" ht="17.100000000000001" customHeight="1">
      <c r="A6749" s="640" t="s">
        <v>14994</v>
      </c>
      <c r="B6749" s="643" t="s">
        <v>14089</v>
      </c>
      <c r="C6749" s="641" t="s">
        <v>14088</v>
      </c>
      <c r="D6749" s="641" t="s">
        <v>14087</v>
      </c>
      <c r="E6749" s="644" t="s">
        <v>14085</v>
      </c>
      <c r="F6749" s="829" t="s">
        <v>14083</v>
      </c>
      <c r="G6749" s="829"/>
      <c r="H6749" s="829" t="s">
        <v>14993</v>
      </c>
      <c r="I6749" s="829"/>
      <c r="J6749" s="829" t="s">
        <v>14082</v>
      </c>
      <c r="K6749" s="829"/>
      <c r="L6749" s="830"/>
    </row>
    <row r="6750" spans="1:12" ht="24" customHeight="1">
      <c r="A6750" s="664" t="s">
        <v>14073</v>
      </c>
      <c r="B6750" s="660" t="s">
        <v>14281</v>
      </c>
      <c r="C6750" s="659" t="s">
        <v>7</v>
      </c>
      <c r="D6750" s="659" t="s">
        <v>11562</v>
      </c>
      <c r="E6750" s="661" t="s">
        <v>26</v>
      </c>
      <c r="F6750" s="831" t="s">
        <v>15044</v>
      </c>
      <c r="G6750" s="831"/>
      <c r="H6750" s="831">
        <v>0.42152129999999999</v>
      </c>
      <c r="I6750" s="831"/>
      <c r="J6750" s="832">
        <v>0.39200000000000002</v>
      </c>
      <c r="K6750" s="832"/>
      <c r="L6750" s="833"/>
    </row>
    <row r="6751" spans="1:12" ht="24" customHeight="1">
      <c r="A6751" s="664" t="s">
        <v>14073</v>
      </c>
      <c r="B6751" s="660" t="s">
        <v>14280</v>
      </c>
      <c r="C6751" s="659" t="s">
        <v>7</v>
      </c>
      <c r="D6751" s="659" t="s">
        <v>11588</v>
      </c>
      <c r="E6751" s="661" t="s">
        <v>26</v>
      </c>
      <c r="F6751" s="831" t="s">
        <v>15043</v>
      </c>
      <c r="G6751" s="831"/>
      <c r="H6751" s="831">
        <v>0.42152129999999999</v>
      </c>
      <c r="I6751" s="831"/>
      <c r="J6751" s="832">
        <v>0.23180000000000001</v>
      </c>
      <c r="K6751" s="832"/>
      <c r="L6751" s="833"/>
    </row>
    <row r="6752" spans="1:12" ht="17.100000000000001" customHeight="1">
      <c r="A6752" s="645"/>
      <c r="B6752" s="643"/>
      <c r="C6752" s="643"/>
      <c r="D6752" s="643"/>
      <c r="E6752" s="643"/>
      <c r="F6752" s="643"/>
      <c r="G6752" s="643"/>
      <c r="H6752" s="643"/>
      <c r="I6752" s="643"/>
      <c r="J6752" s="643" t="s">
        <v>14990</v>
      </c>
      <c r="K6752" s="643"/>
      <c r="L6752" s="646" t="s">
        <v>15111</v>
      </c>
    </row>
    <row r="6753" spans="1:12">
      <c r="A6753" s="827" t="s">
        <v>14092</v>
      </c>
      <c r="B6753" s="828"/>
      <c r="C6753" s="828"/>
      <c r="D6753" s="828"/>
      <c r="E6753" s="828"/>
      <c r="F6753" s="828"/>
      <c r="G6753" s="828"/>
      <c r="H6753" s="828"/>
      <c r="I6753" s="641"/>
      <c r="J6753" s="641"/>
      <c r="K6753" s="641"/>
      <c r="L6753" s="642"/>
    </row>
    <row r="6754" spans="1:12" ht="17.100000000000001" customHeight="1">
      <c r="A6754" s="640" t="s">
        <v>14994</v>
      </c>
      <c r="B6754" s="643" t="s">
        <v>14089</v>
      </c>
      <c r="C6754" s="641" t="s">
        <v>14088</v>
      </c>
      <c r="D6754" s="641" t="s">
        <v>14087</v>
      </c>
      <c r="E6754" s="644" t="s">
        <v>14085</v>
      </c>
      <c r="F6754" s="829" t="s">
        <v>14083</v>
      </c>
      <c r="G6754" s="829"/>
      <c r="H6754" s="829" t="s">
        <v>14993</v>
      </c>
      <c r="I6754" s="829"/>
      <c r="J6754" s="829" t="s">
        <v>14082</v>
      </c>
      <c r="K6754" s="829"/>
      <c r="L6754" s="830"/>
    </row>
    <row r="6755" spans="1:12" ht="24" customHeight="1">
      <c r="A6755" s="664" t="s">
        <v>14073</v>
      </c>
      <c r="B6755" s="660" t="s">
        <v>14292</v>
      </c>
      <c r="C6755" s="659" t="s">
        <v>7</v>
      </c>
      <c r="D6755" s="659" t="s">
        <v>5474</v>
      </c>
      <c r="E6755" s="661" t="s">
        <v>26</v>
      </c>
      <c r="F6755" s="831" t="s">
        <v>15041</v>
      </c>
      <c r="G6755" s="831"/>
      <c r="H6755" s="831">
        <v>0.2166102</v>
      </c>
      <c r="I6755" s="831"/>
      <c r="J6755" s="832">
        <v>1.0939000000000001</v>
      </c>
      <c r="K6755" s="832"/>
      <c r="L6755" s="833"/>
    </row>
    <row r="6756" spans="1:12" ht="24" customHeight="1">
      <c r="A6756" s="664" t="s">
        <v>14073</v>
      </c>
      <c r="B6756" s="660" t="s">
        <v>14282</v>
      </c>
      <c r="C6756" s="659" t="s">
        <v>7</v>
      </c>
      <c r="D6756" s="659" t="s">
        <v>6139</v>
      </c>
      <c r="E6756" s="661" t="s">
        <v>26</v>
      </c>
      <c r="F6756" s="831" t="s">
        <v>15040</v>
      </c>
      <c r="G6756" s="831"/>
      <c r="H6756" s="831">
        <v>0.2166102</v>
      </c>
      <c r="I6756" s="831"/>
      <c r="J6756" s="832">
        <v>1.5573999999999999</v>
      </c>
      <c r="K6756" s="832"/>
      <c r="L6756" s="833"/>
    </row>
    <row r="6757" spans="1:12" ht="17.100000000000001" customHeight="1">
      <c r="A6757" s="645"/>
      <c r="B6757" s="643"/>
      <c r="C6757" s="643"/>
      <c r="D6757" s="643"/>
      <c r="E6757" s="643"/>
      <c r="F6757" s="643"/>
      <c r="G6757" s="643"/>
      <c r="H6757" s="643"/>
      <c r="I6757" s="643"/>
      <c r="J6757" s="643" t="s">
        <v>14990</v>
      </c>
      <c r="K6757" s="643"/>
      <c r="L6757" s="646" t="s">
        <v>15110</v>
      </c>
    </row>
    <row r="6758" spans="1:12">
      <c r="A6758" s="827" t="s">
        <v>14071</v>
      </c>
      <c r="B6758" s="828"/>
      <c r="C6758" s="828"/>
      <c r="D6758" s="828"/>
      <c r="E6758" s="828"/>
      <c r="F6758" s="828"/>
      <c r="G6758" s="828"/>
      <c r="H6758" s="828"/>
      <c r="I6758" s="641"/>
      <c r="J6758" s="641"/>
      <c r="K6758" s="641"/>
      <c r="L6758" s="642"/>
    </row>
    <row r="6759" spans="1:12" ht="17.100000000000001" customHeight="1">
      <c r="A6759" s="640" t="s">
        <v>14994</v>
      </c>
      <c r="B6759" s="643" t="s">
        <v>14089</v>
      </c>
      <c r="C6759" s="641" t="s">
        <v>14088</v>
      </c>
      <c r="D6759" s="641" t="s">
        <v>14087</v>
      </c>
      <c r="E6759" s="644" t="s">
        <v>14085</v>
      </c>
      <c r="F6759" s="829" t="s">
        <v>14083</v>
      </c>
      <c r="G6759" s="829"/>
      <c r="H6759" s="829" t="s">
        <v>14993</v>
      </c>
      <c r="I6759" s="829"/>
      <c r="J6759" s="829" t="s">
        <v>14082</v>
      </c>
      <c r="K6759" s="829"/>
      <c r="L6759" s="830"/>
    </row>
    <row r="6760" spans="1:12" ht="48" customHeight="1">
      <c r="A6760" s="664" t="s">
        <v>14073</v>
      </c>
      <c r="B6760" s="660" t="s">
        <v>14396</v>
      </c>
      <c r="C6760" s="659" t="s">
        <v>7</v>
      </c>
      <c r="D6760" s="659" t="s">
        <v>5776</v>
      </c>
      <c r="E6760" s="661" t="s">
        <v>18</v>
      </c>
      <c r="F6760" s="831" t="s">
        <v>15109</v>
      </c>
      <c r="G6760" s="831"/>
      <c r="H6760" s="831">
        <v>1.0149999999999999</v>
      </c>
      <c r="I6760" s="831"/>
      <c r="J6760" s="832">
        <v>109.31</v>
      </c>
      <c r="K6760" s="832"/>
      <c r="L6760" s="833"/>
    </row>
    <row r="6761" spans="1:12" ht="24" customHeight="1">
      <c r="A6761" s="664" t="s">
        <v>14073</v>
      </c>
      <c r="B6761" s="660" t="s">
        <v>14389</v>
      </c>
      <c r="C6761" s="659" t="s">
        <v>7</v>
      </c>
      <c r="D6761" s="659" t="s">
        <v>8268</v>
      </c>
      <c r="E6761" s="661" t="s">
        <v>49</v>
      </c>
      <c r="F6761" s="831" t="s">
        <v>15099</v>
      </c>
      <c r="G6761" s="831"/>
      <c r="H6761" s="831">
        <v>8.9999999999999993E-3</v>
      </c>
      <c r="I6761" s="831"/>
      <c r="J6761" s="832">
        <v>0.03</v>
      </c>
      <c r="K6761" s="832"/>
      <c r="L6761" s="833"/>
    </row>
    <row r="6762" spans="1:12" ht="17.100000000000001" customHeight="1">
      <c r="A6762" s="645"/>
      <c r="B6762" s="643"/>
      <c r="C6762" s="643"/>
      <c r="D6762" s="643"/>
      <c r="E6762" s="643"/>
      <c r="F6762" s="643"/>
      <c r="G6762" s="643"/>
      <c r="H6762" s="643"/>
      <c r="I6762" s="643"/>
      <c r="J6762" s="643" t="s">
        <v>14990</v>
      </c>
      <c r="K6762" s="643"/>
      <c r="L6762" s="646" t="s">
        <v>15108</v>
      </c>
    </row>
    <row r="6763" spans="1:12">
      <c r="A6763" s="827" t="s">
        <v>14094</v>
      </c>
      <c r="B6763" s="828"/>
      <c r="C6763" s="828"/>
      <c r="D6763" s="828"/>
      <c r="E6763" s="828"/>
      <c r="F6763" s="828"/>
      <c r="G6763" s="828"/>
      <c r="H6763" s="828"/>
      <c r="I6763" s="641"/>
      <c r="J6763" s="641"/>
      <c r="K6763" s="641"/>
      <c r="L6763" s="642"/>
    </row>
    <row r="6764" spans="1:12" ht="17.100000000000001" customHeight="1">
      <c r="A6764" s="640" t="s">
        <v>14994</v>
      </c>
      <c r="B6764" s="643" t="s">
        <v>14089</v>
      </c>
      <c r="C6764" s="641" t="s">
        <v>14088</v>
      </c>
      <c r="D6764" s="641" t="s">
        <v>14087</v>
      </c>
      <c r="E6764" s="644" t="s">
        <v>14085</v>
      </c>
      <c r="F6764" s="829" t="s">
        <v>14083</v>
      </c>
      <c r="G6764" s="829"/>
      <c r="H6764" s="829" t="s">
        <v>14993</v>
      </c>
      <c r="I6764" s="829"/>
      <c r="J6764" s="829" t="s">
        <v>14082</v>
      </c>
      <c r="K6764" s="829"/>
      <c r="L6764" s="830"/>
    </row>
    <row r="6765" spans="1:12" ht="24" customHeight="1">
      <c r="A6765" s="664" t="s">
        <v>14073</v>
      </c>
      <c r="B6765" s="660" t="s">
        <v>14095</v>
      </c>
      <c r="C6765" s="659" t="s">
        <v>7</v>
      </c>
      <c r="D6765" s="659" t="s">
        <v>11736</v>
      </c>
      <c r="E6765" s="661" t="s">
        <v>26</v>
      </c>
      <c r="F6765" s="831" t="s">
        <v>14996</v>
      </c>
      <c r="G6765" s="831"/>
      <c r="H6765" s="831">
        <v>0.42152129999999999</v>
      </c>
      <c r="I6765" s="831"/>
      <c r="J6765" s="832">
        <v>0.29930000000000001</v>
      </c>
      <c r="K6765" s="832"/>
      <c r="L6765" s="833"/>
    </row>
    <row r="6766" spans="1:12" ht="17.100000000000001" customHeight="1">
      <c r="A6766" s="645"/>
      <c r="B6766" s="643"/>
      <c r="C6766" s="643"/>
      <c r="D6766" s="643"/>
      <c r="E6766" s="643"/>
      <c r="F6766" s="643"/>
      <c r="G6766" s="643"/>
      <c r="H6766" s="643"/>
      <c r="I6766" s="643"/>
      <c r="J6766" s="643" t="s">
        <v>14990</v>
      </c>
      <c r="K6766" s="643"/>
      <c r="L6766" s="646" t="s">
        <v>15084</v>
      </c>
    </row>
    <row r="6767" spans="1:12">
      <c r="A6767" s="827" t="s">
        <v>14096</v>
      </c>
      <c r="B6767" s="828"/>
      <c r="C6767" s="828"/>
      <c r="D6767" s="828"/>
      <c r="E6767" s="828"/>
      <c r="F6767" s="828"/>
      <c r="G6767" s="828"/>
      <c r="H6767" s="828"/>
      <c r="I6767" s="641"/>
      <c r="J6767" s="641"/>
      <c r="K6767" s="641"/>
      <c r="L6767" s="642"/>
    </row>
    <row r="6768" spans="1:12" ht="17.100000000000001" customHeight="1">
      <c r="A6768" s="640" t="s">
        <v>14994</v>
      </c>
      <c r="B6768" s="643" t="s">
        <v>14089</v>
      </c>
      <c r="C6768" s="641" t="s">
        <v>14088</v>
      </c>
      <c r="D6768" s="641" t="s">
        <v>14087</v>
      </c>
      <c r="E6768" s="644" t="s">
        <v>14085</v>
      </c>
      <c r="F6768" s="829" t="s">
        <v>14083</v>
      </c>
      <c r="G6768" s="829"/>
      <c r="H6768" s="829" t="s">
        <v>14993</v>
      </c>
      <c r="I6768" s="829"/>
      <c r="J6768" s="829" t="s">
        <v>14082</v>
      </c>
      <c r="K6768" s="829"/>
      <c r="L6768" s="830"/>
    </row>
    <row r="6769" spans="1:12" ht="24" customHeight="1">
      <c r="A6769" s="664" t="s">
        <v>14073</v>
      </c>
      <c r="B6769" s="660" t="s">
        <v>14097</v>
      </c>
      <c r="C6769" s="659" t="s">
        <v>7</v>
      </c>
      <c r="D6769" s="659" t="s">
        <v>11676</v>
      </c>
      <c r="E6769" s="661" t="s">
        <v>26</v>
      </c>
      <c r="F6769" s="831" t="s">
        <v>14995</v>
      </c>
      <c r="G6769" s="831"/>
      <c r="H6769" s="831">
        <v>0.42152129999999999</v>
      </c>
      <c r="I6769" s="831"/>
      <c r="J6769" s="832">
        <v>2.9499999999999998E-2</v>
      </c>
      <c r="K6769" s="832"/>
      <c r="L6769" s="833"/>
    </row>
    <row r="6770" spans="1:12" ht="17.100000000000001" customHeight="1">
      <c r="A6770" s="645"/>
      <c r="B6770" s="643"/>
      <c r="C6770" s="643"/>
      <c r="D6770" s="643"/>
      <c r="E6770" s="643"/>
      <c r="F6770" s="643"/>
      <c r="G6770" s="643"/>
      <c r="H6770" s="643"/>
      <c r="I6770" s="643"/>
      <c r="J6770" s="643" t="s">
        <v>14990</v>
      </c>
      <c r="K6770" s="643"/>
      <c r="L6770" s="646" t="s">
        <v>15083</v>
      </c>
    </row>
    <row r="6771" spans="1:12">
      <c r="A6771" s="827" t="s">
        <v>14100</v>
      </c>
      <c r="B6771" s="828"/>
      <c r="C6771" s="828"/>
      <c r="D6771" s="828"/>
      <c r="E6771" s="828"/>
      <c r="F6771" s="828"/>
      <c r="G6771" s="828"/>
      <c r="H6771" s="828"/>
      <c r="I6771" s="641"/>
      <c r="J6771" s="641"/>
      <c r="K6771" s="641"/>
      <c r="L6771" s="642"/>
    </row>
    <row r="6772" spans="1:12" ht="17.100000000000001" customHeight="1">
      <c r="A6772" s="640" t="s">
        <v>14994</v>
      </c>
      <c r="B6772" s="643" t="s">
        <v>14089</v>
      </c>
      <c r="C6772" s="641" t="s">
        <v>14088</v>
      </c>
      <c r="D6772" s="641" t="s">
        <v>14087</v>
      </c>
      <c r="E6772" s="644" t="s">
        <v>14085</v>
      </c>
      <c r="F6772" s="829" t="s">
        <v>14083</v>
      </c>
      <c r="G6772" s="829"/>
      <c r="H6772" s="829" t="s">
        <v>14993</v>
      </c>
      <c r="I6772" s="829"/>
      <c r="J6772" s="829" t="s">
        <v>14082</v>
      </c>
      <c r="K6772" s="829"/>
      <c r="L6772" s="830"/>
    </row>
    <row r="6773" spans="1:12" ht="24" customHeight="1">
      <c r="A6773" s="664" t="s">
        <v>14073</v>
      </c>
      <c r="B6773" s="660" t="s">
        <v>14103</v>
      </c>
      <c r="C6773" s="659" t="s">
        <v>7</v>
      </c>
      <c r="D6773" s="659" t="s">
        <v>11501</v>
      </c>
      <c r="E6773" s="661" t="s">
        <v>26</v>
      </c>
      <c r="F6773" s="831" t="s">
        <v>14992</v>
      </c>
      <c r="G6773" s="831"/>
      <c r="H6773" s="831">
        <v>0.42152129999999999</v>
      </c>
      <c r="I6773" s="831"/>
      <c r="J6773" s="832">
        <v>0.92730000000000001</v>
      </c>
      <c r="K6773" s="832"/>
      <c r="L6773" s="833"/>
    </row>
    <row r="6774" spans="1:12" ht="24" customHeight="1">
      <c r="A6774" s="664" t="s">
        <v>14073</v>
      </c>
      <c r="B6774" s="660" t="s">
        <v>14101</v>
      </c>
      <c r="C6774" s="659" t="s">
        <v>7</v>
      </c>
      <c r="D6774" s="659" t="s">
        <v>11582</v>
      </c>
      <c r="E6774" s="661" t="s">
        <v>26</v>
      </c>
      <c r="F6774" s="831" t="s">
        <v>14991</v>
      </c>
      <c r="G6774" s="831"/>
      <c r="H6774" s="831">
        <v>0.42152129999999999</v>
      </c>
      <c r="I6774" s="831"/>
      <c r="J6774" s="832">
        <v>0.14749999999999999</v>
      </c>
      <c r="K6774" s="832"/>
      <c r="L6774" s="833"/>
    </row>
    <row r="6775" spans="1:12" ht="17.100000000000001" customHeight="1">
      <c r="A6775" s="645"/>
      <c r="B6775" s="643"/>
      <c r="C6775" s="643"/>
      <c r="D6775" s="643"/>
      <c r="E6775" s="643"/>
      <c r="F6775" s="643"/>
      <c r="G6775" s="643"/>
      <c r="H6775" s="643"/>
      <c r="I6775" s="643"/>
      <c r="J6775" s="643" t="s">
        <v>14990</v>
      </c>
      <c r="K6775" s="643"/>
      <c r="L6775" s="646" t="s">
        <v>15107</v>
      </c>
    </row>
    <row r="6776" spans="1:12" ht="17.100000000000001" customHeight="1">
      <c r="A6776" s="640" t="s">
        <v>14988</v>
      </c>
      <c r="B6776" s="641"/>
      <c r="C6776" s="641"/>
      <c r="D6776" s="641"/>
      <c r="E6776" s="641"/>
      <c r="F6776" s="641"/>
      <c r="G6776" s="641"/>
      <c r="H6776" s="641"/>
      <c r="I6776" s="641"/>
      <c r="J6776" s="641"/>
      <c r="K6776" s="641"/>
      <c r="L6776" s="642"/>
    </row>
    <row r="6777" spans="1:12" ht="17.100000000000001" customHeight="1">
      <c r="A6777" s="645"/>
      <c r="B6777" s="643"/>
      <c r="C6777" s="643"/>
      <c r="D6777" s="643"/>
      <c r="E6777" s="643"/>
      <c r="F6777" s="643"/>
      <c r="G6777" s="643"/>
      <c r="H6777" s="643"/>
      <c r="I6777" s="643"/>
      <c r="J6777" s="643" t="s">
        <v>14987</v>
      </c>
      <c r="K6777" s="643"/>
      <c r="L6777" s="646" t="s">
        <v>15106</v>
      </c>
    </row>
    <row r="6778" spans="1:12" ht="17.100000000000001" customHeight="1">
      <c r="A6778" s="645"/>
      <c r="B6778" s="643"/>
      <c r="C6778" s="643"/>
      <c r="D6778" s="643"/>
      <c r="E6778" s="643"/>
      <c r="F6778" s="643"/>
      <c r="G6778" s="643"/>
      <c r="H6778" s="643"/>
      <c r="I6778" s="643"/>
      <c r="J6778" s="643" t="s">
        <v>14985</v>
      </c>
      <c r="K6778" s="643" t="s">
        <v>14984</v>
      </c>
      <c r="L6778" s="646" t="s">
        <v>15105</v>
      </c>
    </row>
    <row r="6779" spans="1:12" ht="17.100000000000001" customHeight="1">
      <c r="A6779" s="645"/>
      <c r="B6779" s="643"/>
      <c r="C6779" s="643"/>
      <c r="D6779" s="643"/>
      <c r="E6779" s="643"/>
      <c r="F6779" s="643"/>
      <c r="G6779" s="643"/>
      <c r="H6779" s="643"/>
      <c r="I6779" s="643"/>
      <c r="J6779" s="643" t="s">
        <v>14982</v>
      </c>
      <c r="K6779" s="643"/>
      <c r="L6779" s="646" t="s">
        <v>15104</v>
      </c>
    </row>
    <row r="6780" spans="1:12" ht="17.100000000000001" customHeight="1">
      <c r="A6780" s="645"/>
      <c r="B6780" s="643"/>
      <c r="C6780" s="643"/>
      <c r="D6780" s="643"/>
      <c r="E6780" s="643"/>
      <c r="F6780" s="643"/>
      <c r="G6780" s="643"/>
      <c r="H6780" s="643"/>
      <c r="I6780" s="643"/>
      <c r="J6780" s="643" t="s">
        <v>14980</v>
      </c>
      <c r="K6780" s="643" t="s">
        <v>14873</v>
      </c>
      <c r="L6780" s="646" t="s">
        <v>15103</v>
      </c>
    </row>
    <row r="6781" spans="1:12" ht="17.100000000000001" customHeight="1">
      <c r="A6781" s="645"/>
      <c r="B6781" s="643"/>
      <c r="C6781" s="643"/>
      <c r="D6781" s="643"/>
      <c r="E6781" s="643"/>
      <c r="F6781" s="643"/>
      <c r="G6781" s="643"/>
      <c r="H6781" s="643"/>
      <c r="I6781" s="643"/>
      <c r="J6781" s="643" t="s">
        <v>14978</v>
      </c>
      <c r="K6781" s="643"/>
      <c r="L6781" s="646" t="s">
        <v>15102</v>
      </c>
    </row>
    <row r="6782" spans="1:12" ht="30" customHeight="1">
      <c r="A6782" s="647"/>
      <c r="B6782" s="644"/>
      <c r="C6782" s="644"/>
      <c r="D6782" s="644"/>
      <c r="E6782" s="644"/>
      <c r="F6782" s="644"/>
      <c r="G6782" s="644"/>
      <c r="H6782" s="644"/>
      <c r="I6782" s="644"/>
      <c r="J6782" s="644"/>
      <c r="K6782" s="644"/>
      <c r="L6782" s="648"/>
    </row>
    <row r="6783" spans="1:12" ht="36" customHeight="1">
      <c r="A6783" s="662" t="s">
        <v>15101</v>
      </c>
      <c r="B6783" s="657" t="s">
        <v>14394</v>
      </c>
      <c r="C6783" s="656" t="s">
        <v>7</v>
      </c>
      <c r="D6783" s="656" t="s">
        <v>3297</v>
      </c>
      <c r="E6783" s="658" t="s">
        <v>18</v>
      </c>
      <c r="F6783" s="657"/>
      <c r="G6783" s="657"/>
      <c r="H6783" s="657"/>
      <c r="I6783" s="657"/>
      <c r="J6783" s="657"/>
      <c r="K6783" s="657"/>
      <c r="L6783" s="663"/>
    </row>
    <row r="6784" spans="1:12">
      <c r="A6784" s="827" t="s">
        <v>14098</v>
      </c>
      <c r="B6784" s="828"/>
      <c r="C6784" s="828"/>
      <c r="D6784" s="828"/>
      <c r="E6784" s="828"/>
      <c r="F6784" s="828"/>
      <c r="G6784" s="828"/>
      <c r="H6784" s="828"/>
      <c r="I6784" s="641"/>
      <c r="J6784" s="641"/>
      <c r="K6784" s="641"/>
      <c r="L6784" s="642"/>
    </row>
    <row r="6785" spans="1:12" ht="17.100000000000001" customHeight="1">
      <c r="A6785" s="640" t="s">
        <v>14994</v>
      </c>
      <c r="B6785" s="643" t="s">
        <v>14089</v>
      </c>
      <c r="C6785" s="641" t="s">
        <v>14088</v>
      </c>
      <c r="D6785" s="641" t="s">
        <v>14087</v>
      </c>
      <c r="E6785" s="644" t="s">
        <v>14085</v>
      </c>
      <c r="F6785" s="829" t="s">
        <v>14083</v>
      </c>
      <c r="G6785" s="829"/>
      <c r="H6785" s="829" t="s">
        <v>14993</v>
      </c>
      <c r="I6785" s="829"/>
      <c r="J6785" s="829" t="s">
        <v>14082</v>
      </c>
      <c r="K6785" s="829"/>
      <c r="L6785" s="830"/>
    </row>
    <row r="6786" spans="1:12" ht="24" customHeight="1">
      <c r="A6786" s="664" t="s">
        <v>14073</v>
      </c>
      <c r="B6786" s="660" t="s">
        <v>14281</v>
      </c>
      <c r="C6786" s="659" t="s">
        <v>7</v>
      </c>
      <c r="D6786" s="659" t="s">
        <v>11562</v>
      </c>
      <c r="E6786" s="661" t="s">
        <v>26</v>
      </c>
      <c r="F6786" s="831" t="s">
        <v>15044</v>
      </c>
      <c r="G6786" s="831"/>
      <c r="H6786" s="831">
        <v>0.2542064</v>
      </c>
      <c r="I6786" s="831"/>
      <c r="J6786" s="832">
        <v>0.2364</v>
      </c>
      <c r="K6786" s="832"/>
      <c r="L6786" s="833"/>
    </row>
    <row r="6787" spans="1:12" ht="24" customHeight="1">
      <c r="A6787" s="664" t="s">
        <v>14073</v>
      </c>
      <c r="B6787" s="660" t="s">
        <v>14280</v>
      </c>
      <c r="C6787" s="659" t="s">
        <v>7</v>
      </c>
      <c r="D6787" s="659" t="s">
        <v>11588</v>
      </c>
      <c r="E6787" s="661" t="s">
        <v>26</v>
      </c>
      <c r="F6787" s="831" t="s">
        <v>15043</v>
      </c>
      <c r="G6787" s="831"/>
      <c r="H6787" s="831">
        <v>0.2542064</v>
      </c>
      <c r="I6787" s="831"/>
      <c r="J6787" s="832">
        <v>0.13980000000000001</v>
      </c>
      <c r="K6787" s="832"/>
      <c r="L6787" s="833"/>
    </row>
    <row r="6788" spans="1:12" ht="17.100000000000001" customHeight="1">
      <c r="A6788" s="645"/>
      <c r="B6788" s="643"/>
      <c r="C6788" s="643"/>
      <c r="D6788" s="643"/>
      <c r="E6788" s="643"/>
      <c r="F6788" s="643"/>
      <c r="G6788" s="643"/>
      <c r="H6788" s="643"/>
      <c r="I6788" s="643"/>
      <c r="J6788" s="643" t="s">
        <v>14990</v>
      </c>
      <c r="K6788" s="643"/>
      <c r="L6788" s="646" t="s">
        <v>15057</v>
      </c>
    </row>
    <row r="6789" spans="1:12">
      <c r="A6789" s="827" t="s">
        <v>14092</v>
      </c>
      <c r="B6789" s="828"/>
      <c r="C6789" s="828"/>
      <c r="D6789" s="828"/>
      <c r="E6789" s="828"/>
      <c r="F6789" s="828"/>
      <c r="G6789" s="828"/>
      <c r="H6789" s="828"/>
      <c r="I6789" s="641"/>
      <c r="J6789" s="641"/>
      <c r="K6789" s="641"/>
      <c r="L6789" s="642"/>
    </row>
    <row r="6790" spans="1:12" ht="17.100000000000001" customHeight="1">
      <c r="A6790" s="640" t="s">
        <v>14994</v>
      </c>
      <c r="B6790" s="643" t="s">
        <v>14089</v>
      </c>
      <c r="C6790" s="641" t="s">
        <v>14088</v>
      </c>
      <c r="D6790" s="641" t="s">
        <v>14087</v>
      </c>
      <c r="E6790" s="644" t="s">
        <v>14085</v>
      </c>
      <c r="F6790" s="829" t="s">
        <v>14083</v>
      </c>
      <c r="G6790" s="829"/>
      <c r="H6790" s="829" t="s">
        <v>14993</v>
      </c>
      <c r="I6790" s="829"/>
      <c r="J6790" s="829" t="s">
        <v>14082</v>
      </c>
      <c r="K6790" s="829"/>
      <c r="L6790" s="830"/>
    </row>
    <row r="6791" spans="1:12" ht="24" customHeight="1">
      <c r="A6791" s="664" t="s">
        <v>14073</v>
      </c>
      <c r="B6791" s="660" t="s">
        <v>14292</v>
      </c>
      <c r="C6791" s="659" t="s">
        <v>7</v>
      </c>
      <c r="D6791" s="659" t="s">
        <v>5474</v>
      </c>
      <c r="E6791" s="661" t="s">
        <v>26</v>
      </c>
      <c r="F6791" s="831" t="s">
        <v>15041</v>
      </c>
      <c r="G6791" s="831"/>
      <c r="H6791" s="831">
        <v>0.1304988</v>
      </c>
      <c r="I6791" s="831"/>
      <c r="J6791" s="832">
        <v>0.65900000000000003</v>
      </c>
      <c r="K6791" s="832"/>
      <c r="L6791" s="833"/>
    </row>
    <row r="6792" spans="1:12" ht="24" customHeight="1">
      <c r="A6792" s="664" t="s">
        <v>14073</v>
      </c>
      <c r="B6792" s="660" t="s">
        <v>14282</v>
      </c>
      <c r="C6792" s="659" t="s">
        <v>7</v>
      </c>
      <c r="D6792" s="659" t="s">
        <v>6139</v>
      </c>
      <c r="E6792" s="661" t="s">
        <v>26</v>
      </c>
      <c r="F6792" s="831" t="s">
        <v>15040</v>
      </c>
      <c r="G6792" s="831"/>
      <c r="H6792" s="831">
        <v>0.1304988</v>
      </c>
      <c r="I6792" s="831"/>
      <c r="J6792" s="832">
        <v>0.93830000000000002</v>
      </c>
      <c r="K6792" s="832"/>
      <c r="L6792" s="833"/>
    </row>
    <row r="6793" spans="1:12" ht="17.100000000000001" customHeight="1">
      <c r="A6793" s="645"/>
      <c r="B6793" s="643"/>
      <c r="C6793" s="643"/>
      <c r="D6793" s="643"/>
      <c r="E6793" s="643"/>
      <c r="F6793" s="643"/>
      <c r="G6793" s="643"/>
      <c r="H6793" s="643"/>
      <c r="I6793" s="643"/>
      <c r="J6793" s="643" t="s">
        <v>14990</v>
      </c>
      <c r="K6793" s="643"/>
      <c r="L6793" s="646" t="s">
        <v>15100</v>
      </c>
    </row>
    <row r="6794" spans="1:12">
      <c r="A6794" s="827" t="s">
        <v>14071</v>
      </c>
      <c r="B6794" s="828"/>
      <c r="C6794" s="828"/>
      <c r="D6794" s="828"/>
      <c r="E6794" s="828"/>
      <c r="F6794" s="828"/>
      <c r="G6794" s="828"/>
      <c r="H6794" s="828"/>
      <c r="I6794" s="641"/>
      <c r="J6794" s="641"/>
      <c r="K6794" s="641"/>
      <c r="L6794" s="642"/>
    </row>
    <row r="6795" spans="1:12" ht="17.100000000000001" customHeight="1">
      <c r="A6795" s="640" t="s">
        <v>14994</v>
      </c>
      <c r="B6795" s="643" t="s">
        <v>14089</v>
      </c>
      <c r="C6795" s="641" t="s">
        <v>14088</v>
      </c>
      <c r="D6795" s="641" t="s">
        <v>14087</v>
      </c>
      <c r="E6795" s="644" t="s">
        <v>14085</v>
      </c>
      <c r="F6795" s="829" t="s">
        <v>14083</v>
      </c>
      <c r="G6795" s="829"/>
      <c r="H6795" s="829" t="s">
        <v>14993</v>
      </c>
      <c r="I6795" s="829"/>
      <c r="J6795" s="829" t="s">
        <v>14082</v>
      </c>
      <c r="K6795" s="829"/>
      <c r="L6795" s="830"/>
    </row>
    <row r="6796" spans="1:12" ht="24" customHeight="1">
      <c r="A6796" s="664" t="s">
        <v>14073</v>
      </c>
      <c r="B6796" s="660" t="s">
        <v>14389</v>
      </c>
      <c r="C6796" s="659" t="s">
        <v>7</v>
      </c>
      <c r="D6796" s="659" t="s">
        <v>8268</v>
      </c>
      <c r="E6796" s="661" t="s">
        <v>49</v>
      </c>
      <c r="F6796" s="831" t="s">
        <v>15099</v>
      </c>
      <c r="G6796" s="831"/>
      <c r="H6796" s="831">
        <v>8.9999999999999993E-3</v>
      </c>
      <c r="I6796" s="831"/>
      <c r="J6796" s="832">
        <v>0.03</v>
      </c>
      <c r="K6796" s="832"/>
      <c r="L6796" s="833"/>
    </row>
    <row r="6797" spans="1:12" ht="48" customHeight="1">
      <c r="A6797" s="664" t="s">
        <v>14073</v>
      </c>
      <c r="B6797" s="660" t="s">
        <v>14393</v>
      </c>
      <c r="C6797" s="659" t="s">
        <v>7</v>
      </c>
      <c r="D6797" s="659" t="s">
        <v>5774</v>
      </c>
      <c r="E6797" s="661" t="s">
        <v>18</v>
      </c>
      <c r="F6797" s="831" t="s">
        <v>15098</v>
      </c>
      <c r="G6797" s="831"/>
      <c r="H6797" s="831">
        <v>1.0149999999999999</v>
      </c>
      <c r="I6797" s="831"/>
      <c r="J6797" s="832">
        <v>55.28</v>
      </c>
      <c r="K6797" s="832"/>
      <c r="L6797" s="833"/>
    </row>
    <row r="6798" spans="1:12" ht="17.100000000000001" customHeight="1">
      <c r="A6798" s="645"/>
      <c r="B6798" s="643"/>
      <c r="C6798" s="643"/>
      <c r="D6798" s="643"/>
      <c r="E6798" s="643"/>
      <c r="F6798" s="643"/>
      <c r="G6798" s="643"/>
      <c r="H6798" s="643"/>
      <c r="I6798" s="643"/>
      <c r="J6798" s="643" t="s">
        <v>14990</v>
      </c>
      <c r="K6798" s="643"/>
      <c r="L6798" s="646" t="s">
        <v>15097</v>
      </c>
    </row>
    <row r="6799" spans="1:12">
      <c r="A6799" s="827" t="s">
        <v>14094</v>
      </c>
      <c r="B6799" s="828"/>
      <c r="C6799" s="828"/>
      <c r="D6799" s="828"/>
      <c r="E6799" s="828"/>
      <c r="F6799" s="828"/>
      <c r="G6799" s="828"/>
      <c r="H6799" s="828"/>
      <c r="I6799" s="641"/>
      <c r="J6799" s="641"/>
      <c r="K6799" s="641"/>
      <c r="L6799" s="642"/>
    </row>
    <row r="6800" spans="1:12" ht="17.100000000000001" customHeight="1">
      <c r="A6800" s="640" t="s">
        <v>14994</v>
      </c>
      <c r="B6800" s="643" t="s">
        <v>14089</v>
      </c>
      <c r="C6800" s="641" t="s">
        <v>14088</v>
      </c>
      <c r="D6800" s="641" t="s">
        <v>14087</v>
      </c>
      <c r="E6800" s="644" t="s">
        <v>14085</v>
      </c>
      <c r="F6800" s="829" t="s">
        <v>14083</v>
      </c>
      <c r="G6800" s="829"/>
      <c r="H6800" s="829" t="s">
        <v>14993</v>
      </c>
      <c r="I6800" s="829"/>
      <c r="J6800" s="829" t="s">
        <v>14082</v>
      </c>
      <c r="K6800" s="829"/>
      <c r="L6800" s="830"/>
    </row>
    <row r="6801" spans="1:12" ht="24" customHeight="1">
      <c r="A6801" s="664" t="s">
        <v>14073</v>
      </c>
      <c r="B6801" s="660" t="s">
        <v>14095</v>
      </c>
      <c r="C6801" s="659" t="s">
        <v>7</v>
      </c>
      <c r="D6801" s="659" t="s">
        <v>11736</v>
      </c>
      <c r="E6801" s="661" t="s">
        <v>26</v>
      </c>
      <c r="F6801" s="831" t="s">
        <v>14996</v>
      </c>
      <c r="G6801" s="831"/>
      <c r="H6801" s="831">
        <v>0.2542064</v>
      </c>
      <c r="I6801" s="831"/>
      <c r="J6801" s="832">
        <v>0.18049999999999999</v>
      </c>
      <c r="K6801" s="832"/>
      <c r="L6801" s="833"/>
    </row>
    <row r="6802" spans="1:12" ht="17.100000000000001" customHeight="1">
      <c r="A6802" s="645"/>
      <c r="B6802" s="643"/>
      <c r="C6802" s="643"/>
      <c r="D6802" s="643"/>
      <c r="E6802" s="643"/>
      <c r="F6802" s="643"/>
      <c r="G6802" s="643"/>
      <c r="H6802" s="643"/>
      <c r="I6802" s="643"/>
      <c r="J6802" s="643" t="s">
        <v>14990</v>
      </c>
      <c r="K6802" s="643"/>
      <c r="L6802" s="646" t="s">
        <v>15096</v>
      </c>
    </row>
    <row r="6803" spans="1:12">
      <c r="A6803" s="827" t="s">
        <v>14096</v>
      </c>
      <c r="B6803" s="828"/>
      <c r="C6803" s="828"/>
      <c r="D6803" s="828"/>
      <c r="E6803" s="828"/>
      <c r="F6803" s="828"/>
      <c r="G6803" s="828"/>
      <c r="H6803" s="828"/>
      <c r="I6803" s="641"/>
      <c r="J6803" s="641"/>
      <c r="K6803" s="641"/>
      <c r="L6803" s="642"/>
    </row>
    <row r="6804" spans="1:12" ht="17.100000000000001" customHeight="1">
      <c r="A6804" s="640" t="s">
        <v>14994</v>
      </c>
      <c r="B6804" s="643" t="s">
        <v>14089</v>
      </c>
      <c r="C6804" s="641" t="s">
        <v>14088</v>
      </c>
      <c r="D6804" s="641" t="s">
        <v>14087</v>
      </c>
      <c r="E6804" s="644" t="s">
        <v>14085</v>
      </c>
      <c r="F6804" s="829" t="s">
        <v>14083</v>
      </c>
      <c r="G6804" s="829"/>
      <c r="H6804" s="829" t="s">
        <v>14993</v>
      </c>
      <c r="I6804" s="829"/>
      <c r="J6804" s="829" t="s">
        <v>14082</v>
      </c>
      <c r="K6804" s="829"/>
      <c r="L6804" s="830"/>
    </row>
    <row r="6805" spans="1:12" ht="24" customHeight="1">
      <c r="A6805" s="664" t="s">
        <v>14073</v>
      </c>
      <c r="B6805" s="660" t="s">
        <v>14097</v>
      </c>
      <c r="C6805" s="659" t="s">
        <v>7</v>
      </c>
      <c r="D6805" s="659" t="s">
        <v>11676</v>
      </c>
      <c r="E6805" s="661" t="s">
        <v>26</v>
      </c>
      <c r="F6805" s="831" t="s">
        <v>14995</v>
      </c>
      <c r="G6805" s="831"/>
      <c r="H6805" s="831">
        <v>0.2542064</v>
      </c>
      <c r="I6805" s="831"/>
      <c r="J6805" s="832">
        <v>1.78E-2</v>
      </c>
      <c r="K6805" s="832"/>
      <c r="L6805" s="833"/>
    </row>
    <row r="6806" spans="1:12" ht="17.100000000000001" customHeight="1">
      <c r="A6806" s="645"/>
      <c r="B6806" s="643"/>
      <c r="C6806" s="643"/>
      <c r="D6806" s="643"/>
      <c r="E6806" s="643"/>
      <c r="F6806" s="643"/>
      <c r="G6806" s="643"/>
      <c r="H6806" s="643"/>
      <c r="I6806" s="643"/>
      <c r="J6806" s="643" t="s">
        <v>14990</v>
      </c>
      <c r="K6806" s="643"/>
      <c r="L6806" s="646" t="s">
        <v>15009</v>
      </c>
    </row>
    <row r="6807" spans="1:12">
      <c r="A6807" s="827" t="s">
        <v>14100</v>
      </c>
      <c r="B6807" s="828"/>
      <c r="C6807" s="828"/>
      <c r="D6807" s="828"/>
      <c r="E6807" s="828"/>
      <c r="F6807" s="828"/>
      <c r="G6807" s="828"/>
      <c r="H6807" s="828"/>
      <c r="I6807" s="641"/>
      <c r="J6807" s="641"/>
      <c r="K6807" s="641"/>
      <c r="L6807" s="642"/>
    </row>
    <row r="6808" spans="1:12" ht="17.100000000000001" customHeight="1">
      <c r="A6808" s="640" t="s">
        <v>14994</v>
      </c>
      <c r="B6808" s="643" t="s">
        <v>14089</v>
      </c>
      <c r="C6808" s="641" t="s">
        <v>14088</v>
      </c>
      <c r="D6808" s="641" t="s">
        <v>14087</v>
      </c>
      <c r="E6808" s="644" t="s">
        <v>14085</v>
      </c>
      <c r="F6808" s="829" t="s">
        <v>14083</v>
      </c>
      <c r="G6808" s="829"/>
      <c r="H6808" s="829" t="s">
        <v>14993</v>
      </c>
      <c r="I6808" s="829"/>
      <c r="J6808" s="829" t="s">
        <v>14082</v>
      </c>
      <c r="K6808" s="829"/>
      <c r="L6808" s="830"/>
    </row>
    <row r="6809" spans="1:12" ht="24" customHeight="1">
      <c r="A6809" s="664" t="s">
        <v>14073</v>
      </c>
      <c r="B6809" s="660" t="s">
        <v>14103</v>
      </c>
      <c r="C6809" s="659" t="s">
        <v>7</v>
      </c>
      <c r="D6809" s="659" t="s">
        <v>11501</v>
      </c>
      <c r="E6809" s="661" t="s">
        <v>26</v>
      </c>
      <c r="F6809" s="831" t="s">
        <v>14992</v>
      </c>
      <c r="G6809" s="831"/>
      <c r="H6809" s="831">
        <v>0.2542064</v>
      </c>
      <c r="I6809" s="831"/>
      <c r="J6809" s="832">
        <v>0.55930000000000002</v>
      </c>
      <c r="K6809" s="832"/>
      <c r="L6809" s="833"/>
    </row>
    <row r="6810" spans="1:12" ht="24" customHeight="1">
      <c r="A6810" s="664" t="s">
        <v>14073</v>
      </c>
      <c r="B6810" s="660" t="s">
        <v>14101</v>
      </c>
      <c r="C6810" s="659" t="s">
        <v>7</v>
      </c>
      <c r="D6810" s="659" t="s">
        <v>11582</v>
      </c>
      <c r="E6810" s="661" t="s">
        <v>26</v>
      </c>
      <c r="F6810" s="831" t="s">
        <v>14991</v>
      </c>
      <c r="G6810" s="831"/>
      <c r="H6810" s="831">
        <v>0.2542064</v>
      </c>
      <c r="I6810" s="831"/>
      <c r="J6810" s="832">
        <v>8.8999999999999996E-2</v>
      </c>
      <c r="K6810" s="832"/>
      <c r="L6810" s="833"/>
    </row>
    <row r="6811" spans="1:12" ht="17.100000000000001" customHeight="1">
      <c r="A6811" s="645"/>
      <c r="B6811" s="643"/>
      <c r="C6811" s="643"/>
      <c r="D6811" s="643"/>
      <c r="E6811" s="643"/>
      <c r="F6811" s="643"/>
      <c r="G6811" s="643"/>
      <c r="H6811" s="643"/>
      <c r="I6811" s="643"/>
      <c r="J6811" s="643" t="s">
        <v>14990</v>
      </c>
      <c r="K6811" s="643"/>
      <c r="L6811" s="646" t="s">
        <v>15095</v>
      </c>
    </row>
    <row r="6812" spans="1:12" ht="17.100000000000001" customHeight="1">
      <c r="A6812" s="640" t="s">
        <v>14988</v>
      </c>
      <c r="B6812" s="641"/>
      <c r="C6812" s="641"/>
      <c r="D6812" s="641"/>
      <c r="E6812" s="641"/>
      <c r="F6812" s="641"/>
      <c r="G6812" s="641"/>
      <c r="H6812" s="641"/>
      <c r="I6812" s="641"/>
      <c r="J6812" s="641"/>
      <c r="K6812" s="641"/>
      <c r="L6812" s="642"/>
    </row>
    <row r="6813" spans="1:12" ht="17.100000000000001" customHeight="1">
      <c r="A6813" s="645"/>
      <c r="B6813" s="643"/>
      <c r="C6813" s="643"/>
      <c r="D6813" s="643"/>
      <c r="E6813" s="643"/>
      <c r="F6813" s="643"/>
      <c r="G6813" s="643"/>
      <c r="H6813" s="643"/>
      <c r="I6813" s="643"/>
      <c r="J6813" s="643" t="s">
        <v>14987</v>
      </c>
      <c r="K6813" s="643"/>
      <c r="L6813" s="646" t="s">
        <v>15094</v>
      </c>
    </row>
    <row r="6814" spans="1:12" ht="17.100000000000001" customHeight="1">
      <c r="A6814" s="645"/>
      <c r="B6814" s="643"/>
      <c r="C6814" s="643"/>
      <c r="D6814" s="643"/>
      <c r="E6814" s="643"/>
      <c r="F6814" s="643"/>
      <c r="G6814" s="643"/>
      <c r="H6814" s="643"/>
      <c r="I6814" s="643"/>
      <c r="J6814" s="643" t="s">
        <v>14985</v>
      </c>
      <c r="K6814" s="643" t="s">
        <v>14984</v>
      </c>
      <c r="L6814" s="646" t="s">
        <v>15093</v>
      </c>
    </row>
    <row r="6815" spans="1:12" ht="17.100000000000001" customHeight="1">
      <c r="A6815" s="645"/>
      <c r="B6815" s="643"/>
      <c r="C6815" s="643"/>
      <c r="D6815" s="643"/>
      <c r="E6815" s="643"/>
      <c r="F6815" s="643"/>
      <c r="G6815" s="643"/>
      <c r="H6815" s="643"/>
      <c r="I6815" s="643"/>
      <c r="J6815" s="643" t="s">
        <v>14982</v>
      </c>
      <c r="K6815" s="643"/>
      <c r="L6815" s="646" t="s">
        <v>15092</v>
      </c>
    </row>
    <row r="6816" spans="1:12" ht="17.100000000000001" customHeight="1">
      <c r="A6816" s="645"/>
      <c r="B6816" s="643"/>
      <c r="C6816" s="643"/>
      <c r="D6816" s="643"/>
      <c r="E6816" s="643"/>
      <c r="F6816" s="643"/>
      <c r="G6816" s="643"/>
      <c r="H6816" s="643"/>
      <c r="I6816" s="643"/>
      <c r="J6816" s="643" t="s">
        <v>14980</v>
      </c>
      <c r="K6816" s="643" t="s">
        <v>14873</v>
      </c>
      <c r="L6816" s="646" t="s">
        <v>15091</v>
      </c>
    </row>
    <row r="6817" spans="1:12" ht="17.100000000000001" customHeight="1">
      <c r="A6817" s="645"/>
      <c r="B6817" s="643"/>
      <c r="C6817" s="643"/>
      <c r="D6817" s="643"/>
      <c r="E6817" s="643"/>
      <c r="F6817" s="643"/>
      <c r="G6817" s="643"/>
      <c r="H6817" s="643"/>
      <c r="I6817" s="643"/>
      <c r="J6817" s="643" t="s">
        <v>14978</v>
      </c>
      <c r="K6817" s="643"/>
      <c r="L6817" s="646" t="s">
        <v>15090</v>
      </c>
    </row>
    <row r="6818" spans="1:12" ht="30" customHeight="1">
      <c r="A6818" s="647"/>
      <c r="B6818" s="644"/>
      <c r="C6818" s="644"/>
      <c r="D6818" s="644"/>
      <c r="E6818" s="644"/>
      <c r="F6818" s="644"/>
      <c r="G6818" s="644"/>
      <c r="H6818" s="644"/>
      <c r="I6818" s="644"/>
      <c r="J6818" s="644"/>
      <c r="K6818" s="644"/>
      <c r="L6818" s="648"/>
    </row>
    <row r="6819" spans="1:12" ht="24" customHeight="1">
      <c r="A6819" s="662" t="s">
        <v>15089</v>
      </c>
      <c r="B6819" s="657" t="s">
        <v>14377</v>
      </c>
      <c r="C6819" s="656" t="s">
        <v>7</v>
      </c>
      <c r="D6819" s="656" t="s">
        <v>3312</v>
      </c>
      <c r="E6819" s="658" t="s">
        <v>18</v>
      </c>
      <c r="F6819" s="657"/>
      <c r="G6819" s="657"/>
      <c r="H6819" s="657"/>
      <c r="I6819" s="657"/>
      <c r="J6819" s="657"/>
      <c r="K6819" s="657"/>
      <c r="L6819" s="663"/>
    </row>
    <row r="6820" spans="1:12">
      <c r="A6820" s="827" t="s">
        <v>14098</v>
      </c>
      <c r="B6820" s="828"/>
      <c r="C6820" s="828"/>
      <c r="D6820" s="828"/>
      <c r="E6820" s="828"/>
      <c r="F6820" s="828"/>
      <c r="G6820" s="828"/>
      <c r="H6820" s="828"/>
      <c r="I6820" s="641"/>
      <c r="J6820" s="641"/>
      <c r="K6820" s="641"/>
      <c r="L6820" s="642"/>
    </row>
    <row r="6821" spans="1:12" ht="17.100000000000001" customHeight="1">
      <c r="A6821" s="640" t="s">
        <v>14994</v>
      </c>
      <c r="B6821" s="643" t="s">
        <v>14089</v>
      </c>
      <c r="C6821" s="641" t="s">
        <v>14088</v>
      </c>
      <c r="D6821" s="641" t="s">
        <v>14087</v>
      </c>
      <c r="E6821" s="644" t="s">
        <v>14085</v>
      </c>
      <c r="F6821" s="829" t="s">
        <v>14083</v>
      </c>
      <c r="G6821" s="829"/>
      <c r="H6821" s="829" t="s">
        <v>14993</v>
      </c>
      <c r="I6821" s="829"/>
      <c r="J6821" s="829" t="s">
        <v>14082</v>
      </c>
      <c r="K6821" s="829"/>
      <c r="L6821" s="830"/>
    </row>
    <row r="6822" spans="1:12" ht="24" customHeight="1">
      <c r="A6822" s="664" t="s">
        <v>14073</v>
      </c>
      <c r="B6822" s="660" t="s">
        <v>14281</v>
      </c>
      <c r="C6822" s="659" t="s">
        <v>7</v>
      </c>
      <c r="D6822" s="659" t="s">
        <v>11562</v>
      </c>
      <c r="E6822" s="661" t="s">
        <v>26</v>
      </c>
      <c r="F6822" s="831" t="s">
        <v>15044</v>
      </c>
      <c r="G6822" s="831"/>
      <c r="H6822" s="831">
        <v>0.4241915</v>
      </c>
      <c r="I6822" s="831"/>
      <c r="J6822" s="832">
        <v>0.39450000000000002</v>
      </c>
      <c r="K6822" s="832"/>
      <c r="L6822" s="833"/>
    </row>
    <row r="6823" spans="1:12" ht="24" customHeight="1">
      <c r="A6823" s="664" t="s">
        <v>14073</v>
      </c>
      <c r="B6823" s="660" t="s">
        <v>14280</v>
      </c>
      <c r="C6823" s="659" t="s">
        <v>7</v>
      </c>
      <c r="D6823" s="659" t="s">
        <v>11588</v>
      </c>
      <c r="E6823" s="661" t="s">
        <v>26</v>
      </c>
      <c r="F6823" s="831" t="s">
        <v>15043</v>
      </c>
      <c r="G6823" s="831"/>
      <c r="H6823" s="831">
        <v>0.4241915</v>
      </c>
      <c r="I6823" s="831"/>
      <c r="J6823" s="832">
        <v>0.23330000000000001</v>
      </c>
      <c r="K6823" s="832"/>
      <c r="L6823" s="833"/>
    </row>
    <row r="6824" spans="1:12" ht="17.100000000000001" customHeight="1">
      <c r="A6824" s="645"/>
      <c r="B6824" s="643"/>
      <c r="C6824" s="643"/>
      <c r="D6824" s="643"/>
      <c r="E6824" s="643"/>
      <c r="F6824" s="643"/>
      <c r="G6824" s="643"/>
      <c r="H6824" s="643"/>
      <c r="I6824" s="643"/>
      <c r="J6824" s="643" t="s">
        <v>14990</v>
      </c>
      <c r="K6824" s="643"/>
      <c r="L6824" s="646" t="s">
        <v>15088</v>
      </c>
    </row>
    <row r="6825" spans="1:12">
      <c r="A6825" s="827" t="s">
        <v>14092</v>
      </c>
      <c r="B6825" s="828"/>
      <c r="C6825" s="828"/>
      <c r="D6825" s="828"/>
      <c r="E6825" s="828"/>
      <c r="F6825" s="828"/>
      <c r="G6825" s="828"/>
      <c r="H6825" s="828"/>
      <c r="I6825" s="641"/>
      <c r="J6825" s="641"/>
      <c r="K6825" s="641"/>
      <c r="L6825" s="642"/>
    </row>
    <row r="6826" spans="1:12" ht="17.100000000000001" customHeight="1">
      <c r="A6826" s="640" t="s">
        <v>14994</v>
      </c>
      <c r="B6826" s="643" t="s">
        <v>14089</v>
      </c>
      <c r="C6826" s="641" t="s">
        <v>14088</v>
      </c>
      <c r="D6826" s="641" t="s">
        <v>14087</v>
      </c>
      <c r="E6826" s="644" t="s">
        <v>14085</v>
      </c>
      <c r="F6826" s="829" t="s">
        <v>14083</v>
      </c>
      <c r="G6826" s="829"/>
      <c r="H6826" s="829" t="s">
        <v>14993</v>
      </c>
      <c r="I6826" s="829"/>
      <c r="J6826" s="829" t="s">
        <v>14082</v>
      </c>
      <c r="K6826" s="829"/>
      <c r="L6826" s="830"/>
    </row>
    <row r="6827" spans="1:12" ht="24" customHeight="1">
      <c r="A6827" s="664" t="s">
        <v>14073</v>
      </c>
      <c r="B6827" s="660" t="s">
        <v>14292</v>
      </c>
      <c r="C6827" s="659" t="s">
        <v>7</v>
      </c>
      <c r="D6827" s="659" t="s">
        <v>5474</v>
      </c>
      <c r="E6827" s="661" t="s">
        <v>26</v>
      </c>
      <c r="F6827" s="831" t="s">
        <v>15041</v>
      </c>
      <c r="G6827" s="831"/>
      <c r="H6827" s="831">
        <v>0.21794189999999999</v>
      </c>
      <c r="I6827" s="831"/>
      <c r="J6827" s="832">
        <v>1.1006</v>
      </c>
      <c r="K6827" s="832"/>
      <c r="L6827" s="833"/>
    </row>
    <row r="6828" spans="1:12" ht="24" customHeight="1">
      <c r="A6828" s="664" t="s">
        <v>14073</v>
      </c>
      <c r="B6828" s="660" t="s">
        <v>14282</v>
      </c>
      <c r="C6828" s="659" t="s">
        <v>7</v>
      </c>
      <c r="D6828" s="659" t="s">
        <v>6139</v>
      </c>
      <c r="E6828" s="661" t="s">
        <v>26</v>
      </c>
      <c r="F6828" s="831" t="s">
        <v>15040</v>
      </c>
      <c r="G6828" s="831"/>
      <c r="H6828" s="831">
        <v>0.21794189999999999</v>
      </c>
      <c r="I6828" s="831"/>
      <c r="J6828" s="832">
        <v>1.5669999999999999</v>
      </c>
      <c r="K6828" s="832"/>
      <c r="L6828" s="833"/>
    </row>
    <row r="6829" spans="1:12" ht="17.100000000000001" customHeight="1">
      <c r="A6829" s="645"/>
      <c r="B6829" s="643"/>
      <c r="C6829" s="643"/>
      <c r="D6829" s="643"/>
      <c r="E6829" s="643"/>
      <c r="F6829" s="643"/>
      <c r="G6829" s="643"/>
      <c r="H6829" s="643"/>
      <c r="I6829" s="643"/>
      <c r="J6829" s="643" t="s">
        <v>14990</v>
      </c>
      <c r="K6829" s="643"/>
      <c r="L6829" s="646" t="s">
        <v>15087</v>
      </c>
    </row>
    <row r="6830" spans="1:12">
      <c r="A6830" s="827" t="s">
        <v>14071</v>
      </c>
      <c r="B6830" s="828"/>
      <c r="C6830" s="828"/>
      <c r="D6830" s="828"/>
      <c r="E6830" s="828"/>
      <c r="F6830" s="828"/>
      <c r="G6830" s="828"/>
      <c r="H6830" s="828"/>
      <c r="I6830" s="641"/>
      <c r="J6830" s="641"/>
      <c r="K6830" s="641"/>
      <c r="L6830" s="642"/>
    </row>
    <row r="6831" spans="1:12" ht="17.100000000000001" customHeight="1">
      <c r="A6831" s="640" t="s">
        <v>14994</v>
      </c>
      <c r="B6831" s="643" t="s">
        <v>14089</v>
      </c>
      <c r="C6831" s="641" t="s">
        <v>14088</v>
      </c>
      <c r="D6831" s="641" t="s">
        <v>14087</v>
      </c>
      <c r="E6831" s="644" t="s">
        <v>14085</v>
      </c>
      <c r="F6831" s="829" t="s">
        <v>14083</v>
      </c>
      <c r="G6831" s="829"/>
      <c r="H6831" s="829" t="s">
        <v>14993</v>
      </c>
      <c r="I6831" s="829"/>
      <c r="J6831" s="829" t="s">
        <v>14082</v>
      </c>
      <c r="K6831" s="829"/>
      <c r="L6831" s="830"/>
    </row>
    <row r="6832" spans="1:12" ht="24" customHeight="1">
      <c r="A6832" s="664" t="s">
        <v>14073</v>
      </c>
      <c r="B6832" s="660" t="s">
        <v>14376</v>
      </c>
      <c r="C6832" s="659" t="s">
        <v>7</v>
      </c>
      <c r="D6832" s="659" t="s">
        <v>6251</v>
      </c>
      <c r="E6832" s="661" t="s">
        <v>18</v>
      </c>
      <c r="F6832" s="831" t="s">
        <v>15086</v>
      </c>
      <c r="G6832" s="831"/>
      <c r="H6832" s="831">
        <v>1.1000000000000001</v>
      </c>
      <c r="I6832" s="831"/>
      <c r="J6832" s="832">
        <v>28.91</v>
      </c>
      <c r="K6832" s="832"/>
      <c r="L6832" s="833"/>
    </row>
    <row r="6833" spans="1:12" ht="17.100000000000001" customHeight="1">
      <c r="A6833" s="645"/>
      <c r="B6833" s="643"/>
      <c r="C6833" s="643"/>
      <c r="D6833" s="643"/>
      <c r="E6833" s="643"/>
      <c r="F6833" s="643"/>
      <c r="G6833" s="643"/>
      <c r="H6833" s="643"/>
      <c r="I6833" s="643"/>
      <c r="J6833" s="643" t="s">
        <v>14990</v>
      </c>
      <c r="K6833" s="643"/>
      <c r="L6833" s="646" t="s">
        <v>15085</v>
      </c>
    </row>
    <row r="6834" spans="1:12">
      <c r="A6834" s="827" t="s">
        <v>14094</v>
      </c>
      <c r="B6834" s="828"/>
      <c r="C6834" s="828"/>
      <c r="D6834" s="828"/>
      <c r="E6834" s="828"/>
      <c r="F6834" s="828"/>
      <c r="G6834" s="828"/>
      <c r="H6834" s="828"/>
      <c r="I6834" s="641"/>
      <c r="J6834" s="641"/>
      <c r="K6834" s="641"/>
      <c r="L6834" s="642"/>
    </row>
    <row r="6835" spans="1:12" ht="17.100000000000001" customHeight="1">
      <c r="A6835" s="640" t="s">
        <v>14994</v>
      </c>
      <c r="B6835" s="643" t="s">
        <v>14089</v>
      </c>
      <c r="C6835" s="641" t="s">
        <v>14088</v>
      </c>
      <c r="D6835" s="641" t="s">
        <v>14087</v>
      </c>
      <c r="E6835" s="644" t="s">
        <v>14085</v>
      </c>
      <c r="F6835" s="829" t="s">
        <v>14083</v>
      </c>
      <c r="G6835" s="829"/>
      <c r="H6835" s="829" t="s">
        <v>14993</v>
      </c>
      <c r="I6835" s="829"/>
      <c r="J6835" s="829" t="s">
        <v>14082</v>
      </c>
      <c r="K6835" s="829"/>
      <c r="L6835" s="830"/>
    </row>
    <row r="6836" spans="1:12" ht="24" customHeight="1">
      <c r="A6836" s="664" t="s">
        <v>14073</v>
      </c>
      <c r="B6836" s="660" t="s">
        <v>14095</v>
      </c>
      <c r="C6836" s="659" t="s">
        <v>7</v>
      </c>
      <c r="D6836" s="659" t="s">
        <v>11736</v>
      </c>
      <c r="E6836" s="661" t="s">
        <v>26</v>
      </c>
      <c r="F6836" s="831" t="s">
        <v>14996</v>
      </c>
      <c r="G6836" s="831"/>
      <c r="H6836" s="831">
        <v>0.4241915</v>
      </c>
      <c r="I6836" s="831"/>
      <c r="J6836" s="832">
        <v>0.30120000000000002</v>
      </c>
      <c r="K6836" s="832"/>
      <c r="L6836" s="833"/>
    </row>
    <row r="6837" spans="1:12" ht="17.100000000000001" customHeight="1">
      <c r="A6837" s="645"/>
      <c r="B6837" s="643"/>
      <c r="C6837" s="643"/>
      <c r="D6837" s="643"/>
      <c r="E6837" s="643"/>
      <c r="F6837" s="643"/>
      <c r="G6837" s="643"/>
      <c r="H6837" s="643"/>
      <c r="I6837" s="643"/>
      <c r="J6837" s="643" t="s">
        <v>14990</v>
      </c>
      <c r="K6837" s="643"/>
      <c r="L6837" s="646" t="s">
        <v>15084</v>
      </c>
    </row>
    <row r="6838" spans="1:12">
      <c r="A6838" s="827" t="s">
        <v>14096</v>
      </c>
      <c r="B6838" s="828"/>
      <c r="C6838" s="828"/>
      <c r="D6838" s="828"/>
      <c r="E6838" s="828"/>
      <c r="F6838" s="828"/>
      <c r="G6838" s="828"/>
      <c r="H6838" s="828"/>
      <c r="I6838" s="641"/>
      <c r="J6838" s="641"/>
      <c r="K6838" s="641"/>
      <c r="L6838" s="642"/>
    </row>
    <row r="6839" spans="1:12" ht="17.100000000000001" customHeight="1">
      <c r="A6839" s="640" t="s">
        <v>14994</v>
      </c>
      <c r="B6839" s="643" t="s">
        <v>14089</v>
      </c>
      <c r="C6839" s="641" t="s">
        <v>14088</v>
      </c>
      <c r="D6839" s="641" t="s">
        <v>14087</v>
      </c>
      <c r="E6839" s="644" t="s">
        <v>14085</v>
      </c>
      <c r="F6839" s="829" t="s">
        <v>14083</v>
      </c>
      <c r="G6839" s="829"/>
      <c r="H6839" s="829" t="s">
        <v>14993</v>
      </c>
      <c r="I6839" s="829"/>
      <c r="J6839" s="829" t="s">
        <v>14082</v>
      </c>
      <c r="K6839" s="829"/>
      <c r="L6839" s="830"/>
    </row>
    <row r="6840" spans="1:12" ht="24" customHeight="1">
      <c r="A6840" s="664" t="s">
        <v>14073</v>
      </c>
      <c r="B6840" s="660" t="s">
        <v>14097</v>
      </c>
      <c r="C6840" s="659" t="s">
        <v>7</v>
      </c>
      <c r="D6840" s="659" t="s">
        <v>11676</v>
      </c>
      <c r="E6840" s="661" t="s">
        <v>26</v>
      </c>
      <c r="F6840" s="831" t="s">
        <v>14995</v>
      </c>
      <c r="G6840" s="831"/>
      <c r="H6840" s="831">
        <v>0.4241915</v>
      </c>
      <c r="I6840" s="831"/>
      <c r="J6840" s="832">
        <v>2.9700000000000001E-2</v>
      </c>
      <c r="K6840" s="832"/>
      <c r="L6840" s="833"/>
    </row>
    <row r="6841" spans="1:12" ht="17.100000000000001" customHeight="1">
      <c r="A6841" s="645"/>
      <c r="B6841" s="643"/>
      <c r="C6841" s="643"/>
      <c r="D6841" s="643"/>
      <c r="E6841" s="643"/>
      <c r="F6841" s="643"/>
      <c r="G6841" s="643"/>
      <c r="H6841" s="643"/>
      <c r="I6841" s="643"/>
      <c r="J6841" s="643" t="s">
        <v>14990</v>
      </c>
      <c r="K6841" s="643"/>
      <c r="L6841" s="646" t="s">
        <v>15083</v>
      </c>
    </row>
    <row r="6842" spans="1:12">
      <c r="A6842" s="827" t="s">
        <v>14100</v>
      </c>
      <c r="B6842" s="828"/>
      <c r="C6842" s="828"/>
      <c r="D6842" s="828"/>
      <c r="E6842" s="828"/>
      <c r="F6842" s="828"/>
      <c r="G6842" s="828"/>
      <c r="H6842" s="828"/>
      <c r="I6842" s="641"/>
      <c r="J6842" s="641"/>
      <c r="K6842" s="641"/>
      <c r="L6842" s="642"/>
    </row>
    <row r="6843" spans="1:12" ht="17.100000000000001" customHeight="1">
      <c r="A6843" s="640" t="s">
        <v>14994</v>
      </c>
      <c r="B6843" s="643" t="s">
        <v>14089</v>
      </c>
      <c r="C6843" s="641" t="s">
        <v>14088</v>
      </c>
      <c r="D6843" s="641" t="s">
        <v>14087</v>
      </c>
      <c r="E6843" s="644" t="s">
        <v>14085</v>
      </c>
      <c r="F6843" s="829" t="s">
        <v>14083</v>
      </c>
      <c r="G6843" s="829"/>
      <c r="H6843" s="829" t="s">
        <v>14993</v>
      </c>
      <c r="I6843" s="829"/>
      <c r="J6843" s="829" t="s">
        <v>14082</v>
      </c>
      <c r="K6843" s="829"/>
      <c r="L6843" s="830"/>
    </row>
    <row r="6844" spans="1:12" ht="24" customHeight="1">
      <c r="A6844" s="664" t="s">
        <v>14073</v>
      </c>
      <c r="B6844" s="660" t="s">
        <v>14103</v>
      </c>
      <c r="C6844" s="659" t="s">
        <v>7</v>
      </c>
      <c r="D6844" s="659" t="s">
        <v>11501</v>
      </c>
      <c r="E6844" s="661" t="s">
        <v>26</v>
      </c>
      <c r="F6844" s="831" t="s">
        <v>14992</v>
      </c>
      <c r="G6844" s="831"/>
      <c r="H6844" s="831">
        <v>0.4241915</v>
      </c>
      <c r="I6844" s="831"/>
      <c r="J6844" s="832">
        <v>0.93320000000000003</v>
      </c>
      <c r="K6844" s="832"/>
      <c r="L6844" s="833"/>
    </row>
    <row r="6845" spans="1:12" ht="24" customHeight="1">
      <c r="A6845" s="664" t="s">
        <v>14073</v>
      </c>
      <c r="B6845" s="660" t="s">
        <v>14101</v>
      </c>
      <c r="C6845" s="659" t="s">
        <v>7</v>
      </c>
      <c r="D6845" s="659" t="s">
        <v>11582</v>
      </c>
      <c r="E6845" s="661" t="s">
        <v>26</v>
      </c>
      <c r="F6845" s="831" t="s">
        <v>14991</v>
      </c>
      <c r="G6845" s="831"/>
      <c r="H6845" s="831">
        <v>0.4241915</v>
      </c>
      <c r="I6845" s="831"/>
      <c r="J6845" s="832">
        <v>0.14849999999999999</v>
      </c>
      <c r="K6845" s="832"/>
      <c r="L6845" s="833"/>
    </row>
    <row r="6846" spans="1:12" ht="17.100000000000001" customHeight="1">
      <c r="A6846" s="645"/>
      <c r="B6846" s="643"/>
      <c r="C6846" s="643"/>
      <c r="D6846" s="643"/>
      <c r="E6846" s="643"/>
      <c r="F6846" s="643"/>
      <c r="G6846" s="643"/>
      <c r="H6846" s="643"/>
      <c r="I6846" s="643"/>
      <c r="J6846" s="643" t="s">
        <v>14990</v>
      </c>
      <c r="K6846" s="643"/>
      <c r="L6846" s="646" t="s">
        <v>15082</v>
      </c>
    </row>
    <row r="6847" spans="1:12" ht="17.100000000000001" customHeight="1">
      <c r="A6847" s="640" t="s">
        <v>14988</v>
      </c>
      <c r="B6847" s="641"/>
      <c r="C6847" s="641"/>
      <c r="D6847" s="641"/>
      <c r="E6847" s="641"/>
      <c r="F6847" s="641"/>
      <c r="G6847" s="641"/>
      <c r="H6847" s="641"/>
      <c r="I6847" s="641"/>
      <c r="J6847" s="641"/>
      <c r="K6847" s="641"/>
      <c r="L6847" s="642"/>
    </row>
    <row r="6848" spans="1:12" ht="17.100000000000001" customHeight="1">
      <c r="A6848" s="645"/>
      <c r="B6848" s="643"/>
      <c r="C6848" s="643"/>
      <c r="D6848" s="643"/>
      <c r="E6848" s="643"/>
      <c r="F6848" s="643"/>
      <c r="G6848" s="643"/>
      <c r="H6848" s="643"/>
      <c r="I6848" s="643"/>
      <c r="J6848" s="643" t="s">
        <v>14987</v>
      </c>
      <c r="K6848" s="643"/>
      <c r="L6848" s="646" t="s">
        <v>15081</v>
      </c>
    </row>
    <row r="6849" spans="1:12" ht="17.100000000000001" customHeight="1">
      <c r="A6849" s="645"/>
      <c r="B6849" s="643"/>
      <c r="C6849" s="643"/>
      <c r="D6849" s="643"/>
      <c r="E6849" s="643"/>
      <c r="F6849" s="643"/>
      <c r="G6849" s="643"/>
      <c r="H6849" s="643"/>
      <c r="I6849" s="643"/>
      <c r="J6849" s="643" t="s">
        <v>14985</v>
      </c>
      <c r="K6849" s="643" t="s">
        <v>14984</v>
      </c>
      <c r="L6849" s="646" t="s">
        <v>15080</v>
      </c>
    </row>
    <row r="6850" spans="1:12" ht="17.100000000000001" customHeight="1">
      <c r="A6850" s="645"/>
      <c r="B6850" s="643"/>
      <c r="C6850" s="643"/>
      <c r="D6850" s="643"/>
      <c r="E6850" s="643"/>
      <c r="F6850" s="643"/>
      <c r="G6850" s="643"/>
      <c r="H6850" s="643"/>
      <c r="I6850" s="643"/>
      <c r="J6850" s="643" t="s">
        <v>14982</v>
      </c>
      <c r="K6850" s="643"/>
      <c r="L6850" s="646" t="s">
        <v>15079</v>
      </c>
    </row>
    <row r="6851" spans="1:12" ht="17.100000000000001" customHeight="1">
      <c r="A6851" s="645"/>
      <c r="B6851" s="643"/>
      <c r="C6851" s="643"/>
      <c r="D6851" s="643"/>
      <c r="E6851" s="643"/>
      <c r="F6851" s="643"/>
      <c r="G6851" s="643"/>
      <c r="H6851" s="643"/>
      <c r="I6851" s="643"/>
      <c r="J6851" s="643" t="s">
        <v>14980</v>
      </c>
      <c r="K6851" s="643" t="s">
        <v>14873</v>
      </c>
      <c r="L6851" s="646" t="s">
        <v>15078</v>
      </c>
    </row>
    <row r="6852" spans="1:12" ht="17.100000000000001" customHeight="1">
      <c r="A6852" s="645"/>
      <c r="B6852" s="643"/>
      <c r="C6852" s="643"/>
      <c r="D6852" s="643"/>
      <c r="E6852" s="643"/>
      <c r="F6852" s="643"/>
      <c r="G6852" s="643"/>
      <c r="H6852" s="643"/>
      <c r="I6852" s="643"/>
      <c r="J6852" s="643" t="s">
        <v>14978</v>
      </c>
      <c r="K6852" s="643"/>
      <c r="L6852" s="646" t="s">
        <v>15077</v>
      </c>
    </row>
    <row r="6853" spans="1:12" ht="30" customHeight="1">
      <c r="A6853" s="647"/>
      <c r="B6853" s="644"/>
      <c r="C6853" s="644"/>
      <c r="D6853" s="644"/>
      <c r="E6853" s="644"/>
      <c r="F6853" s="644"/>
      <c r="G6853" s="644"/>
      <c r="H6853" s="644"/>
      <c r="I6853" s="644"/>
      <c r="J6853" s="644"/>
      <c r="K6853" s="644"/>
      <c r="L6853" s="648"/>
    </row>
    <row r="6854" spans="1:12" ht="24" customHeight="1">
      <c r="A6854" s="662" t="s">
        <v>15076</v>
      </c>
      <c r="B6854" s="657" t="s">
        <v>14400</v>
      </c>
      <c r="C6854" s="656" t="s">
        <v>7</v>
      </c>
      <c r="D6854" s="656" t="s">
        <v>4610</v>
      </c>
      <c r="E6854" s="658" t="s">
        <v>49</v>
      </c>
      <c r="F6854" s="657"/>
      <c r="G6854" s="657"/>
      <c r="H6854" s="657"/>
      <c r="I6854" s="657"/>
      <c r="J6854" s="657"/>
      <c r="K6854" s="657"/>
      <c r="L6854" s="663"/>
    </row>
    <row r="6855" spans="1:12">
      <c r="A6855" s="827" t="s">
        <v>14098</v>
      </c>
      <c r="B6855" s="828"/>
      <c r="C6855" s="828"/>
      <c r="D6855" s="828"/>
      <c r="E6855" s="828"/>
      <c r="F6855" s="828"/>
      <c r="G6855" s="828"/>
      <c r="H6855" s="828"/>
      <c r="I6855" s="641"/>
      <c r="J6855" s="641"/>
      <c r="K6855" s="641"/>
      <c r="L6855" s="642"/>
    </row>
    <row r="6856" spans="1:12" ht="17.100000000000001" customHeight="1">
      <c r="A6856" s="640" t="s">
        <v>14994</v>
      </c>
      <c r="B6856" s="643" t="s">
        <v>14089</v>
      </c>
      <c r="C6856" s="641" t="s">
        <v>14088</v>
      </c>
      <c r="D6856" s="641" t="s">
        <v>14087</v>
      </c>
      <c r="E6856" s="644" t="s">
        <v>14085</v>
      </c>
      <c r="F6856" s="829" t="s">
        <v>14083</v>
      </c>
      <c r="G6856" s="829"/>
      <c r="H6856" s="829" t="s">
        <v>14993</v>
      </c>
      <c r="I6856" s="829"/>
      <c r="J6856" s="829" t="s">
        <v>14082</v>
      </c>
      <c r="K6856" s="829"/>
      <c r="L6856" s="830"/>
    </row>
    <row r="6857" spans="1:12" ht="24" customHeight="1">
      <c r="A6857" s="664" t="s">
        <v>14073</v>
      </c>
      <c r="B6857" s="660" t="s">
        <v>14281</v>
      </c>
      <c r="C6857" s="659" t="s">
        <v>7</v>
      </c>
      <c r="D6857" s="659" t="s">
        <v>11562</v>
      </c>
      <c r="E6857" s="661" t="s">
        <v>26</v>
      </c>
      <c r="F6857" s="831" t="s">
        <v>15044</v>
      </c>
      <c r="G6857" s="831"/>
      <c r="H6857" s="831">
        <v>0.79899209999999998</v>
      </c>
      <c r="I6857" s="831"/>
      <c r="J6857" s="832">
        <v>0.74309999999999998</v>
      </c>
      <c r="K6857" s="832"/>
      <c r="L6857" s="833"/>
    </row>
    <row r="6858" spans="1:12" ht="24" customHeight="1">
      <c r="A6858" s="664" t="s">
        <v>14073</v>
      </c>
      <c r="B6858" s="660" t="s">
        <v>14280</v>
      </c>
      <c r="C6858" s="659" t="s">
        <v>7</v>
      </c>
      <c r="D6858" s="659" t="s">
        <v>11588</v>
      </c>
      <c r="E6858" s="661" t="s">
        <v>26</v>
      </c>
      <c r="F6858" s="831" t="s">
        <v>15043</v>
      </c>
      <c r="G6858" s="831"/>
      <c r="H6858" s="831">
        <v>0.79899209999999998</v>
      </c>
      <c r="I6858" s="831"/>
      <c r="J6858" s="832">
        <v>0.43940000000000001</v>
      </c>
      <c r="K6858" s="832"/>
      <c r="L6858" s="833"/>
    </row>
    <row r="6859" spans="1:12" ht="17.100000000000001" customHeight="1">
      <c r="A6859" s="645"/>
      <c r="B6859" s="643"/>
      <c r="C6859" s="643"/>
      <c r="D6859" s="643"/>
      <c r="E6859" s="643"/>
      <c r="F6859" s="643"/>
      <c r="G6859" s="643"/>
      <c r="H6859" s="643"/>
      <c r="I6859" s="643"/>
      <c r="J6859" s="643" t="s">
        <v>14990</v>
      </c>
      <c r="K6859" s="643"/>
      <c r="L6859" s="646" t="s">
        <v>15042</v>
      </c>
    </row>
    <row r="6860" spans="1:12">
      <c r="A6860" s="827" t="s">
        <v>14092</v>
      </c>
      <c r="B6860" s="828"/>
      <c r="C6860" s="828"/>
      <c r="D6860" s="828"/>
      <c r="E6860" s="828"/>
      <c r="F6860" s="828"/>
      <c r="G6860" s="828"/>
      <c r="H6860" s="828"/>
      <c r="I6860" s="641"/>
      <c r="J6860" s="641"/>
      <c r="K6860" s="641"/>
      <c r="L6860" s="642"/>
    </row>
    <row r="6861" spans="1:12" ht="17.100000000000001" customHeight="1">
      <c r="A6861" s="640" t="s">
        <v>14994</v>
      </c>
      <c r="B6861" s="643" t="s">
        <v>14089</v>
      </c>
      <c r="C6861" s="641" t="s">
        <v>14088</v>
      </c>
      <c r="D6861" s="641" t="s">
        <v>14087</v>
      </c>
      <c r="E6861" s="644" t="s">
        <v>14085</v>
      </c>
      <c r="F6861" s="829" t="s">
        <v>14083</v>
      </c>
      <c r="G6861" s="829"/>
      <c r="H6861" s="829" t="s">
        <v>14993</v>
      </c>
      <c r="I6861" s="829"/>
      <c r="J6861" s="829" t="s">
        <v>14082</v>
      </c>
      <c r="K6861" s="829"/>
      <c r="L6861" s="830"/>
    </row>
    <row r="6862" spans="1:12" ht="24" customHeight="1">
      <c r="A6862" s="664" t="s">
        <v>14073</v>
      </c>
      <c r="B6862" s="660" t="s">
        <v>14292</v>
      </c>
      <c r="C6862" s="659" t="s">
        <v>7</v>
      </c>
      <c r="D6862" s="659" t="s">
        <v>5474</v>
      </c>
      <c r="E6862" s="661" t="s">
        <v>26</v>
      </c>
      <c r="F6862" s="831" t="s">
        <v>15041</v>
      </c>
      <c r="G6862" s="831"/>
      <c r="H6862" s="831">
        <v>0.40925129999999998</v>
      </c>
      <c r="I6862" s="831"/>
      <c r="J6862" s="832">
        <v>2.0667</v>
      </c>
      <c r="K6862" s="832"/>
      <c r="L6862" s="833"/>
    </row>
    <row r="6863" spans="1:12" ht="24" customHeight="1">
      <c r="A6863" s="664" t="s">
        <v>14073</v>
      </c>
      <c r="B6863" s="660" t="s">
        <v>14282</v>
      </c>
      <c r="C6863" s="659" t="s">
        <v>7</v>
      </c>
      <c r="D6863" s="659" t="s">
        <v>6139</v>
      </c>
      <c r="E6863" s="661" t="s">
        <v>26</v>
      </c>
      <c r="F6863" s="831" t="s">
        <v>15040</v>
      </c>
      <c r="G6863" s="831"/>
      <c r="H6863" s="831">
        <v>0.40925129999999998</v>
      </c>
      <c r="I6863" s="831"/>
      <c r="J6863" s="832">
        <v>2.9424999999999999</v>
      </c>
      <c r="K6863" s="832"/>
      <c r="L6863" s="833"/>
    </row>
    <row r="6864" spans="1:12" ht="17.100000000000001" customHeight="1">
      <c r="A6864" s="645"/>
      <c r="B6864" s="643"/>
      <c r="C6864" s="643"/>
      <c r="D6864" s="643"/>
      <c r="E6864" s="643"/>
      <c r="F6864" s="643"/>
      <c r="G6864" s="643"/>
      <c r="H6864" s="643"/>
      <c r="I6864" s="643"/>
      <c r="J6864" s="643" t="s">
        <v>14990</v>
      </c>
      <c r="K6864" s="643"/>
      <c r="L6864" s="646" t="s">
        <v>15039</v>
      </c>
    </row>
    <row r="6865" spans="1:12">
      <c r="A6865" s="827" t="s">
        <v>14071</v>
      </c>
      <c r="B6865" s="828"/>
      <c r="C6865" s="828"/>
      <c r="D6865" s="828"/>
      <c r="E6865" s="828"/>
      <c r="F6865" s="828"/>
      <c r="G6865" s="828"/>
      <c r="H6865" s="828"/>
      <c r="I6865" s="641"/>
      <c r="J6865" s="641"/>
      <c r="K6865" s="641"/>
      <c r="L6865" s="642"/>
    </row>
    <row r="6866" spans="1:12" ht="17.100000000000001" customHeight="1">
      <c r="A6866" s="640" t="s">
        <v>14994</v>
      </c>
      <c r="B6866" s="643" t="s">
        <v>14089</v>
      </c>
      <c r="C6866" s="641" t="s">
        <v>14088</v>
      </c>
      <c r="D6866" s="641" t="s">
        <v>14087</v>
      </c>
      <c r="E6866" s="644" t="s">
        <v>14085</v>
      </c>
      <c r="F6866" s="829" t="s">
        <v>14083</v>
      </c>
      <c r="G6866" s="829"/>
      <c r="H6866" s="829" t="s">
        <v>14993</v>
      </c>
      <c r="I6866" s="829"/>
      <c r="J6866" s="829" t="s">
        <v>14082</v>
      </c>
      <c r="K6866" s="829"/>
      <c r="L6866" s="830"/>
    </row>
    <row r="6867" spans="1:12" ht="24" customHeight="1">
      <c r="A6867" s="664" t="s">
        <v>14073</v>
      </c>
      <c r="B6867" s="660" t="s">
        <v>14399</v>
      </c>
      <c r="C6867" s="659" t="s">
        <v>7</v>
      </c>
      <c r="D6867" s="659" t="s">
        <v>6117</v>
      </c>
      <c r="E6867" s="661" t="s">
        <v>49</v>
      </c>
      <c r="F6867" s="831" t="s">
        <v>15075</v>
      </c>
      <c r="G6867" s="831"/>
      <c r="H6867" s="831">
        <v>1</v>
      </c>
      <c r="I6867" s="831"/>
      <c r="J6867" s="832">
        <v>1110.33</v>
      </c>
      <c r="K6867" s="832"/>
      <c r="L6867" s="833"/>
    </row>
    <row r="6868" spans="1:12" ht="17.100000000000001" customHeight="1">
      <c r="A6868" s="645"/>
      <c r="B6868" s="643"/>
      <c r="C6868" s="643"/>
      <c r="D6868" s="643"/>
      <c r="E6868" s="643"/>
      <c r="F6868" s="643"/>
      <c r="G6868" s="643"/>
      <c r="H6868" s="643"/>
      <c r="I6868" s="643"/>
      <c r="J6868" s="643" t="s">
        <v>14990</v>
      </c>
      <c r="K6868" s="643"/>
      <c r="L6868" s="646" t="s">
        <v>15075</v>
      </c>
    </row>
    <row r="6869" spans="1:12">
      <c r="A6869" s="827" t="s">
        <v>14094</v>
      </c>
      <c r="B6869" s="828"/>
      <c r="C6869" s="828"/>
      <c r="D6869" s="828"/>
      <c r="E6869" s="828"/>
      <c r="F6869" s="828"/>
      <c r="G6869" s="828"/>
      <c r="H6869" s="828"/>
      <c r="I6869" s="641"/>
      <c r="J6869" s="641"/>
      <c r="K6869" s="641"/>
      <c r="L6869" s="642"/>
    </row>
    <row r="6870" spans="1:12" ht="17.100000000000001" customHeight="1">
      <c r="A6870" s="640" t="s">
        <v>14994</v>
      </c>
      <c r="B6870" s="643" t="s">
        <v>14089</v>
      </c>
      <c r="C6870" s="641" t="s">
        <v>14088</v>
      </c>
      <c r="D6870" s="641" t="s">
        <v>14087</v>
      </c>
      <c r="E6870" s="644" t="s">
        <v>14085</v>
      </c>
      <c r="F6870" s="829" t="s">
        <v>14083</v>
      </c>
      <c r="G6870" s="829"/>
      <c r="H6870" s="829" t="s">
        <v>14993</v>
      </c>
      <c r="I6870" s="829"/>
      <c r="J6870" s="829" t="s">
        <v>14082</v>
      </c>
      <c r="K6870" s="829"/>
      <c r="L6870" s="830"/>
    </row>
    <row r="6871" spans="1:12" ht="24" customHeight="1">
      <c r="A6871" s="664" t="s">
        <v>14073</v>
      </c>
      <c r="B6871" s="660" t="s">
        <v>14095</v>
      </c>
      <c r="C6871" s="659" t="s">
        <v>7</v>
      </c>
      <c r="D6871" s="659" t="s">
        <v>11736</v>
      </c>
      <c r="E6871" s="661" t="s">
        <v>26</v>
      </c>
      <c r="F6871" s="831" t="s">
        <v>14996</v>
      </c>
      <c r="G6871" s="831"/>
      <c r="H6871" s="831">
        <v>0.79899209999999998</v>
      </c>
      <c r="I6871" s="831"/>
      <c r="J6871" s="832">
        <v>0.56730000000000003</v>
      </c>
      <c r="K6871" s="832"/>
      <c r="L6871" s="833"/>
    </row>
    <row r="6872" spans="1:12" ht="17.100000000000001" customHeight="1">
      <c r="A6872" s="645"/>
      <c r="B6872" s="643"/>
      <c r="C6872" s="643"/>
      <c r="D6872" s="643"/>
      <c r="E6872" s="643"/>
      <c r="F6872" s="643"/>
      <c r="G6872" s="643"/>
      <c r="H6872" s="643"/>
      <c r="I6872" s="643"/>
      <c r="J6872" s="643" t="s">
        <v>14990</v>
      </c>
      <c r="K6872" s="643"/>
      <c r="L6872" s="646" t="s">
        <v>15029</v>
      </c>
    </row>
    <row r="6873" spans="1:12">
      <c r="A6873" s="827" t="s">
        <v>14096</v>
      </c>
      <c r="B6873" s="828"/>
      <c r="C6873" s="828"/>
      <c r="D6873" s="828"/>
      <c r="E6873" s="828"/>
      <c r="F6873" s="828"/>
      <c r="G6873" s="828"/>
      <c r="H6873" s="828"/>
      <c r="I6873" s="641"/>
      <c r="J6873" s="641"/>
      <c r="K6873" s="641"/>
      <c r="L6873" s="642"/>
    </row>
    <row r="6874" spans="1:12" ht="17.100000000000001" customHeight="1">
      <c r="A6874" s="640" t="s">
        <v>14994</v>
      </c>
      <c r="B6874" s="643" t="s">
        <v>14089</v>
      </c>
      <c r="C6874" s="641" t="s">
        <v>14088</v>
      </c>
      <c r="D6874" s="641" t="s">
        <v>14087</v>
      </c>
      <c r="E6874" s="644" t="s">
        <v>14085</v>
      </c>
      <c r="F6874" s="829" t="s">
        <v>14083</v>
      </c>
      <c r="G6874" s="829"/>
      <c r="H6874" s="829" t="s">
        <v>14993</v>
      </c>
      <c r="I6874" s="829"/>
      <c r="J6874" s="829" t="s">
        <v>14082</v>
      </c>
      <c r="K6874" s="829"/>
      <c r="L6874" s="830"/>
    </row>
    <row r="6875" spans="1:12" ht="24" customHeight="1">
      <c r="A6875" s="664" t="s">
        <v>14073</v>
      </c>
      <c r="B6875" s="660" t="s">
        <v>14097</v>
      </c>
      <c r="C6875" s="659" t="s">
        <v>7</v>
      </c>
      <c r="D6875" s="659" t="s">
        <v>11676</v>
      </c>
      <c r="E6875" s="661" t="s">
        <v>26</v>
      </c>
      <c r="F6875" s="831" t="s">
        <v>14995</v>
      </c>
      <c r="G6875" s="831"/>
      <c r="H6875" s="831">
        <v>0.79899209999999998</v>
      </c>
      <c r="I6875" s="831"/>
      <c r="J6875" s="832">
        <v>5.5899999999999998E-2</v>
      </c>
      <c r="K6875" s="832"/>
      <c r="L6875" s="833"/>
    </row>
    <row r="6876" spans="1:12" ht="17.100000000000001" customHeight="1">
      <c r="A6876" s="645"/>
      <c r="B6876" s="643"/>
      <c r="C6876" s="643"/>
      <c r="D6876" s="643"/>
      <c r="E6876" s="643"/>
      <c r="F6876" s="643"/>
      <c r="G6876" s="643"/>
      <c r="H6876" s="643"/>
      <c r="I6876" s="643"/>
      <c r="J6876" s="643" t="s">
        <v>14990</v>
      </c>
      <c r="K6876" s="643"/>
      <c r="L6876" s="646" t="s">
        <v>15037</v>
      </c>
    </row>
    <row r="6877" spans="1:12">
      <c r="A6877" s="827" t="s">
        <v>14100</v>
      </c>
      <c r="B6877" s="828"/>
      <c r="C6877" s="828"/>
      <c r="D6877" s="828"/>
      <c r="E6877" s="828"/>
      <c r="F6877" s="828"/>
      <c r="G6877" s="828"/>
      <c r="H6877" s="828"/>
      <c r="I6877" s="641"/>
      <c r="J6877" s="641"/>
      <c r="K6877" s="641"/>
      <c r="L6877" s="642"/>
    </row>
    <row r="6878" spans="1:12" ht="17.100000000000001" customHeight="1">
      <c r="A6878" s="640" t="s">
        <v>14994</v>
      </c>
      <c r="B6878" s="643" t="s">
        <v>14089</v>
      </c>
      <c r="C6878" s="641" t="s">
        <v>14088</v>
      </c>
      <c r="D6878" s="641" t="s">
        <v>14087</v>
      </c>
      <c r="E6878" s="644" t="s">
        <v>14085</v>
      </c>
      <c r="F6878" s="829" t="s">
        <v>14083</v>
      </c>
      <c r="G6878" s="829"/>
      <c r="H6878" s="829" t="s">
        <v>14993</v>
      </c>
      <c r="I6878" s="829"/>
      <c r="J6878" s="829" t="s">
        <v>14082</v>
      </c>
      <c r="K6878" s="829"/>
      <c r="L6878" s="830"/>
    </row>
    <row r="6879" spans="1:12" ht="24" customHeight="1">
      <c r="A6879" s="664" t="s">
        <v>14073</v>
      </c>
      <c r="B6879" s="660" t="s">
        <v>14103</v>
      </c>
      <c r="C6879" s="659" t="s">
        <v>7</v>
      </c>
      <c r="D6879" s="659" t="s">
        <v>11501</v>
      </c>
      <c r="E6879" s="661" t="s">
        <v>26</v>
      </c>
      <c r="F6879" s="831" t="s">
        <v>14992</v>
      </c>
      <c r="G6879" s="831"/>
      <c r="H6879" s="831">
        <v>0.79899209999999998</v>
      </c>
      <c r="I6879" s="831"/>
      <c r="J6879" s="832">
        <v>1.7578</v>
      </c>
      <c r="K6879" s="832"/>
      <c r="L6879" s="833"/>
    </row>
    <row r="6880" spans="1:12" ht="24" customHeight="1">
      <c r="A6880" s="664" t="s">
        <v>14073</v>
      </c>
      <c r="B6880" s="660" t="s">
        <v>14101</v>
      </c>
      <c r="C6880" s="659" t="s">
        <v>7</v>
      </c>
      <c r="D6880" s="659" t="s">
        <v>11582</v>
      </c>
      <c r="E6880" s="661" t="s">
        <v>26</v>
      </c>
      <c r="F6880" s="831" t="s">
        <v>14991</v>
      </c>
      <c r="G6880" s="831"/>
      <c r="H6880" s="831">
        <v>0.79899209999999998</v>
      </c>
      <c r="I6880" s="831"/>
      <c r="J6880" s="832">
        <v>0.27960000000000002</v>
      </c>
      <c r="K6880" s="832"/>
      <c r="L6880" s="833"/>
    </row>
    <row r="6881" spans="1:12" ht="17.100000000000001" customHeight="1">
      <c r="A6881" s="645"/>
      <c r="B6881" s="643"/>
      <c r="C6881" s="643"/>
      <c r="D6881" s="643"/>
      <c r="E6881" s="643"/>
      <c r="F6881" s="643"/>
      <c r="G6881" s="643"/>
      <c r="H6881" s="643"/>
      <c r="I6881" s="643"/>
      <c r="J6881" s="643" t="s">
        <v>14990</v>
      </c>
      <c r="K6881" s="643"/>
      <c r="L6881" s="646" t="s">
        <v>15036</v>
      </c>
    </row>
    <row r="6882" spans="1:12" ht="17.100000000000001" customHeight="1">
      <c r="A6882" s="640" t="s">
        <v>14988</v>
      </c>
      <c r="B6882" s="641"/>
      <c r="C6882" s="641"/>
      <c r="D6882" s="641"/>
      <c r="E6882" s="641"/>
      <c r="F6882" s="641"/>
      <c r="G6882" s="641"/>
      <c r="H6882" s="641"/>
      <c r="I6882" s="641"/>
      <c r="J6882" s="641"/>
      <c r="K6882" s="641"/>
      <c r="L6882" s="642"/>
    </row>
    <row r="6883" spans="1:12" ht="17.100000000000001" customHeight="1">
      <c r="A6883" s="645"/>
      <c r="B6883" s="643"/>
      <c r="C6883" s="643"/>
      <c r="D6883" s="643"/>
      <c r="E6883" s="643"/>
      <c r="F6883" s="643"/>
      <c r="G6883" s="643"/>
      <c r="H6883" s="643"/>
      <c r="I6883" s="643"/>
      <c r="J6883" s="643" t="s">
        <v>14987</v>
      </c>
      <c r="K6883" s="643"/>
      <c r="L6883" s="646" t="s">
        <v>15074</v>
      </c>
    </row>
    <row r="6884" spans="1:12" ht="17.100000000000001" customHeight="1">
      <c r="A6884" s="645"/>
      <c r="B6884" s="643"/>
      <c r="C6884" s="643"/>
      <c r="D6884" s="643"/>
      <c r="E6884" s="643"/>
      <c r="F6884" s="643"/>
      <c r="G6884" s="643"/>
      <c r="H6884" s="643"/>
      <c r="I6884" s="643"/>
      <c r="J6884" s="643" t="s">
        <v>14985</v>
      </c>
      <c r="K6884" s="643" t="s">
        <v>14984</v>
      </c>
      <c r="L6884" s="646" t="s">
        <v>15034</v>
      </c>
    </row>
    <row r="6885" spans="1:12" ht="17.100000000000001" customHeight="1">
      <c r="A6885" s="645"/>
      <c r="B6885" s="643"/>
      <c r="C6885" s="643"/>
      <c r="D6885" s="643"/>
      <c r="E6885" s="643"/>
      <c r="F6885" s="643"/>
      <c r="G6885" s="643"/>
      <c r="H6885" s="643"/>
      <c r="I6885" s="643"/>
      <c r="J6885" s="643" t="s">
        <v>14982</v>
      </c>
      <c r="K6885" s="643"/>
      <c r="L6885" s="646" t="s">
        <v>15073</v>
      </c>
    </row>
    <row r="6886" spans="1:12" ht="17.100000000000001" customHeight="1">
      <c r="A6886" s="645"/>
      <c r="B6886" s="643"/>
      <c r="C6886" s="643"/>
      <c r="D6886" s="643"/>
      <c r="E6886" s="643"/>
      <c r="F6886" s="643"/>
      <c r="G6886" s="643"/>
      <c r="H6886" s="643"/>
      <c r="I6886" s="643"/>
      <c r="J6886" s="643" t="s">
        <v>14980</v>
      </c>
      <c r="K6886" s="643" t="s">
        <v>14873</v>
      </c>
      <c r="L6886" s="646" t="s">
        <v>15072</v>
      </c>
    </row>
    <row r="6887" spans="1:12" ht="17.100000000000001" customHeight="1">
      <c r="A6887" s="645"/>
      <c r="B6887" s="643"/>
      <c r="C6887" s="643"/>
      <c r="D6887" s="643"/>
      <c r="E6887" s="643"/>
      <c r="F6887" s="643"/>
      <c r="G6887" s="643"/>
      <c r="H6887" s="643"/>
      <c r="I6887" s="643"/>
      <c r="J6887" s="643" t="s">
        <v>14978</v>
      </c>
      <c r="K6887" s="643"/>
      <c r="L6887" s="646" t="s">
        <v>15071</v>
      </c>
    </row>
    <row r="6888" spans="1:12" ht="30" customHeight="1">
      <c r="A6888" s="647"/>
      <c r="B6888" s="644"/>
      <c r="C6888" s="644"/>
      <c r="D6888" s="644"/>
      <c r="E6888" s="644"/>
      <c r="F6888" s="644"/>
      <c r="G6888" s="644"/>
      <c r="H6888" s="644"/>
      <c r="I6888" s="644"/>
      <c r="J6888" s="644"/>
      <c r="K6888" s="644"/>
      <c r="L6888" s="648"/>
    </row>
    <row r="6889" spans="1:12" ht="24" customHeight="1">
      <c r="A6889" s="662" t="s">
        <v>15070</v>
      </c>
      <c r="B6889" s="657" t="s">
        <v>14374</v>
      </c>
      <c r="C6889" s="656" t="s">
        <v>7</v>
      </c>
      <c r="D6889" s="656" t="s">
        <v>4564</v>
      </c>
      <c r="E6889" s="658" t="s">
        <v>14118</v>
      </c>
      <c r="F6889" s="657"/>
      <c r="G6889" s="657"/>
      <c r="H6889" s="657"/>
      <c r="I6889" s="657"/>
      <c r="J6889" s="657"/>
      <c r="K6889" s="657"/>
      <c r="L6889" s="663"/>
    </row>
    <row r="6890" spans="1:12">
      <c r="A6890" s="827" t="s">
        <v>14098</v>
      </c>
      <c r="B6890" s="828"/>
      <c r="C6890" s="828"/>
      <c r="D6890" s="828"/>
      <c r="E6890" s="828"/>
      <c r="F6890" s="828"/>
      <c r="G6890" s="828"/>
      <c r="H6890" s="828"/>
      <c r="I6890" s="641"/>
      <c r="J6890" s="641"/>
      <c r="K6890" s="641"/>
      <c r="L6890" s="642"/>
    </row>
    <row r="6891" spans="1:12" ht="17.100000000000001" customHeight="1">
      <c r="A6891" s="640" t="s">
        <v>14994</v>
      </c>
      <c r="B6891" s="643" t="s">
        <v>14089</v>
      </c>
      <c r="C6891" s="641" t="s">
        <v>14088</v>
      </c>
      <c r="D6891" s="641" t="s">
        <v>14087</v>
      </c>
      <c r="E6891" s="644" t="s">
        <v>14085</v>
      </c>
      <c r="F6891" s="829" t="s">
        <v>14083</v>
      </c>
      <c r="G6891" s="829"/>
      <c r="H6891" s="829" t="s">
        <v>14993</v>
      </c>
      <c r="I6891" s="829"/>
      <c r="J6891" s="829" t="s">
        <v>14082</v>
      </c>
      <c r="K6891" s="829"/>
      <c r="L6891" s="830"/>
    </row>
    <row r="6892" spans="1:12" ht="24" customHeight="1">
      <c r="A6892" s="664" t="s">
        <v>14073</v>
      </c>
      <c r="B6892" s="660" t="s">
        <v>14146</v>
      </c>
      <c r="C6892" s="659" t="s">
        <v>7</v>
      </c>
      <c r="D6892" s="659" t="s">
        <v>11575</v>
      </c>
      <c r="E6892" s="661" t="s">
        <v>26</v>
      </c>
      <c r="F6892" s="831" t="s">
        <v>15058</v>
      </c>
      <c r="G6892" s="831"/>
      <c r="H6892" s="831">
        <v>9.9851290000000006</v>
      </c>
      <c r="I6892" s="831"/>
      <c r="J6892" s="832">
        <v>10.184799999999999</v>
      </c>
      <c r="K6892" s="832"/>
      <c r="L6892" s="833"/>
    </row>
    <row r="6893" spans="1:12" ht="24" customHeight="1">
      <c r="A6893" s="664" t="s">
        <v>14073</v>
      </c>
      <c r="B6893" s="660" t="s">
        <v>14145</v>
      </c>
      <c r="C6893" s="659" t="s">
        <v>7</v>
      </c>
      <c r="D6893" s="659" t="s">
        <v>11601</v>
      </c>
      <c r="E6893" s="661" t="s">
        <v>26</v>
      </c>
      <c r="F6893" s="831" t="s">
        <v>15057</v>
      </c>
      <c r="G6893" s="831"/>
      <c r="H6893" s="831">
        <v>9.9851290000000006</v>
      </c>
      <c r="I6893" s="831"/>
      <c r="J6893" s="832">
        <v>3.7942999999999998</v>
      </c>
      <c r="K6893" s="832"/>
      <c r="L6893" s="833"/>
    </row>
    <row r="6894" spans="1:12" ht="17.100000000000001" customHeight="1">
      <c r="A6894" s="645"/>
      <c r="B6894" s="643"/>
      <c r="C6894" s="643"/>
      <c r="D6894" s="643"/>
      <c r="E6894" s="643"/>
      <c r="F6894" s="643"/>
      <c r="G6894" s="643"/>
      <c r="H6894" s="643"/>
      <c r="I6894" s="643"/>
      <c r="J6894" s="643" t="s">
        <v>14990</v>
      </c>
      <c r="K6894" s="643"/>
      <c r="L6894" s="646" t="s">
        <v>15069</v>
      </c>
    </row>
    <row r="6895" spans="1:12">
      <c r="A6895" s="827" t="s">
        <v>14092</v>
      </c>
      <c r="B6895" s="828"/>
      <c r="C6895" s="828"/>
      <c r="D6895" s="828"/>
      <c r="E6895" s="828"/>
      <c r="F6895" s="828"/>
      <c r="G6895" s="828"/>
      <c r="H6895" s="828"/>
      <c r="I6895" s="641"/>
      <c r="J6895" s="641"/>
      <c r="K6895" s="641"/>
      <c r="L6895" s="642"/>
    </row>
    <row r="6896" spans="1:12" ht="17.100000000000001" customHeight="1">
      <c r="A6896" s="640" t="s">
        <v>14994</v>
      </c>
      <c r="B6896" s="643" t="s">
        <v>14089</v>
      </c>
      <c r="C6896" s="641" t="s">
        <v>14088</v>
      </c>
      <c r="D6896" s="641" t="s">
        <v>14087</v>
      </c>
      <c r="E6896" s="644" t="s">
        <v>14085</v>
      </c>
      <c r="F6896" s="829" t="s">
        <v>14083</v>
      </c>
      <c r="G6896" s="829"/>
      <c r="H6896" s="829" t="s">
        <v>14993</v>
      </c>
      <c r="I6896" s="829"/>
      <c r="J6896" s="829" t="s">
        <v>14082</v>
      </c>
      <c r="K6896" s="829"/>
      <c r="L6896" s="830"/>
    </row>
    <row r="6897" spans="1:12" ht="24" customHeight="1">
      <c r="A6897" s="664" t="s">
        <v>14073</v>
      </c>
      <c r="B6897" s="660" t="s">
        <v>14144</v>
      </c>
      <c r="C6897" s="659" t="s">
        <v>7</v>
      </c>
      <c r="D6897" s="659" t="s">
        <v>10168</v>
      </c>
      <c r="E6897" s="661" t="s">
        <v>26</v>
      </c>
      <c r="F6897" s="831" t="s">
        <v>15055</v>
      </c>
      <c r="G6897" s="831"/>
      <c r="H6897" s="831">
        <v>10.1304117</v>
      </c>
      <c r="I6897" s="831"/>
      <c r="J6897" s="832">
        <v>52.374200000000002</v>
      </c>
      <c r="K6897" s="832"/>
      <c r="L6897" s="833"/>
    </row>
    <row r="6898" spans="1:12" ht="17.100000000000001" customHeight="1">
      <c r="A6898" s="645"/>
      <c r="B6898" s="643"/>
      <c r="C6898" s="643"/>
      <c r="D6898" s="643"/>
      <c r="E6898" s="643"/>
      <c r="F6898" s="643"/>
      <c r="G6898" s="643"/>
      <c r="H6898" s="643"/>
      <c r="I6898" s="643"/>
      <c r="J6898" s="643" t="s">
        <v>14990</v>
      </c>
      <c r="K6898" s="643"/>
      <c r="L6898" s="646" t="s">
        <v>15068</v>
      </c>
    </row>
    <row r="6899" spans="1:12">
      <c r="A6899" s="827" t="s">
        <v>14094</v>
      </c>
      <c r="B6899" s="828"/>
      <c r="C6899" s="828"/>
      <c r="D6899" s="828"/>
      <c r="E6899" s="828"/>
      <c r="F6899" s="828"/>
      <c r="G6899" s="828"/>
      <c r="H6899" s="828"/>
      <c r="I6899" s="641"/>
      <c r="J6899" s="641"/>
      <c r="K6899" s="641"/>
      <c r="L6899" s="642"/>
    </row>
    <row r="6900" spans="1:12" ht="17.100000000000001" customHeight="1">
      <c r="A6900" s="640" t="s">
        <v>14994</v>
      </c>
      <c r="B6900" s="643" t="s">
        <v>14089</v>
      </c>
      <c r="C6900" s="641" t="s">
        <v>14088</v>
      </c>
      <c r="D6900" s="641" t="s">
        <v>14087</v>
      </c>
      <c r="E6900" s="644" t="s">
        <v>14085</v>
      </c>
      <c r="F6900" s="829" t="s">
        <v>14083</v>
      </c>
      <c r="G6900" s="829"/>
      <c r="H6900" s="829" t="s">
        <v>14993</v>
      </c>
      <c r="I6900" s="829"/>
      <c r="J6900" s="829" t="s">
        <v>14082</v>
      </c>
      <c r="K6900" s="829"/>
      <c r="L6900" s="830"/>
    </row>
    <row r="6901" spans="1:12" ht="24" customHeight="1">
      <c r="A6901" s="664" t="s">
        <v>14073</v>
      </c>
      <c r="B6901" s="660" t="s">
        <v>14095</v>
      </c>
      <c r="C6901" s="659" t="s">
        <v>7</v>
      </c>
      <c r="D6901" s="659" t="s">
        <v>11736</v>
      </c>
      <c r="E6901" s="661" t="s">
        <v>26</v>
      </c>
      <c r="F6901" s="831" t="s">
        <v>14996</v>
      </c>
      <c r="G6901" s="831"/>
      <c r="H6901" s="831">
        <v>9.9851290000000006</v>
      </c>
      <c r="I6901" s="831"/>
      <c r="J6901" s="832">
        <v>7.0894000000000004</v>
      </c>
      <c r="K6901" s="832"/>
      <c r="L6901" s="833"/>
    </row>
    <row r="6902" spans="1:12" ht="17.100000000000001" customHeight="1">
      <c r="A6902" s="645"/>
      <c r="B6902" s="643"/>
      <c r="C6902" s="643"/>
      <c r="D6902" s="643"/>
      <c r="E6902" s="643"/>
      <c r="F6902" s="643"/>
      <c r="G6902" s="643"/>
      <c r="H6902" s="643"/>
      <c r="I6902" s="643"/>
      <c r="J6902" s="643" t="s">
        <v>14990</v>
      </c>
      <c r="K6902" s="643"/>
      <c r="L6902" s="646" t="s">
        <v>15067</v>
      </c>
    </row>
    <row r="6903" spans="1:12">
      <c r="A6903" s="827" t="s">
        <v>14096</v>
      </c>
      <c r="B6903" s="828"/>
      <c r="C6903" s="828"/>
      <c r="D6903" s="828"/>
      <c r="E6903" s="828"/>
      <c r="F6903" s="828"/>
      <c r="G6903" s="828"/>
      <c r="H6903" s="828"/>
      <c r="I6903" s="641"/>
      <c r="J6903" s="641"/>
      <c r="K6903" s="641"/>
      <c r="L6903" s="642"/>
    </row>
    <row r="6904" spans="1:12" ht="17.100000000000001" customHeight="1">
      <c r="A6904" s="640" t="s">
        <v>14994</v>
      </c>
      <c r="B6904" s="643" t="s">
        <v>14089</v>
      </c>
      <c r="C6904" s="641" t="s">
        <v>14088</v>
      </c>
      <c r="D6904" s="641" t="s">
        <v>14087</v>
      </c>
      <c r="E6904" s="644" t="s">
        <v>14085</v>
      </c>
      <c r="F6904" s="829" t="s">
        <v>14083</v>
      </c>
      <c r="G6904" s="829"/>
      <c r="H6904" s="829" t="s">
        <v>14993</v>
      </c>
      <c r="I6904" s="829"/>
      <c r="J6904" s="829" t="s">
        <v>14082</v>
      </c>
      <c r="K6904" s="829"/>
      <c r="L6904" s="830"/>
    </row>
    <row r="6905" spans="1:12" ht="24" customHeight="1">
      <c r="A6905" s="664" t="s">
        <v>14073</v>
      </c>
      <c r="B6905" s="660" t="s">
        <v>14097</v>
      </c>
      <c r="C6905" s="659" t="s">
        <v>7</v>
      </c>
      <c r="D6905" s="659" t="s">
        <v>11676</v>
      </c>
      <c r="E6905" s="661" t="s">
        <v>26</v>
      </c>
      <c r="F6905" s="831" t="s">
        <v>14995</v>
      </c>
      <c r="G6905" s="831"/>
      <c r="H6905" s="831">
        <v>9.9851290000000006</v>
      </c>
      <c r="I6905" s="831"/>
      <c r="J6905" s="832">
        <v>0.69899999999999995</v>
      </c>
      <c r="K6905" s="832"/>
      <c r="L6905" s="833"/>
    </row>
    <row r="6906" spans="1:12" ht="17.100000000000001" customHeight="1">
      <c r="A6906" s="645"/>
      <c r="B6906" s="643"/>
      <c r="C6906" s="643"/>
      <c r="D6906" s="643"/>
      <c r="E6906" s="643"/>
      <c r="F6906" s="643"/>
      <c r="G6906" s="643"/>
      <c r="H6906" s="643"/>
      <c r="I6906" s="643"/>
      <c r="J6906" s="643" t="s">
        <v>14990</v>
      </c>
      <c r="K6906" s="643"/>
      <c r="L6906" s="646" t="s">
        <v>15066</v>
      </c>
    </row>
    <row r="6907" spans="1:12">
      <c r="A6907" s="827" t="s">
        <v>14100</v>
      </c>
      <c r="B6907" s="828"/>
      <c r="C6907" s="828"/>
      <c r="D6907" s="828"/>
      <c r="E6907" s="828"/>
      <c r="F6907" s="828"/>
      <c r="G6907" s="828"/>
      <c r="H6907" s="828"/>
      <c r="I6907" s="641"/>
      <c r="J6907" s="641"/>
      <c r="K6907" s="641"/>
      <c r="L6907" s="642"/>
    </row>
    <row r="6908" spans="1:12" ht="17.100000000000001" customHeight="1">
      <c r="A6908" s="640" t="s">
        <v>14994</v>
      </c>
      <c r="B6908" s="643" t="s">
        <v>14089</v>
      </c>
      <c r="C6908" s="641" t="s">
        <v>14088</v>
      </c>
      <c r="D6908" s="641" t="s">
        <v>14087</v>
      </c>
      <c r="E6908" s="644" t="s">
        <v>14085</v>
      </c>
      <c r="F6908" s="829" t="s">
        <v>14083</v>
      </c>
      <c r="G6908" s="829"/>
      <c r="H6908" s="829" t="s">
        <v>14993</v>
      </c>
      <c r="I6908" s="829"/>
      <c r="J6908" s="829" t="s">
        <v>14082</v>
      </c>
      <c r="K6908" s="829"/>
      <c r="L6908" s="830"/>
    </row>
    <row r="6909" spans="1:12" ht="24" customHeight="1">
      <c r="A6909" s="664" t="s">
        <v>14073</v>
      </c>
      <c r="B6909" s="660" t="s">
        <v>14103</v>
      </c>
      <c r="C6909" s="659" t="s">
        <v>7</v>
      </c>
      <c r="D6909" s="659" t="s">
        <v>11501</v>
      </c>
      <c r="E6909" s="661" t="s">
        <v>26</v>
      </c>
      <c r="F6909" s="831" t="s">
        <v>14992</v>
      </c>
      <c r="G6909" s="831"/>
      <c r="H6909" s="831">
        <v>9.9851290000000006</v>
      </c>
      <c r="I6909" s="831"/>
      <c r="J6909" s="832">
        <v>21.967300000000002</v>
      </c>
      <c r="K6909" s="832"/>
      <c r="L6909" s="833"/>
    </row>
    <row r="6910" spans="1:12" ht="24" customHeight="1">
      <c r="A6910" s="664" t="s">
        <v>14073</v>
      </c>
      <c r="B6910" s="660" t="s">
        <v>14101</v>
      </c>
      <c r="C6910" s="659" t="s">
        <v>7</v>
      </c>
      <c r="D6910" s="659" t="s">
        <v>11582</v>
      </c>
      <c r="E6910" s="661" t="s">
        <v>26</v>
      </c>
      <c r="F6910" s="831" t="s">
        <v>14991</v>
      </c>
      <c r="G6910" s="831"/>
      <c r="H6910" s="831">
        <v>9.9851290000000006</v>
      </c>
      <c r="I6910" s="831"/>
      <c r="J6910" s="832">
        <v>3.4948000000000001</v>
      </c>
      <c r="K6910" s="832"/>
      <c r="L6910" s="833"/>
    </row>
    <row r="6911" spans="1:12" ht="17.100000000000001" customHeight="1">
      <c r="A6911" s="645"/>
      <c r="B6911" s="643"/>
      <c r="C6911" s="643"/>
      <c r="D6911" s="643"/>
      <c r="E6911" s="643"/>
      <c r="F6911" s="643"/>
      <c r="G6911" s="643"/>
      <c r="H6911" s="643"/>
      <c r="I6911" s="643"/>
      <c r="J6911" s="643" t="s">
        <v>14990</v>
      </c>
      <c r="K6911" s="643"/>
      <c r="L6911" s="646" t="s">
        <v>15065</v>
      </c>
    </row>
    <row r="6912" spans="1:12" ht="17.100000000000001" customHeight="1">
      <c r="A6912" s="640" t="s">
        <v>14988</v>
      </c>
      <c r="B6912" s="641"/>
      <c r="C6912" s="641"/>
      <c r="D6912" s="641"/>
      <c r="E6912" s="641"/>
      <c r="F6912" s="641"/>
      <c r="G6912" s="641"/>
      <c r="H6912" s="641"/>
      <c r="I6912" s="641"/>
      <c r="J6912" s="641"/>
      <c r="K6912" s="641"/>
      <c r="L6912" s="642"/>
    </row>
    <row r="6913" spans="1:12" ht="17.100000000000001" customHeight="1">
      <c r="A6913" s="645"/>
      <c r="B6913" s="643"/>
      <c r="C6913" s="643"/>
      <c r="D6913" s="643"/>
      <c r="E6913" s="643"/>
      <c r="F6913" s="643"/>
      <c r="G6913" s="643"/>
      <c r="H6913" s="643"/>
      <c r="I6913" s="643"/>
      <c r="J6913" s="643" t="s">
        <v>14987</v>
      </c>
      <c r="K6913" s="643"/>
      <c r="L6913" s="646" t="s">
        <v>15064</v>
      </c>
    </row>
    <row r="6914" spans="1:12" ht="17.100000000000001" customHeight="1">
      <c r="A6914" s="645"/>
      <c r="B6914" s="643"/>
      <c r="C6914" s="643"/>
      <c r="D6914" s="643"/>
      <c r="E6914" s="643"/>
      <c r="F6914" s="643"/>
      <c r="G6914" s="643"/>
      <c r="H6914" s="643"/>
      <c r="I6914" s="643"/>
      <c r="J6914" s="643" t="s">
        <v>14985</v>
      </c>
      <c r="K6914" s="643" t="s">
        <v>14984</v>
      </c>
      <c r="L6914" s="646" t="s">
        <v>15063</v>
      </c>
    </row>
    <row r="6915" spans="1:12" ht="17.100000000000001" customHeight="1">
      <c r="A6915" s="645"/>
      <c r="B6915" s="643"/>
      <c r="C6915" s="643"/>
      <c r="D6915" s="643"/>
      <c r="E6915" s="643"/>
      <c r="F6915" s="643"/>
      <c r="G6915" s="643"/>
      <c r="H6915" s="643"/>
      <c r="I6915" s="643"/>
      <c r="J6915" s="643" t="s">
        <v>14982</v>
      </c>
      <c r="K6915" s="643"/>
      <c r="L6915" s="646" t="s">
        <v>15062</v>
      </c>
    </row>
    <row r="6916" spans="1:12" ht="17.100000000000001" customHeight="1">
      <c r="A6916" s="645"/>
      <c r="B6916" s="643"/>
      <c r="C6916" s="643"/>
      <c r="D6916" s="643"/>
      <c r="E6916" s="643"/>
      <c r="F6916" s="643"/>
      <c r="G6916" s="643"/>
      <c r="H6916" s="643"/>
      <c r="I6916" s="643"/>
      <c r="J6916" s="643" t="s">
        <v>14980</v>
      </c>
      <c r="K6916" s="643" t="s">
        <v>14873</v>
      </c>
      <c r="L6916" s="646" t="s">
        <v>15061</v>
      </c>
    </row>
    <row r="6917" spans="1:12" ht="17.100000000000001" customHeight="1">
      <c r="A6917" s="645"/>
      <c r="B6917" s="643"/>
      <c r="C6917" s="643"/>
      <c r="D6917" s="643"/>
      <c r="E6917" s="643"/>
      <c r="F6917" s="643"/>
      <c r="G6917" s="643"/>
      <c r="H6917" s="643"/>
      <c r="I6917" s="643"/>
      <c r="J6917" s="643" t="s">
        <v>14978</v>
      </c>
      <c r="K6917" s="643"/>
      <c r="L6917" s="646" t="s">
        <v>15060</v>
      </c>
    </row>
    <row r="6918" spans="1:12" ht="30" customHeight="1">
      <c r="A6918" s="647"/>
      <c r="B6918" s="644"/>
      <c r="C6918" s="644"/>
      <c r="D6918" s="644"/>
      <c r="E6918" s="644"/>
      <c r="F6918" s="644"/>
      <c r="G6918" s="644"/>
      <c r="H6918" s="644"/>
      <c r="I6918" s="644"/>
      <c r="J6918" s="644"/>
      <c r="K6918" s="644"/>
      <c r="L6918" s="648"/>
    </row>
    <row r="6919" spans="1:12" ht="24" customHeight="1">
      <c r="A6919" s="662" t="s">
        <v>15059</v>
      </c>
      <c r="B6919" s="657" t="s">
        <v>14435</v>
      </c>
      <c r="C6919" s="656" t="s">
        <v>7</v>
      </c>
      <c r="D6919" s="656" t="s">
        <v>4933</v>
      </c>
      <c r="E6919" s="658" t="s">
        <v>14118</v>
      </c>
      <c r="F6919" s="657"/>
      <c r="G6919" s="657"/>
      <c r="H6919" s="657"/>
      <c r="I6919" s="657"/>
      <c r="J6919" s="657"/>
      <c r="K6919" s="657"/>
      <c r="L6919" s="663"/>
    </row>
    <row r="6920" spans="1:12">
      <c r="A6920" s="827" t="s">
        <v>14098</v>
      </c>
      <c r="B6920" s="828"/>
      <c r="C6920" s="828"/>
      <c r="D6920" s="828"/>
      <c r="E6920" s="828"/>
      <c r="F6920" s="828"/>
      <c r="G6920" s="828"/>
      <c r="H6920" s="828"/>
      <c r="I6920" s="641"/>
      <c r="J6920" s="641"/>
      <c r="K6920" s="641"/>
      <c r="L6920" s="642"/>
    </row>
    <row r="6921" spans="1:12" ht="17.100000000000001" customHeight="1">
      <c r="A6921" s="640" t="s">
        <v>14994</v>
      </c>
      <c r="B6921" s="643" t="s">
        <v>14089</v>
      </c>
      <c r="C6921" s="641" t="s">
        <v>14088</v>
      </c>
      <c r="D6921" s="641" t="s">
        <v>14087</v>
      </c>
      <c r="E6921" s="644" t="s">
        <v>14085</v>
      </c>
      <c r="F6921" s="829" t="s">
        <v>14083</v>
      </c>
      <c r="G6921" s="829"/>
      <c r="H6921" s="829" t="s">
        <v>14993</v>
      </c>
      <c r="I6921" s="829"/>
      <c r="J6921" s="829" t="s">
        <v>14082</v>
      </c>
      <c r="K6921" s="829"/>
      <c r="L6921" s="830"/>
    </row>
    <row r="6922" spans="1:12" ht="24" customHeight="1">
      <c r="A6922" s="664" t="s">
        <v>14073</v>
      </c>
      <c r="B6922" s="660" t="s">
        <v>14146</v>
      </c>
      <c r="C6922" s="659" t="s">
        <v>7</v>
      </c>
      <c r="D6922" s="659" t="s">
        <v>11575</v>
      </c>
      <c r="E6922" s="661" t="s">
        <v>26</v>
      </c>
      <c r="F6922" s="831" t="s">
        <v>15058</v>
      </c>
      <c r="G6922" s="831"/>
      <c r="H6922" s="831">
        <v>2.3942429000000001</v>
      </c>
      <c r="I6922" s="831"/>
      <c r="J6922" s="832">
        <v>2.4420999999999999</v>
      </c>
      <c r="K6922" s="832"/>
      <c r="L6922" s="833"/>
    </row>
    <row r="6923" spans="1:12" ht="24" customHeight="1">
      <c r="A6923" s="664" t="s">
        <v>14073</v>
      </c>
      <c r="B6923" s="660" t="s">
        <v>14145</v>
      </c>
      <c r="C6923" s="659" t="s">
        <v>7</v>
      </c>
      <c r="D6923" s="659" t="s">
        <v>11601</v>
      </c>
      <c r="E6923" s="661" t="s">
        <v>26</v>
      </c>
      <c r="F6923" s="831" t="s">
        <v>15057</v>
      </c>
      <c r="G6923" s="831"/>
      <c r="H6923" s="831">
        <v>2.3942429000000001</v>
      </c>
      <c r="I6923" s="831"/>
      <c r="J6923" s="832">
        <v>0.90980000000000005</v>
      </c>
      <c r="K6923" s="832"/>
      <c r="L6923" s="833"/>
    </row>
    <row r="6924" spans="1:12" ht="17.100000000000001" customHeight="1">
      <c r="A6924" s="645"/>
      <c r="B6924" s="643"/>
      <c r="C6924" s="643"/>
      <c r="D6924" s="643"/>
      <c r="E6924" s="643"/>
      <c r="F6924" s="643"/>
      <c r="G6924" s="643"/>
      <c r="H6924" s="643"/>
      <c r="I6924" s="643"/>
      <c r="J6924" s="643" t="s">
        <v>14990</v>
      </c>
      <c r="K6924" s="643"/>
      <c r="L6924" s="646" t="s">
        <v>15056</v>
      </c>
    </row>
    <row r="6925" spans="1:12">
      <c r="A6925" s="827" t="s">
        <v>14092</v>
      </c>
      <c r="B6925" s="828"/>
      <c r="C6925" s="828"/>
      <c r="D6925" s="828"/>
      <c r="E6925" s="828"/>
      <c r="F6925" s="828"/>
      <c r="G6925" s="828"/>
      <c r="H6925" s="828"/>
      <c r="I6925" s="641"/>
      <c r="J6925" s="641"/>
      <c r="K6925" s="641"/>
      <c r="L6925" s="642"/>
    </row>
    <row r="6926" spans="1:12" ht="17.100000000000001" customHeight="1">
      <c r="A6926" s="640" t="s">
        <v>14994</v>
      </c>
      <c r="B6926" s="643" t="s">
        <v>14089</v>
      </c>
      <c r="C6926" s="641" t="s">
        <v>14088</v>
      </c>
      <c r="D6926" s="641" t="s">
        <v>14087</v>
      </c>
      <c r="E6926" s="644" t="s">
        <v>14085</v>
      </c>
      <c r="F6926" s="829" t="s">
        <v>14083</v>
      </c>
      <c r="G6926" s="829"/>
      <c r="H6926" s="829" t="s">
        <v>14993</v>
      </c>
      <c r="I6926" s="829"/>
      <c r="J6926" s="829" t="s">
        <v>14082</v>
      </c>
      <c r="K6926" s="829"/>
      <c r="L6926" s="830"/>
    </row>
    <row r="6927" spans="1:12" ht="24" customHeight="1">
      <c r="A6927" s="664" t="s">
        <v>14073</v>
      </c>
      <c r="B6927" s="660" t="s">
        <v>14144</v>
      </c>
      <c r="C6927" s="659" t="s">
        <v>7</v>
      </c>
      <c r="D6927" s="659" t="s">
        <v>10168</v>
      </c>
      <c r="E6927" s="661" t="s">
        <v>26</v>
      </c>
      <c r="F6927" s="831" t="s">
        <v>15055</v>
      </c>
      <c r="G6927" s="831"/>
      <c r="H6927" s="831">
        <v>2.4296172999999999</v>
      </c>
      <c r="I6927" s="831"/>
      <c r="J6927" s="832">
        <v>12.5611</v>
      </c>
      <c r="K6927" s="832"/>
      <c r="L6927" s="833"/>
    </row>
    <row r="6928" spans="1:12" ht="17.100000000000001" customHeight="1">
      <c r="A6928" s="645"/>
      <c r="B6928" s="643"/>
      <c r="C6928" s="643"/>
      <c r="D6928" s="643"/>
      <c r="E6928" s="643"/>
      <c r="F6928" s="643"/>
      <c r="G6928" s="643"/>
      <c r="H6928" s="643"/>
      <c r="I6928" s="643"/>
      <c r="J6928" s="643" t="s">
        <v>14990</v>
      </c>
      <c r="K6928" s="643"/>
      <c r="L6928" s="646" t="s">
        <v>15054</v>
      </c>
    </row>
    <row r="6929" spans="1:12">
      <c r="A6929" s="827" t="s">
        <v>14094</v>
      </c>
      <c r="B6929" s="828"/>
      <c r="C6929" s="828"/>
      <c r="D6929" s="828"/>
      <c r="E6929" s="828"/>
      <c r="F6929" s="828"/>
      <c r="G6929" s="828"/>
      <c r="H6929" s="828"/>
      <c r="I6929" s="641"/>
      <c r="J6929" s="641"/>
      <c r="K6929" s="641"/>
      <c r="L6929" s="642"/>
    </row>
    <row r="6930" spans="1:12" ht="17.100000000000001" customHeight="1">
      <c r="A6930" s="640" t="s">
        <v>14994</v>
      </c>
      <c r="B6930" s="643" t="s">
        <v>14089</v>
      </c>
      <c r="C6930" s="641" t="s">
        <v>14088</v>
      </c>
      <c r="D6930" s="641" t="s">
        <v>14087</v>
      </c>
      <c r="E6930" s="644" t="s">
        <v>14085</v>
      </c>
      <c r="F6930" s="829" t="s">
        <v>14083</v>
      </c>
      <c r="G6930" s="829"/>
      <c r="H6930" s="829" t="s">
        <v>14993</v>
      </c>
      <c r="I6930" s="829"/>
      <c r="J6930" s="829" t="s">
        <v>14082</v>
      </c>
      <c r="K6930" s="829"/>
      <c r="L6930" s="830"/>
    </row>
    <row r="6931" spans="1:12" ht="24" customHeight="1">
      <c r="A6931" s="664" t="s">
        <v>14073</v>
      </c>
      <c r="B6931" s="660" t="s">
        <v>14095</v>
      </c>
      <c r="C6931" s="659" t="s">
        <v>7</v>
      </c>
      <c r="D6931" s="659" t="s">
        <v>11736</v>
      </c>
      <c r="E6931" s="661" t="s">
        <v>26</v>
      </c>
      <c r="F6931" s="831" t="s">
        <v>14996</v>
      </c>
      <c r="G6931" s="831"/>
      <c r="H6931" s="831">
        <v>2.3942429000000001</v>
      </c>
      <c r="I6931" s="831"/>
      <c r="J6931" s="832">
        <v>1.6999</v>
      </c>
      <c r="K6931" s="832"/>
      <c r="L6931" s="833"/>
    </row>
    <row r="6932" spans="1:12" ht="17.100000000000001" customHeight="1">
      <c r="A6932" s="645"/>
      <c r="B6932" s="643"/>
      <c r="C6932" s="643"/>
      <c r="D6932" s="643"/>
      <c r="E6932" s="643"/>
      <c r="F6932" s="643"/>
      <c r="G6932" s="643"/>
      <c r="H6932" s="643"/>
      <c r="I6932" s="643"/>
      <c r="J6932" s="643" t="s">
        <v>14990</v>
      </c>
      <c r="K6932" s="643"/>
      <c r="L6932" s="646" t="s">
        <v>15053</v>
      </c>
    </row>
    <row r="6933" spans="1:12">
      <c r="A6933" s="827" t="s">
        <v>14096</v>
      </c>
      <c r="B6933" s="828"/>
      <c r="C6933" s="828"/>
      <c r="D6933" s="828"/>
      <c r="E6933" s="828"/>
      <c r="F6933" s="828"/>
      <c r="G6933" s="828"/>
      <c r="H6933" s="828"/>
      <c r="I6933" s="641"/>
      <c r="J6933" s="641"/>
      <c r="K6933" s="641"/>
      <c r="L6933" s="642"/>
    </row>
    <row r="6934" spans="1:12" ht="17.100000000000001" customHeight="1">
      <c r="A6934" s="640" t="s">
        <v>14994</v>
      </c>
      <c r="B6934" s="643" t="s">
        <v>14089</v>
      </c>
      <c r="C6934" s="641" t="s">
        <v>14088</v>
      </c>
      <c r="D6934" s="641" t="s">
        <v>14087</v>
      </c>
      <c r="E6934" s="644" t="s">
        <v>14085</v>
      </c>
      <c r="F6934" s="829" t="s">
        <v>14083</v>
      </c>
      <c r="G6934" s="829"/>
      <c r="H6934" s="829" t="s">
        <v>14993</v>
      </c>
      <c r="I6934" s="829"/>
      <c r="J6934" s="829" t="s">
        <v>14082</v>
      </c>
      <c r="K6934" s="829"/>
      <c r="L6934" s="830"/>
    </row>
    <row r="6935" spans="1:12" ht="24" customHeight="1">
      <c r="A6935" s="664" t="s">
        <v>14073</v>
      </c>
      <c r="B6935" s="660" t="s">
        <v>14097</v>
      </c>
      <c r="C6935" s="659" t="s">
        <v>7</v>
      </c>
      <c r="D6935" s="659" t="s">
        <v>11676</v>
      </c>
      <c r="E6935" s="661" t="s">
        <v>26</v>
      </c>
      <c r="F6935" s="831" t="s">
        <v>14995</v>
      </c>
      <c r="G6935" s="831"/>
      <c r="H6935" s="831">
        <v>2.3942429000000001</v>
      </c>
      <c r="I6935" s="831"/>
      <c r="J6935" s="832">
        <v>0.1676</v>
      </c>
      <c r="K6935" s="832"/>
      <c r="L6935" s="833"/>
    </row>
    <row r="6936" spans="1:12" ht="17.100000000000001" customHeight="1">
      <c r="A6936" s="645"/>
      <c r="B6936" s="643"/>
      <c r="C6936" s="643"/>
      <c r="D6936" s="643"/>
      <c r="E6936" s="643"/>
      <c r="F6936" s="643"/>
      <c r="G6936" s="643"/>
      <c r="H6936" s="643"/>
      <c r="I6936" s="643"/>
      <c r="J6936" s="643" t="s">
        <v>14990</v>
      </c>
      <c r="K6936" s="643"/>
      <c r="L6936" s="646" t="s">
        <v>15052</v>
      </c>
    </row>
    <row r="6937" spans="1:12">
      <c r="A6937" s="827" t="s">
        <v>14100</v>
      </c>
      <c r="B6937" s="828"/>
      <c r="C6937" s="828"/>
      <c r="D6937" s="828"/>
      <c r="E6937" s="828"/>
      <c r="F6937" s="828"/>
      <c r="G6937" s="828"/>
      <c r="H6937" s="828"/>
      <c r="I6937" s="641"/>
      <c r="J6937" s="641"/>
      <c r="K6937" s="641"/>
      <c r="L6937" s="642"/>
    </row>
    <row r="6938" spans="1:12" ht="17.100000000000001" customHeight="1">
      <c r="A6938" s="640" t="s">
        <v>14994</v>
      </c>
      <c r="B6938" s="643" t="s">
        <v>14089</v>
      </c>
      <c r="C6938" s="641" t="s">
        <v>14088</v>
      </c>
      <c r="D6938" s="641" t="s">
        <v>14087</v>
      </c>
      <c r="E6938" s="644" t="s">
        <v>14085</v>
      </c>
      <c r="F6938" s="829" t="s">
        <v>14083</v>
      </c>
      <c r="G6938" s="829"/>
      <c r="H6938" s="829" t="s">
        <v>14993</v>
      </c>
      <c r="I6938" s="829"/>
      <c r="J6938" s="829" t="s">
        <v>14082</v>
      </c>
      <c r="K6938" s="829"/>
      <c r="L6938" s="830"/>
    </row>
    <row r="6939" spans="1:12" ht="24" customHeight="1">
      <c r="A6939" s="664" t="s">
        <v>14073</v>
      </c>
      <c r="B6939" s="660" t="s">
        <v>14103</v>
      </c>
      <c r="C6939" s="659" t="s">
        <v>7</v>
      </c>
      <c r="D6939" s="659" t="s">
        <v>11501</v>
      </c>
      <c r="E6939" s="661" t="s">
        <v>26</v>
      </c>
      <c r="F6939" s="831" t="s">
        <v>14992</v>
      </c>
      <c r="G6939" s="831"/>
      <c r="H6939" s="831">
        <v>2.3942429000000001</v>
      </c>
      <c r="I6939" s="831"/>
      <c r="J6939" s="832">
        <v>5.2672999999999996</v>
      </c>
      <c r="K6939" s="832"/>
      <c r="L6939" s="833"/>
    </row>
    <row r="6940" spans="1:12" ht="24" customHeight="1">
      <c r="A6940" s="664" t="s">
        <v>14073</v>
      </c>
      <c r="B6940" s="660" t="s">
        <v>14101</v>
      </c>
      <c r="C6940" s="659" t="s">
        <v>7</v>
      </c>
      <c r="D6940" s="659" t="s">
        <v>11582</v>
      </c>
      <c r="E6940" s="661" t="s">
        <v>26</v>
      </c>
      <c r="F6940" s="831" t="s">
        <v>14991</v>
      </c>
      <c r="G6940" s="831"/>
      <c r="H6940" s="831">
        <v>2.3942429000000001</v>
      </c>
      <c r="I6940" s="831"/>
      <c r="J6940" s="832">
        <v>0.83799999999999997</v>
      </c>
      <c r="K6940" s="832"/>
      <c r="L6940" s="833"/>
    </row>
    <row r="6941" spans="1:12" ht="17.100000000000001" customHeight="1">
      <c r="A6941" s="645"/>
      <c r="B6941" s="643"/>
      <c r="C6941" s="643"/>
      <c r="D6941" s="643"/>
      <c r="E6941" s="643"/>
      <c r="F6941" s="643"/>
      <c r="G6941" s="643"/>
      <c r="H6941" s="643"/>
      <c r="I6941" s="643"/>
      <c r="J6941" s="643" t="s">
        <v>14990</v>
      </c>
      <c r="K6941" s="643"/>
      <c r="L6941" s="646" t="s">
        <v>15051</v>
      </c>
    </row>
    <row r="6942" spans="1:12" ht="17.100000000000001" customHeight="1">
      <c r="A6942" s="640" t="s">
        <v>14988</v>
      </c>
      <c r="B6942" s="641"/>
      <c r="C6942" s="641"/>
      <c r="D6942" s="641"/>
      <c r="E6942" s="641"/>
      <c r="F6942" s="641"/>
      <c r="G6942" s="641"/>
      <c r="H6942" s="641"/>
      <c r="I6942" s="641"/>
      <c r="J6942" s="641"/>
      <c r="K6942" s="641"/>
      <c r="L6942" s="642"/>
    </row>
    <row r="6943" spans="1:12" ht="17.100000000000001" customHeight="1">
      <c r="A6943" s="645"/>
      <c r="B6943" s="643"/>
      <c r="C6943" s="643"/>
      <c r="D6943" s="643"/>
      <c r="E6943" s="643"/>
      <c r="F6943" s="643"/>
      <c r="G6943" s="643"/>
      <c r="H6943" s="643"/>
      <c r="I6943" s="643"/>
      <c r="J6943" s="643" t="s">
        <v>14987</v>
      </c>
      <c r="K6943" s="643"/>
      <c r="L6943" s="646" t="s">
        <v>15050</v>
      </c>
    </row>
    <row r="6944" spans="1:12" ht="17.100000000000001" customHeight="1">
      <c r="A6944" s="645"/>
      <c r="B6944" s="643"/>
      <c r="C6944" s="643"/>
      <c r="D6944" s="643"/>
      <c r="E6944" s="643"/>
      <c r="F6944" s="643"/>
      <c r="G6944" s="643"/>
      <c r="H6944" s="643"/>
      <c r="I6944" s="643"/>
      <c r="J6944" s="643" t="s">
        <v>14985</v>
      </c>
      <c r="K6944" s="643" t="s">
        <v>14984</v>
      </c>
      <c r="L6944" s="646" t="s">
        <v>15049</v>
      </c>
    </row>
    <row r="6945" spans="1:12" ht="17.100000000000001" customHeight="1">
      <c r="A6945" s="645"/>
      <c r="B6945" s="643"/>
      <c r="C6945" s="643"/>
      <c r="D6945" s="643"/>
      <c r="E6945" s="643"/>
      <c r="F6945" s="643"/>
      <c r="G6945" s="643"/>
      <c r="H6945" s="643"/>
      <c r="I6945" s="643"/>
      <c r="J6945" s="643" t="s">
        <v>14982</v>
      </c>
      <c r="K6945" s="643"/>
      <c r="L6945" s="646" t="s">
        <v>15048</v>
      </c>
    </row>
    <row r="6946" spans="1:12" ht="17.100000000000001" customHeight="1">
      <c r="A6946" s="645"/>
      <c r="B6946" s="643"/>
      <c r="C6946" s="643"/>
      <c r="D6946" s="643"/>
      <c r="E6946" s="643"/>
      <c r="F6946" s="643"/>
      <c r="G6946" s="643"/>
      <c r="H6946" s="643"/>
      <c r="I6946" s="643"/>
      <c r="J6946" s="643" t="s">
        <v>14980</v>
      </c>
      <c r="K6946" s="643" t="s">
        <v>14873</v>
      </c>
      <c r="L6946" s="646" t="s">
        <v>15047</v>
      </c>
    </row>
    <row r="6947" spans="1:12" ht="17.100000000000001" customHeight="1">
      <c r="A6947" s="645"/>
      <c r="B6947" s="643"/>
      <c r="C6947" s="643"/>
      <c r="D6947" s="643"/>
      <c r="E6947" s="643"/>
      <c r="F6947" s="643"/>
      <c r="G6947" s="643"/>
      <c r="H6947" s="643"/>
      <c r="I6947" s="643"/>
      <c r="J6947" s="643" t="s">
        <v>14978</v>
      </c>
      <c r="K6947" s="643"/>
      <c r="L6947" s="646" t="s">
        <v>15046</v>
      </c>
    </row>
    <row r="6948" spans="1:12" ht="30" customHeight="1">
      <c r="A6948" s="647"/>
      <c r="B6948" s="644"/>
      <c r="C6948" s="644"/>
      <c r="D6948" s="644"/>
      <c r="E6948" s="644"/>
      <c r="F6948" s="644"/>
      <c r="G6948" s="644"/>
      <c r="H6948" s="644"/>
      <c r="I6948" s="644"/>
      <c r="J6948" s="644"/>
      <c r="K6948" s="644"/>
      <c r="L6948" s="648"/>
    </row>
    <row r="6949" spans="1:12" ht="36" customHeight="1">
      <c r="A6949" s="662" t="s">
        <v>15045</v>
      </c>
      <c r="B6949" s="657" t="s">
        <v>14372</v>
      </c>
      <c r="C6949" s="656" t="s">
        <v>7</v>
      </c>
      <c r="D6949" s="656" t="s">
        <v>4606</v>
      </c>
      <c r="E6949" s="658" t="s">
        <v>49</v>
      </c>
      <c r="F6949" s="657"/>
      <c r="G6949" s="657"/>
      <c r="H6949" s="657"/>
      <c r="I6949" s="657"/>
      <c r="J6949" s="657"/>
      <c r="K6949" s="657"/>
      <c r="L6949" s="663"/>
    </row>
    <row r="6950" spans="1:12">
      <c r="A6950" s="827" t="s">
        <v>14098</v>
      </c>
      <c r="B6950" s="828"/>
      <c r="C6950" s="828"/>
      <c r="D6950" s="828"/>
      <c r="E6950" s="828"/>
      <c r="F6950" s="828"/>
      <c r="G6950" s="828"/>
      <c r="H6950" s="828"/>
      <c r="I6950" s="641"/>
      <c r="J6950" s="641"/>
      <c r="K6950" s="641"/>
      <c r="L6950" s="642"/>
    </row>
    <row r="6951" spans="1:12" ht="17.100000000000001" customHeight="1">
      <c r="A6951" s="640" t="s">
        <v>14994</v>
      </c>
      <c r="B6951" s="643" t="s">
        <v>14089</v>
      </c>
      <c r="C6951" s="641" t="s">
        <v>14088</v>
      </c>
      <c r="D6951" s="641" t="s">
        <v>14087</v>
      </c>
      <c r="E6951" s="644" t="s">
        <v>14085</v>
      </c>
      <c r="F6951" s="829" t="s">
        <v>14083</v>
      </c>
      <c r="G6951" s="829"/>
      <c r="H6951" s="829" t="s">
        <v>14993</v>
      </c>
      <c r="I6951" s="829"/>
      <c r="J6951" s="829" t="s">
        <v>14082</v>
      </c>
      <c r="K6951" s="829"/>
      <c r="L6951" s="830"/>
    </row>
    <row r="6952" spans="1:12" ht="24" customHeight="1">
      <c r="A6952" s="664" t="s">
        <v>14073</v>
      </c>
      <c r="B6952" s="660" t="s">
        <v>14281</v>
      </c>
      <c r="C6952" s="659" t="s">
        <v>7</v>
      </c>
      <c r="D6952" s="659" t="s">
        <v>11562</v>
      </c>
      <c r="E6952" s="661" t="s">
        <v>26</v>
      </c>
      <c r="F6952" s="831" t="s">
        <v>15044</v>
      </c>
      <c r="G6952" s="831"/>
      <c r="H6952" s="831">
        <v>0.79899209999999998</v>
      </c>
      <c r="I6952" s="831"/>
      <c r="J6952" s="832">
        <v>0.74309999999999998</v>
      </c>
      <c r="K6952" s="832"/>
      <c r="L6952" s="833"/>
    </row>
    <row r="6953" spans="1:12" ht="24" customHeight="1">
      <c r="A6953" s="664" t="s">
        <v>14073</v>
      </c>
      <c r="B6953" s="660" t="s">
        <v>14280</v>
      </c>
      <c r="C6953" s="659" t="s">
        <v>7</v>
      </c>
      <c r="D6953" s="659" t="s">
        <v>11588</v>
      </c>
      <c r="E6953" s="661" t="s">
        <v>26</v>
      </c>
      <c r="F6953" s="831" t="s">
        <v>15043</v>
      </c>
      <c r="G6953" s="831"/>
      <c r="H6953" s="831">
        <v>0.79899209999999998</v>
      </c>
      <c r="I6953" s="831"/>
      <c r="J6953" s="832">
        <v>0.43940000000000001</v>
      </c>
      <c r="K6953" s="832"/>
      <c r="L6953" s="833"/>
    </row>
    <row r="6954" spans="1:12" ht="17.100000000000001" customHeight="1">
      <c r="A6954" s="645"/>
      <c r="B6954" s="643"/>
      <c r="C6954" s="643"/>
      <c r="D6954" s="643"/>
      <c r="E6954" s="643"/>
      <c r="F6954" s="643"/>
      <c r="G6954" s="643"/>
      <c r="H6954" s="643"/>
      <c r="I6954" s="643"/>
      <c r="J6954" s="643" t="s">
        <v>14990</v>
      </c>
      <c r="K6954" s="643"/>
      <c r="L6954" s="646" t="s">
        <v>15042</v>
      </c>
    </row>
    <row r="6955" spans="1:12">
      <c r="A6955" s="827" t="s">
        <v>14092</v>
      </c>
      <c r="B6955" s="828"/>
      <c r="C6955" s="828"/>
      <c r="D6955" s="828"/>
      <c r="E6955" s="828"/>
      <c r="F6955" s="828"/>
      <c r="G6955" s="828"/>
      <c r="H6955" s="828"/>
      <c r="I6955" s="641"/>
      <c r="J6955" s="641"/>
      <c r="K6955" s="641"/>
      <c r="L6955" s="642"/>
    </row>
    <row r="6956" spans="1:12" ht="17.100000000000001" customHeight="1">
      <c r="A6956" s="640" t="s">
        <v>14994</v>
      </c>
      <c r="B6956" s="643" t="s">
        <v>14089</v>
      </c>
      <c r="C6956" s="641" t="s">
        <v>14088</v>
      </c>
      <c r="D6956" s="641" t="s">
        <v>14087</v>
      </c>
      <c r="E6956" s="644" t="s">
        <v>14085</v>
      </c>
      <c r="F6956" s="829" t="s">
        <v>14083</v>
      </c>
      <c r="G6956" s="829"/>
      <c r="H6956" s="829" t="s">
        <v>14993</v>
      </c>
      <c r="I6956" s="829"/>
      <c r="J6956" s="829" t="s">
        <v>14082</v>
      </c>
      <c r="K6956" s="829"/>
      <c r="L6956" s="830"/>
    </row>
    <row r="6957" spans="1:12" ht="24" customHeight="1">
      <c r="A6957" s="664" t="s">
        <v>14073</v>
      </c>
      <c r="B6957" s="660" t="s">
        <v>14292</v>
      </c>
      <c r="C6957" s="659" t="s">
        <v>7</v>
      </c>
      <c r="D6957" s="659" t="s">
        <v>5474</v>
      </c>
      <c r="E6957" s="661" t="s">
        <v>26</v>
      </c>
      <c r="F6957" s="831" t="s">
        <v>15041</v>
      </c>
      <c r="G6957" s="831"/>
      <c r="H6957" s="831">
        <v>0.40925129999999998</v>
      </c>
      <c r="I6957" s="831"/>
      <c r="J6957" s="832">
        <v>2.0667</v>
      </c>
      <c r="K6957" s="832"/>
      <c r="L6957" s="833"/>
    </row>
    <row r="6958" spans="1:12" ht="24" customHeight="1">
      <c r="A6958" s="664" t="s">
        <v>14073</v>
      </c>
      <c r="B6958" s="660" t="s">
        <v>14282</v>
      </c>
      <c r="C6958" s="659" t="s">
        <v>7</v>
      </c>
      <c r="D6958" s="659" t="s">
        <v>6139</v>
      </c>
      <c r="E6958" s="661" t="s">
        <v>26</v>
      </c>
      <c r="F6958" s="831" t="s">
        <v>15040</v>
      </c>
      <c r="G6958" s="831"/>
      <c r="H6958" s="831">
        <v>0.40925129999999998</v>
      </c>
      <c r="I6958" s="831"/>
      <c r="J6958" s="832">
        <v>2.9424999999999999</v>
      </c>
      <c r="K6958" s="832"/>
      <c r="L6958" s="833"/>
    </row>
    <row r="6959" spans="1:12" ht="17.100000000000001" customHeight="1">
      <c r="A6959" s="645"/>
      <c r="B6959" s="643"/>
      <c r="C6959" s="643"/>
      <c r="D6959" s="643"/>
      <c r="E6959" s="643"/>
      <c r="F6959" s="643"/>
      <c r="G6959" s="643"/>
      <c r="H6959" s="643"/>
      <c r="I6959" s="643"/>
      <c r="J6959" s="643" t="s">
        <v>14990</v>
      </c>
      <c r="K6959" s="643"/>
      <c r="L6959" s="646" t="s">
        <v>15039</v>
      </c>
    </row>
    <row r="6960" spans="1:12">
      <c r="A6960" s="827" t="s">
        <v>14071</v>
      </c>
      <c r="B6960" s="828"/>
      <c r="C6960" s="828"/>
      <c r="D6960" s="828"/>
      <c r="E6960" s="828"/>
      <c r="F6960" s="828"/>
      <c r="G6960" s="828"/>
      <c r="H6960" s="828"/>
      <c r="I6960" s="641"/>
      <c r="J6960" s="641"/>
      <c r="K6960" s="641"/>
      <c r="L6960" s="642"/>
    </row>
    <row r="6961" spans="1:12" ht="17.100000000000001" customHeight="1">
      <c r="A6961" s="640" t="s">
        <v>14994</v>
      </c>
      <c r="B6961" s="643" t="s">
        <v>14089</v>
      </c>
      <c r="C6961" s="641" t="s">
        <v>14088</v>
      </c>
      <c r="D6961" s="641" t="s">
        <v>14087</v>
      </c>
      <c r="E6961" s="644" t="s">
        <v>14085</v>
      </c>
      <c r="F6961" s="829" t="s">
        <v>14083</v>
      </c>
      <c r="G6961" s="829"/>
      <c r="H6961" s="829" t="s">
        <v>14993</v>
      </c>
      <c r="I6961" s="829"/>
      <c r="J6961" s="829" t="s">
        <v>14082</v>
      </c>
      <c r="K6961" s="829"/>
      <c r="L6961" s="830"/>
    </row>
    <row r="6962" spans="1:12" ht="24" customHeight="1">
      <c r="A6962" s="664" t="s">
        <v>14073</v>
      </c>
      <c r="B6962" s="660" t="s">
        <v>14371</v>
      </c>
      <c r="C6962" s="659" t="s">
        <v>7</v>
      </c>
      <c r="D6962" s="659" t="s">
        <v>6120</v>
      </c>
      <c r="E6962" s="661" t="s">
        <v>49</v>
      </c>
      <c r="F6962" s="831" t="s">
        <v>15038</v>
      </c>
      <c r="G6962" s="831"/>
      <c r="H6962" s="831">
        <v>1</v>
      </c>
      <c r="I6962" s="831"/>
      <c r="J6962" s="832">
        <v>303.17</v>
      </c>
      <c r="K6962" s="832"/>
      <c r="L6962" s="833"/>
    </row>
    <row r="6963" spans="1:12" ht="17.100000000000001" customHeight="1">
      <c r="A6963" s="645"/>
      <c r="B6963" s="643"/>
      <c r="C6963" s="643"/>
      <c r="D6963" s="643"/>
      <c r="E6963" s="643"/>
      <c r="F6963" s="643"/>
      <c r="G6963" s="643"/>
      <c r="H6963" s="643"/>
      <c r="I6963" s="643"/>
      <c r="J6963" s="643" t="s">
        <v>14990</v>
      </c>
      <c r="K6963" s="643"/>
      <c r="L6963" s="646" t="s">
        <v>15038</v>
      </c>
    </row>
    <row r="6964" spans="1:12">
      <c r="A6964" s="827" t="s">
        <v>14094</v>
      </c>
      <c r="B6964" s="828"/>
      <c r="C6964" s="828"/>
      <c r="D6964" s="828"/>
      <c r="E6964" s="828"/>
      <c r="F6964" s="828"/>
      <c r="G6964" s="828"/>
      <c r="H6964" s="828"/>
      <c r="I6964" s="641"/>
      <c r="J6964" s="641"/>
      <c r="K6964" s="641"/>
      <c r="L6964" s="642"/>
    </row>
    <row r="6965" spans="1:12" ht="17.100000000000001" customHeight="1">
      <c r="A6965" s="640" t="s">
        <v>14994</v>
      </c>
      <c r="B6965" s="643" t="s">
        <v>14089</v>
      </c>
      <c r="C6965" s="641" t="s">
        <v>14088</v>
      </c>
      <c r="D6965" s="641" t="s">
        <v>14087</v>
      </c>
      <c r="E6965" s="644" t="s">
        <v>14085</v>
      </c>
      <c r="F6965" s="829" t="s">
        <v>14083</v>
      </c>
      <c r="G6965" s="829"/>
      <c r="H6965" s="829" t="s">
        <v>14993</v>
      </c>
      <c r="I6965" s="829"/>
      <c r="J6965" s="829" t="s">
        <v>14082</v>
      </c>
      <c r="K6965" s="829"/>
      <c r="L6965" s="830"/>
    </row>
    <row r="6966" spans="1:12" ht="24" customHeight="1">
      <c r="A6966" s="664" t="s">
        <v>14073</v>
      </c>
      <c r="B6966" s="660" t="s">
        <v>14095</v>
      </c>
      <c r="C6966" s="659" t="s">
        <v>7</v>
      </c>
      <c r="D6966" s="659" t="s">
        <v>11736</v>
      </c>
      <c r="E6966" s="661" t="s">
        <v>26</v>
      </c>
      <c r="F6966" s="831" t="s">
        <v>14996</v>
      </c>
      <c r="G6966" s="831"/>
      <c r="H6966" s="831">
        <v>0.79899209999999998</v>
      </c>
      <c r="I6966" s="831"/>
      <c r="J6966" s="832">
        <v>0.56730000000000003</v>
      </c>
      <c r="K6966" s="832"/>
      <c r="L6966" s="833"/>
    </row>
    <row r="6967" spans="1:12" ht="17.100000000000001" customHeight="1">
      <c r="A6967" s="645"/>
      <c r="B6967" s="643"/>
      <c r="C6967" s="643"/>
      <c r="D6967" s="643"/>
      <c r="E6967" s="643"/>
      <c r="F6967" s="643"/>
      <c r="G6967" s="643"/>
      <c r="H6967" s="643"/>
      <c r="I6967" s="643"/>
      <c r="J6967" s="643" t="s">
        <v>14990</v>
      </c>
      <c r="K6967" s="643"/>
      <c r="L6967" s="646" t="s">
        <v>15029</v>
      </c>
    </row>
    <row r="6968" spans="1:12">
      <c r="A6968" s="827" t="s">
        <v>14096</v>
      </c>
      <c r="B6968" s="828"/>
      <c r="C6968" s="828"/>
      <c r="D6968" s="828"/>
      <c r="E6968" s="828"/>
      <c r="F6968" s="828"/>
      <c r="G6968" s="828"/>
      <c r="H6968" s="828"/>
      <c r="I6968" s="641"/>
      <c r="J6968" s="641"/>
      <c r="K6968" s="641"/>
      <c r="L6968" s="642"/>
    </row>
    <row r="6969" spans="1:12" ht="17.100000000000001" customHeight="1">
      <c r="A6969" s="640" t="s">
        <v>14994</v>
      </c>
      <c r="B6969" s="643" t="s">
        <v>14089</v>
      </c>
      <c r="C6969" s="641" t="s">
        <v>14088</v>
      </c>
      <c r="D6969" s="641" t="s">
        <v>14087</v>
      </c>
      <c r="E6969" s="644" t="s">
        <v>14085</v>
      </c>
      <c r="F6969" s="829" t="s">
        <v>14083</v>
      </c>
      <c r="G6969" s="829"/>
      <c r="H6969" s="829" t="s">
        <v>14993</v>
      </c>
      <c r="I6969" s="829"/>
      <c r="J6969" s="829" t="s">
        <v>14082</v>
      </c>
      <c r="K6969" s="829"/>
      <c r="L6969" s="830"/>
    </row>
    <row r="6970" spans="1:12" ht="24" customHeight="1">
      <c r="A6970" s="664" t="s">
        <v>14073</v>
      </c>
      <c r="B6970" s="660" t="s">
        <v>14097</v>
      </c>
      <c r="C6970" s="659" t="s">
        <v>7</v>
      </c>
      <c r="D6970" s="659" t="s">
        <v>11676</v>
      </c>
      <c r="E6970" s="661" t="s">
        <v>26</v>
      </c>
      <c r="F6970" s="831" t="s">
        <v>14995</v>
      </c>
      <c r="G6970" s="831"/>
      <c r="H6970" s="831">
        <v>0.79899209999999998</v>
      </c>
      <c r="I6970" s="831"/>
      <c r="J6970" s="832">
        <v>5.5899999999999998E-2</v>
      </c>
      <c r="K6970" s="832"/>
      <c r="L6970" s="833"/>
    </row>
    <row r="6971" spans="1:12" ht="17.100000000000001" customHeight="1">
      <c r="A6971" s="645"/>
      <c r="B6971" s="643"/>
      <c r="C6971" s="643"/>
      <c r="D6971" s="643"/>
      <c r="E6971" s="643"/>
      <c r="F6971" s="643"/>
      <c r="G6971" s="643"/>
      <c r="H6971" s="643"/>
      <c r="I6971" s="643"/>
      <c r="J6971" s="643" t="s">
        <v>14990</v>
      </c>
      <c r="K6971" s="643"/>
      <c r="L6971" s="646" t="s">
        <v>15037</v>
      </c>
    </row>
    <row r="6972" spans="1:12">
      <c r="A6972" s="827" t="s">
        <v>14100</v>
      </c>
      <c r="B6972" s="828"/>
      <c r="C6972" s="828"/>
      <c r="D6972" s="828"/>
      <c r="E6972" s="828"/>
      <c r="F6972" s="828"/>
      <c r="G6972" s="828"/>
      <c r="H6972" s="828"/>
      <c r="I6972" s="641"/>
      <c r="J6972" s="641"/>
      <c r="K6972" s="641"/>
      <c r="L6972" s="642"/>
    </row>
    <row r="6973" spans="1:12" ht="17.100000000000001" customHeight="1">
      <c r="A6973" s="640" t="s">
        <v>14994</v>
      </c>
      <c r="B6973" s="643" t="s">
        <v>14089</v>
      </c>
      <c r="C6973" s="641" t="s">
        <v>14088</v>
      </c>
      <c r="D6973" s="641" t="s">
        <v>14087</v>
      </c>
      <c r="E6973" s="644" t="s">
        <v>14085</v>
      </c>
      <c r="F6973" s="829" t="s">
        <v>14083</v>
      </c>
      <c r="G6973" s="829"/>
      <c r="H6973" s="829" t="s">
        <v>14993</v>
      </c>
      <c r="I6973" s="829"/>
      <c r="J6973" s="829" t="s">
        <v>14082</v>
      </c>
      <c r="K6973" s="829"/>
      <c r="L6973" s="830"/>
    </row>
    <row r="6974" spans="1:12" ht="24" customHeight="1">
      <c r="A6974" s="664" t="s">
        <v>14073</v>
      </c>
      <c r="B6974" s="660" t="s">
        <v>14103</v>
      </c>
      <c r="C6974" s="659" t="s">
        <v>7</v>
      </c>
      <c r="D6974" s="659" t="s">
        <v>11501</v>
      </c>
      <c r="E6974" s="661" t="s">
        <v>26</v>
      </c>
      <c r="F6974" s="831" t="s">
        <v>14992</v>
      </c>
      <c r="G6974" s="831"/>
      <c r="H6974" s="831">
        <v>0.79899209999999998</v>
      </c>
      <c r="I6974" s="831"/>
      <c r="J6974" s="832">
        <v>1.7578</v>
      </c>
      <c r="K6974" s="832"/>
      <c r="L6974" s="833"/>
    </row>
    <row r="6975" spans="1:12" ht="24" customHeight="1">
      <c r="A6975" s="664" t="s">
        <v>14073</v>
      </c>
      <c r="B6975" s="660" t="s">
        <v>14101</v>
      </c>
      <c r="C6975" s="659" t="s">
        <v>7</v>
      </c>
      <c r="D6975" s="659" t="s">
        <v>11582</v>
      </c>
      <c r="E6975" s="661" t="s">
        <v>26</v>
      </c>
      <c r="F6975" s="831" t="s">
        <v>14991</v>
      </c>
      <c r="G6975" s="831"/>
      <c r="H6975" s="831">
        <v>0.79899209999999998</v>
      </c>
      <c r="I6975" s="831"/>
      <c r="J6975" s="832">
        <v>0.27960000000000002</v>
      </c>
      <c r="K6975" s="832"/>
      <c r="L6975" s="833"/>
    </row>
    <row r="6976" spans="1:12" ht="17.100000000000001" customHeight="1">
      <c r="A6976" s="645"/>
      <c r="B6976" s="643"/>
      <c r="C6976" s="643"/>
      <c r="D6976" s="643"/>
      <c r="E6976" s="643"/>
      <c r="F6976" s="643"/>
      <c r="G6976" s="643"/>
      <c r="H6976" s="643"/>
      <c r="I6976" s="643"/>
      <c r="J6976" s="643" t="s">
        <v>14990</v>
      </c>
      <c r="K6976" s="643"/>
      <c r="L6976" s="646" t="s">
        <v>15036</v>
      </c>
    </row>
    <row r="6977" spans="1:12" ht="17.100000000000001" customHeight="1">
      <c r="A6977" s="640" t="s">
        <v>14988</v>
      </c>
      <c r="B6977" s="641"/>
      <c r="C6977" s="641"/>
      <c r="D6977" s="641"/>
      <c r="E6977" s="641"/>
      <c r="F6977" s="641"/>
      <c r="G6977" s="641"/>
      <c r="H6977" s="641"/>
      <c r="I6977" s="641"/>
      <c r="J6977" s="641"/>
      <c r="K6977" s="641"/>
      <c r="L6977" s="642"/>
    </row>
    <row r="6978" spans="1:12" ht="17.100000000000001" customHeight="1">
      <c r="A6978" s="645"/>
      <c r="B6978" s="643"/>
      <c r="C6978" s="643"/>
      <c r="D6978" s="643"/>
      <c r="E6978" s="643"/>
      <c r="F6978" s="643"/>
      <c r="G6978" s="643"/>
      <c r="H6978" s="643"/>
      <c r="I6978" s="643"/>
      <c r="J6978" s="643" t="s">
        <v>14987</v>
      </c>
      <c r="K6978" s="643"/>
      <c r="L6978" s="646" t="s">
        <v>15035</v>
      </c>
    </row>
    <row r="6979" spans="1:12" ht="17.100000000000001" customHeight="1">
      <c r="A6979" s="645"/>
      <c r="B6979" s="643"/>
      <c r="C6979" s="643"/>
      <c r="D6979" s="643"/>
      <c r="E6979" s="643"/>
      <c r="F6979" s="643"/>
      <c r="G6979" s="643"/>
      <c r="H6979" s="643"/>
      <c r="I6979" s="643"/>
      <c r="J6979" s="643" t="s">
        <v>14985</v>
      </c>
      <c r="K6979" s="643" t="s">
        <v>14984</v>
      </c>
      <c r="L6979" s="646" t="s">
        <v>15034</v>
      </c>
    </row>
    <row r="6980" spans="1:12" ht="17.100000000000001" customHeight="1">
      <c r="A6980" s="645"/>
      <c r="B6980" s="643"/>
      <c r="C6980" s="643"/>
      <c r="D6980" s="643"/>
      <c r="E6980" s="643"/>
      <c r="F6980" s="643"/>
      <c r="G6980" s="643"/>
      <c r="H6980" s="643"/>
      <c r="I6980" s="643"/>
      <c r="J6980" s="643" t="s">
        <v>14982</v>
      </c>
      <c r="K6980" s="643"/>
      <c r="L6980" s="646" t="s">
        <v>15033</v>
      </c>
    </row>
    <row r="6981" spans="1:12" ht="17.100000000000001" customHeight="1">
      <c r="A6981" s="645"/>
      <c r="B6981" s="643"/>
      <c r="C6981" s="643"/>
      <c r="D6981" s="643"/>
      <c r="E6981" s="643"/>
      <c r="F6981" s="643"/>
      <c r="G6981" s="643"/>
      <c r="H6981" s="643"/>
      <c r="I6981" s="643"/>
      <c r="J6981" s="643" t="s">
        <v>14980</v>
      </c>
      <c r="K6981" s="643" t="s">
        <v>14873</v>
      </c>
      <c r="L6981" s="646" t="s">
        <v>15032</v>
      </c>
    </row>
    <row r="6982" spans="1:12" ht="17.100000000000001" customHeight="1">
      <c r="A6982" s="645"/>
      <c r="B6982" s="643"/>
      <c r="C6982" s="643"/>
      <c r="D6982" s="643"/>
      <c r="E6982" s="643"/>
      <c r="F6982" s="643"/>
      <c r="G6982" s="643"/>
      <c r="H6982" s="643"/>
      <c r="I6982" s="643"/>
      <c r="J6982" s="643" t="s">
        <v>14978</v>
      </c>
      <c r="K6982" s="643"/>
      <c r="L6982" s="646" t="s">
        <v>15031</v>
      </c>
    </row>
    <row r="6983" spans="1:12" ht="30" customHeight="1">
      <c r="A6983" s="647"/>
      <c r="B6983" s="644"/>
      <c r="C6983" s="644"/>
      <c r="D6983" s="644"/>
      <c r="E6983" s="644"/>
      <c r="F6983" s="644"/>
      <c r="G6983" s="644"/>
      <c r="H6983" s="644"/>
      <c r="I6983" s="644"/>
      <c r="J6983" s="644"/>
      <c r="K6983" s="644"/>
      <c r="L6983" s="648"/>
    </row>
    <row r="6984" spans="1:12" ht="24" customHeight="1">
      <c r="A6984" s="662" t="s">
        <v>15030</v>
      </c>
      <c r="B6984" s="657" t="s">
        <v>14890</v>
      </c>
      <c r="C6984" s="656" t="s">
        <v>7</v>
      </c>
      <c r="D6984" s="656" t="s">
        <v>552</v>
      </c>
      <c r="E6984" s="658" t="s">
        <v>26</v>
      </c>
      <c r="F6984" s="657"/>
      <c r="G6984" s="657"/>
      <c r="H6984" s="657"/>
      <c r="I6984" s="657"/>
      <c r="J6984" s="657"/>
      <c r="K6984" s="657"/>
      <c r="L6984" s="663"/>
    </row>
    <row r="6985" spans="1:12">
      <c r="A6985" s="827" t="s">
        <v>14098</v>
      </c>
      <c r="B6985" s="828"/>
      <c r="C6985" s="828"/>
      <c r="D6985" s="828"/>
      <c r="E6985" s="828"/>
      <c r="F6985" s="828"/>
      <c r="G6985" s="828"/>
      <c r="H6985" s="828"/>
      <c r="I6985" s="641"/>
      <c r="J6985" s="641"/>
      <c r="K6985" s="641"/>
      <c r="L6985" s="642"/>
    </row>
    <row r="6986" spans="1:12" ht="17.100000000000001" customHeight="1">
      <c r="A6986" s="640" t="s">
        <v>14994</v>
      </c>
      <c r="B6986" s="643" t="s">
        <v>14089</v>
      </c>
      <c r="C6986" s="641" t="s">
        <v>14088</v>
      </c>
      <c r="D6986" s="641" t="s">
        <v>14087</v>
      </c>
      <c r="E6986" s="644" t="s">
        <v>14085</v>
      </c>
      <c r="F6986" s="829" t="s">
        <v>14083</v>
      </c>
      <c r="G6986" s="829"/>
      <c r="H6986" s="829" t="s">
        <v>14993</v>
      </c>
      <c r="I6986" s="829"/>
      <c r="J6986" s="829" t="s">
        <v>14082</v>
      </c>
      <c r="K6986" s="829"/>
      <c r="L6986" s="830"/>
    </row>
    <row r="6987" spans="1:12" ht="24" customHeight="1">
      <c r="A6987" s="664" t="s">
        <v>14073</v>
      </c>
      <c r="B6987" s="660" t="s">
        <v>14887</v>
      </c>
      <c r="C6987" s="659" t="s">
        <v>7</v>
      </c>
      <c r="D6987" s="659" t="s">
        <v>11567</v>
      </c>
      <c r="E6987" s="661" t="s">
        <v>26</v>
      </c>
      <c r="F6987" s="831" t="s">
        <v>15029</v>
      </c>
      <c r="G6987" s="831"/>
      <c r="H6987" s="831">
        <v>1</v>
      </c>
      <c r="I6987" s="831"/>
      <c r="J6987" s="832">
        <v>0.56999999999999995</v>
      </c>
      <c r="K6987" s="832"/>
      <c r="L6987" s="833"/>
    </row>
    <row r="6988" spans="1:12" ht="24" customHeight="1">
      <c r="A6988" s="664" t="s">
        <v>14073</v>
      </c>
      <c r="B6988" s="660" t="s">
        <v>14886</v>
      </c>
      <c r="C6988" s="659" t="s">
        <v>7</v>
      </c>
      <c r="D6988" s="659" t="s">
        <v>11593</v>
      </c>
      <c r="E6988" s="661" t="s">
        <v>26</v>
      </c>
      <c r="F6988" s="831" t="s">
        <v>15028</v>
      </c>
      <c r="G6988" s="831"/>
      <c r="H6988" s="831">
        <v>1</v>
      </c>
      <c r="I6988" s="831"/>
      <c r="J6988" s="832">
        <v>0.01</v>
      </c>
      <c r="K6988" s="832"/>
      <c r="L6988" s="833"/>
    </row>
    <row r="6989" spans="1:12" ht="17.100000000000001" customHeight="1">
      <c r="A6989" s="645"/>
      <c r="B6989" s="643"/>
      <c r="C6989" s="643"/>
      <c r="D6989" s="643"/>
      <c r="E6989" s="643"/>
      <c r="F6989" s="643"/>
      <c r="G6989" s="643"/>
      <c r="H6989" s="643"/>
      <c r="I6989" s="643"/>
      <c r="J6989" s="643" t="s">
        <v>14990</v>
      </c>
      <c r="K6989" s="643"/>
      <c r="L6989" s="646" t="s">
        <v>15027</v>
      </c>
    </row>
    <row r="6990" spans="1:12">
      <c r="A6990" s="827" t="s">
        <v>14092</v>
      </c>
      <c r="B6990" s="828"/>
      <c r="C6990" s="828"/>
      <c r="D6990" s="828"/>
      <c r="E6990" s="828"/>
      <c r="F6990" s="828"/>
      <c r="G6990" s="828"/>
      <c r="H6990" s="828"/>
      <c r="I6990" s="641"/>
      <c r="J6990" s="641"/>
      <c r="K6990" s="641"/>
      <c r="L6990" s="642"/>
    </row>
    <row r="6991" spans="1:12" ht="17.100000000000001" customHeight="1">
      <c r="A6991" s="640" t="s">
        <v>14994</v>
      </c>
      <c r="B6991" s="643" t="s">
        <v>14089</v>
      </c>
      <c r="C6991" s="641" t="s">
        <v>14088</v>
      </c>
      <c r="D6991" s="641" t="s">
        <v>14087</v>
      </c>
      <c r="E6991" s="644" t="s">
        <v>14085</v>
      </c>
      <c r="F6991" s="829" t="s">
        <v>14083</v>
      </c>
      <c r="G6991" s="829"/>
      <c r="H6991" s="829" t="s">
        <v>14993</v>
      </c>
      <c r="I6991" s="829"/>
      <c r="J6991" s="829" t="s">
        <v>14082</v>
      </c>
      <c r="K6991" s="829"/>
      <c r="L6991" s="830"/>
    </row>
    <row r="6992" spans="1:12" ht="24" customHeight="1">
      <c r="A6992" s="664" t="s">
        <v>14073</v>
      </c>
      <c r="B6992" s="660" t="s">
        <v>14888</v>
      </c>
      <c r="C6992" s="659" t="s">
        <v>7</v>
      </c>
      <c r="D6992" s="659" t="s">
        <v>6263</v>
      </c>
      <c r="E6992" s="661" t="s">
        <v>26</v>
      </c>
      <c r="F6992" s="831" t="s">
        <v>15026</v>
      </c>
      <c r="G6992" s="831"/>
      <c r="H6992" s="831">
        <v>1.0099844</v>
      </c>
      <c r="I6992" s="831"/>
      <c r="J6992" s="832">
        <v>42.469799999999999</v>
      </c>
      <c r="K6992" s="832"/>
      <c r="L6992" s="833"/>
    </row>
    <row r="6993" spans="1:12" ht="17.100000000000001" customHeight="1">
      <c r="A6993" s="645"/>
      <c r="B6993" s="643"/>
      <c r="C6993" s="643"/>
      <c r="D6993" s="643"/>
      <c r="E6993" s="643"/>
      <c r="F6993" s="643"/>
      <c r="G6993" s="643"/>
      <c r="H6993" s="643"/>
      <c r="I6993" s="643"/>
      <c r="J6993" s="643" t="s">
        <v>14990</v>
      </c>
      <c r="K6993" s="643"/>
      <c r="L6993" s="646" t="s">
        <v>15025</v>
      </c>
    </row>
    <row r="6994" spans="1:12">
      <c r="A6994" s="827" t="s">
        <v>14096</v>
      </c>
      <c r="B6994" s="828"/>
      <c r="C6994" s="828"/>
      <c r="D6994" s="828"/>
      <c r="E6994" s="828"/>
      <c r="F6994" s="828"/>
      <c r="G6994" s="828"/>
      <c r="H6994" s="828"/>
      <c r="I6994" s="641"/>
      <c r="J6994" s="641"/>
      <c r="K6994" s="641"/>
      <c r="L6994" s="642"/>
    </row>
    <row r="6995" spans="1:12" ht="17.100000000000001" customHeight="1">
      <c r="A6995" s="640" t="s">
        <v>14994</v>
      </c>
      <c r="B6995" s="643" t="s">
        <v>14089</v>
      </c>
      <c r="C6995" s="641" t="s">
        <v>14088</v>
      </c>
      <c r="D6995" s="641" t="s">
        <v>14087</v>
      </c>
      <c r="E6995" s="644" t="s">
        <v>14085</v>
      </c>
      <c r="F6995" s="829" t="s">
        <v>14083</v>
      </c>
      <c r="G6995" s="829"/>
      <c r="H6995" s="829" t="s">
        <v>14993</v>
      </c>
      <c r="I6995" s="829"/>
      <c r="J6995" s="829" t="s">
        <v>14082</v>
      </c>
      <c r="K6995" s="829"/>
      <c r="L6995" s="830"/>
    </row>
    <row r="6996" spans="1:12" ht="24" customHeight="1">
      <c r="A6996" s="664" t="s">
        <v>14073</v>
      </c>
      <c r="B6996" s="660" t="s">
        <v>14097</v>
      </c>
      <c r="C6996" s="659" t="s">
        <v>7</v>
      </c>
      <c r="D6996" s="659" t="s">
        <v>11676</v>
      </c>
      <c r="E6996" s="661" t="s">
        <v>26</v>
      </c>
      <c r="F6996" s="831" t="s">
        <v>14995</v>
      </c>
      <c r="G6996" s="831"/>
      <c r="H6996" s="831">
        <v>1</v>
      </c>
      <c r="I6996" s="831"/>
      <c r="J6996" s="832">
        <v>7.0000000000000007E-2</v>
      </c>
      <c r="K6996" s="832"/>
      <c r="L6996" s="833"/>
    </row>
    <row r="6997" spans="1:12" ht="17.100000000000001" customHeight="1">
      <c r="A6997" s="645"/>
      <c r="B6997" s="643"/>
      <c r="C6997" s="643"/>
      <c r="D6997" s="643"/>
      <c r="E6997" s="643"/>
      <c r="F6997" s="643"/>
      <c r="G6997" s="643"/>
      <c r="H6997" s="643"/>
      <c r="I6997" s="643"/>
      <c r="J6997" s="643" t="s">
        <v>14990</v>
      </c>
      <c r="K6997" s="643"/>
      <c r="L6997" s="646" t="s">
        <v>14995</v>
      </c>
    </row>
    <row r="6998" spans="1:12">
      <c r="A6998" s="827" t="s">
        <v>14100</v>
      </c>
      <c r="B6998" s="828"/>
      <c r="C6998" s="828"/>
      <c r="D6998" s="828"/>
      <c r="E6998" s="828"/>
      <c r="F6998" s="828"/>
      <c r="G6998" s="828"/>
      <c r="H6998" s="828"/>
      <c r="I6998" s="641"/>
      <c r="J6998" s="641"/>
      <c r="K6998" s="641"/>
      <c r="L6998" s="642"/>
    </row>
    <row r="6999" spans="1:12" ht="17.100000000000001" customHeight="1">
      <c r="A6999" s="640" t="s">
        <v>14994</v>
      </c>
      <c r="B6999" s="643" t="s">
        <v>14089</v>
      </c>
      <c r="C6999" s="641" t="s">
        <v>14088</v>
      </c>
      <c r="D6999" s="641" t="s">
        <v>14087</v>
      </c>
      <c r="E6999" s="644" t="s">
        <v>14085</v>
      </c>
      <c r="F6999" s="829" t="s">
        <v>14083</v>
      </c>
      <c r="G6999" s="829"/>
      <c r="H6999" s="829" t="s">
        <v>14993</v>
      </c>
      <c r="I6999" s="829"/>
      <c r="J6999" s="829" t="s">
        <v>14082</v>
      </c>
      <c r="K6999" s="829"/>
      <c r="L6999" s="830"/>
    </row>
    <row r="7000" spans="1:12" ht="24" customHeight="1">
      <c r="A7000" s="664" t="s">
        <v>14073</v>
      </c>
      <c r="B7000" s="660" t="s">
        <v>14101</v>
      </c>
      <c r="C7000" s="659" t="s">
        <v>7</v>
      </c>
      <c r="D7000" s="659" t="s">
        <v>11582</v>
      </c>
      <c r="E7000" s="661" t="s">
        <v>26</v>
      </c>
      <c r="F7000" s="831" t="s">
        <v>14991</v>
      </c>
      <c r="G7000" s="831"/>
      <c r="H7000" s="831">
        <v>1</v>
      </c>
      <c r="I7000" s="831"/>
      <c r="J7000" s="832">
        <v>0.35</v>
      </c>
      <c r="K7000" s="832"/>
      <c r="L7000" s="833"/>
    </row>
    <row r="7001" spans="1:12" ht="17.100000000000001" customHeight="1">
      <c r="A7001" s="645"/>
      <c r="B7001" s="643"/>
      <c r="C7001" s="643"/>
      <c r="D7001" s="643"/>
      <c r="E7001" s="643"/>
      <c r="F7001" s="643"/>
      <c r="G7001" s="643"/>
      <c r="H7001" s="643"/>
      <c r="I7001" s="643"/>
      <c r="J7001" s="643" t="s">
        <v>14990</v>
      </c>
      <c r="K7001" s="643"/>
      <c r="L7001" s="646" t="s">
        <v>14991</v>
      </c>
    </row>
    <row r="7002" spans="1:12" ht="17.100000000000001" customHeight="1">
      <c r="A7002" s="640" t="s">
        <v>14988</v>
      </c>
      <c r="B7002" s="641"/>
      <c r="C7002" s="641"/>
      <c r="D7002" s="641"/>
      <c r="E7002" s="641"/>
      <c r="F7002" s="641"/>
      <c r="G7002" s="641"/>
      <c r="H7002" s="641"/>
      <c r="I7002" s="641"/>
      <c r="J7002" s="641"/>
      <c r="K7002" s="641"/>
      <c r="L7002" s="642"/>
    </row>
    <row r="7003" spans="1:12" ht="17.100000000000001" customHeight="1">
      <c r="A7003" s="645"/>
      <c r="B7003" s="643"/>
      <c r="C7003" s="643"/>
      <c r="D7003" s="643"/>
      <c r="E7003" s="643"/>
      <c r="F7003" s="643"/>
      <c r="G7003" s="643"/>
      <c r="H7003" s="643"/>
      <c r="I7003" s="643"/>
      <c r="J7003" s="643" t="s">
        <v>14987</v>
      </c>
      <c r="K7003" s="643"/>
      <c r="L7003" s="646" t="s">
        <v>15024</v>
      </c>
    </row>
    <row r="7004" spans="1:12" ht="17.100000000000001" customHeight="1">
      <c r="A7004" s="645"/>
      <c r="B7004" s="643"/>
      <c r="C7004" s="643"/>
      <c r="D7004" s="643"/>
      <c r="E7004" s="643"/>
      <c r="F7004" s="643"/>
      <c r="G7004" s="643"/>
      <c r="H7004" s="643"/>
      <c r="I7004" s="643"/>
      <c r="J7004" s="643" t="s">
        <v>14985</v>
      </c>
      <c r="K7004" s="643" t="s">
        <v>14984</v>
      </c>
      <c r="L7004" s="646" t="s">
        <v>15023</v>
      </c>
    </row>
    <row r="7005" spans="1:12" ht="17.100000000000001" customHeight="1">
      <c r="A7005" s="645"/>
      <c r="B7005" s="643"/>
      <c r="C7005" s="643"/>
      <c r="D7005" s="643"/>
      <c r="E7005" s="643"/>
      <c r="F7005" s="643"/>
      <c r="G7005" s="643"/>
      <c r="H7005" s="643"/>
      <c r="I7005" s="643"/>
      <c r="J7005" s="643" t="s">
        <v>14982</v>
      </c>
      <c r="K7005" s="643"/>
      <c r="L7005" s="646" t="s">
        <v>15022</v>
      </c>
    </row>
    <row r="7006" spans="1:12" ht="17.100000000000001" customHeight="1">
      <c r="A7006" s="645"/>
      <c r="B7006" s="643"/>
      <c r="C7006" s="643"/>
      <c r="D7006" s="643"/>
      <c r="E7006" s="643"/>
      <c r="F7006" s="643"/>
      <c r="G7006" s="643"/>
      <c r="H7006" s="643"/>
      <c r="I7006" s="643"/>
      <c r="J7006" s="643" t="s">
        <v>14980</v>
      </c>
      <c r="K7006" s="643" t="s">
        <v>14873</v>
      </c>
      <c r="L7006" s="646" t="s">
        <v>15021</v>
      </c>
    </row>
    <row r="7007" spans="1:12" ht="17.100000000000001" customHeight="1">
      <c r="A7007" s="645"/>
      <c r="B7007" s="643"/>
      <c r="C7007" s="643"/>
      <c r="D7007" s="643"/>
      <c r="E7007" s="643"/>
      <c r="F7007" s="643"/>
      <c r="G7007" s="643"/>
      <c r="H7007" s="643"/>
      <c r="I7007" s="643"/>
      <c r="J7007" s="643" t="s">
        <v>14978</v>
      </c>
      <c r="K7007" s="643"/>
      <c r="L7007" s="646" t="s">
        <v>15020</v>
      </c>
    </row>
    <row r="7008" spans="1:12" ht="30" customHeight="1">
      <c r="A7008" s="647"/>
      <c r="B7008" s="644"/>
      <c r="C7008" s="644"/>
      <c r="D7008" s="644"/>
      <c r="E7008" s="644"/>
      <c r="F7008" s="644"/>
      <c r="G7008" s="644"/>
      <c r="H7008" s="644"/>
      <c r="I7008" s="644"/>
      <c r="J7008" s="644"/>
      <c r="K7008" s="644"/>
      <c r="L7008" s="648"/>
    </row>
    <row r="7009" spans="1:12" ht="24" customHeight="1">
      <c r="A7009" s="662" t="s">
        <v>15019</v>
      </c>
      <c r="B7009" s="657" t="s">
        <v>14968</v>
      </c>
      <c r="C7009" s="656" t="s">
        <v>7</v>
      </c>
      <c r="D7009" s="656" t="s">
        <v>4495</v>
      </c>
      <c r="E7009" s="658" t="s">
        <v>49</v>
      </c>
      <c r="F7009" s="657"/>
      <c r="G7009" s="657"/>
      <c r="H7009" s="657"/>
      <c r="I7009" s="657"/>
      <c r="J7009" s="657"/>
      <c r="K7009" s="657"/>
      <c r="L7009" s="663"/>
    </row>
    <row r="7010" spans="1:12">
      <c r="A7010" s="827" t="s">
        <v>14098</v>
      </c>
      <c r="B7010" s="828"/>
      <c r="C7010" s="828"/>
      <c r="D7010" s="828"/>
      <c r="E7010" s="828"/>
      <c r="F7010" s="828"/>
      <c r="G7010" s="828"/>
      <c r="H7010" s="828"/>
      <c r="I7010" s="641"/>
      <c r="J7010" s="641"/>
      <c r="K7010" s="641"/>
      <c r="L7010" s="642"/>
    </row>
    <row r="7011" spans="1:12" ht="17.100000000000001" customHeight="1">
      <c r="A7011" s="640" t="s">
        <v>14994</v>
      </c>
      <c r="B7011" s="643" t="s">
        <v>14089</v>
      </c>
      <c r="C7011" s="641" t="s">
        <v>14088</v>
      </c>
      <c r="D7011" s="641" t="s">
        <v>14087</v>
      </c>
      <c r="E7011" s="644" t="s">
        <v>14085</v>
      </c>
      <c r="F7011" s="829" t="s">
        <v>14083</v>
      </c>
      <c r="G7011" s="829"/>
      <c r="H7011" s="829" t="s">
        <v>14993</v>
      </c>
      <c r="I7011" s="829"/>
      <c r="J7011" s="829" t="s">
        <v>14082</v>
      </c>
      <c r="K7011" s="829"/>
      <c r="L7011" s="830"/>
    </row>
    <row r="7012" spans="1:12" ht="24" customHeight="1">
      <c r="A7012" s="664" t="s">
        <v>14073</v>
      </c>
      <c r="B7012" s="660" t="s">
        <v>14102</v>
      </c>
      <c r="C7012" s="659" t="s">
        <v>7</v>
      </c>
      <c r="D7012" s="659" t="s">
        <v>11571</v>
      </c>
      <c r="E7012" s="661" t="s">
        <v>26</v>
      </c>
      <c r="F7012" s="831" t="s">
        <v>15001</v>
      </c>
      <c r="G7012" s="831"/>
      <c r="H7012" s="831">
        <v>0.29952400000000001</v>
      </c>
      <c r="I7012" s="831"/>
      <c r="J7012" s="832">
        <v>0.28749999999999998</v>
      </c>
      <c r="K7012" s="832"/>
      <c r="L7012" s="833"/>
    </row>
    <row r="7013" spans="1:12" ht="24" customHeight="1">
      <c r="A7013" s="664" t="s">
        <v>14073</v>
      </c>
      <c r="B7013" s="660" t="s">
        <v>14099</v>
      </c>
      <c r="C7013" s="659" t="s">
        <v>7</v>
      </c>
      <c r="D7013" s="659" t="s">
        <v>11597</v>
      </c>
      <c r="E7013" s="661" t="s">
        <v>26</v>
      </c>
      <c r="F7013" s="831" t="s">
        <v>15000</v>
      </c>
      <c r="G7013" s="831"/>
      <c r="H7013" s="831">
        <v>0.29952400000000001</v>
      </c>
      <c r="I7013" s="831"/>
      <c r="J7013" s="832">
        <v>0.14979999999999999</v>
      </c>
      <c r="K7013" s="832"/>
      <c r="L7013" s="833"/>
    </row>
    <row r="7014" spans="1:12" ht="17.100000000000001" customHeight="1">
      <c r="A7014" s="645"/>
      <c r="B7014" s="643"/>
      <c r="C7014" s="643"/>
      <c r="D7014" s="643"/>
      <c r="E7014" s="643"/>
      <c r="F7014" s="643"/>
      <c r="G7014" s="643"/>
      <c r="H7014" s="643"/>
      <c r="I7014" s="643"/>
      <c r="J7014" s="643" t="s">
        <v>14990</v>
      </c>
      <c r="K7014" s="643"/>
      <c r="L7014" s="646" t="s">
        <v>15018</v>
      </c>
    </row>
    <row r="7015" spans="1:12">
      <c r="A7015" s="827" t="s">
        <v>14092</v>
      </c>
      <c r="B7015" s="828"/>
      <c r="C7015" s="828"/>
      <c r="D7015" s="828"/>
      <c r="E7015" s="828"/>
      <c r="F7015" s="828"/>
      <c r="G7015" s="828"/>
      <c r="H7015" s="828"/>
      <c r="I7015" s="641"/>
      <c r="J7015" s="641"/>
      <c r="K7015" s="641"/>
      <c r="L7015" s="642"/>
    </row>
    <row r="7016" spans="1:12" ht="17.100000000000001" customHeight="1">
      <c r="A7016" s="640" t="s">
        <v>14994</v>
      </c>
      <c r="B7016" s="643" t="s">
        <v>14089</v>
      </c>
      <c r="C7016" s="641" t="s">
        <v>14088</v>
      </c>
      <c r="D7016" s="641" t="s">
        <v>14087</v>
      </c>
      <c r="E7016" s="644" t="s">
        <v>14085</v>
      </c>
      <c r="F7016" s="829" t="s">
        <v>14083</v>
      </c>
      <c r="G7016" s="829"/>
      <c r="H7016" s="829" t="s">
        <v>14993</v>
      </c>
      <c r="I7016" s="829"/>
      <c r="J7016" s="829" t="s">
        <v>14082</v>
      </c>
      <c r="K7016" s="829"/>
      <c r="L7016" s="830"/>
    </row>
    <row r="7017" spans="1:12" ht="24" customHeight="1">
      <c r="A7017" s="664" t="s">
        <v>14073</v>
      </c>
      <c r="B7017" s="660" t="s">
        <v>14093</v>
      </c>
      <c r="C7017" s="659" t="s">
        <v>7</v>
      </c>
      <c r="D7017" s="659" t="s">
        <v>7340</v>
      </c>
      <c r="E7017" s="661" t="s">
        <v>26</v>
      </c>
      <c r="F7017" s="831" t="s">
        <v>15017</v>
      </c>
      <c r="G7017" s="831"/>
      <c r="H7017" s="831">
        <v>0.30274309999999999</v>
      </c>
      <c r="I7017" s="831"/>
      <c r="J7017" s="832">
        <v>2.0102000000000002</v>
      </c>
      <c r="K7017" s="832"/>
      <c r="L7017" s="833"/>
    </row>
    <row r="7018" spans="1:12" ht="17.100000000000001" customHeight="1">
      <c r="A7018" s="645"/>
      <c r="B7018" s="643"/>
      <c r="C7018" s="643"/>
      <c r="D7018" s="643"/>
      <c r="E7018" s="643"/>
      <c r="F7018" s="643"/>
      <c r="G7018" s="643"/>
      <c r="H7018" s="643"/>
      <c r="I7018" s="643"/>
      <c r="J7018" s="643" t="s">
        <v>14990</v>
      </c>
      <c r="K7018" s="643"/>
      <c r="L7018" s="646" t="s">
        <v>15016</v>
      </c>
    </row>
    <row r="7019" spans="1:12">
      <c r="A7019" s="827" t="s">
        <v>14071</v>
      </c>
      <c r="B7019" s="828"/>
      <c r="C7019" s="828"/>
      <c r="D7019" s="828"/>
      <c r="E7019" s="828"/>
      <c r="F7019" s="828"/>
      <c r="G7019" s="828"/>
      <c r="H7019" s="828"/>
      <c r="I7019" s="641"/>
      <c r="J7019" s="641"/>
      <c r="K7019" s="641"/>
      <c r="L7019" s="642"/>
    </row>
    <row r="7020" spans="1:12" ht="17.100000000000001" customHeight="1">
      <c r="A7020" s="640" t="s">
        <v>14994</v>
      </c>
      <c r="B7020" s="643" t="s">
        <v>14089</v>
      </c>
      <c r="C7020" s="641" t="s">
        <v>14088</v>
      </c>
      <c r="D7020" s="641" t="s">
        <v>14087</v>
      </c>
      <c r="E7020" s="644" t="s">
        <v>14085</v>
      </c>
      <c r="F7020" s="829" t="s">
        <v>14083</v>
      </c>
      <c r="G7020" s="829"/>
      <c r="H7020" s="829" t="s">
        <v>14993</v>
      </c>
      <c r="I7020" s="829"/>
      <c r="J7020" s="829" t="s">
        <v>14082</v>
      </c>
      <c r="K7020" s="829"/>
      <c r="L7020" s="830"/>
    </row>
    <row r="7021" spans="1:12" ht="24" customHeight="1">
      <c r="A7021" s="664" t="s">
        <v>14073</v>
      </c>
      <c r="B7021" s="660" t="s">
        <v>14859</v>
      </c>
      <c r="C7021" s="659" t="s">
        <v>7</v>
      </c>
      <c r="D7021" s="659" t="s">
        <v>7355</v>
      </c>
      <c r="E7021" s="661" t="s">
        <v>14183</v>
      </c>
      <c r="F7021" s="831" t="s">
        <v>15015</v>
      </c>
      <c r="G7021" s="831"/>
      <c r="H7021" s="831">
        <v>1.89</v>
      </c>
      <c r="I7021" s="831"/>
      <c r="J7021" s="832">
        <v>595.61</v>
      </c>
      <c r="K7021" s="832"/>
      <c r="L7021" s="833"/>
    </row>
    <row r="7022" spans="1:12" ht="48" customHeight="1">
      <c r="A7022" s="664" t="s">
        <v>14073</v>
      </c>
      <c r="B7022" s="660" t="s">
        <v>14969</v>
      </c>
      <c r="C7022" s="659" t="s">
        <v>7</v>
      </c>
      <c r="D7022" s="659" t="s">
        <v>14013</v>
      </c>
      <c r="E7022" s="661" t="s">
        <v>49</v>
      </c>
      <c r="F7022" s="831" t="s">
        <v>15014</v>
      </c>
      <c r="G7022" s="831"/>
      <c r="H7022" s="831">
        <v>1</v>
      </c>
      <c r="I7022" s="831"/>
      <c r="J7022" s="832">
        <v>14.4</v>
      </c>
      <c r="K7022" s="832"/>
      <c r="L7022" s="833"/>
    </row>
    <row r="7023" spans="1:12" ht="48" customHeight="1">
      <c r="A7023" s="664" t="s">
        <v>14073</v>
      </c>
      <c r="B7023" s="660" t="s">
        <v>14970</v>
      </c>
      <c r="C7023" s="659" t="s">
        <v>7</v>
      </c>
      <c r="D7023" s="659" t="s">
        <v>6296</v>
      </c>
      <c r="E7023" s="661" t="s">
        <v>5172</v>
      </c>
      <c r="F7023" s="831" t="s">
        <v>15013</v>
      </c>
      <c r="G7023" s="831"/>
      <c r="H7023" s="831">
        <v>1</v>
      </c>
      <c r="I7023" s="831"/>
      <c r="J7023" s="832">
        <v>362.53</v>
      </c>
      <c r="K7023" s="832"/>
      <c r="L7023" s="833"/>
    </row>
    <row r="7024" spans="1:12" ht="24" customHeight="1">
      <c r="A7024" s="664" t="s">
        <v>14073</v>
      </c>
      <c r="B7024" s="660" t="s">
        <v>14971</v>
      </c>
      <c r="C7024" s="659" t="s">
        <v>7</v>
      </c>
      <c r="D7024" s="659" t="s">
        <v>7581</v>
      </c>
      <c r="E7024" s="661" t="s">
        <v>49</v>
      </c>
      <c r="F7024" s="831" t="s">
        <v>15012</v>
      </c>
      <c r="G7024" s="831"/>
      <c r="H7024" s="831">
        <v>1</v>
      </c>
      <c r="I7024" s="831"/>
      <c r="J7024" s="832">
        <v>1081.8499999999999</v>
      </c>
      <c r="K7024" s="832"/>
      <c r="L7024" s="833"/>
    </row>
    <row r="7025" spans="1:12" ht="17.100000000000001" customHeight="1">
      <c r="A7025" s="645"/>
      <c r="B7025" s="643"/>
      <c r="C7025" s="643"/>
      <c r="D7025" s="643"/>
      <c r="E7025" s="643"/>
      <c r="F7025" s="643"/>
      <c r="G7025" s="643"/>
      <c r="H7025" s="643"/>
      <c r="I7025" s="643"/>
      <c r="J7025" s="643" t="s">
        <v>14990</v>
      </c>
      <c r="K7025" s="643"/>
      <c r="L7025" s="646" t="s">
        <v>15011</v>
      </c>
    </row>
    <row r="7026" spans="1:12">
      <c r="A7026" s="827" t="s">
        <v>14094</v>
      </c>
      <c r="B7026" s="828"/>
      <c r="C7026" s="828"/>
      <c r="D7026" s="828"/>
      <c r="E7026" s="828"/>
      <c r="F7026" s="828"/>
      <c r="G7026" s="828"/>
      <c r="H7026" s="828"/>
      <c r="I7026" s="641"/>
      <c r="J7026" s="641"/>
      <c r="K7026" s="641"/>
      <c r="L7026" s="642"/>
    </row>
    <row r="7027" spans="1:12" ht="17.100000000000001" customHeight="1">
      <c r="A7027" s="640" t="s">
        <v>14994</v>
      </c>
      <c r="B7027" s="643" t="s">
        <v>14089</v>
      </c>
      <c r="C7027" s="641" t="s">
        <v>14088</v>
      </c>
      <c r="D7027" s="641" t="s">
        <v>14087</v>
      </c>
      <c r="E7027" s="644" t="s">
        <v>14085</v>
      </c>
      <c r="F7027" s="829" t="s">
        <v>14083</v>
      </c>
      <c r="G7027" s="829"/>
      <c r="H7027" s="829" t="s">
        <v>14993</v>
      </c>
      <c r="I7027" s="829"/>
      <c r="J7027" s="829" t="s">
        <v>14082</v>
      </c>
      <c r="K7027" s="829"/>
      <c r="L7027" s="830"/>
    </row>
    <row r="7028" spans="1:12" ht="24" customHeight="1">
      <c r="A7028" s="664" t="s">
        <v>14073</v>
      </c>
      <c r="B7028" s="660" t="s">
        <v>14095</v>
      </c>
      <c r="C7028" s="659" t="s">
        <v>7</v>
      </c>
      <c r="D7028" s="659" t="s">
        <v>11736</v>
      </c>
      <c r="E7028" s="661" t="s">
        <v>26</v>
      </c>
      <c r="F7028" s="831" t="s">
        <v>14996</v>
      </c>
      <c r="G7028" s="831"/>
      <c r="H7028" s="831">
        <v>0.29952400000000001</v>
      </c>
      <c r="I7028" s="831"/>
      <c r="J7028" s="832">
        <v>0.2127</v>
      </c>
      <c r="K7028" s="832"/>
      <c r="L7028" s="833"/>
    </row>
    <row r="7029" spans="1:12" ht="17.100000000000001" customHeight="1">
      <c r="A7029" s="645"/>
      <c r="B7029" s="643"/>
      <c r="C7029" s="643"/>
      <c r="D7029" s="643"/>
      <c r="E7029" s="643"/>
      <c r="F7029" s="643"/>
      <c r="G7029" s="643"/>
      <c r="H7029" s="643"/>
      <c r="I7029" s="643"/>
      <c r="J7029" s="643" t="s">
        <v>14990</v>
      </c>
      <c r="K7029" s="643"/>
      <c r="L7029" s="646" t="s">
        <v>15010</v>
      </c>
    </row>
    <row r="7030" spans="1:12">
      <c r="A7030" s="827" t="s">
        <v>14096</v>
      </c>
      <c r="B7030" s="828"/>
      <c r="C7030" s="828"/>
      <c r="D7030" s="828"/>
      <c r="E7030" s="828"/>
      <c r="F7030" s="828"/>
      <c r="G7030" s="828"/>
      <c r="H7030" s="828"/>
      <c r="I7030" s="641"/>
      <c r="J7030" s="641"/>
      <c r="K7030" s="641"/>
      <c r="L7030" s="642"/>
    </row>
    <row r="7031" spans="1:12" ht="17.100000000000001" customHeight="1">
      <c r="A7031" s="640" t="s">
        <v>14994</v>
      </c>
      <c r="B7031" s="643" t="s">
        <v>14089</v>
      </c>
      <c r="C7031" s="641" t="s">
        <v>14088</v>
      </c>
      <c r="D7031" s="641" t="s">
        <v>14087</v>
      </c>
      <c r="E7031" s="644" t="s">
        <v>14085</v>
      </c>
      <c r="F7031" s="829" t="s">
        <v>14083</v>
      </c>
      <c r="G7031" s="829"/>
      <c r="H7031" s="829" t="s">
        <v>14993</v>
      </c>
      <c r="I7031" s="829"/>
      <c r="J7031" s="829" t="s">
        <v>14082</v>
      </c>
      <c r="K7031" s="829"/>
      <c r="L7031" s="830"/>
    </row>
    <row r="7032" spans="1:12" ht="24" customHeight="1">
      <c r="A7032" s="664" t="s">
        <v>14073</v>
      </c>
      <c r="B7032" s="660" t="s">
        <v>14097</v>
      </c>
      <c r="C7032" s="659" t="s">
        <v>7</v>
      </c>
      <c r="D7032" s="659" t="s">
        <v>11676</v>
      </c>
      <c r="E7032" s="661" t="s">
        <v>26</v>
      </c>
      <c r="F7032" s="831" t="s">
        <v>14995</v>
      </c>
      <c r="G7032" s="831"/>
      <c r="H7032" s="831">
        <v>0.29952400000000001</v>
      </c>
      <c r="I7032" s="831"/>
      <c r="J7032" s="832">
        <v>2.1000000000000001E-2</v>
      </c>
      <c r="K7032" s="832"/>
      <c r="L7032" s="833"/>
    </row>
    <row r="7033" spans="1:12" ht="17.100000000000001" customHeight="1">
      <c r="A7033" s="645"/>
      <c r="B7033" s="643"/>
      <c r="C7033" s="643"/>
      <c r="D7033" s="643"/>
      <c r="E7033" s="643"/>
      <c r="F7033" s="643"/>
      <c r="G7033" s="643"/>
      <c r="H7033" s="643"/>
      <c r="I7033" s="643"/>
      <c r="J7033" s="643" t="s">
        <v>14990</v>
      </c>
      <c r="K7033" s="643"/>
      <c r="L7033" s="646" t="s">
        <v>15009</v>
      </c>
    </row>
    <row r="7034" spans="1:12">
      <c r="A7034" s="827" t="s">
        <v>14100</v>
      </c>
      <c r="B7034" s="828"/>
      <c r="C7034" s="828"/>
      <c r="D7034" s="828"/>
      <c r="E7034" s="828"/>
      <c r="F7034" s="828"/>
      <c r="G7034" s="828"/>
      <c r="H7034" s="828"/>
      <c r="I7034" s="641"/>
      <c r="J7034" s="641"/>
      <c r="K7034" s="641"/>
      <c r="L7034" s="642"/>
    </row>
    <row r="7035" spans="1:12" ht="17.100000000000001" customHeight="1">
      <c r="A7035" s="640" t="s">
        <v>14994</v>
      </c>
      <c r="B7035" s="643" t="s">
        <v>14089</v>
      </c>
      <c r="C7035" s="641" t="s">
        <v>14088</v>
      </c>
      <c r="D7035" s="641" t="s">
        <v>14087</v>
      </c>
      <c r="E7035" s="644" t="s">
        <v>14085</v>
      </c>
      <c r="F7035" s="829" t="s">
        <v>14083</v>
      </c>
      <c r="G7035" s="829"/>
      <c r="H7035" s="829" t="s">
        <v>14993</v>
      </c>
      <c r="I7035" s="829"/>
      <c r="J7035" s="829" t="s">
        <v>14082</v>
      </c>
      <c r="K7035" s="829"/>
      <c r="L7035" s="830"/>
    </row>
    <row r="7036" spans="1:12" ht="24" customHeight="1">
      <c r="A7036" s="664" t="s">
        <v>14073</v>
      </c>
      <c r="B7036" s="660" t="s">
        <v>14103</v>
      </c>
      <c r="C7036" s="659" t="s">
        <v>7</v>
      </c>
      <c r="D7036" s="659" t="s">
        <v>11501</v>
      </c>
      <c r="E7036" s="661" t="s">
        <v>26</v>
      </c>
      <c r="F7036" s="831" t="s">
        <v>14992</v>
      </c>
      <c r="G7036" s="831"/>
      <c r="H7036" s="831">
        <v>0.29952400000000001</v>
      </c>
      <c r="I7036" s="831"/>
      <c r="J7036" s="832">
        <v>0.65900000000000003</v>
      </c>
      <c r="K7036" s="832"/>
      <c r="L7036" s="833"/>
    </row>
    <row r="7037" spans="1:12" ht="24" customHeight="1">
      <c r="A7037" s="664" t="s">
        <v>14073</v>
      </c>
      <c r="B7037" s="660" t="s">
        <v>14101</v>
      </c>
      <c r="C7037" s="659" t="s">
        <v>7</v>
      </c>
      <c r="D7037" s="659" t="s">
        <v>11582</v>
      </c>
      <c r="E7037" s="661" t="s">
        <v>26</v>
      </c>
      <c r="F7037" s="831" t="s">
        <v>14991</v>
      </c>
      <c r="G7037" s="831"/>
      <c r="H7037" s="831">
        <v>0.29952400000000001</v>
      </c>
      <c r="I7037" s="831"/>
      <c r="J7037" s="832">
        <v>0.1048</v>
      </c>
      <c r="K7037" s="832"/>
      <c r="L7037" s="833"/>
    </row>
    <row r="7038" spans="1:12" ht="17.100000000000001" customHeight="1">
      <c r="A7038" s="645"/>
      <c r="B7038" s="643"/>
      <c r="C7038" s="643"/>
      <c r="D7038" s="643"/>
      <c r="E7038" s="643"/>
      <c r="F7038" s="643"/>
      <c r="G7038" s="643"/>
      <c r="H7038" s="643"/>
      <c r="I7038" s="643"/>
      <c r="J7038" s="643" t="s">
        <v>14990</v>
      </c>
      <c r="K7038" s="643"/>
      <c r="L7038" s="646" t="s">
        <v>15008</v>
      </c>
    </row>
    <row r="7039" spans="1:12" ht="17.100000000000001" customHeight="1">
      <c r="A7039" s="640" t="s">
        <v>14988</v>
      </c>
      <c r="B7039" s="641"/>
      <c r="C7039" s="641"/>
      <c r="D7039" s="641"/>
      <c r="E7039" s="641"/>
      <c r="F7039" s="641"/>
      <c r="G7039" s="641"/>
      <c r="H7039" s="641"/>
      <c r="I7039" s="641"/>
      <c r="J7039" s="641"/>
      <c r="K7039" s="641"/>
      <c r="L7039" s="642"/>
    </row>
    <row r="7040" spans="1:12" ht="17.100000000000001" customHeight="1">
      <c r="A7040" s="645"/>
      <c r="B7040" s="643"/>
      <c r="C7040" s="643"/>
      <c r="D7040" s="643"/>
      <c r="E7040" s="643"/>
      <c r="F7040" s="643"/>
      <c r="G7040" s="643"/>
      <c r="H7040" s="643"/>
      <c r="I7040" s="643"/>
      <c r="J7040" s="643" t="s">
        <v>14987</v>
      </c>
      <c r="K7040" s="643"/>
      <c r="L7040" s="646" t="s">
        <v>15007</v>
      </c>
    </row>
    <row r="7041" spans="1:12" ht="17.100000000000001" customHeight="1">
      <c r="A7041" s="645"/>
      <c r="B7041" s="643"/>
      <c r="C7041" s="643"/>
      <c r="D7041" s="643"/>
      <c r="E7041" s="643"/>
      <c r="F7041" s="643"/>
      <c r="G7041" s="643"/>
      <c r="H7041" s="643"/>
      <c r="I7041" s="643"/>
      <c r="J7041" s="643" t="s">
        <v>14985</v>
      </c>
      <c r="K7041" s="643" t="s">
        <v>14984</v>
      </c>
      <c r="L7041" s="646" t="s">
        <v>15006</v>
      </c>
    </row>
    <row r="7042" spans="1:12" ht="17.100000000000001" customHeight="1">
      <c r="A7042" s="645"/>
      <c r="B7042" s="643"/>
      <c r="C7042" s="643"/>
      <c r="D7042" s="643"/>
      <c r="E7042" s="643"/>
      <c r="F7042" s="643"/>
      <c r="G7042" s="643"/>
      <c r="H7042" s="643"/>
      <c r="I7042" s="643"/>
      <c r="J7042" s="643" t="s">
        <v>14982</v>
      </c>
      <c r="K7042" s="643"/>
      <c r="L7042" s="646" t="s">
        <v>15005</v>
      </c>
    </row>
    <row r="7043" spans="1:12" ht="17.100000000000001" customHeight="1">
      <c r="A7043" s="645"/>
      <c r="B7043" s="643"/>
      <c r="C7043" s="643"/>
      <c r="D7043" s="643"/>
      <c r="E7043" s="643"/>
      <c r="F7043" s="643"/>
      <c r="G7043" s="643"/>
      <c r="H7043" s="643"/>
      <c r="I7043" s="643"/>
      <c r="J7043" s="643" t="s">
        <v>14980</v>
      </c>
      <c r="K7043" s="643" t="s">
        <v>14873</v>
      </c>
      <c r="L7043" s="646" t="s">
        <v>15004</v>
      </c>
    </row>
    <row r="7044" spans="1:12" ht="17.100000000000001" customHeight="1">
      <c r="A7044" s="645"/>
      <c r="B7044" s="643"/>
      <c r="C7044" s="643"/>
      <c r="D7044" s="643"/>
      <c r="E7044" s="643"/>
      <c r="F7044" s="643"/>
      <c r="G7044" s="643"/>
      <c r="H7044" s="643"/>
      <c r="I7044" s="643"/>
      <c r="J7044" s="643" t="s">
        <v>14978</v>
      </c>
      <c r="K7044" s="643"/>
      <c r="L7044" s="646" t="s">
        <v>15003</v>
      </c>
    </row>
    <row r="7045" spans="1:12" ht="30" customHeight="1">
      <c r="A7045" s="647"/>
      <c r="B7045" s="644"/>
      <c r="C7045" s="644"/>
      <c r="D7045" s="644"/>
      <c r="E7045" s="644"/>
      <c r="F7045" s="644"/>
      <c r="G7045" s="644"/>
      <c r="H7045" s="644"/>
      <c r="I7045" s="644"/>
      <c r="J7045" s="644"/>
      <c r="K7045" s="644"/>
      <c r="L7045" s="648"/>
    </row>
    <row r="7046" spans="1:12" ht="24" customHeight="1">
      <c r="A7046" s="662" t="s">
        <v>15002</v>
      </c>
      <c r="B7046" s="657" t="s">
        <v>14180</v>
      </c>
      <c r="C7046" s="656" t="s">
        <v>7</v>
      </c>
      <c r="D7046" s="656" t="s">
        <v>71</v>
      </c>
      <c r="E7046" s="658" t="s">
        <v>26</v>
      </c>
      <c r="F7046" s="657"/>
      <c r="G7046" s="657"/>
      <c r="H7046" s="657"/>
      <c r="I7046" s="657"/>
      <c r="J7046" s="657"/>
      <c r="K7046" s="657"/>
      <c r="L7046" s="663"/>
    </row>
    <row r="7047" spans="1:12">
      <c r="A7047" s="827" t="s">
        <v>14098</v>
      </c>
      <c r="B7047" s="828"/>
      <c r="C7047" s="828"/>
      <c r="D7047" s="828"/>
      <c r="E7047" s="828"/>
      <c r="F7047" s="828"/>
      <c r="G7047" s="828"/>
      <c r="H7047" s="828"/>
      <c r="I7047" s="641"/>
      <c r="J7047" s="641"/>
      <c r="K7047" s="641"/>
      <c r="L7047" s="642"/>
    </row>
    <row r="7048" spans="1:12" ht="17.100000000000001" customHeight="1">
      <c r="A7048" s="640" t="s">
        <v>14994</v>
      </c>
      <c r="B7048" s="643" t="s">
        <v>14089</v>
      </c>
      <c r="C7048" s="641" t="s">
        <v>14088</v>
      </c>
      <c r="D7048" s="641" t="s">
        <v>14087</v>
      </c>
      <c r="E7048" s="644" t="s">
        <v>14085</v>
      </c>
      <c r="F7048" s="829" t="s">
        <v>14083</v>
      </c>
      <c r="G7048" s="829"/>
      <c r="H7048" s="829" t="s">
        <v>14993</v>
      </c>
      <c r="I7048" s="829"/>
      <c r="J7048" s="829" t="s">
        <v>14082</v>
      </c>
      <c r="K7048" s="829"/>
      <c r="L7048" s="830"/>
    </row>
    <row r="7049" spans="1:12" ht="24" customHeight="1">
      <c r="A7049" s="664" t="s">
        <v>14073</v>
      </c>
      <c r="B7049" s="660" t="s">
        <v>14102</v>
      </c>
      <c r="C7049" s="659" t="s">
        <v>7</v>
      </c>
      <c r="D7049" s="659" t="s">
        <v>11571</v>
      </c>
      <c r="E7049" s="661" t="s">
        <v>26</v>
      </c>
      <c r="F7049" s="831" t="s">
        <v>15001</v>
      </c>
      <c r="G7049" s="831"/>
      <c r="H7049" s="831">
        <v>1</v>
      </c>
      <c r="I7049" s="831"/>
      <c r="J7049" s="832">
        <v>0.96</v>
      </c>
      <c r="K7049" s="832"/>
      <c r="L7049" s="833"/>
    </row>
    <row r="7050" spans="1:12" ht="24" customHeight="1">
      <c r="A7050" s="664" t="s">
        <v>14073</v>
      </c>
      <c r="B7050" s="660" t="s">
        <v>14099</v>
      </c>
      <c r="C7050" s="659" t="s">
        <v>7</v>
      </c>
      <c r="D7050" s="659" t="s">
        <v>11597</v>
      </c>
      <c r="E7050" s="661" t="s">
        <v>26</v>
      </c>
      <c r="F7050" s="831" t="s">
        <v>15000</v>
      </c>
      <c r="G7050" s="831"/>
      <c r="H7050" s="831">
        <v>1</v>
      </c>
      <c r="I7050" s="831"/>
      <c r="J7050" s="832">
        <v>0.5</v>
      </c>
      <c r="K7050" s="832"/>
      <c r="L7050" s="833"/>
    </row>
    <row r="7051" spans="1:12" ht="17.100000000000001" customHeight="1">
      <c r="A7051" s="645"/>
      <c r="B7051" s="643"/>
      <c r="C7051" s="643"/>
      <c r="D7051" s="643"/>
      <c r="E7051" s="643"/>
      <c r="F7051" s="643"/>
      <c r="G7051" s="643"/>
      <c r="H7051" s="643"/>
      <c r="I7051" s="643"/>
      <c r="J7051" s="643" t="s">
        <v>14990</v>
      </c>
      <c r="K7051" s="643"/>
      <c r="L7051" s="646" t="s">
        <v>14999</v>
      </c>
    </row>
    <row r="7052" spans="1:12">
      <c r="A7052" s="827" t="s">
        <v>14092</v>
      </c>
      <c r="B7052" s="828"/>
      <c r="C7052" s="828"/>
      <c r="D7052" s="828"/>
      <c r="E7052" s="828"/>
      <c r="F7052" s="828"/>
      <c r="G7052" s="828"/>
      <c r="H7052" s="828"/>
      <c r="I7052" s="641"/>
      <c r="J7052" s="641"/>
      <c r="K7052" s="641"/>
      <c r="L7052" s="642"/>
    </row>
    <row r="7053" spans="1:12" ht="17.100000000000001" customHeight="1">
      <c r="A7053" s="640" t="s">
        <v>14994</v>
      </c>
      <c r="B7053" s="643" t="s">
        <v>14089</v>
      </c>
      <c r="C7053" s="641" t="s">
        <v>14088</v>
      </c>
      <c r="D7053" s="641" t="s">
        <v>14087</v>
      </c>
      <c r="E7053" s="644" t="s">
        <v>14085</v>
      </c>
      <c r="F7053" s="829" t="s">
        <v>14083</v>
      </c>
      <c r="G7053" s="829"/>
      <c r="H7053" s="829" t="s">
        <v>14993</v>
      </c>
      <c r="I7053" s="829"/>
      <c r="J7053" s="829" t="s">
        <v>14082</v>
      </c>
      <c r="K7053" s="829"/>
      <c r="L7053" s="830"/>
    </row>
    <row r="7054" spans="1:12" ht="24" customHeight="1">
      <c r="A7054" s="664" t="s">
        <v>14073</v>
      </c>
      <c r="B7054" s="660" t="s">
        <v>14210</v>
      </c>
      <c r="C7054" s="659" t="s">
        <v>7</v>
      </c>
      <c r="D7054" s="659" t="s">
        <v>6795</v>
      </c>
      <c r="E7054" s="661" t="s">
        <v>26</v>
      </c>
      <c r="F7054" s="831" t="s">
        <v>14998</v>
      </c>
      <c r="G7054" s="831"/>
      <c r="H7054" s="831">
        <v>1.0139014</v>
      </c>
      <c r="I7054" s="831"/>
      <c r="J7054" s="832">
        <v>7.0465999999999998</v>
      </c>
      <c r="K7054" s="832"/>
      <c r="L7054" s="833"/>
    </row>
    <row r="7055" spans="1:12" ht="17.100000000000001" customHeight="1">
      <c r="A7055" s="645"/>
      <c r="B7055" s="643"/>
      <c r="C7055" s="643"/>
      <c r="D7055" s="643"/>
      <c r="E7055" s="643"/>
      <c r="F7055" s="643"/>
      <c r="G7055" s="643"/>
      <c r="H7055" s="643"/>
      <c r="I7055" s="643"/>
      <c r="J7055" s="643" t="s">
        <v>14990</v>
      </c>
      <c r="K7055" s="643"/>
      <c r="L7055" s="646" t="s">
        <v>14997</v>
      </c>
    </row>
    <row r="7056" spans="1:12">
      <c r="A7056" s="827" t="s">
        <v>14094</v>
      </c>
      <c r="B7056" s="828"/>
      <c r="C7056" s="828"/>
      <c r="D7056" s="828"/>
      <c r="E7056" s="828"/>
      <c r="F7056" s="828"/>
      <c r="G7056" s="828"/>
      <c r="H7056" s="828"/>
      <c r="I7056" s="641"/>
      <c r="J7056" s="641"/>
      <c r="K7056" s="641"/>
      <c r="L7056" s="642"/>
    </row>
    <row r="7057" spans="1:12" ht="17.100000000000001" customHeight="1">
      <c r="A7057" s="640" t="s">
        <v>14994</v>
      </c>
      <c r="B7057" s="643" t="s">
        <v>14089</v>
      </c>
      <c r="C7057" s="641" t="s">
        <v>14088</v>
      </c>
      <c r="D7057" s="641" t="s">
        <v>14087</v>
      </c>
      <c r="E7057" s="644" t="s">
        <v>14085</v>
      </c>
      <c r="F7057" s="829" t="s">
        <v>14083</v>
      </c>
      <c r="G7057" s="829"/>
      <c r="H7057" s="829" t="s">
        <v>14993</v>
      </c>
      <c r="I7057" s="829"/>
      <c r="J7057" s="829" t="s">
        <v>14082</v>
      </c>
      <c r="K7057" s="829"/>
      <c r="L7057" s="830"/>
    </row>
    <row r="7058" spans="1:12" ht="24" customHeight="1">
      <c r="A7058" s="664" t="s">
        <v>14073</v>
      </c>
      <c r="B7058" s="660" t="s">
        <v>14095</v>
      </c>
      <c r="C7058" s="659" t="s">
        <v>7</v>
      </c>
      <c r="D7058" s="659" t="s">
        <v>11736</v>
      </c>
      <c r="E7058" s="661" t="s">
        <v>26</v>
      </c>
      <c r="F7058" s="831" t="s">
        <v>14996</v>
      </c>
      <c r="G7058" s="831"/>
      <c r="H7058" s="831">
        <v>1</v>
      </c>
      <c r="I7058" s="831"/>
      <c r="J7058" s="832">
        <v>0.71</v>
      </c>
      <c r="K7058" s="832"/>
      <c r="L7058" s="833"/>
    </row>
    <row r="7059" spans="1:12" ht="17.100000000000001" customHeight="1">
      <c r="A7059" s="645"/>
      <c r="B7059" s="643"/>
      <c r="C7059" s="643"/>
      <c r="D7059" s="643"/>
      <c r="E7059" s="643"/>
      <c r="F7059" s="643"/>
      <c r="G7059" s="643"/>
      <c r="H7059" s="643"/>
      <c r="I7059" s="643"/>
      <c r="J7059" s="643" t="s">
        <v>14990</v>
      </c>
      <c r="K7059" s="643"/>
      <c r="L7059" s="646" t="s">
        <v>14996</v>
      </c>
    </row>
    <row r="7060" spans="1:12">
      <c r="A7060" s="827" t="s">
        <v>14096</v>
      </c>
      <c r="B7060" s="828"/>
      <c r="C7060" s="828"/>
      <c r="D7060" s="828"/>
      <c r="E7060" s="828"/>
      <c r="F7060" s="828"/>
      <c r="G7060" s="828"/>
      <c r="H7060" s="828"/>
      <c r="I7060" s="641"/>
      <c r="J7060" s="641"/>
      <c r="K7060" s="641"/>
      <c r="L7060" s="642"/>
    </row>
    <row r="7061" spans="1:12" ht="17.100000000000001" customHeight="1">
      <c r="A7061" s="640" t="s">
        <v>14994</v>
      </c>
      <c r="B7061" s="643" t="s">
        <v>14089</v>
      </c>
      <c r="C7061" s="641" t="s">
        <v>14088</v>
      </c>
      <c r="D7061" s="641" t="s">
        <v>14087</v>
      </c>
      <c r="E7061" s="644" t="s">
        <v>14085</v>
      </c>
      <c r="F7061" s="829" t="s">
        <v>14083</v>
      </c>
      <c r="G7061" s="829"/>
      <c r="H7061" s="829" t="s">
        <v>14993</v>
      </c>
      <c r="I7061" s="829"/>
      <c r="J7061" s="829" t="s">
        <v>14082</v>
      </c>
      <c r="K7061" s="829"/>
      <c r="L7061" s="830"/>
    </row>
    <row r="7062" spans="1:12" ht="24" customHeight="1">
      <c r="A7062" s="664" t="s">
        <v>14073</v>
      </c>
      <c r="B7062" s="660" t="s">
        <v>14097</v>
      </c>
      <c r="C7062" s="659" t="s">
        <v>7</v>
      </c>
      <c r="D7062" s="659" t="s">
        <v>11676</v>
      </c>
      <c r="E7062" s="661" t="s">
        <v>26</v>
      </c>
      <c r="F7062" s="831" t="s">
        <v>14995</v>
      </c>
      <c r="G7062" s="831"/>
      <c r="H7062" s="831">
        <v>1</v>
      </c>
      <c r="I7062" s="831"/>
      <c r="J7062" s="832">
        <v>7.0000000000000007E-2</v>
      </c>
      <c r="K7062" s="832"/>
      <c r="L7062" s="833"/>
    </row>
    <row r="7063" spans="1:12" ht="17.100000000000001" customHeight="1">
      <c r="A7063" s="645"/>
      <c r="B7063" s="643"/>
      <c r="C7063" s="643"/>
      <c r="D7063" s="643"/>
      <c r="E7063" s="643"/>
      <c r="F7063" s="643"/>
      <c r="G7063" s="643"/>
      <c r="H7063" s="643"/>
      <c r="I7063" s="643"/>
      <c r="J7063" s="643" t="s">
        <v>14990</v>
      </c>
      <c r="K7063" s="643"/>
      <c r="L7063" s="646" t="s">
        <v>14995</v>
      </c>
    </row>
    <row r="7064" spans="1:12">
      <c r="A7064" s="827" t="s">
        <v>14100</v>
      </c>
      <c r="B7064" s="828"/>
      <c r="C7064" s="828"/>
      <c r="D7064" s="828"/>
      <c r="E7064" s="828"/>
      <c r="F7064" s="828"/>
      <c r="G7064" s="828"/>
      <c r="H7064" s="828"/>
      <c r="I7064" s="641"/>
      <c r="J7064" s="641"/>
      <c r="K7064" s="641"/>
      <c r="L7064" s="642"/>
    </row>
    <row r="7065" spans="1:12" ht="17.100000000000001" customHeight="1">
      <c r="A7065" s="640" t="s">
        <v>14994</v>
      </c>
      <c r="B7065" s="643" t="s">
        <v>14089</v>
      </c>
      <c r="C7065" s="641" t="s">
        <v>14088</v>
      </c>
      <c r="D7065" s="641" t="s">
        <v>14087</v>
      </c>
      <c r="E7065" s="644" t="s">
        <v>14085</v>
      </c>
      <c r="F7065" s="829" t="s">
        <v>14083</v>
      </c>
      <c r="G7065" s="829"/>
      <c r="H7065" s="829" t="s">
        <v>14993</v>
      </c>
      <c r="I7065" s="829"/>
      <c r="J7065" s="829" t="s">
        <v>14082</v>
      </c>
      <c r="K7065" s="829"/>
      <c r="L7065" s="830"/>
    </row>
    <row r="7066" spans="1:12" ht="24" customHeight="1">
      <c r="A7066" s="664" t="s">
        <v>14073</v>
      </c>
      <c r="B7066" s="660" t="s">
        <v>14103</v>
      </c>
      <c r="C7066" s="659" t="s">
        <v>7</v>
      </c>
      <c r="D7066" s="659" t="s">
        <v>11501</v>
      </c>
      <c r="E7066" s="661" t="s">
        <v>26</v>
      </c>
      <c r="F7066" s="831" t="s">
        <v>14992</v>
      </c>
      <c r="G7066" s="831"/>
      <c r="H7066" s="831">
        <v>1</v>
      </c>
      <c r="I7066" s="831"/>
      <c r="J7066" s="832">
        <v>2.2000000000000002</v>
      </c>
      <c r="K7066" s="832"/>
      <c r="L7066" s="833"/>
    </row>
    <row r="7067" spans="1:12" ht="24" customHeight="1">
      <c r="A7067" s="664" t="s">
        <v>14073</v>
      </c>
      <c r="B7067" s="660" t="s">
        <v>14101</v>
      </c>
      <c r="C7067" s="659" t="s">
        <v>7</v>
      </c>
      <c r="D7067" s="659" t="s">
        <v>11582</v>
      </c>
      <c r="E7067" s="661" t="s">
        <v>26</v>
      </c>
      <c r="F7067" s="831" t="s">
        <v>14991</v>
      </c>
      <c r="G7067" s="831"/>
      <c r="H7067" s="831">
        <v>1</v>
      </c>
      <c r="I7067" s="831"/>
      <c r="J7067" s="832">
        <v>0.35</v>
      </c>
      <c r="K7067" s="832"/>
      <c r="L7067" s="833"/>
    </row>
    <row r="7068" spans="1:12" ht="17.100000000000001" customHeight="1">
      <c r="A7068" s="645"/>
      <c r="B7068" s="643"/>
      <c r="C7068" s="643"/>
      <c r="D7068" s="643"/>
      <c r="E7068" s="643"/>
      <c r="F7068" s="643"/>
      <c r="G7068" s="643"/>
      <c r="H7068" s="643"/>
      <c r="I7068" s="643"/>
      <c r="J7068" s="643" t="s">
        <v>14990</v>
      </c>
      <c r="K7068" s="643"/>
      <c r="L7068" s="646" t="s">
        <v>14989</v>
      </c>
    </row>
    <row r="7069" spans="1:12" ht="17.100000000000001" customHeight="1">
      <c r="A7069" s="640" t="s">
        <v>14988</v>
      </c>
      <c r="B7069" s="641"/>
      <c r="C7069" s="641"/>
      <c r="D7069" s="641"/>
      <c r="E7069" s="641"/>
      <c r="F7069" s="641"/>
      <c r="G7069" s="641"/>
      <c r="H7069" s="641"/>
      <c r="I7069" s="641"/>
      <c r="J7069" s="641"/>
      <c r="K7069" s="641"/>
      <c r="L7069" s="642"/>
    </row>
    <row r="7070" spans="1:12" ht="17.100000000000001" customHeight="1">
      <c r="A7070" s="645"/>
      <c r="B7070" s="643"/>
      <c r="C7070" s="643"/>
      <c r="D7070" s="643"/>
      <c r="E7070" s="643"/>
      <c r="F7070" s="643"/>
      <c r="G7070" s="643"/>
      <c r="H7070" s="643"/>
      <c r="I7070" s="643"/>
      <c r="J7070" s="643" t="s">
        <v>14987</v>
      </c>
      <c r="K7070" s="643"/>
      <c r="L7070" s="646" t="s">
        <v>14986</v>
      </c>
    </row>
    <row r="7071" spans="1:12" ht="17.100000000000001" customHeight="1">
      <c r="A7071" s="645"/>
      <c r="B7071" s="643"/>
      <c r="C7071" s="643"/>
      <c r="D7071" s="643"/>
      <c r="E7071" s="643"/>
      <c r="F7071" s="643"/>
      <c r="G7071" s="643"/>
      <c r="H7071" s="643"/>
      <c r="I7071" s="643"/>
      <c r="J7071" s="643" t="s">
        <v>14985</v>
      </c>
      <c r="K7071" s="643" t="s">
        <v>14984</v>
      </c>
      <c r="L7071" s="646" t="s">
        <v>14983</v>
      </c>
    </row>
    <row r="7072" spans="1:12" ht="17.100000000000001" customHeight="1">
      <c r="A7072" s="645"/>
      <c r="B7072" s="643"/>
      <c r="C7072" s="643"/>
      <c r="D7072" s="643"/>
      <c r="E7072" s="643"/>
      <c r="F7072" s="643"/>
      <c r="G7072" s="643"/>
      <c r="H7072" s="643"/>
      <c r="I7072" s="643"/>
      <c r="J7072" s="643" t="s">
        <v>14982</v>
      </c>
      <c r="K7072" s="643"/>
      <c r="L7072" s="646" t="s">
        <v>14981</v>
      </c>
    </row>
    <row r="7073" spans="1:12" ht="17.100000000000001" customHeight="1">
      <c r="A7073" s="645"/>
      <c r="B7073" s="643"/>
      <c r="C7073" s="643"/>
      <c r="D7073" s="643"/>
      <c r="E7073" s="643"/>
      <c r="F7073" s="643"/>
      <c r="G7073" s="643"/>
      <c r="H7073" s="643"/>
      <c r="I7073" s="643"/>
      <c r="J7073" s="643" t="s">
        <v>14980</v>
      </c>
      <c r="K7073" s="643" t="s">
        <v>14873</v>
      </c>
      <c r="L7073" s="646" t="s">
        <v>14979</v>
      </c>
    </row>
    <row r="7074" spans="1:12" ht="17.100000000000001" customHeight="1">
      <c r="A7074" s="645"/>
      <c r="B7074" s="643"/>
      <c r="C7074" s="643"/>
      <c r="D7074" s="643"/>
      <c r="E7074" s="643"/>
      <c r="F7074" s="643"/>
      <c r="G7074" s="643"/>
      <c r="H7074" s="643"/>
      <c r="I7074" s="643"/>
      <c r="J7074" s="643" t="s">
        <v>14978</v>
      </c>
      <c r="K7074" s="643"/>
      <c r="L7074" s="646" t="s">
        <v>14977</v>
      </c>
    </row>
    <row r="7075" spans="1:12" ht="30" customHeight="1">
      <c r="A7075" s="647"/>
      <c r="B7075" s="644"/>
      <c r="C7075" s="644"/>
      <c r="D7075" s="644"/>
      <c r="E7075" s="644"/>
      <c r="F7075" s="644"/>
      <c r="G7075" s="644"/>
      <c r="H7075" s="644"/>
      <c r="I7075" s="644"/>
      <c r="J7075" s="644"/>
      <c r="K7075" s="644"/>
      <c r="L7075" s="648"/>
    </row>
    <row r="7076" spans="1:12">
      <c r="A7076" s="649"/>
      <c r="B7076" s="650"/>
      <c r="C7076" s="650"/>
      <c r="D7076" s="650"/>
      <c r="E7076" s="650"/>
      <c r="F7076" s="650"/>
      <c r="G7076" s="650"/>
      <c r="H7076" s="650"/>
      <c r="I7076" s="650"/>
      <c r="J7076" s="650"/>
      <c r="K7076" s="650"/>
      <c r="L7076" s="651"/>
    </row>
    <row r="7077" spans="1:12">
      <c r="A7077" s="834"/>
      <c r="B7077" s="829"/>
      <c r="C7077" s="829"/>
      <c r="D7077" s="652"/>
      <c r="E7077" s="643"/>
      <c r="F7077" s="643"/>
      <c r="G7077" s="643"/>
      <c r="H7077" s="828" t="s">
        <v>14973</v>
      </c>
      <c r="I7077" s="829"/>
      <c r="J7077" s="835">
        <v>312717.40000000002</v>
      </c>
      <c r="K7077" s="829"/>
      <c r="L7077" s="830"/>
    </row>
    <row r="7078" spans="1:12">
      <c r="A7078" s="834"/>
      <c r="B7078" s="829"/>
      <c r="C7078" s="829"/>
      <c r="D7078" s="652"/>
      <c r="E7078" s="643"/>
      <c r="F7078" s="643"/>
      <c r="G7078" s="643"/>
      <c r="H7078" s="828" t="s">
        <v>14974</v>
      </c>
      <c r="I7078" s="829"/>
      <c r="J7078" s="835">
        <v>86557.16</v>
      </c>
      <c r="K7078" s="829"/>
      <c r="L7078" s="830"/>
    </row>
    <row r="7079" spans="1:12" ht="15" thickBot="1">
      <c r="A7079" s="836"/>
      <c r="B7079" s="837"/>
      <c r="C7079" s="837"/>
      <c r="D7079" s="653"/>
      <c r="E7079" s="654"/>
      <c r="F7079" s="654"/>
      <c r="G7079" s="654"/>
      <c r="H7079" s="838" t="s">
        <v>14975</v>
      </c>
      <c r="I7079" s="837"/>
      <c r="J7079" s="839">
        <v>399274.56</v>
      </c>
      <c r="K7079" s="837"/>
      <c r="L7079" s="840"/>
    </row>
    <row r="7080" spans="1:12" ht="60" customHeight="1">
      <c r="A7080" s="644"/>
      <c r="B7080" s="644"/>
      <c r="C7080" s="644"/>
      <c r="D7080" s="644"/>
      <c r="E7080" s="644"/>
      <c r="F7080" s="644"/>
      <c r="G7080" s="644"/>
      <c r="H7080" s="644"/>
      <c r="I7080" s="644"/>
      <c r="J7080" s="644"/>
      <c r="K7080" s="644"/>
      <c r="L7080" s="644"/>
    </row>
    <row r="7081" spans="1:12" ht="69.95" customHeight="1">
      <c r="A7081" s="825"/>
      <c r="B7081" s="826"/>
      <c r="C7081" s="826"/>
      <c r="D7081" s="826"/>
      <c r="E7081" s="826"/>
      <c r="F7081" s="826"/>
      <c r="G7081" s="826"/>
      <c r="H7081" s="826"/>
      <c r="I7081" s="826"/>
      <c r="J7081" s="826"/>
      <c r="K7081" s="826"/>
      <c r="L7081" s="826"/>
    </row>
  </sheetData>
  <mergeCells count="11293">
    <mergeCell ref="F13:G13"/>
    <mergeCell ref="H13:I13"/>
    <mergeCell ref="J13:L13"/>
    <mergeCell ref="A15:H15"/>
    <mergeCell ref="F11:G11"/>
    <mergeCell ref="H11:I11"/>
    <mergeCell ref="J11:L11"/>
    <mergeCell ref="F12:G12"/>
    <mergeCell ref="H12:I12"/>
    <mergeCell ref="J12:L12"/>
    <mergeCell ref="F9:G9"/>
    <mergeCell ref="H9:I9"/>
    <mergeCell ref="J9:L9"/>
    <mergeCell ref="F10:G10"/>
    <mergeCell ref="H10:I10"/>
    <mergeCell ref="J10:L10"/>
    <mergeCell ref="H6:I6"/>
    <mergeCell ref="J6:L6"/>
    <mergeCell ref="F7:G7"/>
    <mergeCell ref="H7:I7"/>
    <mergeCell ref="J7:L7"/>
    <mergeCell ref="F8:G8"/>
    <mergeCell ref="H8:I8"/>
    <mergeCell ref="J8:L8"/>
    <mergeCell ref="A31:H31"/>
    <mergeCell ref="C1:D1"/>
    <mergeCell ref="E1:G1"/>
    <mergeCell ref="H1:L1"/>
    <mergeCell ref="C2:D2"/>
    <mergeCell ref="E2:G2"/>
    <mergeCell ref="H2:L2"/>
    <mergeCell ref="A3:L3"/>
    <mergeCell ref="A5:H5"/>
    <mergeCell ref="F6:G6"/>
    <mergeCell ref="A27:H27"/>
    <mergeCell ref="F28:G28"/>
    <mergeCell ref="H28:I28"/>
    <mergeCell ref="J28:L28"/>
    <mergeCell ref="F29:G29"/>
    <mergeCell ref="H29:I29"/>
    <mergeCell ref="J29:L29"/>
    <mergeCell ref="F24:G24"/>
    <mergeCell ref="H24:I24"/>
    <mergeCell ref="J24:L24"/>
    <mergeCell ref="F25:G25"/>
    <mergeCell ref="H25:I25"/>
    <mergeCell ref="J25:L25"/>
    <mergeCell ref="F20:G20"/>
    <mergeCell ref="H20:I20"/>
    <mergeCell ref="J20:L20"/>
    <mergeCell ref="A22:H22"/>
    <mergeCell ref="F23:G23"/>
    <mergeCell ref="H23:I23"/>
    <mergeCell ref="J23:L23"/>
    <mergeCell ref="F18:G18"/>
    <mergeCell ref="H18:I18"/>
    <mergeCell ref="J18:L18"/>
    <mergeCell ref="F19:G19"/>
    <mergeCell ref="H19:I19"/>
    <mergeCell ref="J19:L19"/>
    <mergeCell ref="F16:G16"/>
    <mergeCell ref="H16:I16"/>
    <mergeCell ref="J16:L16"/>
    <mergeCell ref="F17:G17"/>
    <mergeCell ref="H17:I17"/>
    <mergeCell ref="J17:L17"/>
    <mergeCell ref="F53:G53"/>
    <mergeCell ref="H53:I53"/>
    <mergeCell ref="J53:L53"/>
    <mergeCell ref="F54:G54"/>
    <mergeCell ref="H54:I54"/>
    <mergeCell ref="J54:L54"/>
    <mergeCell ref="F51:G51"/>
    <mergeCell ref="H51:I51"/>
    <mergeCell ref="J51:L51"/>
    <mergeCell ref="F52:G52"/>
    <mergeCell ref="H52:I52"/>
    <mergeCell ref="J52:L52"/>
    <mergeCell ref="A48:H48"/>
    <mergeCell ref="F49:G49"/>
    <mergeCell ref="H49:I49"/>
    <mergeCell ref="J49:L49"/>
    <mergeCell ref="F50:G50"/>
    <mergeCell ref="H50:I50"/>
    <mergeCell ref="J50:L50"/>
    <mergeCell ref="J36:L36"/>
    <mergeCell ref="F37:G37"/>
    <mergeCell ref="H37:I37"/>
    <mergeCell ref="J37:L37"/>
    <mergeCell ref="F38:G38"/>
    <mergeCell ref="H38:I38"/>
    <mergeCell ref="J38:L38"/>
    <mergeCell ref="A70:H70"/>
    <mergeCell ref="F32:G32"/>
    <mergeCell ref="H32:I32"/>
    <mergeCell ref="J32:L32"/>
    <mergeCell ref="F33:G33"/>
    <mergeCell ref="H33:I33"/>
    <mergeCell ref="J33:L33"/>
    <mergeCell ref="A35:H35"/>
    <mergeCell ref="F36:G36"/>
    <mergeCell ref="H36:I36"/>
    <mergeCell ref="F67:G67"/>
    <mergeCell ref="H67:I67"/>
    <mergeCell ref="J67:L67"/>
    <mergeCell ref="F68:G68"/>
    <mergeCell ref="H68:I68"/>
    <mergeCell ref="J68:L68"/>
    <mergeCell ref="F65:G65"/>
    <mergeCell ref="H65:I65"/>
    <mergeCell ref="J65:L65"/>
    <mergeCell ref="F66:G66"/>
    <mergeCell ref="H66:I66"/>
    <mergeCell ref="J66:L66"/>
    <mergeCell ref="F61:G61"/>
    <mergeCell ref="H61:I61"/>
    <mergeCell ref="J61:L61"/>
    <mergeCell ref="A63:H63"/>
    <mergeCell ref="F64:G64"/>
    <mergeCell ref="H64:I64"/>
    <mergeCell ref="J64:L64"/>
    <mergeCell ref="F59:G59"/>
    <mergeCell ref="H59:I59"/>
    <mergeCell ref="J59:L59"/>
    <mergeCell ref="F60:G60"/>
    <mergeCell ref="H60:I60"/>
    <mergeCell ref="J60:L60"/>
    <mergeCell ref="F55:G55"/>
    <mergeCell ref="H55:I55"/>
    <mergeCell ref="J55:L55"/>
    <mergeCell ref="A57:H57"/>
    <mergeCell ref="F58:G58"/>
    <mergeCell ref="H58:I58"/>
    <mergeCell ref="J58:L58"/>
    <mergeCell ref="F93:G93"/>
    <mergeCell ref="H93:I93"/>
    <mergeCell ref="J93:L93"/>
    <mergeCell ref="F94:G94"/>
    <mergeCell ref="H94:I94"/>
    <mergeCell ref="J94:L94"/>
    <mergeCell ref="F81:G81"/>
    <mergeCell ref="H81:I81"/>
    <mergeCell ref="J81:L81"/>
    <mergeCell ref="A91:H91"/>
    <mergeCell ref="F92:G92"/>
    <mergeCell ref="H92:I92"/>
    <mergeCell ref="J92:L92"/>
    <mergeCell ref="A78:H78"/>
    <mergeCell ref="F79:G79"/>
    <mergeCell ref="H79:I79"/>
    <mergeCell ref="J79:L79"/>
    <mergeCell ref="F80:G80"/>
    <mergeCell ref="H80:I80"/>
    <mergeCell ref="J80:L80"/>
    <mergeCell ref="A74:H74"/>
    <mergeCell ref="F75:G75"/>
    <mergeCell ref="H75:I75"/>
    <mergeCell ref="J75:L75"/>
    <mergeCell ref="F76:G76"/>
    <mergeCell ref="H76:I76"/>
    <mergeCell ref="J76:L76"/>
    <mergeCell ref="F71:G71"/>
    <mergeCell ref="H71:I71"/>
    <mergeCell ref="J71:L71"/>
    <mergeCell ref="F72:G72"/>
    <mergeCell ref="H72:I72"/>
    <mergeCell ref="J72:L72"/>
    <mergeCell ref="A108:H108"/>
    <mergeCell ref="F109:G109"/>
    <mergeCell ref="H109:I109"/>
    <mergeCell ref="J109:L109"/>
    <mergeCell ref="F110:G110"/>
    <mergeCell ref="H110:I110"/>
    <mergeCell ref="J110:L110"/>
    <mergeCell ref="F105:G105"/>
    <mergeCell ref="H105:I105"/>
    <mergeCell ref="J105:L105"/>
    <mergeCell ref="F106:G106"/>
    <mergeCell ref="H106:I106"/>
    <mergeCell ref="J106:L106"/>
    <mergeCell ref="F101:G101"/>
    <mergeCell ref="H101:I101"/>
    <mergeCell ref="J101:L101"/>
    <mergeCell ref="A103:H103"/>
    <mergeCell ref="F104:G104"/>
    <mergeCell ref="H104:I104"/>
    <mergeCell ref="J104:L104"/>
    <mergeCell ref="A98:H98"/>
    <mergeCell ref="F99:G99"/>
    <mergeCell ref="H99:I99"/>
    <mergeCell ref="J99:L99"/>
    <mergeCell ref="F100:G100"/>
    <mergeCell ref="H100:I100"/>
    <mergeCell ref="J100:L100"/>
    <mergeCell ref="F95:G95"/>
    <mergeCell ref="H95:I95"/>
    <mergeCell ref="J95:L95"/>
    <mergeCell ref="F96:G96"/>
    <mergeCell ref="H96:I96"/>
    <mergeCell ref="J96:L96"/>
    <mergeCell ref="F133:G133"/>
    <mergeCell ref="H133:I133"/>
    <mergeCell ref="J133:L133"/>
    <mergeCell ref="F134:G134"/>
    <mergeCell ref="H134:I134"/>
    <mergeCell ref="J134:L134"/>
    <mergeCell ref="F131:G131"/>
    <mergeCell ref="H131:I131"/>
    <mergeCell ref="J131:L131"/>
    <mergeCell ref="F132:G132"/>
    <mergeCell ref="H132:I132"/>
    <mergeCell ref="J132:L132"/>
    <mergeCell ref="F119:G119"/>
    <mergeCell ref="H119:I119"/>
    <mergeCell ref="J119:L119"/>
    <mergeCell ref="A129:H129"/>
    <mergeCell ref="F130:G130"/>
    <mergeCell ref="H130:I130"/>
    <mergeCell ref="J130:L130"/>
    <mergeCell ref="A116:H116"/>
    <mergeCell ref="F117:G117"/>
    <mergeCell ref="H117:I117"/>
    <mergeCell ref="J117:L117"/>
    <mergeCell ref="F118:G118"/>
    <mergeCell ref="H118:I118"/>
    <mergeCell ref="J118:L118"/>
    <mergeCell ref="A112:H112"/>
    <mergeCell ref="F113:G113"/>
    <mergeCell ref="H113:I113"/>
    <mergeCell ref="J113:L113"/>
    <mergeCell ref="F114:G114"/>
    <mergeCell ref="H114:I114"/>
    <mergeCell ref="J114:L114"/>
    <mergeCell ref="A150:H150"/>
    <mergeCell ref="F151:G151"/>
    <mergeCell ref="H151:I151"/>
    <mergeCell ref="J151:L151"/>
    <mergeCell ref="F152:G152"/>
    <mergeCell ref="H152:I152"/>
    <mergeCell ref="J152:L152"/>
    <mergeCell ref="A146:H146"/>
    <mergeCell ref="F147:G147"/>
    <mergeCell ref="H147:I147"/>
    <mergeCell ref="J147:L147"/>
    <mergeCell ref="F148:G148"/>
    <mergeCell ref="H148:I148"/>
    <mergeCell ref="J148:L148"/>
    <mergeCell ref="F143:G143"/>
    <mergeCell ref="H143:I143"/>
    <mergeCell ref="J143:L143"/>
    <mergeCell ref="F144:G144"/>
    <mergeCell ref="H144:I144"/>
    <mergeCell ref="J144:L144"/>
    <mergeCell ref="F139:G139"/>
    <mergeCell ref="H139:I139"/>
    <mergeCell ref="J139:L139"/>
    <mergeCell ref="A141:H141"/>
    <mergeCell ref="F142:G142"/>
    <mergeCell ref="H142:I142"/>
    <mergeCell ref="J142:L142"/>
    <mergeCell ref="A136:H136"/>
    <mergeCell ref="F137:G137"/>
    <mergeCell ref="H137:I137"/>
    <mergeCell ref="J137:L137"/>
    <mergeCell ref="F138:G138"/>
    <mergeCell ref="H138:I138"/>
    <mergeCell ref="J138:L138"/>
    <mergeCell ref="A174:H174"/>
    <mergeCell ref="F175:G175"/>
    <mergeCell ref="H175:I175"/>
    <mergeCell ref="J175:L175"/>
    <mergeCell ref="F176:G176"/>
    <mergeCell ref="H176:I176"/>
    <mergeCell ref="J176:L176"/>
    <mergeCell ref="F171:G171"/>
    <mergeCell ref="H171:I171"/>
    <mergeCell ref="J171:L171"/>
    <mergeCell ref="F172:G172"/>
    <mergeCell ref="H172:I172"/>
    <mergeCell ref="J172:L172"/>
    <mergeCell ref="F169:G169"/>
    <mergeCell ref="H169:I169"/>
    <mergeCell ref="J169:L169"/>
    <mergeCell ref="F170:G170"/>
    <mergeCell ref="H170:I170"/>
    <mergeCell ref="J170:L170"/>
    <mergeCell ref="F157:G157"/>
    <mergeCell ref="H157:I157"/>
    <mergeCell ref="J157:L157"/>
    <mergeCell ref="A167:H167"/>
    <mergeCell ref="F168:G168"/>
    <mergeCell ref="H168:I168"/>
    <mergeCell ref="J168:L168"/>
    <mergeCell ref="A154:H154"/>
    <mergeCell ref="F155:G155"/>
    <mergeCell ref="H155:I155"/>
    <mergeCell ref="J155:L155"/>
    <mergeCell ref="F156:G156"/>
    <mergeCell ref="H156:I156"/>
    <mergeCell ref="J156:L156"/>
    <mergeCell ref="A192:H192"/>
    <mergeCell ref="F193:G193"/>
    <mergeCell ref="H193:I193"/>
    <mergeCell ref="J193:L193"/>
    <mergeCell ref="F194:G194"/>
    <mergeCell ref="H194:I194"/>
    <mergeCell ref="J194:L194"/>
    <mergeCell ref="A188:H188"/>
    <mergeCell ref="F189:G189"/>
    <mergeCell ref="H189:I189"/>
    <mergeCell ref="J189:L189"/>
    <mergeCell ref="F190:G190"/>
    <mergeCell ref="H190:I190"/>
    <mergeCell ref="J190:L190"/>
    <mergeCell ref="A184:H184"/>
    <mergeCell ref="F185:G185"/>
    <mergeCell ref="H185:I185"/>
    <mergeCell ref="J185:L185"/>
    <mergeCell ref="F186:G186"/>
    <mergeCell ref="H186:I186"/>
    <mergeCell ref="J186:L186"/>
    <mergeCell ref="F181:G181"/>
    <mergeCell ref="H181:I181"/>
    <mergeCell ref="J181:L181"/>
    <mergeCell ref="F182:G182"/>
    <mergeCell ref="H182:I182"/>
    <mergeCell ref="J182:L182"/>
    <mergeCell ref="F177:G177"/>
    <mergeCell ref="H177:I177"/>
    <mergeCell ref="J177:L177"/>
    <mergeCell ref="A179:H179"/>
    <mergeCell ref="F180:G180"/>
    <mergeCell ref="H180:I180"/>
    <mergeCell ref="J180:L180"/>
    <mergeCell ref="F215:G215"/>
    <mergeCell ref="H215:I215"/>
    <mergeCell ref="J215:L215"/>
    <mergeCell ref="A217:H217"/>
    <mergeCell ref="F218:G218"/>
    <mergeCell ref="H218:I218"/>
    <mergeCell ref="J218:L218"/>
    <mergeCell ref="A212:H212"/>
    <mergeCell ref="F213:G213"/>
    <mergeCell ref="H213:I213"/>
    <mergeCell ref="J213:L213"/>
    <mergeCell ref="F214:G214"/>
    <mergeCell ref="H214:I214"/>
    <mergeCell ref="J214:L214"/>
    <mergeCell ref="F209:G209"/>
    <mergeCell ref="H209:I209"/>
    <mergeCell ref="J209:L209"/>
    <mergeCell ref="F210:G210"/>
    <mergeCell ref="H210:I210"/>
    <mergeCell ref="J210:L210"/>
    <mergeCell ref="F207:G207"/>
    <mergeCell ref="H207:I207"/>
    <mergeCell ref="J207:L207"/>
    <mergeCell ref="F208:G208"/>
    <mergeCell ref="H208:I208"/>
    <mergeCell ref="J208:L208"/>
    <mergeCell ref="F195:G195"/>
    <mergeCell ref="H195:I195"/>
    <mergeCell ref="J195:L195"/>
    <mergeCell ref="A205:H205"/>
    <mergeCell ref="F206:G206"/>
    <mergeCell ref="H206:I206"/>
    <mergeCell ref="J206:L206"/>
    <mergeCell ref="F233:G233"/>
    <mergeCell ref="H233:I233"/>
    <mergeCell ref="J233:L233"/>
    <mergeCell ref="A243:H243"/>
    <mergeCell ref="F244:G244"/>
    <mergeCell ref="H244:I244"/>
    <mergeCell ref="J244:L244"/>
    <mergeCell ref="A230:H230"/>
    <mergeCell ref="F231:G231"/>
    <mergeCell ref="H231:I231"/>
    <mergeCell ref="J231:L231"/>
    <mergeCell ref="F232:G232"/>
    <mergeCell ref="H232:I232"/>
    <mergeCell ref="J232:L232"/>
    <mergeCell ref="A226:H226"/>
    <mergeCell ref="F227:G227"/>
    <mergeCell ref="H227:I227"/>
    <mergeCell ref="J227:L227"/>
    <mergeCell ref="F228:G228"/>
    <mergeCell ref="H228:I228"/>
    <mergeCell ref="J228:L228"/>
    <mergeCell ref="F223:G223"/>
    <mergeCell ref="H223:I223"/>
    <mergeCell ref="J223:L223"/>
    <mergeCell ref="F224:G224"/>
    <mergeCell ref="H224:I224"/>
    <mergeCell ref="J224:L224"/>
    <mergeCell ref="F257:G257"/>
    <mergeCell ref="H257:I257"/>
    <mergeCell ref="J257:L257"/>
    <mergeCell ref="F219:G219"/>
    <mergeCell ref="H219:I219"/>
    <mergeCell ref="J219:L219"/>
    <mergeCell ref="F220:G220"/>
    <mergeCell ref="H220:I220"/>
    <mergeCell ref="J220:L220"/>
    <mergeCell ref="A222:H222"/>
    <mergeCell ref="F255:G255"/>
    <mergeCell ref="H255:I255"/>
    <mergeCell ref="J255:L255"/>
    <mergeCell ref="F256:G256"/>
    <mergeCell ref="H256:I256"/>
    <mergeCell ref="J256:L256"/>
    <mergeCell ref="F251:G251"/>
    <mergeCell ref="H251:I251"/>
    <mergeCell ref="J251:L251"/>
    <mergeCell ref="A253:H253"/>
    <mergeCell ref="F254:G254"/>
    <mergeCell ref="H254:I254"/>
    <mergeCell ref="J254:L254"/>
    <mergeCell ref="F249:G249"/>
    <mergeCell ref="H249:I249"/>
    <mergeCell ref="J249:L249"/>
    <mergeCell ref="F250:G250"/>
    <mergeCell ref="H250:I250"/>
    <mergeCell ref="J250:L250"/>
    <mergeCell ref="F247:G247"/>
    <mergeCell ref="H247:I247"/>
    <mergeCell ref="J247:L247"/>
    <mergeCell ref="F248:G248"/>
    <mergeCell ref="H248:I248"/>
    <mergeCell ref="J248:L248"/>
    <mergeCell ref="A274:H274"/>
    <mergeCell ref="F275:G275"/>
    <mergeCell ref="H275:I275"/>
    <mergeCell ref="J275:L275"/>
    <mergeCell ref="F245:G245"/>
    <mergeCell ref="H245:I245"/>
    <mergeCell ref="J245:L245"/>
    <mergeCell ref="F246:G246"/>
    <mergeCell ref="H246:I246"/>
    <mergeCell ref="J246:L246"/>
    <mergeCell ref="A270:H270"/>
    <mergeCell ref="F271:G271"/>
    <mergeCell ref="H271:I271"/>
    <mergeCell ref="J271:L271"/>
    <mergeCell ref="F272:G272"/>
    <mergeCell ref="H272:I272"/>
    <mergeCell ref="J272:L272"/>
    <mergeCell ref="A266:H266"/>
    <mergeCell ref="F267:G267"/>
    <mergeCell ref="H267:I267"/>
    <mergeCell ref="J267:L267"/>
    <mergeCell ref="F268:G268"/>
    <mergeCell ref="H268:I268"/>
    <mergeCell ref="J268:L268"/>
    <mergeCell ref="J262:L262"/>
    <mergeCell ref="F263:G263"/>
    <mergeCell ref="H263:I263"/>
    <mergeCell ref="J263:L263"/>
    <mergeCell ref="F264:G264"/>
    <mergeCell ref="H264:I264"/>
    <mergeCell ref="J264:L264"/>
    <mergeCell ref="A299:H299"/>
    <mergeCell ref="A259:H259"/>
    <mergeCell ref="F260:G260"/>
    <mergeCell ref="H260:I260"/>
    <mergeCell ref="J260:L260"/>
    <mergeCell ref="F261:G261"/>
    <mergeCell ref="H261:I261"/>
    <mergeCell ref="J261:L261"/>
    <mergeCell ref="F262:G262"/>
    <mergeCell ref="H262:I262"/>
    <mergeCell ref="F296:G296"/>
    <mergeCell ref="H296:I296"/>
    <mergeCell ref="J296:L296"/>
    <mergeCell ref="F297:G297"/>
    <mergeCell ref="H297:I297"/>
    <mergeCell ref="J297:L297"/>
    <mergeCell ref="F292:G292"/>
    <mergeCell ref="H292:I292"/>
    <mergeCell ref="J292:L292"/>
    <mergeCell ref="A294:H294"/>
    <mergeCell ref="F295:G295"/>
    <mergeCell ref="H295:I295"/>
    <mergeCell ref="J295:L295"/>
    <mergeCell ref="F290:G290"/>
    <mergeCell ref="H290:I290"/>
    <mergeCell ref="J290:L290"/>
    <mergeCell ref="F291:G291"/>
    <mergeCell ref="H291:I291"/>
    <mergeCell ref="J291:L291"/>
    <mergeCell ref="A287:H287"/>
    <mergeCell ref="F288:G288"/>
    <mergeCell ref="H288:I288"/>
    <mergeCell ref="J288:L288"/>
    <mergeCell ref="F289:G289"/>
    <mergeCell ref="H289:I289"/>
    <mergeCell ref="J289:L289"/>
    <mergeCell ref="F276:G276"/>
    <mergeCell ref="H276:I276"/>
    <mergeCell ref="J276:L276"/>
    <mergeCell ref="F277:G277"/>
    <mergeCell ref="H277:I277"/>
    <mergeCell ref="J277:L277"/>
    <mergeCell ref="F314:G314"/>
    <mergeCell ref="H314:I314"/>
    <mergeCell ref="J314:L314"/>
    <mergeCell ref="A324:H324"/>
    <mergeCell ref="F325:G325"/>
    <mergeCell ref="H325:I325"/>
    <mergeCell ref="J325:L325"/>
    <mergeCell ref="A311:H311"/>
    <mergeCell ref="F312:G312"/>
    <mergeCell ref="H312:I312"/>
    <mergeCell ref="J312:L312"/>
    <mergeCell ref="F313:G313"/>
    <mergeCell ref="H313:I313"/>
    <mergeCell ref="J313:L313"/>
    <mergeCell ref="A307:H307"/>
    <mergeCell ref="F308:G308"/>
    <mergeCell ref="H308:I308"/>
    <mergeCell ref="J308:L308"/>
    <mergeCell ref="F309:G309"/>
    <mergeCell ref="H309:I309"/>
    <mergeCell ref="J309:L309"/>
    <mergeCell ref="F304:G304"/>
    <mergeCell ref="H304:I304"/>
    <mergeCell ref="J304:L304"/>
    <mergeCell ref="F305:G305"/>
    <mergeCell ref="H305:I305"/>
    <mergeCell ref="J305:L305"/>
    <mergeCell ref="F340:G340"/>
    <mergeCell ref="H340:I340"/>
    <mergeCell ref="J340:L340"/>
    <mergeCell ref="F300:G300"/>
    <mergeCell ref="H300:I300"/>
    <mergeCell ref="J300:L300"/>
    <mergeCell ref="F301:G301"/>
    <mergeCell ref="H301:I301"/>
    <mergeCell ref="J301:L301"/>
    <mergeCell ref="A303:H303"/>
    <mergeCell ref="F338:G338"/>
    <mergeCell ref="H338:I338"/>
    <mergeCell ref="J338:L338"/>
    <mergeCell ref="F339:G339"/>
    <mergeCell ref="H339:I339"/>
    <mergeCell ref="J339:L339"/>
    <mergeCell ref="F334:G334"/>
    <mergeCell ref="H334:I334"/>
    <mergeCell ref="J334:L334"/>
    <mergeCell ref="A336:H336"/>
    <mergeCell ref="F337:G337"/>
    <mergeCell ref="H337:I337"/>
    <mergeCell ref="J337:L337"/>
    <mergeCell ref="A331:H331"/>
    <mergeCell ref="F332:G332"/>
    <mergeCell ref="H332:I332"/>
    <mergeCell ref="J332:L332"/>
    <mergeCell ref="F333:G333"/>
    <mergeCell ref="H333:I333"/>
    <mergeCell ref="J333:L333"/>
    <mergeCell ref="F328:G328"/>
    <mergeCell ref="H328:I328"/>
    <mergeCell ref="J328:L328"/>
    <mergeCell ref="F329:G329"/>
    <mergeCell ref="H329:I329"/>
    <mergeCell ref="J329:L329"/>
    <mergeCell ref="F326:G326"/>
    <mergeCell ref="H326:I326"/>
    <mergeCell ref="J326:L326"/>
    <mergeCell ref="F327:G327"/>
    <mergeCell ref="H327:I327"/>
    <mergeCell ref="J327:L327"/>
    <mergeCell ref="F365:G365"/>
    <mergeCell ref="H365:I365"/>
    <mergeCell ref="J365:L365"/>
    <mergeCell ref="F366:G366"/>
    <mergeCell ref="H366:I366"/>
    <mergeCell ref="J366:L366"/>
    <mergeCell ref="F353:G353"/>
    <mergeCell ref="H353:I353"/>
    <mergeCell ref="J353:L353"/>
    <mergeCell ref="A363:H363"/>
    <mergeCell ref="F364:G364"/>
    <mergeCell ref="H364:I364"/>
    <mergeCell ref="J364:L364"/>
    <mergeCell ref="A350:H350"/>
    <mergeCell ref="F351:G351"/>
    <mergeCell ref="H351:I351"/>
    <mergeCell ref="J351:L351"/>
    <mergeCell ref="F352:G352"/>
    <mergeCell ref="H352:I352"/>
    <mergeCell ref="J352:L352"/>
    <mergeCell ref="A346:H346"/>
    <mergeCell ref="F347:G347"/>
    <mergeCell ref="H347:I347"/>
    <mergeCell ref="J347:L347"/>
    <mergeCell ref="F348:G348"/>
    <mergeCell ref="H348:I348"/>
    <mergeCell ref="J348:L348"/>
    <mergeCell ref="A342:H342"/>
    <mergeCell ref="F343:G343"/>
    <mergeCell ref="H343:I343"/>
    <mergeCell ref="J343:L343"/>
    <mergeCell ref="F344:G344"/>
    <mergeCell ref="H344:I344"/>
    <mergeCell ref="J344:L344"/>
    <mergeCell ref="F381:G381"/>
    <mergeCell ref="H381:I381"/>
    <mergeCell ref="J381:L381"/>
    <mergeCell ref="A383:H383"/>
    <mergeCell ref="F384:G384"/>
    <mergeCell ref="H384:I384"/>
    <mergeCell ref="J384:L384"/>
    <mergeCell ref="F377:G377"/>
    <mergeCell ref="H377:I377"/>
    <mergeCell ref="J377:L377"/>
    <mergeCell ref="A379:H379"/>
    <mergeCell ref="F380:G380"/>
    <mergeCell ref="H380:I380"/>
    <mergeCell ref="J380:L380"/>
    <mergeCell ref="F373:G373"/>
    <mergeCell ref="H373:I373"/>
    <mergeCell ref="J373:L373"/>
    <mergeCell ref="A375:H375"/>
    <mergeCell ref="F376:G376"/>
    <mergeCell ref="H376:I376"/>
    <mergeCell ref="J376:L376"/>
    <mergeCell ref="A370:H370"/>
    <mergeCell ref="F371:G371"/>
    <mergeCell ref="H371:I371"/>
    <mergeCell ref="J371:L371"/>
    <mergeCell ref="F372:G372"/>
    <mergeCell ref="H372:I372"/>
    <mergeCell ref="J372:L372"/>
    <mergeCell ref="F367:G367"/>
    <mergeCell ref="H367:I367"/>
    <mergeCell ref="J367:L367"/>
    <mergeCell ref="F368:G368"/>
    <mergeCell ref="H368:I368"/>
    <mergeCell ref="J368:L368"/>
    <mergeCell ref="F405:G405"/>
    <mergeCell ref="H405:I405"/>
    <mergeCell ref="J405:L405"/>
    <mergeCell ref="A407:H407"/>
    <mergeCell ref="F408:G408"/>
    <mergeCell ref="H408:I408"/>
    <mergeCell ref="J408:L408"/>
    <mergeCell ref="F403:G403"/>
    <mergeCell ref="H403:I403"/>
    <mergeCell ref="J403:L403"/>
    <mergeCell ref="F404:G404"/>
    <mergeCell ref="H404:I404"/>
    <mergeCell ref="J404:L404"/>
    <mergeCell ref="A400:H400"/>
    <mergeCell ref="F401:G401"/>
    <mergeCell ref="H401:I401"/>
    <mergeCell ref="J401:L401"/>
    <mergeCell ref="F402:G402"/>
    <mergeCell ref="H402:I402"/>
    <mergeCell ref="J402:L402"/>
    <mergeCell ref="F389:G389"/>
    <mergeCell ref="H389:I389"/>
    <mergeCell ref="J389:L389"/>
    <mergeCell ref="F390:G390"/>
    <mergeCell ref="H390:I390"/>
    <mergeCell ref="J390:L390"/>
    <mergeCell ref="F385:G385"/>
    <mergeCell ref="H385:I385"/>
    <mergeCell ref="J385:L385"/>
    <mergeCell ref="A387:H387"/>
    <mergeCell ref="F388:G388"/>
    <mergeCell ref="H388:I388"/>
    <mergeCell ref="J388:L388"/>
    <mergeCell ref="A424:H424"/>
    <mergeCell ref="F425:G425"/>
    <mergeCell ref="H425:I425"/>
    <mergeCell ref="J425:L425"/>
    <mergeCell ref="F426:G426"/>
    <mergeCell ref="H426:I426"/>
    <mergeCell ref="J426:L426"/>
    <mergeCell ref="A420:H420"/>
    <mergeCell ref="F421:G421"/>
    <mergeCell ref="H421:I421"/>
    <mergeCell ref="J421:L421"/>
    <mergeCell ref="F422:G422"/>
    <mergeCell ref="H422:I422"/>
    <mergeCell ref="J422:L422"/>
    <mergeCell ref="A416:H416"/>
    <mergeCell ref="F417:G417"/>
    <mergeCell ref="H417:I417"/>
    <mergeCell ref="J417:L417"/>
    <mergeCell ref="F418:G418"/>
    <mergeCell ref="H418:I418"/>
    <mergeCell ref="J418:L418"/>
    <mergeCell ref="A412:H412"/>
    <mergeCell ref="F413:G413"/>
    <mergeCell ref="H413:I413"/>
    <mergeCell ref="J413:L413"/>
    <mergeCell ref="F414:G414"/>
    <mergeCell ref="H414:I414"/>
    <mergeCell ref="J414:L414"/>
    <mergeCell ref="F409:G409"/>
    <mergeCell ref="H409:I409"/>
    <mergeCell ref="J409:L409"/>
    <mergeCell ref="F410:G410"/>
    <mergeCell ref="H410:I410"/>
    <mergeCell ref="J410:L410"/>
    <mergeCell ref="F447:G447"/>
    <mergeCell ref="H447:I447"/>
    <mergeCell ref="J447:L447"/>
    <mergeCell ref="A449:H449"/>
    <mergeCell ref="F450:G450"/>
    <mergeCell ref="H450:I450"/>
    <mergeCell ref="J450:L450"/>
    <mergeCell ref="A444:H444"/>
    <mergeCell ref="F445:G445"/>
    <mergeCell ref="H445:I445"/>
    <mergeCell ref="J445:L445"/>
    <mergeCell ref="F446:G446"/>
    <mergeCell ref="H446:I446"/>
    <mergeCell ref="J446:L446"/>
    <mergeCell ref="F441:G441"/>
    <mergeCell ref="H441:I441"/>
    <mergeCell ref="J441:L441"/>
    <mergeCell ref="F442:G442"/>
    <mergeCell ref="H442:I442"/>
    <mergeCell ref="J442:L442"/>
    <mergeCell ref="F439:G439"/>
    <mergeCell ref="H439:I439"/>
    <mergeCell ref="J439:L439"/>
    <mergeCell ref="F440:G440"/>
    <mergeCell ref="H440:I440"/>
    <mergeCell ref="J440:L440"/>
    <mergeCell ref="F427:G427"/>
    <mergeCell ref="H427:I427"/>
    <mergeCell ref="J427:L427"/>
    <mergeCell ref="A437:H437"/>
    <mergeCell ref="F438:G438"/>
    <mergeCell ref="H438:I438"/>
    <mergeCell ref="J438:L438"/>
    <mergeCell ref="A464:H464"/>
    <mergeCell ref="F465:G465"/>
    <mergeCell ref="H465:I465"/>
    <mergeCell ref="J465:L465"/>
    <mergeCell ref="F466:G466"/>
    <mergeCell ref="H466:I466"/>
    <mergeCell ref="J466:L466"/>
    <mergeCell ref="A460:H460"/>
    <mergeCell ref="F461:G461"/>
    <mergeCell ref="H461:I461"/>
    <mergeCell ref="J461:L461"/>
    <mergeCell ref="F462:G462"/>
    <mergeCell ref="H462:I462"/>
    <mergeCell ref="J462:L462"/>
    <mergeCell ref="A456:H456"/>
    <mergeCell ref="F457:G457"/>
    <mergeCell ref="H457:I457"/>
    <mergeCell ref="J457:L457"/>
    <mergeCell ref="F458:G458"/>
    <mergeCell ref="H458:I458"/>
    <mergeCell ref="J458:L458"/>
    <mergeCell ref="F453:G453"/>
    <mergeCell ref="H453:I453"/>
    <mergeCell ref="J453:L453"/>
    <mergeCell ref="F454:G454"/>
    <mergeCell ref="H454:I454"/>
    <mergeCell ref="J454:L454"/>
    <mergeCell ref="F451:G451"/>
    <mergeCell ref="H451:I451"/>
    <mergeCell ref="J451:L451"/>
    <mergeCell ref="F452:G452"/>
    <mergeCell ref="H452:I452"/>
    <mergeCell ref="J452:L452"/>
    <mergeCell ref="F487:G487"/>
    <mergeCell ref="H487:I487"/>
    <mergeCell ref="J487:L487"/>
    <mergeCell ref="A489:H489"/>
    <mergeCell ref="F490:G490"/>
    <mergeCell ref="H490:I490"/>
    <mergeCell ref="J490:L490"/>
    <mergeCell ref="A484:H484"/>
    <mergeCell ref="F485:G485"/>
    <mergeCell ref="H485:I485"/>
    <mergeCell ref="J485:L485"/>
    <mergeCell ref="F486:G486"/>
    <mergeCell ref="H486:I486"/>
    <mergeCell ref="J486:L486"/>
    <mergeCell ref="F481:G481"/>
    <mergeCell ref="H481:I481"/>
    <mergeCell ref="J481:L481"/>
    <mergeCell ref="F482:G482"/>
    <mergeCell ref="H482:I482"/>
    <mergeCell ref="J482:L482"/>
    <mergeCell ref="F479:G479"/>
    <mergeCell ref="H479:I479"/>
    <mergeCell ref="J479:L479"/>
    <mergeCell ref="F480:G480"/>
    <mergeCell ref="H480:I480"/>
    <mergeCell ref="J480:L480"/>
    <mergeCell ref="F467:G467"/>
    <mergeCell ref="H467:I467"/>
    <mergeCell ref="J467:L467"/>
    <mergeCell ref="A477:H477"/>
    <mergeCell ref="F478:G478"/>
    <mergeCell ref="H478:I478"/>
    <mergeCell ref="J478:L478"/>
    <mergeCell ref="A504:H504"/>
    <mergeCell ref="F505:G505"/>
    <mergeCell ref="H505:I505"/>
    <mergeCell ref="J505:L505"/>
    <mergeCell ref="F506:G506"/>
    <mergeCell ref="H506:I506"/>
    <mergeCell ref="J506:L506"/>
    <mergeCell ref="A500:H500"/>
    <mergeCell ref="F501:G501"/>
    <mergeCell ref="H501:I501"/>
    <mergeCell ref="J501:L501"/>
    <mergeCell ref="F502:G502"/>
    <mergeCell ref="H502:I502"/>
    <mergeCell ref="J502:L502"/>
    <mergeCell ref="A496:H496"/>
    <mergeCell ref="F497:G497"/>
    <mergeCell ref="H497:I497"/>
    <mergeCell ref="J497:L497"/>
    <mergeCell ref="F498:G498"/>
    <mergeCell ref="H498:I498"/>
    <mergeCell ref="J498:L498"/>
    <mergeCell ref="F493:G493"/>
    <mergeCell ref="H493:I493"/>
    <mergeCell ref="J493:L493"/>
    <mergeCell ref="F494:G494"/>
    <mergeCell ref="H494:I494"/>
    <mergeCell ref="J494:L494"/>
    <mergeCell ref="F491:G491"/>
    <mergeCell ref="H491:I491"/>
    <mergeCell ref="J491:L491"/>
    <mergeCell ref="F492:G492"/>
    <mergeCell ref="H492:I492"/>
    <mergeCell ref="J492:L492"/>
    <mergeCell ref="F527:G527"/>
    <mergeCell ref="H527:I527"/>
    <mergeCell ref="J527:L527"/>
    <mergeCell ref="A529:H529"/>
    <mergeCell ref="F530:G530"/>
    <mergeCell ref="H530:I530"/>
    <mergeCell ref="J530:L530"/>
    <mergeCell ref="A524:H524"/>
    <mergeCell ref="F525:G525"/>
    <mergeCell ref="H525:I525"/>
    <mergeCell ref="J525:L525"/>
    <mergeCell ref="F526:G526"/>
    <mergeCell ref="H526:I526"/>
    <mergeCell ref="J526:L526"/>
    <mergeCell ref="F521:G521"/>
    <mergeCell ref="H521:I521"/>
    <mergeCell ref="J521:L521"/>
    <mergeCell ref="F522:G522"/>
    <mergeCell ref="H522:I522"/>
    <mergeCell ref="J522:L522"/>
    <mergeCell ref="F519:G519"/>
    <mergeCell ref="H519:I519"/>
    <mergeCell ref="J519:L519"/>
    <mergeCell ref="F520:G520"/>
    <mergeCell ref="H520:I520"/>
    <mergeCell ref="J520:L520"/>
    <mergeCell ref="F507:G507"/>
    <mergeCell ref="H507:I507"/>
    <mergeCell ref="J507:L507"/>
    <mergeCell ref="A517:H517"/>
    <mergeCell ref="F518:G518"/>
    <mergeCell ref="H518:I518"/>
    <mergeCell ref="J518:L518"/>
    <mergeCell ref="A554:H554"/>
    <mergeCell ref="F555:G555"/>
    <mergeCell ref="H555:I555"/>
    <mergeCell ref="J555:L555"/>
    <mergeCell ref="F556:G556"/>
    <mergeCell ref="H556:I556"/>
    <mergeCell ref="J556:L556"/>
    <mergeCell ref="F543:G543"/>
    <mergeCell ref="H543:I543"/>
    <mergeCell ref="J543:L543"/>
    <mergeCell ref="F544:G544"/>
    <mergeCell ref="H544:I544"/>
    <mergeCell ref="J544:L544"/>
    <mergeCell ref="F539:G539"/>
    <mergeCell ref="H539:I539"/>
    <mergeCell ref="J539:L539"/>
    <mergeCell ref="A541:H541"/>
    <mergeCell ref="F542:G542"/>
    <mergeCell ref="H542:I542"/>
    <mergeCell ref="J542:L542"/>
    <mergeCell ref="F535:G535"/>
    <mergeCell ref="H535:I535"/>
    <mergeCell ref="J535:L535"/>
    <mergeCell ref="A537:H537"/>
    <mergeCell ref="F538:G538"/>
    <mergeCell ref="H538:I538"/>
    <mergeCell ref="J538:L538"/>
    <mergeCell ref="F531:G531"/>
    <mergeCell ref="H531:I531"/>
    <mergeCell ref="J531:L531"/>
    <mergeCell ref="A533:H533"/>
    <mergeCell ref="F534:G534"/>
    <mergeCell ref="H534:I534"/>
    <mergeCell ref="J534:L534"/>
    <mergeCell ref="F571:G571"/>
    <mergeCell ref="H571:I571"/>
    <mergeCell ref="J571:L571"/>
    <mergeCell ref="A573:H573"/>
    <mergeCell ref="F574:G574"/>
    <mergeCell ref="H574:I574"/>
    <mergeCell ref="J574:L574"/>
    <mergeCell ref="F567:G567"/>
    <mergeCell ref="H567:I567"/>
    <mergeCell ref="J567:L567"/>
    <mergeCell ref="A569:H569"/>
    <mergeCell ref="F570:G570"/>
    <mergeCell ref="H570:I570"/>
    <mergeCell ref="J570:L570"/>
    <mergeCell ref="A564:H564"/>
    <mergeCell ref="F565:G565"/>
    <mergeCell ref="H565:I565"/>
    <mergeCell ref="J565:L565"/>
    <mergeCell ref="F566:G566"/>
    <mergeCell ref="H566:I566"/>
    <mergeCell ref="J566:L566"/>
    <mergeCell ref="F561:G561"/>
    <mergeCell ref="H561:I561"/>
    <mergeCell ref="J561:L561"/>
    <mergeCell ref="F562:G562"/>
    <mergeCell ref="H562:I562"/>
    <mergeCell ref="J562:L562"/>
    <mergeCell ref="F557:G557"/>
    <mergeCell ref="H557:I557"/>
    <mergeCell ref="J557:L557"/>
    <mergeCell ref="A559:H559"/>
    <mergeCell ref="F560:G560"/>
    <mergeCell ref="H560:I560"/>
    <mergeCell ref="J560:L560"/>
    <mergeCell ref="F597:G597"/>
    <mergeCell ref="H597:I597"/>
    <mergeCell ref="J597:L597"/>
    <mergeCell ref="F598:G598"/>
    <mergeCell ref="H598:I598"/>
    <mergeCell ref="J598:L598"/>
    <mergeCell ref="F593:G593"/>
    <mergeCell ref="H593:I593"/>
    <mergeCell ref="J593:L593"/>
    <mergeCell ref="A595:H595"/>
    <mergeCell ref="F596:G596"/>
    <mergeCell ref="H596:I596"/>
    <mergeCell ref="J596:L596"/>
    <mergeCell ref="A590:H590"/>
    <mergeCell ref="F591:G591"/>
    <mergeCell ref="H591:I591"/>
    <mergeCell ref="J591:L591"/>
    <mergeCell ref="F592:G592"/>
    <mergeCell ref="H592:I592"/>
    <mergeCell ref="J592:L592"/>
    <mergeCell ref="F579:G579"/>
    <mergeCell ref="H579:I579"/>
    <mergeCell ref="J579:L579"/>
    <mergeCell ref="F580:G580"/>
    <mergeCell ref="H580:I580"/>
    <mergeCell ref="J580:L580"/>
    <mergeCell ref="F575:G575"/>
    <mergeCell ref="H575:I575"/>
    <mergeCell ref="J575:L575"/>
    <mergeCell ref="A577:H577"/>
    <mergeCell ref="F578:G578"/>
    <mergeCell ref="H578:I578"/>
    <mergeCell ref="J578:L578"/>
    <mergeCell ref="F615:G615"/>
    <mergeCell ref="H615:I615"/>
    <mergeCell ref="J615:L615"/>
    <mergeCell ref="A625:H625"/>
    <mergeCell ref="F626:G626"/>
    <mergeCell ref="H626:I626"/>
    <mergeCell ref="J626:L626"/>
    <mergeCell ref="A612:H612"/>
    <mergeCell ref="F613:G613"/>
    <mergeCell ref="H613:I613"/>
    <mergeCell ref="J613:L613"/>
    <mergeCell ref="F614:G614"/>
    <mergeCell ref="H614:I614"/>
    <mergeCell ref="J614:L614"/>
    <mergeCell ref="A608:H608"/>
    <mergeCell ref="F609:G609"/>
    <mergeCell ref="H609:I609"/>
    <mergeCell ref="J609:L609"/>
    <mergeCell ref="F610:G610"/>
    <mergeCell ref="H610:I610"/>
    <mergeCell ref="J610:L610"/>
    <mergeCell ref="A604:H604"/>
    <mergeCell ref="F605:G605"/>
    <mergeCell ref="H605:I605"/>
    <mergeCell ref="J605:L605"/>
    <mergeCell ref="F606:G606"/>
    <mergeCell ref="H606:I606"/>
    <mergeCell ref="J606:L606"/>
    <mergeCell ref="A600:H600"/>
    <mergeCell ref="F601:G601"/>
    <mergeCell ref="H601:I601"/>
    <mergeCell ref="J601:L601"/>
    <mergeCell ref="F602:G602"/>
    <mergeCell ref="H602:I602"/>
    <mergeCell ref="J602:L602"/>
    <mergeCell ref="F641:G641"/>
    <mergeCell ref="H641:I641"/>
    <mergeCell ref="J641:L641"/>
    <mergeCell ref="A643:H643"/>
    <mergeCell ref="F644:G644"/>
    <mergeCell ref="H644:I644"/>
    <mergeCell ref="J644:L644"/>
    <mergeCell ref="F637:G637"/>
    <mergeCell ref="H637:I637"/>
    <mergeCell ref="J637:L637"/>
    <mergeCell ref="A639:H639"/>
    <mergeCell ref="F640:G640"/>
    <mergeCell ref="H640:I640"/>
    <mergeCell ref="J640:L640"/>
    <mergeCell ref="F633:G633"/>
    <mergeCell ref="H633:I633"/>
    <mergeCell ref="J633:L633"/>
    <mergeCell ref="A635:H635"/>
    <mergeCell ref="F636:G636"/>
    <mergeCell ref="H636:I636"/>
    <mergeCell ref="J636:L636"/>
    <mergeCell ref="A630:H630"/>
    <mergeCell ref="F631:G631"/>
    <mergeCell ref="H631:I631"/>
    <mergeCell ref="J631:L631"/>
    <mergeCell ref="F632:G632"/>
    <mergeCell ref="H632:I632"/>
    <mergeCell ref="J632:L632"/>
    <mergeCell ref="F627:G627"/>
    <mergeCell ref="H627:I627"/>
    <mergeCell ref="J627:L627"/>
    <mergeCell ref="F628:G628"/>
    <mergeCell ref="H628:I628"/>
    <mergeCell ref="J628:L628"/>
    <mergeCell ref="F667:G667"/>
    <mergeCell ref="H667:I667"/>
    <mergeCell ref="J667:L667"/>
    <mergeCell ref="F668:G668"/>
    <mergeCell ref="H668:I668"/>
    <mergeCell ref="J668:L668"/>
    <mergeCell ref="F663:G663"/>
    <mergeCell ref="H663:I663"/>
    <mergeCell ref="J663:L663"/>
    <mergeCell ref="A665:H665"/>
    <mergeCell ref="F666:G666"/>
    <mergeCell ref="H666:I666"/>
    <mergeCell ref="J666:L666"/>
    <mergeCell ref="A660:H660"/>
    <mergeCell ref="F661:G661"/>
    <mergeCell ref="H661:I661"/>
    <mergeCell ref="J661:L661"/>
    <mergeCell ref="F662:G662"/>
    <mergeCell ref="H662:I662"/>
    <mergeCell ref="J662:L662"/>
    <mergeCell ref="F649:G649"/>
    <mergeCell ref="H649:I649"/>
    <mergeCell ref="J649:L649"/>
    <mergeCell ref="F650:G650"/>
    <mergeCell ref="H650:I650"/>
    <mergeCell ref="J650:L650"/>
    <mergeCell ref="F645:G645"/>
    <mergeCell ref="H645:I645"/>
    <mergeCell ref="J645:L645"/>
    <mergeCell ref="A647:H647"/>
    <mergeCell ref="F648:G648"/>
    <mergeCell ref="H648:I648"/>
    <mergeCell ref="J648:L648"/>
    <mergeCell ref="F685:G685"/>
    <mergeCell ref="H685:I685"/>
    <mergeCell ref="J685:L685"/>
    <mergeCell ref="F686:G686"/>
    <mergeCell ref="H686:I686"/>
    <mergeCell ref="J686:L686"/>
    <mergeCell ref="F681:G681"/>
    <mergeCell ref="H681:I681"/>
    <mergeCell ref="J681:L681"/>
    <mergeCell ref="A683:H683"/>
    <mergeCell ref="F684:G684"/>
    <mergeCell ref="H684:I684"/>
    <mergeCell ref="J684:L684"/>
    <mergeCell ref="F677:G677"/>
    <mergeCell ref="H677:I677"/>
    <mergeCell ref="J677:L677"/>
    <mergeCell ref="A679:H679"/>
    <mergeCell ref="F680:G680"/>
    <mergeCell ref="H680:I680"/>
    <mergeCell ref="J680:L680"/>
    <mergeCell ref="F673:G673"/>
    <mergeCell ref="H673:I673"/>
    <mergeCell ref="J673:L673"/>
    <mergeCell ref="A675:H675"/>
    <mergeCell ref="F676:G676"/>
    <mergeCell ref="H676:I676"/>
    <mergeCell ref="J676:L676"/>
    <mergeCell ref="A670:H670"/>
    <mergeCell ref="F671:G671"/>
    <mergeCell ref="H671:I671"/>
    <mergeCell ref="J671:L671"/>
    <mergeCell ref="F672:G672"/>
    <mergeCell ref="H672:I672"/>
    <mergeCell ref="J672:L672"/>
    <mergeCell ref="F709:G709"/>
    <mergeCell ref="H709:I709"/>
    <mergeCell ref="J709:L709"/>
    <mergeCell ref="A711:H711"/>
    <mergeCell ref="F712:G712"/>
    <mergeCell ref="H712:I712"/>
    <mergeCell ref="J712:L712"/>
    <mergeCell ref="A706:H706"/>
    <mergeCell ref="F707:G707"/>
    <mergeCell ref="H707:I707"/>
    <mergeCell ref="J707:L707"/>
    <mergeCell ref="F708:G708"/>
    <mergeCell ref="H708:I708"/>
    <mergeCell ref="J708:L708"/>
    <mergeCell ref="F703:G703"/>
    <mergeCell ref="H703:I703"/>
    <mergeCell ref="J703:L703"/>
    <mergeCell ref="F704:G704"/>
    <mergeCell ref="H704:I704"/>
    <mergeCell ref="J704:L704"/>
    <mergeCell ref="F699:G699"/>
    <mergeCell ref="H699:I699"/>
    <mergeCell ref="J699:L699"/>
    <mergeCell ref="A701:H701"/>
    <mergeCell ref="F702:G702"/>
    <mergeCell ref="H702:I702"/>
    <mergeCell ref="J702:L702"/>
    <mergeCell ref="A696:H696"/>
    <mergeCell ref="F697:G697"/>
    <mergeCell ref="H697:I697"/>
    <mergeCell ref="J697:L697"/>
    <mergeCell ref="F698:G698"/>
    <mergeCell ref="H698:I698"/>
    <mergeCell ref="J698:L698"/>
    <mergeCell ref="F735:G735"/>
    <mergeCell ref="H735:I735"/>
    <mergeCell ref="J735:L735"/>
    <mergeCell ref="A737:H737"/>
    <mergeCell ref="F738:G738"/>
    <mergeCell ref="H738:I738"/>
    <mergeCell ref="J738:L738"/>
    <mergeCell ref="A732:H732"/>
    <mergeCell ref="F733:G733"/>
    <mergeCell ref="H733:I733"/>
    <mergeCell ref="J733:L733"/>
    <mergeCell ref="F734:G734"/>
    <mergeCell ref="H734:I734"/>
    <mergeCell ref="J734:L734"/>
    <mergeCell ref="F721:G721"/>
    <mergeCell ref="H721:I721"/>
    <mergeCell ref="J721:L721"/>
    <mergeCell ref="F722:G722"/>
    <mergeCell ref="H722:I722"/>
    <mergeCell ref="J722:L722"/>
    <mergeCell ref="F717:G717"/>
    <mergeCell ref="H717:I717"/>
    <mergeCell ref="J717:L717"/>
    <mergeCell ref="A719:H719"/>
    <mergeCell ref="F720:G720"/>
    <mergeCell ref="H720:I720"/>
    <mergeCell ref="J720:L720"/>
    <mergeCell ref="F713:G713"/>
    <mergeCell ref="H713:I713"/>
    <mergeCell ref="J713:L713"/>
    <mergeCell ref="A715:H715"/>
    <mergeCell ref="F716:G716"/>
    <mergeCell ref="H716:I716"/>
    <mergeCell ref="J716:L716"/>
    <mergeCell ref="F753:G753"/>
    <mergeCell ref="H753:I753"/>
    <mergeCell ref="J753:L753"/>
    <mergeCell ref="A755:H755"/>
    <mergeCell ref="F756:G756"/>
    <mergeCell ref="H756:I756"/>
    <mergeCell ref="J756:L756"/>
    <mergeCell ref="F749:G749"/>
    <mergeCell ref="H749:I749"/>
    <mergeCell ref="J749:L749"/>
    <mergeCell ref="A751:H751"/>
    <mergeCell ref="F752:G752"/>
    <mergeCell ref="H752:I752"/>
    <mergeCell ref="J752:L752"/>
    <mergeCell ref="F745:G745"/>
    <mergeCell ref="H745:I745"/>
    <mergeCell ref="J745:L745"/>
    <mergeCell ref="A747:H747"/>
    <mergeCell ref="F748:G748"/>
    <mergeCell ref="H748:I748"/>
    <mergeCell ref="J748:L748"/>
    <mergeCell ref="A742:H742"/>
    <mergeCell ref="F743:G743"/>
    <mergeCell ref="H743:I743"/>
    <mergeCell ref="J743:L743"/>
    <mergeCell ref="F744:G744"/>
    <mergeCell ref="H744:I744"/>
    <mergeCell ref="J744:L744"/>
    <mergeCell ref="F739:G739"/>
    <mergeCell ref="H739:I739"/>
    <mergeCell ref="J739:L739"/>
    <mergeCell ref="F740:G740"/>
    <mergeCell ref="H740:I740"/>
    <mergeCell ref="J740:L740"/>
    <mergeCell ref="A778:H778"/>
    <mergeCell ref="F779:G779"/>
    <mergeCell ref="H779:I779"/>
    <mergeCell ref="J779:L779"/>
    <mergeCell ref="F780:G780"/>
    <mergeCell ref="H780:I780"/>
    <mergeCell ref="J780:L780"/>
    <mergeCell ref="F775:G775"/>
    <mergeCell ref="H775:I775"/>
    <mergeCell ref="J775:L775"/>
    <mergeCell ref="F776:G776"/>
    <mergeCell ref="H776:I776"/>
    <mergeCell ref="J776:L776"/>
    <mergeCell ref="F771:G771"/>
    <mergeCell ref="H771:I771"/>
    <mergeCell ref="J771:L771"/>
    <mergeCell ref="A773:H773"/>
    <mergeCell ref="F774:G774"/>
    <mergeCell ref="H774:I774"/>
    <mergeCell ref="J774:L774"/>
    <mergeCell ref="A768:H768"/>
    <mergeCell ref="F769:G769"/>
    <mergeCell ref="H769:I769"/>
    <mergeCell ref="J769:L769"/>
    <mergeCell ref="F770:G770"/>
    <mergeCell ref="H770:I770"/>
    <mergeCell ref="J770:L770"/>
    <mergeCell ref="F757:G757"/>
    <mergeCell ref="H757:I757"/>
    <mergeCell ref="J757:L757"/>
    <mergeCell ref="F758:G758"/>
    <mergeCell ref="H758:I758"/>
    <mergeCell ref="J758:L758"/>
    <mergeCell ref="A804:H804"/>
    <mergeCell ref="F805:G805"/>
    <mergeCell ref="H805:I805"/>
    <mergeCell ref="J805:L805"/>
    <mergeCell ref="F806:G806"/>
    <mergeCell ref="H806:I806"/>
    <mergeCell ref="J806:L806"/>
    <mergeCell ref="F793:G793"/>
    <mergeCell ref="H793:I793"/>
    <mergeCell ref="J793:L793"/>
    <mergeCell ref="F794:G794"/>
    <mergeCell ref="H794:I794"/>
    <mergeCell ref="J794:L794"/>
    <mergeCell ref="F789:G789"/>
    <mergeCell ref="H789:I789"/>
    <mergeCell ref="J789:L789"/>
    <mergeCell ref="A791:H791"/>
    <mergeCell ref="F792:G792"/>
    <mergeCell ref="H792:I792"/>
    <mergeCell ref="J792:L792"/>
    <mergeCell ref="F785:G785"/>
    <mergeCell ref="H785:I785"/>
    <mergeCell ref="J785:L785"/>
    <mergeCell ref="A787:H787"/>
    <mergeCell ref="F788:G788"/>
    <mergeCell ref="H788:I788"/>
    <mergeCell ref="J788:L788"/>
    <mergeCell ref="F781:G781"/>
    <mergeCell ref="H781:I781"/>
    <mergeCell ref="J781:L781"/>
    <mergeCell ref="A783:H783"/>
    <mergeCell ref="F784:G784"/>
    <mergeCell ref="H784:I784"/>
    <mergeCell ref="J784:L784"/>
    <mergeCell ref="F819:G819"/>
    <mergeCell ref="H819:I819"/>
    <mergeCell ref="J819:L819"/>
    <mergeCell ref="A821:H821"/>
    <mergeCell ref="F822:G822"/>
    <mergeCell ref="H822:I822"/>
    <mergeCell ref="J822:L822"/>
    <mergeCell ref="F817:G817"/>
    <mergeCell ref="H817:I817"/>
    <mergeCell ref="J817:L817"/>
    <mergeCell ref="F818:G818"/>
    <mergeCell ref="H818:I818"/>
    <mergeCell ref="J818:L818"/>
    <mergeCell ref="A814:H814"/>
    <mergeCell ref="F815:G815"/>
    <mergeCell ref="H815:I815"/>
    <mergeCell ref="J815:L815"/>
    <mergeCell ref="F816:G816"/>
    <mergeCell ref="H816:I816"/>
    <mergeCell ref="J816:L816"/>
    <mergeCell ref="F811:G811"/>
    <mergeCell ref="H811:I811"/>
    <mergeCell ref="J811:L811"/>
    <mergeCell ref="F812:G812"/>
    <mergeCell ref="H812:I812"/>
    <mergeCell ref="J812:L812"/>
    <mergeCell ref="F807:G807"/>
    <mergeCell ref="H807:I807"/>
    <mergeCell ref="J807:L807"/>
    <mergeCell ref="A809:H809"/>
    <mergeCell ref="F810:G810"/>
    <mergeCell ref="H810:I810"/>
    <mergeCell ref="J810:L810"/>
    <mergeCell ref="F845:G845"/>
    <mergeCell ref="H845:I845"/>
    <mergeCell ref="J845:L845"/>
    <mergeCell ref="A847:H847"/>
    <mergeCell ref="F848:G848"/>
    <mergeCell ref="H848:I848"/>
    <mergeCell ref="J848:L848"/>
    <mergeCell ref="A842:H842"/>
    <mergeCell ref="F843:G843"/>
    <mergeCell ref="H843:I843"/>
    <mergeCell ref="J843:L843"/>
    <mergeCell ref="F844:G844"/>
    <mergeCell ref="H844:I844"/>
    <mergeCell ref="J844:L844"/>
    <mergeCell ref="F831:G831"/>
    <mergeCell ref="H831:I831"/>
    <mergeCell ref="J831:L831"/>
    <mergeCell ref="F832:G832"/>
    <mergeCell ref="H832:I832"/>
    <mergeCell ref="J832:L832"/>
    <mergeCell ref="F827:G827"/>
    <mergeCell ref="H827:I827"/>
    <mergeCell ref="J827:L827"/>
    <mergeCell ref="A829:H829"/>
    <mergeCell ref="F830:G830"/>
    <mergeCell ref="H830:I830"/>
    <mergeCell ref="J830:L830"/>
    <mergeCell ref="F823:G823"/>
    <mergeCell ref="H823:I823"/>
    <mergeCell ref="J823:L823"/>
    <mergeCell ref="A825:H825"/>
    <mergeCell ref="F826:G826"/>
    <mergeCell ref="H826:I826"/>
    <mergeCell ref="J826:L826"/>
    <mergeCell ref="F861:G861"/>
    <mergeCell ref="H861:I861"/>
    <mergeCell ref="J861:L861"/>
    <mergeCell ref="A863:H863"/>
    <mergeCell ref="F864:G864"/>
    <mergeCell ref="H864:I864"/>
    <mergeCell ref="J864:L864"/>
    <mergeCell ref="F857:G857"/>
    <mergeCell ref="H857:I857"/>
    <mergeCell ref="J857:L857"/>
    <mergeCell ref="A859:H859"/>
    <mergeCell ref="F860:G860"/>
    <mergeCell ref="H860:I860"/>
    <mergeCell ref="J860:L860"/>
    <mergeCell ref="F855:G855"/>
    <mergeCell ref="H855:I855"/>
    <mergeCell ref="J855:L855"/>
    <mergeCell ref="F856:G856"/>
    <mergeCell ref="H856:I856"/>
    <mergeCell ref="J856:L856"/>
    <mergeCell ref="A852:H852"/>
    <mergeCell ref="F853:G853"/>
    <mergeCell ref="H853:I853"/>
    <mergeCell ref="J853:L853"/>
    <mergeCell ref="F854:G854"/>
    <mergeCell ref="H854:I854"/>
    <mergeCell ref="J854:L854"/>
    <mergeCell ref="F849:G849"/>
    <mergeCell ref="H849:I849"/>
    <mergeCell ref="J849:L849"/>
    <mergeCell ref="F850:G850"/>
    <mergeCell ref="H850:I850"/>
    <mergeCell ref="J850:L850"/>
    <mergeCell ref="F887:G887"/>
    <mergeCell ref="H887:I887"/>
    <mergeCell ref="J887:L887"/>
    <mergeCell ref="F888:G888"/>
    <mergeCell ref="H888:I888"/>
    <mergeCell ref="J888:L888"/>
    <mergeCell ref="F883:G883"/>
    <mergeCell ref="H883:I883"/>
    <mergeCell ref="J883:L883"/>
    <mergeCell ref="A885:H885"/>
    <mergeCell ref="F886:G886"/>
    <mergeCell ref="H886:I886"/>
    <mergeCell ref="J886:L886"/>
    <mergeCell ref="A880:H880"/>
    <mergeCell ref="F881:G881"/>
    <mergeCell ref="H881:I881"/>
    <mergeCell ref="J881:L881"/>
    <mergeCell ref="F882:G882"/>
    <mergeCell ref="H882:I882"/>
    <mergeCell ref="J882:L882"/>
    <mergeCell ref="F869:G869"/>
    <mergeCell ref="H869:I869"/>
    <mergeCell ref="J869:L869"/>
    <mergeCell ref="F870:G870"/>
    <mergeCell ref="H870:I870"/>
    <mergeCell ref="J870:L870"/>
    <mergeCell ref="F865:G865"/>
    <mergeCell ref="H865:I865"/>
    <mergeCell ref="J865:L865"/>
    <mergeCell ref="A867:H867"/>
    <mergeCell ref="F868:G868"/>
    <mergeCell ref="H868:I868"/>
    <mergeCell ref="J868:L868"/>
    <mergeCell ref="F903:G903"/>
    <mergeCell ref="H903:I903"/>
    <mergeCell ref="J903:L903"/>
    <mergeCell ref="A905:H905"/>
    <mergeCell ref="F906:G906"/>
    <mergeCell ref="H906:I906"/>
    <mergeCell ref="J906:L906"/>
    <mergeCell ref="F899:G899"/>
    <mergeCell ref="H899:I899"/>
    <mergeCell ref="J899:L899"/>
    <mergeCell ref="A901:H901"/>
    <mergeCell ref="F902:G902"/>
    <mergeCell ref="H902:I902"/>
    <mergeCell ref="J902:L902"/>
    <mergeCell ref="F895:G895"/>
    <mergeCell ref="H895:I895"/>
    <mergeCell ref="J895:L895"/>
    <mergeCell ref="A897:H897"/>
    <mergeCell ref="F898:G898"/>
    <mergeCell ref="H898:I898"/>
    <mergeCell ref="J898:L898"/>
    <mergeCell ref="F893:G893"/>
    <mergeCell ref="H893:I893"/>
    <mergeCell ref="J893:L893"/>
    <mergeCell ref="F894:G894"/>
    <mergeCell ref="H894:I894"/>
    <mergeCell ref="J894:L894"/>
    <mergeCell ref="A890:H890"/>
    <mergeCell ref="F891:G891"/>
    <mergeCell ref="H891:I891"/>
    <mergeCell ref="J891:L891"/>
    <mergeCell ref="F892:G892"/>
    <mergeCell ref="H892:I892"/>
    <mergeCell ref="J892:L892"/>
    <mergeCell ref="A928:H928"/>
    <mergeCell ref="F929:G929"/>
    <mergeCell ref="H929:I929"/>
    <mergeCell ref="J929:L929"/>
    <mergeCell ref="F930:G930"/>
    <mergeCell ref="H930:I930"/>
    <mergeCell ref="J930:L930"/>
    <mergeCell ref="F925:G925"/>
    <mergeCell ref="H925:I925"/>
    <mergeCell ref="J925:L925"/>
    <mergeCell ref="F926:G926"/>
    <mergeCell ref="H926:I926"/>
    <mergeCell ref="J926:L926"/>
    <mergeCell ref="F921:G921"/>
    <mergeCell ref="H921:I921"/>
    <mergeCell ref="J921:L921"/>
    <mergeCell ref="A923:H923"/>
    <mergeCell ref="F924:G924"/>
    <mergeCell ref="H924:I924"/>
    <mergeCell ref="J924:L924"/>
    <mergeCell ref="A918:H918"/>
    <mergeCell ref="F919:G919"/>
    <mergeCell ref="H919:I919"/>
    <mergeCell ref="J919:L919"/>
    <mergeCell ref="F920:G920"/>
    <mergeCell ref="H920:I920"/>
    <mergeCell ref="J920:L920"/>
    <mergeCell ref="F907:G907"/>
    <mergeCell ref="H907:I907"/>
    <mergeCell ref="J907:L907"/>
    <mergeCell ref="F908:G908"/>
    <mergeCell ref="H908:I908"/>
    <mergeCell ref="J908:L908"/>
    <mergeCell ref="F945:G945"/>
    <mergeCell ref="H945:I945"/>
    <mergeCell ref="J945:L945"/>
    <mergeCell ref="F946:G946"/>
    <mergeCell ref="H946:I946"/>
    <mergeCell ref="J946:L946"/>
    <mergeCell ref="F941:G941"/>
    <mergeCell ref="H941:I941"/>
    <mergeCell ref="J941:L941"/>
    <mergeCell ref="A943:H943"/>
    <mergeCell ref="F944:G944"/>
    <mergeCell ref="H944:I944"/>
    <mergeCell ref="J944:L944"/>
    <mergeCell ref="F937:G937"/>
    <mergeCell ref="H937:I937"/>
    <mergeCell ref="J937:L937"/>
    <mergeCell ref="A939:H939"/>
    <mergeCell ref="F940:G940"/>
    <mergeCell ref="H940:I940"/>
    <mergeCell ref="J940:L940"/>
    <mergeCell ref="F933:G933"/>
    <mergeCell ref="H933:I933"/>
    <mergeCell ref="J933:L933"/>
    <mergeCell ref="A935:H935"/>
    <mergeCell ref="F936:G936"/>
    <mergeCell ref="H936:I936"/>
    <mergeCell ref="J936:L936"/>
    <mergeCell ref="F931:G931"/>
    <mergeCell ref="H931:I931"/>
    <mergeCell ref="J931:L931"/>
    <mergeCell ref="F932:G932"/>
    <mergeCell ref="H932:I932"/>
    <mergeCell ref="J932:L932"/>
    <mergeCell ref="F969:G969"/>
    <mergeCell ref="H969:I969"/>
    <mergeCell ref="J969:L969"/>
    <mergeCell ref="F970:G970"/>
    <mergeCell ref="H970:I970"/>
    <mergeCell ref="J970:L970"/>
    <mergeCell ref="A966:H966"/>
    <mergeCell ref="F967:G967"/>
    <mergeCell ref="H967:I967"/>
    <mergeCell ref="J967:L967"/>
    <mergeCell ref="F968:G968"/>
    <mergeCell ref="H968:I968"/>
    <mergeCell ref="J968:L968"/>
    <mergeCell ref="F963:G963"/>
    <mergeCell ref="H963:I963"/>
    <mergeCell ref="J963:L963"/>
    <mergeCell ref="F964:G964"/>
    <mergeCell ref="H964:I964"/>
    <mergeCell ref="J964:L964"/>
    <mergeCell ref="F959:G959"/>
    <mergeCell ref="H959:I959"/>
    <mergeCell ref="J959:L959"/>
    <mergeCell ref="A961:H961"/>
    <mergeCell ref="F962:G962"/>
    <mergeCell ref="H962:I962"/>
    <mergeCell ref="J962:L962"/>
    <mergeCell ref="A956:H956"/>
    <mergeCell ref="F957:G957"/>
    <mergeCell ref="H957:I957"/>
    <mergeCell ref="J957:L957"/>
    <mergeCell ref="F958:G958"/>
    <mergeCell ref="H958:I958"/>
    <mergeCell ref="J958:L958"/>
    <mergeCell ref="A994:H994"/>
    <mergeCell ref="F995:G995"/>
    <mergeCell ref="H995:I995"/>
    <mergeCell ref="J995:L995"/>
    <mergeCell ref="F996:G996"/>
    <mergeCell ref="H996:I996"/>
    <mergeCell ref="J996:L996"/>
    <mergeCell ref="F983:G983"/>
    <mergeCell ref="H983:I983"/>
    <mergeCell ref="J983:L983"/>
    <mergeCell ref="F984:G984"/>
    <mergeCell ref="H984:I984"/>
    <mergeCell ref="J984:L984"/>
    <mergeCell ref="F979:G979"/>
    <mergeCell ref="H979:I979"/>
    <mergeCell ref="J979:L979"/>
    <mergeCell ref="A981:H981"/>
    <mergeCell ref="F982:G982"/>
    <mergeCell ref="H982:I982"/>
    <mergeCell ref="J982:L982"/>
    <mergeCell ref="F975:G975"/>
    <mergeCell ref="H975:I975"/>
    <mergeCell ref="J975:L975"/>
    <mergeCell ref="A977:H977"/>
    <mergeCell ref="F978:G978"/>
    <mergeCell ref="H978:I978"/>
    <mergeCell ref="J978:L978"/>
    <mergeCell ref="F971:G971"/>
    <mergeCell ref="H971:I971"/>
    <mergeCell ref="J971:L971"/>
    <mergeCell ref="A973:H973"/>
    <mergeCell ref="F974:G974"/>
    <mergeCell ref="H974:I974"/>
    <mergeCell ref="J974:L974"/>
    <mergeCell ref="F1009:G1009"/>
    <mergeCell ref="H1009:I1009"/>
    <mergeCell ref="J1009:L1009"/>
    <mergeCell ref="A1011:H1011"/>
    <mergeCell ref="F1012:G1012"/>
    <mergeCell ref="H1012:I1012"/>
    <mergeCell ref="J1012:L1012"/>
    <mergeCell ref="F1007:G1007"/>
    <mergeCell ref="H1007:I1007"/>
    <mergeCell ref="J1007:L1007"/>
    <mergeCell ref="F1008:G1008"/>
    <mergeCell ref="H1008:I1008"/>
    <mergeCell ref="J1008:L1008"/>
    <mergeCell ref="A1004:H1004"/>
    <mergeCell ref="F1005:G1005"/>
    <mergeCell ref="H1005:I1005"/>
    <mergeCell ref="J1005:L1005"/>
    <mergeCell ref="F1006:G1006"/>
    <mergeCell ref="H1006:I1006"/>
    <mergeCell ref="J1006:L1006"/>
    <mergeCell ref="F1001:G1001"/>
    <mergeCell ref="H1001:I1001"/>
    <mergeCell ref="J1001:L1001"/>
    <mergeCell ref="F1002:G1002"/>
    <mergeCell ref="H1002:I1002"/>
    <mergeCell ref="J1002:L1002"/>
    <mergeCell ref="F997:G997"/>
    <mergeCell ref="H997:I997"/>
    <mergeCell ref="J997:L997"/>
    <mergeCell ref="A999:H999"/>
    <mergeCell ref="F1000:G1000"/>
    <mergeCell ref="H1000:I1000"/>
    <mergeCell ref="J1000:L1000"/>
    <mergeCell ref="F1035:G1035"/>
    <mergeCell ref="H1035:I1035"/>
    <mergeCell ref="J1035:L1035"/>
    <mergeCell ref="A1037:H1037"/>
    <mergeCell ref="F1038:G1038"/>
    <mergeCell ref="H1038:I1038"/>
    <mergeCell ref="J1038:L1038"/>
    <mergeCell ref="A1032:H1032"/>
    <mergeCell ref="F1033:G1033"/>
    <mergeCell ref="H1033:I1033"/>
    <mergeCell ref="J1033:L1033"/>
    <mergeCell ref="F1034:G1034"/>
    <mergeCell ref="H1034:I1034"/>
    <mergeCell ref="J1034:L1034"/>
    <mergeCell ref="F1021:G1021"/>
    <mergeCell ref="H1021:I1021"/>
    <mergeCell ref="J1021:L1021"/>
    <mergeCell ref="F1022:G1022"/>
    <mergeCell ref="H1022:I1022"/>
    <mergeCell ref="J1022:L1022"/>
    <mergeCell ref="F1017:G1017"/>
    <mergeCell ref="H1017:I1017"/>
    <mergeCell ref="J1017:L1017"/>
    <mergeCell ref="A1019:H1019"/>
    <mergeCell ref="F1020:G1020"/>
    <mergeCell ref="H1020:I1020"/>
    <mergeCell ref="J1020:L1020"/>
    <mergeCell ref="F1013:G1013"/>
    <mergeCell ref="H1013:I1013"/>
    <mergeCell ref="J1013:L1013"/>
    <mergeCell ref="A1015:H1015"/>
    <mergeCell ref="F1016:G1016"/>
    <mergeCell ref="H1016:I1016"/>
    <mergeCell ref="J1016:L1016"/>
    <mergeCell ref="F1051:G1051"/>
    <mergeCell ref="H1051:I1051"/>
    <mergeCell ref="J1051:L1051"/>
    <mergeCell ref="A1053:H1053"/>
    <mergeCell ref="F1054:G1054"/>
    <mergeCell ref="H1054:I1054"/>
    <mergeCell ref="J1054:L1054"/>
    <mergeCell ref="F1047:G1047"/>
    <mergeCell ref="H1047:I1047"/>
    <mergeCell ref="J1047:L1047"/>
    <mergeCell ref="A1049:H1049"/>
    <mergeCell ref="F1050:G1050"/>
    <mergeCell ref="H1050:I1050"/>
    <mergeCell ref="J1050:L1050"/>
    <mergeCell ref="F1045:G1045"/>
    <mergeCell ref="H1045:I1045"/>
    <mergeCell ref="J1045:L1045"/>
    <mergeCell ref="F1046:G1046"/>
    <mergeCell ref="H1046:I1046"/>
    <mergeCell ref="J1046:L1046"/>
    <mergeCell ref="A1042:H1042"/>
    <mergeCell ref="F1043:G1043"/>
    <mergeCell ref="H1043:I1043"/>
    <mergeCell ref="J1043:L1043"/>
    <mergeCell ref="F1044:G1044"/>
    <mergeCell ref="H1044:I1044"/>
    <mergeCell ref="J1044:L1044"/>
    <mergeCell ref="F1039:G1039"/>
    <mergeCell ref="H1039:I1039"/>
    <mergeCell ref="J1039:L1039"/>
    <mergeCell ref="F1040:G1040"/>
    <mergeCell ref="H1040:I1040"/>
    <mergeCell ref="J1040:L1040"/>
    <mergeCell ref="F1077:G1077"/>
    <mergeCell ref="H1077:I1077"/>
    <mergeCell ref="J1077:L1077"/>
    <mergeCell ref="F1078:G1078"/>
    <mergeCell ref="H1078:I1078"/>
    <mergeCell ref="J1078:L1078"/>
    <mergeCell ref="F1073:G1073"/>
    <mergeCell ref="H1073:I1073"/>
    <mergeCell ref="J1073:L1073"/>
    <mergeCell ref="A1075:H1075"/>
    <mergeCell ref="F1076:G1076"/>
    <mergeCell ref="H1076:I1076"/>
    <mergeCell ref="J1076:L1076"/>
    <mergeCell ref="A1070:H1070"/>
    <mergeCell ref="F1071:G1071"/>
    <mergeCell ref="H1071:I1071"/>
    <mergeCell ref="J1071:L1071"/>
    <mergeCell ref="F1072:G1072"/>
    <mergeCell ref="H1072:I1072"/>
    <mergeCell ref="J1072:L1072"/>
    <mergeCell ref="F1059:G1059"/>
    <mergeCell ref="H1059:I1059"/>
    <mergeCell ref="J1059:L1059"/>
    <mergeCell ref="F1060:G1060"/>
    <mergeCell ref="H1060:I1060"/>
    <mergeCell ref="J1060:L1060"/>
    <mergeCell ref="F1055:G1055"/>
    <mergeCell ref="H1055:I1055"/>
    <mergeCell ref="J1055:L1055"/>
    <mergeCell ref="A1057:H1057"/>
    <mergeCell ref="F1058:G1058"/>
    <mergeCell ref="H1058:I1058"/>
    <mergeCell ref="J1058:L1058"/>
    <mergeCell ref="F1093:G1093"/>
    <mergeCell ref="H1093:I1093"/>
    <mergeCell ref="J1093:L1093"/>
    <mergeCell ref="A1095:H1095"/>
    <mergeCell ref="F1096:G1096"/>
    <mergeCell ref="H1096:I1096"/>
    <mergeCell ref="J1096:L1096"/>
    <mergeCell ref="F1089:G1089"/>
    <mergeCell ref="H1089:I1089"/>
    <mergeCell ref="J1089:L1089"/>
    <mergeCell ref="A1091:H1091"/>
    <mergeCell ref="F1092:G1092"/>
    <mergeCell ref="H1092:I1092"/>
    <mergeCell ref="J1092:L1092"/>
    <mergeCell ref="F1085:G1085"/>
    <mergeCell ref="H1085:I1085"/>
    <mergeCell ref="J1085:L1085"/>
    <mergeCell ref="A1087:H1087"/>
    <mergeCell ref="F1088:G1088"/>
    <mergeCell ref="H1088:I1088"/>
    <mergeCell ref="J1088:L1088"/>
    <mergeCell ref="F1083:G1083"/>
    <mergeCell ref="H1083:I1083"/>
    <mergeCell ref="J1083:L1083"/>
    <mergeCell ref="F1084:G1084"/>
    <mergeCell ref="H1084:I1084"/>
    <mergeCell ref="J1084:L1084"/>
    <mergeCell ref="A1080:H1080"/>
    <mergeCell ref="F1081:G1081"/>
    <mergeCell ref="H1081:I1081"/>
    <mergeCell ref="J1081:L1081"/>
    <mergeCell ref="F1082:G1082"/>
    <mergeCell ref="H1082:I1082"/>
    <mergeCell ref="J1082:L1082"/>
    <mergeCell ref="A1118:H1118"/>
    <mergeCell ref="F1119:G1119"/>
    <mergeCell ref="H1119:I1119"/>
    <mergeCell ref="J1119:L1119"/>
    <mergeCell ref="F1120:G1120"/>
    <mergeCell ref="H1120:I1120"/>
    <mergeCell ref="J1120:L1120"/>
    <mergeCell ref="F1115:G1115"/>
    <mergeCell ref="H1115:I1115"/>
    <mergeCell ref="J1115:L1115"/>
    <mergeCell ref="F1116:G1116"/>
    <mergeCell ref="H1116:I1116"/>
    <mergeCell ref="J1116:L1116"/>
    <mergeCell ref="F1111:G1111"/>
    <mergeCell ref="H1111:I1111"/>
    <mergeCell ref="J1111:L1111"/>
    <mergeCell ref="A1113:H1113"/>
    <mergeCell ref="F1114:G1114"/>
    <mergeCell ref="H1114:I1114"/>
    <mergeCell ref="J1114:L1114"/>
    <mergeCell ref="A1108:H1108"/>
    <mergeCell ref="F1109:G1109"/>
    <mergeCell ref="H1109:I1109"/>
    <mergeCell ref="J1109:L1109"/>
    <mergeCell ref="F1110:G1110"/>
    <mergeCell ref="H1110:I1110"/>
    <mergeCell ref="J1110:L1110"/>
    <mergeCell ref="F1097:G1097"/>
    <mergeCell ref="H1097:I1097"/>
    <mergeCell ref="J1097:L1097"/>
    <mergeCell ref="F1098:G1098"/>
    <mergeCell ref="H1098:I1098"/>
    <mergeCell ref="J1098:L1098"/>
    <mergeCell ref="F1135:G1135"/>
    <mergeCell ref="H1135:I1135"/>
    <mergeCell ref="J1135:L1135"/>
    <mergeCell ref="F1136:G1136"/>
    <mergeCell ref="H1136:I1136"/>
    <mergeCell ref="J1136:L1136"/>
    <mergeCell ref="F1131:G1131"/>
    <mergeCell ref="H1131:I1131"/>
    <mergeCell ref="J1131:L1131"/>
    <mergeCell ref="A1133:H1133"/>
    <mergeCell ref="F1134:G1134"/>
    <mergeCell ref="H1134:I1134"/>
    <mergeCell ref="J1134:L1134"/>
    <mergeCell ref="F1127:G1127"/>
    <mergeCell ref="H1127:I1127"/>
    <mergeCell ref="J1127:L1127"/>
    <mergeCell ref="A1129:H1129"/>
    <mergeCell ref="F1130:G1130"/>
    <mergeCell ref="H1130:I1130"/>
    <mergeCell ref="J1130:L1130"/>
    <mergeCell ref="F1123:G1123"/>
    <mergeCell ref="H1123:I1123"/>
    <mergeCell ref="J1123:L1123"/>
    <mergeCell ref="A1125:H1125"/>
    <mergeCell ref="F1126:G1126"/>
    <mergeCell ref="H1126:I1126"/>
    <mergeCell ref="J1126:L1126"/>
    <mergeCell ref="F1121:G1121"/>
    <mergeCell ref="H1121:I1121"/>
    <mergeCell ref="J1121:L1121"/>
    <mergeCell ref="F1122:G1122"/>
    <mergeCell ref="H1122:I1122"/>
    <mergeCell ref="J1122:L1122"/>
    <mergeCell ref="F1159:G1159"/>
    <mergeCell ref="H1159:I1159"/>
    <mergeCell ref="J1159:L1159"/>
    <mergeCell ref="F1160:G1160"/>
    <mergeCell ref="H1160:I1160"/>
    <mergeCell ref="J1160:L1160"/>
    <mergeCell ref="A1156:H1156"/>
    <mergeCell ref="F1157:G1157"/>
    <mergeCell ref="H1157:I1157"/>
    <mergeCell ref="J1157:L1157"/>
    <mergeCell ref="F1158:G1158"/>
    <mergeCell ref="H1158:I1158"/>
    <mergeCell ref="J1158:L1158"/>
    <mergeCell ref="F1153:G1153"/>
    <mergeCell ref="H1153:I1153"/>
    <mergeCell ref="J1153:L1153"/>
    <mergeCell ref="F1154:G1154"/>
    <mergeCell ref="H1154:I1154"/>
    <mergeCell ref="J1154:L1154"/>
    <mergeCell ref="F1149:G1149"/>
    <mergeCell ref="H1149:I1149"/>
    <mergeCell ref="J1149:L1149"/>
    <mergeCell ref="A1151:H1151"/>
    <mergeCell ref="F1152:G1152"/>
    <mergeCell ref="H1152:I1152"/>
    <mergeCell ref="J1152:L1152"/>
    <mergeCell ref="A1146:H1146"/>
    <mergeCell ref="F1147:G1147"/>
    <mergeCell ref="H1147:I1147"/>
    <mergeCell ref="J1147:L1147"/>
    <mergeCell ref="F1148:G1148"/>
    <mergeCell ref="H1148:I1148"/>
    <mergeCell ref="J1148:L1148"/>
    <mergeCell ref="A1184:H1184"/>
    <mergeCell ref="F1185:G1185"/>
    <mergeCell ref="H1185:I1185"/>
    <mergeCell ref="J1185:L1185"/>
    <mergeCell ref="F1186:G1186"/>
    <mergeCell ref="H1186:I1186"/>
    <mergeCell ref="J1186:L1186"/>
    <mergeCell ref="F1173:G1173"/>
    <mergeCell ref="H1173:I1173"/>
    <mergeCell ref="J1173:L1173"/>
    <mergeCell ref="F1174:G1174"/>
    <mergeCell ref="H1174:I1174"/>
    <mergeCell ref="J1174:L1174"/>
    <mergeCell ref="F1169:G1169"/>
    <mergeCell ref="H1169:I1169"/>
    <mergeCell ref="J1169:L1169"/>
    <mergeCell ref="A1171:H1171"/>
    <mergeCell ref="F1172:G1172"/>
    <mergeCell ref="H1172:I1172"/>
    <mergeCell ref="J1172:L1172"/>
    <mergeCell ref="F1165:G1165"/>
    <mergeCell ref="H1165:I1165"/>
    <mergeCell ref="J1165:L1165"/>
    <mergeCell ref="A1167:H1167"/>
    <mergeCell ref="F1168:G1168"/>
    <mergeCell ref="H1168:I1168"/>
    <mergeCell ref="J1168:L1168"/>
    <mergeCell ref="F1161:G1161"/>
    <mergeCell ref="H1161:I1161"/>
    <mergeCell ref="J1161:L1161"/>
    <mergeCell ref="A1163:H1163"/>
    <mergeCell ref="F1164:G1164"/>
    <mergeCell ref="H1164:I1164"/>
    <mergeCell ref="J1164:L1164"/>
    <mergeCell ref="F1199:G1199"/>
    <mergeCell ref="H1199:I1199"/>
    <mergeCell ref="J1199:L1199"/>
    <mergeCell ref="A1201:H1201"/>
    <mergeCell ref="F1202:G1202"/>
    <mergeCell ref="H1202:I1202"/>
    <mergeCell ref="J1202:L1202"/>
    <mergeCell ref="F1197:G1197"/>
    <mergeCell ref="H1197:I1197"/>
    <mergeCell ref="J1197:L1197"/>
    <mergeCell ref="F1198:G1198"/>
    <mergeCell ref="H1198:I1198"/>
    <mergeCell ref="J1198:L1198"/>
    <mergeCell ref="A1194:H1194"/>
    <mergeCell ref="F1195:G1195"/>
    <mergeCell ref="H1195:I1195"/>
    <mergeCell ref="J1195:L1195"/>
    <mergeCell ref="F1196:G1196"/>
    <mergeCell ref="H1196:I1196"/>
    <mergeCell ref="J1196:L1196"/>
    <mergeCell ref="F1191:G1191"/>
    <mergeCell ref="H1191:I1191"/>
    <mergeCell ref="J1191:L1191"/>
    <mergeCell ref="F1192:G1192"/>
    <mergeCell ref="H1192:I1192"/>
    <mergeCell ref="J1192:L1192"/>
    <mergeCell ref="F1187:G1187"/>
    <mergeCell ref="H1187:I1187"/>
    <mergeCell ref="J1187:L1187"/>
    <mergeCell ref="A1189:H1189"/>
    <mergeCell ref="F1190:G1190"/>
    <mergeCell ref="H1190:I1190"/>
    <mergeCell ref="J1190:L1190"/>
    <mergeCell ref="F1225:G1225"/>
    <mergeCell ref="H1225:I1225"/>
    <mergeCell ref="J1225:L1225"/>
    <mergeCell ref="A1227:H1227"/>
    <mergeCell ref="F1228:G1228"/>
    <mergeCell ref="H1228:I1228"/>
    <mergeCell ref="J1228:L1228"/>
    <mergeCell ref="A1222:H1222"/>
    <mergeCell ref="F1223:G1223"/>
    <mergeCell ref="H1223:I1223"/>
    <mergeCell ref="J1223:L1223"/>
    <mergeCell ref="F1224:G1224"/>
    <mergeCell ref="H1224:I1224"/>
    <mergeCell ref="J1224:L1224"/>
    <mergeCell ref="F1211:G1211"/>
    <mergeCell ref="H1211:I1211"/>
    <mergeCell ref="J1211:L1211"/>
    <mergeCell ref="F1212:G1212"/>
    <mergeCell ref="H1212:I1212"/>
    <mergeCell ref="J1212:L1212"/>
    <mergeCell ref="F1207:G1207"/>
    <mergeCell ref="H1207:I1207"/>
    <mergeCell ref="J1207:L1207"/>
    <mergeCell ref="A1209:H1209"/>
    <mergeCell ref="F1210:G1210"/>
    <mergeCell ref="H1210:I1210"/>
    <mergeCell ref="J1210:L1210"/>
    <mergeCell ref="F1203:G1203"/>
    <mergeCell ref="H1203:I1203"/>
    <mergeCell ref="J1203:L1203"/>
    <mergeCell ref="A1205:H1205"/>
    <mergeCell ref="F1206:G1206"/>
    <mergeCell ref="H1206:I1206"/>
    <mergeCell ref="J1206:L1206"/>
    <mergeCell ref="F1241:G1241"/>
    <mergeCell ref="H1241:I1241"/>
    <mergeCell ref="J1241:L1241"/>
    <mergeCell ref="A1243:H1243"/>
    <mergeCell ref="F1244:G1244"/>
    <mergeCell ref="H1244:I1244"/>
    <mergeCell ref="J1244:L1244"/>
    <mergeCell ref="F1237:G1237"/>
    <mergeCell ref="H1237:I1237"/>
    <mergeCell ref="J1237:L1237"/>
    <mergeCell ref="A1239:H1239"/>
    <mergeCell ref="F1240:G1240"/>
    <mergeCell ref="H1240:I1240"/>
    <mergeCell ref="J1240:L1240"/>
    <mergeCell ref="F1235:G1235"/>
    <mergeCell ref="H1235:I1235"/>
    <mergeCell ref="J1235:L1235"/>
    <mergeCell ref="F1236:G1236"/>
    <mergeCell ref="H1236:I1236"/>
    <mergeCell ref="J1236:L1236"/>
    <mergeCell ref="A1232:H1232"/>
    <mergeCell ref="F1233:G1233"/>
    <mergeCell ref="H1233:I1233"/>
    <mergeCell ref="J1233:L1233"/>
    <mergeCell ref="F1234:G1234"/>
    <mergeCell ref="H1234:I1234"/>
    <mergeCell ref="J1234:L1234"/>
    <mergeCell ref="F1229:G1229"/>
    <mergeCell ref="H1229:I1229"/>
    <mergeCell ref="J1229:L1229"/>
    <mergeCell ref="F1230:G1230"/>
    <mergeCell ref="H1230:I1230"/>
    <mergeCell ref="J1230:L1230"/>
    <mergeCell ref="F1267:G1267"/>
    <mergeCell ref="H1267:I1267"/>
    <mergeCell ref="J1267:L1267"/>
    <mergeCell ref="F1268:G1268"/>
    <mergeCell ref="H1268:I1268"/>
    <mergeCell ref="J1268:L1268"/>
    <mergeCell ref="F1263:G1263"/>
    <mergeCell ref="H1263:I1263"/>
    <mergeCell ref="J1263:L1263"/>
    <mergeCell ref="A1265:H1265"/>
    <mergeCell ref="F1266:G1266"/>
    <mergeCell ref="H1266:I1266"/>
    <mergeCell ref="J1266:L1266"/>
    <mergeCell ref="A1260:H1260"/>
    <mergeCell ref="F1261:G1261"/>
    <mergeCell ref="H1261:I1261"/>
    <mergeCell ref="J1261:L1261"/>
    <mergeCell ref="F1262:G1262"/>
    <mergeCell ref="H1262:I1262"/>
    <mergeCell ref="J1262:L1262"/>
    <mergeCell ref="F1249:G1249"/>
    <mergeCell ref="H1249:I1249"/>
    <mergeCell ref="J1249:L1249"/>
    <mergeCell ref="F1250:G1250"/>
    <mergeCell ref="H1250:I1250"/>
    <mergeCell ref="J1250:L1250"/>
    <mergeCell ref="F1245:G1245"/>
    <mergeCell ref="H1245:I1245"/>
    <mergeCell ref="J1245:L1245"/>
    <mergeCell ref="A1247:H1247"/>
    <mergeCell ref="F1248:G1248"/>
    <mergeCell ref="H1248:I1248"/>
    <mergeCell ref="J1248:L1248"/>
    <mergeCell ref="F1283:G1283"/>
    <mergeCell ref="H1283:I1283"/>
    <mergeCell ref="J1283:L1283"/>
    <mergeCell ref="A1285:H1285"/>
    <mergeCell ref="F1286:G1286"/>
    <mergeCell ref="H1286:I1286"/>
    <mergeCell ref="J1286:L1286"/>
    <mergeCell ref="F1279:G1279"/>
    <mergeCell ref="H1279:I1279"/>
    <mergeCell ref="J1279:L1279"/>
    <mergeCell ref="A1281:H1281"/>
    <mergeCell ref="F1282:G1282"/>
    <mergeCell ref="H1282:I1282"/>
    <mergeCell ref="J1282:L1282"/>
    <mergeCell ref="F1275:G1275"/>
    <mergeCell ref="H1275:I1275"/>
    <mergeCell ref="J1275:L1275"/>
    <mergeCell ref="A1277:H1277"/>
    <mergeCell ref="F1278:G1278"/>
    <mergeCell ref="H1278:I1278"/>
    <mergeCell ref="J1278:L1278"/>
    <mergeCell ref="F1273:G1273"/>
    <mergeCell ref="H1273:I1273"/>
    <mergeCell ref="J1273:L1273"/>
    <mergeCell ref="F1274:G1274"/>
    <mergeCell ref="H1274:I1274"/>
    <mergeCell ref="J1274:L1274"/>
    <mergeCell ref="A1270:H1270"/>
    <mergeCell ref="F1271:G1271"/>
    <mergeCell ref="H1271:I1271"/>
    <mergeCell ref="J1271:L1271"/>
    <mergeCell ref="F1272:G1272"/>
    <mergeCell ref="H1272:I1272"/>
    <mergeCell ref="J1272:L1272"/>
    <mergeCell ref="A1308:H1308"/>
    <mergeCell ref="F1309:G1309"/>
    <mergeCell ref="H1309:I1309"/>
    <mergeCell ref="J1309:L1309"/>
    <mergeCell ref="F1310:G1310"/>
    <mergeCell ref="H1310:I1310"/>
    <mergeCell ref="J1310:L1310"/>
    <mergeCell ref="F1305:G1305"/>
    <mergeCell ref="H1305:I1305"/>
    <mergeCell ref="J1305:L1305"/>
    <mergeCell ref="F1306:G1306"/>
    <mergeCell ref="H1306:I1306"/>
    <mergeCell ref="J1306:L1306"/>
    <mergeCell ref="F1301:G1301"/>
    <mergeCell ref="H1301:I1301"/>
    <mergeCell ref="J1301:L1301"/>
    <mergeCell ref="A1303:H1303"/>
    <mergeCell ref="F1304:G1304"/>
    <mergeCell ref="H1304:I1304"/>
    <mergeCell ref="J1304:L1304"/>
    <mergeCell ref="A1298:H1298"/>
    <mergeCell ref="F1299:G1299"/>
    <mergeCell ref="H1299:I1299"/>
    <mergeCell ref="J1299:L1299"/>
    <mergeCell ref="F1300:G1300"/>
    <mergeCell ref="H1300:I1300"/>
    <mergeCell ref="J1300:L1300"/>
    <mergeCell ref="F1287:G1287"/>
    <mergeCell ref="H1287:I1287"/>
    <mergeCell ref="J1287:L1287"/>
    <mergeCell ref="F1288:G1288"/>
    <mergeCell ref="H1288:I1288"/>
    <mergeCell ref="J1288:L1288"/>
    <mergeCell ref="F1325:G1325"/>
    <mergeCell ref="H1325:I1325"/>
    <mergeCell ref="J1325:L1325"/>
    <mergeCell ref="F1326:G1326"/>
    <mergeCell ref="H1326:I1326"/>
    <mergeCell ref="J1326:L1326"/>
    <mergeCell ref="F1321:G1321"/>
    <mergeCell ref="H1321:I1321"/>
    <mergeCell ref="J1321:L1321"/>
    <mergeCell ref="A1323:H1323"/>
    <mergeCell ref="F1324:G1324"/>
    <mergeCell ref="H1324:I1324"/>
    <mergeCell ref="J1324:L1324"/>
    <mergeCell ref="F1317:G1317"/>
    <mergeCell ref="H1317:I1317"/>
    <mergeCell ref="J1317:L1317"/>
    <mergeCell ref="A1319:H1319"/>
    <mergeCell ref="F1320:G1320"/>
    <mergeCell ref="H1320:I1320"/>
    <mergeCell ref="J1320:L1320"/>
    <mergeCell ref="F1313:G1313"/>
    <mergeCell ref="H1313:I1313"/>
    <mergeCell ref="J1313:L1313"/>
    <mergeCell ref="A1315:H1315"/>
    <mergeCell ref="F1316:G1316"/>
    <mergeCell ref="H1316:I1316"/>
    <mergeCell ref="J1316:L1316"/>
    <mergeCell ref="F1311:G1311"/>
    <mergeCell ref="H1311:I1311"/>
    <mergeCell ref="J1311:L1311"/>
    <mergeCell ref="F1312:G1312"/>
    <mergeCell ref="H1312:I1312"/>
    <mergeCell ref="J1312:L1312"/>
    <mergeCell ref="F1349:G1349"/>
    <mergeCell ref="H1349:I1349"/>
    <mergeCell ref="J1349:L1349"/>
    <mergeCell ref="F1350:G1350"/>
    <mergeCell ref="H1350:I1350"/>
    <mergeCell ref="J1350:L1350"/>
    <mergeCell ref="A1346:H1346"/>
    <mergeCell ref="F1347:G1347"/>
    <mergeCell ref="H1347:I1347"/>
    <mergeCell ref="J1347:L1347"/>
    <mergeCell ref="F1348:G1348"/>
    <mergeCell ref="H1348:I1348"/>
    <mergeCell ref="J1348:L1348"/>
    <mergeCell ref="F1343:G1343"/>
    <mergeCell ref="H1343:I1343"/>
    <mergeCell ref="J1343:L1343"/>
    <mergeCell ref="F1344:G1344"/>
    <mergeCell ref="H1344:I1344"/>
    <mergeCell ref="J1344:L1344"/>
    <mergeCell ref="F1339:G1339"/>
    <mergeCell ref="H1339:I1339"/>
    <mergeCell ref="J1339:L1339"/>
    <mergeCell ref="A1341:H1341"/>
    <mergeCell ref="F1342:G1342"/>
    <mergeCell ref="H1342:I1342"/>
    <mergeCell ref="J1342:L1342"/>
    <mergeCell ref="A1336:H1336"/>
    <mergeCell ref="F1337:G1337"/>
    <mergeCell ref="H1337:I1337"/>
    <mergeCell ref="J1337:L1337"/>
    <mergeCell ref="F1338:G1338"/>
    <mergeCell ref="H1338:I1338"/>
    <mergeCell ref="J1338:L1338"/>
    <mergeCell ref="A1374:H1374"/>
    <mergeCell ref="F1375:G1375"/>
    <mergeCell ref="H1375:I1375"/>
    <mergeCell ref="J1375:L1375"/>
    <mergeCell ref="F1376:G1376"/>
    <mergeCell ref="H1376:I1376"/>
    <mergeCell ref="J1376:L1376"/>
    <mergeCell ref="F1363:G1363"/>
    <mergeCell ref="H1363:I1363"/>
    <mergeCell ref="J1363:L1363"/>
    <mergeCell ref="F1364:G1364"/>
    <mergeCell ref="H1364:I1364"/>
    <mergeCell ref="J1364:L1364"/>
    <mergeCell ref="F1359:G1359"/>
    <mergeCell ref="H1359:I1359"/>
    <mergeCell ref="J1359:L1359"/>
    <mergeCell ref="A1361:H1361"/>
    <mergeCell ref="F1362:G1362"/>
    <mergeCell ref="H1362:I1362"/>
    <mergeCell ref="J1362:L1362"/>
    <mergeCell ref="F1355:G1355"/>
    <mergeCell ref="H1355:I1355"/>
    <mergeCell ref="J1355:L1355"/>
    <mergeCell ref="A1357:H1357"/>
    <mergeCell ref="F1358:G1358"/>
    <mergeCell ref="H1358:I1358"/>
    <mergeCell ref="J1358:L1358"/>
    <mergeCell ref="F1351:G1351"/>
    <mergeCell ref="H1351:I1351"/>
    <mergeCell ref="J1351:L1351"/>
    <mergeCell ref="A1353:H1353"/>
    <mergeCell ref="F1354:G1354"/>
    <mergeCell ref="H1354:I1354"/>
    <mergeCell ref="J1354:L1354"/>
    <mergeCell ref="F1389:G1389"/>
    <mergeCell ref="H1389:I1389"/>
    <mergeCell ref="J1389:L1389"/>
    <mergeCell ref="A1391:H1391"/>
    <mergeCell ref="F1392:G1392"/>
    <mergeCell ref="H1392:I1392"/>
    <mergeCell ref="J1392:L1392"/>
    <mergeCell ref="F1387:G1387"/>
    <mergeCell ref="H1387:I1387"/>
    <mergeCell ref="J1387:L1387"/>
    <mergeCell ref="F1388:G1388"/>
    <mergeCell ref="H1388:I1388"/>
    <mergeCell ref="J1388:L1388"/>
    <mergeCell ref="A1384:H1384"/>
    <mergeCell ref="F1385:G1385"/>
    <mergeCell ref="H1385:I1385"/>
    <mergeCell ref="J1385:L1385"/>
    <mergeCell ref="F1386:G1386"/>
    <mergeCell ref="H1386:I1386"/>
    <mergeCell ref="J1386:L1386"/>
    <mergeCell ref="F1381:G1381"/>
    <mergeCell ref="H1381:I1381"/>
    <mergeCell ref="J1381:L1381"/>
    <mergeCell ref="F1382:G1382"/>
    <mergeCell ref="H1382:I1382"/>
    <mergeCell ref="J1382:L1382"/>
    <mergeCell ref="F1377:G1377"/>
    <mergeCell ref="H1377:I1377"/>
    <mergeCell ref="J1377:L1377"/>
    <mergeCell ref="A1379:H1379"/>
    <mergeCell ref="F1380:G1380"/>
    <mergeCell ref="H1380:I1380"/>
    <mergeCell ref="J1380:L1380"/>
    <mergeCell ref="F1415:G1415"/>
    <mergeCell ref="H1415:I1415"/>
    <mergeCell ref="J1415:L1415"/>
    <mergeCell ref="A1417:H1417"/>
    <mergeCell ref="F1418:G1418"/>
    <mergeCell ref="H1418:I1418"/>
    <mergeCell ref="J1418:L1418"/>
    <mergeCell ref="A1412:H1412"/>
    <mergeCell ref="F1413:G1413"/>
    <mergeCell ref="H1413:I1413"/>
    <mergeCell ref="J1413:L1413"/>
    <mergeCell ref="F1414:G1414"/>
    <mergeCell ref="H1414:I1414"/>
    <mergeCell ref="J1414:L1414"/>
    <mergeCell ref="F1401:G1401"/>
    <mergeCell ref="H1401:I1401"/>
    <mergeCell ref="J1401:L1401"/>
    <mergeCell ref="F1402:G1402"/>
    <mergeCell ref="H1402:I1402"/>
    <mergeCell ref="J1402:L1402"/>
    <mergeCell ref="F1397:G1397"/>
    <mergeCell ref="H1397:I1397"/>
    <mergeCell ref="J1397:L1397"/>
    <mergeCell ref="A1399:H1399"/>
    <mergeCell ref="F1400:G1400"/>
    <mergeCell ref="H1400:I1400"/>
    <mergeCell ref="J1400:L1400"/>
    <mergeCell ref="F1393:G1393"/>
    <mergeCell ref="H1393:I1393"/>
    <mergeCell ref="J1393:L1393"/>
    <mergeCell ref="A1395:H1395"/>
    <mergeCell ref="F1396:G1396"/>
    <mergeCell ref="H1396:I1396"/>
    <mergeCell ref="J1396:L1396"/>
    <mergeCell ref="F1431:G1431"/>
    <mergeCell ref="H1431:I1431"/>
    <mergeCell ref="J1431:L1431"/>
    <mergeCell ref="A1433:H1433"/>
    <mergeCell ref="F1434:G1434"/>
    <mergeCell ref="H1434:I1434"/>
    <mergeCell ref="J1434:L1434"/>
    <mergeCell ref="F1427:G1427"/>
    <mergeCell ref="H1427:I1427"/>
    <mergeCell ref="J1427:L1427"/>
    <mergeCell ref="A1429:H1429"/>
    <mergeCell ref="F1430:G1430"/>
    <mergeCell ref="H1430:I1430"/>
    <mergeCell ref="J1430:L1430"/>
    <mergeCell ref="F1425:G1425"/>
    <mergeCell ref="H1425:I1425"/>
    <mergeCell ref="J1425:L1425"/>
    <mergeCell ref="F1426:G1426"/>
    <mergeCell ref="H1426:I1426"/>
    <mergeCell ref="J1426:L1426"/>
    <mergeCell ref="A1422:H1422"/>
    <mergeCell ref="F1423:G1423"/>
    <mergeCell ref="H1423:I1423"/>
    <mergeCell ref="J1423:L1423"/>
    <mergeCell ref="F1424:G1424"/>
    <mergeCell ref="H1424:I1424"/>
    <mergeCell ref="J1424:L1424"/>
    <mergeCell ref="F1419:G1419"/>
    <mergeCell ref="H1419:I1419"/>
    <mergeCell ref="J1419:L1419"/>
    <mergeCell ref="F1420:G1420"/>
    <mergeCell ref="H1420:I1420"/>
    <mergeCell ref="J1420:L1420"/>
    <mergeCell ref="F1457:G1457"/>
    <mergeCell ref="H1457:I1457"/>
    <mergeCell ref="J1457:L1457"/>
    <mergeCell ref="F1458:G1458"/>
    <mergeCell ref="H1458:I1458"/>
    <mergeCell ref="J1458:L1458"/>
    <mergeCell ref="F1453:G1453"/>
    <mergeCell ref="H1453:I1453"/>
    <mergeCell ref="J1453:L1453"/>
    <mergeCell ref="A1455:H1455"/>
    <mergeCell ref="F1456:G1456"/>
    <mergeCell ref="H1456:I1456"/>
    <mergeCell ref="J1456:L1456"/>
    <mergeCell ref="A1450:H1450"/>
    <mergeCell ref="F1451:G1451"/>
    <mergeCell ref="H1451:I1451"/>
    <mergeCell ref="J1451:L1451"/>
    <mergeCell ref="F1452:G1452"/>
    <mergeCell ref="H1452:I1452"/>
    <mergeCell ref="J1452:L1452"/>
    <mergeCell ref="F1439:G1439"/>
    <mergeCell ref="H1439:I1439"/>
    <mergeCell ref="J1439:L1439"/>
    <mergeCell ref="F1440:G1440"/>
    <mergeCell ref="H1440:I1440"/>
    <mergeCell ref="J1440:L1440"/>
    <mergeCell ref="F1435:G1435"/>
    <mergeCell ref="H1435:I1435"/>
    <mergeCell ref="J1435:L1435"/>
    <mergeCell ref="A1437:H1437"/>
    <mergeCell ref="F1438:G1438"/>
    <mergeCell ref="H1438:I1438"/>
    <mergeCell ref="J1438:L1438"/>
    <mergeCell ref="F1473:G1473"/>
    <mergeCell ref="H1473:I1473"/>
    <mergeCell ref="J1473:L1473"/>
    <mergeCell ref="A1475:H1475"/>
    <mergeCell ref="F1476:G1476"/>
    <mergeCell ref="H1476:I1476"/>
    <mergeCell ref="J1476:L1476"/>
    <mergeCell ref="F1469:G1469"/>
    <mergeCell ref="H1469:I1469"/>
    <mergeCell ref="J1469:L1469"/>
    <mergeCell ref="A1471:H1471"/>
    <mergeCell ref="F1472:G1472"/>
    <mergeCell ref="H1472:I1472"/>
    <mergeCell ref="J1472:L1472"/>
    <mergeCell ref="F1465:G1465"/>
    <mergeCell ref="H1465:I1465"/>
    <mergeCell ref="J1465:L1465"/>
    <mergeCell ref="A1467:H1467"/>
    <mergeCell ref="F1468:G1468"/>
    <mergeCell ref="H1468:I1468"/>
    <mergeCell ref="J1468:L1468"/>
    <mergeCell ref="F1463:G1463"/>
    <mergeCell ref="H1463:I1463"/>
    <mergeCell ref="J1463:L1463"/>
    <mergeCell ref="F1464:G1464"/>
    <mergeCell ref="H1464:I1464"/>
    <mergeCell ref="J1464:L1464"/>
    <mergeCell ref="A1460:H1460"/>
    <mergeCell ref="F1461:G1461"/>
    <mergeCell ref="H1461:I1461"/>
    <mergeCell ref="J1461:L1461"/>
    <mergeCell ref="F1462:G1462"/>
    <mergeCell ref="H1462:I1462"/>
    <mergeCell ref="J1462:L1462"/>
    <mergeCell ref="A1498:H1498"/>
    <mergeCell ref="F1499:G1499"/>
    <mergeCell ref="H1499:I1499"/>
    <mergeCell ref="J1499:L1499"/>
    <mergeCell ref="F1500:G1500"/>
    <mergeCell ref="H1500:I1500"/>
    <mergeCell ref="J1500:L1500"/>
    <mergeCell ref="F1495:G1495"/>
    <mergeCell ref="H1495:I1495"/>
    <mergeCell ref="J1495:L1495"/>
    <mergeCell ref="F1496:G1496"/>
    <mergeCell ref="H1496:I1496"/>
    <mergeCell ref="J1496:L1496"/>
    <mergeCell ref="F1491:G1491"/>
    <mergeCell ref="H1491:I1491"/>
    <mergeCell ref="J1491:L1491"/>
    <mergeCell ref="A1493:H1493"/>
    <mergeCell ref="F1494:G1494"/>
    <mergeCell ref="H1494:I1494"/>
    <mergeCell ref="J1494:L1494"/>
    <mergeCell ref="A1488:H1488"/>
    <mergeCell ref="F1489:G1489"/>
    <mergeCell ref="H1489:I1489"/>
    <mergeCell ref="J1489:L1489"/>
    <mergeCell ref="F1490:G1490"/>
    <mergeCell ref="H1490:I1490"/>
    <mergeCell ref="J1490:L1490"/>
    <mergeCell ref="F1477:G1477"/>
    <mergeCell ref="H1477:I1477"/>
    <mergeCell ref="J1477:L1477"/>
    <mergeCell ref="F1478:G1478"/>
    <mergeCell ref="H1478:I1478"/>
    <mergeCell ref="J1478:L1478"/>
    <mergeCell ref="F1515:G1515"/>
    <mergeCell ref="H1515:I1515"/>
    <mergeCell ref="J1515:L1515"/>
    <mergeCell ref="F1516:G1516"/>
    <mergeCell ref="H1516:I1516"/>
    <mergeCell ref="J1516:L1516"/>
    <mergeCell ref="F1511:G1511"/>
    <mergeCell ref="H1511:I1511"/>
    <mergeCell ref="J1511:L1511"/>
    <mergeCell ref="A1513:H1513"/>
    <mergeCell ref="F1514:G1514"/>
    <mergeCell ref="H1514:I1514"/>
    <mergeCell ref="J1514:L1514"/>
    <mergeCell ref="F1507:G1507"/>
    <mergeCell ref="H1507:I1507"/>
    <mergeCell ref="J1507:L1507"/>
    <mergeCell ref="A1509:H1509"/>
    <mergeCell ref="F1510:G1510"/>
    <mergeCell ref="H1510:I1510"/>
    <mergeCell ref="J1510:L1510"/>
    <mergeCell ref="F1503:G1503"/>
    <mergeCell ref="H1503:I1503"/>
    <mergeCell ref="J1503:L1503"/>
    <mergeCell ref="A1505:H1505"/>
    <mergeCell ref="F1506:G1506"/>
    <mergeCell ref="H1506:I1506"/>
    <mergeCell ref="J1506:L1506"/>
    <mergeCell ref="F1501:G1501"/>
    <mergeCell ref="H1501:I1501"/>
    <mergeCell ref="J1501:L1501"/>
    <mergeCell ref="F1502:G1502"/>
    <mergeCell ref="H1502:I1502"/>
    <mergeCell ref="J1502:L1502"/>
    <mergeCell ref="F1539:G1539"/>
    <mergeCell ref="H1539:I1539"/>
    <mergeCell ref="J1539:L1539"/>
    <mergeCell ref="F1540:G1540"/>
    <mergeCell ref="H1540:I1540"/>
    <mergeCell ref="J1540:L1540"/>
    <mergeCell ref="A1536:H1536"/>
    <mergeCell ref="F1537:G1537"/>
    <mergeCell ref="H1537:I1537"/>
    <mergeCell ref="J1537:L1537"/>
    <mergeCell ref="F1538:G1538"/>
    <mergeCell ref="H1538:I1538"/>
    <mergeCell ref="J1538:L1538"/>
    <mergeCell ref="F1533:G1533"/>
    <mergeCell ref="H1533:I1533"/>
    <mergeCell ref="J1533:L1533"/>
    <mergeCell ref="F1534:G1534"/>
    <mergeCell ref="H1534:I1534"/>
    <mergeCell ref="J1534:L1534"/>
    <mergeCell ref="F1529:G1529"/>
    <mergeCell ref="H1529:I1529"/>
    <mergeCell ref="J1529:L1529"/>
    <mergeCell ref="A1531:H1531"/>
    <mergeCell ref="F1532:G1532"/>
    <mergeCell ref="H1532:I1532"/>
    <mergeCell ref="J1532:L1532"/>
    <mergeCell ref="A1526:H1526"/>
    <mergeCell ref="F1527:G1527"/>
    <mergeCell ref="H1527:I1527"/>
    <mergeCell ref="J1527:L1527"/>
    <mergeCell ref="F1528:G1528"/>
    <mergeCell ref="H1528:I1528"/>
    <mergeCell ref="J1528:L1528"/>
    <mergeCell ref="A1564:H1564"/>
    <mergeCell ref="F1565:G1565"/>
    <mergeCell ref="H1565:I1565"/>
    <mergeCell ref="J1565:L1565"/>
    <mergeCell ref="F1566:G1566"/>
    <mergeCell ref="H1566:I1566"/>
    <mergeCell ref="J1566:L1566"/>
    <mergeCell ref="F1553:G1553"/>
    <mergeCell ref="H1553:I1553"/>
    <mergeCell ref="J1553:L1553"/>
    <mergeCell ref="F1554:G1554"/>
    <mergeCell ref="H1554:I1554"/>
    <mergeCell ref="J1554:L1554"/>
    <mergeCell ref="F1549:G1549"/>
    <mergeCell ref="H1549:I1549"/>
    <mergeCell ref="J1549:L1549"/>
    <mergeCell ref="A1551:H1551"/>
    <mergeCell ref="F1552:G1552"/>
    <mergeCell ref="H1552:I1552"/>
    <mergeCell ref="J1552:L1552"/>
    <mergeCell ref="F1545:G1545"/>
    <mergeCell ref="H1545:I1545"/>
    <mergeCell ref="J1545:L1545"/>
    <mergeCell ref="A1547:H1547"/>
    <mergeCell ref="F1548:G1548"/>
    <mergeCell ref="H1548:I1548"/>
    <mergeCell ref="J1548:L1548"/>
    <mergeCell ref="F1541:G1541"/>
    <mergeCell ref="H1541:I1541"/>
    <mergeCell ref="J1541:L1541"/>
    <mergeCell ref="A1543:H1543"/>
    <mergeCell ref="F1544:G1544"/>
    <mergeCell ref="H1544:I1544"/>
    <mergeCell ref="J1544:L1544"/>
    <mergeCell ref="F1579:G1579"/>
    <mergeCell ref="H1579:I1579"/>
    <mergeCell ref="J1579:L1579"/>
    <mergeCell ref="A1581:H1581"/>
    <mergeCell ref="F1582:G1582"/>
    <mergeCell ref="H1582:I1582"/>
    <mergeCell ref="J1582:L1582"/>
    <mergeCell ref="F1577:G1577"/>
    <mergeCell ref="H1577:I1577"/>
    <mergeCell ref="J1577:L1577"/>
    <mergeCell ref="F1578:G1578"/>
    <mergeCell ref="H1578:I1578"/>
    <mergeCell ref="J1578:L1578"/>
    <mergeCell ref="A1574:H1574"/>
    <mergeCell ref="F1575:G1575"/>
    <mergeCell ref="H1575:I1575"/>
    <mergeCell ref="J1575:L1575"/>
    <mergeCell ref="F1576:G1576"/>
    <mergeCell ref="H1576:I1576"/>
    <mergeCell ref="J1576:L1576"/>
    <mergeCell ref="F1571:G1571"/>
    <mergeCell ref="H1571:I1571"/>
    <mergeCell ref="J1571:L1571"/>
    <mergeCell ref="F1572:G1572"/>
    <mergeCell ref="H1572:I1572"/>
    <mergeCell ref="J1572:L1572"/>
    <mergeCell ref="F1567:G1567"/>
    <mergeCell ref="H1567:I1567"/>
    <mergeCell ref="J1567:L1567"/>
    <mergeCell ref="A1569:H1569"/>
    <mergeCell ref="F1570:G1570"/>
    <mergeCell ref="H1570:I1570"/>
    <mergeCell ref="J1570:L1570"/>
    <mergeCell ref="F1605:G1605"/>
    <mergeCell ref="H1605:I1605"/>
    <mergeCell ref="J1605:L1605"/>
    <mergeCell ref="A1607:H1607"/>
    <mergeCell ref="F1608:G1608"/>
    <mergeCell ref="H1608:I1608"/>
    <mergeCell ref="J1608:L1608"/>
    <mergeCell ref="A1602:H1602"/>
    <mergeCell ref="F1603:G1603"/>
    <mergeCell ref="H1603:I1603"/>
    <mergeCell ref="J1603:L1603"/>
    <mergeCell ref="F1604:G1604"/>
    <mergeCell ref="H1604:I1604"/>
    <mergeCell ref="J1604:L1604"/>
    <mergeCell ref="F1591:G1591"/>
    <mergeCell ref="H1591:I1591"/>
    <mergeCell ref="J1591:L1591"/>
    <mergeCell ref="F1592:G1592"/>
    <mergeCell ref="H1592:I1592"/>
    <mergeCell ref="J1592:L1592"/>
    <mergeCell ref="F1587:G1587"/>
    <mergeCell ref="H1587:I1587"/>
    <mergeCell ref="J1587:L1587"/>
    <mergeCell ref="A1589:H1589"/>
    <mergeCell ref="F1590:G1590"/>
    <mergeCell ref="H1590:I1590"/>
    <mergeCell ref="J1590:L1590"/>
    <mergeCell ref="F1583:G1583"/>
    <mergeCell ref="H1583:I1583"/>
    <mergeCell ref="J1583:L1583"/>
    <mergeCell ref="A1585:H1585"/>
    <mergeCell ref="F1586:G1586"/>
    <mergeCell ref="H1586:I1586"/>
    <mergeCell ref="J1586:L1586"/>
    <mergeCell ref="A1622:H1622"/>
    <mergeCell ref="F1623:G1623"/>
    <mergeCell ref="H1623:I1623"/>
    <mergeCell ref="J1623:L1623"/>
    <mergeCell ref="F1624:G1624"/>
    <mergeCell ref="H1624:I1624"/>
    <mergeCell ref="J1624:L1624"/>
    <mergeCell ref="A1618:H1618"/>
    <mergeCell ref="F1619:G1619"/>
    <mergeCell ref="H1619:I1619"/>
    <mergeCell ref="J1619:L1619"/>
    <mergeCell ref="F1620:G1620"/>
    <mergeCell ref="H1620:I1620"/>
    <mergeCell ref="J1620:L1620"/>
    <mergeCell ref="F1615:G1615"/>
    <mergeCell ref="H1615:I1615"/>
    <mergeCell ref="J1615:L1615"/>
    <mergeCell ref="F1616:G1616"/>
    <mergeCell ref="H1616:I1616"/>
    <mergeCell ref="J1616:L1616"/>
    <mergeCell ref="A1612:H1612"/>
    <mergeCell ref="F1613:G1613"/>
    <mergeCell ref="H1613:I1613"/>
    <mergeCell ref="J1613:L1613"/>
    <mergeCell ref="F1614:G1614"/>
    <mergeCell ref="H1614:I1614"/>
    <mergeCell ref="J1614:L1614"/>
    <mergeCell ref="F1609:G1609"/>
    <mergeCell ref="H1609:I1609"/>
    <mergeCell ref="J1609:L1609"/>
    <mergeCell ref="F1610:G1610"/>
    <mergeCell ref="H1610:I1610"/>
    <mergeCell ref="J1610:L1610"/>
    <mergeCell ref="F1647:G1647"/>
    <mergeCell ref="H1647:I1647"/>
    <mergeCell ref="J1647:L1647"/>
    <mergeCell ref="A1649:H1649"/>
    <mergeCell ref="F1650:G1650"/>
    <mergeCell ref="H1650:I1650"/>
    <mergeCell ref="J1650:L1650"/>
    <mergeCell ref="A1644:H1644"/>
    <mergeCell ref="F1645:G1645"/>
    <mergeCell ref="H1645:I1645"/>
    <mergeCell ref="J1645:L1645"/>
    <mergeCell ref="F1646:G1646"/>
    <mergeCell ref="H1646:I1646"/>
    <mergeCell ref="J1646:L1646"/>
    <mergeCell ref="F1641:G1641"/>
    <mergeCell ref="H1641:I1641"/>
    <mergeCell ref="J1641:L1641"/>
    <mergeCell ref="F1642:G1642"/>
    <mergeCell ref="H1642:I1642"/>
    <mergeCell ref="J1642:L1642"/>
    <mergeCell ref="F1629:G1629"/>
    <mergeCell ref="H1629:I1629"/>
    <mergeCell ref="J1629:L1629"/>
    <mergeCell ref="A1639:H1639"/>
    <mergeCell ref="F1640:G1640"/>
    <mergeCell ref="H1640:I1640"/>
    <mergeCell ref="J1640:L1640"/>
    <mergeCell ref="A1626:H1626"/>
    <mergeCell ref="F1627:G1627"/>
    <mergeCell ref="H1627:I1627"/>
    <mergeCell ref="J1627:L1627"/>
    <mergeCell ref="F1628:G1628"/>
    <mergeCell ref="H1628:I1628"/>
    <mergeCell ref="J1628:L1628"/>
    <mergeCell ref="A1664:H1664"/>
    <mergeCell ref="F1665:G1665"/>
    <mergeCell ref="H1665:I1665"/>
    <mergeCell ref="J1665:L1665"/>
    <mergeCell ref="F1666:G1666"/>
    <mergeCell ref="H1666:I1666"/>
    <mergeCell ref="J1666:L1666"/>
    <mergeCell ref="A1660:H1660"/>
    <mergeCell ref="F1661:G1661"/>
    <mergeCell ref="H1661:I1661"/>
    <mergeCell ref="J1661:L1661"/>
    <mergeCell ref="F1662:G1662"/>
    <mergeCell ref="H1662:I1662"/>
    <mergeCell ref="J1662:L1662"/>
    <mergeCell ref="A1656:H1656"/>
    <mergeCell ref="F1657:G1657"/>
    <mergeCell ref="H1657:I1657"/>
    <mergeCell ref="J1657:L1657"/>
    <mergeCell ref="F1658:G1658"/>
    <mergeCell ref="H1658:I1658"/>
    <mergeCell ref="J1658:L1658"/>
    <mergeCell ref="F1653:G1653"/>
    <mergeCell ref="H1653:I1653"/>
    <mergeCell ref="J1653:L1653"/>
    <mergeCell ref="F1654:G1654"/>
    <mergeCell ref="H1654:I1654"/>
    <mergeCell ref="J1654:L1654"/>
    <mergeCell ref="F1651:G1651"/>
    <mergeCell ref="H1651:I1651"/>
    <mergeCell ref="J1651:L1651"/>
    <mergeCell ref="F1652:G1652"/>
    <mergeCell ref="H1652:I1652"/>
    <mergeCell ref="J1652:L1652"/>
    <mergeCell ref="F1689:G1689"/>
    <mergeCell ref="H1689:I1689"/>
    <mergeCell ref="J1689:L1689"/>
    <mergeCell ref="F1690:G1690"/>
    <mergeCell ref="H1690:I1690"/>
    <mergeCell ref="J1690:L1690"/>
    <mergeCell ref="F1685:G1685"/>
    <mergeCell ref="H1685:I1685"/>
    <mergeCell ref="J1685:L1685"/>
    <mergeCell ref="A1687:H1687"/>
    <mergeCell ref="F1688:G1688"/>
    <mergeCell ref="H1688:I1688"/>
    <mergeCell ref="J1688:L1688"/>
    <mergeCell ref="A1682:H1682"/>
    <mergeCell ref="F1683:G1683"/>
    <mergeCell ref="H1683:I1683"/>
    <mergeCell ref="J1683:L1683"/>
    <mergeCell ref="F1684:G1684"/>
    <mergeCell ref="H1684:I1684"/>
    <mergeCell ref="J1684:L1684"/>
    <mergeCell ref="J1678:L1678"/>
    <mergeCell ref="F1679:G1679"/>
    <mergeCell ref="H1679:I1679"/>
    <mergeCell ref="J1679:L1679"/>
    <mergeCell ref="F1680:G1680"/>
    <mergeCell ref="H1680:I1680"/>
    <mergeCell ref="J1680:L1680"/>
    <mergeCell ref="A1715:H1715"/>
    <mergeCell ref="F1716:G1716"/>
    <mergeCell ref="H1716:I1716"/>
    <mergeCell ref="J1716:L1716"/>
    <mergeCell ref="F1667:G1667"/>
    <mergeCell ref="H1667:I1667"/>
    <mergeCell ref="J1667:L1667"/>
    <mergeCell ref="A1677:H1677"/>
    <mergeCell ref="F1678:G1678"/>
    <mergeCell ref="H1678:I1678"/>
    <mergeCell ref="F1704:G1704"/>
    <mergeCell ref="H1704:I1704"/>
    <mergeCell ref="J1704:L1704"/>
    <mergeCell ref="F1705:G1705"/>
    <mergeCell ref="H1705:I1705"/>
    <mergeCell ref="J1705:L1705"/>
    <mergeCell ref="F1700:G1700"/>
    <mergeCell ref="H1700:I1700"/>
    <mergeCell ref="J1700:L1700"/>
    <mergeCell ref="A1702:H1702"/>
    <mergeCell ref="F1703:G1703"/>
    <mergeCell ref="H1703:I1703"/>
    <mergeCell ref="J1703:L1703"/>
    <mergeCell ref="J1695:L1695"/>
    <mergeCell ref="F1696:G1696"/>
    <mergeCell ref="H1696:I1696"/>
    <mergeCell ref="J1696:L1696"/>
    <mergeCell ref="A1698:H1698"/>
    <mergeCell ref="F1699:G1699"/>
    <mergeCell ref="H1699:I1699"/>
    <mergeCell ref="J1699:L1699"/>
    <mergeCell ref="A1732:H1732"/>
    <mergeCell ref="F1691:G1691"/>
    <mergeCell ref="H1691:I1691"/>
    <mergeCell ref="J1691:L1691"/>
    <mergeCell ref="F1692:G1692"/>
    <mergeCell ref="H1692:I1692"/>
    <mergeCell ref="J1692:L1692"/>
    <mergeCell ref="A1694:H1694"/>
    <mergeCell ref="F1695:G1695"/>
    <mergeCell ref="H1695:I1695"/>
    <mergeCell ref="F1729:G1729"/>
    <mergeCell ref="H1729:I1729"/>
    <mergeCell ref="J1729:L1729"/>
    <mergeCell ref="F1730:G1730"/>
    <mergeCell ref="H1730:I1730"/>
    <mergeCell ref="J1730:L1730"/>
    <mergeCell ref="F1727:G1727"/>
    <mergeCell ref="H1727:I1727"/>
    <mergeCell ref="J1727:L1727"/>
    <mergeCell ref="F1728:G1728"/>
    <mergeCell ref="H1728:I1728"/>
    <mergeCell ref="J1728:L1728"/>
    <mergeCell ref="F1723:G1723"/>
    <mergeCell ref="H1723:I1723"/>
    <mergeCell ref="J1723:L1723"/>
    <mergeCell ref="A1725:H1725"/>
    <mergeCell ref="F1726:G1726"/>
    <mergeCell ref="H1726:I1726"/>
    <mergeCell ref="J1726:L1726"/>
    <mergeCell ref="A1720:H1720"/>
    <mergeCell ref="F1721:G1721"/>
    <mergeCell ref="H1721:I1721"/>
    <mergeCell ref="J1721:L1721"/>
    <mergeCell ref="F1722:G1722"/>
    <mergeCell ref="H1722:I1722"/>
    <mergeCell ref="J1722:L1722"/>
    <mergeCell ref="F1717:G1717"/>
    <mergeCell ref="H1717:I1717"/>
    <mergeCell ref="J1717:L1717"/>
    <mergeCell ref="F1718:G1718"/>
    <mergeCell ref="H1718:I1718"/>
    <mergeCell ref="J1718:L1718"/>
    <mergeCell ref="F1755:G1755"/>
    <mergeCell ref="H1755:I1755"/>
    <mergeCell ref="J1755:L1755"/>
    <mergeCell ref="F1756:G1756"/>
    <mergeCell ref="H1756:I1756"/>
    <mergeCell ref="J1756:L1756"/>
    <mergeCell ref="F1743:G1743"/>
    <mergeCell ref="H1743:I1743"/>
    <mergeCell ref="J1743:L1743"/>
    <mergeCell ref="A1753:H1753"/>
    <mergeCell ref="F1754:G1754"/>
    <mergeCell ref="H1754:I1754"/>
    <mergeCell ref="J1754:L1754"/>
    <mergeCell ref="A1740:H1740"/>
    <mergeCell ref="F1741:G1741"/>
    <mergeCell ref="H1741:I1741"/>
    <mergeCell ref="J1741:L1741"/>
    <mergeCell ref="F1742:G1742"/>
    <mergeCell ref="H1742:I1742"/>
    <mergeCell ref="J1742:L1742"/>
    <mergeCell ref="A1736:H1736"/>
    <mergeCell ref="F1737:G1737"/>
    <mergeCell ref="H1737:I1737"/>
    <mergeCell ref="J1737:L1737"/>
    <mergeCell ref="F1738:G1738"/>
    <mergeCell ref="H1738:I1738"/>
    <mergeCell ref="J1738:L1738"/>
    <mergeCell ref="F1733:G1733"/>
    <mergeCell ref="H1733:I1733"/>
    <mergeCell ref="J1733:L1733"/>
    <mergeCell ref="F1734:G1734"/>
    <mergeCell ref="H1734:I1734"/>
    <mergeCell ref="J1734:L1734"/>
    <mergeCell ref="A1770:H1770"/>
    <mergeCell ref="F1771:G1771"/>
    <mergeCell ref="H1771:I1771"/>
    <mergeCell ref="J1771:L1771"/>
    <mergeCell ref="F1772:G1772"/>
    <mergeCell ref="H1772:I1772"/>
    <mergeCell ref="J1772:L1772"/>
    <mergeCell ref="F1767:G1767"/>
    <mergeCell ref="H1767:I1767"/>
    <mergeCell ref="J1767:L1767"/>
    <mergeCell ref="F1768:G1768"/>
    <mergeCell ref="H1768:I1768"/>
    <mergeCell ref="J1768:L1768"/>
    <mergeCell ref="F1765:G1765"/>
    <mergeCell ref="H1765:I1765"/>
    <mergeCell ref="J1765:L1765"/>
    <mergeCell ref="F1766:G1766"/>
    <mergeCell ref="H1766:I1766"/>
    <mergeCell ref="J1766:L1766"/>
    <mergeCell ref="F1761:G1761"/>
    <mergeCell ref="H1761:I1761"/>
    <mergeCell ref="J1761:L1761"/>
    <mergeCell ref="A1763:H1763"/>
    <mergeCell ref="F1764:G1764"/>
    <mergeCell ref="H1764:I1764"/>
    <mergeCell ref="J1764:L1764"/>
    <mergeCell ref="A1758:H1758"/>
    <mergeCell ref="F1759:G1759"/>
    <mergeCell ref="H1759:I1759"/>
    <mergeCell ref="J1759:L1759"/>
    <mergeCell ref="F1760:G1760"/>
    <mergeCell ref="H1760:I1760"/>
    <mergeCell ref="J1760:L1760"/>
    <mergeCell ref="A1796:H1796"/>
    <mergeCell ref="F1797:G1797"/>
    <mergeCell ref="H1797:I1797"/>
    <mergeCell ref="J1797:L1797"/>
    <mergeCell ref="F1798:G1798"/>
    <mergeCell ref="H1798:I1798"/>
    <mergeCell ref="J1798:L1798"/>
    <mergeCell ref="F1793:G1793"/>
    <mergeCell ref="H1793:I1793"/>
    <mergeCell ref="J1793:L1793"/>
    <mergeCell ref="F1794:G1794"/>
    <mergeCell ref="H1794:I1794"/>
    <mergeCell ref="J1794:L1794"/>
    <mergeCell ref="F1781:G1781"/>
    <mergeCell ref="H1781:I1781"/>
    <mergeCell ref="J1781:L1781"/>
    <mergeCell ref="A1791:H1791"/>
    <mergeCell ref="F1792:G1792"/>
    <mergeCell ref="H1792:I1792"/>
    <mergeCell ref="J1792:L1792"/>
    <mergeCell ref="A1778:H1778"/>
    <mergeCell ref="F1779:G1779"/>
    <mergeCell ref="H1779:I1779"/>
    <mergeCell ref="J1779:L1779"/>
    <mergeCell ref="F1780:G1780"/>
    <mergeCell ref="H1780:I1780"/>
    <mergeCell ref="J1780:L1780"/>
    <mergeCell ref="A1774:H1774"/>
    <mergeCell ref="F1775:G1775"/>
    <mergeCell ref="H1775:I1775"/>
    <mergeCell ref="J1775:L1775"/>
    <mergeCell ref="F1776:G1776"/>
    <mergeCell ref="H1776:I1776"/>
    <mergeCell ref="J1776:L1776"/>
    <mergeCell ref="A1812:H1812"/>
    <mergeCell ref="F1813:G1813"/>
    <mergeCell ref="H1813:I1813"/>
    <mergeCell ref="J1813:L1813"/>
    <mergeCell ref="F1814:G1814"/>
    <mergeCell ref="H1814:I1814"/>
    <mergeCell ref="J1814:L1814"/>
    <mergeCell ref="A1808:H1808"/>
    <mergeCell ref="F1809:G1809"/>
    <mergeCell ref="H1809:I1809"/>
    <mergeCell ref="J1809:L1809"/>
    <mergeCell ref="F1810:G1810"/>
    <mergeCell ref="H1810:I1810"/>
    <mergeCell ref="J1810:L1810"/>
    <mergeCell ref="F1805:G1805"/>
    <mergeCell ref="H1805:I1805"/>
    <mergeCell ref="J1805:L1805"/>
    <mergeCell ref="F1806:G1806"/>
    <mergeCell ref="H1806:I1806"/>
    <mergeCell ref="J1806:L1806"/>
    <mergeCell ref="F1803:G1803"/>
    <mergeCell ref="H1803:I1803"/>
    <mergeCell ref="J1803:L1803"/>
    <mergeCell ref="F1804:G1804"/>
    <mergeCell ref="H1804:I1804"/>
    <mergeCell ref="J1804:L1804"/>
    <mergeCell ref="F1799:G1799"/>
    <mergeCell ref="H1799:I1799"/>
    <mergeCell ref="J1799:L1799"/>
    <mergeCell ref="A1801:H1801"/>
    <mergeCell ref="F1802:G1802"/>
    <mergeCell ref="H1802:I1802"/>
    <mergeCell ref="J1802:L1802"/>
    <mergeCell ref="F1837:G1837"/>
    <mergeCell ref="H1837:I1837"/>
    <mergeCell ref="J1837:L1837"/>
    <mergeCell ref="A1839:H1839"/>
    <mergeCell ref="F1840:G1840"/>
    <mergeCell ref="H1840:I1840"/>
    <mergeCell ref="J1840:L1840"/>
    <mergeCell ref="A1834:H1834"/>
    <mergeCell ref="F1835:G1835"/>
    <mergeCell ref="H1835:I1835"/>
    <mergeCell ref="J1835:L1835"/>
    <mergeCell ref="F1836:G1836"/>
    <mergeCell ref="H1836:I1836"/>
    <mergeCell ref="J1836:L1836"/>
    <mergeCell ref="F1831:G1831"/>
    <mergeCell ref="H1831:I1831"/>
    <mergeCell ref="J1831:L1831"/>
    <mergeCell ref="F1832:G1832"/>
    <mergeCell ref="H1832:I1832"/>
    <mergeCell ref="J1832:L1832"/>
    <mergeCell ref="F1819:G1819"/>
    <mergeCell ref="H1819:I1819"/>
    <mergeCell ref="J1819:L1819"/>
    <mergeCell ref="A1829:H1829"/>
    <mergeCell ref="F1830:G1830"/>
    <mergeCell ref="H1830:I1830"/>
    <mergeCell ref="J1830:L1830"/>
    <mergeCell ref="A1816:H1816"/>
    <mergeCell ref="F1817:G1817"/>
    <mergeCell ref="H1817:I1817"/>
    <mergeCell ref="J1817:L1817"/>
    <mergeCell ref="F1818:G1818"/>
    <mergeCell ref="H1818:I1818"/>
    <mergeCell ref="J1818:L1818"/>
    <mergeCell ref="A1854:H1854"/>
    <mergeCell ref="F1855:G1855"/>
    <mergeCell ref="H1855:I1855"/>
    <mergeCell ref="J1855:L1855"/>
    <mergeCell ref="F1856:G1856"/>
    <mergeCell ref="H1856:I1856"/>
    <mergeCell ref="J1856:L1856"/>
    <mergeCell ref="A1850:H1850"/>
    <mergeCell ref="F1851:G1851"/>
    <mergeCell ref="H1851:I1851"/>
    <mergeCell ref="J1851:L1851"/>
    <mergeCell ref="F1852:G1852"/>
    <mergeCell ref="H1852:I1852"/>
    <mergeCell ref="J1852:L1852"/>
    <mergeCell ref="A1846:H1846"/>
    <mergeCell ref="F1847:G1847"/>
    <mergeCell ref="H1847:I1847"/>
    <mergeCell ref="J1847:L1847"/>
    <mergeCell ref="F1848:G1848"/>
    <mergeCell ref="H1848:I1848"/>
    <mergeCell ref="J1848:L1848"/>
    <mergeCell ref="F1843:G1843"/>
    <mergeCell ref="H1843:I1843"/>
    <mergeCell ref="J1843:L1843"/>
    <mergeCell ref="F1844:G1844"/>
    <mergeCell ref="H1844:I1844"/>
    <mergeCell ref="J1844:L1844"/>
    <mergeCell ref="F1841:G1841"/>
    <mergeCell ref="H1841:I1841"/>
    <mergeCell ref="J1841:L1841"/>
    <mergeCell ref="F1842:G1842"/>
    <mergeCell ref="H1842:I1842"/>
    <mergeCell ref="J1842:L1842"/>
    <mergeCell ref="F1879:G1879"/>
    <mergeCell ref="H1879:I1879"/>
    <mergeCell ref="J1879:L1879"/>
    <mergeCell ref="F1880:G1880"/>
    <mergeCell ref="H1880:I1880"/>
    <mergeCell ref="J1880:L1880"/>
    <mergeCell ref="F1875:G1875"/>
    <mergeCell ref="H1875:I1875"/>
    <mergeCell ref="J1875:L1875"/>
    <mergeCell ref="A1877:H1877"/>
    <mergeCell ref="F1878:G1878"/>
    <mergeCell ref="H1878:I1878"/>
    <mergeCell ref="J1878:L1878"/>
    <mergeCell ref="A1872:H1872"/>
    <mergeCell ref="F1873:G1873"/>
    <mergeCell ref="H1873:I1873"/>
    <mergeCell ref="J1873:L1873"/>
    <mergeCell ref="F1874:G1874"/>
    <mergeCell ref="H1874:I1874"/>
    <mergeCell ref="J1874:L1874"/>
    <mergeCell ref="J1868:L1868"/>
    <mergeCell ref="F1869:G1869"/>
    <mergeCell ref="H1869:I1869"/>
    <mergeCell ref="J1869:L1869"/>
    <mergeCell ref="F1870:G1870"/>
    <mergeCell ref="H1870:I1870"/>
    <mergeCell ref="J1870:L1870"/>
    <mergeCell ref="A1905:H1905"/>
    <mergeCell ref="F1906:G1906"/>
    <mergeCell ref="H1906:I1906"/>
    <mergeCell ref="J1906:L1906"/>
    <mergeCell ref="F1857:G1857"/>
    <mergeCell ref="H1857:I1857"/>
    <mergeCell ref="J1857:L1857"/>
    <mergeCell ref="A1867:H1867"/>
    <mergeCell ref="F1868:G1868"/>
    <mergeCell ref="H1868:I1868"/>
    <mergeCell ref="F1894:G1894"/>
    <mergeCell ref="H1894:I1894"/>
    <mergeCell ref="J1894:L1894"/>
    <mergeCell ref="F1895:G1895"/>
    <mergeCell ref="H1895:I1895"/>
    <mergeCell ref="J1895:L1895"/>
    <mergeCell ref="F1890:G1890"/>
    <mergeCell ref="H1890:I1890"/>
    <mergeCell ref="J1890:L1890"/>
    <mergeCell ref="A1892:H1892"/>
    <mergeCell ref="F1893:G1893"/>
    <mergeCell ref="H1893:I1893"/>
    <mergeCell ref="J1893:L1893"/>
    <mergeCell ref="J1885:L1885"/>
    <mergeCell ref="F1886:G1886"/>
    <mergeCell ref="H1886:I1886"/>
    <mergeCell ref="J1886:L1886"/>
    <mergeCell ref="A1888:H1888"/>
    <mergeCell ref="F1889:G1889"/>
    <mergeCell ref="H1889:I1889"/>
    <mergeCell ref="J1889:L1889"/>
    <mergeCell ref="A1922:H1922"/>
    <mergeCell ref="F1881:G1881"/>
    <mergeCell ref="H1881:I1881"/>
    <mergeCell ref="J1881:L1881"/>
    <mergeCell ref="F1882:G1882"/>
    <mergeCell ref="H1882:I1882"/>
    <mergeCell ref="J1882:L1882"/>
    <mergeCell ref="A1884:H1884"/>
    <mergeCell ref="F1885:G1885"/>
    <mergeCell ref="H1885:I1885"/>
    <mergeCell ref="F1919:G1919"/>
    <mergeCell ref="H1919:I1919"/>
    <mergeCell ref="J1919:L1919"/>
    <mergeCell ref="F1920:G1920"/>
    <mergeCell ref="H1920:I1920"/>
    <mergeCell ref="J1920:L1920"/>
    <mergeCell ref="F1917:G1917"/>
    <mergeCell ref="H1917:I1917"/>
    <mergeCell ref="J1917:L1917"/>
    <mergeCell ref="F1918:G1918"/>
    <mergeCell ref="H1918:I1918"/>
    <mergeCell ref="J1918:L1918"/>
    <mergeCell ref="F1913:G1913"/>
    <mergeCell ref="H1913:I1913"/>
    <mergeCell ref="J1913:L1913"/>
    <mergeCell ref="A1915:H1915"/>
    <mergeCell ref="F1916:G1916"/>
    <mergeCell ref="H1916:I1916"/>
    <mergeCell ref="J1916:L1916"/>
    <mergeCell ref="A1910:H1910"/>
    <mergeCell ref="F1911:G1911"/>
    <mergeCell ref="H1911:I1911"/>
    <mergeCell ref="J1911:L1911"/>
    <mergeCell ref="F1912:G1912"/>
    <mergeCell ref="H1912:I1912"/>
    <mergeCell ref="J1912:L1912"/>
    <mergeCell ref="F1907:G1907"/>
    <mergeCell ref="H1907:I1907"/>
    <mergeCell ref="J1907:L1907"/>
    <mergeCell ref="F1908:G1908"/>
    <mergeCell ref="H1908:I1908"/>
    <mergeCell ref="J1908:L1908"/>
    <mergeCell ref="F1945:G1945"/>
    <mergeCell ref="H1945:I1945"/>
    <mergeCell ref="J1945:L1945"/>
    <mergeCell ref="F1946:G1946"/>
    <mergeCell ref="H1946:I1946"/>
    <mergeCell ref="J1946:L1946"/>
    <mergeCell ref="F1933:G1933"/>
    <mergeCell ref="H1933:I1933"/>
    <mergeCell ref="J1933:L1933"/>
    <mergeCell ref="A1943:H1943"/>
    <mergeCell ref="F1944:G1944"/>
    <mergeCell ref="H1944:I1944"/>
    <mergeCell ref="J1944:L1944"/>
    <mergeCell ref="A1930:H1930"/>
    <mergeCell ref="F1931:G1931"/>
    <mergeCell ref="H1931:I1931"/>
    <mergeCell ref="J1931:L1931"/>
    <mergeCell ref="F1932:G1932"/>
    <mergeCell ref="H1932:I1932"/>
    <mergeCell ref="J1932:L1932"/>
    <mergeCell ref="A1926:H1926"/>
    <mergeCell ref="F1927:G1927"/>
    <mergeCell ref="H1927:I1927"/>
    <mergeCell ref="J1927:L1927"/>
    <mergeCell ref="F1928:G1928"/>
    <mergeCell ref="H1928:I1928"/>
    <mergeCell ref="J1928:L1928"/>
    <mergeCell ref="F1923:G1923"/>
    <mergeCell ref="H1923:I1923"/>
    <mergeCell ref="J1923:L1923"/>
    <mergeCell ref="F1924:G1924"/>
    <mergeCell ref="H1924:I1924"/>
    <mergeCell ref="J1924:L1924"/>
    <mergeCell ref="A1960:H1960"/>
    <mergeCell ref="F1961:G1961"/>
    <mergeCell ref="H1961:I1961"/>
    <mergeCell ref="J1961:L1961"/>
    <mergeCell ref="F1962:G1962"/>
    <mergeCell ref="H1962:I1962"/>
    <mergeCell ref="J1962:L1962"/>
    <mergeCell ref="F1957:G1957"/>
    <mergeCell ref="H1957:I1957"/>
    <mergeCell ref="J1957:L1957"/>
    <mergeCell ref="F1958:G1958"/>
    <mergeCell ref="H1958:I1958"/>
    <mergeCell ref="J1958:L1958"/>
    <mergeCell ref="F1955:G1955"/>
    <mergeCell ref="H1955:I1955"/>
    <mergeCell ref="J1955:L1955"/>
    <mergeCell ref="F1956:G1956"/>
    <mergeCell ref="H1956:I1956"/>
    <mergeCell ref="J1956:L1956"/>
    <mergeCell ref="F1951:G1951"/>
    <mergeCell ref="H1951:I1951"/>
    <mergeCell ref="J1951:L1951"/>
    <mergeCell ref="A1953:H1953"/>
    <mergeCell ref="F1954:G1954"/>
    <mergeCell ref="H1954:I1954"/>
    <mergeCell ref="J1954:L1954"/>
    <mergeCell ref="A1948:H1948"/>
    <mergeCell ref="F1949:G1949"/>
    <mergeCell ref="H1949:I1949"/>
    <mergeCell ref="J1949:L1949"/>
    <mergeCell ref="F1950:G1950"/>
    <mergeCell ref="H1950:I1950"/>
    <mergeCell ref="J1950:L1950"/>
    <mergeCell ref="A1986:H1986"/>
    <mergeCell ref="F1987:G1987"/>
    <mergeCell ref="H1987:I1987"/>
    <mergeCell ref="J1987:L1987"/>
    <mergeCell ref="F1988:G1988"/>
    <mergeCell ref="H1988:I1988"/>
    <mergeCell ref="J1988:L1988"/>
    <mergeCell ref="F1983:G1983"/>
    <mergeCell ref="H1983:I1983"/>
    <mergeCell ref="J1983:L1983"/>
    <mergeCell ref="F1984:G1984"/>
    <mergeCell ref="H1984:I1984"/>
    <mergeCell ref="J1984:L1984"/>
    <mergeCell ref="F1971:G1971"/>
    <mergeCell ref="H1971:I1971"/>
    <mergeCell ref="J1971:L1971"/>
    <mergeCell ref="A1981:H1981"/>
    <mergeCell ref="F1982:G1982"/>
    <mergeCell ref="H1982:I1982"/>
    <mergeCell ref="J1982:L1982"/>
    <mergeCell ref="A1968:H1968"/>
    <mergeCell ref="F1969:G1969"/>
    <mergeCell ref="H1969:I1969"/>
    <mergeCell ref="J1969:L1969"/>
    <mergeCell ref="F1970:G1970"/>
    <mergeCell ref="H1970:I1970"/>
    <mergeCell ref="J1970:L1970"/>
    <mergeCell ref="A1964:H1964"/>
    <mergeCell ref="F1965:G1965"/>
    <mergeCell ref="H1965:I1965"/>
    <mergeCell ref="J1965:L1965"/>
    <mergeCell ref="F1966:G1966"/>
    <mergeCell ref="H1966:I1966"/>
    <mergeCell ref="J1966:L1966"/>
    <mergeCell ref="A2002:H2002"/>
    <mergeCell ref="F2003:G2003"/>
    <mergeCell ref="H2003:I2003"/>
    <mergeCell ref="J2003:L2003"/>
    <mergeCell ref="F2004:G2004"/>
    <mergeCell ref="H2004:I2004"/>
    <mergeCell ref="J2004:L2004"/>
    <mergeCell ref="A1998:H1998"/>
    <mergeCell ref="F1999:G1999"/>
    <mergeCell ref="H1999:I1999"/>
    <mergeCell ref="J1999:L1999"/>
    <mergeCell ref="F2000:G2000"/>
    <mergeCell ref="H2000:I2000"/>
    <mergeCell ref="J2000:L2000"/>
    <mergeCell ref="F1995:G1995"/>
    <mergeCell ref="H1995:I1995"/>
    <mergeCell ref="J1995:L1995"/>
    <mergeCell ref="F1996:G1996"/>
    <mergeCell ref="H1996:I1996"/>
    <mergeCell ref="J1996:L1996"/>
    <mergeCell ref="F1993:G1993"/>
    <mergeCell ref="H1993:I1993"/>
    <mergeCell ref="J1993:L1993"/>
    <mergeCell ref="F1994:G1994"/>
    <mergeCell ref="H1994:I1994"/>
    <mergeCell ref="J1994:L1994"/>
    <mergeCell ref="F1989:G1989"/>
    <mergeCell ref="H1989:I1989"/>
    <mergeCell ref="J1989:L1989"/>
    <mergeCell ref="A1991:H1991"/>
    <mergeCell ref="F1992:G1992"/>
    <mergeCell ref="H1992:I1992"/>
    <mergeCell ref="J1992:L1992"/>
    <mergeCell ref="F2027:G2027"/>
    <mergeCell ref="H2027:I2027"/>
    <mergeCell ref="J2027:L2027"/>
    <mergeCell ref="A2029:H2029"/>
    <mergeCell ref="F2030:G2030"/>
    <mergeCell ref="H2030:I2030"/>
    <mergeCell ref="J2030:L2030"/>
    <mergeCell ref="A2024:H2024"/>
    <mergeCell ref="F2025:G2025"/>
    <mergeCell ref="H2025:I2025"/>
    <mergeCell ref="J2025:L2025"/>
    <mergeCell ref="F2026:G2026"/>
    <mergeCell ref="H2026:I2026"/>
    <mergeCell ref="J2026:L2026"/>
    <mergeCell ref="F2021:G2021"/>
    <mergeCell ref="H2021:I2021"/>
    <mergeCell ref="J2021:L2021"/>
    <mergeCell ref="F2022:G2022"/>
    <mergeCell ref="H2022:I2022"/>
    <mergeCell ref="J2022:L2022"/>
    <mergeCell ref="F2009:G2009"/>
    <mergeCell ref="H2009:I2009"/>
    <mergeCell ref="J2009:L2009"/>
    <mergeCell ref="A2019:H2019"/>
    <mergeCell ref="F2020:G2020"/>
    <mergeCell ref="H2020:I2020"/>
    <mergeCell ref="J2020:L2020"/>
    <mergeCell ref="A2006:H2006"/>
    <mergeCell ref="F2007:G2007"/>
    <mergeCell ref="H2007:I2007"/>
    <mergeCell ref="J2007:L2007"/>
    <mergeCell ref="F2008:G2008"/>
    <mergeCell ref="H2008:I2008"/>
    <mergeCell ref="J2008:L2008"/>
    <mergeCell ref="A2044:H2044"/>
    <mergeCell ref="F2045:G2045"/>
    <mergeCell ref="H2045:I2045"/>
    <mergeCell ref="J2045:L2045"/>
    <mergeCell ref="F2046:G2046"/>
    <mergeCell ref="H2046:I2046"/>
    <mergeCell ref="J2046:L2046"/>
    <mergeCell ref="A2040:H2040"/>
    <mergeCell ref="F2041:G2041"/>
    <mergeCell ref="H2041:I2041"/>
    <mergeCell ref="J2041:L2041"/>
    <mergeCell ref="F2042:G2042"/>
    <mergeCell ref="H2042:I2042"/>
    <mergeCell ref="J2042:L2042"/>
    <mergeCell ref="A2036:H2036"/>
    <mergeCell ref="F2037:G2037"/>
    <mergeCell ref="H2037:I2037"/>
    <mergeCell ref="J2037:L2037"/>
    <mergeCell ref="F2038:G2038"/>
    <mergeCell ref="H2038:I2038"/>
    <mergeCell ref="J2038:L2038"/>
    <mergeCell ref="F2033:G2033"/>
    <mergeCell ref="H2033:I2033"/>
    <mergeCell ref="J2033:L2033"/>
    <mergeCell ref="F2034:G2034"/>
    <mergeCell ref="H2034:I2034"/>
    <mergeCell ref="J2034:L2034"/>
    <mergeCell ref="F2031:G2031"/>
    <mergeCell ref="H2031:I2031"/>
    <mergeCell ref="J2031:L2031"/>
    <mergeCell ref="F2032:G2032"/>
    <mergeCell ref="H2032:I2032"/>
    <mergeCell ref="J2032:L2032"/>
    <mergeCell ref="F2069:G2069"/>
    <mergeCell ref="H2069:I2069"/>
    <mergeCell ref="J2069:L2069"/>
    <mergeCell ref="F2070:G2070"/>
    <mergeCell ref="H2070:I2070"/>
    <mergeCell ref="J2070:L2070"/>
    <mergeCell ref="F2065:G2065"/>
    <mergeCell ref="H2065:I2065"/>
    <mergeCell ref="J2065:L2065"/>
    <mergeCell ref="A2067:H2067"/>
    <mergeCell ref="F2068:G2068"/>
    <mergeCell ref="H2068:I2068"/>
    <mergeCell ref="J2068:L2068"/>
    <mergeCell ref="A2062:H2062"/>
    <mergeCell ref="F2063:G2063"/>
    <mergeCell ref="H2063:I2063"/>
    <mergeCell ref="J2063:L2063"/>
    <mergeCell ref="F2064:G2064"/>
    <mergeCell ref="H2064:I2064"/>
    <mergeCell ref="J2064:L2064"/>
    <mergeCell ref="J2058:L2058"/>
    <mergeCell ref="F2059:G2059"/>
    <mergeCell ref="H2059:I2059"/>
    <mergeCell ref="J2059:L2059"/>
    <mergeCell ref="F2060:G2060"/>
    <mergeCell ref="H2060:I2060"/>
    <mergeCell ref="J2060:L2060"/>
    <mergeCell ref="A2095:H2095"/>
    <mergeCell ref="F2096:G2096"/>
    <mergeCell ref="H2096:I2096"/>
    <mergeCell ref="J2096:L2096"/>
    <mergeCell ref="F2047:G2047"/>
    <mergeCell ref="H2047:I2047"/>
    <mergeCell ref="J2047:L2047"/>
    <mergeCell ref="A2057:H2057"/>
    <mergeCell ref="F2058:G2058"/>
    <mergeCell ref="H2058:I2058"/>
    <mergeCell ref="F2084:G2084"/>
    <mergeCell ref="H2084:I2084"/>
    <mergeCell ref="J2084:L2084"/>
    <mergeCell ref="F2085:G2085"/>
    <mergeCell ref="H2085:I2085"/>
    <mergeCell ref="J2085:L2085"/>
    <mergeCell ref="F2080:G2080"/>
    <mergeCell ref="H2080:I2080"/>
    <mergeCell ref="J2080:L2080"/>
    <mergeCell ref="A2082:H2082"/>
    <mergeCell ref="F2083:G2083"/>
    <mergeCell ref="H2083:I2083"/>
    <mergeCell ref="J2083:L2083"/>
    <mergeCell ref="J2075:L2075"/>
    <mergeCell ref="F2076:G2076"/>
    <mergeCell ref="H2076:I2076"/>
    <mergeCell ref="J2076:L2076"/>
    <mergeCell ref="A2078:H2078"/>
    <mergeCell ref="F2079:G2079"/>
    <mergeCell ref="H2079:I2079"/>
    <mergeCell ref="J2079:L2079"/>
    <mergeCell ref="A2112:H2112"/>
    <mergeCell ref="F2071:G2071"/>
    <mergeCell ref="H2071:I2071"/>
    <mergeCell ref="J2071:L2071"/>
    <mergeCell ref="F2072:G2072"/>
    <mergeCell ref="H2072:I2072"/>
    <mergeCell ref="J2072:L2072"/>
    <mergeCell ref="A2074:H2074"/>
    <mergeCell ref="F2075:G2075"/>
    <mergeCell ref="H2075:I2075"/>
    <mergeCell ref="F2109:G2109"/>
    <mergeCell ref="H2109:I2109"/>
    <mergeCell ref="J2109:L2109"/>
    <mergeCell ref="F2110:G2110"/>
    <mergeCell ref="H2110:I2110"/>
    <mergeCell ref="J2110:L2110"/>
    <mergeCell ref="F2107:G2107"/>
    <mergeCell ref="H2107:I2107"/>
    <mergeCell ref="J2107:L2107"/>
    <mergeCell ref="F2108:G2108"/>
    <mergeCell ref="H2108:I2108"/>
    <mergeCell ref="J2108:L2108"/>
    <mergeCell ref="F2103:G2103"/>
    <mergeCell ref="H2103:I2103"/>
    <mergeCell ref="J2103:L2103"/>
    <mergeCell ref="A2105:H2105"/>
    <mergeCell ref="F2106:G2106"/>
    <mergeCell ref="H2106:I2106"/>
    <mergeCell ref="J2106:L2106"/>
    <mergeCell ref="A2100:H2100"/>
    <mergeCell ref="F2101:G2101"/>
    <mergeCell ref="H2101:I2101"/>
    <mergeCell ref="J2101:L2101"/>
    <mergeCell ref="F2102:G2102"/>
    <mergeCell ref="H2102:I2102"/>
    <mergeCell ref="J2102:L2102"/>
    <mergeCell ref="F2097:G2097"/>
    <mergeCell ref="H2097:I2097"/>
    <mergeCell ref="J2097:L2097"/>
    <mergeCell ref="F2098:G2098"/>
    <mergeCell ref="H2098:I2098"/>
    <mergeCell ref="J2098:L2098"/>
    <mergeCell ref="F2135:G2135"/>
    <mergeCell ref="H2135:I2135"/>
    <mergeCell ref="J2135:L2135"/>
    <mergeCell ref="F2136:G2136"/>
    <mergeCell ref="H2136:I2136"/>
    <mergeCell ref="J2136:L2136"/>
    <mergeCell ref="F2123:G2123"/>
    <mergeCell ref="H2123:I2123"/>
    <mergeCell ref="J2123:L2123"/>
    <mergeCell ref="A2133:H2133"/>
    <mergeCell ref="F2134:G2134"/>
    <mergeCell ref="H2134:I2134"/>
    <mergeCell ref="J2134:L2134"/>
    <mergeCell ref="A2120:H2120"/>
    <mergeCell ref="F2121:G2121"/>
    <mergeCell ref="H2121:I2121"/>
    <mergeCell ref="J2121:L2121"/>
    <mergeCell ref="F2122:G2122"/>
    <mergeCell ref="H2122:I2122"/>
    <mergeCell ref="J2122:L2122"/>
    <mergeCell ref="A2116:H2116"/>
    <mergeCell ref="F2117:G2117"/>
    <mergeCell ref="H2117:I2117"/>
    <mergeCell ref="J2117:L2117"/>
    <mergeCell ref="F2118:G2118"/>
    <mergeCell ref="H2118:I2118"/>
    <mergeCell ref="J2118:L2118"/>
    <mergeCell ref="F2113:G2113"/>
    <mergeCell ref="H2113:I2113"/>
    <mergeCell ref="J2113:L2113"/>
    <mergeCell ref="F2114:G2114"/>
    <mergeCell ref="H2114:I2114"/>
    <mergeCell ref="J2114:L2114"/>
    <mergeCell ref="A2150:H2150"/>
    <mergeCell ref="F2151:G2151"/>
    <mergeCell ref="H2151:I2151"/>
    <mergeCell ref="J2151:L2151"/>
    <mergeCell ref="F2152:G2152"/>
    <mergeCell ref="H2152:I2152"/>
    <mergeCell ref="J2152:L2152"/>
    <mergeCell ref="F2147:G2147"/>
    <mergeCell ref="H2147:I2147"/>
    <mergeCell ref="J2147:L2147"/>
    <mergeCell ref="F2148:G2148"/>
    <mergeCell ref="H2148:I2148"/>
    <mergeCell ref="J2148:L2148"/>
    <mergeCell ref="F2145:G2145"/>
    <mergeCell ref="H2145:I2145"/>
    <mergeCell ref="J2145:L2145"/>
    <mergeCell ref="F2146:G2146"/>
    <mergeCell ref="H2146:I2146"/>
    <mergeCell ref="J2146:L2146"/>
    <mergeCell ref="F2141:G2141"/>
    <mergeCell ref="H2141:I2141"/>
    <mergeCell ref="J2141:L2141"/>
    <mergeCell ref="A2143:H2143"/>
    <mergeCell ref="F2144:G2144"/>
    <mergeCell ref="H2144:I2144"/>
    <mergeCell ref="J2144:L2144"/>
    <mergeCell ref="A2138:H2138"/>
    <mergeCell ref="F2139:G2139"/>
    <mergeCell ref="H2139:I2139"/>
    <mergeCell ref="J2139:L2139"/>
    <mergeCell ref="F2140:G2140"/>
    <mergeCell ref="H2140:I2140"/>
    <mergeCell ref="J2140:L2140"/>
    <mergeCell ref="A2176:H2176"/>
    <mergeCell ref="F2177:G2177"/>
    <mergeCell ref="H2177:I2177"/>
    <mergeCell ref="J2177:L2177"/>
    <mergeCell ref="F2178:G2178"/>
    <mergeCell ref="H2178:I2178"/>
    <mergeCell ref="J2178:L2178"/>
    <mergeCell ref="F2173:G2173"/>
    <mergeCell ref="H2173:I2173"/>
    <mergeCell ref="J2173:L2173"/>
    <mergeCell ref="F2174:G2174"/>
    <mergeCell ref="H2174:I2174"/>
    <mergeCell ref="J2174:L2174"/>
    <mergeCell ref="F2161:G2161"/>
    <mergeCell ref="H2161:I2161"/>
    <mergeCell ref="J2161:L2161"/>
    <mergeCell ref="A2171:H2171"/>
    <mergeCell ref="F2172:G2172"/>
    <mergeCell ref="H2172:I2172"/>
    <mergeCell ref="J2172:L2172"/>
    <mergeCell ref="A2158:H2158"/>
    <mergeCell ref="F2159:G2159"/>
    <mergeCell ref="H2159:I2159"/>
    <mergeCell ref="J2159:L2159"/>
    <mergeCell ref="F2160:G2160"/>
    <mergeCell ref="H2160:I2160"/>
    <mergeCell ref="J2160:L2160"/>
    <mergeCell ref="A2154:H2154"/>
    <mergeCell ref="F2155:G2155"/>
    <mergeCell ref="H2155:I2155"/>
    <mergeCell ref="J2155:L2155"/>
    <mergeCell ref="F2156:G2156"/>
    <mergeCell ref="H2156:I2156"/>
    <mergeCell ref="J2156:L2156"/>
    <mergeCell ref="F2193:G2193"/>
    <mergeCell ref="H2193:I2193"/>
    <mergeCell ref="J2193:L2193"/>
    <mergeCell ref="A2195:H2195"/>
    <mergeCell ref="F2196:G2196"/>
    <mergeCell ref="H2196:I2196"/>
    <mergeCell ref="J2196:L2196"/>
    <mergeCell ref="F2189:G2189"/>
    <mergeCell ref="H2189:I2189"/>
    <mergeCell ref="J2189:L2189"/>
    <mergeCell ref="A2191:H2191"/>
    <mergeCell ref="F2192:G2192"/>
    <mergeCell ref="H2192:I2192"/>
    <mergeCell ref="J2192:L2192"/>
    <mergeCell ref="F2185:G2185"/>
    <mergeCell ref="H2185:I2185"/>
    <mergeCell ref="J2185:L2185"/>
    <mergeCell ref="A2187:H2187"/>
    <mergeCell ref="F2188:G2188"/>
    <mergeCell ref="H2188:I2188"/>
    <mergeCell ref="J2188:L2188"/>
    <mergeCell ref="F2183:G2183"/>
    <mergeCell ref="H2183:I2183"/>
    <mergeCell ref="J2183:L2183"/>
    <mergeCell ref="F2184:G2184"/>
    <mergeCell ref="H2184:I2184"/>
    <mergeCell ref="J2184:L2184"/>
    <mergeCell ref="F2179:G2179"/>
    <mergeCell ref="H2179:I2179"/>
    <mergeCell ref="J2179:L2179"/>
    <mergeCell ref="A2181:H2181"/>
    <mergeCell ref="F2182:G2182"/>
    <mergeCell ref="H2182:I2182"/>
    <mergeCell ref="J2182:L2182"/>
    <mergeCell ref="A2218:H2218"/>
    <mergeCell ref="F2219:G2219"/>
    <mergeCell ref="H2219:I2219"/>
    <mergeCell ref="J2219:L2219"/>
    <mergeCell ref="F2220:G2220"/>
    <mergeCell ref="H2220:I2220"/>
    <mergeCell ref="J2220:L2220"/>
    <mergeCell ref="F2215:G2215"/>
    <mergeCell ref="H2215:I2215"/>
    <mergeCell ref="J2215:L2215"/>
    <mergeCell ref="F2216:G2216"/>
    <mergeCell ref="H2216:I2216"/>
    <mergeCell ref="J2216:L2216"/>
    <mergeCell ref="F2211:G2211"/>
    <mergeCell ref="H2211:I2211"/>
    <mergeCell ref="J2211:L2211"/>
    <mergeCell ref="A2213:H2213"/>
    <mergeCell ref="F2214:G2214"/>
    <mergeCell ref="H2214:I2214"/>
    <mergeCell ref="J2214:L2214"/>
    <mergeCell ref="A2208:H2208"/>
    <mergeCell ref="F2209:G2209"/>
    <mergeCell ref="H2209:I2209"/>
    <mergeCell ref="J2209:L2209"/>
    <mergeCell ref="F2210:G2210"/>
    <mergeCell ref="H2210:I2210"/>
    <mergeCell ref="J2210:L2210"/>
    <mergeCell ref="F2197:G2197"/>
    <mergeCell ref="H2197:I2197"/>
    <mergeCell ref="J2197:L2197"/>
    <mergeCell ref="F2198:G2198"/>
    <mergeCell ref="H2198:I2198"/>
    <mergeCell ref="J2198:L2198"/>
    <mergeCell ref="F2235:G2235"/>
    <mergeCell ref="H2235:I2235"/>
    <mergeCell ref="J2235:L2235"/>
    <mergeCell ref="A2245:H2245"/>
    <mergeCell ref="F2246:G2246"/>
    <mergeCell ref="H2246:I2246"/>
    <mergeCell ref="J2246:L2246"/>
    <mergeCell ref="A2232:H2232"/>
    <mergeCell ref="F2233:G2233"/>
    <mergeCell ref="H2233:I2233"/>
    <mergeCell ref="J2233:L2233"/>
    <mergeCell ref="F2234:G2234"/>
    <mergeCell ref="H2234:I2234"/>
    <mergeCell ref="J2234:L2234"/>
    <mergeCell ref="A2228:H2228"/>
    <mergeCell ref="F2229:G2229"/>
    <mergeCell ref="H2229:I2229"/>
    <mergeCell ref="J2229:L2229"/>
    <mergeCell ref="F2230:G2230"/>
    <mergeCell ref="H2230:I2230"/>
    <mergeCell ref="J2230:L2230"/>
    <mergeCell ref="A2224:H2224"/>
    <mergeCell ref="F2225:G2225"/>
    <mergeCell ref="H2225:I2225"/>
    <mergeCell ref="J2225:L2225"/>
    <mergeCell ref="F2226:G2226"/>
    <mergeCell ref="H2226:I2226"/>
    <mergeCell ref="J2226:L2226"/>
    <mergeCell ref="F2221:G2221"/>
    <mergeCell ref="H2221:I2221"/>
    <mergeCell ref="J2221:L2221"/>
    <mergeCell ref="F2222:G2222"/>
    <mergeCell ref="H2222:I2222"/>
    <mergeCell ref="J2222:L2222"/>
    <mergeCell ref="F2259:G2259"/>
    <mergeCell ref="H2259:I2259"/>
    <mergeCell ref="J2259:L2259"/>
    <mergeCell ref="A2261:H2261"/>
    <mergeCell ref="F2262:G2262"/>
    <mergeCell ref="H2262:I2262"/>
    <mergeCell ref="J2262:L2262"/>
    <mergeCell ref="F2257:G2257"/>
    <mergeCell ref="H2257:I2257"/>
    <mergeCell ref="J2257:L2257"/>
    <mergeCell ref="F2258:G2258"/>
    <mergeCell ref="H2258:I2258"/>
    <mergeCell ref="J2258:L2258"/>
    <mergeCell ref="F2253:G2253"/>
    <mergeCell ref="H2253:I2253"/>
    <mergeCell ref="J2253:L2253"/>
    <mergeCell ref="A2255:H2255"/>
    <mergeCell ref="F2256:G2256"/>
    <mergeCell ref="H2256:I2256"/>
    <mergeCell ref="J2256:L2256"/>
    <mergeCell ref="A2250:H2250"/>
    <mergeCell ref="F2251:G2251"/>
    <mergeCell ref="H2251:I2251"/>
    <mergeCell ref="J2251:L2251"/>
    <mergeCell ref="F2252:G2252"/>
    <mergeCell ref="H2252:I2252"/>
    <mergeCell ref="J2252:L2252"/>
    <mergeCell ref="F2247:G2247"/>
    <mergeCell ref="H2247:I2247"/>
    <mergeCell ref="J2247:L2247"/>
    <mergeCell ref="F2248:G2248"/>
    <mergeCell ref="H2248:I2248"/>
    <mergeCell ref="J2248:L2248"/>
    <mergeCell ref="F2285:G2285"/>
    <mergeCell ref="H2285:I2285"/>
    <mergeCell ref="J2285:L2285"/>
    <mergeCell ref="A2287:H2287"/>
    <mergeCell ref="F2288:G2288"/>
    <mergeCell ref="H2288:I2288"/>
    <mergeCell ref="J2288:L2288"/>
    <mergeCell ref="A2282:H2282"/>
    <mergeCell ref="F2283:G2283"/>
    <mergeCell ref="H2283:I2283"/>
    <mergeCell ref="J2283:L2283"/>
    <mergeCell ref="F2284:G2284"/>
    <mergeCell ref="H2284:I2284"/>
    <mergeCell ref="J2284:L2284"/>
    <mergeCell ref="F2271:G2271"/>
    <mergeCell ref="H2271:I2271"/>
    <mergeCell ref="J2271:L2271"/>
    <mergeCell ref="F2272:G2272"/>
    <mergeCell ref="H2272:I2272"/>
    <mergeCell ref="J2272:L2272"/>
    <mergeCell ref="F2267:G2267"/>
    <mergeCell ref="H2267:I2267"/>
    <mergeCell ref="J2267:L2267"/>
    <mergeCell ref="A2269:H2269"/>
    <mergeCell ref="F2270:G2270"/>
    <mergeCell ref="H2270:I2270"/>
    <mergeCell ref="J2270:L2270"/>
    <mergeCell ref="F2263:G2263"/>
    <mergeCell ref="H2263:I2263"/>
    <mergeCell ref="J2263:L2263"/>
    <mergeCell ref="A2265:H2265"/>
    <mergeCell ref="F2266:G2266"/>
    <mergeCell ref="H2266:I2266"/>
    <mergeCell ref="J2266:L2266"/>
    <mergeCell ref="A2302:H2302"/>
    <mergeCell ref="F2303:G2303"/>
    <mergeCell ref="H2303:I2303"/>
    <mergeCell ref="J2303:L2303"/>
    <mergeCell ref="F2304:G2304"/>
    <mergeCell ref="H2304:I2304"/>
    <mergeCell ref="J2304:L2304"/>
    <mergeCell ref="A2298:H2298"/>
    <mergeCell ref="F2299:G2299"/>
    <mergeCell ref="H2299:I2299"/>
    <mergeCell ref="J2299:L2299"/>
    <mergeCell ref="F2300:G2300"/>
    <mergeCell ref="H2300:I2300"/>
    <mergeCell ref="J2300:L2300"/>
    <mergeCell ref="F2295:G2295"/>
    <mergeCell ref="H2295:I2295"/>
    <mergeCell ref="J2295:L2295"/>
    <mergeCell ref="F2296:G2296"/>
    <mergeCell ref="H2296:I2296"/>
    <mergeCell ref="J2296:L2296"/>
    <mergeCell ref="A2292:H2292"/>
    <mergeCell ref="F2293:G2293"/>
    <mergeCell ref="H2293:I2293"/>
    <mergeCell ref="J2293:L2293"/>
    <mergeCell ref="F2294:G2294"/>
    <mergeCell ref="H2294:I2294"/>
    <mergeCell ref="J2294:L2294"/>
    <mergeCell ref="F2289:G2289"/>
    <mergeCell ref="H2289:I2289"/>
    <mergeCell ref="J2289:L2289"/>
    <mergeCell ref="F2290:G2290"/>
    <mergeCell ref="H2290:I2290"/>
    <mergeCell ref="J2290:L2290"/>
    <mergeCell ref="F2327:G2327"/>
    <mergeCell ref="H2327:I2327"/>
    <mergeCell ref="J2327:L2327"/>
    <mergeCell ref="A2329:H2329"/>
    <mergeCell ref="F2330:G2330"/>
    <mergeCell ref="H2330:I2330"/>
    <mergeCell ref="J2330:L2330"/>
    <mergeCell ref="A2324:H2324"/>
    <mergeCell ref="F2325:G2325"/>
    <mergeCell ref="H2325:I2325"/>
    <mergeCell ref="J2325:L2325"/>
    <mergeCell ref="F2326:G2326"/>
    <mergeCell ref="H2326:I2326"/>
    <mergeCell ref="J2326:L2326"/>
    <mergeCell ref="F2321:G2321"/>
    <mergeCell ref="H2321:I2321"/>
    <mergeCell ref="J2321:L2321"/>
    <mergeCell ref="F2322:G2322"/>
    <mergeCell ref="H2322:I2322"/>
    <mergeCell ref="J2322:L2322"/>
    <mergeCell ref="F2309:G2309"/>
    <mergeCell ref="H2309:I2309"/>
    <mergeCell ref="J2309:L2309"/>
    <mergeCell ref="A2319:H2319"/>
    <mergeCell ref="F2320:G2320"/>
    <mergeCell ref="H2320:I2320"/>
    <mergeCell ref="J2320:L2320"/>
    <mergeCell ref="A2306:H2306"/>
    <mergeCell ref="F2307:G2307"/>
    <mergeCell ref="H2307:I2307"/>
    <mergeCell ref="J2307:L2307"/>
    <mergeCell ref="F2308:G2308"/>
    <mergeCell ref="H2308:I2308"/>
    <mergeCell ref="J2308:L2308"/>
    <mergeCell ref="A2344:H2344"/>
    <mergeCell ref="F2345:G2345"/>
    <mergeCell ref="H2345:I2345"/>
    <mergeCell ref="J2345:L2345"/>
    <mergeCell ref="F2346:G2346"/>
    <mergeCell ref="H2346:I2346"/>
    <mergeCell ref="J2346:L2346"/>
    <mergeCell ref="A2340:H2340"/>
    <mergeCell ref="F2341:G2341"/>
    <mergeCell ref="H2341:I2341"/>
    <mergeCell ref="J2341:L2341"/>
    <mergeCell ref="F2342:G2342"/>
    <mergeCell ref="H2342:I2342"/>
    <mergeCell ref="J2342:L2342"/>
    <mergeCell ref="A2336:H2336"/>
    <mergeCell ref="F2337:G2337"/>
    <mergeCell ref="H2337:I2337"/>
    <mergeCell ref="J2337:L2337"/>
    <mergeCell ref="F2338:G2338"/>
    <mergeCell ref="H2338:I2338"/>
    <mergeCell ref="J2338:L2338"/>
    <mergeCell ref="F2333:G2333"/>
    <mergeCell ref="H2333:I2333"/>
    <mergeCell ref="J2333:L2333"/>
    <mergeCell ref="F2334:G2334"/>
    <mergeCell ref="H2334:I2334"/>
    <mergeCell ref="J2334:L2334"/>
    <mergeCell ref="F2331:G2331"/>
    <mergeCell ref="H2331:I2331"/>
    <mergeCell ref="J2331:L2331"/>
    <mergeCell ref="F2332:G2332"/>
    <mergeCell ref="H2332:I2332"/>
    <mergeCell ref="J2332:L2332"/>
    <mergeCell ref="F2369:G2369"/>
    <mergeCell ref="H2369:I2369"/>
    <mergeCell ref="J2369:L2369"/>
    <mergeCell ref="F2370:G2370"/>
    <mergeCell ref="H2370:I2370"/>
    <mergeCell ref="J2370:L2370"/>
    <mergeCell ref="F2365:G2365"/>
    <mergeCell ref="H2365:I2365"/>
    <mergeCell ref="J2365:L2365"/>
    <mergeCell ref="A2367:H2367"/>
    <mergeCell ref="F2368:G2368"/>
    <mergeCell ref="H2368:I2368"/>
    <mergeCell ref="J2368:L2368"/>
    <mergeCell ref="A2362:H2362"/>
    <mergeCell ref="F2363:G2363"/>
    <mergeCell ref="H2363:I2363"/>
    <mergeCell ref="J2363:L2363"/>
    <mergeCell ref="F2364:G2364"/>
    <mergeCell ref="H2364:I2364"/>
    <mergeCell ref="J2364:L2364"/>
    <mergeCell ref="F2359:G2359"/>
    <mergeCell ref="H2359:I2359"/>
    <mergeCell ref="J2359:L2359"/>
    <mergeCell ref="F2360:G2360"/>
    <mergeCell ref="H2360:I2360"/>
    <mergeCell ref="J2360:L2360"/>
    <mergeCell ref="F2347:G2347"/>
    <mergeCell ref="H2347:I2347"/>
    <mergeCell ref="J2347:L2347"/>
    <mergeCell ref="A2357:H2357"/>
    <mergeCell ref="F2358:G2358"/>
    <mergeCell ref="H2358:I2358"/>
    <mergeCell ref="J2358:L2358"/>
    <mergeCell ref="F2395:G2395"/>
    <mergeCell ref="H2395:I2395"/>
    <mergeCell ref="J2395:L2395"/>
    <mergeCell ref="F2396:G2396"/>
    <mergeCell ref="H2396:I2396"/>
    <mergeCell ref="J2396:L2396"/>
    <mergeCell ref="F2383:G2383"/>
    <mergeCell ref="H2383:I2383"/>
    <mergeCell ref="J2383:L2383"/>
    <mergeCell ref="A2393:H2393"/>
    <mergeCell ref="F2394:G2394"/>
    <mergeCell ref="H2394:I2394"/>
    <mergeCell ref="J2394:L2394"/>
    <mergeCell ref="A2380:H2380"/>
    <mergeCell ref="F2381:G2381"/>
    <mergeCell ref="H2381:I2381"/>
    <mergeCell ref="J2381:L2381"/>
    <mergeCell ref="F2382:G2382"/>
    <mergeCell ref="H2382:I2382"/>
    <mergeCell ref="J2382:L2382"/>
    <mergeCell ref="A2376:H2376"/>
    <mergeCell ref="F2377:G2377"/>
    <mergeCell ref="H2377:I2377"/>
    <mergeCell ref="J2377:L2377"/>
    <mergeCell ref="F2378:G2378"/>
    <mergeCell ref="H2378:I2378"/>
    <mergeCell ref="J2378:L2378"/>
    <mergeCell ref="A2372:H2372"/>
    <mergeCell ref="F2373:G2373"/>
    <mergeCell ref="H2373:I2373"/>
    <mergeCell ref="J2373:L2373"/>
    <mergeCell ref="F2374:G2374"/>
    <mergeCell ref="H2374:I2374"/>
    <mergeCell ref="J2374:L2374"/>
    <mergeCell ref="A2410:H2410"/>
    <mergeCell ref="F2411:G2411"/>
    <mergeCell ref="H2411:I2411"/>
    <mergeCell ref="J2411:L2411"/>
    <mergeCell ref="F2412:G2412"/>
    <mergeCell ref="H2412:I2412"/>
    <mergeCell ref="J2412:L2412"/>
    <mergeCell ref="F2407:G2407"/>
    <mergeCell ref="H2407:I2407"/>
    <mergeCell ref="J2407:L2407"/>
    <mergeCell ref="F2408:G2408"/>
    <mergeCell ref="H2408:I2408"/>
    <mergeCell ref="J2408:L2408"/>
    <mergeCell ref="F2405:G2405"/>
    <mergeCell ref="H2405:I2405"/>
    <mergeCell ref="J2405:L2405"/>
    <mergeCell ref="F2406:G2406"/>
    <mergeCell ref="H2406:I2406"/>
    <mergeCell ref="J2406:L2406"/>
    <mergeCell ref="F2401:G2401"/>
    <mergeCell ref="H2401:I2401"/>
    <mergeCell ref="J2401:L2401"/>
    <mergeCell ref="A2403:H2403"/>
    <mergeCell ref="F2404:G2404"/>
    <mergeCell ref="H2404:I2404"/>
    <mergeCell ref="J2404:L2404"/>
    <mergeCell ref="A2398:H2398"/>
    <mergeCell ref="F2399:G2399"/>
    <mergeCell ref="H2399:I2399"/>
    <mergeCell ref="J2399:L2399"/>
    <mergeCell ref="F2400:G2400"/>
    <mergeCell ref="H2400:I2400"/>
    <mergeCell ref="J2400:L2400"/>
    <mergeCell ref="A2436:H2436"/>
    <mergeCell ref="F2437:G2437"/>
    <mergeCell ref="H2437:I2437"/>
    <mergeCell ref="J2437:L2437"/>
    <mergeCell ref="F2438:G2438"/>
    <mergeCell ref="H2438:I2438"/>
    <mergeCell ref="J2438:L2438"/>
    <mergeCell ref="F2433:G2433"/>
    <mergeCell ref="H2433:I2433"/>
    <mergeCell ref="J2433:L2433"/>
    <mergeCell ref="F2434:G2434"/>
    <mergeCell ref="H2434:I2434"/>
    <mergeCell ref="J2434:L2434"/>
    <mergeCell ref="F2421:G2421"/>
    <mergeCell ref="H2421:I2421"/>
    <mergeCell ref="J2421:L2421"/>
    <mergeCell ref="A2431:H2431"/>
    <mergeCell ref="F2432:G2432"/>
    <mergeCell ref="H2432:I2432"/>
    <mergeCell ref="J2432:L2432"/>
    <mergeCell ref="A2418:H2418"/>
    <mergeCell ref="F2419:G2419"/>
    <mergeCell ref="H2419:I2419"/>
    <mergeCell ref="J2419:L2419"/>
    <mergeCell ref="F2420:G2420"/>
    <mergeCell ref="H2420:I2420"/>
    <mergeCell ref="J2420:L2420"/>
    <mergeCell ref="A2414:H2414"/>
    <mergeCell ref="F2415:G2415"/>
    <mergeCell ref="H2415:I2415"/>
    <mergeCell ref="J2415:L2415"/>
    <mergeCell ref="F2416:G2416"/>
    <mergeCell ref="H2416:I2416"/>
    <mergeCell ref="J2416:L2416"/>
    <mergeCell ref="A2452:H2452"/>
    <mergeCell ref="F2453:G2453"/>
    <mergeCell ref="H2453:I2453"/>
    <mergeCell ref="J2453:L2453"/>
    <mergeCell ref="F2454:G2454"/>
    <mergeCell ref="H2454:I2454"/>
    <mergeCell ref="J2454:L2454"/>
    <mergeCell ref="A2448:H2448"/>
    <mergeCell ref="F2449:G2449"/>
    <mergeCell ref="H2449:I2449"/>
    <mergeCell ref="J2449:L2449"/>
    <mergeCell ref="F2450:G2450"/>
    <mergeCell ref="H2450:I2450"/>
    <mergeCell ref="J2450:L2450"/>
    <mergeCell ref="F2445:G2445"/>
    <mergeCell ref="H2445:I2445"/>
    <mergeCell ref="J2445:L2445"/>
    <mergeCell ref="F2446:G2446"/>
    <mergeCell ref="H2446:I2446"/>
    <mergeCell ref="J2446:L2446"/>
    <mergeCell ref="F2443:G2443"/>
    <mergeCell ref="H2443:I2443"/>
    <mergeCell ref="J2443:L2443"/>
    <mergeCell ref="F2444:G2444"/>
    <mergeCell ref="H2444:I2444"/>
    <mergeCell ref="J2444:L2444"/>
    <mergeCell ref="F2439:G2439"/>
    <mergeCell ref="H2439:I2439"/>
    <mergeCell ref="J2439:L2439"/>
    <mergeCell ref="A2441:H2441"/>
    <mergeCell ref="F2442:G2442"/>
    <mergeCell ref="H2442:I2442"/>
    <mergeCell ref="J2442:L2442"/>
    <mergeCell ref="F2477:G2477"/>
    <mergeCell ref="H2477:I2477"/>
    <mergeCell ref="J2477:L2477"/>
    <mergeCell ref="A2479:H2479"/>
    <mergeCell ref="F2480:G2480"/>
    <mergeCell ref="H2480:I2480"/>
    <mergeCell ref="J2480:L2480"/>
    <mergeCell ref="A2474:H2474"/>
    <mergeCell ref="F2475:G2475"/>
    <mergeCell ref="H2475:I2475"/>
    <mergeCell ref="J2475:L2475"/>
    <mergeCell ref="F2476:G2476"/>
    <mergeCell ref="H2476:I2476"/>
    <mergeCell ref="J2476:L2476"/>
    <mergeCell ref="F2471:G2471"/>
    <mergeCell ref="H2471:I2471"/>
    <mergeCell ref="J2471:L2471"/>
    <mergeCell ref="F2472:G2472"/>
    <mergeCell ref="H2472:I2472"/>
    <mergeCell ref="J2472:L2472"/>
    <mergeCell ref="F2459:G2459"/>
    <mergeCell ref="H2459:I2459"/>
    <mergeCell ref="J2459:L2459"/>
    <mergeCell ref="A2469:H2469"/>
    <mergeCell ref="F2470:G2470"/>
    <mergeCell ref="H2470:I2470"/>
    <mergeCell ref="J2470:L2470"/>
    <mergeCell ref="A2456:H2456"/>
    <mergeCell ref="F2457:G2457"/>
    <mergeCell ref="H2457:I2457"/>
    <mergeCell ref="J2457:L2457"/>
    <mergeCell ref="F2458:G2458"/>
    <mergeCell ref="H2458:I2458"/>
    <mergeCell ref="J2458:L2458"/>
    <mergeCell ref="A2494:H2494"/>
    <mergeCell ref="F2495:G2495"/>
    <mergeCell ref="H2495:I2495"/>
    <mergeCell ref="J2495:L2495"/>
    <mergeCell ref="F2496:G2496"/>
    <mergeCell ref="H2496:I2496"/>
    <mergeCell ref="J2496:L2496"/>
    <mergeCell ref="A2490:H2490"/>
    <mergeCell ref="F2491:G2491"/>
    <mergeCell ref="H2491:I2491"/>
    <mergeCell ref="J2491:L2491"/>
    <mergeCell ref="F2492:G2492"/>
    <mergeCell ref="H2492:I2492"/>
    <mergeCell ref="J2492:L2492"/>
    <mergeCell ref="A2486:H2486"/>
    <mergeCell ref="F2487:G2487"/>
    <mergeCell ref="H2487:I2487"/>
    <mergeCell ref="J2487:L2487"/>
    <mergeCell ref="F2488:G2488"/>
    <mergeCell ref="H2488:I2488"/>
    <mergeCell ref="J2488:L2488"/>
    <mergeCell ref="F2483:G2483"/>
    <mergeCell ref="H2483:I2483"/>
    <mergeCell ref="J2483:L2483"/>
    <mergeCell ref="F2484:G2484"/>
    <mergeCell ref="H2484:I2484"/>
    <mergeCell ref="J2484:L2484"/>
    <mergeCell ref="F2481:G2481"/>
    <mergeCell ref="H2481:I2481"/>
    <mergeCell ref="J2481:L2481"/>
    <mergeCell ref="F2482:G2482"/>
    <mergeCell ref="H2482:I2482"/>
    <mergeCell ref="J2482:L2482"/>
    <mergeCell ref="F2519:G2519"/>
    <mergeCell ref="H2519:I2519"/>
    <mergeCell ref="J2519:L2519"/>
    <mergeCell ref="F2520:G2520"/>
    <mergeCell ref="H2520:I2520"/>
    <mergeCell ref="J2520:L2520"/>
    <mergeCell ref="F2515:G2515"/>
    <mergeCell ref="H2515:I2515"/>
    <mergeCell ref="J2515:L2515"/>
    <mergeCell ref="A2517:H2517"/>
    <mergeCell ref="F2518:G2518"/>
    <mergeCell ref="H2518:I2518"/>
    <mergeCell ref="J2518:L2518"/>
    <mergeCell ref="A2512:H2512"/>
    <mergeCell ref="F2513:G2513"/>
    <mergeCell ref="H2513:I2513"/>
    <mergeCell ref="J2513:L2513"/>
    <mergeCell ref="F2514:G2514"/>
    <mergeCell ref="H2514:I2514"/>
    <mergeCell ref="J2514:L2514"/>
    <mergeCell ref="J2508:L2508"/>
    <mergeCell ref="F2509:G2509"/>
    <mergeCell ref="H2509:I2509"/>
    <mergeCell ref="J2509:L2509"/>
    <mergeCell ref="F2510:G2510"/>
    <mergeCell ref="H2510:I2510"/>
    <mergeCell ref="J2510:L2510"/>
    <mergeCell ref="A2545:H2545"/>
    <mergeCell ref="F2546:G2546"/>
    <mergeCell ref="H2546:I2546"/>
    <mergeCell ref="J2546:L2546"/>
    <mergeCell ref="F2497:G2497"/>
    <mergeCell ref="H2497:I2497"/>
    <mergeCell ref="J2497:L2497"/>
    <mergeCell ref="A2507:H2507"/>
    <mergeCell ref="F2508:G2508"/>
    <mergeCell ref="H2508:I2508"/>
    <mergeCell ref="F2534:G2534"/>
    <mergeCell ref="H2534:I2534"/>
    <mergeCell ref="J2534:L2534"/>
    <mergeCell ref="F2535:G2535"/>
    <mergeCell ref="H2535:I2535"/>
    <mergeCell ref="J2535:L2535"/>
    <mergeCell ref="F2530:G2530"/>
    <mergeCell ref="H2530:I2530"/>
    <mergeCell ref="J2530:L2530"/>
    <mergeCell ref="A2532:H2532"/>
    <mergeCell ref="F2533:G2533"/>
    <mergeCell ref="H2533:I2533"/>
    <mergeCell ref="J2533:L2533"/>
    <mergeCell ref="J2525:L2525"/>
    <mergeCell ref="F2526:G2526"/>
    <mergeCell ref="H2526:I2526"/>
    <mergeCell ref="J2526:L2526"/>
    <mergeCell ref="A2528:H2528"/>
    <mergeCell ref="F2529:G2529"/>
    <mergeCell ref="H2529:I2529"/>
    <mergeCell ref="J2529:L2529"/>
    <mergeCell ref="A2562:H2562"/>
    <mergeCell ref="F2521:G2521"/>
    <mergeCell ref="H2521:I2521"/>
    <mergeCell ref="J2521:L2521"/>
    <mergeCell ref="F2522:G2522"/>
    <mergeCell ref="H2522:I2522"/>
    <mergeCell ref="J2522:L2522"/>
    <mergeCell ref="A2524:H2524"/>
    <mergeCell ref="F2525:G2525"/>
    <mergeCell ref="H2525:I2525"/>
    <mergeCell ref="F2559:G2559"/>
    <mergeCell ref="H2559:I2559"/>
    <mergeCell ref="J2559:L2559"/>
    <mergeCell ref="F2560:G2560"/>
    <mergeCell ref="H2560:I2560"/>
    <mergeCell ref="J2560:L2560"/>
    <mergeCell ref="F2557:G2557"/>
    <mergeCell ref="H2557:I2557"/>
    <mergeCell ref="J2557:L2557"/>
    <mergeCell ref="F2558:G2558"/>
    <mergeCell ref="H2558:I2558"/>
    <mergeCell ref="J2558:L2558"/>
    <mergeCell ref="F2553:G2553"/>
    <mergeCell ref="H2553:I2553"/>
    <mergeCell ref="J2553:L2553"/>
    <mergeCell ref="A2555:H2555"/>
    <mergeCell ref="F2556:G2556"/>
    <mergeCell ref="H2556:I2556"/>
    <mergeCell ref="J2556:L2556"/>
    <mergeCell ref="A2550:H2550"/>
    <mergeCell ref="F2551:G2551"/>
    <mergeCell ref="H2551:I2551"/>
    <mergeCell ref="J2551:L2551"/>
    <mergeCell ref="F2552:G2552"/>
    <mergeCell ref="H2552:I2552"/>
    <mergeCell ref="J2552:L2552"/>
    <mergeCell ref="F2547:G2547"/>
    <mergeCell ref="H2547:I2547"/>
    <mergeCell ref="J2547:L2547"/>
    <mergeCell ref="F2548:G2548"/>
    <mergeCell ref="H2548:I2548"/>
    <mergeCell ref="J2548:L2548"/>
    <mergeCell ref="F2585:G2585"/>
    <mergeCell ref="H2585:I2585"/>
    <mergeCell ref="J2585:L2585"/>
    <mergeCell ref="F2586:G2586"/>
    <mergeCell ref="H2586:I2586"/>
    <mergeCell ref="J2586:L2586"/>
    <mergeCell ref="F2573:G2573"/>
    <mergeCell ref="H2573:I2573"/>
    <mergeCell ref="J2573:L2573"/>
    <mergeCell ref="A2583:H2583"/>
    <mergeCell ref="F2584:G2584"/>
    <mergeCell ref="H2584:I2584"/>
    <mergeCell ref="J2584:L2584"/>
    <mergeCell ref="A2570:H2570"/>
    <mergeCell ref="F2571:G2571"/>
    <mergeCell ref="H2571:I2571"/>
    <mergeCell ref="J2571:L2571"/>
    <mergeCell ref="F2572:G2572"/>
    <mergeCell ref="H2572:I2572"/>
    <mergeCell ref="J2572:L2572"/>
    <mergeCell ref="A2566:H2566"/>
    <mergeCell ref="F2567:G2567"/>
    <mergeCell ref="H2567:I2567"/>
    <mergeCell ref="J2567:L2567"/>
    <mergeCell ref="F2568:G2568"/>
    <mergeCell ref="H2568:I2568"/>
    <mergeCell ref="J2568:L2568"/>
    <mergeCell ref="F2563:G2563"/>
    <mergeCell ref="H2563:I2563"/>
    <mergeCell ref="J2563:L2563"/>
    <mergeCell ref="F2564:G2564"/>
    <mergeCell ref="H2564:I2564"/>
    <mergeCell ref="J2564:L2564"/>
    <mergeCell ref="F2601:G2601"/>
    <mergeCell ref="H2601:I2601"/>
    <mergeCell ref="J2601:L2601"/>
    <mergeCell ref="A2603:H2603"/>
    <mergeCell ref="F2604:G2604"/>
    <mergeCell ref="H2604:I2604"/>
    <mergeCell ref="J2604:L2604"/>
    <mergeCell ref="F2597:G2597"/>
    <mergeCell ref="H2597:I2597"/>
    <mergeCell ref="J2597:L2597"/>
    <mergeCell ref="A2599:H2599"/>
    <mergeCell ref="F2600:G2600"/>
    <mergeCell ref="H2600:I2600"/>
    <mergeCell ref="J2600:L2600"/>
    <mergeCell ref="F2595:G2595"/>
    <mergeCell ref="H2595:I2595"/>
    <mergeCell ref="J2595:L2595"/>
    <mergeCell ref="F2596:G2596"/>
    <mergeCell ref="H2596:I2596"/>
    <mergeCell ref="J2596:L2596"/>
    <mergeCell ref="F2591:G2591"/>
    <mergeCell ref="H2591:I2591"/>
    <mergeCell ref="J2591:L2591"/>
    <mergeCell ref="A2593:H2593"/>
    <mergeCell ref="F2594:G2594"/>
    <mergeCell ref="H2594:I2594"/>
    <mergeCell ref="J2594:L2594"/>
    <mergeCell ref="A2588:H2588"/>
    <mergeCell ref="F2589:G2589"/>
    <mergeCell ref="H2589:I2589"/>
    <mergeCell ref="J2589:L2589"/>
    <mergeCell ref="F2590:G2590"/>
    <mergeCell ref="H2590:I2590"/>
    <mergeCell ref="J2590:L2590"/>
    <mergeCell ref="F2627:G2627"/>
    <mergeCell ref="H2627:I2627"/>
    <mergeCell ref="J2627:L2627"/>
    <mergeCell ref="F2628:G2628"/>
    <mergeCell ref="H2628:I2628"/>
    <mergeCell ref="J2628:L2628"/>
    <mergeCell ref="F2623:G2623"/>
    <mergeCell ref="H2623:I2623"/>
    <mergeCell ref="J2623:L2623"/>
    <mergeCell ref="A2625:H2625"/>
    <mergeCell ref="F2626:G2626"/>
    <mergeCell ref="H2626:I2626"/>
    <mergeCell ref="J2626:L2626"/>
    <mergeCell ref="A2620:H2620"/>
    <mergeCell ref="F2621:G2621"/>
    <mergeCell ref="H2621:I2621"/>
    <mergeCell ref="J2621:L2621"/>
    <mergeCell ref="F2622:G2622"/>
    <mergeCell ref="H2622:I2622"/>
    <mergeCell ref="J2622:L2622"/>
    <mergeCell ref="F2609:G2609"/>
    <mergeCell ref="H2609:I2609"/>
    <mergeCell ref="J2609:L2609"/>
    <mergeCell ref="F2610:G2610"/>
    <mergeCell ref="H2610:I2610"/>
    <mergeCell ref="J2610:L2610"/>
    <mergeCell ref="F2605:G2605"/>
    <mergeCell ref="H2605:I2605"/>
    <mergeCell ref="J2605:L2605"/>
    <mergeCell ref="A2607:H2607"/>
    <mergeCell ref="F2608:G2608"/>
    <mergeCell ref="H2608:I2608"/>
    <mergeCell ref="J2608:L2608"/>
    <mergeCell ref="A2644:H2644"/>
    <mergeCell ref="F2645:G2645"/>
    <mergeCell ref="H2645:I2645"/>
    <mergeCell ref="J2645:L2645"/>
    <mergeCell ref="F2646:G2646"/>
    <mergeCell ref="H2646:I2646"/>
    <mergeCell ref="J2646:L2646"/>
    <mergeCell ref="A2640:H2640"/>
    <mergeCell ref="F2641:G2641"/>
    <mergeCell ref="H2641:I2641"/>
    <mergeCell ref="J2641:L2641"/>
    <mergeCell ref="F2642:G2642"/>
    <mergeCell ref="H2642:I2642"/>
    <mergeCell ref="J2642:L2642"/>
    <mergeCell ref="A2636:H2636"/>
    <mergeCell ref="F2637:G2637"/>
    <mergeCell ref="H2637:I2637"/>
    <mergeCell ref="J2637:L2637"/>
    <mergeCell ref="F2638:G2638"/>
    <mergeCell ref="H2638:I2638"/>
    <mergeCell ref="J2638:L2638"/>
    <mergeCell ref="F2633:G2633"/>
    <mergeCell ref="H2633:I2633"/>
    <mergeCell ref="J2633:L2633"/>
    <mergeCell ref="F2634:G2634"/>
    <mergeCell ref="H2634:I2634"/>
    <mergeCell ref="J2634:L2634"/>
    <mergeCell ref="A2630:H2630"/>
    <mergeCell ref="F2631:G2631"/>
    <mergeCell ref="H2631:I2631"/>
    <mergeCell ref="J2631:L2631"/>
    <mergeCell ref="F2632:G2632"/>
    <mergeCell ref="H2632:I2632"/>
    <mergeCell ref="J2632:L2632"/>
    <mergeCell ref="F2669:G2669"/>
    <mergeCell ref="H2669:I2669"/>
    <mergeCell ref="J2669:L2669"/>
    <mergeCell ref="F2670:G2670"/>
    <mergeCell ref="H2670:I2670"/>
    <mergeCell ref="J2670:L2670"/>
    <mergeCell ref="F2665:G2665"/>
    <mergeCell ref="H2665:I2665"/>
    <mergeCell ref="J2665:L2665"/>
    <mergeCell ref="A2667:H2667"/>
    <mergeCell ref="F2668:G2668"/>
    <mergeCell ref="H2668:I2668"/>
    <mergeCell ref="J2668:L2668"/>
    <mergeCell ref="A2662:H2662"/>
    <mergeCell ref="F2663:G2663"/>
    <mergeCell ref="H2663:I2663"/>
    <mergeCell ref="J2663:L2663"/>
    <mergeCell ref="F2664:G2664"/>
    <mergeCell ref="H2664:I2664"/>
    <mergeCell ref="J2664:L2664"/>
    <mergeCell ref="F2659:G2659"/>
    <mergeCell ref="H2659:I2659"/>
    <mergeCell ref="J2659:L2659"/>
    <mergeCell ref="F2660:G2660"/>
    <mergeCell ref="H2660:I2660"/>
    <mergeCell ref="J2660:L2660"/>
    <mergeCell ref="F2647:G2647"/>
    <mergeCell ref="H2647:I2647"/>
    <mergeCell ref="J2647:L2647"/>
    <mergeCell ref="A2657:H2657"/>
    <mergeCell ref="F2658:G2658"/>
    <mergeCell ref="H2658:I2658"/>
    <mergeCell ref="J2658:L2658"/>
    <mergeCell ref="F2685:G2685"/>
    <mergeCell ref="H2685:I2685"/>
    <mergeCell ref="J2685:L2685"/>
    <mergeCell ref="A2695:H2695"/>
    <mergeCell ref="F2696:G2696"/>
    <mergeCell ref="H2696:I2696"/>
    <mergeCell ref="J2696:L2696"/>
    <mergeCell ref="A2682:H2682"/>
    <mergeCell ref="F2683:G2683"/>
    <mergeCell ref="H2683:I2683"/>
    <mergeCell ref="J2683:L2683"/>
    <mergeCell ref="F2684:G2684"/>
    <mergeCell ref="H2684:I2684"/>
    <mergeCell ref="J2684:L2684"/>
    <mergeCell ref="A2678:H2678"/>
    <mergeCell ref="F2679:G2679"/>
    <mergeCell ref="H2679:I2679"/>
    <mergeCell ref="J2679:L2679"/>
    <mergeCell ref="F2680:G2680"/>
    <mergeCell ref="H2680:I2680"/>
    <mergeCell ref="J2680:L2680"/>
    <mergeCell ref="A2674:H2674"/>
    <mergeCell ref="F2675:G2675"/>
    <mergeCell ref="H2675:I2675"/>
    <mergeCell ref="J2675:L2675"/>
    <mergeCell ref="F2676:G2676"/>
    <mergeCell ref="H2676:I2676"/>
    <mergeCell ref="J2676:L2676"/>
    <mergeCell ref="F2671:G2671"/>
    <mergeCell ref="H2671:I2671"/>
    <mergeCell ref="J2671:L2671"/>
    <mergeCell ref="F2672:G2672"/>
    <mergeCell ref="H2672:I2672"/>
    <mergeCell ref="J2672:L2672"/>
    <mergeCell ref="F2709:G2709"/>
    <mergeCell ref="H2709:I2709"/>
    <mergeCell ref="J2709:L2709"/>
    <mergeCell ref="A2711:H2711"/>
    <mergeCell ref="F2712:G2712"/>
    <mergeCell ref="H2712:I2712"/>
    <mergeCell ref="J2712:L2712"/>
    <mergeCell ref="F2707:G2707"/>
    <mergeCell ref="H2707:I2707"/>
    <mergeCell ref="J2707:L2707"/>
    <mergeCell ref="F2708:G2708"/>
    <mergeCell ref="H2708:I2708"/>
    <mergeCell ref="J2708:L2708"/>
    <mergeCell ref="F2703:G2703"/>
    <mergeCell ref="H2703:I2703"/>
    <mergeCell ref="J2703:L2703"/>
    <mergeCell ref="A2705:H2705"/>
    <mergeCell ref="F2706:G2706"/>
    <mergeCell ref="H2706:I2706"/>
    <mergeCell ref="J2706:L2706"/>
    <mergeCell ref="A2700:H2700"/>
    <mergeCell ref="F2701:G2701"/>
    <mergeCell ref="H2701:I2701"/>
    <mergeCell ref="J2701:L2701"/>
    <mergeCell ref="F2702:G2702"/>
    <mergeCell ref="H2702:I2702"/>
    <mergeCell ref="J2702:L2702"/>
    <mergeCell ref="F2697:G2697"/>
    <mergeCell ref="H2697:I2697"/>
    <mergeCell ref="J2697:L2697"/>
    <mergeCell ref="F2698:G2698"/>
    <mergeCell ref="H2698:I2698"/>
    <mergeCell ref="J2698:L2698"/>
    <mergeCell ref="F2735:G2735"/>
    <mergeCell ref="H2735:I2735"/>
    <mergeCell ref="J2735:L2735"/>
    <mergeCell ref="A2737:H2737"/>
    <mergeCell ref="F2738:G2738"/>
    <mergeCell ref="H2738:I2738"/>
    <mergeCell ref="J2738:L2738"/>
    <mergeCell ref="A2732:H2732"/>
    <mergeCell ref="F2733:G2733"/>
    <mergeCell ref="H2733:I2733"/>
    <mergeCell ref="J2733:L2733"/>
    <mergeCell ref="F2734:G2734"/>
    <mergeCell ref="H2734:I2734"/>
    <mergeCell ref="J2734:L2734"/>
    <mergeCell ref="F2721:G2721"/>
    <mergeCell ref="H2721:I2721"/>
    <mergeCell ref="J2721:L2721"/>
    <mergeCell ref="F2722:G2722"/>
    <mergeCell ref="H2722:I2722"/>
    <mergeCell ref="J2722:L2722"/>
    <mergeCell ref="F2717:G2717"/>
    <mergeCell ref="H2717:I2717"/>
    <mergeCell ref="J2717:L2717"/>
    <mergeCell ref="A2719:H2719"/>
    <mergeCell ref="F2720:G2720"/>
    <mergeCell ref="H2720:I2720"/>
    <mergeCell ref="J2720:L2720"/>
    <mergeCell ref="F2713:G2713"/>
    <mergeCell ref="H2713:I2713"/>
    <mergeCell ref="J2713:L2713"/>
    <mergeCell ref="A2715:H2715"/>
    <mergeCell ref="F2716:G2716"/>
    <mergeCell ref="H2716:I2716"/>
    <mergeCell ref="J2716:L2716"/>
    <mergeCell ref="A2752:H2752"/>
    <mergeCell ref="F2753:G2753"/>
    <mergeCell ref="H2753:I2753"/>
    <mergeCell ref="J2753:L2753"/>
    <mergeCell ref="F2754:G2754"/>
    <mergeCell ref="H2754:I2754"/>
    <mergeCell ref="J2754:L2754"/>
    <mergeCell ref="A2748:H2748"/>
    <mergeCell ref="F2749:G2749"/>
    <mergeCell ref="H2749:I2749"/>
    <mergeCell ref="J2749:L2749"/>
    <mergeCell ref="F2750:G2750"/>
    <mergeCell ref="H2750:I2750"/>
    <mergeCell ref="J2750:L2750"/>
    <mergeCell ref="F2745:G2745"/>
    <mergeCell ref="H2745:I2745"/>
    <mergeCell ref="J2745:L2745"/>
    <mergeCell ref="F2746:G2746"/>
    <mergeCell ref="H2746:I2746"/>
    <mergeCell ref="J2746:L2746"/>
    <mergeCell ref="A2742:H2742"/>
    <mergeCell ref="F2743:G2743"/>
    <mergeCell ref="H2743:I2743"/>
    <mergeCell ref="J2743:L2743"/>
    <mergeCell ref="F2744:G2744"/>
    <mergeCell ref="H2744:I2744"/>
    <mergeCell ref="J2744:L2744"/>
    <mergeCell ref="F2739:G2739"/>
    <mergeCell ref="H2739:I2739"/>
    <mergeCell ref="J2739:L2739"/>
    <mergeCell ref="F2740:G2740"/>
    <mergeCell ref="H2740:I2740"/>
    <mergeCell ref="J2740:L2740"/>
    <mergeCell ref="F2777:G2777"/>
    <mergeCell ref="H2777:I2777"/>
    <mergeCell ref="J2777:L2777"/>
    <mergeCell ref="A2779:H2779"/>
    <mergeCell ref="F2780:G2780"/>
    <mergeCell ref="H2780:I2780"/>
    <mergeCell ref="J2780:L2780"/>
    <mergeCell ref="A2774:H2774"/>
    <mergeCell ref="F2775:G2775"/>
    <mergeCell ref="H2775:I2775"/>
    <mergeCell ref="J2775:L2775"/>
    <mergeCell ref="F2776:G2776"/>
    <mergeCell ref="H2776:I2776"/>
    <mergeCell ref="J2776:L2776"/>
    <mergeCell ref="F2771:G2771"/>
    <mergeCell ref="H2771:I2771"/>
    <mergeCell ref="J2771:L2771"/>
    <mergeCell ref="F2772:G2772"/>
    <mergeCell ref="H2772:I2772"/>
    <mergeCell ref="J2772:L2772"/>
    <mergeCell ref="F2759:G2759"/>
    <mergeCell ref="H2759:I2759"/>
    <mergeCell ref="J2759:L2759"/>
    <mergeCell ref="A2769:H2769"/>
    <mergeCell ref="F2770:G2770"/>
    <mergeCell ref="H2770:I2770"/>
    <mergeCell ref="J2770:L2770"/>
    <mergeCell ref="A2756:H2756"/>
    <mergeCell ref="F2757:G2757"/>
    <mergeCell ref="H2757:I2757"/>
    <mergeCell ref="J2757:L2757"/>
    <mergeCell ref="F2758:G2758"/>
    <mergeCell ref="H2758:I2758"/>
    <mergeCell ref="J2758:L2758"/>
    <mergeCell ref="F2795:G2795"/>
    <mergeCell ref="H2795:I2795"/>
    <mergeCell ref="J2795:L2795"/>
    <mergeCell ref="F2796:G2796"/>
    <mergeCell ref="H2796:I2796"/>
    <mergeCell ref="J2796:L2796"/>
    <mergeCell ref="F2791:G2791"/>
    <mergeCell ref="H2791:I2791"/>
    <mergeCell ref="J2791:L2791"/>
    <mergeCell ref="A2793:H2793"/>
    <mergeCell ref="F2794:G2794"/>
    <mergeCell ref="H2794:I2794"/>
    <mergeCell ref="J2794:L2794"/>
    <mergeCell ref="F2787:G2787"/>
    <mergeCell ref="H2787:I2787"/>
    <mergeCell ref="J2787:L2787"/>
    <mergeCell ref="A2789:H2789"/>
    <mergeCell ref="F2790:G2790"/>
    <mergeCell ref="H2790:I2790"/>
    <mergeCell ref="J2790:L2790"/>
    <mergeCell ref="F2783:G2783"/>
    <mergeCell ref="H2783:I2783"/>
    <mergeCell ref="J2783:L2783"/>
    <mergeCell ref="A2785:H2785"/>
    <mergeCell ref="F2786:G2786"/>
    <mergeCell ref="H2786:I2786"/>
    <mergeCell ref="J2786:L2786"/>
    <mergeCell ref="F2781:G2781"/>
    <mergeCell ref="H2781:I2781"/>
    <mergeCell ref="J2781:L2781"/>
    <mergeCell ref="F2782:G2782"/>
    <mergeCell ref="H2782:I2782"/>
    <mergeCell ref="J2782:L2782"/>
    <mergeCell ref="F2819:G2819"/>
    <mergeCell ref="H2819:I2819"/>
    <mergeCell ref="J2819:L2819"/>
    <mergeCell ref="F2820:G2820"/>
    <mergeCell ref="H2820:I2820"/>
    <mergeCell ref="J2820:L2820"/>
    <mergeCell ref="A2816:H2816"/>
    <mergeCell ref="F2817:G2817"/>
    <mergeCell ref="H2817:I2817"/>
    <mergeCell ref="J2817:L2817"/>
    <mergeCell ref="F2818:G2818"/>
    <mergeCell ref="H2818:I2818"/>
    <mergeCell ref="J2818:L2818"/>
    <mergeCell ref="F2813:G2813"/>
    <mergeCell ref="H2813:I2813"/>
    <mergeCell ref="J2813:L2813"/>
    <mergeCell ref="F2814:G2814"/>
    <mergeCell ref="H2814:I2814"/>
    <mergeCell ref="J2814:L2814"/>
    <mergeCell ref="F2809:G2809"/>
    <mergeCell ref="H2809:I2809"/>
    <mergeCell ref="J2809:L2809"/>
    <mergeCell ref="A2811:H2811"/>
    <mergeCell ref="F2812:G2812"/>
    <mergeCell ref="H2812:I2812"/>
    <mergeCell ref="J2812:L2812"/>
    <mergeCell ref="A2806:H2806"/>
    <mergeCell ref="F2807:G2807"/>
    <mergeCell ref="H2807:I2807"/>
    <mergeCell ref="J2807:L2807"/>
    <mergeCell ref="F2808:G2808"/>
    <mergeCell ref="H2808:I2808"/>
    <mergeCell ref="J2808:L2808"/>
    <mergeCell ref="A2844:H2844"/>
    <mergeCell ref="F2845:G2845"/>
    <mergeCell ref="H2845:I2845"/>
    <mergeCell ref="J2845:L2845"/>
    <mergeCell ref="F2846:G2846"/>
    <mergeCell ref="H2846:I2846"/>
    <mergeCell ref="J2846:L2846"/>
    <mergeCell ref="F2833:G2833"/>
    <mergeCell ref="H2833:I2833"/>
    <mergeCell ref="J2833:L2833"/>
    <mergeCell ref="F2834:G2834"/>
    <mergeCell ref="H2834:I2834"/>
    <mergeCell ref="J2834:L2834"/>
    <mergeCell ref="F2829:G2829"/>
    <mergeCell ref="H2829:I2829"/>
    <mergeCell ref="J2829:L2829"/>
    <mergeCell ref="A2831:H2831"/>
    <mergeCell ref="F2832:G2832"/>
    <mergeCell ref="H2832:I2832"/>
    <mergeCell ref="J2832:L2832"/>
    <mergeCell ref="F2825:G2825"/>
    <mergeCell ref="H2825:I2825"/>
    <mergeCell ref="J2825:L2825"/>
    <mergeCell ref="A2827:H2827"/>
    <mergeCell ref="F2828:G2828"/>
    <mergeCell ref="H2828:I2828"/>
    <mergeCell ref="J2828:L2828"/>
    <mergeCell ref="F2821:G2821"/>
    <mergeCell ref="H2821:I2821"/>
    <mergeCell ref="J2821:L2821"/>
    <mergeCell ref="A2823:H2823"/>
    <mergeCell ref="F2824:G2824"/>
    <mergeCell ref="H2824:I2824"/>
    <mergeCell ref="J2824:L2824"/>
    <mergeCell ref="F2859:G2859"/>
    <mergeCell ref="H2859:I2859"/>
    <mergeCell ref="J2859:L2859"/>
    <mergeCell ref="A2861:H2861"/>
    <mergeCell ref="F2862:G2862"/>
    <mergeCell ref="H2862:I2862"/>
    <mergeCell ref="J2862:L2862"/>
    <mergeCell ref="F2857:G2857"/>
    <mergeCell ref="H2857:I2857"/>
    <mergeCell ref="J2857:L2857"/>
    <mergeCell ref="F2858:G2858"/>
    <mergeCell ref="H2858:I2858"/>
    <mergeCell ref="J2858:L2858"/>
    <mergeCell ref="A2854:H2854"/>
    <mergeCell ref="F2855:G2855"/>
    <mergeCell ref="H2855:I2855"/>
    <mergeCell ref="J2855:L2855"/>
    <mergeCell ref="F2856:G2856"/>
    <mergeCell ref="H2856:I2856"/>
    <mergeCell ref="J2856:L2856"/>
    <mergeCell ref="F2851:G2851"/>
    <mergeCell ref="H2851:I2851"/>
    <mergeCell ref="J2851:L2851"/>
    <mergeCell ref="F2852:G2852"/>
    <mergeCell ref="H2852:I2852"/>
    <mergeCell ref="J2852:L2852"/>
    <mergeCell ref="F2847:G2847"/>
    <mergeCell ref="H2847:I2847"/>
    <mergeCell ref="J2847:L2847"/>
    <mergeCell ref="A2849:H2849"/>
    <mergeCell ref="F2850:G2850"/>
    <mergeCell ref="H2850:I2850"/>
    <mergeCell ref="J2850:L2850"/>
    <mergeCell ref="F2885:G2885"/>
    <mergeCell ref="H2885:I2885"/>
    <mergeCell ref="J2885:L2885"/>
    <mergeCell ref="A2887:H2887"/>
    <mergeCell ref="F2888:G2888"/>
    <mergeCell ref="H2888:I2888"/>
    <mergeCell ref="J2888:L2888"/>
    <mergeCell ref="A2882:H2882"/>
    <mergeCell ref="F2883:G2883"/>
    <mergeCell ref="H2883:I2883"/>
    <mergeCell ref="J2883:L2883"/>
    <mergeCell ref="F2884:G2884"/>
    <mergeCell ref="H2884:I2884"/>
    <mergeCell ref="J2884:L2884"/>
    <mergeCell ref="F2871:G2871"/>
    <mergeCell ref="H2871:I2871"/>
    <mergeCell ref="J2871:L2871"/>
    <mergeCell ref="F2872:G2872"/>
    <mergeCell ref="H2872:I2872"/>
    <mergeCell ref="J2872:L2872"/>
    <mergeCell ref="F2867:G2867"/>
    <mergeCell ref="H2867:I2867"/>
    <mergeCell ref="J2867:L2867"/>
    <mergeCell ref="A2869:H2869"/>
    <mergeCell ref="F2870:G2870"/>
    <mergeCell ref="H2870:I2870"/>
    <mergeCell ref="J2870:L2870"/>
    <mergeCell ref="F2863:G2863"/>
    <mergeCell ref="H2863:I2863"/>
    <mergeCell ref="J2863:L2863"/>
    <mergeCell ref="A2865:H2865"/>
    <mergeCell ref="F2866:G2866"/>
    <mergeCell ref="H2866:I2866"/>
    <mergeCell ref="J2866:L2866"/>
    <mergeCell ref="A2902:H2902"/>
    <mergeCell ref="F2903:G2903"/>
    <mergeCell ref="H2903:I2903"/>
    <mergeCell ref="J2903:L2903"/>
    <mergeCell ref="F2904:G2904"/>
    <mergeCell ref="H2904:I2904"/>
    <mergeCell ref="J2904:L2904"/>
    <mergeCell ref="A2898:H2898"/>
    <mergeCell ref="F2899:G2899"/>
    <mergeCell ref="H2899:I2899"/>
    <mergeCell ref="J2899:L2899"/>
    <mergeCell ref="F2900:G2900"/>
    <mergeCell ref="H2900:I2900"/>
    <mergeCell ref="J2900:L2900"/>
    <mergeCell ref="F2895:G2895"/>
    <mergeCell ref="H2895:I2895"/>
    <mergeCell ref="J2895:L2895"/>
    <mergeCell ref="F2896:G2896"/>
    <mergeCell ref="H2896:I2896"/>
    <mergeCell ref="J2896:L2896"/>
    <mergeCell ref="A2892:H2892"/>
    <mergeCell ref="F2893:G2893"/>
    <mergeCell ref="H2893:I2893"/>
    <mergeCell ref="J2893:L2893"/>
    <mergeCell ref="F2894:G2894"/>
    <mergeCell ref="H2894:I2894"/>
    <mergeCell ref="J2894:L2894"/>
    <mergeCell ref="F2889:G2889"/>
    <mergeCell ref="H2889:I2889"/>
    <mergeCell ref="J2889:L2889"/>
    <mergeCell ref="F2890:G2890"/>
    <mergeCell ref="H2890:I2890"/>
    <mergeCell ref="J2890:L2890"/>
    <mergeCell ref="F2927:G2927"/>
    <mergeCell ref="H2927:I2927"/>
    <mergeCell ref="J2927:L2927"/>
    <mergeCell ref="A2929:H2929"/>
    <mergeCell ref="F2930:G2930"/>
    <mergeCell ref="H2930:I2930"/>
    <mergeCell ref="J2930:L2930"/>
    <mergeCell ref="A2924:H2924"/>
    <mergeCell ref="F2925:G2925"/>
    <mergeCell ref="H2925:I2925"/>
    <mergeCell ref="J2925:L2925"/>
    <mergeCell ref="F2926:G2926"/>
    <mergeCell ref="H2926:I2926"/>
    <mergeCell ref="J2926:L2926"/>
    <mergeCell ref="F2921:G2921"/>
    <mergeCell ref="H2921:I2921"/>
    <mergeCell ref="J2921:L2921"/>
    <mergeCell ref="F2922:G2922"/>
    <mergeCell ref="H2922:I2922"/>
    <mergeCell ref="J2922:L2922"/>
    <mergeCell ref="F2909:G2909"/>
    <mergeCell ref="H2909:I2909"/>
    <mergeCell ref="J2909:L2909"/>
    <mergeCell ref="A2919:H2919"/>
    <mergeCell ref="F2920:G2920"/>
    <mergeCell ref="H2920:I2920"/>
    <mergeCell ref="J2920:L2920"/>
    <mergeCell ref="A2906:H2906"/>
    <mergeCell ref="F2907:G2907"/>
    <mergeCell ref="H2907:I2907"/>
    <mergeCell ref="J2907:L2907"/>
    <mergeCell ref="F2908:G2908"/>
    <mergeCell ref="H2908:I2908"/>
    <mergeCell ref="J2908:L2908"/>
    <mergeCell ref="F2945:G2945"/>
    <mergeCell ref="H2945:I2945"/>
    <mergeCell ref="J2945:L2945"/>
    <mergeCell ref="F2946:G2946"/>
    <mergeCell ref="H2946:I2946"/>
    <mergeCell ref="J2946:L2946"/>
    <mergeCell ref="F2941:G2941"/>
    <mergeCell ref="H2941:I2941"/>
    <mergeCell ref="J2941:L2941"/>
    <mergeCell ref="A2943:H2943"/>
    <mergeCell ref="F2944:G2944"/>
    <mergeCell ref="H2944:I2944"/>
    <mergeCell ref="J2944:L2944"/>
    <mergeCell ref="F2937:G2937"/>
    <mergeCell ref="H2937:I2937"/>
    <mergeCell ref="J2937:L2937"/>
    <mergeCell ref="A2939:H2939"/>
    <mergeCell ref="F2940:G2940"/>
    <mergeCell ref="H2940:I2940"/>
    <mergeCell ref="J2940:L2940"/>
    <mergeCell ref="F2933:G2933"/>
    <mergeCell ref="H2933:I2933"/>
    <mergeCell ref="J2933:L2933"/>
    <mergeCell ref="A2935:H2935"/>
    <mergeCell ref="F2936:G2936"/>
    <mergeCell ref="H2936:I2936"/>
    <mergeCell ref="J2936:L2936"/>
    <mergeCell ref="F2931:G2931"/>
    <mergeCell ref="H2931:I2931"/>
    <mergeCell ref="J2931:L2931"/>
    <mergeCell ref="F2932:G2932"/>
    <mergeCell ref="H2932:I2932"/>
    <mergeCell ref="J2932:L2932"/>
    <mergeCell ref="F2969:G2969"/>
    <mergeCell ref="H2969:I2969"/>
    <mergeCell ref="J2969:L2969"/>
    <mergeCell ref="F2970:G2970"/>
    <mergeCell ref="H2970:I2970"/>
    <mergeCell ref="J2970:L2970"/>
    <mergeCell ref="A2966:H2966"/>
    <mergeCell ref="F2967:G2967"/>
    <mergeCell ref="H2967:I2967"/>
    <mergeCell ref="J2967:L2967"/>
    <mergeCell ref="F2968:G2968"/>
    <mergeCell ref="H2968:I2968"/>
    <mergeCell ref="J2968:L2968"/>
    <mergeCell ref="F2963:G2963"/>
    <mergeCell ref="H2963:I2963"/>
    <mergeCell ref="J2963:L2963"/>
    <mergeCell ref="F2964:G2964"/>
    <mergeCell ref="H2964:I2964"/>
    <mergeCell ref="J2964:L2964"/>
    <mergeCell ref="F2959:G2959"/>
    <mergeCell ref="H2959:I2959"/>
    <mergeCell ref="J2959:L2959"/>
    <mergeCell ref="A2961:H2961"/>
    <mergeCell ref="F2962:G2962"/>
    <mergeCell ref="H2962:I2962"/>
    <mergeCell ref="J2962:L2962"/>
    <mergeCell ref="A2956:H2956"/>
    <mergeCell ref="F2957:G2957"/>
    <mergeCell ref="H2957:I2957"/>
    <mergeCell ref="J2957:L2957"/>
    <mergeCell ref="F2958:G2958"/>
    <mergeCell ref="H2958:I2958"/>
    <mergeCell ref="J2958:L2958"/>
    <mergeCell ref="F2995:G2995"/>
    <mergeCell ref="H2995:I2995"/>
    <mergeCell ref="J2995:L2995"/>
    <mergeCell ref="F2996:G2996"/>
    <mergeCell ref="H2996:I2996"/>
    <mergeCell ref="J2996:L2996"/>
    <mergeCell ref="F2983:G2983"/>
    <mergeCell ref="H2983:I2983"/>
    <mergeCell ref="J2983:L2983"/>
    <mergeCell ref="A2993:H2993"/>
    <mergeCell ref="F2994:G2994"/>
    <mergeCell ref="H2994:I2994"/>
    <mergeCell ref="J2994:L2994"/>
    <mergeCell ref="A2980:H2980"/>
    <mergeCell ref="F2981:G2981"/>
    <mergeCell ref="H2981:I2981"/>
    <mergeCell ref="J2981:L2981"/>
    <mergeCell ref="F2982:G2982"/>
    <mergeCell ref="H2982:I2982"/>
    <mergeCell ref="J2982:L2982"/>
    <mergeCell ref="A2976:H2976"/>
    <mergeCell ref="F2977:G2977"/>
    <mergeCell ref="H2977:I2977"/>
    <mergeCell ref="J2977:L2977"/>
    <mergeCell ref="F2978:G2978"/>
    <mergeCell ref="H2978:I2978"/>
    <mergeCell ref="J2978:L2978"/>
    <mergeCell ref="A2972:H2972"/>
    <mergeCell ref="F2973:G2973"/>
    <mergeCell ref="H2973:I2973"/>
    <mergeCell ref="J2973:L2973"/>
    <mergeCell ref="F2974:G2974"/>
    <mergeCell ref="H2974:I2974"/>
    <mergeCell ref="J2974:L2974"/>
    <mergeCell ref="F3011:G3011"/>
    <mergeCell ref="H3011:I3011"/>
    <mergeCell ref="J3011:L3011"/>
    <mergeCell ref="A3013:H3013"/>
    <mergeCell ref="F3014:G3014"/>
    <mergeCell ref="H3014:I3014"/>
    <mergeCell ref="J3014:L3014"/>
    <mergeCell ref="F3007:G3007"/>
    <mergeCell ref="H3007:I3007"/>
    <mergeCell ref="J3007:L3007"/>
    <mergeCell ref="A3009:H3009"/>
    <mergeCell ref="F3010:G3010"/>
    <mergeCell ref="H3010:I3010"/>
    <mergeCell ref="J3010:L3010"/>
    <mergeCell ref="F3005:G3005"/>
    <mergeCell ref="H3005:I3005"/>
    <mergeCell ref="J3005:L3005"/>
    <mergeCell ref="F3006:G3006"/>
    <mergeCell ref="H3006:I3006"/>
    <mergeCell ref="J3006:L3006"/>
    <mergeCell ref="F3001:G3001"/>
    <mergeCell ref="H3001:I3001"/>
    <mergeCell ref="J3001:L3001"/>
    <mergeCell ref="A3003:H3003"/>
    <mergeCell ref="F3004:G3004"/>
    <mergeCell ref="H3004:I3004"/>
    <mergeCell ref="J3004:L3004"/>
    <mergeCell ref="A2998:H2998"/>
    <mergeCell ref="F2999:G2999"/>
    <mergeCell ref="H2999:I2999"/>
    <mergeCell ref="J2999:L2999"/>
    <mergeCell ref="F3000:G3000"/>
    <mergeCell ref="H3000:I3000"/>
    <mergeCell ref="J3000:L3000"/>
    <mergeCell ref="F3037:G3037"/>
    <mergeCell ref="H3037:I3037"/>
    <mergeCell ref="J3037:L3037"/>
    <mergeCell ref="F3038:G3038"/>
    <mergeCell ref="H3038:I3038"/>
    <mergeCell ref="J3038:L3038"/>
    <mergeCell ref="F3033:G3033"/>
    <mergeCell ref="H3033:I3033"/>
    <mergeCell ref="J3033:L3033"/>
    <mergeCell ref="A3035:H3035"/>
    <mergeCell ref="F3036:G3036"/>
    <mergeCell ref="H3036:I3036"/>
    <mergeCell ref="J3036:L3036"/>
    <mergeCell ref="A3030:H3030"/>
    <mergeCell ref="F3031:G3031"/>
    <mergeCell ref="H3031:I3031"/>
    <mergeCell ref="J3031:L3031"/>
    <mergeCell ref="F3032:G3032"/>
    <mergeCell ref="H3032:I3032"/>
    <mergeCell ref="J3032:L3032"/>
    <mergeCell ref="F3019:G3019"/>
    <mergeCell ref="H3019:I3019"/>
    <mergeCell ref="J3019:L3019"/>
    <mergeCell ref="F3020:G3020"/>
    <mergeCell ref="H3020:I3020"/>
    <mergeCell ref="J3020:L3020"/>
    <mergeCell ref="F3015:G3015"/>
    <mergeCell ref="H3015:I3015"/>
    <mergeCell ref="J3015:L3015"/>
    <mergeCell ref="A3017:H3017"/>
    <mergeCell ref="F3018:G3018"/>
    <mergeCell ref="H3018:I3018"/>
    <mergeCell ref="J3018:L3018"/>
    <mergeCell ref="F3053:G3053"/>
    <mergeCell ref="H3053:I3053"/>
    <mergeCell ref="J3053:L3053"/>
    <mergeCell ref="A3055:H3055"/>
    <mergeCell ref="F3056:G3056"/>
    <mergeCell ref="H3056:I3056"/>
    <mergeCell ref="J3056:L3056"/>
    <mergeCell ref="F3049:G3049"/>
    <mergeCell ref="H3049:I3049"/>
    <mergeCell ref="J3049:L3049"/>
    <mergeCell ref="A3051:H3051"/>
    <mergeCell ref="F3052:G3052"/>
    <mergeCell ref="H3052:I3052"/>
    <mergeCell ref="J3052:L3052"/>
    <mergeCell ref="F3045:G3045"/>
    <mergeCell ref="H3045:I3045"/>
    <mergeCell ref="J3045:L3045"/>
    <mergeCell ref="A3047:H3047"/>
    <mergeCell ref="F3048:G3048"/>
    <mergeCell ref="H3048:I3048"/>
    <mergeCell ref="J3048:L3048"/>
    <mergeCell ref="F3043:G3043"/>
    <mergeCell ref="H3043:I3043"/>
    <mergeCell ref="J3043:L3043"/>
    <mergeCell ref="F3044:G3044"/>
    <mergeCell ref="H3044:I3044"/>
    <mergeCell ref="J3044:L3044"/>
    <mergeCell ref="A3040:H3040"/>
    <mergeCell ref="F3041:G3041"/>
    <mergeCell ref="H3041:I3041"/>
    <mergeCell ref="J3041:L3041"/>
    <mergeCell ref="F3042:G3042"/>
    <mergeCell ref="H3042:I3042"/>
    <mergeCell ref="J3042:L3042"/>
    <mergeCell ref="A3078:H3078"/>
    <mergeCell ref="F3079:G3079"/>
    <mergeCell ref="H3079:I3079"/>
    <mergeCell ref="J3079:L3079"/>
    <mergeCell ref="F3080:G3080"/>
    <mergeCell ref="H3080:I3080"/>
    <mergeCell ref="J3080:L3080"/>
    <mergeCell ref="F3075:G3075"/>
    <mergeCell ref="H3075:I3075"/>
    <mergeCell ref="J3075:L3075"/>
    <mergeCell ref="F3076:G3076"/>
    <mergeCell ref="H3076:I3076"/>
    <mergeCell ref="J3076:L3076"/>
    <mergeCell ref="F3071:G3071"/>
    <mergeCell ref="H3071:I3071"/>
    <mergeCell ref="J3071:L3071"/>
    <mergeCell ref="A3073:H3073"/>
    <mergeCell ref="F3074:G3074"/>
    <mergeCell ref="H3074:I3074"/>
    <mergeCell ref="J3074:L3074"/>
    <mergeCell ref="A3068:H3068"/>
    <mergeCell ref="F3069:G3069"/>
    <mergeCell ref="H3069:I3069"/>
    <mergeCell ref="J3069:L3069"/>
    <mergeCell ref="F3070:G3070"/>
    <mergeCell ref="H3070:I3070"/>
    <mergeCell ref="J3070:L3070"/>
    <mergeCell ref="F3057:G3057"/>
    <mergeCell ref="H3057:I3057"/>
    <mergeCell ref="J3057:L3057"/>
    <mergeCell ref="F3058:G3058"/>
    <mergeCell ref="H3058:I3058"/>
    <mergeCell ref="J3058:L3058"/>
    <mergeCell ref="F3095:G3095"/>
    <mergeCell ref="H3095:I3095"/>
    <mergeCell ref="J3095:L3095"/>
    <mergeCell ref="F3096:G3096"/>
    <mergeCell ref="H3096:I3096"/>
    <mergeCell ref="J3096:L3096"/>
    <mergeCell ref="F3091:G3091"/>
    <mergeCell ref="H3091:I3091"/>
    <mergeCell ref="J3091:L3091"/>
    <mergeCell ref="A3093:H3093"/>
    <mergeCell ref="F3094:G3094"/>
    <mergeCell ref="H3094:I3094"/>
    <mergeCell ref="J3094:L3094"/>
    <mergeCell ref="F3087:G3087"/>
    <mergeCell ref="H3087:I3087"/>
    <mergeCell ref="J3087:L3087"/>
    <mergeCell ref="A3089:H3089"/>
    <mergeCell ref="F3090:G3090"/>
    <mergeCell ref="H3090:I3090"/>
    <mergeCell ref="J3090:L3090"/>
    <mergeCell ref="F3083:G3083"/>
    <mergeCell ref="H3083:I3083"/>
    <mergeCell ref="J3083:L3083"/>
    <mergeCell ref="A3085:H3085"/>
    <mergeCell ref="F3086:G3086"/>
    <mergeCell ref="H3086:I3086"/>
    <mergeCell ref="J3086:L3086"/>
    <mergeCell ref="F3081:G3081"/>
    <mergeCell ref="H3081:I3081"/>
    <mergeCell ref="J3081:L3081"/>
    <mergeCell ref="F3082:G3082"/>
    <mergeCell ref="H3082:I3082"/>
    <mergeCell ref="J3082:L3082"/>
    <mergeCell ref="F3119:G3119"/>
    <mergeCell ref="H3119:I3119"/>
    <mergeCell ref="J3119:L3119"/>
    <mergeCell ref="F3120:G3120"/>
    <mergeCell ref="H3120:I3120"/>
    <mergeCell ref="J3120:L3120"/>
    <mergeCell ref="A3116:H3116"/>
    <mergeCell ref="F3117:G3117"/>
    <mergeCell ref="H3117:I3117"/>
    <mergeCell ref="J3117:L3117"/>
    <mergeCell ref="F3118:G3118"/>
    <mergeCell ref="H3118:I3118"/>
    <mergeCell ref="J3118:L3118"/>
    <mergeCell ref="F3113:G3113"/>
    <mergeCell ref="H3113:I3113"/>
    <mergeCell ref="J3113:L3113"/>
    <mergeCell ref="F3114:G3114"/>
    <mergeCell ref="H3114:I3114"/>
    <mergeCell ref="J3114:L3114"/>
    <mergeCell ref="F3109:G3109"/>
    <mergeCell ref="H3109:I3109"/>
    <mergeCell ref="J3109:L3109"/>
    <mergeCell ref="A3111:H3111"/>
    <mergeCell ref="F3112:G3112"/>
    <mergeCell ref="H3112:I3112"/>
    <mergeCell ref="J3112:L3112"/>
    <mergeCell ref="A3106:H3106"/>
    <mergeCell ref="F3107:G3107"/>
    <mergeCell ref="H3107:I3107"/>
    <mergeCell ref="J3107:L3107"/>
    <mergeCell ref="F3108:G3108"/>
    <mergeCell ref="H3108:I3108"/>
    <mergeCell ref="J3108:L3108"/>
    <mergeCell ref="A3144:H3144"/>
    <mergeCell ref="F3145:G3145"/>
    <mergeCell ref="H3145:I3145"/>
    <mergeCell ref="J3145:L3145"/>
    <mergeCell ref="F3146:G3146"/>
    <mergeCell ref="H3146:I3146"/>
    <mergeCell ref="J3146:L3146"/>
    <mergeCell ref="F3133:G3133"/>
    <mergeCell ref="H3133:I3133"/>
    <mergeCell ref="J3133:L3133"/>
    <mergeCell ref="F3134:G3134"/>
    <mergeCell ref="H3134:I3134"/>
    <mergeCell ref="J3134:L3134"/>
    <mergeCell ref="F3129:G3129"/>
    <mergeCell ref="H3129:I3129"/>
    <mergeCell ref="J3129:L3129"/>
    <mergeCell ref="A3131:H3131"/>
    <mergeCell ref="F3132:G3132"/>
    <mergeCell ref="H3132:I3132"/>
    <mergeCell ref="J3132:L3132"/>
    <mergeCell ref="F3125:G3125"/>
    <mergeCell ref="H3125:I3125"/>
    <mergeCell ref="J3125:L3125"/>
    <mergeCell ref="A3127:H3127"/>
    <mergeCell ref="F3128:G3128"/>
    <mergeCell ref="H3128:I3128"/>
    <mergeCell ref="J3128:L3128"/>
    <mergeCell ref="F3121:G3121"/>
    <mergeCell ref="H3121:I3121"/>
    <mergeCell ref="J3121:L3121"/>
    <mergeCell ref="A3123:H3123"/>
    <mergeCell ref="F3124:G3124"/>
    <mergeCell ref="H3124:I3124"/>
    <mergeCell ref="J3124:L3124"/>
    <mergeCell ref="F3159:G3159"/>
    <mergeCell ref="H3159:I3159"/>
    <mergeCell ref="J3159:L3159"/>
    <mergeCell ref="A3161:H3161"/>
    <mergeCell ref="F3162:G3162"/>
    <mergeCell ref="H3162:I3162"/>
    <mergeCell ref="J3162:L3162"/>
    <mergeCell ref="F3157:G3157"/>
    <mergeCell ref="H3157:I3157"/>
    <mergeCell ref="J3157:L3157"/>
    <mergeCell ref="F3158:G3158"/>
    <mergeCell ref="H3158:I3158"/>
    <mergeCell ref="J3158:L3158"/>
    <mergeCell ref="A3154:H3154"/>
    <mergeCell ref="F3155:G3155"/>
    <mergeCell ref="H3155:I3155"/>
    <mergeCell ref="J3155:L3155"/>
    <mergeCell ref="F3156:G3156"/>
    <mergeCell ref="H3156:I3156"/>
    <mergeCell ref="J3156:L3156"/>
    <mergeCell ref="F3151:G3151"/>
    <mergeCell ref="H3151:I3151"/>
    <mergeCell ref="J3151:L3151"/>
    <mergeCell ref="F3152:G3152"/>
    <mergeCell ref="H3152:I3152"/>
    <mergeCell ref="J3152:L3152"/>
    <mergeCell ref="F3147:G3147"/>
    <mergeCell ref="H3147:I3147"/>
    <mergeCell ref="J3147:L3147"/>
    <mergeCell ref="A3149:H3149"/>
    <mergeCell ref="F3150:G3150"/>
    <mergeCell ref="H3150:I3150"/>
    <mergeCell ref="J3150:L3150"/>
    <mergeCell ref="F3185:G3185"/>
    <mergeCell ref="H3185:I3185"/>
    <mergeCell ref="J3185:L3185"/>
    <mergeCell ref="A3187:H3187"/>
    <mergeCell ref="F3188:G3188"/>
    <mergeCell ref="H3188:I3188"/>
    <mergeCell ref="J3188:L3188"/>
    <mergeCell ref="A3182:H3182"/>
    <mergeCell ref="F3183:G3183"/>
    <mergeCell ref="H3183:I3183"/>
    <mergeCell ref="J3183:L3183"/>
    <mergeCell ref="F3184:G3184"/>
    <mergeCell ref="H3184:I3184"/>
    <mergeCell ref="J3184:L3184"/>
    <mergeCell ref="F3171:G3171"/>
    <mergeCell ref="H3171:I3171"/>
    <mergeCell ref="J3171:L3171"/>
    <mergeCell ref="F3172:G3172"/>
    <mergeCell ref="H3172:I3172"/>
    <mergeCell ref="J3172:L3172"/>
    <mergeCell ref="F3167:G3167"/>
    <mergeCell ref="H3167:I3167"/>
    <mergeCell ref="J3167:L3167"/>
    <mergeCell ref="A3169:H3169"/>
    <mergeCell ref="F3170:G3170"/>
    <mergeCell ref="H3170:I3170"/>
    <mergeCell ref="J3170:L3170"/>
    <mergeCell ref="F3163:G3163"/>
    <mergeCell ref="H3163:I3163"/>
    <mergeCell ref="J3163:L3163"/>
    <mergeCell ref="A3165:H3165"/>
    <mergeCell ref="F3166:G3166"/>
    <mergeCell ref="H3166:I3166"/>
    <mergeCell ref="J3166:L3166"/>
    <mergeCell ref="A3202:H3202"/>
    <mergeCell ref="F3203:G3203"/>
    <mergeCell ref="H3203:I3203"/>
    <mergeCell ref="J3203:L3203"/>
    <mergeCell ref="F3204:G3204"/>
    <mergeCell ref="H3204:I3204"/>
    <mergeCell ref="J3204:L3204"/>
    <mergeCell ref="A3198:H3198"/>
    <mergeCell ref="F3199:G3199"/>
    <mergeCell ref="H3199:I3199"/>
    <mergeCell ref="J3199:L3199"/>
    <mergeCell ref="F3200:G3200"/>
    <mergeCell ref="H3200:I3200"/>
    <mergeCell ref="J3200:L3200"/>
    <mergeCell ref="F3195:G3195"/>
    <mergeCell ref="H3195:I3195"/>
    <mergeCell ref="J3195:L3195"/>
    <mergeCell ref="F3196:G3196"/>
    <mergeCell ref="H3196:I3196"/>
    <mergeCell ref="J3196:L3196"/>
    <mergeCell ref="A3192:H3192"/>
    <mergeCell ref="F3193:G3193"/>
    <mergeCell ref="H3193:I3193"/>
    <mergeCell ref="J3193:L3193"/>
    <mergeCell ref="F3194:G3194"/>
    <mergeCell ref="H3194:I3194"/>
    <mergeCell ref="J3194:L3194"/>
    <mergeCell ref="F3189:G3189"/>
    <mergeCell ref="H3189:I3189"/>
    <mergeCell ref="J3189:L3189"/>
    <mergeCell ref="F3190:G3190"/>
    <mergeCell ref="H3190:I3190"/>
    <mergeCell ref="J3190:L3190"/>
    <mergeCell ref="F3227:G3227"/>
    <mergeCell ref="H3227:I3227"/>
    <mergeCell ref="J3227:L3227"/>
    <mergeCell ref="A3229:H3229"/>
    <mergeCell ref="F3230:G3230"/>
    <mergeCell ref="H3230:I3230"/>
    <mergeCell ref="J3230:L3230"/>
    <mergeCell ref="A3224:H3224"/>
    <mergeCell ref="F3225:G3225"/>
    <mergeCell ref="H3225:I3225"/>
    <mergeCell ref="J3225:L3225"/>
    <mergeCell ref="F3226:G3226"/>
    <mergeCell ref="H3226:I3226"/>
    <mergeCell ref="J3226:L3226"/>
    <mergeCell ref="F3221:G3221"/>
    <mergeCell ref="H3221:I3221"/>
    <mergeCell ref="J3221:L3221"/>
    <mergeCell ref="F3222:G3222"/>
    <mergeCell ref="H3222:I3222"/>
    <mergeCell ref="J3222:L3222"/>
    <mergeCell ref="F3209:G3209"/>
    <mergeCell ref="H3209:I3209"/>
    <mergeCell ref="J3209:L3209"/>
    <mergeCell ref="A3219:H3219"/>
    <mergeCell ref="F3220:G3220"/>
    <mergeCell ref="H3220:I3220"/>
    <mergeCell ref="J3220:L3220"/>
    <mergeCell ref="A3206:H3206"/>
    <mergeCell ref="F3207:G3207"/>
    <mergeCell ref="H3207:I3207"/>
    <mergeCell ref="J3207:L3207"/>
    <mergeCell ref="F3208:G3208"/>
    <mergeCell ref="H3208:I3208"/>
    <mergeCell ref="J3208:L3208"/>
    <mergeCell ref="F3245:G3245"/>
    <mergeCell ref="H3245:I3245"/>
    <mergeCell ref="J3245:L3245"/>
    <mergeCell ref="F3246:G3246"/>
    <mergeCell ref="H3246:I3246"/>
    <mergeCell ref="J3246:L3246"/>
    <mergeCell ref="F3241:G3241"/>
    <mergeCell ref="H3241:I3241"/>
    <mergeCell ref="J3241:L3241"/>
    <mergeCell ref="A3243:H3243"/>
    <mergeCell ref="F3244:G3244"/>
    <mergeCell ref="H3244:I3244"/>
    <mergeCell ref="J3244:L3244"/>
    <mergeCell ref="F3237:G3237"/>
    <mergeCell ref="H3237:I3237"/>
    <mergeCell ref="J3237:L3237"/>
    <mergeCell ref="A3239:H3239"/>
    <mergeCell ref="F3240:G3240"/>
    <mergeCell ref="H3240:I3240"/>
    <mergeCell ref="J3240:L3240"/>
    <mergeCell ref="F3233:G3233"/>
    <mergeCell ref="H3233:I3233"/>
    <mergeCell ref="J3233:L3233"/>
    <mergeCell ref="A3235:H3235"/>
    <mergeCell ref="F3236:G3236"/>
    <mergeCell ref="H3236:I3236"/>
    <mergeCell ref="J3236:L3236"/>
    <mergeCell ref="F3231:G3231"/>
    <mergeCell ref="H3231:I3231"/>
    <mergeCell ref="J3231:L3231"/>
    <mergeCell ref="F3232:G3232"/>
    <mergeCell ref="H3232:I3232"/>
    <mergeCell ref="J3232:L3232"/>
    <mergeCell ref="F3269:G3269"/>
    <mergeCell ref="H3269:I3269"/>
    <mergeCell ref="J3269:L3269"/>
    <mergeCell ref="F3270:G3270"/>
    <mergeCell ref="H3270:I3270"/>
    <mergeCell ref="J3270:L3270"/>
    <mergeCell ref="A3266:H3266"/>
    <mergeCell ref="F3267:G3267"/>
    <mergeCell ref="H3267:I3267"/>
    <mergeCell ref="J3267:L3267"/>
    <mergeCell ref="F3268:G3268"/>
    <mergeCell ref="H3268:I3268"/>
    <mergeCell ref="J3268:L3268"/>
    <mergeCell ref="F3263:G3263"/>
    <mergeCell ref="H3263:I3263"/>
    <mergeCell ref="J3263:L3263"/>
    <mergeCell ref="F3264:G3264"/>
    <mergeCell ref="H3264:I3264"/>
    <mergeCell ref="J3264:L3264"/>
    <mergeCell ref="F3259:G3259"/>
    <mergeCell ref="H3259:I3259"/>
    <mergeCell ref="J3259:L3259"/>
    <mergeCell ref="A3261:H3261"/>
    <mergeCell ref="F3262:G3262"/>
    <mergeCell ref="H3262:I3262"/>
    <mergeCell ref="J3262:L3262"/>
    <mergeCell ref="A3256:H3256"/>
    <mergeCell ref="F3257:G3257"/>
    <mergeCell ref="H3257:I3257"/>
    <mergeCell ref="J3257:L3257"/>
    <mergeCell ref="F3258:G3258"/>
    <mergeCell ref="H3258:I3258"/>
    <mergeCell ref="J3258:L3258"/>
    <mergeCell ref="F3285:G3285"/>
    <mergeCell ref="H3285:I3285"/>
    <mergeCell ref="J3285:L3285"/>
    <mergeCell ref="F3286:G3286"/>
    <mergeCell ref="H3286:I3286"/>
    <mergeCell ref="J3286:L3286"/>
    <mergeCell ref="F3281:G3281"/>
    <mergeCell ref="H3281:I3281"/>
    <mergeCell ref="J3281:L3281"/>
    <mergeCell ref="A3283:H3283"/>
    <mergeCell ref="F3284:G3284"/>
    <mergeCell ref="H3284:I3284"/>
    <mergeCell ref="J3284:L3284"/>
    <mergeCell ref="F3277:G3277"/>
    <mergeCell ref="H3277:I3277"/>
    <mergeCell ref="J3277:L3277"/>
    <mergeCell ref="A3279:H3279"/>
    <mergeCell ref="F3280:G3280"/>
    <mergeCell ref="H3280:I3280"/>
    <mergeCell ref="J3280:L3280"/>
    <mergeCell ref="H3273:I3273"/>
    <mergeCell ref="J3273:L3273"/>
    <mergeCell ref="A3275:H3275"/>
    <mergeCell ref="F3276:G3276"/>
    <mergeCell ref="H3276:I3276"/>
    <mergeCell ref="J3276:L3276"/>
    <mergeCell ref="F3309:G3309"/>
    <mergeCell ref="H3309:I3309"/>
    <mergeCell ref="J3309:L3309"/>
    <mergeCell ref="F3271:G3271"/>
    <mergeCell ref="H3271:I3271"/>
    <mergeCell ref="J3271:L3271"/>
    <mergeCell ref="F3272:G3272"/>
    <mergeCell ref="H3272:I3272"/>
    <mergeCell ref="J3272:L3272"/>
    <mergeCell ref="F3273:G3273"/>
    <mergeCell ref="A3306:H3306"/>
    <mergeCell ref="F3307:G3307"/>
    <mergeCell ref="H3307:I3307"/>
    <mergeCell ref="J3307:L3307"/>
    <mergeCell ref="F3308:G3308"/>
    <mergeCell ref="H3308:I3308"/>
    <mergeCell ref="J3308:L3308"/>
    <mergeCell ref="F3303:G3303"/>
    <mergeCell ref="H3303:I3303"/>
    <mergeCell ref="J3303:L3303"/>
    <mergeCell ref="F3304:G3304"/>
    <mergeCell ref="H3304:I3304"/>
    <mergeCell ref="J3304:L3304"/>
    <mergeCell ref="F3301:G3301"/>
    <mergeCell ref="H3301:I3301"/>
    <mergeCell ref="J3301:L3301"/>
    <mergeCell ref="F3302:G3302"/>
    <mergeCell ref="H3302:I3302"/>
    <mergeCell ref="J3302:L3302"/>
    <mergeCell ref="J3298:L3298"/>
    <mergeCell ref="F3299:G3299"/>
    <mergeCell ref="H3299:I3299"/>
    <mergeCell ref="J3299:L3299"/>
    <mergeCell ref="F3300:G3300"/>
    <mergeCell ref="H3300:I3300"/>
    <mergeCell ref="J3300:L3300"/>
    <mergeCell ref="A3326:H3326"/>
    <mergeCell ref="F3327:G3327"/>
    <mergeCell ref="H3327:I3327"/>
    <mergeCell ref="J3327:L3327"/>
    <mergeCell ref="A3296:H3296"/>
    <mergeCell ref="F3297:G3297"/>
    <mergeCell ref="H3297:I3297"/>
    <mergeCell ref="J3297:L3297"/>
    <mergeCell ref="F3298:G3298"/>
    <mergeCell ref="H3298:I3298"/>
    <mergeCell ref="A3322:H3322"/>
    <mergeCell ref="F3323:G3323"/>
    <mergeCell ref="H3323:I3323"/>
    <mergeCell ref="J3323:L3323"/>
    <mergeCell ref="F3324:G3324"/>
    <mergeCell ref="H3324:I3324"/>
    <mergeCell ref="J3324:L3324"/>
    <mergeCell ref="A3318:H3318"/>
    <mergeCell ref="F3319:G3319"/>
    <mergeCell ref="H3319:I3319"/>
    <mergeCell ref="J3319:L3319"/>
    <mergeCell ref="F3320:G3320"/>
    <mergeCell ref="H3320:I3320"/>
    <mergeCell ref="J3320:L3320"/>
    <mergeCell ref="J3314:L3314"/>
    <mergeCell ref="F3315:G3315"/>
    <mergeCell ref="H3315:I3315"/>
    <mergeCell ref="J3315:L3315"/>
    <mergeCell ref="F3316:G3316"/>
    <mergeCell ref="H3316:I3316"/>
    <mergeCell ref="J3316:L3316"/>
    <mergeCell ref="A3351:H3351"/>
    <mergeCell ref="F3310:G3310"/>
    <mergeCell ref="H3310:I3310"/>
    <mergeCell ref="J3310:L3310"/>
    <mergeCell ref="A3312:H3312"/>
    <mergeCell ref="F3313:G3313"/>
    <mergeCell ref="H3313:I3313"/>
    <mergeCell ref="J3313:L3313"/>
    <mergeCell ref="F3314:G3314"/>
    <mergeCell ref="H3314:I3314"/>
    <mergeCell ref="F3348:G3348"/>
    <mergeCell ref="H3348:I3348"/>
    <mergeCell ref="J3348:L3348"/>
    <mergeCell ref="F3349:G3349"/>
    <mergeCell ref="H3349:I3349"/>
    <mergeCell ref="J3349:L3349"/>
    <mergeCell ref="F3344:G3344"/>
    <mergeCell ref="H3344:I3344"/>
    <mergeCell ref="J3344:L3344"/>
    <mergeCell ref="A3346:H3346"/>
    <mergeCell ref="F3347:G3347"/>
    <mergeCell ref="H3347:I3347"/>
    <mergeCell ref="J3347:L3347"/>
    <mergeCell ref="F3342:G3342"/>
    <mergeCell ref="H3342:I3342"/>
    <mergeCell ref="J3342:L3342"/>
    <mergeCell ref="F3343:G3343"/>
    <mergeCell ref="H3343:I3343"/>
    <mergeCell ref="J3343:L3343"/>
    <mergeCell ref="F3340:G3340"/>
    <mergeCell ref="H3340:I3340"/>
    <mergeCell ref="J3340:L3340"/>
    <mergeCell ref="F3341:G3341"/>
    <mergeCell ref="H3341:I3341"/>
    <mergeCell ref="J3341:L3341"/>
    <mergeCell ref="F3366:G3366"/>
    <mergeCell ref="H3366:I3366"/>
    <mergeCell ref="J3366:L3366"/>
    <mergeCell ref="F3328:G3328"/>
    <mergeCell ref="H3328:I3328"/>
    <mergeCell ref="J3328:L3328"/>
    <mergeCell ref="F3329:G3329"/>
    <mergeCell ref="H3329:I3329"/>
    <mergeCell ref="J3329:L3329"/>
    <mergeCell ref="A3339:H3339"/>
    <mergeCell ref="F3362:G3362"/>
    <mergeCell ref="H3362:I3362"/>
    <mergeCell ref="J3362:L3362"/>
    <mergeCell ref="A3364:H3364"/>
    <mergeCell ref="F3365:G3365"/>
    <mergeCell ref="H3365:I3365"/>
    <mergeCell ref="J3365:L3365"/>
    <mergeCell ref="F3358:G3358"/>
    <mergeCell ref="H3358:I3358"/>
    <mergeCell ref="J3358:L3358"/>
    <mergeCell ref="A3360:H3360"/>
    <mergeCell ref="F3361:G3361"/>
    <mergeCell ref="H3361:I3361"/>
    <mergeCell ref="J3361:L3361"/>
    <mergeCell ref="F3356:G3356"/>
    <mergeCell ref="H3356:I3356"/>
    <mergeCell ref="J3356:L3356"/>
    <mergeCell ref="F3357:G3357"/>
    <mergeCell ref="H3357:I3357"/>
    <mergeCell ref="J3357:L3357"/>
    <mergeCell ref="F3354:G3354"/>
    <mergeCell ref="H3354:I3354"/>
    <mergeCell ref="J3354:L3354"/>
    <mergeCell ref="F3355:G3355"/>
    <mergeCell ref="H3355:I3355"/>
    <mergeCell ref="J3355:L3355"/>
    <mergeCell ref="F3352:G3352"/>
    <mergeCell ref="H3352:I3352"/>
    <mergeCell ref="J3352:L3352"/>
    <mergeCell ref="F3353:G3353"/>
    <mergeCell ref="H3353:I3353"/>
    <mergeCell ref="J3353:L3353"/>
    <mergeCell ref="F3389:G3389"/>
    <mergeCell ref="H3389:I3389"/>
    <mergeCell ref="J3389:L3389"/>
    <mergeCell ref="A3391:H3391"/>
    <mergeCell ref="F3392:G3392"/>
    <mergeCell ref="H3392:I3392"/>
    <mergeCell ref="J3392:L3392"/>
    <mergeCell ref="A3386:H3386"/>
    <mergeCell ref="F3387:G3387"/>
    <mergeCell ref="H3387:I3387"/>
    <mergeCell ref="J3387:L3387"/>
    <mergeCell ref="F3388:G3388"/>
    <mergeCell ref="H3388:I3388"/>
    <mergeCell ref="J3388:L3388"/>
    <mergeCell ref="F3383:G3383"/>
    <mergeCell ref="H3383:I3383"/>
    <mergeCell ref="J3383:L3383"/>
    <mergeCell ref="F3384:G3384"/>
    <mergeCell ref="H3384:I3384"/>
    <mergeCell ref="J3384:L3384"/>
    <mergeCell ref="F3371:G3371"/>
    <mergeCell ref="H3371:I3371"/>
    <mergeCell ref="J3371:L3371"/>
    <mergeCell ref="A3381:H3381"/>
    <mergeCell ref="F3382:G3382"/>
    <mergeCell ref="H3382:I3382"/>
    <mergeCell ref="J3382:L3382"/>
    <mergeCell ref="A3368:H3368"/>
    <mergeCell ref="F3369:G3369"/>
    <mergeCell ref="H3369:I3369"/>
    <mergeCell ref="J3369:L3369"/>
    <mergeCell ref="F3370:G3370"/>
    <mergeCell ref="H3370:I3370"/>
    <mergeCell ref="J3370:L3370"/>
    <mergeCell ref="A3406:H3406"/>
    <mergeCell ref="F3407:G3407"/>
    <mergeCell ref="H3407:I3407"/>
    <mergeCell ref="J3407:L3407"/>
    <mergeCell ref="F3408:G3408"/>
    <mergeCell ref="H3408:I3408"/>
    <mergeCell ref="J3408:L3408"/>
    <mergeCell ref="A3402:H3402"/>
    <mergeCell ref="F3403:G3403"/>
    <mergeCell ref="H3403:I3403"/>
    <mergeCell ref="J3403:L3403"/>
    <mergeCell ref="F3404:G3404"/>
    <mergeCell ref="H3404:I3404"/>
    <mergeCell ref="J3404:L3404"/>
    <mergeCell ref="A3398:H3398"/>
    <mergeCell ref="F3399:G3399"/>
    <mergeCell ref="H3399:I3399"/>
    <mergeCell ref="J3399:L3399"/>
    <mergeCell ref="F3400:G3400"/>
    <mergeCell ref="H3400:I3400"/>
    <mergeCell ref="J3400:L3400"/>
    <mergeCell ref="F3395:G3395"/>
    <mergeCell ref="H3395:I3395"/>
    <mergeCell ref="J3395:L3395"/>
    <mergeCell ref="F3396:G3396"/>
    <mergeCell ref="H3396:I3396"/>
    <mergeCell ref="J3396:L3396"/>
    <mergeCell ref="F3393:G3393"/>
    <mergeCell ref="H3393:I3393"/>
    <mergeCell ref="J3393:L3393"/>
    <mergeCell ref="F3394:G3394"/>
    <mergeCell ref="H3394:I3394"/>
    <mergeCell ref="J3394:L3394"/>
    <mergeCell ref="F3429:G3429"/>
    <mergeCell ref="H3429:I3429"/>
    <mergeCell ref="J3429:L3429"/>
    <mergeCell ref="A3431:H3431"/>
    <mergeCell ref="F3432:G3432"/>
    <mergeCell ref="H3432:I3432"/>
    <mergeCell ref="J3432:L3432"/>
    <mergeCell ref="A3426:H3426"/>
    <mergeCell ref="F3427:G3427"/>
    <mergeCell ref="H3427:I3427"/>
    <mergeCell ref="J3427:L3427"/>
    <mergeCell ref="F3428:G3428"/>
    <mergeCell ref="H3428:I3428"/>
    <mergeCell ref="J3428:L3428"/>
    <mergeCell ref="F3423:G3423"/>
    <mergeCell ref="H3423:I3423"/>
    <mergeCell ref="J3423:L3423"/>
    <mergeCell ref="F3424:G3424"/>
    <mergeCell ref="H3424:I3424"/>
    <mergeCell ref="J3424:L3424"/>
    <mergeCell ref="F3421:G3421"/>
    <mergeCell ref="H3421:I3421"/>
    <mergeCell ref="J3421:L3421"/>
    <mergeCell ref="F3422:G3422"/>
    <mergeCell ref="H3422:I3422"/>
    <mergeCell ref="J3422:L3422"/>
    <mergeCell ref="F3409:G3409"/>
    <mergeCell ref="H3409:I3409"/>
    <mergeCell ref="J3409:L3409"/>
    <mergeCell ref="A3419:H3419"/>
    <mergeCell ref="F3420:G3420"/>
    <mergeCell ref="H3420:I3420"/>
    <mergeCell ref="J3420:L3420"/>
    <mergeCell ref="A3446:H3446"/>
    <mergeCell ref="F3447:G3447"/>
    <mergeCell ref="H3447:I3447"/>
    <mergeCell ref="J3447:L3447"/>
    <mergeCell ref="F3448:G3448"/>
    <mergeCell ref="H3448:I3448"/>
    <mergeCell ref="J3448:L3448"/>
    <mergeCell ref="A3442:H3442"/>
    <mergeCell ref="F3443:G3443"/>
    <mergeCell ref="H3443:I3443"/>
    <mergeCell ref="J3443:L3443"/>
    <mergeCell ref="F3444:G3444"/>
    <mergeCell ref="H3444:I3444"/>
    <mergeCell ref="J3444:L3444"/>
    <mergeCell ref="A3438:H3438"/>
    <mergeCell ref="F3439:G3439"/>
    <mergeCell ref="H3439:I3439"/>
    <mergeCell ref="J3439:L3439"/>
    <mergeCell ref="F3440:G3440"/>
    <mergeCell ref="H3440:I3440"/>
    <mergeCell ref="J3440:L3440"/>
    <mergeCell ref="F3435:G3435"/>
    <mergeCell ref="H3435:I3435"/>
    <mergeCell ref="J3435:L3435"/>
    <mergeCell ref="F3436:G3436"/>
    <mergeCell ref="H3436:I3436"/>
    <mergeCell ref="J3436:L3436"/>
    <mergeCell ref="F3433:G3433"/>
    <mergeCell ref="H3433:I3433"/>
    <mergeCell ref="J3433:L3433"/>
    <mergeCell ref="F3434:G3434"/>
    <mergeCell ref="H3434:I3434"/>
    <mergeCell ref="J3434:L3434"/>
    <mergeCell ref="F3469:G3469"/>
    <mergeCell ref="H3469:I3469"/>
    <mergeCell ref="J3469:L3469"/>
    <mergeCell ref="A3471:H3471"/>
    <mergeCell ref="F3472:G3472"/>
    <mergeCell ref="H3472:I3472"/>
    <mergeCell ref="J3472:L3472"/>
    <mergeCell ref="A3466:H3466"/>
    <mergeCell ref="F3467:G3467"/>
    <mergeCell ref="H3467:I3467"/>
    <mergeCell ref="J3467:L3467"/>
    <mergeCell ref="F3468:G3468"/>
    <mergeCell ref="H3468:I3468"/>
    <mergeCell ref="J3468:L3468"/>
    <mergeCell ref="F3463:G3463"/>
    <mergeCell ref="H3463:I3463"/>
    <mergeCell ref="J3463:L3463"/>
    <mergeCell ref="F3464:G3464"/>
    <mergeCell ref="H3464:I3464"/>
    <mergeCell ref="J3464:L3464"/>
    <mergeCell ref="F3461:G3461"/>
    <mergeCell ref="H3461:I3461"/>
    <mergeCell ref="J3461:L3461"/>
    <mergeCell ref="F3462:G3462"/>
    <mergeCell ref="H3462:I3462"/>
    <mergeCell ref="J3462:L3462"/>
    <mergeCell ref="F3449:G3449"/>
    <mergeCell ref="H3449:I3449"/>
    <mergeCell ref="J3449:L3449"/>
    <mergeCell ref="A3459:H3459"/>
    <mergeCell ref="F3460:G3460"/>
    <mergeCell ref="H3460:I3460"/>
    <mergeCell ref="J3460:L3460"/>
    <mergeCell ref="F3487:G3487"/>
    <mergeCell ref="H3487:I3487"/>
    <mergeCell ref="J3487:L3487"/>
    <mergeCell ref="A3497:H3497"/>
    <mergeCell ref="F3498:G3498"/>
    <mergeCell ref="H3498:I3498"/>
    <mergeCell ref="J3498:L3498"/>
    <mergeCell ref="A3484:H3484"/>
    <mergeCell ref="F3485:G3485"/>
    <mergeCell ref="H3485:I3485"/>
    <mergeCell ref="J3485:L3485"/>
    <mergeCell ref="F3486:G3486"/>
    <mergeCell ref="H3486:I3486"/>
    <mergeCell ref="J3486:L3486"/>
    <mergeCell ref="A3480:H3480"/>
    <mergeCell ref="F3481:G3481"/>
    <mergeCell ref="H3481:I3481"/>
    <mergeCell ref="J3481:L3481"/>
    <mergeCell ref="F3482:G3482"/>
    <mergeCell ref="H3482:I3482"/>
    <mergeCell ref="J3482:L3482"/>
    <mergeCell ref="A3476:H3476"/>
    <mergeCell ref="F3477:G3477"/>
    <mergeCell ref="H3477:I3477"/>
    <mergeCell ref="J3477:L3477"/>
    <mergeCell ref="F3478:G3478"/>
    <mergeCell ref="H3478:I3478"/>
    <mergeCell ref="J3478:L3478"/>
    <mergeCell ref="A3512:H3512"/>
    <mergeCell ref="F3513:G3513"/>
    <mergeCell ref="H3513:I3513"/>
    <mergeCell ref="J3513:L3513"/>
    <mergeCell ref="F3473:G3473"/>
    <mergeCell ref="H3473:I3473"/>
    <mergeCell ref="J3473:L3473"/>
    <mergeCell ref="F3474:G3474"/>
    <mergeCell ref="H3474:I3474"/>
    <mergeCell ref="J3474:L3474"/>
    <mergeCell ref="F3509:G3509"/>
    <mergeCell ref="H3509:I3509"/>
    <mergeCell ref="J3509:L3509"/>
    <mergeCell ref="F3510:G3510"/>
    <mergeCell ref="H3510:I3510"/>
    <mergeCell ref="J3510:L3510"/>
    <mergeCell ref="A3506:H3506"/>
    <mergeCell ref="F3507:G3507"/>
    <mergeCell ref="H3507:I3507"/>
    <mergeCell ref="J3507:L3507"/>
    <mergeCell ref="F3508:G3508"/>
    <mergeCell ref="H3508:I3508"/>
    <mergeCell ref="J3508:L3508"/>
    <mergeCell ref="F3503:G3503"/>
    <mergeCell ref="H3503:I3503"/>
    <mergeCell ref="J3503:L3503"/>
    <mergeCell ref="F3504:G3504"/>
    <mergeCell ref="H3504:I3504"/>
    <mergeCell ref="J3504:L3504"/>
    <mergeCell ref="F3501:G3501"/>
    <mergeCell ref="H3501:I3501"/>
    <mergeCell ref="J3501:L3501"/>
    <mergeCell ref="F3502:G3502"/>
    <mergeCell ref="H3502:I3502"/>
    <mergeCell ref="J3502:L3502"/>
    <mergeCell ref="A3528:H3528"/>
    <mergeCell ref="F3529:G3529"/>
    <mergeCell ref="H3529:I3529"/>
    <mergeCell ref="J3529:L3529"/>
    <mergeCell ref="F3499:G3499"/>
    <mergeCell ref="H3499:I3499"/>
    <mergeCell ref="J3499:L3499"/>
    <mergeCell ref="F3500:G3500"/>
    <mergeCell ref="H3500:I3500"/>
    <mergeCell ref="J3500:L3500"/>
    <mergeCell ref="A3524:H3524"/>
    <mergeCell ref="F3525:G3525"/>
    <mergeCell ref="H3525:I3525"/>
    <mergeCell ref="J3525:L3525"/>
    <mergeCell ref="F3526:G3526"/>
    <mergeCell ref="H3526:I3526"/>
    <mergeCell ref="J3526:L3526"/>
    <mergeCell ref="A3520:H3520"/>
    <mergeCell ref="F3521:G3521"/>
    <mergeCell ref="H3521:I3521"/>
    <mergeCell ref="J3521:L3521"/>
    <mergeCell ref="F3522:G3522"/>
    <mergeCell ref="H3522:I3522"/>
    <mergeCell ref="J3522:L3522"/>
    <mergeCell ref="F3517:G3517"/>
    <mergeCell ref="H3517:I3517"/>
    <mergeCell ref="J3517:L3517"/>
    <mergeCell ref="F3518:G3518"/>
    <mergeCell ref="H3518:I3518"/>
    <mergeCell ref="J3518:L3518"/>
    <mergeCell ref="A3553:H3553"/>
    <mergeCell ref="F3514:G3514"/>
    <mergeCell ref="H3514:I3514"/>
    <mergeCell ref="J3514:L3514"/>
    <mergeCell ref="F3515:G3515"/>
    <mergeCell ref="H3515:I3515"/>
    <mergeCell ref="J3515:L3515"/>
    <mergeCell ref="F3516:G3516"/>
    <mergeCell ref="H3516:I3516"/>
    <mergeCell ref="J3516:L3516"/>
    <mergeCell ref="F3550:G3550"/>
    <mergeCell ref="H3550:I3550"/>
    <mergeCell ref="J3550:L3550"/>
    <mergeCell ref="F3551:G3551"/>
    <mergeCell ref="H3551:I3551"/>
    <mergeCell ref="J3551:L3551"/>
    <mergeCell ref="F3546:G3546"/>
    <mergeCell ref="H3546:I3546"/>
    <mergeCell ref="J3546:L3546"/>
    <mergeCell ref="A3548:H3548"/>
    <mergeCell ref="F3549:G3549"/>
    <mergeCell ref="H3549:I3549"/>
    <mergeCell ref="J3549:L3549"/>
    <mergeCell ref="F3544:G3544"/>
    <mergeCell ref="H3544:I3544"/>
    <mergeCell ref="J3544:L3544"/>
    <mergeCell ref="F3545:G3545"/>
    <mergeCell ref="H3545:I3545"/>
    <mergeCell ref="J3545:L3545"/>
    <mergeCell ref="A3541:H3541"/>
    <mergeCell ref="F3542:G3542"/>
    <mergeCell ref="H3542:I3542"/>
    <mergeCell ref="J3542:L3542"/>
    <mergeCell ref="F3543:G3543"/>
    <mergeCell ref="H3543:I3543"/>
    <mergeCell ref="J3543:L3543"/>
    <mergeCell ref="F3530:G3530"/>
    <mergeCell ref="H3530:I3530"/>
    <mergeCell ref="J3530:L3530"/>
    <mergeCell ref="F3531:G3531"/>
    <mergeCell ref="H3531:I3531"/>
    <mergeCell ref="J3531:L3531"/>
    <mergeCell ref="A3567:H3567"/>
    <mergeCell ref="F3568:G3568"/>
    <mergeCell ref="H3568:I3568"/>
    <mergeCell ref="J3568:L3568"/>
    <mergeCell ref="F3569:G3569"/>
    <mergeCell ref="H3569:I3569"/>
    <mergeCell ref="J3569:L3569"/>
    <mergeCell ref="A3563:H3563"/>
    <mergeCell ref="F3564:G3564"/>
    <mergeCell ref="H3564:I3564"/>
    <mergeCell ref="J3564:L3564"/>
    <mergeCell ref="F3565:G3565"/>
    <mergeCell ref="H3565:I3565"/>
    <mergeCell ref="J3565:L3565"/>
    <mergeCell ref="A3559:H3559"/>
    <mergeCell ref="F3560:G3560"/>
    <mergeCell ref="H3560:I3560"/>
    <mergeCell ref="J3560:L3560"/>
    <mergeCell ref="F3561:G3561"/>
    <mergeCell ref="H3561:I3561"/>
    <mergeCell ref="J3561:L3561"/>
    <mergeCell ref="F3556:G3556"/>
    <mergeCell ref="H3556:I3556"/>
    <mergeCell ref="J3556:L3556"/>
    <mergeCell ref="F3557:G3557"/>
    <mergeCell ref="H3557:I3557"/>
    <mergeCell ref="J3557:L3557"/>
    <mergeCell ref="F3554:G3554"/>
    <mergeCell ref="H3554:I3554"/>
    <mergeCell ref="J3554:L3554"/>
    <mergeCell ref="F3555:G3555"/>
    <mergeCell ref="H3555:I3555"/>
    <mergeCell ref="J3555:L3555"/>
    <mergeCell ref="F3590:G3590"/>
    <mergeCell ref="H3590:I3590"/>
    <mergeCell ref="J3590:L3590"/>
    <mergeCell ref="A3592:H3592"/>
    <mergeCell ref="F3593:G3593"/>
    <mergeCell ref="H3593:I3593"/>
    <mergeCell ref="J3593:L3593"/>
    <mergeCell ref="A3587:H3587"/>
    <mergeCell ref="F3588:G3588"/>
    <mergeCell ref="H3588:I3588"/>
    <mergeCell ref="J3588:L3588"/>
    <mergeCell ref="F3589:G3589"/>
    <mergeCell ref="H3589:I3589"/>
    <mergeCell ref="J3589:L3589"/>
    <mergeCell ref="F3584:G3584"/>
    <mergeCell ref="H3584:I3584"/>
    <mergeCell ref="J3584:L3584"/>
    <mergeCell ref="F3585:G3585"/>
    <mergeCell ref="H3585:I3585"/>
    <mergeCell ref="J3585:L3585"/>
    <mergeCell ref="F3582:G3582"/>
    <mergeCell ref="H3582:I3582"/>
    <mergeCell ref="J3582:L3582"/>
    <mergeCell ref="F3583:G3583"/>
    <mergeCell ref="H3583:I3583"/>
    <mergeCell ref="J3583:L3583"/>
    <mergeCell ref="F3608:G3608"/>
    <mergeCell ref="H3608:I3608"/>
    <mergeCell ref="J3608:L3608"/>
    <mergeCell ref="F3570:G3570"/>
    <mergeCell ref="H3570:I3570"/>
    <mergeCell ref="J3570:L3570"/>
    <mergeCell ref="A3580:H3580"/>
    <mergeCell ref="F3581:G3581"/>
    <mergeCell ref="H3581:I3581"/>
    <mergeCell ref="J3581:L3581"/>
    <mergeCell ref="F3604:G3604"/>
    <mergeCell ref="H3604:I3604"/>
    <mergeCell ref="J3604:L3604"/>
    <mergeCell ref="A3606:H3606"/>
    <mergeCell ref="F3607:G3607"/>
    <mergeCell ref="H3607:I3607"/>
    <mergeCell ref="J3607:L3607"/>
    <mergeCell ref="F3600:G3600"/>
    <mergeCell ref="H3600:I3600"/>
    <mergeCell ref="J3600:L3600"/>
    <mergeCell ref="A3602:H3602"/>
    <mergeCell ref="F3603:G3603"/>
    <mergeCell ref="H3603:I3603"/>
    <mergeCell ref="J3603:L3603"/>
    <mergeCell ref="F3598:G3598"/>
    <mergeCell ref="H3598:I3598"/>
    <mergeCell ref="J3598:L3598"/>
    <mergeCell ref="F3599:G3599"/>
    <mergeCell ref="H3599:I3599"/>
    <mergeCell ref="J3599:L3599"/>
    <mergeCell ref="F3596:G3596"/>
    <mergeCell ref="H3596:I3596"/>
    <mergeCell ref="J3596:L3596"/>
    <mergeCell ref="F3597:G3597"/>
    <mergeCell ref="H3597:I3597"/>
    <mergeCell ref="J3597:L3597"/>
    <mergeCell ref="F3594:G3594"/>
    <mergeCell ref="H3594:I3594"/>
    <mergeCell ref="J3594:L3594"/>
    <mergeCell ref="F3595:G3595"/>
    <mergeCell ref="H3595:I3595"/>
    <mergeCell ref="J3595:L3595"/>
    <mergeCell ref="A3630:H3630"/>
    <mergeCell ref="F3631:G3631"/>
    <mergeCell ref="H3631:I3631"/>
    <mergeCell ref="J3631:L3631"/>
    <mergeCell ref="F3632:G3632"/>
    <mergeCell ref="H3632:I3632"/>
    <mergeCell ref="J3632:L3632"/>
    <mergeCell ref="F3627:G3627"/>
    <mergeCell ref="H3627:I3627"/>
    <mergeCell ref="J3627:L3627"/>
    <mergeCell ref="F3628:G3628"/>
    <mergeCell ref="H3628:I3628"/>
    <mergeCell ref="J3628:L3628"/>
    <mergeCell ref="F3625:G3625"/>
    <mergeCell ref="H3625:I3625"/>
    <mergeCell ref="J3625:L3625"/>
    <mergeCell ref="F3626:G3626"/>
    <mergeCell ref="H3626:I3626"/>
    <mergeCell ref="J3626:L3626"/>
    <mergeCell ref="F3613:G3613"/>
    <mergeCell ref="H3613:I3613"/>
    <mergeCell ref="J3613:L3613"/>
    <mergeCell ref="A3623:H3623"/>
    <mergeCell ref="F3624:G3624"/>
    <mergeCell ref="H3624:I3624"/>
    <mergeCell ref="J3624:L3624"/>
    <mergeCell ref="A3610:H3610"/>
    <mergeCell ref="F3611:G3611"/>
    <mergeCell ref="H3611:I3611"/>
    <mergeCell ref="J3611:L3611"/>
    <mergeCell ref="F3612:G3612"/>
    <mergeCell ref="H3612:I3612"/>
    <mergeCell ref="J3612:L3612"/>
    <mergeCell ref="A3648:H3648"/>
    <mergeCell ref="F3649:G3649"/>
    <mergeCell ref="H3649:I3649"/>
    <mergeCell ref="J3649:L3649"/>
    <mergeCell ref="F3650:G3650"/>
    <mergeCell ref="H3650:I3650"/>
    <mergeCell ref="J3650:L3650"/>
    <mergeCell ref="A3644:H3644"/>
    <mergeCell ref="F3645:G3645"/>
    <mergeCell ref="H3645:I3645"/>
    <mergeCell ref="J3645:L3645"/>
    <mergeCell ref="F3646:G3646"/>
    <mergeCell ref="H3646:I3646"/>
    <mergeCell ref="J3646:L3646"/>
    <mergeCell ref="A3640:H3640"/>
    <mergeCell ref="F3641:G3641"/>
    <mergeCell ref="H3641:I3641"/>
    <mergeCell ref="J3641:L3641"/>
    <mergeCell ref="F3642:G3642"/>
    <mergeCell ref="H3642:I3642"/>
    <mergeCell ref="J3642:L3642"/>
    <mergeCell ref="F3637:G3637"/>
    <mergeCell ref="H3637:I3637"/>
    <mergeCell ref="J3637:L3637"/>
    <mergeCell ref="F3638:G3638"/>
    <mergeCell ref="H3638:I3638"/>
    <mergeCell ref="J3638:L3638"/>
    <mergeCell ref="F3633:G3633"/>
    <mergeCell ref="H3633:I3633"/>
    <mergeCell ref="J3633:L3633"/>
    <mergeCell ref="A3635:H3635"/>
    <mergeCell ref="F3636:G3636"/>
    <mergeCell ref="H3636:I3636"/>
    <mergeCell ref="J3636:L3636"/>
    <mergeCell ref="F3671:G3671"/>
    <mergeCell ref="H3671:I3671"/>
    <mergeCell ref="J3671:L3671"/>
    <mergeCell ref="A3673:H3673"/>
    <mergeCell ref="F3674:G3674"/>
    <mergeCell ref="H3674:I3674"/>
    <mergeCell ref="J3674:L3674"/>
    <mergeCell ref="A3668:H3668"/>
    <mergeCell ref="F3669:G3669"/>
    <mergeCell ref="H3669:I3669"/>
    <mergeCell ref="J3669:L3669"/>
    <mergeCell ref="F3670:G3670"/>
    <mergeCell ref="H3670:I3670"/>
    <mergeCell ref="J3670:L3670"/>
    <mergeCell ref="F3665:G3665"/>
    <mergeCell ref="H3665:I3665"/>
    <mergeCell ref="J3665:L3665"/>
    <mergeCell ref="F3666:G3666"/>
    <mergeCell ref="H3666:I3666"/>
    <mergeCell ref="J3666:L3666"/>
    <mergeCell ref="J3662:L3662"/>
    <mergeCell ref="F3663:G3663"/>
    <mergeCell ref="H3663:I3663"/>
    <mergeCell ref="J3663:L3663"/>
    <mergeCell ref="F3664:G3664"/>
    <mergeCell ref="H3664:I3664"/>
    <mergeCell ref="J3664:L3664"/>
    <mergeCell ref="A3699:H3699"/>
    <mergeCell ref="F3700:G3700"/>
    <mergeCell ref="H3700:I3700"/>
    <mergeCell ref="J3700:L3700"/>
    <mergeCell ref="F3651:G3651"/>
    <mergeCell ref="H3651:I3651"/>
    <mergeCell ref="J3651:L3651"/>
    <mergeCell ref="A3661:H3661"/>
    <mergeCell ref="F3662:G3662"/>
    <mergeCell ref="H3662:I3662"/>
    <mergeCell ref="F3688:G3688"/>
    <mergeCell ref="H3688:I3688"/>
    <mergeCell ref="J3688:L3688"/>
    <mergeCell ref="F3689:G3689"/>
    <mergeCell ref="H3689:I3689"/>
    <mergeCell ref="J3689:L3689"/>
    <mergeCell ref="F3684:G3684"/>
    <mergeCell ref="H3684:I3684"/>
    <mergeCell ref="J3684:L3684"/>
    <mergeCell ref="A3686:H3686"/>
    <mergeCell ref="F3687:G3687"/>
    <mergeCell ref="H3687:I3687"/>
    <mergeCell ref="J3687:L3687"/>
    <mergeCell ref="J3679:L3679"/>
    <mergeCell ref="F3680:G3680"/>
    <mergeCell ref="H3680:I3680"/>
    <mergeCell ref="J3680:L3680"/>
    <mergeCell ref="A3682:H3682"/>
    <mergeCell ref="F3683:G3683"/>
    <mergeCell ref="H3683:I3683"/>
    <mergeCell ref="J3683:L3683"/>
    <mergeCell ref="A3716:H3716"/>
    <mergeCell ref="F3675:G3675"/>
    <mergeCell ref="H3675:I3675"/>
    <mergeCell ref="J3675:L3675"/>
    <mergeCell ref="F3676:G3676"/>
    <mergeCell ref="H3676:I3676"/>
    <mergeCell ref="J3676:L3676"/>
    <mergeCell ref="A3678:H3678"/>
    <mergeCell ref="F3679:G3679"/>
    <mergeCell ref="H3679:I3679"/>
    <mergeCell ref="F3713:G3713"/>
    <mergeCell ref="H3713:I3713"/>
    <mergeCell ref="J3713:L3713"/>
    <mergeCell ref="F3714:G3714"/>
    <mergeCell ref="H3714:I3714"/>
    <mergeCell ref="J3714:L3714"/>
    <mergeCell ref="F3709:G3709"/>
    <mergeCell ref="H3709:I3709"/>
    <mergeCell ref="J3709:L3709"/>
    <mergeCell ref="A3711:H3711"/>
    <mergeCell ref="F3712:G3712"/>
    <mergeCell ref="H3712:I3712"/>
    <mergeCell ref="J3712:L3712"/>
    <mergeCell ref="A3706:H3706"/>
    <mergeCell ref="F3707:G3707"/>
    <mergeCell ref="H3707:I3707"/>
    <mergeCell ref="J3707:L3707"/>
    <mergeCell ref="F3708:G3708"/>
    <mergeCell ref="H3708:I3708"/>
    <mergeCell ref="J3708:L3708"/>
    <mergeCell ref="F3703:G3703"/>
    <mergeCell ref="H3703:I3703"/>
    <mergeCell ref="J3703:L3703"/>
    <mergeCell ref="F3704:G3704"/>
    <mergeCell ref="H3704:I3704"/>
    <mergeCell ref="J3704:L3704"/>
    <mergeCell ref="F3701:G3701"/>
    <mergeCell ref="H3701:I3701"/>
    <mergeCell ref="J3701:L3701"/>
    <mergeCell ref="F3702:G3702"/>
    <mergeCell ref="H3702:I3702"/>
    <mergeCell ref="J3702:L3702"/>
    <mergeCell ref="F3739:G3739"/>
    <mergeCell ref="H3739:I3739"/>
    <mergeCell ref="J3739:L3739"/>
    <mergeCell ref="F3740:G3740"/>
    <mergeCell ref="H3740:I3740"/>
    <mergeCell ref="J3740:L3740"/>
    <mergeCell ref="F3727:G3727"/>
    <mergeCell ref="H3727:I3727"/>
    <mergeCell ref="J3727:L3727"/>
    <mergeCell ref="A3737:H3737"/>
    <mergeCell ref="F3738:G3738"/>
    <mergeCell ref="H3738:I3738"/>
    <mergeCell ref="J3738:L3738"/>
    <mergeCell ref="A3724:H3724"/>
    <mergeCell ref="F3725:G3725"/>
    <mergeCell ref="H3725:I3725"/>
    <mergeCell ref="J3725:L3725"/>
    <mergeCell ref="F3726:G3726"/>
    <mergeCell ref="H3726:I3726"/>
    <mergeCell ref="J3726:L3726"/>
    <mergeCell ref="A3720:H3720"/>
    <mergeCell ref="F3721:G3721"/>
    <mergeCell ref="H3721:I3721"/>
    <mergeCell ref="J3721:L3721"/>
    <mergeCell ref="F3722:G3722"/>
    <mergeCell ref="H3722:I3722"/>
    <mergeCell ref="J3722:L3722"/>
    <mergeCell ref="F3717:G3717"/>
    <mergeCell ref="H3717:I3717"/>
    <mergeCell ref="J3717:L3717"/>
    <mergeCell ref="F3718:G3718"/>
    <mergeCell ref="H3718:I3718"/>
    <mergeCell ref="J3718:L3718"/>
    <mergeCell ref="A3754:H3754"/>
    <mergeCell ref="F3755:G3755"/>
    <mergeCell ref="H3755:I3755"/>
    <mergeCell ref="J3755:L3755"/>
    <mergeCell ref="F3756:G3756"/>
    <mergeCell ref="H3756:I3756"/>
    <mergeCell ref="J3756:L3756"/>
    <mergeCell ref="F3751:G3751"/>
    <mergeCell ref="H3751:I3751"/>
    <mergeCell ref="J3751:L3751"/>
    <mergeCell ref="F3752:G3752"/>
    <mergeCell ref="H3752:I3752"/>
    <mergeCell ref="J3752:L3752"/>
    <mergeCell ref="F3747:G3747"/>
    <mergeCell ref="H3747:I3747"/>
    <mergeCell ref="J3747:L3747"/>
    <mergeCell ref="A3749:H3749"/>
    <mergeCell ref="F3750:G3750"/>
    <mergeCell ref="H3750:I3750"/>
    <mergeCell ref="J3750:L3750"/>
    <mergeCell ref="A3744:H3744"/>
    <mergeCell ref="F3745:G3745"/>
    <mergeCell ref="H3745:I3745"/>
    <mergeCell ref="J3745:L3745"/>
    <mergeCell ref="F3746:G3746"/>
    <mergeCell ref="H3746:I3746"/>
    <mergeCell ref="J3746:L3746"/>
    <mergeCell ref="F3741:G3741"/>
    <mergeCell ref="H3741:I3741"/>
    <mergeCell ref="J3741:L3741"/>
    <mergeCell ref="F3742:G3742"/>
    <mergeCell ref="H3742:I3742"/>
    <mergeCell ref="J3742:L3742"/>
    <mergeCell ref="F3779:G3779"/>
    <mergeCell ref="H3779:I3779"/>
    <mergeCell ref="J3779:L3779"/>
    <mergeCell ref="F3780:G3780"/>
    <mergeCell ref="H3780:I3780"/>
    <mergeCell ref="J3780:L3780"/>
    <mergeCell ref="F3777:G3777"/>
    <mergeCell ref="H3777:I3777"/>
    <mergeCell ref="J3777:L3777"/>
    <mergeCell ref="F3778:G3778"/>
    <mergeCell ref="H3778:I3778"/>
    <mergeCell ref="J3778:L3778"/>
    <mergeCell ref="F3765:G3765"/>
    <mergeCell ref="H3765:I3765"/>
    <mergeCell ref="J3765:L3765"/>
    <mergeCell ref="A3775:H3775"/>
    <mergeCell ref="F3776:G3776"/>
    <mergeCell ref="H3776:I3776"/>
    <mergeCell ref="J3776:L3776"/>
    <mergeCell ref="J3760:L3760"/>
    <mergeCell ref="A3762:H3762"/>
    <mergeCell ref="F3763:G3763"/>
    <mergeCell ref="H3763:I3763"/>
    <mergeCell ref="J3763:L3763"/>
    <mergeCell ref="F3764:G3764"/>
    <mergeCell ref="H3764:I3764"/>
    <mergeCell ref="J3764:L3764"/>
    <mergeCell ref="A3799:H3799"/>
    <mergeCell ref="F3800:G3800"/>
    <mergeCell ref="H3800:I3800"/>
    <mergeCell ref="J3800:L3800"/>
    <mergeCell ref="A3758:H3758"/>
    <mergeCell ref="F3759:G3759"/>
    <mergeCell ref="H3759:I3759"/>
    <mergeCell ref="J3759:L3759"/>
    <mergeCell ref="F3760:G3760"/>
    <mergeCell ref="H3760:I3760"/>
    <mergeCell ref="A3795:H3795"/>
    <mergeCell ref="F3796:G3796"/>
    <mergeCell ref="H3796:I3796"/>
    <mergeCell ref="J3796:L3796"/>
    <mergeCell ref="F3797:G3797"/>
    <mergeCell ref="H3797:I3797"/>
    <mergeCell ref="J3797:L3797"/>
    <mergeCell ref="A3791:H3791"/>
    <mergeCell ref="F3792:G3792"/>
    <mergeCell ref="H3792:I3792"/>
    <mergeCell ref="J3792:L3792"/>
    <mergeCell ref="F3793:G3793"/>
    <mergeCell ref="H3793:I3793"/>
    <mergeCell ref="J3793:L3793"/>
    <mergeCell ref="J3785:L3785"/>
    <mergeCell ref="A3787:H3787"/>
    <mergeCell ref="F3788:G3788"/>
    <mergeCell ref="H3788:I3788"/>
    <mergeCell ref="J3788:L3788"/>
    <mergeCell ref="F3789:G3789"/>
    <mergeCell ref="H3789:I3789"/>
    <mergeCell ref="J3789:L3789"/>
    <mergeCell ref="A3824:H3824"/>
    <mergeCell ref="A3782:H3782"/>
    <mergeCell ref="F3783:G3783"/>
    <mergeCell ref="H3783:I3783"/>
    <mergeCell ref="J3783:L3783"/>
    <mergeCell ref="F3784:G3784"/>
    <mergeCell ref="H3784:I3784"/>
    <mergeCell ref="J3784:L3784"/>
    <mergeCell ref="F3785:G3785"/>
    <mergeCell ref="H3785:I3785"/>
    <mergeCell ref="F3821:G3821"/>
    <mergeCell ref="H3821:I3821"/>
    <mergeCell ref="J3821:L3821"/>
    <mergeCell ref="F3822:G3822"/>
    <mergeCell ref="H3822:I3822"/>
    <mergeCell ref="J3822:L3822"/>
    <mergeCell ref="F3817:G3817"/>
    <mergeCell ref="H3817:I3817"/>
    <mergeCell ref="J3817:L3817"/>
    <mergeCell ref="A3819:H3819"/>
    <mergeCell ref="F3820:G3820"/>
    <mergeCell ref="H3820:I3820"/>
    <mergeCell ref="J3820:L3820"/>
    <mergeCell ref="F3815:G3815"/>
    <mergeCell ref="H3815:I3815"/>
    <mergeCell ref="J3815:L3815"/>
    <mergeCell ref="F3816:G3816"/>
    <mergeCell ref="H3816:I3816"/>
    <mergeCell ref="J3816:L3816"/>
    <mergeCell ref="A3812:H3812"/>
    <mergeCell ref="F3813:G3813"/>
    <mergeCell ref="H3813:I3813"/>
    <mergeCell ref="J3813:L3813"/>
    <mergeCell ref="F3814:G3814"/>
    <mergeCell ref="H3814:I3814"/>
    <mergeCell ref="J3814:L3814"/>
    <mergeCell ref="F3801:G3801"/>
    <mergeCell ref="H3801:I3801"/>
    <mergeCell ref="J3801:L3801"/>
    <mergeCell ref="F3802:G3802"/>
    <mergeCell ref="H3802:I3802"/>
    <mergeCell ref="J3802:L3802"/>
    <mergeCell ref="F3839:G3839"/>
    <mergeCell ref="H3839:I3839"/>
    <mergeCell ref="J3839:L3839"/>
    <mergeCell ref="F3840:G3840"/>
    <mergeCell ref="H3840:I3840"/>
    <mergeCell ref="J3840:L3840"/>
    <mergeCell ref="F3835:G3835"/>
    <mergeCell ref="H3835:I3835"/>
    <mergeCell ref="J3835:L3835"/>
    <mergeCell ref="A3837:H3837"/>
    <mergeCell ref="F3838:G3838"/>
    <mergeCell ref="H3838:I3838"/>
    <mergeCell ref="J3838:L3838"/>
    <mergeCell ref="F3831:G3831"/>
    <mergeCell ref="H3831:I3831"/>
    <mergeCell ref="J3831:L3831"/>
    <mergeCell ref="A3833:H3833"/>
    <mergeCell ref="F3834:G3834"/>
    <mergeCell ref="H3834:I3834"/>
    <mergeCell ref="J3834:L3834"/>
    <mergeCell ref="H3827:I3827"/>
    <mergeCell ref="J3827:L3827"/>
    <mergeCell ref="A3829:H3829"/>
    <mergeCell ref="F3830:G3830"/>
    <mergeCell ref="H3830:I3830"/>
    <mergeCell ref="J3830:L3830"/>
    <mergeCell ref="F3863:G3863"/>
    <mergeCell ref="H3863:I3863"/>
    <mergeCell ref="J3863:L3863"/>
    <mergeCell ref="F3825:G3825"/>
    <mergeCell ref="H3825:I3825"/>
    <mergeCell ref="J3825:L3825"/>
    <mergeCell ref="F3826:G3826"/>
    <mergeCell ref="H3826:I3826"/>
    <mergeCell ref="J3826:L3826"/>
    <mergeCell ref="F3827:G3827"/>
    <mergeCell ref="A3860:H3860"/>
    <mergeCell ref="F3861:G3861"/>
    <mergeCell ref="H3861:I3861"/>
    <mergeCell ref="J3861:L3861"/>
    <mergeCell ref="F3862:G3862"/>
    <mergeCell ref="H3862:I3862"/>
    <mergeCell ref="J3862:L3862"/>
    <mergeCell ref="F3857:G3857"/>
    <mergeCell ref="H3857:I3857"/>
    <mergeCell ref="J3857:L3857"/>
    <mergeCell ref="F3858:G3858"/>
    <mergeCell ref="H3858:I3858"/>
    <mergeCell ref="J3858:L3858"/>
    <mergeCell ref="F3855:G3855"/>
    <mergeCell ref="H3855:I3855"/>
    <mergeCell ref="J3855:L3855"/>
    <mergeCell ref="F3856:G3856"/>
    <mergeCell ref="H3856:I3856"/>
    <mergeCell ref="J3856:L3856"/>
    <mergeCell ref="F3853:G3853"/>
    <mergeCell ref="H3853:I3853"/>
    <mergeCell ref="J3853:L3853"/>
    <mergeCell ref="F3854:G3854"/>
    <mergeCell ref="H3854:I3854"/>
    <mergeCell ref="J3854:L3854"/>
    <mergeCell ref="F3879:G3879"/>
    <mergeCell ref="H3879:I3879"/>
    <mergeCell ref="J3879:L3879"/>
    <mergeCell ref="A3850:H3850"/>
    <mergeCell ref="F3851:G3851"/>
    <mergeCell ref="H3851:I3851"/>
    <mergeCell ref="J3851:L3851"/>
    <mergeCell ref="F3852:G3852"/>
    <mergeCell ref="H3852:I3852"/>
    <mergeCell ref="J3852:L3852"/>
    <mergeCell ref="F3875:G3875"/>
    <mergeCell ref="H3875:I3875"/>
    <mergeCell ref="J3875:L3875"/>
    <mergeCell ref="A3877:H3877"/>
    <mergeCell ref="F3878:G3878"/>
    <mergeCell ref="H3878:I3878"/>
    <mergeCell ref="J3878:L3878"/>
    <mergeCell ref="F3871:G3871"/>
    <mergeCell ref="H3871:I3871"/>
    <mergeCell ref="J3871:L3871"/>
    <mergeCell ref="A3873:H3873"/>
    <mergeCell ref="F3874:G3874"/>
    <mergeCell ref="H3874:I3874"/>
    <mergeCell ref="J3874:L3874"/>
    <mergeCell ref="J3868:L3868"/>
    <mergeCell ref="F3869:G3869"/>
    <mergeCell ref="H3869:I3869"/>
    <mergeCell ref="J3869:L3869"/>
    <mergeCell ref="F3870:G3870"/>
    <mergeCell ref="H3870:I3870"/>
    <mergeCell ref="J3870:L3870"/>
    <mergeCell ref="A3903:H3903"/>
    <mergeCell ref="F3864:G3864"/>
    <mergeCell ref="H3864:I3864"/>
    <mergeCell ref="J3864:L3864"/>
    <mergeCell ref="A3866:H3866"/>
    <mergeCell ref="F3867:G3867"/>
    <mergeCell ref="H3867:I3867"/>
    <mergeCell ref="J3867:L3867"/>
    <mergeCell ref="F3868:G3868"/>
    <mergeCell ref="H3868:I3868"/>
    <mergeCell ref="F3900:G3900"/>
    <mergeCell ref="H3900:I3900"/>
    <mergeCell ref="J3900:L3900"/>
    <mergeCell ref="F3901:G3901"/>
    <mergeCell ref="H3901:I3901"/>
    <mergeCell ref="J3901:L3901"/>
    <mergeCell ref="F3898:G3898"/>
    <mergeCell ref="H3898:I3898"/>
    <mergeCell ref="J3898:L3898"/>
    <mergeCell ref="F3899:G3899"/>
    <mergeCell ref="H3899:I3899"/>
    <mergeCell ref="J3899:L3899"/>
    <mergeCell ref="F3896:G3896"/>
    <mergeCell ref="H3896:I3896"/>
    <mergeCell ref="J3896:L3896"/>
    <mergeCell ref="F3897:G3897"/>
    <mergeCell ref="H3897:I3897"/>
    <mergeCell ref="J3897:L3897"/>
    <mergeCell ref="F3884:G3884"/>
    <mergeCell ref="H3884:I3884"/>
    <mergeCell ref="J3884:L3884"/>
    <mergeCell ref="A3894:H3894"/>
    <mergeCell ref="F3895:G3895"/>
    <mergeCell ref="H3895:I3895"/>
    <mergeCell ref="J3895:L3895"/>
    <mergeCell ref="F3916:G3916"/>
    <mergeCell ref="H3916:I3916"/>
    <mergeCell ref="J3916:L3916"/>
    <mergeCell ref="A3881:H3881"/>
    <mergeCell ref="F3882:G3882"/>
    <mergeCell ref="H3882:I3882"/>
    <mergeCell ref="J3882:L3882"/>
    <mergeCell ref="F3883:G3883"/>
    <mergeCell ref="H3883:I3883"/>
    <mergeCell ref="J3883:L3883"/>
    <mergeCell ref="F3914:G3914"/>
    <mergeCell ref="H3914:I3914"/>
    <mergeCell ref="J3914:L3914"/>
    <mergeCell ref="F3915:G3915"/>
    <mergeCell ref="H3915:I3915"/>
    <mergeCell ref="J3915:L3915"/>
    <mergeCell ref="F3912:G3912"/>
    <mergeCell ref="H3912:I3912"/>
    <mergeCell ref="J3912:L3912"/>
    <mergeCell ref="F3913:G3913"/>
    <mergeCell ref="H3913:I3913"/>
    <mergeCell ref="J3913:L3913"/>
    <mergeCell ref="A3909:H3909"/>
    <mergeCell ref="F3910:G3910"/>
    <mergeCell ref="H3910:I3910"/>
    <mergeCell ref="J3910:L3910"/>
    <mergeCell ref="F3911:G3911"/>
    <mergeCell ref="H3911:I3911"/>
    <mergeCell ref="J3911:L3911"/>
    <mergeCell ref="F3906:G3906"/>
    <mergeCell ref="H3906:I3906"/>
    <mergeCell ref="J3906:L3906"/>
    <mergeCell ref="F3907:G3907"/>
    <mergeCell ref="H3907:I3907"/>
    <mergeCell ref="J3907:L3907"/>
    <mergeCell ref="F3904:G3904"/>
    <mergeCell ref="H3904:I3904"/>
    <mergeCell ref="J3904:L3904"/>
    <mergeCell ref="F3905:G3905"/>
    <mergeCell ref="H3905:I3905"/>
    <mergeCell ref="J3905:L3905"/>
    <mergeCell ref="F3941:G3941"/>
    <mergeCell ref="H3941:I3941"/>
    <mergeCell ref="J3941:L3941"/>
    <mergeCell ref="F3942:G3942"/>
    <mergeCell ref="H3942:I3942"/>
    <mergeCell ref="J3942:L3942"/>
    <mergeCell ref="F3929:G3929"/>
    <mergeCell ref="H3929:I3929"/>
    <mergeCell ref="J3929:L3929"/>
    <mergeCell ref="A3939:H3939"/>
    <mergeCell ref="F3940:G3940"/>
    <mergeCell ref="H3940:I3940"/>
    <mergeCell ref="J3940:L3940"/>
    <mergeCell ref="A3926:H3926"/>
    <mergeCell ref="F3927:G3927"/>
    <mergeCell ref="H3927:I3927"/>
    <mergeCell ref="J3927:L3927"/>
    <mergeCell ref="F3928:G3928"/>
    <mergeCell ref="H3928:I3928"/>
    <mergeCell ref="J3928:L3928"/>
    <mergeCell ref="A3922:H3922"/>
    <mergeCell ref="F3923:G3923"/>
    <mergeCell ref="H3923:I3923"/>
    <mergeCell ref="J3923:L3923"/>
    <mergeCell ref="F3924:G3924"/>
    <mergeCell ref="H3924:I3924"/>
    <mergeCell ref="J3924:L3924"/>
    <mergeCell ref="A3918:H3918"/>
    <mergeCell ref="F3919:G3919"/>
    <mergeCell ref="H3919:I3919"/>
    <mergeCell ref="J3919:L3919"/>
    <mergeCell ref="F3920:G3920"/>
    <mergeCell ref="H3920:I3920"/>
    <mergeCell ref="J3920:L3920"/>
    <mergeCell ref="F3959:G3959"/>
    <mergeCell ref="H3959:I3959"/>
    <mergeCell ref="J3959:L3959"/>
    <mergeCell ref="A3961:H3961"/>
    <mergeCell ref="F3962:G3962"/>
    <mergeCell ref="H3962:I3962"/>
    <mergeCell ref="J3962:L3962"/>
    <mergeCell ref="F3955:G3955"/>
    <mergeCell ref="H3955:I3955"/>
    <mergeCell ref="J3955:L3955"/>
    <mergeCell ref="A3957:H3957"/>
    <mergeCell ref="F3958:G3958"/>
    <mergeCell ref="H3958:I3958"/>
    <mergeCell ref="J3958:L3958"/>
    <mergeCell ref="F3951:G3951"/>
    <mergeCell ref="H3951:I3951"/>
    <mergeCell ref="J3951:L3951"/>
    <mergeCell ref="A3953:H3953"/>
    <mergeCell ref="F3954:G3954"/>
    <mergeCell ref="H3954:I3954"/>
    <mergeCell ref="J3954:L3954"/>
    <mergeCell ref="F3947:G3947"/>
    <mergeCell ref="H3947:I3947"/>
    <mergeCell ref="J3947:L3947"/>
    <mergeCell ref="A3949:H3949"/>
    <mergeCell ref="F3950:G3950"/>
    <mergeCell ref="H3950:I3950"/>
    <mergeCell ref="J3950:L3950"/>
    <mergeCell ref="A3944:H3944"/>
    <mergeCell ref="F3945:G3945"/>
    <mergeCell ref="H3945:I3945"/>
    <mergeCell ref="J3945:L3945"/>
    <mergeCell ref="F3946:G3946"/>
    <mergeCell ref="H3946:I3946"/>
    <mergeCell ref="J3946:L3946"/>
    <mergeCell ref="A3984:H3984"/>
    <mergeCell ref="F3985:G3985"/>
    <mergeCell ref="H3985:I3985"/>
    <mergeCell ref="J3985:L3985"/>
    <mergeCell ref="F3986:G3986"/>
    <mergeCell ref="H3986:I3986"/>
    <mergeCell ref="J3986:L3986"/>
    <mergeCell ref="F3981:G3981"/>
    <mergeCell ref="H3981:I3981"/>
    <mergeCell ref="J3981:L3981"/>
    <mergeCell ref="F3982:G3982"/>
    <mergeCell ref="H3982:I3982"/>
    <mergeCell ref="J3982:L3982"/>
    <mergeCell ref="F3977:G3977"/>
    <mergeCell ref="H3977:I3977"/>
    <mergeCell ref="J3977:L3977"/>
    <mergeCell ref="A3979:H3979"/>
    <mergeCell ref="F3980:G3980"/>
    <mergeCell ref="H3980:I3980"/>
    <mergeCell ref="J3980:L3980"/>
    <mergeCell ref="A3974:H3974"/>
    <mergeCell ref="F3975:G3975"/>
    <mergeCell ref="H3975:I3975"/>
    <mergeCell ref="J3975:L3975"/>
    <mergeCell ref="F3976:G3976"/>
    <mergeCell ref="H3976:I3976"/>
    <mergeCell ref="J3976:L3976"/>
    <mergeCell ref="F3963:G3963"/>
    <mergeCell ref="H3963:I3963"/>
    <mergeCell ref="J3963:L3963"/>
    <mergeCell ref="F3964:G3964"/>
    <mergeCell ref="H3964:I3964"/>
    <mergeCell ref="J3964:L3964"/>
    <mergeCell ref="F4011:G4011"/>
    <mergeCell ref="H4011:I4011"/>
    <mergeCell ref="J4011:L4011"/>
    <mergeCell ref="F4012:G4012"/>
    <mergeCell ref="H4012:I4012"/>
    <mergeCell ref="J4012:L4012"/>
    <mergeCell ref="F3999:G3999"/>
    <mergeCell ref="H3999:I3999"/>
    <mergeCell ref="J3999:L3999"/>
    <mergeCell ref="A4009:H4009"/>
    <mergeCell ref="F4010:G4010"/>
    <mergeCell ref="H4010:I4010"/>
    <mergeCell ref="J4010:L4010"/>
    <mergeCell ref="A3996:H3996"/>
    <mergeCell ref="F3997:G3997"/>
    <mergeCell ref="H3997:I3997"/>
    <mergeCell ref="J3997:L3997"/>
    <mergeCell ref="F3998:G3998"/>
    <mergeCell ref="H3998:I3998"/>
    <mergeCell ref="J3998:L3998"/>
    <mergeCell ref="A3992:H3992"/>
    <mergeCell ref="F3993:G3993"/>
    <mergeCell ref="H3993:I3993"/>
    <mergeCell ref="J3993:L3993"/>
    <mergeCell ref="F3994:G3994"/>
    <mergeCell ref="H3994:I3994"/>
    <mergeCell ref="J3994:L3994"/>
    <mergeCell ref="A3988:H3988"/>
    <mergeCell ref="F3989:G3989"/>
    <mergeCell ref="H3989:I3989"/>
    <mergeCell ref="J3989:L3989"/>
    <mergeCell ref="F3990:G3990"/>
    <mergeCell ref="H3990:I3990"/>
    <mergeCell ref="J3990:L3990"/>
    <mergeCell ref="F4029:G4029"/>
    <mergeCell ref="H4029:I4029"/>
    <mergeCell ref="J4029:L4029"/>
    <mergeCell ref="A4031:H4031"/>
    <mergeCell ref="F4032:G4032"/>
    <mergeCell ref="H4032:I4032"/>
    <mergeCell ref="J4032:L4032"/>
    <mergeCell ref="F4025:G4025"/>
    <mergeCell ref="H4025:I4025"/>
    <mergeCell ref="J4025:L4025"/>
    <mergeCell ref="A4027:H4027"/>
    <mergeCell ref="F4028:G4028"/>
    <mergeCell ref="H4028:I4028"/>
    <mergeCell ref="J4028:L4028"/>
    <mergeCell ref="F4021:G4021"/>
    <mergeCell ref="H4021:I4021"/>
    <mergeCell ref="J4021:L4021"/>
    <mergeCell ref="A4023:H4023"/>
    <mergeCell ref="F4024:G4024"/>
    <mergeCell ref="H4024:I4024"/>
    <mergeCell ref="J4024:L4024"/>
    <mergeCell ref="F4017:G4017"/>
    <mergeCell ref="H4017:I4017"/>
    <mergeCell ref="J4017:L4017"/>
    <mergeCell ref="A4019:H4019"/>
    <mergeCell ref="F4020:G4020"/>
    <mergeCell ref="H4020:I4020"/>
    <mergeCell ref="J4020:L4020"/>
    <mergeCell ref="A4014:H4014"/>
    <mergeCell ref="F4015:G4015"/>
    <mergeCell ref="H4015:I4015"/>
    <mergeCell ref="J4015:L4015"/>
    <mergeCell ref="F4016:G4016"/>
    <mergeCell ref="H4016:I4016"/>
    <mergeCell ref="J4016:L4016"/>
    <mergeCell ref="A4054:H4054"/>
    <mergeCell ref="F4055:G4055"/>
    <mergeCell ref="H4055:I4055"/>
    <mergeCell ref="J4055:L4055"/>
    <mergeCell ref="F4056:G4056"/>
    <mergeCell ref="H4056:I4056"/>
    <mergeCell ref="J4056:L4056"/>
    <mergeCell ref="F4051:G4051"/>
    <mergeCell ref="H4051:I4051"/>
    <mergeCell ref="J4051:L4051"/>
    <mergeCell ref="F4052:G4052"/>
    <mergeCell ref="H4052:I4052"/>
    <mergeCell ref="J4052:L4052"/>
    <mergeCell ref="F4047:G4047"/>
    <mergeCell ref="H4047:I4047"/>
    <mergeCell ref="J4047:L4047"/>
    <mergeCell ref="A4049:H4049"/>
    <mergeCell ref="F4050:G4050"/>
    <mergeCell ref="H4050:I4050"/>
    <mergeCell ref="J4050:L4050"/>
    <mergeCell ref="A4044:H4044"/>
    <mergeCell ref="F4045:G4045"/>
    <mergeCell ref="H4045:I4045"/>
    <mergeCell ref="J4045:L4045"/>
    <mergeCell ref="F4046:G4046"/>
    <mergeCell ref="H4046:I4046"/>
    <mergeCell ref="J4046:L4046"/>
    <mergeCell ref="F4033:G4033"/>
    <mergeCell ref="H4033:I4033"/>
    <mergeCell ref="J4033:L4033"/>
    <mergeCell ref="F4034:G4034"/>
    <mergeCell ref="H4034:I4034"/>
    <mergeCell ref="J4034:L4034"/>
    <mergeCell ref="F4081:G4081"/>
    <mergeCell ref="H4081:I4081"/>
    <mergeCell ref="J4081:L4081"/>
    <mergeCell ref="F4082:G4082"/>
    <mergeCell ref="H4082:I4082"/>
    <mergeCell ref="J4082:L4082"/>
    <mergeCell ref="F4069:G4069"/>
    <mergeCell ref="H4069:I4069"/>
    <mergeCell ref="J4069:L4069"/>
    <mergeCell ref="A4079:H4079"/>
    <mergeCell ref="F4080:G4080"/>
    <mergeCell ref="H4080:I4080"/>
    <mergeCell ref="J4080:L4080"/>
    <mergeCell ref="A4066:H4066"/>
    <mergeCell ref="F4067:G4067"/>
    <mergeCell ref="H4067:I4067"/>
    <mergeCell ref="J4067:L4067"/>
    <mergeCell ref="F4068:G4068"/>
    <mergeCell ref="H4068:I4068"/>
    <mergeCell ref="J4068:L4068"/>
    <mergeCell ref="A4062:H4062"/>
    <mergeCell ref="F4063:G4063"/>
    <mergeCell ref="H4063:I4063"/>
    <mergeCell ref="J4063:L4063"/>
    <mergeCell ref="F4064:G4064"/>
    <mergeCell ref="H4064:I4064"/>
    <mergeCell ref="J4064:L4064"/>
    <mergeCell ref="A4058:H4058"/>
    <mergeCell ref="F4059:G4059"/>
    <mergeCell ref="H4059:I4059"/>
    <mergeCell ref="J4059:L4059"/>
    <mergeCell ref="F4060:G4060"/>
    <mergeCell ref="H4060:I4060"/>
    <mergeCell ref="J4060:L4060"/>
    <mergeCell ref="A4098:H4098"/>
    <mergeCell ref="F4099:G4099"/>
    <mergeCell ref="H4099:I4099"/>
    <mergeCell ref="J4099:L4099"/>
    <mergeCell ref="F4100:G4100"/>
    <mergeCell ref="H4100:I4100"/>
    <mergeCell ref="J4100:L4100"/>
    <mergeCell ref="A4094:H4094"/>
    <mergeCell ref="F4095:G4095"/>
    <mergeCell ref="H4095:I4095"/>
    <mergeCell ref="J4095:L4095"/>
    <mergeCell ref="F4096:G4096"/>
    <mergeCell ref="H4096:I4096"/>
    <mergeCell ref="J4096:L4096"/>
    <mergeCell ref="F4091:G4091"/>
    <mergeCell ref="H4091:I4091"/>
    <mergeCell ref="J4091:L4091"/>
    <mergeCell ref="F4092:G4092"/>
    <mergeCell ref="H4092:I4092"/>
    <mergeCell ref="J4092:L4092"/>
    <mergeCell ref="F4087:G4087"/>
    <mergeCell ref="H4087:I4087"/>
    <mergeCell ref="J4087:L4087"/>
    <mergeCell ref="A4089:H4089"/>
    <mergeCell ref="F4090:G4090"/>
    <mergeCell ref="H4090:I4090"/>
    <mergeCell ref="J4090:L4090"/>
    <mergeCell ref="A4084:H4084"/>
    <mergeCell ref="F4085:G4085"/>
    <mergeCell ref="H4085:I4085"/>
    <mergeCell ref="J4085:L4085"/>
    <mergeCell ref="F4086:G4086"/>
    <mergeCell ref="H4086:I4086"/>
    <mergeCell ref="J4086:L4086"/>
    <mergeCell ref="F4123:G4123"/>
    <mergeCell ref="H4123:I4123"/>
    <mergeCell ref="J4123:L4123"/>
    <mergeCell ref="A4125:H4125"/>
    <mergeCell ref="F4126:G4126"/>
    <mergeCell ref="H4126:I4126"/>
    <mergeCell ref="J4126:L4126"/>
    <mergeCell ref="A4120:H4120"/>
    <mergeCell ref="F4121:G4121"/>
    <mergeCell ref="H4121:I4121"/>
    <mergeCell ref="J4121:L4121"/>
    <mergeCell ref="F4122:G4122"/>
    <mergeCell ref="H4122:I4122"/>
    <mergeCell ref="J4122:L4122"/>
    <mergeCell ref="F4117:G4117"/>
    <mergeCell ref="H4117:I4117"/>
    <mergeCell ref="J4117:L4117"/>
    <mergeCell ref="F4118:G4118"/>
    <mergeCell ref="H4118:I4118"/>
    <mergeCell ref="J4118:L4118"/>
    <mergeCell ref="F4105:G4105"/>
    <mergeCell ref="H4105:I4105"/>
    <mergeCell ref="J4105:L4105"/>
    <mergeCell ref="A4115:H4115"/>
    <mergeCell ref="F4116:G4116"/>
    <mergeCell ref="H4116:I4116"/>
    <mergeCell ref="J4116:L4116"/>
    <mergeCell ref="A4102:H4102"/>
    <mergeCell ref="F4103:G4103"/>
    <mergeCell ref="H4103:I4103"/>
    <mergeCell ref="J4103:L4103"/>
    <mergeCell ref="F4104:G4104"/>
    <mergeCell ref="H4104:I4104"/>
    <mergeCell ref="J4104:L4104"/>
    <mergeCell ref="F4141:G4141"/>
    <mergeCell ref="H4141:I4141"/>
    <mergeCell ref="J4141:L4141"/>
    <mergeCell ref="A4151:H4151"/>
    <mergeCell ref="F4152:G4152"/>
    <mergeCell ref="H4152:I4152"/>
    <mergeCell ref="J4152:L4152"/>
    <mergeCell ref="A4138:H4138"/>
    <mergeCell ref="F4139:G4139"/>
    <mergeCell ref="H4139:I4139"/>
    <mergeCell ref="J4139:L4139"/>
    <mergeCell ref="F4140:G4140"/>
    <mergeCell ref="H4140:I4140"/>
    <mergeCell ref="J4140:L4140"/>
    <mergeCell ref="A4134:H4134"/>
    <mergeCell ref="F4135:G4135"/>
    <mergeCell ref="H4135:I4135"/>
    <mergeCell ref="J4135:L4135"/>
    <mergeCell ref="F4136:G4136"/>
    <mergeCell ref="H4136:I4136"/>
    <mergeCell ref="J4136:L4136"/>
    <mergeCell ref="A4130:H4130"/>
    <mergeCell ref="F4131:G4131"/>
    <mergeCell ref="H4131:I4131"/>
    <mergeCell ref="J4131:L4131"/>
    <mergeCell ref="F4132:G4132"/>
    <mergeCell ref="H4132:I4132"/>
    <mergeCell ref="J4132:L4132"/>
    <mergeCell ref="F4127:G4127"/>
    <mergeCell ref="H4127:I4127"/>
    <mergeCell ref="J4127:L4127"/>
    <mergeCell ref="F4128:G4128"/>
    <mergeCell ref="H4128:I4128"/>
    <mergeCell ref="J4128:L4128"/>
    <mergeCell ref="A4166:H4166"/>
    <mergeCell ref="F4167:G4167"/>
    <mergeCell ref="H4167:I4167"/>
    <mergeCell ref="J4167:L4167"/>
    <mergeCell ref="F4168:G4168"/>
    <mergeCell ref="H4168:I4168"/>
    <mergeCell ref="J4168:L4168"/>
    <mergeCell ref="F4163:G4163"/>
    <mergeCell ref="H4163:I4163"/>
    <mergeCell ref="J4163:L4163"/>
    <mergeCell ref="F4164:G4164"/>
    <mergeCell ref="H4164:I4164"/>
    <mergeCell ref="J4164:L4164"/>
    <mergeCell ref="F4159:G4159"/>
    <mergeCell ref="H4159:I4159"/>
    <mergeCell ref="J4159:L4159"/>
    <mergeCell ref="A4161:H4161"/>
    <mergeCell ref="F4162:G4162"/>
    <mergeCell ref="H4162:I4162"/>
    <mergeCell ref="J4162:L4162"/>
    <mergeCell ref="A4156:H4156"/>
    <mergeCell ref="F4157:G4157"/>
    <mergeCell ref="H4157:I4157"/>
    <mergeCell ref="J4157:L4157"/>
    <mergeCell ref="F4158:G4158"/>
    <mergeCell ref="H4158:I4158"/>
    <mergeCell ref="J4158:L4158"/>
    <mergeCell ref="F4153:G4153"/>
    <mergeCell ref="H4153:I4153"/>
    <mergeCell ref="J4153:L4153"/>
    <mergeCell ref="F4154:G4154"/>
    <mergeCell ref="H4154:I4154"/>
    <mergeCell ref="J4154:L4154"/>
    <mergeCell ref="A4192:H4192"/>
    <mergeCell ref="F4193:G4193"/>
    <mergeCell ref="H4193:I4193"/>
    <mergeCell ref="J4193:L4193"/>
    <mergeCell ref="F4194:G4194"/>
    <mergeCell ref="H4194:I4194"/>
    <mergeCell ref="J4194:L4194"/>
    <mergeCell ref="F4189:G4189"/>
    <mergeCell ref="H4189:I4189"/>
    <mergeCell ref="J4189:L4189"/>
    <mergeCell ref="F4190:G4190"/>
    <mergeCell ref="H4190:I4190"/>
    <mergeCell ref="J4190:L4190"/>
    <mergeCell ref="F4177:G4177"/>
    <mergeCell ref="H4177:I4177"/>
    <mergeCell ref="J4177:L4177"/>
    <mergeCell ref="A4187:H4187"/>
    <mergeCell ref="F4188:G4188"/>
    <mergeCell ref="H4188:I4188"/>
    <mergeCell ref="J4188:L4188"/>
    <mergeCell ref="A4174:H4174"/>
    <mergeCell ref="F4175:G4175"/>
    <mergeCell ref="H4175:I4175"/>
    <mergeCell ref="J4175:L4175"/>
    <mergeCell ref="F4176:G4176"/>
    <mergeCell ref="H4176:I4176"/>
    <mergeCell ref="J4176:L4176"/>
    <mergeCell ref="A4170:H4170"/>
    <mergeCell ref="F4171:G4171"/>
    <mergeCell ref="H4171:I4171"/>
    <mergeCell ref="J4171:L4171"/>
    <mergeCell ref="F4172:G4172"/>
    <mergeCell ref="H4172:I4172"/>
    <mergeCell ref="J4172:L4172"/>
    <mergeCell ref="A4210:H4210"/>
    <mergeCell ref="F4211:G4211"/>
    <mergeCell ref="H4211:I4211"/>
    <mergeCell ref="J4211:L4211"/>
    <mergeCell ref="F4212:G4212"/>
    <mergeCell ref="H4212:I4212"/>
    <mergeCell ref="J4212:L4212"/>
    <mergeCell ref="A4206:H4206"/>
    <mergeCell ref="F4207:G4207"/>
    <mergeCell ref="H4207:I4207"/>
    <mergeCell ref="J4207:L4207"/>
    <mergeCell ref="F4208:G4208"/>
    <mergeCell ref="H4208:I4208"/>
    <mergeCell ref="J4208:L4208"/>
    <mergeCell ref="A4202:H4202"/>
    <mergeCell ref="F4203:G4203"/>
    <mergeCell ref="H4203:I4203"/>
    <mergeCell ref="J4203:L4203"/>
    <mergeCell ref="F4204:G4204"/>
    <mergeCell ref="H4204:I4204"/>
    <mergeCell ref="J4204:L4204"/>
    <mergeCell ref="F4199:G4199"/>
    <mergeCell ref="H4199:I4199"/>
    <mergeCell ref="J4199:L4199"/>
    <mergeCell ref="F4200:G4200"/>
    <mergeCell ref="H4200:I4200"/>
    <mergeCell ref="J4200:L4200"/>
    <mergeCell ref="F4195:G4195"/>
    <mergeCell ref="H4195:I4195"/>
    <mergeCell ref="J4195:L4195"/>
    <mergeCell ref="A4197:H4197"/>
    <mergeCell ref="F4198:G4198"/>
    <mergeCell ref="H4198:I4198"/>
    <mergeCell ref="J4198:L4198"/>
    <mergeCell ref="F4235:G4235"/>
    <mergeCell ref="H4235:I4235"/>
    <mergeCell ref="J4235:L4235"/>
    <mergeCell ref="F4236:G4236"/>
    <mergeCell ref="H4236:I4236"/>
    <mergeCell ref="J4236:L4236"/>
    <mergeCell ref="F4231:G4231"/>
    <mergeCell ref="H4231:I4231"/>
    <mergeCell ref="J4231:L4231"/>
    <mergeCell ref="A4233:H4233"/>
    <mergeCell ref="F4234:G4234"/>
    <mergeCell ref="H4234:I4234"/>
    <mergeCell ref="J4234:L4234"/>
    <mergeCell ref="A4228:H4228"/>
    <mergeCell ref="F4229:G4229"/>
    <mergeCell ref="H4229:I4229"/>
    <mergeCell ref="J4229:L4229"/>
    <mergeCell ref="F4230:G4230"/>
    <mergeCell ref="H4230:I4230"/>
    <mergeCell ref="J4230:L4230"/>
    <mergeCell ref="F4225:G4225"/>
    <mergeCell ref="H4225:I4225"/>
    <mergeCell ref="J4225:L4225"/>
    <mergeCell ref="F4226:G4226"/>
    <mergeCell ref="H4226:I4226"/>
    <mergeCell ref="J4226:L4226"/>
    <mergeCell ref="F4213:G4213"/>
    <mergeCell ref="H4213:I4213"/>
    <mergeCell ref="J4213:L4213"/>
    <mergeCell ref="A4223:H4223"/>
    <mergeCell ref="F4224:G4224"/>
    <mergeCell ref="H4224:I4224"/>
    <mergeCell ref="J4224:L4224"/>
    <mergeCell ref="F4261:G4261"/>
    <mergeCell ref="H4261:I4261"/>
    <mergeCell ref="J4261:L4261"/>
    <mergeCell ref="F4262:G4262"/>
    <mergeCell ref="H4262:I4262"/>
    <mergeCell ref="J4262:L4262"/>
    <mergeCell ref="F4249:G4249"/>
    <mergeCell ref="H4249:I4249"/>
    <mergeCell ref="J4249:L4249"/>
    <mergeCell ref="A4259:H4259"/>
    <mergeCell ref="F4260:G4260"/>
    <mergeCell ref="H4260:I4260"/>
    <mergeCell ref="J4260:L4260"/>
    <mergeCell ref="A4246:H4246"/>
    <mergeCell ref="F4247:G4247"/>
    <mergeCell ref="H4247:I4247"/>
    <mergeCell ref="J4247:L4247"/>
    <mergeCell ref="F4248:G4248"/>
    <mergeCell ref="H4248:I4248"/>
    <mergeCell ref="J4248:L4248"/>
    <mergeCell ref="A4242:H4242"/>
    <mergeCell ref="F4243:G4243"/>
    <mergeCell ref="H4243:I4243"/>
    <mergeCell ref="J4243:L4243"/>
    <mergeCell ref="F4244:G4244"/>
    <mergeCell ref="H4244:I4244"/>
    <mergeCell ref="J4244:L4244"/>
    <mergeCell ref="A4238:H4238"/>
    <mergeCell ref="F4239:G4239"/>
    <mergeCell ref="H4239:I4239"/>
    <mergeCell ref="J4239:L4239"/>
    <mergeCell ref="F4240:G4240"/>
    <mergeCell ref="H4240:I4240"/>
    <mergeCell ref="J4240:L4240"/>
    <mergeCell ref="A4278:H4278"/>
    <mergeCell ref="F4279:G4279"/>
    <mergeCell ref="H4279:I4279"/>
    <mergeCell ref="J4279:L4279"/>
    <mergeCell ref="F4280:G4280"/>
    <mergeCell ref="H4280:I4280"/>
    <mergeCell ref="J4280:L4280"/>
    <mergeCell ref="A4274:H4274"/>
    <mergeCell ref="F4275:G4275"/>
    <mergeCell ref="H4275:I4275"/>
    <mergeCell ref="J4275:L4275"/>
    <mergeCell ref="F4276:G4276"/>
    <mergeCell ref="H4276:I4276"/>
    <mergeCell ref="J4276:L4276"/>
    <mergeCell ref="F4271:G4271"/>
    <mergeCell ref="H4271:I4271"/>
    <mergeCell ref="J4271:L4271"/>
    <mergeCell ref="F4272:G4272"/>
    <mergeCell ref="H4272:I4272"/>
    <mergeCell ref="J4272:L4272"/>
    <mergeCell ref="F4267:G4267"/>
    <mergeCell ref="H4267:I4267"/>
    <mergeCell ref="J4267:L4267"/>
    <mergeCell ref="A4269:H4269"/>
    <mergeCell ref="F4270:G4270"/>
    <mergeCell ref="H4270:I4270"/>
    <mergeCell ref="J4270:L4270"/>
    <mergeCell ref="A4264:H4264"/>
    <mergeCell ref="F4265:G4265"/>
    <mergeCell ref="H4265:I4265"/>
    <mergeCell ref="J4265:L4265"/>
    <mergeCell ref="F4266:G4266"/>
    <mergeCell ref="H4266:I4266"/>
    <mergeCell ref="J4266:L4266"/>
    <mergeCell ref="F4303:G4303"/>
    <mergeCell ref="H4303:I4303"/>
    <mergeCell ref="J4303:L4303"/>
    <mergeCell ref="A4305:H4305"/>
    <mergeCell ref="F4306:G4306"/>
    <mergeCell ref="H4306:I4306"/>
    <mergeCell ref="J4306:L4306"/>
    <mergeCell ref="A4300:H4300"/>
    <mergeCell ref="F4301:G4301"/>
    <mergeCell ref="H4301:I4301"/>
    <mergeCell ref="J4301:L4301"/>
    <mergeCell ref="F4302:G4302"/>
    <mergeCell ref="H4302:I4302"/>
    <mergeCell ref="J4302:L4302"/>
    <mergeCell ref="F4297:G4297"/>
    <mergeCell ref="H4297:I4297"/>
    <mergeCell ref="J4297:L4297"/>
    <mergeCell ref="F4298:G4298"/>
    <mergeCell ref="H4298:I4298"/>
    <mergeCell ref="J4298:L4298"/>
    <mergeCell ref="F4285:G4285"/>
    <mergeCell ref="H4285:I4285"/>
    <mergeCell ref="J4285:L4285"/>
    <mergeCell ref="A4295:H4295"/>
    <mergeCell ref="F4296:G4296"/>
    <mergeCell ref="H4296:I4296"/>
    <mergeCell ref="J4296:L4296"/>
    <mergeCell ref="A4282:H4282"/>
    <mergeCell ref="F4283:G4283"/>
    <mergeCell ref="H4283:I4283"/>
    <mergeCell ref="J4283:L4283"/>
    <mergeCell ref="F4284:G4284"/>
    <mergeCell ref="H4284:I4284"/>
    <mergeCell ref="J4284:L4284"/>
    <mergeCell ref="F4321:G4321"/>
    <mergeCell ref="H4321:I4321"/>
    <mergeCell ref="J4321:L4321"/>
    <mergeCell ref="A4331:H4331"/>
    <mergeCell ref="F4332:G4332"/>
    <mergeCell ref="H4332:I4332"/>
    <mergeCell ref="J4332:L4332"/>
    <mergeCell ref="A4318:H4318"/>
    <mergeCell ref="F4319:G4319"/>
    <mergeCell ref="H4319:I4319"/>
    <mergeCell ref="J4319:L4319"/>
    <mergeCell ref="F4320:G4320"/>
    <mergeCell ref="H4320:I4320"/>
    <mergeCell ref="J4320:L4320"/>
    <mergeCell ref="A4314:H4314"/>
    <mergeCell ref="F4315:G4315"/>
    <mergeCell ref="H4315:I4315"/>
    <mergeCell ref="J4315:L4315"/>
    <mergeCell ref="F4316:G4316"/>
    <mergeCell ref="H4316:I4316"/>
    <mergeCell ref="J4316:L4316"/>
    <mergeCell ref="A4310:H4310"/>
    <mergeCell ref="F4311:G4311"/>
    <mergeCell ref="H4311:I4311"/>
    <mergeCell ref="J4311:L4311"/>
    <mergeCell ref="F4312:G4312"/>
    <mergeCell ref="H4312:I4312"/>
    <mergeCell ref="J4312:L4312"/>
    <mergeCell ref="F4307:G4307"/>
    <mergeCell ref="H4307:I4307"/>
    <mergeCell ref="J4307:L4307"/>
    <mergeCell ref="F4308:G4308"/>
    <mergeCell ref="H4308:I4308"/>
    <mergeCell ref="J4308:L4308"/>
    <mergeCell ref="A4346:H4346"/>
    <mergeCell ref="F4347:G4347"/>
    <mergeCell ref="H4347:I4347"/>
    <mergeCell ref="J4347:L4347"/>
    <mergeCell ref="F4348:G4348"/>
    <mergeCell ref="H4348:I4348"/>
    <mergeCell ref="J4348:L4348"/>
    <mergeCell ref="F4343:G4343"/>
    <mergeCell ref="H4343:I4343"/>
    <mergeCell ref="J4343:L4343"/>
    <mergeCell ref="F4344:G4344"/>
    <mergeCell ref="H4344:I4344"/>
    <mergeCell ref="J4344:L4344"/>
    <mergeCell ref="F4339:G4339"/>
    <mergeCell ref="H4339:I4339"/>
    <mergeCell ref="J4339:L4339"/>
    <mergeCell ref="A4341:H4341"/>
    <mergeCell ref="F4342:G4342"/>
    <mergeCell ref="H4342:I4342"/>
    <mergeCell ref="J4342:L4342"/>
    <mergeCell ref="A4336:H4336"/>
    <mergeCell ref="F4337:G4337"/>
    <mergeCell ref="H4337:I4337"/>
    <mergeCell ref="J4337:L4337"/>
    <mergeCell ref="F4338:G4338"/>
    <mergeCell ref="H4338:I4338"/>
    <mergeCell ref="J4338:L4338"/>
    <mergeCell ref="F4333:G4333"/>
    <mergeCell ref="H4333:I4333"/>
    <mergeCell ref="J4333:L4333"/>
    <mergeCell ref="F4334:G4334"/>
    <mergeCell ref="H4334:I4334"/>
    <mergeCell ref="J4334:L4334"/>
    <mergeCell ref="A4372:H4372"/>
    <mergeCell ref="F4373:G4373"/>
    <mergeCell ref="H4373:I4373"/>
    <mergeCell ref="J4373:L4373"/>
    <mergeCell ref="F4374:G4374"/>
    <mergeCell ref="H4374:I4374"/>
    <mergeCell ref="J4374:L4374"/>
    <mergeCell ref="F4369:G4369"/>
    <mergeCell ref="H4369:I4369"/>
    <mergeCell ref="J4369:L4369"/>
    <mergeCell ref="F4370:G4370"/>
    <mergeCell ref="H4370:I4370"/>
    <mergeCell ref="J4370:L4370"/>
    <mergeCell ref="F4357:G4357"/>
    <mergeCell ref="H4357:I4357"/>
    <mergeCell ref="J4357:L4357"/>
    <mergeCell ref="A4367:H4367"/>
    <mergeCell ref="F4368:G4368"/>
    <mergeCell ref="H4368:I4368"/>
    <mergeCell ref="J4368:L4368"/>
    <mergeCell ref="A4354:H4354"/>
    <mergeCell ref="F4355:G4355"/>
    <mergeCell ref="H4355:I4355"/>
    <mergeCell ref="J4355:L4355"/>
    <mergeCell ref="F4356:G4356"/>
    <mergeCell ref="H4356:I4356"/>
    <mergeCell ref="J4356:L4356"/>
    <mergeCell ref="A4350:H4350"/>
    <mergeCell ref="F4351:G4351"/>
    <mergeCell ref="H4351:I4351"/>
    <mergeCell ref="J4351:L4351"/>
    <mergeCell ref="F4352:G4352"/>
    <mergeCell ref="H4352:I4352"/>
    <mergeCell ref="J4352:L4352"/>
    <mergeCell ref="A4390:H4390"/>
    <mergeCell ref="F4391:G4391"/>
    <mergeCell ref="H4391:I4391"/>
    <mergeCell ref="J4391:L4391"/>
    <mergeCell ref="F4392:G4392"/>
    <mergeCell ref="H4392:I4392"/>
    <mergeCell ref="J4392:L4392"/>
    <mergeCell ref="A4386:H4386"/>
    <mergeCell ref="F4387:G4387"/>
    <mergeCell ref="H4387:I4387"/>
    <mergeCell ref="J4387:L4387"/>
    <mergeCell ref="F4388:G4388"/>
    <mergeCell ref="H4388:I4388"/>
    <mergeCell ref="J4388:L4388"/>
    <mergeCell ref="A4382:H4382"/>
    <mergeCell ref="F4383:G4383"/>
    <mergeCell ref="H4383:I4383"/>
    <mergeCell ref="J4383:L4383"/>
    <mergeCell ref="F4384:G4384"/>
    <mergeCell ref="H4384:I4384"/>
    <mergeCell ref="J4384:L4384"/>
    <mergeCell ref="F4379:G4379"/>
    <mergeCell ref="H4379:I4379"/>
    <mergeCell ref="J4379:L4379"/>
    <mergeCell ref="F4380:G4380"/>
    <mergeCell ref="H4380:I4380"/>
    <mergeCell ref="J4380:L4380"/>
    <mergeCell ref="F4375:G4375"/>
    <mergeCell ref="H4375:I4375"/>
    <mergeCell ref="J4375:L4375"/>
    <mergeCell ref="A4377:H4377"/>
    <mergeCell ref="F4378:G4378"/>
    <mergeCell ref="H4378:I4378"/>
    <mergeCell ref="J4378:L4378"/>
    <mergeCell ref="F4415:G4415"/>
    <mergeCell ref="H4415:I4415"/>
    <mergeCell ref="J4415:L4415"/>
    <mergeCell ref="F4416:G4416"/>
    <mergeCell ref="H4416:I4416"/>
    <mergeCell ref="J4416:L4416"/>
    <mergeCell ref="F4411:G4411"/>
    <mergeCell ref="H4411:I4411"/>
    <mergeCell ref="J4411:L4411"/>
    <mergeCell ref="A4413:H4413"/>
    <mergeCell ref="F4414:G4414"/>
    <mergeCell ref="H4414:I4414"/>
    <mergeCell ref="J4414:L4414"/>
    <mergeCell ref="A4408:H4408"/>
    <mergeCell ref="F4409:G4409"/>
    <mergeCell ref="H4409:I4409"/>
    <mergeCell ref="J4409:L4409"/>
    <mergeCell ref="F4410:G4410"/>
    <mergeCell ref="H4410:I4410"/>
    <mergeCell ref="J4410:L4410"/>
    <mergeCell ref="F4405:G4405"/>
    <mergeCell ref="H4405:I4405"/>
    <mergeCell ref="J4405:L4405"/>
    <mergeCell ref="F4406:G4406"/>
    <mergeCell ref="H4406:I4406"/>
    <mergeCell ref="J4406:L4406"/>
    <mergeCell ref="F4393:G4393"/>
    <mergeCell ref="H4393:I4393"/>
    <mergeCell ref="J4393:L4393"/>
    <mergeCell ref="A4403:H4403"/>
    <mergeCell ref="F4404:G4404"/>
    <mergeCell ref="H4404:I4404"/>
    <mergeCell ref="J4404:L4404"/>
    <mergeCell ref="F4441:G4441"/>
    <mergeCell ref="H4441:I4441"/>
    <mergeCell ref="J4441:L4441"/>
    <mergeCell ref="F4442:G4442"/>
    <mergeCell ref="H4442:I4442"/>
    <mergeCell ref="J4442:L4442"/>
    <mergeCell ref="F4429:G4429"/>
    <mergeCell ref="H4429:I4429"/>
    <mergeCell ref="J4429:L4429"/>
    <mergeCell ref="A4439:H4439"/>
    <mergeCell ref="F4440:G4440"/>
    <mergeCell ref="H4440:I4440"/>
    <mergeCell ref="J4440:L4440"/>
    <mergeCell ref="A4426:H4426"/>
    <mergeCell ref="F4427:G4427"/>
    <mergeCell ref="H4427:I4427"/>
    <mergeCell ref="J4427:L4427"/>
    <mergeCell ref="F4428:G4428"/>
    <mergeCell ref="H4428:I4428"/>
    <mergeCell ref="J4428:L4428"/>
    <mergeCell ref="A4422:H4422"/>
    <mergeCell ref="F4423:G4423"/>
    <mergeCell ref="H4423:I4423"/>
    <mergeCell ref="J4423:L4423"/>
    <mergeCell ref="F4424:G4424"/>
    <mergeCell ref="H4424:I4424"/>
    <mergeCell ref="J4424:L4424"/>
    <mergeCell ref="A4418:H4418"/>
    <mergeCell ref="F4419:G4419"/>
    <mergeCell ref="H4419:I4419"/>
    <mergeCell ref="J4419:L4419"/>
    <mergeCell ref="F4420:G4420"/>
    <mergeCell ref="H4420:I4420"/>
    <mergeCell ref="J4420:L4420"/>
    <mergeCell ref="F4459:G4459"/>
    <mergeCell ref="H4459:I4459"/>
    <mergeCell ref="J4459:L4459"/>
    <mergeCell ref="A4461:H4461"/>
    <mergeCell ref="F4462:G4462"/>
    <mergeCell ref="H4462:I4462"/>
    <mergeCell ref="J4462:L4462"/>
    <mergeCell ref="F4455:G4455"/>
    <mergeCell ref="H4455:I4455"/>
    <mergeCell ref="J4455:L4455"/>
    <mergeCell ref="A4457:H4457"/>
    <mergeCell ref="F4458:G4458"/>
    <mergeCell ref="H4458:I4458"/>
    <mergeCell ref="J4458:L4458"/>
    <mergeCell ref="F4451:G4451"/>
    <mergeCell ref="H4451:I4451"/>
    <mergeCell ref="J4451:L4451"/>
    <mergeCell ref="A4453:H4453"/>
    <mergeCell ref="F4454:G4454"/>
    <mergeCell ref="H4454:I4454"/>
    <mergeCell ref="J4454:L4454"/>
    <mergeCell ref="F4447:G4447"/>
    <mergeCell ref="H4447:I4447"/>
    <mergeCell ref="J4447:L4447"/>
    <mergeCell ref="A4449:H4449"/>
    <mergeCell ref="F4450:G4450"/>
    <mergeCell ref="H4450:I4450"/>
    <mergeCell ref="J4450:L4450"/>
    <mergeCell ref="A4444:H4444"/>
    <mergeCell ref="F4445:G4445"/>
    <mergeCell ref="H4445:I4445"/>
    <mergeCell ref="J4445:L4445"/>
    <mergeCell ref="F4446:G4446"/>
    <mergeCell ref="H4446:I4446"/>
    <mergeCell ref="J4446:L4446"/>
    <mergeCell ref="A4484:H4484"/>
    <mergeCell ref="F4485:G4485"/>
    <mergeCell ref="H4485:I4485"/>
    <mergeCell ref="J4485:L4485"/>
    <mergeCell ref="F4486:G4486"/>
    <mergeCell ref="H4486:I4486"/>
    <mergeCell ref="J4486:L4486"/>
    <mergeCell ref="F4481:G4481"/>
    <mergeCell ref="H4481:I4481"/>
    <mergeCell ref="J4481:L4481"/>
    <mergeCell ref="F4482:G4482"/>
    <mergeCell ref="H4482:I4482"/>
    <mergeCell ref="J4482:L4482"/>
    <mergeCell ref="F4477:G4477"/>
    <mergeCell ref="H4477:I4477"/>
    <mergeCell ref="J4477:L4477"/>
    <mergeCell ref="A4479:H4479"/>
    <mergeCell ref="F4480:G4480"/>
    <mergeCell ref="H4480:I4480"/>
    <mergeCell ref="J4480:L4480"/>
    <mergeCell ref="A4474:H4474"/>
    <mergeCell ref="F4475:G4475"/>
    <mergeCell ref="H4475:I4475"/>
    <mergeCell ref="J4475:L4475"/>
    <mergeCell ref="F4476:G4476"/>
    <mergeCell ref="H4476:I4476"/>
    <mergeCell ref="J4476:L4476"/>
    <mergeCell ref="F4463:G4463"/>
    <mergeCell ref="H4463:I4463"/>
    <mergeCell ref="J4463:L4463"/>
    <mergeCell ref="F4464:G4464"/>
    <mergeCell ref="H4464:I4464"/>
    <mergeCell ref="J4464:L4464"/>
    <mergeCell ref="F4511:G4511"/>
    <mergeCell ref="H4511:I4511"/>
    <mergeCell ref="J4511:L4511"/>
    <mergeCell ref="F4512:G4512"/>
    <mergeCell ref="H4512:I4512"/>
    <mergeCell ref="J4512:L4512"/>
    <mergeCell ref="F4499:G4499"/>
    <mergeCell ref="H4499:I4499"/>
    <mergeCell ref="J4499:L4499"/>
    <mergeCell ref="A4509:H4509"/>
    <mergeCell ref="F4510:G4510"/>
    <mergeCell ref="H4510:I4510"/>
    <mergeCell ref="J4510:L4510"/>
    <mergeCell ref="A4496:H4496"/>
    <mergeCell ref="F4497:G4497"/>
    <mergeCell ref="H4497:I4497"/>
    <mergeCell ref="J4497:L4497"/>
    <mergeCell ref="F4498:G4498"/>
    <mergeCell ref="H4498:I4498"/>
    <mergeCell ref="J4498:L4498"/>
    <mergeCell ref="A4492:H4492"/>
    <mergeCell ref="F4493:G4493"/>
    <mergeCell ref="H4493:I4493"/>
    <mergeCell ref="J4493:L4493"/>
    <mergeCell ref="F4494:G4494"/>
    <mergeCell ref="H4494:I4494"/>
    <mergeCell ref="J4494:L4494"/>
    <mergeCell ref="A4488:H4488"/>
    <mergeCell ref="F4489:G4489"/>
    <mergeCell ref="H4489:I4489"/>
    <mergeCell ref="J4489:L4489"/>
    <mergeCell ref="F4490:G4490"/>
    <mergeCell ref="H4490:I4490"/>
    <mergeCell ref="J4490:L4490"/>
    <mergeCell ref="F4527:G4527"/>
    <mergeCell ref="H4527:I4527"/>
    <mergeCell ref="J4527:L4527"/>
    <mergeCell ref="A4529:H4529"/>
    <mergeCell ref="F4530:G4530"/>
    <mergeCell ref="H4530:I4530"/>
    <mergeCell ref="J4530:L4530"/>
    <mergeCell ref="F4523:G4523"/>
    <mergeCell ref="H4523:I4523"/>
    <mergeCell ref="J4523:L4523"/>
    <mergeCell ref="A4525:H4525"/>
    <mergeCell ref="F4526:G4526"/>
    <mergeCell ref="H4526:I4526"/>
    <mergeCell ref="J4526:L4526"/>
    <mergeCell ref="F4521:G4521"/>
    <mergeCell ref="H4521:I4521"/>
    <mergeCell ref="J4521:L4521"/>
    <mergeCell ref="F4522:G4522"/>
    <mergeCell ref="H4522:I4522"/>
    <mergeCell ref="J4522:L4522"/>
    <mergeCell ref="F4517:G4517"/>
    <mergeCell ref="H4517:I4517"/>
    <mergeCell ref="J4517:L4517"/>
    <mergeCell ref="A4519:H4519"/>
    <mergeCell ref="F4520:G4520"/>
    <mergeCell ref="H4520:I4520"/>
    <mergeCell ref="J4520:L4520"/>
    <mergeCell ref="A4514:H4514"/>
    <mergeCell ref="F4515:G4515"/>
    <mergeCell ref="H4515:I4515"/>
    <mergeCell ref="J4515:L4515"/>
    <mergeCell ref="F4516:G4516"/>
    <mergeCell ref="H4516:I4516"/>
    <mergeCell ref="J4516:L4516"/>
    <mergeCell ref="F4553:G4553"/>
    <mergeCell ref="H4553:I4553"/>
    <mergeCell ref="J4553:L4553"/>
    <mergeCell ref="F4554:G4554"/>
    <mergeCell ref="H4554:I4554"/>
    <mergeCell ref="J4554:L4554"/>
    <mergeCell ref="F4549:G4549"/>
    <mergeCell ref="H4549:I4549"/>
    <mergeCell ref="J4549:L4549"/>
    <mergeCell ref="A4551:H4551"/>
    <mergeCell ref="F4552:G4552"/>
    <mergeCell ref="H4552:I4552"/>
    <mergeCell ref="J4552:L4552"/>
    <mergeCell ref="A4546:H4546"/>
    <mergeCell ref="F4547:G4547"/>
    <mergeCell ref="H4547:I4547"/>
    <mergeCell ref="J4547:L4547"/>
    <mergeCell ref="F4548:G4548"/>
    <mergeCell ref="H4548:I4548"/>
    <mergeCell ref="J4548:L4548"/>
    <mergeCell ref="F4535:G4535"/>
    <mergeCell ref="H4535:I4535"/>
    <mergeCell ref="J4535:L4535"/>
    <mergeCell ref="F4536:G4536"/>
    <mergeCell ref="H4536:I4536"/>
    <mergeCell ref="J4536:L4536"/>
    <mergeCell ref="F4531:G4531"/>
    <mergeCell ref="H4531:I4531"/>
    <mergeCell ref="J4531:L4531"/>
    <mergeCell ref="A4533:H4533"/>
    <mergeCell ref="F4534:G4534"/>
    <mergeCell ref="H4534:I4534"/>
    <mergeCell ref="J4534:L4534"/>
    <mergeCell ref="F4571:G4571"/>
    <mergeCell ref="H4571:I4571"/>
    <mergeCell ref="J4571:L4571"/>
    <mergeCell ref="A4581:H4581"/>
    <mergeCell ref="F4582:G4582"/>
    <mergeCell ref="H4582:I4582"/>
    <mergeCell ref="J4582:L4582"/>
    <mergeCell ref="A4568:H4568"/>
    <mergeCell ref="F4569:G4569"/>
    <mergeCell ref="H4569:I4569"/>
    <mergeCell ref="J4569:L4569"/>
    <mergeCell ref="F4570:G4570"/>
    <mergeCell ref="H4570:I4570"/>
    <mergeCell ref="J4570:L4570"/>
    <mergeCell ref="F4565:G4565"/>
    <mergeCell ref="H4565:I4565"/>
    <mergeCell ref="J4565:L4565"/>
    <mergeCell ref="F4566:G4566"/>
    <mergeCell ref="H4566:I4566"/>
    <mergeCell ref="J4566:L4566"/>
    <mergeCell ref="H4561:I4561"/>
    <mergeCell ref="J4561:L4561"/>
    <mergeCell ref="F4562:G4562"/>
    <mergeCell ref="H4562:I4562"/>
    <mergeCell ref="J4562:L4562"/>
    <mergeCell ref="A4564:H4564"/>
    <mergeCell ref="A4598:H4598"/>
    <mergeCell ref="A4556:H4556"/>
    <mergeCell ref="F4557:G4557"/>
    <mergeCell ref="H4557:I4557"/>
    <mergeCell ref="J4557:L4557"/>
    <mergeCell ref="F4558:G4558"/>
    <mergeCell ref="H4558:I4558"/>
    <mergeCell ref="J4558:L4558"/>
    <mergeCell ref="A4560:H4560"/>
    <mergeCell ref="F4561:G4561"/>
    <mergeCell ref="F4595:G4595"/>
    <mergeCell ref="H4595:I4595"/>
    <mergeCell ref="J4595:L4595"/>
    <mergeCell ref="F4596:G4596"/>
    <mergeCell ref="H4596:I4596"/>
    <mergeCell ref="J4596:L4596"/>
    <mergeCell ref="F4593:G4593"/>
    <mergeCell ref="H4593:I4593"/>
    <mergeCell ref="J4593:L4593"/>
    <mergeCell ref="F4594:G4594"/>
    <mergeCell ref="H4594:I4594"/>
    <mergeCell ref="J4594:L4594"/>
    <mergeCell ref="F4589:G4589"/>
    <mergeCell ref="H4589:I4589"/>
    <mergeCell ref="J4589:L4589"/>
    <mergeCell ref="A4591:H4591"/>
    <mergeCell ref="F4592:G4592"/>
    <mergeCell ref="H4592:I4592"/>
    <mergeCell ref="J4592:L4592"/>
    <mergeCell ref="A4586:H4586"/>
    <mergeCell ref="F4587:G4587"/>
    <mergeCell ref="H4587:I4587"/>
    <mergeCell ref="J4587:L4587"/>
    <mergeCell ref="F4588:G4588"/>
    <mergeCell ref="H4588:I4588"/>
    <mergeCell ref="J4588:L4588"/>
    <mergeCell ref="F4583:G4583"/>
    <mergeCell ref="H4583:I4583"/>
    <mergeCell ref="J4583:L4583"/>
    <mergeCell ref="F4584:G4584"/>
    <mergeCell ref="H4584:I4584"/>
    <mergeCell ref="J4584:L4584"/>
    <mergeCell ref="F4621:G4621"/>
    <mergeCell ref="H4621:I4621"/>
    <mergeCell ref="J4621:L4621"/>
    <mergeCell ref="F4622:G4622"/>
    <mergeCell ref="H4622:I4622"/>
    <mergeCell ref="J4622:L4622"/>
    <mergeCell ref="F4609:G4609"/>
    <mergeCell ref="H4609:I4609"/>
    <mergeCell ref="J4609:L4609"/>
    <mergeCell ref="A4619:H4619"/>
    <mergeCell ref="F4620:G4620"/>
    <mergeCell ref="H4620:I4620"/>
    <mergeCell ref="J4620:L4620"/>
    <mergeCell ref="A4606:H4606"/>
    <mergeCell ref="F4607:G4607"/>
    <mergeCell ref="H4607:I4607"/>
    <mergeCell ref="J4607:L4607"/>
    <mergeCell ref="F4608:G4608"/>
    <mergeCell ref="H4608:I4608"/>
    <mergeCell ref="J4608:L4608"/>
    <mergeCell ref="A4602:H4602"/>
    <mergeCell ref="F4603:G4603"/>
    <mergeCell ref="H4603:I4603"/>
    <mergeCell ref="J4603:L4603"/>
    <mergeCell ref="F4604:G4604"/>
    <mergeCell ref="H4604:I4604"/>
    <mergeCell ref="J4604:L4604"/>
    <mergeCell ref="F4599:G4599"/>
    <mergeCell ref="H4599:I4599"/>
    <mergeCell ref="J4599:L4599"/>
    <mergeCell ref="F4600:G4600"/>
    <mergeCell ref="H4600:I4600"/>
    <mergeCell ref="J4600:L4600"/>
    <mergeCell ref="A4636:H4636"/>
    <mergeCell ref="F4637:G4637"/>
    <mergeCell ref="H4637:I4637"/>
    <mergeCell ref="J4637:L4637"/>
    <mergeCell ref="F4638:G4638"/>
    <mergeCell ref="H4638:I4638"/>
    <mergeCell ref="J4638:L4638"/>
    <mergeCell ref="F4633:G4633"/>
    <mergeCell ref="H4633:I4633"/>
    <mergeCell ref="J4633:L4633"/>
    <mergeCell ref="F4634:G4634"/>
    <mergeCell ref="H4634:I4634"/>
    <mergeCell ref="J4634:L4634"/>
    <mergeCell ref="F4631:G4631"/>
    <mergeCell ref="H4631:I4631"/>
    <mergeCell ref="J4631:L4631"/>
    <mergeCell ref="F4632:G4632"/>
    <mergeCell ref="H4632:I4632"/>
    <mergeCell ref="J4632:L4632"/>
    <mergeCell ref="F4627:G4627"/>
    <mergeCell ref="H4627:I4627"/>
    <mergeCell ref="J4627:L4627"/>
    <mergeCell ref="A4629:H4629"/>
    <mergeCell ref="F4630:G4630"/>
    <mergeCell ref="H4630:I4630"/>
    <mergeCell ref="J4630:L4630"/>
    <mergeCell ref="A4624:H4624"/>
    <mergeCell ref="F4625:G4625"/>
    <mergeCell ref="H4625:I4625"/>
    <mergeCell ref="J4625:L4625"/>
    <mergeCell ref="F4626:G4626"/>
    <mergeCell ref="H4626:I4626"/>
    <mergeCell ref="J4626:L4626"/>
    <mergeCell ref="F4661:G4661"/>
    <mergeCell ref="H4661:I4661"/>
    <mergeCell ref="J4661:L4661"/>
    <mergeCell ref="F4662:G4662"/>
    <mergeCell ref="H4662:I4662"/>
    <mergeCell ref="J4662:L4662"/>
    <mergeCell ref="F4659:G4659"/>
    <mergeCell ref="H4659:I4659"/>
    <mergeCell ref="J4659:L4659"/>
    <mergeCell ref="F4660:G4660"/>
    <mergeCell ref="H4660:I4660"/>
    <mergeCell ref="J4660:L4660"/>
    <mergeCell ref="F4647:G4647"/>
    <mergeCell ref="H4647:I4647"/>
    <mergeCell ref="J4647:L4647"/>
    <mergeCell ref="A4657:H4657"/>
    <mergeCell ref="F4658:G4658"/>
    <mergeCell ref="H4658:I4658"/>
    <mergeCell ref="J4658:L4658"/>
    <mergeCell ref="A4644:H4644"/>
    <mergeCell ref="F4645:G4645"/>
    <mergeCell ref="H4645:I4645"/>
    <mergeCell ref="J4645:L4645"/>
    <mergeCell ref="F4646:G4646"/>
    <mergeCell ref="H4646:I4646"/>
    <mergeCell ref="J4646:L4646"/>
    <mergeCell ref="A4640:H4640"/>
    <mergeCell ref="F4641:G4641"/>
    <mergeCell ref="H4641:I4641"/>
    <mergeCell ref="J4641:L4641"/>
    <mergeCell ref="F4642:G4642"/>
    <mergeCell ref="H4642:I4642"/>
    <mergeCell ref="J4642:L4642"/>
    <mergeCell ref="A4676:H4676"/>
    <mergeCell ref="F4677:G4677"/>
    <mergeCell ref="H4677:I4677"/>
    <mergeCell ref="J4677:L4677"/>
    <mergeCell ref="F4678:G4678"/>
    <mergeCell ref="H4678:I4678"/>
    <mergeCell ref="J4678:L4678"/>
    <mergeCell ref="F4673:G4673"/>
    <mergeCell ref="H4673:I4673"/>
    <mergeCell ref="J4673:L4673"/>
    <mergeCell ref="F4674:G4674"/>
    <mergeCell ref="H4674:I4674"/>
    <mergeCell ref="J4674:L4674"/>
    <mergeCell ref="F4671:G4671"/>
    <mergeCell ref="H4671:I4671"/>
    <mergeCell ref="J4671:L4671"/>
    <mergeCell ref="F4672:G4672"/>
    <mergeCell ref="H4672:I4672"/>
    <mergeCell ref="J4672:L4672"/>
    <mergeCell ref="F4667:G4667"/>
    <mergeCell ref="H4667:I4667"/>
    <mergeCell ref="J4667:L4667"/>
    <mergeCell ref="A4669:H4669"/>
    <mergeCell ref="F4670:G4670"/>
    <mergeCell ref="H4670:I4670"/>
    <mergeCell ref="J4670:L4670"/>
    <mergeCell ref="A4664:H4664"/>
    <mergeCell ref="F4665:G4665"/>
    <mergeCell ref="H4665:I4665"/>
    <mergeCell ref="J4665:L4665"/>
    <mergeCell ref="F4666:G4666"/>
    <mergeCell ref="H4666:I4666"/>
    <mergeCell ref="J4666:L4666"/>
    <mergeCell ref="A4702:H4702"/>
    <mergeCell ref="F4703:G4703"/>
    <mergeCell ref="H4703:I4703"/>
    <mergeCell ref="J4703:L4703"/>
    <mergeCell ref="F4704:G4704"/>
    <mergeCell ref="H4704:I4704"/>
    <mergeCell ref="J4704:L4704"/>
    <mergeCell ref="F4699:G4699"/>
    <mergeCell ref="H4699:I4699"/>
    <mergeCell ref="J4699:L4699"/>
    <mergeCell ref="F4700:G4700"/>
    <mergeCell ref="H4700:I4700"/>
    <mergeCell ref="J4700:L4700"/>
    <mergeCell ref="F4687:G4687"/>
    <mergeCell ref="H4687:I4687"/>
    <mergeCell ref="J4687:L4687"/>
    <mergeCell ref="A4697:H4697"/>
    <mergeCell ref="F4698:G4698"/>
    <mergeCell ref="H4698:I4698"/>
    <mergeCell ref="J4698:L4698"/>
    <mergeCell ref="A4684:H4684"/>
    <mergeCell ref="F4685:G4685"/>
    <mergeCell ref="H4685:I4685"/>
    <mergeCell ref="J4685:L4685"/>
    <mergeCell ref="F4686:G4686"/>
    <mergeCell ref="H4686:I4686"/>
    <mergeCell ref="J4686:L4686"/>
    <mergeCell ref="A4680:H4680"/>
    <mergeCell ref="F4681:G4681"/>
    <mergeCell ref="H4681:I4681"/>
    <mergeCell ref="J4681:L4681"/>
    <mergeCell ref="F4682:G4682"/>
    <mergeCell ref="H4682:I4682"/>
    <mergeCell ref="J4682:L4682"/>
    <mergeCell ref="F4721:G4721"/>
    <mergeCell ref="H4721:I4721"/>
    <mergeCell ref="J4721:L4721"/>
    <mergeCell ref="F4722:G4722"/>
    <mergeCell ref="H4722:I4722"/>
    <mergeCell ref="J4722:L4722"/>
    <mergeCell ref="F4717:G4717"/>
    <mergeCell ref="H4717:I4717"/>
    <mergeCell ref="J4717:L4717"/>
    <mergeCell ref="A4719:H4719"/>
    <mergeCell ref="F4720:G4720"/>
    <mergeCell ref="H4720:I4720"/>
    <mergeCell ref="J4720:L4720"/>
    <mergeCell ref="F4713:G4713"/>
    <mergeCell ref="H4713:I4713"/>
    <mergeCell ref="J4713:L4713"/>
    <mergeCell ref="A4715:H4715"/>
    <mergeCell ref="F4716:G4716"/>
    <mergeCell ref="H4716:I4716"/>
    <mergeCell ref="J4716:L4716"/>
    <mergeCell ref="F4709:G4709"/>
    <mergeCell ref="H4709:I4709"/>
    <mergeCell ref="J4709:L4709"/>
    <mergeCell ref="A4711:H4711"/>
    <mergeCell ref="F4712:G4712"/>
    <mergeCell ref="H4712:I4712"/>
    <mergeCell ref="J4712:L4712"/>
    <mergeCell ref="F4745:G4745"/>
    <mergeCell ref="H4745:I4745"/>
    <mergeCell ref="J4745:L4745"/>
    <mergeCell ref="A4706:H4706"/>
    <mergeCell ref="F4707:G4707"/>
    <mergeCell ref="H4707:I4707"/>
    <mergeCell ref="J4707:L4707"/>
    <mergeCell ref="F4708:G4708"/>
    <mergeCell ref="H4708:I4708"/>
    <mergeCell ref="J4708:L4708"/>
    <mergeCell ref="F4743:G4743"/>
    <mergeCell ref="H4743:I4743"/>
    <mergeCell ref="J4743:L4743"/>
    <mergeCell ref="F4744:G4744"/>
    <mergeCell ref="H4744:I4744"/>
    <mergeCell ref="J4744:L4744"/>
    <mergeCell ref="F4739:G4739"/>
    <mergeCell ref="H4739:I4739"/>
    <mergeCell ref="J4739:L4739"/>
    <mergeCell ref="A4741:H4741"/>
    <mergeCell ref="F4742:G4742"/>
    <mergeCell ref="H4742:I4742"/>
    <mergeCell ref="J4742:L4742"/>
    <mergeCell ref="F4737:G4737"/>
    <mergeCell ref="H4737:I4737"/>
    <mergeCell ref="J4737:L4737"/>
    <mergeCell ref="F4738:G4738"/>
    <mergeCell ref="H4738:I4738"/>
    <mergeCell ref="J4738:L4738"/>
    <mergeCell ref="F4735:G4735"/>
    <mergeCell ref="H4735:I4735"/>
    <mergeCell ref="J4735:L4735"/>
    <mergeCell ref="F4736:G4736"/>
    <mergeCell ref="H4736:I4736"/>
    <mergeCell ref="J4736:L4736"/>
    <mergeCell ref="A4732:H4732"/>
    <mergeCell ref="F4733:G4733"/>
    <mergeCell ref="H4733:I4733"/>
    <mergeCell ref="J4733:L4733"/>
    <mergeCell ref="F4734:G4734"/>
    <mergeCell ref="H4734:I4734"/>
    <mergeCell ref="J4734:L4734"/>
    <mergeCell ref="F4762:G4762"/>
    <mergeCell ref="H4762:I4762"/>
    <mergeCell ref="J4762:L4762"/>
    <mergeCell ref="F4763:G4763"/>
    <mergeCell ref="H4763:I4763"/>
    <mergeCell ref="J4763:L4763"/>
    <mergeCell ref="F4758:G4758"/>
    <mergeCell ref="H4758:I4758"/>
    <mergeCell ref="J4758:L4758"/>
    <mergeCell ref="A4760:H4760"/>
    <mergeCell ref="F4761:G4761"/>
    <mergeCell ref="H4761:I4761"/>
    <mergeCell ref="J4761:L4761"/>
    <mergeCell ref="F4754:G4754"/>
    <mergeCell ref="H4754:I4754"/>
    <mergeCell ref="J4754:L4754"/>
    <mergeCell ref="A4756:H4756"/>
    <mergeCell ref="F4757:G4757"/>
    <mergeCell ref="H4757:I4757"/>
    <mergeCell ref="J4757:L4757"/>
    <mergeCell ref="F4750:G4750"/>
    <mergeCell ref="H4750:I4750"/>
    <mergeCell ref="J4750:L4750"/>
    <mergeCell ref="A4752:H4752"/>
    <mergeCell ref="F4753:G4753"/>
    <mergeCell ref="H4753:I4753"/>
    <mergeCell ref="J4753:L4753"/>
    <mergeCell ref="F4786:G4786"/>
    <mergeCell ref="H4786:I4786"/>
    <mergeCell ref="J4786:L4786"/>
    <mergeCell ref="A4747:H4747"/>
    <mergeCell ref="F4748:G4748"/>
    <mergeCell ref="H4748:I4748"/>
    <mergeCell ref="J4748:L4748"/>
    <mergeCell ref="F4749:G4749"/>
    <mergeCell ref="H4749:I4749"/>
    <mergeCell ref="J4749:L4749"/>
    <mergeCell ref="F4784:G4784"/>
    <mergeCell ref="H4784:I4784"/>
    <mergeCell ref="J4784:L4784"/>
    <mergeCell ref="F4785:G4785"/>
    <mergeCell ref="H4785:I4785"/>
    <mergeCell ref="J4785:L4785"/>
    <mergeCell ref="F4780:G4780"/>
    <mergeCell ref="H4780:I4780"/>
    <mergeCell ref="J4780:L4780"/>
    <mergeCell ref="A4782:H4782"/>
    <mergeCell ref="F4783:G4783"/>
    <mergeCell ref="H4783:I4783"/>
    <mergeCell ref="J4783:L4783"/>
    <mergeCell ref="F4778:G4778"/>
    <mergeCell ref="H4778:I4778"/>
    <mergeCell ref="J4778:L4778"/>
    <mergeCell ref="F4779:G4779"/>
    <mergeCell ref="H4779:I4779"/>
    <mergeCell ref="J4779:L4779"/>
    <mergeCell ref="F4776:G4776"/>
    <mergeCell ref="H4776:I4776"/>
    <mergeCell ref="J4776:L4776"/>
    <mergeCell ref="F4777:G4777"/>
    <mergeCell ref="H4777:I4777"/>
    <mergeCell ref="J4777:L4777"/>
    <mergeCell ref="A4773:H4773"/>
    <mergeCell ref="F4774:G4774"/>
    <mergeCell ref="H4774:I4774"/>
    <mergeCell ref="J4774:L4774"/>
    <mergeCell ref="F4775:G4775"/>
    <mergeCell ref="H4775:I4775"/>
    <mergeCell ref="J4775:L4775"/>
    <mergeCell ref="A4802:H4802"/>
    <mergeCell ref="F4803:G4803"/>
    <mergeCell ref="H4803:I4803"/>
    <mergeCell ref="J4803:L4803"/>
    <mergeCell ref="F4804:G4804"/>
    <mergeCell ref="H4804:I4804"/>
    <mergeCell ref="J4804:L4804"/>
    <mergeCell ref="A4798:H4798"/>
    <mergeCell ref="F4799:G4799"/>
    <mergeCell ref="H4799:I4799"/>
    <mergeCell ref="J4799:L4799"/>
    <mergeCell ref="F4800:G4800"/>
    <mergeCell ref="H4800:I4800"/>
    <mergeCell ref="J4800:L4800"/>
    <mergeCell ref="A4794:H4794"/>
    <mergeCell ref="F4795:G4795"/>
    <mergeCell ref="H4795:I4795"/>
    <mergeCell ref="J4795:L4795"/>
    <mergeCell ref="F4796:G4796"/>
    <mergeCell ref="H4796:I4796"/>
    <mergeCell ref="J4796:L4796"/>
    <mergeCell ref="F4791:G4791"/>
    <mergeCell ref="H4791:I4791"/>
    <mergeCell ref="J4791:L4791"/>
    <mergeCell ref="F4792:G4792"/>
    <mergeCell ref="H4792:I4792"/>
    <mergeCell ref="J4792:L4792"/>
    <mergeCell ref="A4788:H4788"/>
    <mergeCell ref="F4789:G4789"/>
    <mergeCell ref="H4789:I4789"/>
    <mergeCell ref="J4789:L4789"/>
    <mergeCell ref="F4790:G4790"/>
    <mergeCell ref="H4790:I4790"/>
    <mergeCell ref="J4790:L4790"/>
    <mergeCell ref="F4825:G4825"/>
    <mergeCell ref="H4825:I4825"/>
    <mergeCell ref="J4825:L4825"/>
    <mergeCell ref="A4827:H4827"/>
    <mergeCell ref="F4828:G4828"/>
    <mergeCell ref="H4828:I4828"/>
    <mergeCell ref="J4828:L4828"/>
    <mergeCell ref="A4822:H4822"/>
    <mergeCell ref="F4823:G4823"/>
    <mergeCell ref="H4823:I4823"/>
    <mergeCell ref="J4823:L4823"/>
    <mergeCell ref="F4824:G4824"/>
    <mergeCell ref="H4824:I4824"/>
    <mergeCell ref="J4824:L4824"/>
    <mergeCell ref="F4819:G4819"/>
    <mergeCell ref="H4819:I4819"/>
    <mergeCell ref="J4819:L4819"/>
    <mergeCell ref="F4820:G4820"/>
    <mergeCell ref="H4820:I4820"/>
    <mergeCell ref="J4820:L4820"/>
    <mergeCell ref="F4817:G4817"/>
    <mergeCell ref="H4817:I4817"/>
    <mergeCell ref="J4817:L4817"/>
    <mergeCell ref="F4818:G4818"/>
    <mergeCell ref="H4818:I4818"/>
    <mergeCell ref="J4818:L4818"/>
    <mergeCell ref="F4805:G4805"/>
    <mergeCell ref="H4805:I4805"/>
    <mergeCell ref="J4805:L4805"/>
    <mergeCell ref="A4815:H4815"/>
    <mergeCell ref="F4816:G4816"/>
    <mergeCell ref="H4816:I4816"/>
    <mergeCell ref="J4816:L4816"/>
    <mergeCell ref="A4852:H4852"/>
    <mergeCell ref="F4853:G4853"/>
    <mergeCell ref="H4853:I4853"/>
    <mergeCell ref="J4853:L4853"/>
    <mergeCell ref="F4854:G4854"/>
    <mergeCell ref="H4854:I4854"/>
    <mergeCell ref="J4854:L4854"/>
    <mergeCell ref="F4841:G4841"/>
    <mergeCell ref="H4841:I4841"/>
    <mergeCell ref="J4841:L4841"/>
    <mergeCell ref="F4842:G4842"/>
    <mergeCell ref="H4842:I4842"/>
    <mergeCell ref="J4842:L4842"/>
    <mergeCell ref="F4837:G4837"/>
    <mergeCell ref="H4837:I4837"/>
    <mergeCell ref="J4837:L4837"/>
    <mergeCell ref="A4839:H4839"/>
    <mergeCell ref="F4840:G4840"/>
    <mergeCell ref="H4840:I4840"/>
    <mergeCell ref="J4840:L4840"/>
    <mergeCell ref="F4833:G4833"/>
    <mergeCell ref="H4833:I4833"/>
    <mergeCell ref="J4833:L4833"/>
    <mergeCell ref="A4835:H4835"/>
    <mergeCell ref="F4836:G4836"/>
    <mergeCell ref="H4836:I4836"/>
    <mergeCell ref="J4836:L4836"/>
    <mergeCell ref="F4869:G4869"/>
    <mergeCell ref="H4869:I4869"/>
    <mergeCell ref="J4869:L4869"/>
    <mergeCell ref="F4829:G4829"/>
    <mergeCell ref="H4829:I4829"/>
    <mergeCell ref="J4829:L4829"/>
    <mergeCell ref="A4831:H4831"/>
    <mergeCell ref="F4832:G4832"/>
    <mergeCell ref="H4832:I4832"/>
    <mergeCell ref="J4832:L4832"/>
    <mergeCell ref="F4865:G4865"/>
    <mergeCell ref="H4865:I4865"/>
    <mergeCell ref="J4865:L4865"/>
    <mergeCell ref="A4867:H4867"/>
    <mergeCell ref="F4868:G4868"/>
    <mergeCell ref="H4868:I4868"/>
    <mergeCell ref="J4868:L4868"/>
    <mergeCell ref="F4863:G4863"/>
    <mergeCell ref="H4863:I4863"/>
    <mergeCell ref="J4863:L4863"/>
    <mergeCell ref="F4864:G4864"/>
    <mergeCell ref="H4864:I4864"/>
    <mergeCell ref="J4864:L4864"/>
    <mergeCell ref="F4859:G4859"/>
    <mergeCell ref="H4859:I4859"/>
    <mergeCell ref="J4859:L4859"/>
    <mergeCell ref="A4861:H4861"/>
    <mergeCell ref="F4862:G4862"/>
    <mergeCell ref="H4862:I4862"/>
    <mergeCell ref="J4862:L4862"/>
    <mergeCell ref="F4857:G4857"/>
    <mergeCell ref="H4857:I4857"/>
    <mergeCell ref="J4857:L4857"/>
    <mergeCell ref="F4858:G4858"/>
    <mergeCell ref="H4858:I4858"/>
    <mergeCell ref="J4858:L4858"/>
    <mergeCell ref="F4855:G4855"/>
    <mergeCell ref="H4855:I4855"/>
    <mergeCell ref="J4855:L4855"/>
    <mergeCell ref="F4856:G4856"/>
    <mergeCell ref="H4856:I4856"/>
    <mergeCell ref="J4856:L4856"/>
    <mergeCell ref="F4884:G4884"/>
    <mergeCell ref="H4884:I4884"/>
    <mergeCell ref="J4884:L4884"/>
    <mergeCell ref="F4885:G4885"/>
    <mergeCell ref="H4885:I4885"/>
    <mergeCell ref="J4885:L4885"/>
    <mergeCell ref="F4880:G4880"/>
    <mergeCell ref="H4880:I4880"/>
    <mergeCell ref="J4880:L4880"/>
    <mergeCell ref="A4882:H4882"/>
    <mergeCell ref="F4883:G4883"/>
    <mergeCell ref="H4883:I4883"/>
    <mergeCell ref="J4883:L4883"/>
    <mergeCell ref="F4876:G4876"/>
    <mergeCell ref="H4876:I4876"/>
    <mergeCell ref="J4876:L4876"/>
    <mergeCell ref="A4878:H4878"/>
    <mergeCell ref="F4879:G4879"/>
    <mergeCell ref="H4879:I4879"/>
    <mergeCell ref="J4879:L4879"/>
    <mergeCell ref="H4872:I4872"/>
    <mergeCell ref="J4872:L4872"/>
    <mergeCell ref="A4874:H4874"/>
    <mergeCell ref="F4875:G4875"/>
    <mergeCell ref="H4875:I4875"/>
    <mergeCell ref="J4875:L4875"/>
    <mergeCell ref="F4908:G4908"/>
    <mergeCell ref="H4908:I4908"/>
    <mergeCell ref="J4908:L4908"/>
    <mergeCell ref="F4870:G4870"/>
    <mergeCell ref="H4870:I4870"/>
    <mergeCell ref="J4870:L4870"/>
    <mergeCell ref="F4871:G4871"/>
    <mergeCell ref="H4871:I4871"/>
    <mergeCell ref="J4871:L4871"/>
    <mergeCell ref="F4872:G4872"/>
    <mergeCell ref="F4906:G4906"/>
    <mergeCell ref="H4906:I4906"/>
    <mergeCell ref="J4906:L4906"/>
    <mergeCell ref="F4907:G4907"/>
    <mergeCell ref="H4907:I4907"/>
    <mergeCell ref="J4907:L4907"/>
    <mergeCell ref="F4902:G4902"/>
    <mergeCell ref="H4902:I4902"/>
    <mergeCell ref="J4902:L4902"/>
    <mergeCell ref="A4904:H4904"/>
    <mergeCell ref="F4905:G4905"/>
    <mergeCell ref="H4905:I4905"/>
    <mergeCell ref="J4905:L4905"/>
    <mergeCell ref="F4900:G4900"/>
    <mergeCell ref="H4900:I4900"/>
    <mergeCell ref="J4900:L4900"/>
    <mergeCell ref="F4901:G4901"/>
    <mergeCell ref="H4901:I4901"/>
    <mergeCell ref="J4901:L4901"/>
    <mergeCell ref="F4898:G4898"/>
    <mergeCell ref="H4898:I4898"/>
    <mergeCell ref="J4898:L4898"/>
    <mergeCell ref="F4899:G4899"/>
    <mergeCell ref="H4899:I4899"/>
    <mergeCell ref="J4899:L4899"/>
    <mergeCell ref="A4895:H4895"/>
    <mergeCell ref="F4896:G4896"/>
    <mergeCell ref="H4896:I4896"/>
    <mergeCell ref="J4896:L4896"/>
    <mergeCell ref="F4897:G4897"/>
    <mergeCell ref="H4897:I4897"/>
    <mergeCell ref="J4897:L4897"/>
    <mergeCell ref="A4924:H4924"/>
    <mergeCell ref="F4925:G4925"/>
    <mergeCell ref="H4925:I4925"/>
    <mergeCell ref="J4925:L4925"/>
    <mergeCell ref="F4926:G4926"/>
    <mergeCell ref="H4926:I4926"/>
    <mergeCell ref="J4926:L4926"/>
    <mergeCell ref="A4920:H4920"/>
    <mergeCell ref="F4921:G4921"/>
    <mergeCell ref="H4921:I4921"/>
    <mergeCell ref="J4921:L4921"/>
    <mergeCell ref="F4922:G4922"/>
    <mergeCell ref="H4922:I4922"/>
    <mergeCell ref="J4922:L4922"/>
    <mergeCell ref="A4916:H4916"/>
    <mergeCell ref="F4917:G4917"/>
    <mergeCell ref="H4917:I4917"/>
    <mergeCell ref="J4917:L4917"/>
    <mergeCell ref="F4918:G4918"/>
    <mergeCell ref="H4918:I4918"/>
    <mergeCell ref="J4918:L4918"/>
    <mergeCell ref="F4913:G4913"/>
    <mergeCell ref="H4913:I4913"/>
    <mergeCell ref="J4913:L4913"/>
    <mergeCell ref="F4914:G4914"/>
    <mergeCell ref="H4914:I4914"/>
    <mergeCell ref="J4914:L4914"/>
    <mergeCell ref="F4949:G4949"/>
    <mergeCell ref="H4949:I4949"/>
    <mergeCell ref="J4949:L4949"/>
    <mergeCell ref="A4910:H4910"/>
    <mergeCell ref="F4911:G4911"/>
    <mergeCell ref="H4911:I4911"/>
    <mergeCell ref="J4911:L4911"/>
    <mergeCell ref="F4912:G4912"/>
    <mergeCell ref="H4912:I4912"/>
    <mergeCell ref="J4912:L4912"/>
    <mergeCell ref="A4946:H4946"/>
    <mergeCell ref="F4947:G4947"/>
    <mergeCell ref="H4947:I4947"/>
    <mergeCell ref="J4947:L4947"/>
    <mergeCell ref="F4948:G4948"/>
    <mergeCell ref="H4948:I4948"/>
    <mergeCell ref="J4948:L4948"/>
    <mergeCell ref="F4943:G4943"/>
    <mergeCell ref="H4943:I4943"/>
    <mergeCell ref="J4943:L4943"/>
    <mergeCell ref="F4944:G4944"/>
    <mergeCell ref="H4944:I4944"/>
    <mergeCell ref="J4944:L4944"/>
    <mergeCell ref="F4941:G4941"/>
    <mergeCell ref="H4941:I4941"/>
    <mergeCell ref="J4941:L4941"/>
    <mergeCell ref="F4942:G4942"/>
    <mergeCell ref="H4942:I4942"/>
    <mergeCell ref="J4942:L4942"/>
    <mergeCell ref="F4939:G4939"/>
    <mergeCell ref="H4939:I4939"/>
    <mergeCell ref="J4939:L4939"/>
    <mergeCell ref="F4940:G4940"/>
    <mergeCell ref="H4940:I4940"/>
    <mergeCell ref="J4940:L4940"/>
    <mergeCell ref="F4927:G4927"/>
    <mergeCell ref="H4927:I4927"/>
    <mergeCell ref="J4927:L4927"/>
    <mergeCell ref="A4937:H4937"/>
    <mergeCell ref="F4938:G4938"/>
    <mergeCell ref="H4938:I4938"/>
    <mergeCell ref="J4938:L4938"/>
    <mergeCell ref="A4963:H4963"/>
    <mergeCell ref="F4964:G4964"/>
    <mergeCell ref="H4964:I4964"/>
    <mergeCell ref="J4964:L4964"/>
    <mergeCell ref="F4965:G4965"/>
    <mergeCell ref="H4965:I4965"/>
    <mergeCell ref="J4965:L4965"/>
    <mergeCell ref="A4959:H4959"/>
    <mergeCell ref="F4960:G4960"/>
    <mergeCell ref="H4960:I4960"/>
    <mergeCell ref="J4960:L4960"/>
    <mergeCell ref="F4961:G4961"/>
    <mergeCell ref="H4961:I4961"/>
    <mergeCell ref="J4961:L4961"/>
    <mergeCell ref="F4956:G4956"/>
    <mergeCell ref="H4956:I4956"/>
    <mergeCell ref="J4956:L4956"/>
    <mergeCell ref="F4957:G4957"/>
    <mergeCell ref="H4957:I4957"/>
    <mergeCell ref="J4957:L4957"/>
    <mergeCell ref="F4954:G4954"/>
    <mergeCell ref="H4954:I4954"/>
    <mergeCell ref="J4954:L4954"/>
    <mergeCell ref="F4955:G4955"/>
    <mergeCell ref="H4955:I4955"/>
    <mergeCell ref="J4955:L4955"/>
    <mergeCell ref="F4950:G4950"/>
    <mergeCell ref="H4950:I4950"/>
    <mergeCell ref="J4950:L4950"/>
    <mergeCell ref="A4952:H4952"/>
    <mergeCell ref="F4953:G4953"/>
    <mergeCell ref="H4953:I4953"/>
    <mergeCell ref="J4953:L4953"/>
    <mergeCell ref="A4987:H4987"/>
    <mergeCell ref="F4988:G4988"/>
    <mergeCell ref="H4988:I4988"/>
    <mergeCell ref="J4988:L4988"/>
    <mergeCell ref="F4989:G4989"/>
    <mergeCell ref="H4989:I4989"/>
    <mergeCell ref="J4989:L4989"/>
    <mergeCell ref="F4984:G4984"/>
    <mergeCell ref="H4984:I4984"/>
    <mergeCell ref="J4984:L4984"/>
    <mergeCell ref="F4985:G4985"/>
    <mergeCell ref="H4985:I4985"/>
    <mergeCell ref="J4985:L4985"/>
    <mergeCell ref="F4982:G4982"/>
    <mergeCell ref="H4982:I4982"/>
    <mergeCell ref="J4982:L4982"/>
    <mergeCell ref="F4983:G4983"/>
    <mergeCell ref="H4983:I4983"/>
    <mergeCell ref="J4983:L4983"/>
    <mergeCell ref="F4970:G4970"/>
    <mergeCell ref="H4970:I4970"/>
    <mergeCell ref="J4970:L4970"/>
    <mergeCell ref="A4980:H4980"/>
    <mergeCell ref="F4981:G4981"/>
    <mergeCell ref="H4981:I4981"/>
    <mergeCell ref="J4981:L4981"/>
    <mergeCell ref="A4967:H4967"/>
    <mergeCell ref="F4968:G4968"/>
    <mergeCell ref="H4968:I4968"/>
    <mergeCell ref="J4968:L4968"/>
    <mergeCell ref="F4969:G4969"/>
    <mergeCell ref="H4969:I4969"/>
    <mergeCell ref="J4969:L4969"/>
    <mergeCell ref="A5013:H5013"/>
    <mergeCell ref="F5014:G5014"/>
    <mergeCell ref="H5014:I5014"/>
    <mergeCell ref="J5014:L5014"/>
    <mergeCell ref="F5015:G5015"/>
    <mergeCell ref="H5015:I5015"/>
    <mergeCell ref="J5015:L5015"/>
    <mergeCell ref="F5002:G5002"/>
    <mergeCell ref="H5002:I5002"/>
    <mergeCell ref="J5002:L5002"/>
    <mergeCell ref="F5003:G5003"/>
    <mergeCell ref="H5003:I5003"/>
    <mergeCell ref="J5003:L5003"/>
    <mergeCell ref="F4998:G4998"/>
    <mergeCell ref="H4998:I4998"/>
    <mergeCell ref="J4998:L4998"/>
    <mergeCell ref="A5000:H5000"/>
    <mergeCell ref="F5001:G5001"/>
    <mergeCell ref="H5001:I5001"/>
    <mergeCell ref="J5001:L5001"/>
    <mergeCell ref="F4994:G4994"/>
    <mergeCell ref="H4994:I4994"/>
    <mergeCell ref="J4994:L4994"/>
    <mergeCell ref="A4996:H4996"/>
    <mergeCell ref="F4997:G4997"/>
    <mergeCell ref="H4997:I4997"/>
    <mergeCell ref="J4997:L4997"/>
    <mergeCell ref="F4990:G4990"/>
    <mergeCell ref="H4990:I4990"/>
    <mergeCell ref="J4990:L4990"/>
    <mergeCell ref="A4992:H4992"/>
    <mergeCell ref="F4993:G4993"/>
    <mergeCell ref="H4993:I4993"/>
    <mergeCell ref="J4993:L4993"/>
    <mergeCell ref="A5031:H5031"/>
    <mergeCell ref="F5032:G5032"/>
    <mergeCell ref="H5032:I5032"/>
    <mergeCell ref="J5032:L5032"/>
    <mergeCell ref="F5033:G5033"/>
    <mergeCell ref="H5033:I5033"/>
    <mergeCell ref="J5033:L5033"/>
    <mergeCell ref="A5027:H5027"/>
    <mergeCell ref="F5028:G5028"/>
    <mergeCell ref="H5028:I5028"/>
    <mergeCell ref="J5028:L5028"/>
    <mergeCell ref="F5029:G5029"/>
    <mergeCell ref="H5029:I5029"/>
    <mergeCell ref="J5029:L5029"/>
    <mergeCell ref="A5023:H5023"/>
    <mergeCell ref="F5024:G5024"/>
    <mergeCell ref="H5024:I5024"/>
    <mergeCell ref="J5024:L5024"/>
    <mergeCell ref="F5025:G5025"/>
    <mergeCell ref="H5025:I5025"/>
    <mergeCell ref="J5025:L5025"/>
    <mergeCell ref="A5019:H5019"/>
    <mergeCell ref="F5020:G5020"/>
    <mergeCell ref="H5020:I5020"/>
    <mergeCell ref="J5020:L5020"/>
    <mergeCell ref="F5021:G5021"/>
    <mergeCell ref="H5021:I5021"/>
    <mergeCell ref="J5021:L5021"/>
    <mergeCell ref="F5016:G5016"/>
    <mergeCell ref="H5016:I5016"/>
    <mergeCell ref="J5016:L5016"/>
    <mergeCell ref="F5017:G5017"/>
    <mergeCell ref="H5017:I5017"/>
    <mergeCell ref="J5017:L5017"/>
    <mergeCell ref="F5054:G5054"/>
    <mergeCell ref="H5054:I5054"/>
    <mergeCell ref="J5054:L5054"/>
    <mergeCell ref="A5056:H5056"/>
    <mergeCell ref="F5057:G5057"/>
    <mergeCell ref="H5057:I5057"/>
    <mergeCell ref="J5057:L5057"/>
    <mergeCell ref="F5052:G5052"/>
    <mergeCell ref="H5052:I5052"/>
    <mergeCell ref="J5052:L5052"/>
    <mergeCell ref="F5053:G5053"/>
    <mergeCell ref="H5053:I5053"/>
    <mergeCell ref="J5053:L5053"/>
    <mergeCell ref="F5050:G5050"/>
    <mergeCell ref="H5050:I5050"/>
    <mergeCell ref="J5050:L5050"/>
    <mergeCell ref="F5051:G5051"/>
    <mergeCell ref="H5051:I5051"/>
    <mergeCell ref="J5051:L5051"/>
    <mergeCell ref="F5038:G5038"/>
    <mergeCell ref="H5038:I5038"/>
    <mergeCell ref="J5038:L5038"/>
    <mergeCell ref="A5048:H5048"/>
    <mergeCell ref="F5049:G5049"/>
    <mergeCell ref="H5049:I5049"/>
    <mergeCell ref="J5049:L5049"/>
    <mergeCell ref="A5035:H5035"/>
    <mergeCell ref="F5036:G5036"/>
    <mergeCell ref="H5036:I5036"/>
    <mergeCell ref="J5036:L5036"/>
    <mergeCell ref="F5037:G5037"/>
    <mergeCell ref="H5037:I5037"/>
    <mergeCell ref="J5037:L5037"/>
    <mergeCell ref="A5073:H5073"/>
    <mergeCell ref="F5074:G5074"/>
    <mergeCell ref="H5074:I5074"/>
    <mergeCell ref="J5074:L5074"/>
    <mergeCell ref="F5075:G5075"/>
    <mergeCell ref="H5075:I5075"/>
    <mergeCell ref="J5075:L5075"/>
    <mergeCell ref="A5069:H5069"/>
    <mergeCell ref="F5070:G5070"/>
    <mergeCell ref="H5070:I5070"/>
    <mergeCell ref="J5070:L5070"/>
    <mergeCell ref="F5071:G5071"/>
    <mergeCell ref="H5071:I5071"/>
    <mergeCell ref="J5071:L5071"/>
    <mergeCell ref="A5065:H5065"/>
    <mergeCell ref="F5066:G5066"/>
    <mergeCell ref="H5066:I5066"/>
    <mergeCell ref="J5066:L5066"/>
    <mergeCell ref="F5067:G5067"/>
    <mergeCell ref="H5067:I5067"/>
    <mergeCell ref="J5067:L5067"/>
    <mergeCell ref="A5061:H5061"/>
    <mergeCell ref="F5062:G5062"/>
    <mergeCell ref="H5062:I5062"/>
    <mergeCell ref="J5062:L5062"/>
    <mergeCell ref="F5063:G5063"/>
    <mergeCell ref="H5063:I5063"/>
    <mergeCell ref="J5063:L5063"/>
    <mergeCell ref="F5058:G5058"/>
    <mergeCell ref="H5058:I5058"/>
    <mergeCell ref="J5058:L5058"/>
    <mergeCell ref="F5059:G5059"/>
    <mergeCell ref="H5059:I5059"/>
    <mergeCell ref="J5059:L5059"/>
    <mergeCell ref="F5098:G5098"/>
    <mergeCell ref="H5098:I5098"/>
    <mergeCell ref="J5098:L5098"/>
    <mergeCell ref="F5099:G5099"/>
    <mergeCell ref="H5099:I5099"/>
    <mergeCell ref="J5099:L5099"/>
    <mergeCell ref="F5094:G5094"/>
    <mergeCell ref="H5094:I5094"/>
    <mergeCell ref="J5094:L5094"/>
    <mergeCell ref="A5096:H5096"/>
    <mergeCell ref="F5097:G5097"/>
    <mergeCell ref="H5097:I5097"/>
    <mergeCell ref="J5097:L5097"/>
    <mergeCell ref="F5090:G5090"/>
    <mergeCell ref="H5090:I5090"/>
    <mergeCell ref="J5090:L5090"/>
    <mergeCell ref="A5092:H5092"/>
    <mergeCell ref="F5093:G5093"/>
    <mergeCell ref="H5093:I5093"/>
    <mergeCell ref="J5093:L5093"/>
    <mergeCell ref="F5088:G5088"/>
    <mergeCell ref="H5088:I5088"/>
    <mergeCell ref="J5088:L5088"/>
    <mergeCell ref="F5089:G5089"/>
    <mergeCell ref="H5089:I5089"/>
    <mergeCell ref="J5089:L5089"/>
    <mergeCell ref="F5076:G5076"/>
    <mergeCell ref="H5076:I5076"/>
    <mergeCell ref="J5076:L5076"/>
    <mergeCell ref="A5086:H5086"/>
    <mergeCell ref="F5087:G5087"/>
    <mergeCell ref="H5087:I5087"/>
    <mergeCell ref="J5087:L5087"/>
    <mergeCell ref="F5124:G5124"/>
    <mergeCell ref="H5124:I5124"/>
    <mergeCell ref="J5124:L5124"/>
    <mergeCell ref="F5125:G5125"/>
    <mergeCell ref="H5125:I5125"/>
    <mergeCell ref="J5125:L5125"/>
    <mergeCell ref="F5112:G5112"/>
    <mergeCell ref="H5112:I5112"/>
    <mergeCell ref="J5112:L5112"/>
    <mergeCell ref="A5122:H5122"/>
    <mergeCell ref="F5123:G5123"/>
    <mergeCell ref="H5123:I5123"/>
    <mergeCell ref="J5123:L5123"/>
    <mergeCell ref="A5109:H5109"/>
    <mergeCell ref="F5110:G5110"/>
    <mergeCell ref="H5110:I5110"/>
    <mergeCell ref="J5110:L5110"/>
    <mergeCell ref="F5111:G5111"/>
    <mergeCell ref="H5111:I5111"/>
    <mergeCell ref="J5111:L5111"/>
    <mergeCell ref="A5105:H5105"/>
    <mergeCell ref="F5106:G5106"/>
    <mergeCell ref="H5106:I5106"/>
    <mergeCell ref="J5106:L5106"/>
    <mergeCell ref="F5107:G5107"/>
    <mergeCell ref="H5107:I5107"/>
    <mergeCell ref="J5107:L5107"/>
    <mergeCell ref="F5140:G5140"/>
    <mergeCell ref="H5140:I5140"/>
    <mergeCell ref="J5140:L5140"/>
    <mergeCell ref="A5101:H5101"/>
    <mergeCell ref="F5102:G5102"/>
    <mergeCell ref="H5102:I5102"/>
    <mergeCell ref="J5102:L5102"/>
    <mergeCell ref="F5103:G5103"/>
    <mergeCell ref="H5103:I5103"/>
    <mergeCell ref="J5103:L5103"/>
    <mergeCell ref="F5136:G5136"/>
    <mergeCell ref="H5136:I5136"/>
    <mergeCell ref="J5136:L5136"/>
    <mergeCell ref="A5138:H5138"/>
    <mergeCell ref="F5139:G5139"/>
    <mergeCell ref="H5139:I5139"/>
    <mergeCell ref="J5139:L5139"/>
    <mergeCell ref="F5134:G5134"/>
    <mergeCell ref="H5134:I5134"/>
    <mergeCell ref="J5134:L5134"/>
    <mergeCell ref="F5135:G5135"/>
    <mergeCell ref="H5135:I5135"/>
    <mergeCell ref="J5135:L5135"/>
    <mergeCell ref="F5130:G5130"/>
    <mergeCell ref="H5130:I5130"/>
    <mergeCell ref="J5130:L5130"/>
    <mergeCell ref="A5132:H5132"/>
    <mergeCell ref="F5133:G5133"/>
    <mergeCell ref="H5133:I5133"/>
    <mergeCell ref="J5133:L5133"/>
    <mergeCell ref="F5128:G5128"/>
    <mergeCell ref="H5128:I5128"/>
    <mergeCell ref="J5128:L5128"/>
    <mergeCell ref="F5129:G5129"/>
    <mergeCell ref="H5129:I5129"/>
    <mergeCell ref="J5129:L5129"/>
    <mergeCell ref="F5126:G5126"/>
    <mergeCell ref="H5126:I5126"/>
    <mergeCell ref="J5126:L5126"/>
    <mergeCell ref="F5127:G5127"/>
    <mergeCell ref="H5127:I5127"/>
    <mergeCell ref="J5127:L5127"/>
    <mergeCell ref="A5164:H5164"/>
    <mergeCell ref="F5165:G5165"/>
    <mergeCell ref="H5165:I5165"/>
    <mergeCell ref="J5165:L5165"/>
    <mergeCell ref="F5166:G5166"/>
    <mergeCell ref="H5166:I5166"/>
    <mergeCell ref="J5166:L5166"/>
    <mergeCell ref="F5153:G5153"/>
    <mergeCell ref="H5153:I5153"/>
    <mergeCell ref="J5153:L5153"/>
    <mergeCell ref="F5154:G5154"/>
    <mergeCell ref="H5154:I5154"/>
    <mergeCell ref="J5154:L5154"/>
    <mergeCell ref="F5149:G5149"/>
    <mergeCell ref="H5149:I5149"/>
    <mergeCell ref="J5149:L5149"/>
    <mergeCell ref="A5151:H5151"/>
    <mergeCell ref="F5152:G5152"/>
    <mergeCell ref="H5152:I5152"/>
    <mergeCell ref="J5152:L5152"/>
    <mergeCell ref="F5145:G5145"/>
    <mergeCell ref="H5145:I5145"/>
    <mergeCell ref="J5145:L5145"/>
    <mergeCell ref="A5147:H5147"/>
    <mergeCell ref="F5148:G5148"/>
    <mergeCell ref="H5148:I5148"/>
    <mergeCell ref="J5148:L5148"/>
    <mergeCell ref="F5141:G5141"/>
    <mergeCell ref="H5141:I5141"/>
    <mergeCell ref="J5141:L5141"/>
    <mergeCell ref="A5143:H5143"/>
    <mergeCell ref="F5144:G5144"/>
    <mergeCell ref="H5144:I5144"/>
    <mergeCell ref="J5144:L5144"/>
    <mergeCell ref="A5180:H5180"/>
    <mergeCell ref="F5181:G5181"/>
    <mergeCell ref="H5181:I5181"/>
    <mergeCell ref="J5181:L5181"/>
    <mergeCell ref="F5182:G5182"/>
    <mergeCell ref="H5182:I5182"/>
    <mergeCell ref="J5182:L5182"/>
    <mergeCell ref="F5177:G5177"/>
    <mergeCell ref="H5177:I5177"/>
    <mergeCell ref="J5177:L5177"/>
    <mergeCell ref="F5178:G5178"/>
    <mergeCell ref="H5178:I5178"/>
    <mergeCell ref="J5178:L5178"/>
    <mergeCell ref="A5174:H5174"/>
    <mergeCell ref="F5175:G5175"/>
    <mergeCell ref="H5175:I5175"/>
    <mergeCell ref="J5175:L5175"/>
    <mergeCell ref="F5176:G5176"/>
    <mergeCell ref="H5176:I5176"/>
    <mergeCell ref="J5176:L5176"/>
    <mergeCell ref="F5171:G5171"/>
    <mergeCell ref="H5171:I5171"/>
    <mergeCell ref="J5171:L5171"/>
    <mergeCell ref="F5172:G5172"/>
    <mergeCell ref="H5172:I5172"/>
    <mergeCell ref="J5172:L5172"/>
    <mergeCell ref="F5167:G5167"/>
    <mergeCell ref="H5167:I5167"/>
    <mergeCell ref="J5167:L5167"/>
    <mergeCell ref="A5169:H5169"/>
    <mergeCell ref="F5170:G5170"/>
    <mergeCell ref="H5170:I5170"/>
    <mergeCell ref="J5170:L5170"/>
    <mergeCell ref="A5206:H5206"/>
    <mergeCell ref="F5207:G5207"/>
    <mergeCell ref="H5207:I5207"/>
    <mergeCell ref="J5207:L5207"/>
    <mergeCell ref="F5208:G5208"/>
    <mergeCell ref="H5208:I5208"/>
    <mergeCell ref="J5208:L5208"/>
    <mergeCell ref="F5203:G5203"/>
    <mergeCell ref="H5203:I5203"/>
    <mergeCell ref="J5203:L5203"/>
    <mergeCell ref="F5204:G5204"/>
    <mergeCell ref="H5204:I5204"/>
    <mergeCell ref="J5204:L5204"/>
    <mergeCell ref="F5191:G5191"/>
    <mergeCell ref="H5191:I5191"/>
    <mergeCell ref="J5191:L5191"/>
    <mergeCell ref="A5201:H5201"/>
    <mergeCell ref="F5202:G5202"/>
    <mergeCell ref="H5202:I5202"/>
    <mergeCell ref="J5202:L5202"/>
    <mergeCell ref="A5188:H5188"/>
    <mergeCell ref="F5189:G5189"/>
    <mergeCell ref="H5189:I5189"/>
    <mergeCell ref="J5189:L5189"/>
    <mergeCell ref="F5190:G5190"/>
    <mergeCell ref="H5190:I5190"/>
    <mergeCell ref="J5190:L5190"/>
    <mergeCell ref="A5184:H5184"/>
    <mergeCell ref="F5185:G5185"/>
    <mergeCell ref="H5185:I5185"/>
    <mergeCell ref="J5185:L5185"/>
    <mergeCell ref="F5186:G5186"/>
    <mergeCell ref="H5186:I5186"/>
    <mergeCell ref="J5186:L5186"/>
    <mergeCell ref="F5223:G5223"/>
    <mergeCell ref="H5223:I5223"/>
    <mergeCell ref="J5223:L5223"/>
    <mergeCell ref="A5225:H5225"/>
    <mergeCell ref="F5226:G5226"/>
    <mergeCell ref="H5226:I5226"/>
    <mergeCell ref="J5226:L5226"/>
    <mergeCell ref="F5219:G5219"/>
    <mergeCell ref="H5219:I5219"/>
    <mergeCell ref="J5219:L5219"/>
    <mergeCell ref="A5221:H5221"/>
    <mergeCell ref="F5222:G5222"/>
    <mergeCell ref="H5222:I5222"/>
    <mergeCell ref="J5222:L5222"/>
    <mergeCell ref="F5215:G5215"/>
    <mergeCell ref="H5215:I5215"/>
    <mergeCell ref="J5215:L5215"/>
    <mergeCell ref="A5217:H5217"/>
    <mergeCell ref="F5218:G5218"/>
    <mergeCell ref="H5218:I5218"/>
    <mergeCell ref="J5218:L5218"/>
    <mergeCell ref="F5213:G5213"/>
    <mergeCell ref="H5213:I5213"/>
    <mergeCell ref="J5213:L5213"/>
    <mergeCell ref="F5214:G5214"/>
    <mergeCell ref="H5214:I5214"/>
    <mergeCell ref="J5214:L5214"/>
    <mergeCell ref="F5209:G5209"/>
    <mergeCell ref="H5209:I5209"/>
    <mergeCell ref="J5209:L5209"/>
    <mergeCell ref="A5211:H5211"/>
    <mergeCell ref="F5212:G5212"/>
    <mergeCell ref="H5212:I5212"/>
    <mergeCell ref="J5212:L5212"/>
    <mergeCell ref="A5245:H5245"/>
    <mergeCell ref="F5246:G5246"/>
    <mergeCell ref="H5246:I5246"/>
    <mergeCell ref="J5246:L5246"/>
    <mergeCell ref="F5247:G5247"/>
    <mergeCell ref="H5247:I5247"/>
    <mergeCell ref="J5247:L5247"/>
    <mergeCell ref="F5242:G5242"/>
    <mergeCell ref="H5242:I5242"/>
    <mergeCell ref="J5242:L5242"/>
    <mergeCell ref="F5243:G5243"/>
    <mergeCell ref="H5243:I5243"/>
    <mergeCell ref="J5243:L5243"/>
    <mergeCell ref="J5239:L5239"/>
    <mergeCell ref="F5240:G5240"/>
    <mergeCell ref="H5240:I5240"/>
    <mergeCell ref="J5240:L5240"/>
    <mergeCell ref="F5241:G5241"/>
    <mergeCell ref="H5241:I5241"/>
    <mergeCell ref="J5241:L5241"/>
    <mergeCell ref="A5265:H5265"/>
    <mergeCell ref="F5227:G5227"/>
    <mergeCell ref="H5227:I5227"/>
    <mergeCell ref="J5227:L5227"/>
    <mergeCell ref="F5228:G5228"/>
    <mergeCell ref="H5228:I5228"/>
    <mergeCell ref="J5228:L5228"/>
    <mergeCell ref="A5238:H5238"/>
    <mergeCell ref="F5239:G5239"/>
    <mergeCell ref="H5239:I5239"/>
    <mergeCell ref="A5261:H5261"/>
    <mergeCell ref="F5262:G5262"/>
    <mergeCell ref="H5262:I5262"/>
    <mergeCell ref="J5262:L5262"/>
    <mergeCell ref="F5263:G5263"/>
    <mergeCell ref="H5263:I5263"/>
    <mergeCell ref="J5263:L5263"/>
    <mergeCell ref="F5258:G5258"/>
    <mergeCell ref="H5258:I5258"/>
    <mergeCell ref="J5258:L5258"/>
    <mergeCell ref="F5259:G5259"/>
    <mergeCell ref="H5259:I5259"/>
    <mergeCell ref="J5259:L5259"/>
    <mergeCell ref="F5256:G5256"/>
    <mergeCell ref="H5256:I5256"/>
    <mergeCell ref="J5256:L5256"/>
    <mergeCell ref="F5257:G5257"/>
    <mergeCell ref="H5257:I5257"/>
    <mergeCell ref="J5257:L5257"/>
    <mergeCell ref="F5254:G5254"/>
    <mergeCell ref="H5254:I5254"/>
    <mergeCell ref="J5254:L5254"/>
    <mergeCell ref="F5255:G5255"/>
    <mergeCell ref="H5255:I5255"/>
    <mergeCell ref="J5255:L5255"/>
    <mergeCell ref="A5251:H5251"/>
    <mergeCell ref="F5252:G5252"/>
    <mergeCell ref="H5252:I5252"/>
    <mergeCell ref="J5252:L5252"/>
    <mergeCell ref="F5253:G5253"/>
    <mergeCell ref="H5253:I5253"/>
    <mergeCell ref="J5253:L5253"/>
    <mergeCell ref="F5286:G5286"/>
    <mergeCell ref="H5286:I5286"/>
    <mergeCell ref="J5286:L5286"/>
    <mergeCell ref="F5287:G5287"/>
    <mergeCell ref="H5287:I5287"/>
    <mergeCell ref="J5287:L5287"/>
    <mergeCell ref="F5284:G5284"/>
    <mergeCell ref="H5284:I5284"/>
    <mergeCell ref="J5284:L5284"/>
    <mergeCell ref="F5285:G5285"/>
    <mergeCell ref="H5285:I5285"/>
    <mergeCell ref="J5285:L5285"/>
    <mergeCell ref="F5272:G5272"/>
    <mergeCell ref="H5272:I5272"/>
    <mergeCell ref="J5272:L5272"/>
    <mergeCell ref="A5282:H5282"/>
    <mergeCell ref="F5283:G5283"/>
    <mergeCell ref="H5283:I5283"/>
    <mergeCell ref="J5283:L5283"/>
    <mergeCell ref="F5270:G5270"/>
    <mergeCell ref="H5270:I5270"/>
    <mergeCell ref="J5270:L5270"/>
    <mergeCell ref="F5271:G5271"/>
    <mergeCell ref="H5271:I5271"/>
    <mergeCell ref="J5271:L5271"/>
    <mergeCell ref="F5248:G5248"/>
    <mergeCell ref="H5248:I5248"/>
    <mergeCell ref="J5248:L5248"/>
    <mergeCell ref="F5249:G5249"/>
    <mergeCell ref="H5249:I5249"/>
    <mergeCell ref="J5249:L5249"/>
    <mergeCell ref="F5303:G5303"/>
    <mergeCell ref="H5303:I5303"/>
    <mergeCell ref="J5303:L5303"/>
    <mergeCell ref="F5266:G5266"/>
    <mergeCell ref="H5266:I5266"/>
    <mergeCell ref="J5266:L5266"/>
    <mergeCell ref="F5267:G5267"/>
    <mergeCell ref="H5267:I5267"/>
    <mergeCell ref="J5267:L5267"/>
    <mergeCell ref="A5269:H5269"/>
    <mergeCell ref="F5301:G5301"/>
    <mergeCell ref="H5301:I5301"/>
    <mergeCell ref="J5301:L5301"/>
    <mergeCell ref="F5302:G5302"/>
    <mergeCell ref="H5302:I5302"/>
    <mergeCell ref="J5302:L5302"/>
    <mergeCell ref="A5298:H5298"/>
    <mergeCell ref="F5299:G5299"/>
    <mergeCell ref="H5299:I5299"/>
    <mergeCell ref="J5299:L5299"/>
    <mergeCell ref="F5300:G5300"/>
    <mergeCell ref="H5300:I5300"/>
    <mergeCell ref="J5300:L5300"/>
    <mergeCell ref="F5295:G5295"/>
    <mergeCell ref="H5295:I5295"/>
    <mergeCell ref="J5295:L5295"/>
    <mergeCell ref="F5296:G5296"/>
    <mergeCell ref="H5296:I5296"/>
    <mergeCell ref="J5296:L5296"/>
    <mergeCell ref="A5292:H5292"/>
    <mergeCell ref="F5293:G5293"/>
    <mergeCell ref="H5293:I5293"/>
    <mergeCell ref="J5293:L5293"/>
    <mergeCell ref="F5294:G5294"/>
    <mergeCell ref="H5294:I5294"/>
    <mergeCell ref="J5294:L5294"/>
    <mergeCell ref="F5289:G5289"/>
    <mergeCell ref="H5289:I5289"/>
    <mergeCell ref="J5289:L5289"/>
    <mergeCell ref="F5290:G5290"/>
    <mergeCell ref="H5290:I5290"/>
    <mergeCell ref="J5290:L5290"/>
    <mergeCell ref="F5288:G5288"/>
    <mergeCell ref="H5288:I5288"/>
    <mergeCell ref="J5288:L5288"/>
    <mergeCell ref="F5328:G5328"/>
    <mergeCell ref="H5328:I5328"/>
    <mergeCell ref="J5328:L5328"/>
    <mergeCell ref="F5329:G5329"/>
    <mergeCell ref="H5329:I5329"/>
    <mergeCell ref="J5329:L5329"/>
    <mergeCell ref="F5316:G5316"/>
    <mergeCell ref="H5316:I5316"/>
    <mergeCell ref="J5316:L5316"/>
    <mergeCell ref="A5326:H5326"/>
    <mergeCell ref="F5327:G5327"/>
    <mergeCell ref="H5327:I5327"/>
    <mergeCell ref="J5327:L5327"/>
    <mergeCell ref="A5313:H5313"/>
    <mergeCell ref="F5314:G5314"/>
    <mergeCell ref="H5314:I5314"/>
    <mergeCell ref="J5314:L5314"/>
    <mergeCell ref="F5315:G5315"/>
    <mergeCell ref="H5315:I5315"/>
    <mergeCell ref="J5315:L5315"/>
    <mergeCell ref="A5309:H5309"/>
    <mergeCell ref="F5310:G5310"/>
    <mergeCell ref="H5310:I5310"/>
    <mergeCell ref="J5310:L5310"/>
    <mergeCell ref="F5311:G5311"/>
    <mergeCell ref="H5311:I5311"/>
    <mergeCell ref="J5311:L5311"/>
    <mergeCell ref="F5344:G5344"/>
    <mergeCell ref="H5344:I5344"/>
    <mergeCell ref="J5344:L5344"/>
    <mergeCell ref="A5305:H5305"/>
    <mergeCell ref="F5306:G5306"/>
    <mergeCell ref="H5306:I5306"/>
    <mergeCell ref="J5306:L5306"/>
    <mergeCell ref="F5307:G5307"/>
    <mergeCell ref="H5307:I5307"/>
    <mergeCell ref="J5307:L5307"/>
    <mergeCell ref="F5342:G5342"/>
    <mergeCell ref="H5342:I5342"/>
    <mergeCell ref="J5342:L5342"/>
    <mergeCell ref="F5343:G5343"/>
    <mergeCell ref="H5343:I5343"/>
    <mergeCell ref="J5343:L5343"/>
    <mergeCell ref="A5339:H5339"/>
    <mergeCell ref="F5340:G5340"/>
    <mergeCell ref="H5340:I5340"/>
    <mergeCell ref="J5340:L5340"/>
    <mergeCell ref="F5341:G5341"/>
    <mergeCell ref="H5341:I5341"/>
    <mergeCell ref="J5341:L5341"/>
    <mergeCell ref="F5336:G5336"/>
    <mergeCell ref="H5336:I5336"/>
    <mergeCell ref="J5336:L5336"/>
    <mergeCell ref="F5337:G5337"/>
    <mergeCell ref="H5337:I5337"/>
    <mergeCell ref="J5337:L5337"/>
    <mergeCell ref="F5332:G5332"/>
    <mergeCell ref="H5332:I5332"/>
    <mergeCell ref="J5332:L5332"/>
    <mergeCell ref="A5334:H5334"/>
    <mergeCell ref="F5335:G5335"/>
    <mergeCell ref="H5335:I5335"/>
    <mergeCell ref="J5335:L5335"/>
    <mergeCell ref="F5330:G5330"/>
    <mergeCell ref="H5330:I5330"/>
    <mergeCell ref="J5330:L5330"/>
    <mergeCell ref="F5331:G5331"/>
    <mergeCell ref="H5331:I5331"/>
    <mergeCell ref="J5331:L5331"/>
    <mergeCell ref="F5369:G5369"/>
    <mergeCell ref="H5369:I5369"/>
    <mergeCell ref="J5369:L5369"/>
    <mergeCell ref="F5370:G5370"/>
    <mergeCell ref="H5370:I5370"/>
    <mergeCell ref="J5370:L5370"/>
    <mergeCell ref="F5357:G5357"/>
    <mergeCell ref="H5357:I5357"/>
    <mergeCell ref="J5357:L5357"/>
    <mergeCell ref="A5367:H5367"/>
    <mergeCell ref="F5368:G5368"/>
    <mergeCell ref="H5368:I5368"/>
    <mergeCell ref="J5368:L5368"/>
    <mergeCell ref="A5354:H5354"/>
    <mergeCell ref="F5355:G5355"/>
    <mergeCell ref="H5355:I5355"/>
    <mergeCell ref="J5355:L5355"/>
    <mergeCell ref="F5356:G5356"/>
    <mergeCell ref="H5356:I5356"/>
    <mergeCell ref="J5356:L5356"/>
    <mergeCell ref="A5350:H5350"/>
    <mergeCell ref="F5351:G5351"/>
    <mergeCell ref="H5351:I5351"/>
    <mergeCell ref="J5351:L5351"/>
    <mergeCell ref="F5352:G5352"/>
    <mergeCell ref="H5352:I5352"/>
    <mergeCell ref="J5352:L5352"/>
    <mergeCell ref="F5385:G5385"/>
    <mergeCell ref="H5385:I5385"/>
    <mergeCell ref="J5385:L5385"/>
    <mergeCell ref="A5346:H5346"/>
    <mergeCell ref="F5347:G5347"/>
    <mergeCell ref="H5347:I5347"/>
    <mergeCell ref="J5347:L5347"/>
    <mergeCell ref="F5348:G5348"/>
    <mergeCell ref="H5348:I5348"/>
    <mergeCell ref="J5348:L5348"/>
    <mergeCell ref="F5381:G5381"/>
    <mergeCell ref="H5381:I5381"/>
    <mergeCell ref="J5381:L5381"/>
    <mergeCell ref="A5383:H5383"/>
    <mergeCell ref="F5384:G5384"/>
    <mergeCell ref="H5384:I5384"/>
    <mergeCell ref="J5384:L5384"/>
    <mergeCell ref="F5379:G5379"/>
    <mergeCell ref="H5379:I5379"/>
    <mergeCell ref="J5379:L5379"/>
    <mergeCell ref="F5380:G5380"/>
    <mergeCell ref="H5380:I5380"/>
    <mergeCell ref="J5380:L5380"/>
    <mergeCell ref="F5375:G5375"/>
    <mergeCell ref="H5375:I5375"/>
    <mergeCell ref="J5375:L5375"/>
    <mergeCell ref="A5377:H5377"/>
    <mergeCell ref="F5378:G5378"/>
    <mergeCell ref="H5378:I5378"/>
    <mergeCell ref="J5378:L5378"/>
    <mergeCell ref="F5373:G5373"/>
    <mergeCell ref="H5373:I5373"/>
    <mergeCell ref="J5373:L5373"/>
    <mergeCell ref="F5374:G5374"/>
    <mergeCell ref="H5374:I5374"/>
    <mergeCell ref="J5374:L5374"/>
    <mergeCell ref="F5371:G5371"/>
    <mergeCell ref="H5371:I5371"/>
    <mergeCell ref="J5371:L5371"/>
    <mergeCell ref="F5372:G5372"/>
    <mergeCell ref="H5372:I5372"/>
    <mergeCell ref="J5372:L5372"/>
    <mergeCell ref="F5410:G5410"/>
    <mergeCell ref="H5410:I5410"/>
    <mergeCell ref="J5410:L5410"/>
    <mergeCell ref="F5411:G5411"/>
    <mergeCell ref="H5411:I5411"/>
    <mergeCell ref="J5411:L5411"/>
    <mergeCell ref="F5398:G5398"/>
    <mergeCell ref="H5398:I5398"/>
    <mergeCell ref="J5398:L5398"/>
    <mergeCell ref="A5408:H5408"/>
    <mergeCell ref="F5409:G5409"/>
    <mergeCell ref="H5409:I5409"/>
    <mergeCell ref="J5409:L5409"/>
    <mergeCell ref="A5395:H5395"/>
    <mergeCell ref="F5396:G5396"/>
    <mergeCell ref="H5396:I5396"/>
    <mergeCell ref="J5396:L5396"/>
    <mergeCell ref="F5397:G5397"/>
    <mergeCell ref="H5397:I5397"/>
    <mergeCell ref="J5397:L5397"/>
    <mergeCell ref="A5391:H5391"/>
    <mergeCell ref="F5392:G5392"/>
    <mergeCell ref="H5392:I5392"/>
    <mergeCell ref="J5392:L5392"/>
    <mergeCell ref="F5393:G5393"/>
    <mergeCell ref="H5393:I5393"/>
    <mergeCell ref="J5393:L5393"/>
    <mergeCell ref="A5387:H5387"/>
    <mergeCell ref="F5388:G5388"/>
    <mergeCell ref="H5388:I5388"/>
    <mergeCell ref="J5388:L5388"/>
    <mergeCell ref="F5389:G5389"/>
    <mergeCell ref="H5389:I5389"/>
    <mergeCell ref="J5389:L5389"/>
    <mergeCell ref="F5426:G5426"/>
    <mergeCell ref="H5426:I5426"/>
    <mergeCell ref="J5426:L5426"/>
    <mergeCell ref="A5428:H5428"/>
    <mergeCell ref="F5429:G5429"/>
    <mergeCell ref="H5429:I5429"/>
    <mergeCell ref="J5429:L5429"/>
    <mergeCell ref="F5422:G5422"/>
    <mergeCell ref="H5422:I5422"/>
    <mergeCell ref="J5422:L5422"/>
    <mergeCell ref="A5424:H5424"/>
    <mergeCell ref="F5425:G5425"/>
    <mergeCell ref="H5425:I5425"/>
    <mergeCell ref="J5425:L5425"/>
    <mergeCell ref="F5420:G5420"/>
    <mergeCell ref="H5420:I5420"/>
    <mergeCell ref="J5420:L5420"/>
    <mergeCell ref="F5421:G5421"/>
    <mergeCell ref="H5421:I5421"/>
    <mergeCell ref="J5421:L5421"/>
    <mergeCell ref="F5416:G5416"/>
    <mergeCell ref="H5416:I5416"/>
    <mergeCell ref="J5416:L5416"/>
    <mergeCell ref="A5418:H5418"/>
    <mergeCell ref="F5419:G5419"/>
    <mergeCell ref="H5419:I5419"/>
    <mergeCell ref="J5419:L5419"/>
    <mergeCell ref="A5413:H5413"/>
    <mergeCell ref="F5414:G5414"/>
    <mergeCell ref="H5414:I5414"/>
    <mergeCell ref="J5414:L5414"/>
    <mergeCell ref="F5415:G5415"/>
    <mergeCell ref="H5415:I5415"/>
    <mergeCell ref="J5415:L5415"/>
    <mergeCell ref="F5452:G5452"/>
    <mergeCell ref="H5452:I5452"/>
    <mergeCell ref="J5452:L5452"/>
    <mergeCell ref="F5453:G5453"/>
    <mergeCell ref="H5453:I5453"/>
    <mergeCell ref="J5453:L5453"/>
    <mergeCell ref="F5448:G5448"/>
    <mergeCell ref="H5448:I5448"/>
    <mergeCell ref="J5448:L5448"/>
    <mergeCell ref="A5450:H5450"/>
    <mergeCell ref="F5451:G5451"/>
    <mergeCell ref="H5451:I5451"/>
    <mergeCell ref="J5451:L5451"/>
    <mergeCell ref="A5445:H5445"/>
    <mergeCell ref="F5446:G5446"/>
    <mergeCell ref="H5446:I5446"/>
    <mergeCell ref="J5446:L5446"/>
    <mergeCell ref="F5447:G5447"/>
    <mergeCell ref="H5447:I5447"/>
    <mergeCell ref="J5447:L5447"/>
    <mergeCell ref="F5434:G5434"/>
    <mergeCell ref="H5434:I5434"/>
    <mergeCell ref="J5434:L5434"/>
    <mergeCell ref="F5435:G5435"/>
    <mergeCell ref="H5435:I5435"/>
    <mergeCell ref="J5435:L5435"/>
    <mergeCell ref="F5471:G5471"/>
    <mergeCell ref="H5471:I5471"/>
    <mergeCell ref="J5471:L5471"/>
    <mergeCell ref="F5430:G5430"/>
    <mergeCell ref="H5430:I5430"/>
    <mergeCell ref="J5430:L5430"/>
    <mergeCell ref="A5432:H5432"/>
    <mergeCell ref="F5433:G5433"/>
    <mergeCell ref="H5433:I5433"/>
    <mergeCell ref="J5433:L5433"/>
    <mergeCell ref="F5467:G5467"/>
    <mergeCell ref="H5467:I5467"/>
    <mergeCell ref="J5467:L5467"/>
    <mergeCell ref="A5469:H5469"/>
    <mergeCell ref="F5470:G5470"/>
    <mergeCell ref="H5470:I5470"/>
    <mergeCell ref="J5470:L5470"/>
    <mergeCell ref="F5463:G5463"/>
    <mergeCell ref="H5463:I5463"/>
    <mergeCell ref="J5463:L5463"/>
    <mergeCell ref="A5465:H5465"/>
    <mergeCell ref="F5466:G5466"/>
    <mergeCell ref="H5466:I5466"/>
    <mergeCell ref="J5466:L5466"/>
    <mergeCell ref="J5458:L5458"/>
    <mergeCell ref="F5459:G5459"/>
    <mergeCell ref="H5459:I5459"/>
    <mergeCell ref="J5459:L5459"/>
    <mergeCell ref="A5461:H5461"/>
    <mergeCell ref="F5462:G5462"/>
    <mergeCell ref="H5462:I5462"/>
    <mergeCell ref="J5462:L5462"/>
    <mergeCell ref="A5495:H5495"/>
    <mergeCell ref="A5455:H5455"/>
    <mergeCell ref="F5456:G5456"/>
    <mergeCell ref="H5456:I5456"/>
    <mergeCell ref="J5456:L5456"/>
    <mergeCell ref="F5457:G5457"/>
    <mergeCell ref="H5457:I5457"/>
    <mergeCell ref="J5457:L5457"/>
    <mergeCell ref="F5458:G5458"/>
    <mergeCell ref="H5458:I5458"/>
    <mergeCell ref="F5492:G5492"/>
    <mergeCell ref="H5492:I5492"/>
    <mergeCell ref="J5492:L5492"/>
    <mergeCell ref="F5493:G5493"/>
    <mergeCell ref="H5493:I5493"/>
    <mergeCell ref="J5493:L5493"/>
    <mergeCell ref="A5489:H5489"/>
    <mergeCell ref="F5490:G5490"/>
    <mergeCell ref="H5490:I5490"/>
    <mergeCell ref="J5490:L5490"/>
    <mergeCell ref="F5491:G5491"/>
    <mergeCell ref="H5491:I5491"/>
    <mergeCell ref="J5491:L5491"/>
    <mergeCell ref="F5486:G5486"/>
    <mergeCell ref="H5486:I5486"/>
    <mergeCell ref="J5486:L5486"/>
    <mergeCell ref="F5487:G5487"/>
    <mergeCell ref="H5487:I5487"/>
    <mergeCell ref="J5487:L5487"/>
    <mergeCell ref="F5484:G5484"/>
    <mergeCell ref="H5484:I5484"/>
    <mergeCell ref="J5484:L5484"/>
    <mergeCell ref="F5485:G5485"/>
    <mergeCell ref="H5485:I5485"/>
    <mergeCell ref="J5485:L5485"/>
    <mergeCell ref="F5472:G5472"/>
    <mergeCell ref="H5472:I5472"/>
    <mergeCell ref="J5472:L5472"/>
    <mergeCell ref="A5482:H5482"/>
    <mergeCell ref="F5483:G5483"/>
    <mergeCell ref="H5483:I5483"/>
    <mergeCell ref="J5483:L5483"/>
    <mergeCell ref="A5506:H5506"/>
    <mergeCell ref="F5507:G5507"/>
    <mergeCell ref="H5507:I5507"/>
    <mergeCell ref="J5507:L5507"/>
    <mergeCell ref="F5508:G5508"/>
    <mergeCell ref="H5508:I5508"/>
    <mergeCell ref="J5508:L5508"/>
    <mergeCell ref="F5503:G5503"/>
    <mergeCell ref="H5503:I5503"/>
    <mergeCell ref="J5503:L5503"/>
    <mergeCell ref="F5504:G5504"/>
    <mergeCell ref="H5504:I5504"/>
    <mergeCell ref="J5504:L5504"/>
    <mergeCell ref="F5501:G5501"/>
    <mergeCell ref="H5501:I5501"/>
    <mergeCell ref="J5501:L5501"/>
    <mergeCell ref="F5502:G5502"/>
    <mergeCell ref="H5502:I5502"/>
    <mergeCell ref="J5502:L5502"/>
    <mergeCell ref="H5498:I5498"/>
    <mergeCell ref="J5498:L5498"/>
    <mergeCell ref="F5499:G5499"/>
    <mergeCell ref="H5499:I5499"/>
    <mergeCell ref="J5499:L5499"/>
    <mergeCell ref="F5500:G5500"/>
    <mergeCell ref="H5500:I5500"/>
    <mergeCell ref="J5500:L5500"/>
    <mergeCell ref="F5532:G5532"/>
    <mergeCell ref="H5532:I5532"/>
    <mergeCell ref="J5532:L5532"/>
    <mergeCell ref="F5496:G5496"/>
    <mergeCell ref="H5496:I5496"/>
    <mergeCell ref="J5496:L5496"/>
    <mergeCell ref="F5497:G5497"/>
    <mergeCell ref="H5497:I5497"/>
    <mergeCell ref="J5497:L5497"/>
    <mergeCell ref="F5498:G5498"/>
    <mergeCell ref="F5530:G5530"/>
    <mergeCell ref="H5530:I5530"/>
    <mergeCell ref="J5530:L5530"/>
    <mergeCell ref="F5531:G5531"/>
    <mergeCell ref="H5531:I5531"/>
    <mergeCell ref="J5531:L5531"/>
    <mergeCell ref="A5527:H5527"/>
    <mergeCell ref="F5528:G5528"/>
    <mergeCell ref="H5528:I5528"/>
    <mergeCell ref="J5528:L5528"/>
    <mergeCell ref="F5529:G5529"/>
    <mergeCell ref="H5529:I5529"/>
    <mergeCell ref="J5529:L5529"/>
    <mergeCell ref="H5515:I5515"/>
    <mergeCell ref="J5515:L5515"/>
    <mergeCell ref="F5516:G5516"/>
    <mergeCell ref="H5516:I5516"/>
    <mergeCell ref="J5516:L5516"/>
    <mergeCell ref="F5517:G5517"/>
    <mergeCell ref="H5517:I5517"/>
    <mergeCell ref="J5517:L5517"/>
    <mergeCell ref="A5548:H5548"/>
    <mergeCell ref="A5510:H5510"/>
    <mergeCell ref="F5511:G5511"/>
    <mergeCell ref="H5511:I5511"/>
    <mergeCell ref="J5511:L5511"/>
    <mergeCell ref="F5512:G5512"/>
    <mergeCell ref="H5512:I5512"/>
    <mergeCell ref="J5512:L5512"/>
    <mergeCell ref="A5514:H5514"/>
    <mergeCell ref="F5515:G5515"/>
    <mergeCell ref="F5545:G5545"/>
    <mergeCell ref="H5545:I5545"/>
    <mergeCell ref="J5545:L5545"/>
    <mergeCell ref="F5546:G5546"/>
    <mergeCell ref="H5546:I5546"/>
    <mergeCell ref="J5546:L5546"/>
    <mergeCell ref="A5542:H5542"/>
    <mergeCell ref="F5543:G5543"/>
    <mergeCell ref="H5543:I5543"/>
    <mergeCell ref="J5543:L5543"/>
    <mergeCell ref="F5544:G5544"/>
    <mergeCell ref="H5544:I5544"/>
    <mergeCell ref="J5544:L5544"/>
    <mergeCell ref="F5539:G5539"/>
    <mergeCell ref="H5539:I5539"/>
    <mergeCell ref="J5539:L5539"/>
    <mergeCell ref="F5540:G5540"/>
    <mergeCell ref="H5540:I5540"/>
    <mergeCell ref="J5540:L5540"/>
    <mergeCell ref="A5536:H5536"/>
    <mergeCell ref="F5537:G5537"/>
    <mergeCell ref="H5537:I5537"/>
    <mergeCell ref="J5537:L5537"/>
    <mergeCell ref="F5538:G5538"/>
    <mergeCell ref="H5538:I5538"/>
    <mergeCell ref="J5538:L5538"/>
    <mergeCell ref="F5533:G5533"/>
    <mergeCell ref="H5533:I5533"/>
    <mergeCell ref="J5533:L5533"/>
    <mergeCell ref="F5534:G5534"/>
    <mergeCell ref="H5534:I5534"/>
    <mergeCell ref="J5534:L5534"/>
    <mergeCell ref="F5571:G5571"/>
    <mergeCell ref="H5571:I5571"/>
    <mergeCell ref="J5571:L5571"/>
    <mergeCell ref="F5572:G5572"/>
    <mergeCell ref="H5572:I5572"/>
    <mergeCell ref="J5572:L5572"/>
    <mergeCell ref="F5559:G5559"/>
    <mergeCell ref="H5559:I5559"/>
    <mergeCell ref="J5559:L5559"/>
    <mergeCell ref="A5569:H5569"/>
    <mergeCell ref="F5570:G5570"/>
    <mergeCell ref="H5570:I5570"/>
    <mergeCell ref="J5570:L5570"/>
    <mergeCell ref="A5556:H5556"/>
    <mergeCell ref="F5557:G5557"/>
    <mergeCell ref="H5557:I5557"/>
    <mergeCell ref="J5557:L5557"/>
    <mergeCell ref="F5558:G5558"/>
    <mergeCell ref="H5558:I5558"/>
    <mergeCell ref="J5558:L5558"/>
    <mergeCell ref="A5552:H5552"/>
    <mergeCell ref="F5553:G5553"/>
    <mergeCell ref="H5553:I5553"/>
    <mergeCell ref="J5553:L5553"/>
    <mergeCell ref="F5554:G5554"/>
    <mergeCell ref="H5554:I5554"/>
    <mergeCell ref="J5554:L5554"/>
    <mergeCell ref="F5549:G5549"/>
    <mergeCell ref="H5549:I5549"/>
    <mergeCell ref="J5549:L5549"/>
    <mergeCell ref="F5550:G5550"/>
    <mergeCell ref="H5550:I5550"/>
    <mergeCell ref="J5550:L5550"/>
    <mergeCell ref="F5587:G5587"/>
    <mergeCell ref="H5587:I5587"/>
    <mergeCell ref="J5587:L5587"/>
    <mergeCell ref="A5589:H5589"/>
    <mergeCell ref="F5590:G5590"/>
    <mergeCell ref="H5590:I5590"/>
    <mergeCell ref="J5590:L5590"/>
    <mergeCell ref="F5583:G5583"/>
    <mergeCell ref="H5583:I5583"/>
    <mergeCell ref="J5583:L5583"/>
    <mergeCell ref="A5585:H5585"/>
    <mergeCell ref="F5586:G5586"/>
    <mergeCell ref="H5586:I5586"/>
    <mergeCell ref="J5586:L5586"/>
    <mergeCell ref="F5579:G5579"/>
    <mergeCell ref="H5579:I5579"/>
    <mergeCell ref="J5579:L5579"/>
    <mergeCell ref="A5581:H5581"/>
    <mergeCell ref="F5582:G5582"/>
    <mergeCell ref="H5582:I5582"/>
    <mergeCell ref="J5582:L5582"/>
    <mergeCell ref="A5576:H5576"/>
    <mergeCell ref="F5577:G5577"/>
    <mergeCell ref="H5577:I5577"/>
    <mergeCell ref="J5577:L5577"/>
    <mergeCell ref="F5578:G5578"/>
    <mergeCell ref="H5578:I5578"/>
    <mergeCell ref="J5578:L5578"/>
    <mergeCell ref="F5573:G5573"/>
    <mergeCell ref="H5573:I5573"/>
    <mergeCell ref="J5573:L5573"/>
    <mergeCell ref="F5574:G5574"/>
    <mergeCell ref="H5574:I5574"/>
    <mergeCell ref="J5574:L5574"/>
    <mergeCell ref="F5611:G5611"/>
    <mergeCell ref="H5611:I5611"/>
    <mergeCell ref="J5611:L5611"/>
    <mergeCell ref="A5613:H5613"/>
    <mergeCell ref="F5614:G5614"/>
    <mergeCell ref="H5614:I5614"/>
    <mergeCell ref="J5614:L5614"/>
    <mergeCell ref="F5609:G5609"/>
    <mergeCell ref="H5609:I5609"/>
    <mergeCell ref="J5609:L5609"/>
    <mergeCell ref="F5610:G5610"/>
    <mergeCell ref="H5610:I5610"/>
    <mergeCell ref="J5610:L5610"/>
    <mergeCell ref="A5606:H5606"/>
    <mergeCell ref="F5607:G5607"/>
    <mergeCell ref="H5607:I5607"/>
    <mergeCell ref="J5607:L5607"/>
    <mergeCell ref="F5608:G5608"/>
    <mergeCell ref="H5608:I5608"/>
    <mergeCell ref="J5608:L5608"/>
    <mergeCell ref="F5595:G5595"/>
    <mergeCell ref="H5595:I5595"/>
    <mergeCell ref="J5595:L5595"/>
    <mergeCell ref="F5596:G5596"/>
    <mergeCell ref="H5596:I5596"/>
    <mergeCell ref="J5596:L5596"/>
    <mergeCell ref="F5591:G5591"/>
    <mergeCell ref="H5591:I5591"/>
    <mergeCell ref="J5591:L5591"/>
    <mergeCell ref="A5593:H5593"/>
    <mergeCell ref="F5594:G5594"/>
    <mergeCell ref="H5594:I5594"/>
    <mergeCell ref="J5594:L5594"/>
    <mergeCell ref="F5629:G5629"/>
    <mergeCell ref="H5629:I5629"/>
    <mergeCell ref="J5629:L5629"/>
    <mergeCell ref="A5639:H5639"/>
    <mergeCell ref="F5640:G5640"/>
    <mergeCell ref="H5640:I5640"/>
    <mergeCell ref="J5640:L5640"/>
    <mergeCell ref="A5626:H5626"/>
    <mergeCell ref="F5627:G5627"/>
    <mergeCell ref="H5627:I5627"/>
    <mergeCell ref="J5627:L5627"/>
    <mergeCell ref="F5628:G5628"/>
    <mergeCell ref="H5628:I5628"/>
    <mergeCell ref="J5628:L5628"/>
    <mergeCell ref="A5622:H5622"/>
    <mergeCell ref="F5623:G5623"/>
    <mergeCell ref="H5623:I5623"/>
    <mergeCell ref="J5623:L5623"/>
    <mergeCell ref="F5624:G5624"/>
    <mergeCell ref="H5624:I5624"/>
    <mergeCell ref="J5624:L5624"/>
    <mergeCell ref="F5619:G5619"/>
    <mergeCell ref="H5619:I5619"/>
    <mergeCell ref="J5619:L5619"/>
    <mergeCell ref="F5620:G5620"/>
    <mergeCell ref="H5620:I5620"/>
    <mergeCell ref="J5620:L5620"/>
    <mergeCell ref="F5658:G5658"/>
    <mergeCell ref="H5658:I5658"/>
    <mergeCell ref="J5658:L5658"/>
    <mergeCell ref="F5615:G5615"/>
    <mergeCell ref="H5615:I5615"/>
    <mergeCell ref="J5615:L5615"/>
    <mergeCell ref="F5616:G5616"/>
    <mergeCell ref="H5616:I5616"/>
    <mergeCell ref="J5616:L5616"/>
    <mergeCell ref="A5618:H5618"/>
    <mergeCell ref="F5654:G5654"/>
    <mergeCell ref="H5654:I5654"/>
    <mergeCell ref="J5654:L5654"/>
    <mergeCell ref="A5656:H5656"/>
    <mergeCell ref="F5657:G5657"/>
    <mergeCell ref="H5657:I5657"/>
    <mergeCell ref="J5657:L5657"/>
    <mergeCell ref="F5650:G5650"/>
    <mergeCell ref="H5650:I5650"/>
    <mergeCell ref="J5650:L5650"/>
    <mergeCell ref="A5652:H5652"/>
    <mergeCell ref="F5653:G5653"/>
    <mergeCell ref="H5653:I5653"/>
    <mergeCell ref="J5653:L5653"/>
    <mergeCell ref="J5645:L5645"/>
    <mergeCell ref="F5646:G5646"/>
    <mergeCell ref="H5646:I5646"/>
    <mergeCell ref="J5646:L5646"/>
    <mergeCell ref="A5648:H5648"/>
    <mergeCell ref="F5649:G5649"/>
    <mergeCell ref="H5649:I5649"/>
    <mergeCell ref="J5649:L5649"/>
    <mergeCell ref="A5682:H5682"/>
    <mergeCell ref="F5641:G5641"/>
    <mergeCell ref="H5641:I5641"/>
    <mergeCell ref="J5641:L5641"/>
    <mergeCell ref="F5642:G5642"/>
    <mergeCell ref="H5642:I5642"/>
    <mergeCell ref="J5642:L5642"/>
    <mergeCell ref="A5644:H5644"/>
    <mergeCell ref="F5645:G5645"/>
    <mergeCell ref="H5645:I5645"/>
    <mergeCell ref="F5679:G5679"/>
    <mergeCell ref="H5679:I5679"/>
    <mergeCell ref="J5679:L5679"/>
    <mergeCell ref="F5680:G5680"/>
    <mergeCell ref="H5680:I5680"/>
    <mergeCell ref="J5680:L5680"/>
    <mergeCell ref="F5675:G5675"/>
    <mergeCell ref="H5675:I5675"/>
    <mergeCell ref="J5675:L5675"/>
    <mergeCell ref="A5677:H5677"/>
    <mergeCell ref="F5678:G5678"/>
    <mergeCell ref="H5678:I5678"/>
    <mergeCell ref="J5678:L5678"/>
    <mergeCell ref="F5673:G5673"/>
    <mergeCell ref="H5673:I5673"/>
    <mergeCell ref="J5673:L5673"/>
    <mergeCell ref="F5674:G5674"/>
    <mergeCell ref="H5674:I5674"/>
    <mergeCell ref="J5674:L5674"/>
    <mergeCell ref="F5671:G5671"/>
    <mergeCell ref="H5671:I5671"/>
    <mergeCell ref="J5671:L5671"/>
    <mergeCell ref="F5672:G5672"/>
    <mergeCell ref="H5672:I5672"/>
    <mergeCell ref="J5672:L5672"/>
    <mergeCell ref="F5659:G5659"/>
    <mergeCell ref="H5659:I5659"/>
    <mergeCell ref="J5659:L5659"/>
    <mergeCell ref="A5669:H5669"/>
    <mergeCell ref="F5670:G5670"/>
    <mergeCell ref="H5670:I5670"/>
    <mergeCell ref="J5670:L5670"/>
    <mergeCell ref="A5696:H5696"/>
    <mergeCell ref="F5697:G5697"/>
    <mergeCell ref="H5697:I5697"/>
    <mergeCell ref="J5697:L5697"/>
    <mergeCell ref="F5698:G5698"/>
    <mergeCell ref="H5698:I5698"/>
    <mergeCell ref="J5698:L5698"/>
    <mergeCell ref="A5692:H5692"/>
    <mergeCell ref="F5693:G5693"/>
    <mergeCell ref="H5693:I5693"/>
    <mergeCell ref="J5693:L5693"/>
    <mergeCell ref="F5694:G5694"/>
    <mergeCell ref="H5694:I5694"/>
    <mergeCell ref="J5694:L5694"/>
    <mergeCell ref="A5688:H5688"/>
    <mergeCell ref="F5689:G5689"/>
    <mergeCell ref="H5689:I5689"/>
    <mergeCell ref="J5689:L5689"/>
    <mergeCell ref="F5690:G5690"/>
    <mergeCell ref="H5690:I5690"/>
    <mergeCell ref="J5690:L5690"/>
    <mergeCell ref="F5685:G5685"/>
    <mergeCell ref="H5685:I5685"/>
    <mergeCell ref="J5685:L5685"/>
    <mergeCell ref="F5686:G5686"/>
    <mergeCell ref="H5686:I5686"/>
    <mergeCell ref="J5686:L5686"/>
    <mergeCell ref="A5720:H5720"/>
    <mergeCell ref="F5721:G5721"/>
    <mergeCell ref="H5721:I5721"/>
    <mergeCell ref="J5721:L5721"/>
    <mergeCell ref="F5683:G5683"/>
    <mergeCell ref="H5683:I5683"/>
    <mergeCell ref="J5683:L5683"/>
    <mergeCell ref="F5684:G5684"/>
    <mergeCell ref="H5684:I5684"/>
    <mergeCell ref="J5684:L5684"/>
    <mergeCell ref="F5717:G5717"/>
    <mergeCell ref="H5717:I5717"/>
    <mergeCell ref="J5717:L5717"/>
    <mergeCell ref="F5718:G5718"/>
    <mergeCell ref="H5718:I5718"/>
    <mergeCell ref="J5718:L5718"/>
    <mergeCell ref="F5715:G5715"/>
    <mergeCell ref="H5715:I5715"/>
    <mergeCell ref="J5715:L5715"/>
    <mergeCell ref="F5716:G5716"/>
    <mergeCell ref="H5716:I5716"/>
    <mergeCell ref="J5716:L5716"/>
    <mergeCell ref="F5713:G5713"/>
    <mergeCell ref="H5713:I5713"/>
    <mergeCell ref="J5713:L5713"/>
    <mergeCell ref="F5714:G5714"/>
    <mergeCell ref="H5714:I5714"/>
    <mergeCell ref="J5714:L5714"/>
    <mergeCell ref="F5711:G5711"/>
    <mergeCell ref="H5711:I5711"/>
    <mergeCell ref="J5711:L5711"/>
    <mergeCell ref="F5712:G5712"/>
    <mergeCell ref="H5712:I5712"/>
    <mergeCell ref="J5712:L5712"/>
    <mergeCell ref="F5736:G5736"/>
    <mergeCell ref="H5736:I5736"/>
    <mergeCell ref="J5736:L5736"/>
    <mergeCell ref="F5699:G5699"/>
    <mergeCell ref="H5699:I5699"/>
    <mergeCell ref="J5699:L5699"/>
    <mergeCell ref="A5709:H5709"/>
    <mergeCell ref="F5710:G5710"/>
    <mergeCell ref="H5710:I5710"/>
    <mergeCell ref="J5710:L5710"/>
    <mergeCell ref="F5732:G5732"/>
    <mergeCell ref="H5732:I5732"/>
    <mergeCell ref="J5732:L5732"/>
    <mergeCell ref="A5734:H5734"/>
    <mergeCell ref="F5735:G5735"/>
    <mergeCell ref="H5735:I5735"/>
    <mergeCell ref="J5735:L5735"/>
    <mergeCell ref="F5730:G5730"/>
    <mergeCell ref="H5730:I5730"/>
    <mergeCell ref="J5730:L5730"/>
    <mergeCell ref="F5731:G5731"/>
    <mergeCell ref="H5731:I5731"/>
    <mergeCell ref="J5731:L5731"/>
    <mergeCell ref="F5728:G5728"/>
    <mergeCell ref="H5728:I5728"/>
    <mergeCell ref="J5728:L5728"/>
    <mergeCell ref="F5729:G5729"/>
    <mergeCell ref="H5729:I5729"/>
    <mergeCell ref="J5729:L5729"/>
    <mergeCell ref="F5724:G5724"/>
    <mergeCell ref="H5724:I5724"/>
    <mergeCell ref="J5724:L5724"/>
    <mergeCell ref="A5726:H5726"/>
    <mergeCell ref="F5727:G5727"/>
    <mergeCell ref="H5727:I5727"/>
    <mergeCell ref="J5727:L5727"/>
    <mergeCell ref="F5722:G5722"/>
    <mergeCell ref="H5722:I5722"/>
    <mergeCell ref="J5722:L5722"/>
    <mergeCell ref="F5723:G5723"/>
    <mergeCell ref="H5723:I5723"/>
    <mergeCell ref="J5723:L5723"/>
    <mergeCell ref="A5760:H5760"/>
    <mergeCell ref="F5761:G5761"/>
    <mergeCell ref="H5761:I5761"/>
    <mergeCell ref="J5761:L5761"/>
    <mergeCell ref="F5762:G5762"/>
    <mergeCell ref="H5762:I5762"/>
    <mergeCell ref="J5762:L5762"/>
    <mergeCell ref="F5757:G5757"/>
    <mergeCell ref="H5757:I5757"/>
    <mergeCell ref="J5757:L5757"/>
    <mergeCell ref="F5758:G5758"/>
    <mergeCell ref="H5758:I5758"/>
    <mergeCell ref="J5758:L5758"/>
    <mergeCell ref="F5745:G5745"/>
    <mergeCell ref="H5745:I5745"/>
    <mergeCell ref="J5745:L5745"/>
    <mergeCell ref="A5755:H5755"/>
    <mergeCell ref="F5756:G5756"/>
    <mergeCell ref="H5756:I5756"/>
    <mergeCell ref="J5756:L5756"/>
    <mergeCell ref="A5742:H5742"/>
    <mergeCell ref="F5743:G5743"/>
    <mergeCell ref="H5743:I5743"/>
    <mergeCell ref="J5743:L5743"/>
    <mergeCell ref="F5744:G5744"/>
    <mergeCell ref="H5744:I5744"/>
    <mergeCell ref="J5744:L5744"/>
    <mergeCell ref="A5738:H5738"/>
    <mergeCell ref="F5739:G5739"/>
    <mergeCell ref="H5739:I5739"/>
    <mergeCell ref="J5739:L5739"/>
    <mergeCell ref="F5740:G5740"/>
    <mergeCell ref="H5740:I5740"/>
    <mergeCell ref="J5740:L5740"/>
    <mergeCell ref="F5779:G5779"/>
    <mergeCell ref="H5779:I5779"/>
    <mergeCell ref="J5779:L5779"/>
    <mergeCell ref="A5789:H5789"/>
    <mergeCell ref="F5790:G5790"/>
    <mergeCell ref="H5790:I5790"/>
    <mergeCell ref="J5790:L5790"/>
    <mergeCell ref="A5776:H5776"/>
    <mergeCell ref="F5777:G5777"/>
    <mergeCell ref="H5777:I5777"/>
    <mergeCell ref="J5777:L5777"/>
    <mergeCell ref="F5778:G5778"/>
    <mergeCell ref="H5778:I5778"/>
    <mergeCell ref="J5778:L5778"/>
    <mergeCell ref="A5772:H5772"/>
    <mergeCell ref="F5773:G5773"/>
    <mergeCell ref="H5773:I5773"/>
    <mergeCell ref="J5773:L5773"/>
    <mergeCell ref="F5774:G5774"/>
    <mergeCell ref="H5774:I5774"/>
    <mergeCell ref="J5774:L5774"/>
    <mergeCell ref="A5768:H5768"/>
    <mergeCell ref="F5769:G5769"/>
    <mergeCell ref="H5769:I5769"/>
    <mergeCell ref="J5769:L5769"/>
    <mergeCell ref="F5770:G5770"/>
    <mergeCell ref="H5770:I5770"/>
    <mergeCell ref="J5770:L5770"/>
    <mergeCell ref="A5764:H5764"/>
    <mergeCell ref="F5765:G5765"/>
    <mergeCell ref="H5765:I5765"/>
    <mergeCell ref="J5765:L5765"/>
    <mergeCell ref="F5766:G5766"/>
    <mergeCell ref="H5766:I5766"/>
    <mergeCell ref="J5766:L5766"/>
    <mergeCell ref="F5798:G5798"/>
    <mergeCell ref="H5798:I5798"/>
    <mergeCell ref="J5798:L5798"/>
    <mergeCell ref="F5799:G5799"/>
    <mergeCell ref="H5799:I5799"/>
    <mergeCell ref="J5799:L5799"/>
    <mergeCell ref="F5796:G5796"/>
    <mergeCell ref="H5796:I5796"/>
    <mergeCell ref="J5796:L5796"/>
    <mergeCell ref="F5797:G5797"/>
    <mergeCell ref="H5797:I5797"/>
    <mergeCell ref="J5797:L5797"/>
    <mergeCell ref="H5793:I5793"/>
    <mergeCell ref="J5793:L5793"/>
    <mergeCell ref="F5794:G5794"/>
    <mergeCell ref="H5794:I5794"/>
    <mergeCell ref="J5794:L5794"/>
    <mergeCell ref="F5795:G5795"/>
    <mergeCell ref="H5795:I5795"/>
    <mergeCell ref="J5795:L5795"/>
    <mergeCell ref="F5814:G5814"/>
    <mergeCell ref="H5814:I5814"/>
    <mergeCell ref="J5814:L5814"/>
    <mergeCell ref="F5791:G5791"/>
    <mergeCell ref="H5791:I5791"/>
    <mergeCell ref="J5791:L5791"/>
    <mergeCell ref="F5792:G5792"/>
    <mergeCell ref="H5792:I5792"/>
    <mergeCell ref="J5792:L5792"/>
    <mergeCell ref="F5793:G5793"/>
    <mergeCell ref="F5812:G5812"/>
    <mergeCell ref="H5812:I5812"/>
    <mergeCell ref="J5812:L5812"/>
    <mergeCell ref="F5813:G5813"/>
    <mergeCell ref="H5813:I5813"/>
    <mergeCell ref="J5813:L5813"/>
    <mergeCell ref="F5810:G5810"/>
    <mergeCell ref="H5810:I5810"/>
    <mergeCell ref="J5810:L5810"/>
    <mergeCell ref="F5811:G5811"/>
    <mergeCell ref="H5811:I5811"/>
    <mergeCell ref="J5811:L5811"/>
    <mergeCell ref="F5808:G5808"/>
    <mergeCell ref="H5808:I5808"/>
    <mergeCell ref="J5808:L5808"/>
    <mergeCell ref="F5809:G5809"/>
    <mergeCell ref="H5809:I5809"/>
    <mergeCell ref="J5809:L5809"/>
    <mergeCell ref="F5806:G5806"/>
    <mergeCell ref="H5806:I5806"/>
    <mergeCell ref="J5806:L5806"/>
    <mergeCell ref="F5807:G5807"/>
    <mergeCell ref="H5807:I5807"/>
    <mergeCell ref="J5807:L5807"/>
    <mergeCell ref="F5802:G5802"/>
    <mergeCell ref="H5802:I5802"/>
    <mergeCell ref="J5802:L5802"/>
    <mergeCell ref="F5803:G5803"/>
    <mergeCell ref="H5803:I5803"/>
    <mergeCell ref="J5803:L5803"/>
    <mergeCell ref="A5805:H5805"/>
    <mergeCell ref="F5825:G5825"/>
    <mergeCell ref="H5825:I5825"/>
    <mergeCell ref="J5825:L5825"/>
    <mergeCell ref="F5826:G5826"/>
    <mergeCell ref="H5826:I5826"/>
    <mergeCell ref="J5826:L5826"/>
    <mergeCell ref="F5823:G5823"/>
    <mergeCell ref="H5823:I5823"/>
    <mergeCell ref="J5823:L5823"/>
    <mergeCell ref="F5824:G5824"/>
    <mergeCell ref="H5824:I5824"/>
    <mergeCell ref="J5824:L5824"/>
    <mergeCell ref="F5821:G5821"/>
    <mergeCell ref="H5821:I5821"/>
    <mergeCell ref="J5821:L5821"/>
    <mergeCell ref="F5822:G5822"/>
    <mergeCell ref="H5822:I5822"/>
    <mergeCell ref="J5822:L5822"/>
    <mergeCell ref="F5819:G5819"/>
    <mergeCell ref="H5819:I5819"/>
    <mergeCell ref="J5819:L5819"/>
    <mergeCell ref="F5820:G5820"/>
    <mergeCell ref="H5820:I5820"/>
    <mergeCell ref="J5820:L5820"/>
    <mergeCell ref="F5800:G5800"/>
    <mergeCell ref="H5800:I5800"/>
    <mergeCell ref="J5800:L5800"/>
    <mergeCell ref="F5801:G5801"/>
    <mergeCell ref="H5801:I5801"/>
    <mergeCell ref="J5801:L5801"/>
    <mergeCell ref="F5842:G5842"/>
    <mergeCell ref="H5842:I5842"/>
    <mergeCell ref="J5842:L5842"/>
    <mergeCell ref="F5815:G5815"/>
    <mergeCell ref="H5815:I5815"/>
    <mergeCell ref="J5815:L5815"/>
    <mergeCell ref="A5817:H5817"/>
    <mergeCell ref="F5818:G5818"/>
    <mergeCell ref="H5818:I5818"/>
    <mergeCell ref="J5818:L5818"/>
    <mergeCell ref="F5838:G5838"/>
    <mergeCell ref="H5838:I5838"/>
    <mergeCell ref="J5838:L5838"/>
    <mergeCell ref="A5840:H5840"/>
    <mergeCell ref="F5841:G5841"/>
    <mergeCell ref="H5841:I5841"/>
    <mergeCell ref="J5841:L5841"/>
    <mergeCell ref="F5834:G5834"/>
    <mergeCell ref="H5834:I5834"/>
    <mergeCell ref="J5834:L5834"/>
    <mergeCell ref="A5836:H5836"/>
    <mergeCell ref="F5837:G5837"/>
    <mergeCell ref="H5837:I5837"/>
    <mergeCell ref="J5837:L5837"/>
    <mergeCell ref="F5832:G5832"/>
    <mergeCell ref="H5832:I5832"/>
    <mergeCell ref="J5832:L5832"/>
    <mergeCell ref="F5833:G5833"/>
    <mergeCell ref="H5833:I5833"/>
    <mergeCell ref="J5833:L5833"/>
    <mergeCell ref="F5830:G5830"/>
    <mergeCell ref="H5830:I5830"/>
    <mergeCell ref="J5830:L5830"/>
    <mergeCell ref="F5831:G5831"/>
    <mergeCell ref="H5831:I5831"/>
    <mergeCell ref="J5831:L5831"/>
    <mergeCell ref="F5828:G5828"/>
    <mergeCell ref="H5828:I5828"/>
    <mergeCell ref="J5828:L5828"/>
    <mergeCell ref="F5829:G5829"/>
    <mergeCell ref="H5829:I5829"/>
    <mergeCell ref="J5829:L5829"/>
    <mergeCell ref="F5827:G5827"/>
    <mergeCell ref="H5827:I5827"/>
    <mergeCell ref="J5827:L5827"/>
    <mergeCell ref="F5865:G5865"/>
    <mergeCell ref="H5865:I5865"/>
    <mergeCell ref="J5865:L5865"/>
    <mergeCell ref="A5867:H5867"/>
    <mergeCell ref="F5868:G5868"/>
    <mergeCell ref="H5868:I5868"/>
    <mergeCell ref="J5868:L5868"/>
    <mergeCell ref="A5862:H5862"/>
    <mergeCell ref="F5863:G5863"/>
    <mergeCell ref="H5863:I5863"/>
    <mergeCell ref="J5863:L5863"/>
    <mergeCell ref="F5864:G5864"/>
    <mergeCell ref="H5864:I5864"/>
    <mergeCell ref="J5864:L5864"/>
    <mergeCell ref="F5859:G5859"/>
    <mergeCell ref="H5859:I5859"/>
    <mergeCell ref="J5859:L5859"/>
    <mergeCell ref="F5860:G5860"/>
    <mergeCell ref="H5860:I5860"/>
    <mergeCell ref="J5860:L5860"/>
    <mergeCell ref="F5847:G5847"/>
    <mergeCell ref="H5847:I5847"/>
    <mergeCell ref="J5847:L5847"/>
    <mergeCell ref="A5857:H5857"/>
    <mergeCell ref="F5858:G5858"/>
    <mergeCell ref="H5858:I5858"/>
    <mergeCell ref="J5858:L5858"/>
    <mergeCell ref="A5844:H5844"/>
    <mergeCell ref="F5845:G5845"/>
    <mergeCell ref="H5845:I5845"/>
    <mergeCell ref="J5845:L5845"/>
    <mergeCell ref="F5846:G5846"/>
    <mergeCell ref="H5846:I5846"/>
    <mergeCell ref="J5846:L5846"/>
    <mergeCell ref="A5882:H5882"/>
    <mergeCell ref="F5883:G5883"/>
    <mergeCell ref="H5883:I5883"/>
    <mergeCell ref="J5883:L5883"/>
    <mergeCell ref="F5884:G5884"/>
    <mergeCell ref="H5884:I5884"/>
    <mergeCell ref="J5884:L5884"/>
    <mergeCell ref="A5878:H5878"/>
    <mergeCell ref="F5879:G5879"/>
    <mergeCell ref="H5879:I5879"/>
    <mergeCell ref="J5879:L5879"/>
    <mergeCell ref="F5880:G5880"/>
    <mergeCell ref="H5880:I5880"/>
    <mergeCell ref="J5880:L5880"/>
    <mergeCell ref="A5874:H5874"/>
    <mergeCell ref="F5875:G5875"/>
    <mergeCell ref="H5875:I5875"/>
    <mergeCell ref="J5875:L5875"/>
    <mergeCell ref="F5876:G5876"/>
    <mergeCell ref="H5876:I5876"/>
    <mergeCell ref="J5876:L5876"/>
    <mergeCell ref="F5871:G5871"/>
    <mergeCell ref="H5871:I5871"/>
    <mergeCell ref="J5871:L5871"/>
    <mergeCell ref="F5872:G5872"/>
    <mergeCell ref="H5872:I5872"/>
    <mergeCell ref="J5872:L5872"/>
    <mergeCell ref="F5869:G5869"/>
    <mergeCell ref="H5869:I5869"/>
    <mergeCell ref="J5869:L5869"/>
    <mergeCell ref="F5870:G5870"/>
    <mergeCell ref="H5870:I5870"/>
    <mergeCell ref="J5870:L5870"/>
    <mergeCell ref="A5908:H5908"/>
    <mergeCell ref="F5909:G5909"/>
    <mergeCell ref="H5909:I5909"/>
    <mergeCell ref="J5909:L5909"/>
    <mergeCell ref="F5910:G5910"/>
    <mergeCell ref="H5910:I5910"/>
    <mergeCell ref="J5910:L5910"/>
    <mergeCell ref="A5904:H5904"/>
    <mergeCell ref="F5905:G5905"/>
    <mergeCell ref="H5905:I5905"/>
    <mergeCell ref="J5905:L5905"/>
    <mergeCell ref="F5906:G5906"/>
    <mergeCell ref="H5906:I5906"/>
    <mergeCell ref="J5906:L5906"/>
    <mergeCell ref="A5900:H5900"/>
    <mergeCell ref="F5901:G5901"/>
    <mergeCell ref="H5901:I5901"/>
    <mergeCell ref="J5901:L5901"/>
    <mergeCell ref="F5902:G5902"/>
    <mergeCell ref="H5902:I5902"/>
    <mergeCell ref="J5902:L5902"/>
    <mergeCell ref="F5897:G5897"/>
    <mergeCell ref="H5897:I5897"/>
    <mergeCell ref="J5897:L5897"/>
    <mergeCell ref="F5898:G5898"/>
    <mergeCell ref="H5898:I5898"/>
    <mergeCell ref="J5898:L5898"/>
    <mergeCell ref="F5933:G5933"/>
    <mergeCell ref="H5933:I5933"/>
    <mergeCell ref="J5933:L5933"/>
    <mergeCell ref="F5885:G5885"/>
    <mergeCell ref="H5885:I5885"/>
    <mergeCell ref="J5885:L5885"/>
    <mergeCell ref="A5895:H5895"/>
    <mergeCell ref="F5896:G5896"/>
    <mergeCell ref="H5896:I5896"/>
    <mergeCell ref="J5896:L5896"/>
    <mergeCell ref="F5931:G5931"/>
    <mergeCell ref="H5931:I5931"/>
    <mergeCell ref="J5931:L5931"/>
    <mergeCell ref="F5932:G5932"/>
    <mergeCell ref="H5932:I5932"/>
    <mergeCell ref="J5932:L5932"/>
    <mergeCell ref="F5929:G5929"/>
    <mergeCell ref="H5929:I5929"/>
    <mergeCell ref="J5929:L5929"/>
    <mergeCell ref="F5930:G5930"/>
    <mergeCell ref="H5930:I5930"/>
    <mergeCell ref="J5930:L5930"/>
    <mergeCell ref="F5927:G5927"/>
    <mergeCell ref="H5927:I5927"/>
    <mergeCell ref="J5927:L5927"/>
    <mergeCell ref="F5928:G5928"/>
    <mergeCell ref="H5928:I5928"/>
    <mergeCell ref="J5928:L5928"/>
    <mergeCell ref="F5915:G5915"/>
    <mergeCell ref="H5915:I5915"/>
    <mergeCell ref="J5915:L5915"/>
    <mergeCell ref="A5925:H5925"/>
    <mergeCell ref="F5926:G5926"/>
    <mergeCell ref="H5926:I5926"/>
    <mergeCell ref="J5926:L5926"/>
    <mergeCell ref="F5948:G5948"/>
    <mergeCell ref="H5948:I5948"/>
    <mergeCell ref="J5948:L5948"/>
    <mergeCell ref="A5912:H5912"/>
    <mergeCell ref="F5913:G5913"/>
    <mergeCell ref="H5913:I5913"/>
    <mergeCell ref="J5913:L5913"/>
    <mergeCell ref="F5914:G5914"/>
    <mergeCell ref="H5914:I5914"/>
    <mergeCell ref="J5914:L5914"/>
    <mergeCell ref="F5946:G5946"/>
    <mergeCell ref="H5946:I5946"/>
    <mergeCell ref="J5946:L5946"/>
    <mergeCell ref="F5947:G5947"/>
    <mergeCell ref="H5947:I5947"/>
    <mergeCell ref="J5947:L5947"/>
    <mergeCell ref="F5944:G5944"/>
    <mergeCell ref="H5944:I5944"/>
    <mergeCell ref="J5944:L5944"/>
    <mergeCell ref="F5945:G5945"/>
    <mergeCell ref="H5945:I5945"/>
    <mergeCell ref="J5945:L5945"/>
    <mergeCell ref="A5941:H5941"/>
    <mergeCell ref="F5942:G5942"/>
    <mergeCell ref="H5942:I5942"/>
    <mergeCell ref="J5942:L5942"/>
    <mergeCell ref="F5943:G5943"/>
    <mergeCell ref="H5943:I5943"/>
    <mergeCell ref="J5943:L5943"/>
    <mergeCell ref="F5938:G5938"/>
    <mergeCell ref="H5938:I5938"/>
    <mergeCell ref="J5938:L5938"/>
    <mergeCell ref="F5939:G5939"/>
    <mergeCell ref="H5939:I5939"/>
    <mergeCell ref="J5939:L5939"/>
    <mergeCell ref="A5935:H5935"/>
    <mergeCell ref="F5936:G5936"/>
    <mergeCell ref="H5936:I5936"/>
    <mergeCell ref="J5936:L5936"/>
    <mergeCell ref="F5937:G5937"/>
    <mergeCell ref="H5937:I5937"/>
    <mergeCell ref="J5937:L5937"/>
    <mergeCell ref="A5972:H5972"/>
    <mergeCell ref="F5973:G5973"/>
    <mergeCell ref="H5973:I5973"/>
    <mergeCell ref="J5973:L5973"/>
    <mergeCell ref="F5974:G5974"/>
    <mergeCell ref="H5974:I5974"/>
    <mergeCell ref="J5974:L5974"/>
    <mergeCell ref="F5961:G5961"/>
    <mergeCell ref="H5961:I5961"/>
    <mergeCell ref="J5961:L5961"/>
    <mergeCell ref="F5962:G5962"/>
    <mergeCell ref="H5962:I5962"/>
    <mergeCell ref="J5962:L5962"/>
    <mergeCell ref="F5957:G5957"/>
    <mergeCell ref="H5957:I5957"/>
    <mergeCell ref="J5957:L5957"/>
    <mergeCell ref="A5959:H5959"/>
    <mergeCell ref="F5960:G5960"/>
    <mergeCell ref="H5960:I5960"/>
    <mergeCell ref="J5960:L5960"/>
    <mergeCell ref="J5952:L5952"/>
    <mergeCell ref="F5953:G5953"/>
    <mergeCell ref="H5953:I5953"/>
    <mergeCell ref="J5953:L5953"/>
    <mergeCell ref="A5955:H5955"/>
    <mergeCell ref="F5956:G5956"/>
    <mergeCell ref="H5956:I5956"/>
    <mergeCell ref="J5956:L5956"/>
    <mergeCell ref="A5988:H5988"/>
    <mergeCell ref="F5989:G5989"/>
    <mergeCell ref="H5989:I5989"/>
    <mergeCell ref="J5989:L5989"/>
    <mergeCell ref="F5949:G5949"/>
    <mergeCell ref="H5949:I5949"/>
    <mergeCell ref="J5949:L5949"/>
    <mergeCell ref="A5951:H5951"/>
    <mergeCell ref="F5952:G5952"/>
    <mergeCell ref="H5952:I5952"/>
    <mergeCell ref="F5985:G5985"/>
    <mergeCell ref="H5985:I5985"/>
    <mergeCell ref="J5985:L5985"/>
    <mergeCell ref="F5986:G5986"/>
    <mergeCell ref="H5986:I5986"/>
    <mergeCell ref="J5986:L5986"/>
    <mergeCell ref="A5982:H5982"/>
    <mergeCell ref="F5983:G5983"/>
    <mergeCell ref="H5983:I5983"/>
    <mergeCell ref="J5983:L5983"/>
    <mergeCell ref="F5984:G5984"/>
    <mergeCell ref="H5984:I5984"/>
    <mergeCell ref="J5984:L5984"/>
    <mergeCell ref="F5979:G5979"/>
    <mergeCell ref="H5979:I5979"/>
    <mergeCell ref="J5979:L5979"/>
    <mergeCell ref="F5980:G5980"/>
    <mergeCell ref="H5980:I5980"/>
    <mergeCell ref="J5980:L5980"/>
    <mergeCell ref="F5977:G5977"/>
    <mergeCell ref="H5977:I5977"/>
    <mergeCell ref="J5977:L5977"/>
    <mergeCell ref="F5978:G5978"/>
    <mergeCell ref="H5978:I5978"/>
    <mergeCell ref="J5978:L5978"/>
    <mergeCell ref="F5975:G5975"/>
    <mergeCell ref="H5975:I5975"/>
    <mergeCell ref="J5975:L5975"/>
    <mergeCell ref="F5976:G5976"/>
    <mergeCell ref="H5976:I5976"/>
    <mergeCell ref="J5976:L5976"/>
    <mergeCell ref="F6004:G6004"/>
    <mergeCell ref="H6004:I6004"/>
    <mergeCell ref="J6004:L6004"/>
    <mergeCell ref="F6005:G6005"/>
    <mergeCell ref="H6005:I6005"/>
    <mergeCell ref="J6005:L6005"/>
    <mergeCell ref="F6000:G6000"/>
    <mergeCell ref="H6000:I6000"/>
    <mergeCell ref="J6000:L6000"/>
    <mergeCell ref="A6002:H6002"/>
    <mergeCell ref="F6003:G6003"/>
    <mergeCell ref="H6003:I6003"/>
    <mergeCell ref="J6003:L6003"/>
    <mergeCell ref="F5996:G5996"/>
    <mergeCell ref="H5996:I5996"/>
    <mergeCell ref="J5996:L5996"/>
    <mergeCell ref="A5998:H5998"/>
    <mergeCell ref="F5999:G5999"/>
    <mergeCell ref="H5999:I5999"/>
    <mergeCell ref="J5999:L5999"/>
    <mergeCell ref="H5992:I5992"/>
    <mergeCell ref="J5992:L5992"/>
    <mergeCell ref="A5994:H5994"/>
    <mergeCell ref="F5995:G5995"/>
    <mergeCell ref="H5995:I5995"/>
    <mergeCell ref="J5995:L5995"/>
    <mergeCell ref="F6028:G6028"/>
    <mergeCell ref="H6028:I6028"/>
    <mergeCell ref="J6028:L6028"/>
    <mergeCell ref="F5990:G5990"/>
    <mergeCell ref="H5990:I5990"/>
    <mergeCell ref="J5990:L5990"/>
    <mergeCell ref="F5991:G5991"/>
    <mergeCell ref="H5991:I5991"/>
    <mergeCell ref="J5991:L5991"/>
    <mergeCell ref="F5992:G5992"/>
    <mergeCell ref="A6025:H6025"/>
    <mergeCell ref="F6026:G6026"/>
    <mergeCell ref="H6026:I6026"/>
    <mergeCell ref="J6026:L6026"/>
    <mergeCell ref="F6027:G6027"/>
    <mergeCell ref="H6027:I6027"/>
    <mergeCell ref="J6027:L6027"/>
    <mergeCell ref="F6022:G6022"/>
    <mergeCell ref="H6022:I6022"/>
    <mergeCell ref="J6022:L6022"/>
    <mergeCell ref="F6023:G6023"/>
    <mergeCell ref="H6023:I6023"/>
    <mergeCell ref="J6023:L6023"/>
    <mergeCell ref="F6020:G6020"/>
    <mergeCell ref="H6020:I6020"/>
    <mergeCell ref="J6020:L6020"/>
    <mergeCell ref="F6021:G6021"/>
    <mergeCell ref="H6021:I6021"/>
    <mergeCell ref="J6021:L6021"/>
    <mergeCell ref="F6018:G6018"/>
    <mergeCell ref="H6018:I6018"/>
    <mergeCell ref="J6018:L6018"/>
    <mergeCell ref="F6019:G6019"/>
    <mergeCell ref="H6019:I6019"/>
    <mergeCell ref="J6019:L6019"/>
    <mergeCell ref="A6015:H6015"/>
    <mergeCell ref="F6016:G6016"/>
    <mergeCell ref="H6016:I6016"/>
    <mergeCell ref="J6016:L6016"/>
    <mergeCell ref="F6017:G6017"/>
    <mergeCell ref="H6017:I6017"/>
    <mergeCell ref="J6017:L6017"/>
    <mergeCell ref="A6042:H6042"/>
    <mergeCell ref="F6043:G6043"/>
    <mergeCell ref="H6043:I6043"/>
    <mergeCell ref="J6043:L6043"/>
    <mergeCell ref="F6044:G6044"/>
    <mergeCell ref="H6044:I6044"/>
    <mergeCell ref="J6044:L6044"/>
    <mergeCell ref="A6038:H6038"/>
    <mergeCell ref="F6039:G6039"/>
    <mergeCell ref="H6039:I6039"/>
    <mergeCell ref="J6039:L6039"/>
    <mergeCell ref="F6040:G6040"/>
    <mergeCell ref="H6040:I6040"/>
    <mergeCell ref="J6040:L6040"/>
    <mergeCell ref="F6035:G6035"/>
    <mergeCell ref="H6035:I6035"/>
    <mergeCell ref="J6035:L6035"/>
    <mergeCell ref="F6036:G6036"/>
    <mergeCell ref="H6036:I6036"/>
    <mergeCell ref="J6036:L6036"/>
    <mergeCell ref="F6033:G6033"/>
    <mergeCell ref="H6033:I6033"/>
    <mergeCell ref="J6033:L6033"/>
    <mergeCell ref="F6034:G6034"/>
    <mergeCell ref="H6034:I6034"/>
    <mergeCell ref="J6034:L6034"/>
    <mergeCell ref="F6029:G6029"/>
    <mergeCell ref="H6029:I6029"/>
    <mergeCell ref="J6029:L6029"/>
    <mergeCell ref="A6031:H6031"/>
    <mergeCell ref="F6032:G6032"/>
    <mergeCell ref="H6032:I6032"/>
    <mergeCell ref="J6032:L6032"/>
    <mergeCell ref="A6066:H6066"/>
    <mergeCell ref="F6067:G6067"/>
    <mergeCell ref="H6067:I6067"/>
    <mergeCell ref="J6067:L6067"/>
    <mergeCell ref="F6068:G6068"/>
    <mergeCell ref="H6068:I6068"/>
    <mergeCell ref="J6068:L6068"/>
    <mergeCell ref="F6063:G6063"/>
    <mergeCell ref="H6063:I6063"/>
    <mergeCell ref="J6063:L6063"/>
    <mergeCell ref="F6064:G6064"/>
    <mergeCell ref="H6064:I6064"/>
    <mergeCell ref="J6064:L6064"/>
    <mergeCell ref="F6061:G6061"/>
    <mergeCell ref="H6061:I6061"/>
    <mergeCell ref="J6061:L6061"/>
    <mergeCell ref="F6062:G6062"/>
    <mergeCell ref="H6062:I6062"/>
    <mergeCell ref="J6062:L6062"/>
    <mergeCell ref="F6049:G6049"/>
    <mergeCell ref="H6049:I6049"/>
    <mergeCell ref="J6049:L6049"/>
    <mergeCell ref="A6059:H6059"/>
    <mergeCell ref="F6060:G6060"/>
    <mergeCell ref="H6060:I6060"/>
    <mergeCell ref="J6060:L6060"/>
    <mergeCell ref="A6046:H6046"/>
    <mergeCell ref="F6047:G6047"/>
    <mergeCell ref="H6047:I6047"/>
    <mergeCell ref="J6047:L6047"/>
    <mergeCell ref="F6048:G6048"/>
    <mergeCell ref="H6048:I6048"/>
    <mergeCell ref="J6048:L6048"/>
    <mergeCell ref="F6085:G6085"/>
    <mergeCell ref="H6085:I6085"/>
    <mergeCell ref="J6085:L6085"/>
    <mergeCell ref="F6086:G6086"/>
    <mergeCell ref="H6086:I6086"/>
    <mergeCell ref="J6086:L6086"/>
    <mergeCell ref="F6081:G6081"/>
    <mergeCell ref="H6081:I6081"/>
    <mergeCell ref="J6081:L6081"/>
    <mergeCell ref="A6083:H6083"/>
    <mergeCell ref="F6084:G6084"/>
    <mergeCell ref="H6084:I6084"/>
    <mergeCell ref="J6084:L6084"/>
    <mergeCell ref="F6077:G6077"/>
    <mergeCell ref="H6077:I6077"/>
    <mergeCell ref="J6077:L6077"/>
    <mergeCell ref="A6079:H6079"/>
    <mergeCell ref="F6080:G6080"/>
    <mergeCell ref="H6080:I6080"/>
    <mergeCell ref="J6080:L6080"/>
    <mergeCell ref="F6073:G6073"/>
    <mergeCell ref="H6073:I6073"/>
    <mergeCell ref="J6073:L6073"/>
    <mergeCell ref="A6075:H6075"/>
    <mergeCell ref="F6076:G6076"/>
    <mergeCell ref="H6076:I6076"/>
    <mergeCell ref="J6076:L6076"/>
    <mergeCell ref="F6069:G6069"/>
    <mergeCell ref="H6069:I6069"/>
    <mergeCell ref="J6069:L6069"/>
    <mergeCell ref="A6071:H6071"/>
    <mergeCell ref="F6072:G6072"/>
    <mergeCell ref="H6072:I6072"/>
    <mergeCell ref="J6072:L6072"/>
    <mergeCell ref="A6108:H6108"/>
    <mergeCell ref="F6109:G6109"/>
    <mergeCell ref="H6109:I6109"/>
    <mergeCell ref="J6109:L6109"/>
    <mergeCell ref="F6110:G6110"/>
    <mergeCell ref="H6110:I6110"/>
    <mergeCell ref="J6110:L6110"/>
    <mergeCell ref="F6105:G6105"/>
    <mergeCell ref="H6105:I6105"/>
    <mergeCell ref="J6105:L6105"/>
    <mergeCell ref="F6106:G6106"/>
    <mergeCell ref="H6106:I6106"/>
    <mergeCell ref="J6106:L6106"/>
    <mergeCell ref="F6101:G6101"/>
    <mergeCell ref="H6101:I6101"/>
    <mergeCell ref="J6101:L6101"/>
    <mergeCell ref="A6103:H6103"/>
    <mergeCell ref="F6104:G6104"/>
    <mergeCell ref="H6104:I6104"/>
    <mergeCell ref="J6104:L6104"/>
    <mergeCell ref="F6099:G6099"/>
    <mergeCell ref="H6099:I6099"/>
    <mergeCell ref="J6099:L6099"/>
    <mergeCell ref="F6100:G6100"/>
    <mergeCell ref="H6100:I6100"/>
    <mergeCell ref="J6100:L6100"/>
    <mergeCell ref="A6096:H6096"/>
    <mergeCell ref="F6097:G6097"/>
    <mergeCell ref="H6097:I6097"/>
    <mergeCell ref="J6097:L6097"/>
    <mergeCell ref="F6098:G6098"/>
    <mergeCell ref="H6098:I6098"/>
    <mergeCell ref="J6098:L6098"/>
    <mergeCell ref="F6135:G6135"/>
    <mergeCell ref="H6135:I6135"/>
    <mergeCell ref="J6135:L6135"/>
    <mergeCell ref="F6136:G6136"/>
    <mergeCell ref="H6136:I6136"/>
    <mergeCell ref="J6136:L6136"/>
    <mergeCell ref="F6123:G6123"/>
    <mergeCell ref="H6123:I6123"/>
    <mergeCell ref="J6123:L6123"/>
    <mergeCell ref="A6133:H6133"/>
    <mergeCell ref="F6134:G6134"/>
    <mergeCell ref="H6134:I6134"/>
    <mergeCell ref="J6134:L6134"/>
    <mergeCell ref="A6120:H6120"/>
    <mergeCell ref="F6121:G6121"/>
    <mergeCell ref="H6121:I6121"/>
    <mergeCell ref="J6121:L6121"/>
    <mergeCell ref="F6122:G6122"/>
    <mergeCell ref="H6122:I6122"/>
    <mergeCell ref="J6122:L6122"/>
    <mergeCell ref="A6116:H6116"/>
    <mergeCell ref="F6117:G6117"/>
    <mergeCell ref="H6117:I6117"/>
    <mergeCell ref="J6117:L6117"/>
    <mergeCell ref="F6118:G6118"/>
    <mergeCell ref="H6118:I6118"/>
    <mergeCell ref="J6118:L6118"/>
    <mergeCell ref="F6151:G6151"/>
    <mergeCell ref="H6151:I6151"/>
    <mergeCell ref="J6151:L6151"/>
    <mergeCell ref="A6112:H6112"/>
    <mergeCell ref="F6113:G6113"/>
    <mergeCell ref="H6113:I6113"/>
    <mergeCell ref="J6113:L6113"/>
    <mergeCell ref="F6114:G6114"/>
    <mergeCell ref="H6114:I6114"/>
    <mergeCell ref="J6114:L6114"/>
    <mergeCell ref="F6147:G6147"/>
    <mergeCell ref="H6147:I6147"/>
    <mergeCell ref="J6147:L6147"/>
    <mergeCell ref="A6149:H6149"/>
    <mergeCell ref="F6150:G6150"/>
    <mergeCell ref="H6150:I6150"/>
    <mergeCell ref="J6150:L6150"/>
    <mergeCell ref="F6145:G6145"/>
    <mergeCell ref="H6145:I6145"/>
    <mergeCell ref="J6145:L6145"/>
    <mergeCell ref="F6146:G6146"/>
    <mergeCell ref="H6146:I6146"/>
    <mergeCell ref="J6146:L6146"/>
    <mergeCell ref="F6141:G6141"/>
    <mergeCell ref="H6141:I6141"/>
    <mergeCell ref="J6141:L6141"/>
    <mergeCell ref="A6143:H6143"/>
    <mergeCell ref="F6144:G6144"/>
    <mergeCell ref="H6144:I6144"/>
    <mergeCell ref="J6144:L6144"/>
    <mergeCell ref="F6139:G6139"/>
    <mergeCell ref="H6139:I6139"/>
    <mergeCell ref="J6139:L6139"/>
    <mergeCell ref="F6140:G6140"/>
    <mergeCell ref="H6140:I6140"/>
    <mergeCell ref="J6140:L6140"/>
    <mergeCell ref="F6137:G6137"/>
    <mergeCell ref="H6137:I6137"/>
    <mergeCell ref="J6137:L6137"/>
    <mergeCell ref="F6138:G6138"/>
    <mergeCell ref="H6138:I6138"/>
    <mergeCell ref="J6138:L6138"/>
    <mergeCell ref="F6164:G6164"/>
    <mergeCell ref="H6164:I6164"/>
    <mergeCell ref="J6164:L6164"/>
    <mergeCell ref="A6166:H6166"/>
    <mergeCell ref="F6167:G6167"/>
    <mergeCell ref="H6167:I6167"/>
    <mergeCell ref="J6167:L6167"/>
    <mergeCell ref="F6160:G6160"/>
    <mergeCell ref="H6160:I6160"/>
    <mergeCell ref="J6160:L6160"/>
    <mergeCell ref="A6162:H6162"/>
    <mergeCell ref="F6163:G6163"/>
    <mergeCell ref="H6163:I6163"/>
    <mergeCell ref="J6163:L6163"/>
    <mergeCell ref="F6156:G6156"/>
    <mergeCell ref="H6156:I6156"/>
    <mergeCell ref="J6156:L6156"/>
    <mergeCell ref="A6158:H6158"/>
    <mergeCell ref="F6159:G6159"/>
    <mergeCell ref="H6159:I6159"/>
    <mergeCell ref="J6159:L6159"/>
    <mergeCell ref="F6154:G6154"/>
    <mergeCell ref="H6154:I6154"/>
    <mergeCell ref="J6154:L6154"/>
    <mergeCell ref="F6155:G6155"/>
    <mergeCell ref="H6155:I6155"/>
    <mergeCell ref="J6155:L6155"/>
    <mergeCell ref="F6152:G6152"/>
    <mergeCell ref="H6152:I6152"/>
    <mergeCell ref="J6152:L6152"/>
    <mergeCell ref="F6153:G6153"/>
    <mergeCell ref="H6153:I6153"/>
    <mergeCell ref="J6153:L6153"/>
    <mergeCell ref="F6187:G6187"/>
    <mergeCell ref="H6187:I6187"/>
    <mergeCell ref="J6187:L6187"/>
    <mergeCell ref="A6189:H6189"/>
    <mergeCell ref="F6190:G6190"/>
    <mergeCell ref="H6190:I6190"/>
    <mergeCell ref="J6190:L6190"/>
    <mergeCell ref="F6185:G6185"/>
    <mergeCell ref="H6185:I6185"/>
    <mergeCell ref="J6185:L6185"/>
    <mergeCell ref="F6186:G6186"/>
    <mergeCell ref="H6186:I6186"/>
    <mergeCell ref="J6186:L6186"/>
    <mergeCell ref="F6183:G6183"/>
    <mergeCell ref="H6183:I6183"/>
    <mergeCell ref="J6183:L6183"/>
    <mergeCell ref="F6184:G6184"/>
    <mergeCell ref="H6184:I6184"/>
    <mergeCell ref="J6184:L6184"/>
    <mergeCell ref="J6180:L6180"/>
    <mergeCell ref="F6181:G6181"/>
    <mergeCell ref="H6181:I6181"/>
    <mergeCell ref="J6181:L6181"/>
    <mergeCell ref="F6182:G6182"/>
    <mergeCell ref="H6182:I6182"/>
    <mergeCell ref="J6182:L6182"/>
    <mergeCell ref="A6206:H6206"/>
    <mergeCell ref="F6168:G6168"/>
    <mergeCell ref="H6168:I6168"/>
    <mergeCell ref="J6168:L6168"/>
    <mergeCell ref="F6169:G6169"/>
    <mergeCell ref="H6169:I6169"/>
    <mergeCell ref="J6169:L6169"/>
    <mergeCell ref="A6179:H6179"/>
    <mergeCell ref="F6180:G6180"/>
    <mergeCell ref="H6180:I6180"/>
    <mergeCell ref="A6202:H6202"/>
    <mergeCell ref="F6203:G6203"/>
    <mergeCell ref="H6203:I6203"/>
    <mergeCell ref="J6203:L6203"/>
    <mergeCell ref="F6204:G6204"/>
    <mergeCell ref="H6204:I6204"/>
    <mergeCell ref="J6204:L6204"/>
    <mergeCell ref="F6199:G6199"/>
    <mergeCell ref="H6199:I6199"/>
    <mergeCell ref="J6199:L6199"/>
    <mergeCell ref="F6200:G6200"/>
    <mergeCell ref="H6200:I6200"/>
    <mergeCell ref="J6200:L6200"/>
    <mergeCell ref="F6197:G6197"/>
    <mergeCell ref="H6197:I6197"/>
    <mergeCell ref="J6197:L6197"/>
    <mergeCell ref="F6198:G6198"/>
    <mergeCell ref="H6198:I6198"/>
    <mergeCell ref="J6198:L6198"/>
    <mergeCell ref="F6193:G6193"/>
    <mergeCell ref="H6193:I6193"/>
    <mergeCell ref="J6193:L6193"/>
    <mergeCell ref="A6195:H6195"/>
    <mergeCell ref="F6196:G6196"/>
    <mergeCell ref="H6196:I6196"/>
    <mergeCell ref="J6196:L6196"/>
    <mergeCell ref="F6191:G6191"/>
    <mergeCell ref="H6191:I6191"/>
    <mergeCell ref="J6191:L6191"/>
    <mergeCell ref="F6192:G6192"/>
    <mergeCell ref="H6192:I6192"/>
    <mergeCell ref="J6192:L6192"/>
    <mergeCell ref="A6228:H6228"/>
    <mergeCell ref="F6229:G6229"/>
    <mergeCell ref="H6229:I6229"/>
    <mergeCell ref="J6229:L6229"/>
    <mergeCell ref="F6230:G6230"/>
    <mergeCell ref="H6230:I6230"/>
    <mergeCell ref="J6230:L6230"/>
    <mergeCell ref="F6225:G6225"/>
    <mergeCell ref="H6225:I6225"/>
    <mergeCell ref="J6225:L6225"/>
    <mergeCell ref="F6226:G6226"/>
    <mergeCell ref="H6226:I6226"/>
    <mergeCell ref="J6226:L6226"/>
    <mergeCell ref="F6213:G6213"/>
    <mergeCell ref="H6213:I6213"/>
    <mergeCell ref="J6213:L6213"/>
    <mergeCell ref="A6223:H6223"/>
    <mergeCell ref="F6224:G6224"/>
    <mergeCell ref="H6224:I6224"/>
    <mergeCell ref="J6224:L6224"/>
    <mergeCell ref="F6211:G6211"/>
    <mergeCell ref="H6211:I6211"/>
    <mergeCell ref="J6211:L6211"/>
    <mergeCell ref="F6212:G6212"/>
    <mergeCell ref="H6212:I6212"/>
    <mergeCell ref="J6212:L6212"/>
    <mergeCell ref="F6248:G6248"/>
    <mergeCell ref="H6248:I6248"/>
    <mergeCell ref="J6248:L6248"/>
    <mergeCell ref="F6207:G6207"/>
    <mergeCell ref="H6207:I6207"/>
    <mergeCell ref="J6207:L6207"/>
    <mergeCell ref="F6208:G6208"/>
    <mergeCell ref="H6208:I6208"/>
    <mergeCell ref="J6208:L6208"/>
    <mergeCell ref="A6210:H6210"/>
    <mergeCell ref="A6245:H6245"/>
    <mergeCell ref="F6246:G6246"/>
    <mergeCell ref="H6246:I6246"/>
    <mergeCell ref="J6246:L6246"/>
    <mergeCell ref="F6247:G6247"/>
    <mergeCell ref="H6247:I6247"/>
    <mergeCell ref="J6247:L6247"/>
    <mergeCell ref="A6241:H6241"/>
    <mergeCell ref="F6242:G6242"/>
    <mergeCell ref="H6242:I6242"/>
    <mergeCell ref="J6242:L6242"/>
    <mergeCell ref="F6243:G6243"/>
    <mergeCell ref="H6243:I6243"/>
    <mergeCell ref="J6243:L6243"/>
    <mergeCell ref="J6235:L6235"/>
    <mergeCell ref="A6237:H6237"/>
    <mergeCell ref="F6238:G6238"/>
    <mergeCell ref="H6238:I6238"/>
    <mergeCell ref="J6238:L6238"/>
    <mergeCell ref="F6239:G6239"/>
    <mergeCell ref="H6239:I6239"/>
    <mergeCell ref="J6239:L6239"/>
    <mergeCell ref="A6272:H6272"/>
    <mergeCell ref="F6231:G6231"/>
    <mergeCell ref="H6231:I6231"/>
    <mergeCell ref="J6231:L6231"/>
    <mergeCell ref="A6233:H6233"/>
    <mergeCell ref="F6234:G6234"/>
    <mergeCell ref="H6234:I6234"/>
    <mergeCell ref="J6234:L6234"/>
    <mergeCell ref="F6235:G6235"/>
    <mergeCell ref="H6235:I6235"/>
    <mergeCell ref="F6269:G6269"/>
    <mergeCell ref="H6269:I6269"/>
    <mergeCell ref="J6269:L6269"/>
    <mergeCell ref="F6270:G6270"/>
    <mergeCell ref="H6270:I6270"/>
    <mergeCell ref="J6270:L6270"/>
    <mergeCell ref="F6267:G6267"/>
    <mergeCell ref="H6267:I6267"/>
    <mergeCell ref="J6267:L6267"/>
    <mergeCell ref="F6268:G6268"/>
    <mergeCell ref="H6268:I6268"/>
    <mergeCell ref="J6268:L6268"/>
    <mergeCell ref="F6263:G6263"/>
    <mergeCell ref="H6263:I6263"/>
    <mergeCell ref="J6263:L6263"/>
    <mergeCell ref="A6265:H6265"/>
    <mergeCell ref="F6266:G6266"/>
    <mergeCell ref="H6266:I6266"/>
    <mergeCell ref="J6266:L6266"/>
    <mergeCell ref="F6261:G6261"/>
    <mergeCell ref="H6261:I6261"/>
    <mergeCell ref="J6261:L6261"/>
    <mergeCell ref="F6262:G6262"/>
    <mergeCell ref="H6262:I6262"/>
    <mergeCell ref="J6262:L6262"/>
    <mergeCell ref="A6258:H6258"/>
    <mergeCell ref="F6259:G6259"/>
    <mergeCell ref="H6259:I6259"/>
    <mergeCell ref="J6259:L6259"/>
    <mergeCell ref="F6260:G6260"/>
    <mergeCell ref="H6260:I6260"/>
    <mergeCell ref="J6260:L6260"/>
    <mergeCell ref="F6287:G6287"/>
    <mergeCell ref="H6287:I6287"/>
    <mergeCell ref="J6287:L6287"/>
    <mergeCell ref="F6288:G6288"/>
    <mergeCell ref="H6288:I6288"/>
    <mergeCell ref="J6288:L6288"/>
    <mergeCell ref="F6283:G6283"/>
    <mergeCell ref="H6283:I6283"/>
    <mergeCell ref="J6283:L6283"/>
    <mergeCell ref="A6285:H6285"/>
    <mergeCell ref="F6286:G6286"/>
    <mergeCell ref="H6286:I6286"/>
    <mergeCell ref="J6286:L6286"/>
    <mergeCell ref="F6279:G6279"/>
    <mergeCell ref="H6279:I6279"/>
    <mergeCell ref="J6279:L6279"/>
    <mergeCell ref="A6281:H6281"/>
    <mergeCell ref="F6282:G6282"/>
    <mergeCell ref="H6282:I6282"/>
    <mergeCell ref="J6282:L6282"/>
    <mergeCell ref="F6275:G6275"/>
    <mergeCell ref="H6275:I6275"/>
    <mergeCell ref="J6275:L6275"/>
    <mergeCell ref="A6277:H6277"/>
    <mergeCell ref="F6278:G6278"/>
    <mergeCell ref="H6278:I6278"/>
    <mergeCell ref="J6278:L6278"/>
    <mergeCell ref="F6273:G6273"/>
    <mergeCell ref="H6273:I6273"/>
    <mergeCell ref="J6273:L6273"/>
    <mergeCell ref="F6274:G6274"/>
    <mergeCell ref="H6274:I6274"/>
    <mergeCell ref="J6274:L6274"/>
    <mergeCell ref="A6312:H6312"/>
    <mergeCell ref="F6313:G6313"/>
    <mergeCell ref="H6313:I6313"/>
    <mergeCell ref="J6313:L6313"/>
    <mergeCell ref="F6314:G6314"/>
    <mergeCell ref="H6314:I6314"/>
    <mergeCell ref="J6314:L6314"/>
    <mergeCell ref="A6308:H6308"/>
    <mergeCell ref="F6309:G6309"/>
    <mergeCell ref="H6309:I6309"/>
    <mergeCell ref="J6309:L6309"/>
    <mergeCell ref="F6310:G6310"/>
    <mergeCell ref="H6310:I6310"/>
    <mergeCell ref="J6310:L6310"/>
    <mergeCell ref="F6305:G6305"/>
    <mergeCell ref="H6305:I6305"/>
    <mergeCell ref="J6305:L6305"/>
    <mergeCell ref="F6306:G6306"/>
    <mergeCell ref="H6306:I6306"/>
    <mergeCell ref="J6306:L6306"/>
    <mergeCell ref="F6301:G6301"/>
    <mergeCell ref="H6301:I6301"/>
    <mergeCell ref="J6301:L6301"/>
    <mergeCell ref="A6303:H6303"/>
    <mergeCell ref="F6304:G6304"/>
    <mergeCell ref="H6304:I6304"/>
    <mergeCell ref="J6304:L6304"/>
    <mergeCell ref="A6298:H6298"/>
    <mergeCell ref="F6299:G6299"/>
    <mergeCell ref="H6299:I6299"/>
    <mergeCell ref="J6299:L6299"/>
    <mergeCell ref="F6300:G6300"/>
    <mergeCell ref="H6300:I6300"/>
    <mergeCell ref="J6300:L6300"/>
    <mergeCell ref="A6338:H6338"/>
    <mergeCell ref="F6339:G6339"/>
    <mergeCell ref="H6339:I6339"/>
    <mergeCell ref="J6339:L6339"/>
    <mergeCell ref="F6340:G6340"/>
    <mergeCell ref="H6340:I6340"/>
    <mergeCell ref="J6340:L6340"/>
    <mergeCell ref="F6335:G6335"/>
    <mergeCell ref="H6335:I6335"/>
    <mergeCell ref="J6335:L6335"/>
    <mergeCell ref="F6336:G6336"/>
    <mergeCell ref="H6336:I6336"/>
    <mergeCell ref="J6336:L6336"/>
    <mergeCell ref="F6323:G6323"/>
    <mergeCell ref="H6323:I6323"/>
    <mergeCell ref="J6323:L6323"/>
    <mergeCell ref="A6333:H6333"/>
    <mergeCell ref="F6334:G6334"/>
    <mergeCell ref="H6334:I6334"/>
    <mergeCell ref="J6334:L6334"/>
    <mergeCell ref="A6320:H6320"/>
    <mergeCell ref="F6321:G6321"/>
    <mergeCell ref="H6321:I6321"/>
    <mergeCell ref="J6321:L6321"/>
    <mergeCell ref="F6322:G6322"/>
    <mergeCell ref="H6322:I6322"/>
    <mergeCell ref="J6322:L6322"/>
    <mergeCell ref="A6316:H6316"/>
    <mergeCell ref="F6317:G6317"/>
    <mergeCell ref="H6317:I6317"/>
    <mergeCell ref="J6317:L6317"/>
    <mergeCell ref="F6318:G6318"/>
    <mergeCell ref="H6318:I6318"/>
    <mergeCell ref="J6318:L6318"/>
    <mergeCell ref="A6356:H6356"/>
    <mergeCell ref="F6357:G6357"/>
    <mergeCell ref="H6357:I6357"/>
    <mergeCell ref="J6357:L6357"/>
    <mergeCell ref="F6358:G6358"/>
    <mergeCell ref="H6358:I6358"/>
    <mergeCell ref="J6358:L6358"/>
    <mergeCell ref="A6352:H6352"/>
    <mergeCell ref="F6353:G6353"/>
    <mergeCell ref="H6353:I6353"/>
    <mergeCell ref="J6353:L6353"/>
    <mergeCell ref="F6354:G6354"/>
    <mergeCell ref="H6354:I6354"/>
    <mergeCell ref="J6354:L6354"/>
    <mergeCell ref="A6348:H6348"/>
    <mergeCell ref="F6349:G6349"/>
    <mergeCell ref="H6349:I6349"/>
    <mergeCell ref="J6349:L6349"/>
    <mergeCell ref="F6350:G6350"/>
    <mergeCell ref="H6350:I6350"/>
    <mergeCell ref="J6350:L6350"/>
    <mergeCell ref="F6345:G6345"/>
    <mergeCell ref="H6345:I6345"/>
    <mergeCell ref="J6345:L6345"/>
    <mergeCell ref="F6346:G6346"/>
    <mergeCell ref="H6346:I6346"/>
    <mergeCell ref="J6346:L6346"/>
    <mergeCell ref="F6341:G6341"/>
    <mergeCell ref="H6341:I6341"/>
    <mergeCell ref="J6341:L6341"/>
    <mergeCell ref="A6343:H6343"/>
    <mergeCell ref="F6344:G6344"/>
    <mergeCell ref="H6344:I6344"/>
    <mergeCell ref="J6344:L6344"/>
    <mergeCell ref="F6381:G6381"/>
    <mergeCell ref="H6381:I6381"/>
    <mergeCell ref="J6381:L6381"/>
    <mergeCell ref="F6382:G6382"/>
    <mergeCell ref="H6382:I6382"/>
    <mergeCell ref="J6382:L6382"/>
    <mergeCell ref="F6377:G6377"/>
    <mergeCell ref="H6377:I6377"/>
    <mergeCell ref="J6377:L6377"/>
    <mergeCell ref="A6379:H6379"/>
    <mergeCell ref="F6380:G6380"/>
    <mergeCell ref="H6380:I6380"/>
    <mergeCell ref="J6380:L6380"/>
    <mergeCell ref="A6374:H6374"/>
    <mergeCell ref="F6375:G6375"/>
    <mergeCell ref="H6375:I6375"/>
    <mergeCell ref="J6375:L6375"/>
    <mergeCell ref="F6376:G6376"/>
    <mergeCell ref="H6376:I6376"/>
    <mergeCell ref="J6376:L6376"/>
    <mergeCell ref="F6371:G6371"/>
    <mergeCell ref="H6371:I6371"/>
    <mergeCell ref="J6371:L6371"/>
    <mergeCell ref="F6372:G6372"/>
    <mergeCell ref="H6372:I6372"/>
    <mergeCell ref="J6372:L6372"/>
    <mergeCell ref="F6359:G6359"/>
    <mergeCell ref="H6359:I6359"/>
    <mergeCell ref="J6359:L6359"/>
    <mergeCell ref="A6369:H6369"/>
    <mergeCell ref="F6370:G6370"/>
    <mergeCell ref="H6370:I6370"/>
    <mergeCell ref="J6370:L6370"/>
    <mergeCell ref="F6407:G6407"/>
    <mergeCell ref="H6407:I6407"/>
    <mergeCell ref="J6407:L6407"/>
    <mergeCell ref="F6408:G6408"/>
    <mergeCell ref="H6408:I6408"/>
    <mergeCell ref="J6408:L6408"/>
    <mergeCell ref="F6395:G6395"/>
    <mergeCell ref="H6395:I6395"/>
    <mergeCell ref="J6395:L6395"/>
    <mergeCell ref="A6405:H6405"/>
    <mergeCell ref="F6406:G6406"/>
    <mergeCell ref="H6406:I6406"/>
    <mergeCell ref="J6406:L6406"/>
    <mergeCell ref="A6392:H6392"/>
    <mergeCell ref="F6393:G6393"/>
    <mergeCell ref="H6393:I6393"/>
    <mergeCell ref="J6393:L6393"/>
    <mergeCell ref="F6394:G6394"/>
    <mergeCell ref="H6394:I6394"/>
    <mergeCell ref="J6394:L6394"/>
    <mergeCell ref="A6388:H6388"/>
    <mergeCell ref="F6389:G6389"/>
    <mergeCell ref="H6389:I6389"/>
    <mergeCell ref="J6389:L6389"/>
    <mergeCell ref="F6390:G6390"/>
    <mergeCell ref="H6390:I6390"/>
    <mergeCell ref="J6390:L6390"/>
    <mergeCell ref="F6419:G6419"/>
    <mergeCell ref="H6419:I6419"/>
    <mergeCell ref="J6419:L6419"/>
    <mergeCell ref="A6384:H6384"/>
    <mergeCell ref="F6385:G6385"/>
    <mergeCell ref="H6385:I6385"/>
    <mergeCell ref="J6385:L6385"/>
    <mergeCell ref="F6386:G6386"/>
    <mergeCell ref="H6386:I6386"/>
    <mergeCell ref="J6386:L6386"/>
    <mergeCell ref="F6417:G6417"/>
    <mergeCell ref="H6417:I6417"/>
    <mergeCell ref="J6417:L6417"/>
    <mergeCell ref="F6418:G6418"/>
    <mergeCell ref="H6418:I6418"/>
    <mergeCell ref="J6418:L6418"/>
    <mergeCell ref="F6415:G6415"/>
    <mergeCell ref="H6415:I6415"/>
    <mergeCell ref="J6415:L6415"/>
    <mergeCell ref="F6416:G6416"/>
    <mergeCell ref="H6416:I6416"/>
    <mergeCell ref="J6416:L6416"/>
    <mergeCell ref="F6413:G6413"/>
    <mergeCell ref="H6413:I6413"/>
    <mergeCell ref="J6413:L6413"/>
    <mergeCell ref="F6414:G6414"/>
    <mergeCell ref="H6414:I6414"/>
    <mergeCell ref="J6414:L6414"/>
    <mergeCell ref="F6411:G6411"/>
    <mergeCell ref="H6411:I6411"/>
    <mergeCell ref="J6411:L6411"/>
    <mergeCell ref="F6412:G6412"/>
    <mergeCell ref="H6412:I6412"/>
    <mergeCell ref="J6412:L6412"/>
    <mergeCell ref="A6433:H6433"/>
    <mergeCell ref="F6434:G6434"/>
    <mergeCell ref="H6434:I6434"/>
    <mergeCell ref="J6434:L6434"/>
    <mergeCell ref="F6409:G6409"/>
    <mergeCell ref="H6409:I6409"/>
    <mergeCell ref="J6409:L6409"/>
    <mergeCell ref="F6410:G6410"/>
    <mergeCell ref="H6410:I6410"/>
    <mergeCell ref="J6410:L6410"/>
    <mergeCell ref="F6430:G6430"/>
    <mergeCell ref="H6430:I6430"/>
    <mergeCell ref="J6430:L6430"/>
    <mergeCell ref="F6431:G6431"/>
    <mergeCell ref="H6431:I6431"/>
    <mergeCell ref="J6431:L6431"/>
    <mergeCell ref="F6428:G6428"/>
    <mergeCell ref="H6428:I6428"/>
    <mergeCell ref="J6428:L6428"/>
    <mergeCell ref="F6429:G6429"/>
    <mergeCell ref="H6429:I6429"/>
    <mergeCell ref="J6429:L6429"/>
    <mergeCell ref="F6426:G6426"/>
    <mergeCell ref="H6426:I6426"/>
    <mergeCell ref="J6426:L6426"/>
    <mergeCell ref="F6427:G6427"/>
    <mergeCell ref="H6427:I6427"/>
    <mergeCell ref="J6427:L6427"/>
    <mergeCell ref="F6424:G6424"/>
    <mergeCell ref="H6424:I6424"/>
    <mergeCell ref="J6424:L6424"/>
    <mergeCell ref="F6425:G6425"/>
    <mergeCell ref="H6425:I6425"/>
    <mergeCell ref="J6425:L6425"/>
    <mergeCell ref="A6421:H6421"/>
    <mergeCell ref="F6422:G6422"/>
    <mergeCell ref="H6422:I6422"/>
    <mergeCell ref="J6422:L6422"/>
    <mergeCell ref="F6423:G6423"/>
    <mergeCell ref="H6423:I6423"/>
    <mergeCell ref="J6423:L6423"/>
    <mergeCell ref="F6444:G6444"/>
    <mergeCell ref="H6444:I6444"/>
    <mergeCell ref="J6444:L6444"/>
    <mergeCell ref="F6445:G6445"/>
    <mergeCell ref="H6445:I6445"/>
    <mergeCell ref="J6445:L6445"/>
    <mergeCell ref="F6442:G6442"/>
    <mergeCell ref="H6442:I6442"/>
    <mergeCell ref="J6442:L6442"/>
    <mergeCell ref="F6443:G6443"/>
    <mergeCell ref="H6443:I6443"/>
    <mergeCell ref="J6443:L6443"/>
    <mergeCell ref="F6440:G6440"/>
    <mergeCell ref="H6440:I6440"/>
    <mergeCell ref="J6440:L6440"/>
    <mergeCell ref="F6441:G6441"/>
    <mergeCell ref="H6441:I6441"/>
    <mergeCell ref="J6441:L6441"/>
    <mergeCell ref="F6438:G6438"/>
    <mergeCell ref="H6438:I6438"/>
    <mergeCell ref="J6438:L6438"/>
    <mergeCell ref="F6439:G6439"/>
    <mergeCell ref="H6439:I6439"/>
    <mergeCell ref="J6439:L6439"/>
    <mergeCell ref="A6461:H6461"/>
    <mergeCell ref="F6435:G6435"/>
    <mergeCell ref="H6435:I6435"/>
    <mergeCell ref="J6435:L6435"/>
    <mergeCell ref="F6436:G6436"/>
    <mergeCell ref="H6436:I6436"/>
    <mergeCell ref="J6436:L6436"/>
    <mergeCell ref="F6437:G6437"/>
    <mergeCell ref="H6437:I6437"/>
    <mergeCell ref="J6437:L6437"/>
    <mergeCell ref="A6457:H6457"/>
    <mergeCell ref="F6458:G6458"/>
    <mergeCell ref="H6458:I6458"/>
    <mergeCell ref="J6458:L6458"/>
    <mergeCell ref="F6459:G6459"/>
    <mergeCell ref="H6459:I6459"/>
    <mergeCell ref="J6459:L6459"/>
    <mergeCell ref="A6453:H6453"/>
    <mergeCell ref="F6454:G6454"/>
    <mergeCell ref="H6454:I6454"/>
    <mergeCell ref="J6454:L6454"/>
    <mergeCell ref="F6455:G6455"/>
    <mergeCell ref="H6455:I6455"/>
    <mergeCell ref="J6455:L6455"/>
    <mergeCell ref="F6450:G6450"/>
    <mergeCell ref="H6450:I6450"/>
    <mergeCell ref="J6450:L6450"/>
    <mergeCell ref="F6451:G6451"/>
    <mergeCell ref="H6451:I6451"/>
    <mergeCell ref="J6451:L6451"/>
    <mergeCell ref="F6448:G6448"/>
    <mergeCell ref="H6448:I6448"/>
    <mergeCell ref="J6448:L6448"/>
    <mergeCell ref="F6449:G6449"/>
    <mergeCell ref="H6449:I6449"/>
    <mergeCell ref="J6449:L6449"/>
    <mergeCell ref="F6446:G6446"/>
    <mergeCell ref="H6446:I6446"/>
    <mergeCell ref="J6446:L6446"/>
    <mergeCell ref="F6447:G6447"/>
    <mergeCell ref="H6447:I6447"/>
    <mergeCell ref="J6447:L6447"/>
    <mergeCell ref="F6482:G6482"/>
    <mergeCell ref="H6482:I6482"/>
    <mergeCell ref="J6482:L6482"/>
    <mergeCell ref="A6484:H6484"/>
    <mergeCell ref="F6485:G6485"/>
    <mergeCell ref="H6485:I6485"/>
    <mergeCell ref="J6485:L6485"/>
    <mergeCell ref="A6479:H6479"/>
    <mergeCell ref="F6480:G6480"/>
    <mergeCell ref="H6480:I6480"/>
    <mergeCell ref="J6480:L6480"/>
    <mergeCell ref="F6481:G6481"/>
    <mergeCell ref="H6481:I6481"/>
    <mergeCell ref="J6481:L6481"/>
    <mergeCell ref="F6476:G6476"/>
    <mergeCell ref="H6476:I6476"/>
    <mergeCell ref="J6476:L6476"/>
    <mergeCell ref="F6477:G6477"/>
    <mergeCell ref="H6477:I6477"/>
    <mergeCell ref="J6477:L6477"/>
    <mergeCell ref="F6464:G6464"/>
    <mergeCell ref="H6464:I6464"/>
    <mergeCell ref="J6464:L6464"/>
    <mergeCell ref="A6474:H6474"/>
    <mergeCell ref="F6475:G6475"/>
    <mergeCell ref="H6475:I6475"/>
    <mergeCell ref="J6475:L6475"/>
    <mergeCell ref="F6462:G6462"/>
    <mergeCell ref="H6462:I6462"/>
    <mergeCell ref="J6462:L6462"/>
    <mergeCell ref="F6463:G6463"/>
    <mergeCell ref="H6463:I6463"/>
    <mergeCell ref="J6463:L6463"/>
    <mergeCell ref="A6497:H6497"/>
    <mergeCell ref="F6498:G6498"/>
    <mergeCell ref="H6498:I6498"/>
    <mergeCell ref="J6498:L6498"/>
    <mergeCell ref="F6499:G6499"/>
    <mergeCell ref="H6499:I6499"/>
    <mergeCell ref="J6499:L6499"/>
    <mergeCell ref="A6493:H6493"/>
    <mergeCell ref="F6494:G6494"/>
    <mergeCell ref="H6494:I6494"/>
    <mergeCell ref="J6494:L6494"/>
    <mergeCell ref="F6495:G6495"/>
    <mergeCell ref="H6495:I6495"/>
    <mergeCell ref="J6495:L6495"/>
    <mergeCell ref="F6490:G6490"/>
    <mergeCell ref="H6490:I6490"/>
    <mergeCell ref="J6490:L6490"/>
    <mergeCell ref="F6491:G6491"/>
    <mergeCell ref="H6491:I6491"/>
    <mergeCell ref="J6491:L6491"/>
    <mergeCell ref="F6522:G6522"/>
    <mergeCell ref="H6522:I6522"/>
    <mergeCell ref="J6522:L6522"/>
    <mergeCell ref="F6486:G6486"/>
    <mergeCell ref="H6486:I6486"/>
    <mergeCell ref="J6486:L6486"/>
    <mergeCell ref="F6487:G6487"/>
    <mergeCell ref="H6487:I6487"/>
    <mergeCell ref="J6487:L6487"/>
    <mergeCell ref="A6489:H6489"/>
    <mergeCell ref="F6520:G6520"/>
    <mergeCell ref="H6520:I6520"/>
    <mergeCell ref="J6520:L6520"/>
    <mergeCell ref="F6521:G6521"/>
    <mergeCell ref="H6521:I6521"/>
    <mergeCell ref="J6521:L6521"/>
    <mergeCell ref="F6518:G6518"/>
    <mergeCell ref="H6518:I6518"/>
    <mergeCell ref="J6518:L6518"/>
    <mergeCell ref="F6519:G6519"/>
    <mergeCell ref="H6519:I6519"/>
    <mergeCell ref="J6519:L6519"/>
    <mergeCell ref="F6516:G6516"/>
    <mergeCell ref="H6516:I6516"/>
    <mergeCell ref="J6516:L6516"/>
    <mergeCell ref="F6517:G6517"/>
    <mergeCell ref="H6517:I6517"/>
    <mergeCell ref="J6517:L6517"/>
    <mergeCell ref="F6514:G6514"/>
    <mergeCell ref="H6514:I6514"/>
    <mergeCell ref="J6514:L6514"/>
    <mergeCell ref="F6515:G6515"/>
    <mergeCell ref="H6515:I6515"/>
    <mergeCell ref="J6515:L6515"/>
    <mergeCell ref="F6512:G6512"/>
    <mergeCell ref="H6512:I6512"/>
    <mergeCell ref="J6512:L6512"/>
    <mergeCell ref="F6513:G6513"/>
    <mergeCell ref="H6513:I6513"/>
    <mergeCell ref="J6513:L6513"/>
    <mergeCell ref="F6533:G6533"/>
    <mergeCell ref="H6533:I6533"/>
    <mergeCell ref="J6533:L6533"/>
    <mergeCell ref="F6534:G6534"/>
    <mergeCell ref="H6534:I6534"/>
    <mergeCell ref="J6534:L6534"/>
    <mergeCell ref="F6531:G6531"/>
    <mergeCell ref="H6531:I6531"/>
    <mergeCell ref="J6531:L6531"/>
    <mergeCell ref="F6532:G6532"/>
    <mergeCell ref="H6532:I6532"/>
    <mergeCell ref="J6532:L6532"/>
    <mergeCell ref="F6529:G6529"/>
    <mergeCell ref="H6529:I6529"/>
    <mergeCell ref="J6529:L6529"/>
    <mergeCell ref="F6530:G6530"/>
    <mergeCell ref="H6530:I6530"/>
    <mergeCell ref="J6530:L6530"/>
    <mergeCell ref="F6527:G6527"/>
    <mergeCell ref="H6527:I6527"/>
    <mergeCell ref="J6527:L6527"/>
    <mergeCell ref="F6528:G6528"/>
    <mergeCell ref="H6528:I6528"/>
    <mergeCell ref="J6528:L6528"/>
    <mergeCell ref="F6500:G6500"/>
    <mergeCell ref="H6500:I6500"/>
    <mergeCell ref="J6500:L6500"/>
    <mergeCell ref="A6510:H6510"/>
    <mergeCell ref="F6511:G6511"/>
    <mergeCell ref="H6511:I6511"/>
    <mergeCell ref="J6511:L6511"/>
    <mergeCell ref="F6548:G6548"/>
    <mergeCell ref="H6548:I6548"/>
    <mergeCell ref="J6548:L6548"/>
    <mergeCell ref="F6523:G6523"/>
    <mergeCell ref="H6523:I6523"/>
    <mergeCell ref="J6523:L6523"/>
    <mergeCell ref="A6525:H6525"/>
    <mergeCell ref="F6526:G6526"/>
    <mergeCell ref="H6526:I6526"/>
    <mergeCell ref="J6526:L6526"/>
    <mergeCell ref="F6546:G6546"/>
    <mergeCell ref="H6546:I6546"/>
    <mergeCell ref="J6546:L6546"/>
    <mergeCell ref="F6547:G6547"/>
    <mergeCell ref="H6547:I6547"/>
    <mergeCell ref="J6547:L6547"/>
    <mergeCell ref="F6544:G6544"/>
    <mergeCell ref="H6544:I6544"/>
    <mergeCell ref="J6544:L6544"/>
    <mergeCell ref="F6545:G6545"/>
    <mergeCell ref="H6545:I6545"/>
    <mergeCell ref="J6545:L6545"/>
    <mergeCell ref="F6542:G6542"/>
    <mergeCell ref="H6542:I6542"/>
    <mergeCell ref="J6542:L6542"/>
    <mergeCell ref="F6543:G6543"/>
    <mergeCell ref="H6543:I6543"/>
    <mergeCell ref="J6543:L6543"/>
    <mergeCell ref="F6540:G6540"/>
    <mergeCell ref="H6540:I6540"/>
    <mergeCell ref="J6540:L6540"/>
    <mergeCell ref="F6541:G6541"/>
    <mergeCell ref="H6541:I6541"/>
    <mergeCell ref="J6541:L6541"/>
    <mergeCell ref="F6538:G6538"/>
    <mergeCell ref="H6538:I6538"/>
    <mergeCell ref="J6538:L6538"/>
    <mergeCell ref="F6539:G6539"/>
    <mergeCell ref="H6539:I6539"/>
    <mergeCell ref="J6539:L6539"/>
    <mergeCell ref="A6536:H6536"/>
    <mergeCell ref="F6537:G6537"/>
    <mergeCell ref="H6537:I6537"/>
    <mergeCell ref="J6537:L6537"/>
    <mergeCell ref="F6561:G6561"/>
    <mergeCell ref="H6561:I6561"/>
    <mergeCell ref="J6561:L6561"/>
    <mergeCell ref="A6563:H6563"/>
    <mergeCell ref="F6564:G6564"/>
    <mergeCell ref="H6564:I6564"/>
    <mergeCell ref="J6564:L6564"/>
    <mergeCell ref="F6557:G6557"/>
    <mergeCell ref="H6557:I6557"/>
    <mergeCell ref="J6557:L6557"/>
    <mergeCell ref="A6559:H6559"/>
    <mergeCell ref="F6560:G6560"/>
    <mergeCell ref="H6560:I6560"/>
    <mergeCell ref="J6560:L6560"/>
    <mergeCell ref="F6553:G6553"/>
    <mergeCell ref="H6553:I6553"/>
    <mergeCell ref="J6553:L6553"/>
    <mergeCell ref="A6555:H6555"/>
    <mergeCell ref="F6556:G6556"/>
    <mergeCell ref="H6556:I6556"/>
    <mergeCell ref="J6556:L6556"/>
    <mergeCell ref="F6551:G6551"/>
    <mergeCell ref="H6551:I6551"/>
    <mergeCell ref="J6551:L6551"/>
    <mergeCell ref="F6552:G6552"/>
    <mergeCell ref="H6552:I6552"/>
    <mergeCell ref="J6552:L6552"/>
    <mergeCell ref="F6549:G6549"/>
    <mergeCell ref="H6549:I6549"/>
    <mergeCell ref="J6549:L6549"/>
    <mergeCell ref="F6550:G6550"/>
    <mergeCell ref="H6550:I6550"/>
    <mergeCell ref="J6550:L6550"/>
    <mergeCell ref="A6586:H6586"/>
    <mergeCell ref="F6587:G6587"/>
    <mergeCell ref="H6587:I6587"/>
    <mergeCell ref="J6587:L6587"/>
    <mergeCell ref="F6588:G6588"/>
    <mergeCell ref="H6588:I6588"/>
    <mergeCell ref="J6588:L6588"/>
    <mergeCell ref="F6583:G6583"/>
    <mergeCell ref="H6583:I6583"/>
    <mergeCell ref="J6583:L6583"/>
    <mergeCell ref="F6584:G6584"/>
    <mergeCell ref="H6584:I6584"/>
    <mergeCell ref="J6584:L6584"/>
    <mergeCell ref="F6579:G6579"/>
    <mergeCell ref="H6579:I6579"/>
    <mergeCell ref="J6579:L6579"/>
    <mergeCell ref="A6581:H6581"/>
    <mergeCell ref="F6582:G6582"/>
    <mergeCell ref="H6582:I6582"/>
    <mergeCell ref="J6582:L6582"/>
    <mergeCell ref="A6576:H6576"/>
    <mergeCell ref="F6577:G6577"/>
    <mergeCell ref="H6577:I6577"/>
    <mergeCell ref="J6577:L6577"/>
    <mergeCell ref="F6578:G6578"/>
    <mergeCell ref="H6578:I6578"/>
    <mergeCell ref="J6578:L6578"/>
    <mergeCell ref="F6565:G6565"/>
    <mergeCell ref="H6565:I6565"/>
    <mergeCell ref="J6565:L6565"/>
    <mergeCell ref="F6566:G6566"/>
    <mergeCell ref="H6566:I6566"/>
    <mergeCell ref="J6566:L6566"/>
    <mergeCell ref="F6613:G6613"/>
    <mergeCell ref="H6613:I6613"/>
    <mergeCell ref="J6613:L6613"/>
    <mergeCell ref="F6614:G6614"/>
    <mergeCell ref="H6614:I6614"/>
    <mergeCell ref="J6614:L6614"/>
    <mergeCell ref="F6601:G6601"/>
    <mergeCell ref="H6601:I6601"/>
    <mergeCell ref="J6601:L6601"/>
    <mergeCell ref="A6611:H6611"/>
    <mergeCell ref="F6612:G6612"/>
    <mergeCell ref="H6612:I6612"/>
    <mergeCell ref="J6612:L6612"/>
    <mergeCell ref="A6598:H6598"/>
    <mergeCell ref="F6599:G6599"/>
    <mergeCell ref="H6599:I6599"/>
    <mergeCell ref="J6599:L6599"/>
    <mergeCell ref="F6600:G6600"/>
    <mergeCell ref="H6600:I6600"/>
    <mergeCell ref="J6600:L6600"/>
    <mergeCell ref="J6592:L6592"/>
    <mergeCell ref="A6594:H6594"/>
    <mergeCell ref="F6595:G6595"/>
    <mergeCell ref="H6595:I6595"/>
    <mergeCell ref="J6595:L6595"/>
    <mergeCell ref="F6596:G6596"/>
    <mergeCell ref="H6596:I6596"/>
    <mergeCell ref="J6596:L6596"/>
    <mergeCell ref="A6633:H6633"/>
    <mergeCell ref="F6634:G6634"/>
    <mergeCell ref="H6634:I6634"/>
    <mergeCell ref="J6634:L6634"/>
    <mergeCell ref="A6590:H6590"/>
    <mergeCell ref="F6591:G6591"/>
    <mergeCell ref="H6591:I6591"/>
    <mergeCell ref="J6591:L6591"/>
    <mergeCell ref="F6592:G6592"/>
    <mergeCell ref="H6592:I6592"/>
    <mergeCell ref="A6629:H6629"/>
    <mergeCell ref="F6630:G6630"/>
    <mergeCell ref="H6630:I6630"/>
    <mergeCell ref="J6630:L6630"/>
    <mergeCell ref="F6631:G6631"/>
    <mergeCell ref="H6631:I6631"/>
    <mergeCell ref="J6631:L6631"/>
    <mergeCell ref="A6625:H6625"/>
    <mergeCell ref="F6626:G6626"/>
    <mergeCell ref="H6626:I6626"/>
    <mergeCell ref="J6626:L6626"/>
    <mergeCell ref="F6627:G6627"/>
    <mergeCell ref="H6627:I6627"/>
    <mergeCell ref="J6627:L6627"/>
    <mergeCell ref="J6619:L6619"/>
    <mergeCell ref="A6621:H6621"/>
    <mergeCell ref="F6622:G6622"/>
    <mergeCell ref="H6622:I6622"/>
    <mergeCell ref="J6622:L6622"/>
    <mergeCell ref="F6623:G6623"/>
    <mergeCell ref="H6623:I6623"/>
    <mergeCell ref="J6623:L6623"/>
    <mergeCell ref="A6658:H6658"/>
    <mergeCell ref="A6616:H6616"/>
    <mergeCell ref="F6617:G6617"/>
    <mergeCell ref="H6617:I6617"/>
    <mergeCell ref="J6617:L6617"/>
    <mergeCell ref="F6618:G6618"/>
    <mergeCell ref="H6618:I6618"/>
    <mergeCell ref="J6618:L6618"/>
    <mergeCell ref="F6619:G6619"/>
    <mergeCell ref="H6619:I6619"/>
    <mergeCell ref="F6655:G6655"/>
    <mergeCell ref="H6655:I6655"/>
    <mergeCell ref="J6655:L6655"/>
    <mergeCell ref="F6656:G6656"/>
    <mergeCell ref="H6656:I6656"/>
    <mergeCell ref="J6656:L6656"/>
    <mergeCell ref="F6651:G6651"/>
    <mergeCell ref="H6651:I6651"/>
    <mergeCell ref="J6651:L6651"/>
    <mergeCell ref="A6653:H6653"/>
    <mergeCell ref="F6654:G6654"/>
    <mergeCell ref="H6654:I6654"/>
    <mergeCell ref="J6654:L6654"/>
    <mergeCell ref="F6649:G6649"/>
    <mergeCell ref="H6649:I6649"/>
    <mergeCell ref="J6649:L6649"/>
    <mergeCell ref="F6650:G6650"/>
    <mergeCell ref="H6650:I6650"/>
    <mergeCell ref="J6650:L6650"/>
    <mergeCell ref="A6646:H6646"/>
    <mergeCell ref="F6647:G6647"/>
    <mergeCell ref="H6647:I6647"/>
    <mergeCell ref="J6647:L6647"/>
    <mergeCell ref="F6648:G6648"/>
    <mergeCell ref="H6648:I6648"/>
    <mergeCell ref="J6648:L6648"/>
    <mergeCell ref="F6635:G6635"/>
    <mergeCell ref="H6635:I6635"/>
    <mergeCell ref="J6635:L6635"/>
    <mergeCell ref="F6636:G6636"/>
    <mergeCell ref="H6636:I6636"/>
    <mergeCell ref="J6636:L6636"/>
    <mergeCell ref="F6673:G6673"/>
    <mergeCell ref="H6673:I6673"/>
    <mergeCell ref="J6673:L6673"/>
    <mergeCell ref="A6683:H6683"/>
    <mergeCell ref="F6684:G6684"/>
    <mergeCell ref="H6684:I6684"/>
    <mergeCell ref="J6684:L6684"/>
    <mergeCell ref="A6670:H6670"/>
    <mergeCell ref="F6671:G6671"/>
    <mergeCell ref="H6671:I6671"/>
    <mergeCell ref="J6671:L6671"/>
    <mergeCell ref="F6672:G6672"/>
    <mergeCell ref="H6672:I6672"/>
    <mergeCell ref="J6672:L6672"/>
    <mergeCell ref="A6666:H6666"/>
    <mergeCell ref="F6667:G6667"/>
    <mergeCell ref="H6667:I6667"/>
    <mergeCell ref="J6667:L6667"/>
    <mergeCell ref="F6668:G6668"/>
    <mergeCell ref="H6668:I6668"/>
    <mergeCell ref="J6668:L6668"/>
    <mergeCell ref="A6662:H6662"/>
    <mergeCell ref="F6663:G6663"/>
    <mergeCell ref="H6663:I6663"/>
    <mergeCell ref="J6663:L6663"/>
    <mergeCell ref="F6664:G6664"/>
    <mergeCell ref="H6664:I6664"/>
    <mergeCell ref="J6664:L6664"/>
    <mergeCell ref="F6659:G6659"/>
    <mergeCell ref="H6659:I6659"/>
    <mergeCell ref="J6659:L6659"/>
    <mergeCell ref="F6660:G6660"/>
    <mergeCell ref="H6660:I6660"/>
    <mergeCell ref="J6660:L6660"/>
    <mergeCell ref="A6700:H6700"/>
    <mergeCell ref="F6701:G6701"/>
    <mergeCell ref="H6701:I6701"/>
    <mergeCell ref="J6701:L6701"/>
    <mergeCell ref="F6702:G6702"/>
    <mergeCell ref="H6702:I6702"/>
    <mergeCell ref="J6702:L6702"/>
    <mergeCell ref="A6696:H6696"/>
    <mergeCell ref="F6697:G6697"/>
    <mergeCell ref="H6697:I6697"/>
    <mergeCell ref="J6697:L6697"/>
    <mergeCell ref="F6698:G6698"/>
    <mergeCell ref="H6698:I6698"/>
    <mergeCell ref="J6698:L6698"/>
    <mergeCell ref="A6692:H6692"/>
    <mergeCell ref="F6693:G6693"/>
    <mergeCell ref="H6693:I6693"/>
    <mergeCell ref="J6693:L6693"/>
    <mergeCell ref="F6694:G6694"/>
    <mergeCell ref="H6694:I6694"/>
    <mergeCell ref="J6694:L6694"/>
    <mergeCell ref="A6688:H6688"/>
    <mergeCell ref="F6689:G6689"/>
    <mergeCell ref="H6689:I6689"/>
    <mergeCell ref="J6689:L6689"/>
    <mergeCell ref="F6690:G6690"/>
    <mergeCell ref="H6690:I6690"/>
    <mergeCell ref="J6690:L6690"/>
    <mergeCell ref="F6685:G6685"/>
    <mergeCell ref="H6685:I6685"/>
    <mergeCell ref="J6685:L6685"/>
    <mergeCell ref="F6686:G6686"/>
    <mergeCell ref="H6686:I6686"/>
    <mergeCell ref="J6686:L6686"/>
    <mergeCell ref="F6725:G6725"/>
    <mergeCell ref="H6725:I6725"/>
    <mergeCell ref="J6725:L6725"/>
    <mergeCell ref="A6727:H6727"/>
    <mergeCell ref="F6728:G6728"/>
    <mergeCell ref="H6728:I6728"/>
    <mergeCell ref="J6728:L6728"/>
    <mergeCell ref="F6721:G6721"/>
    <mergeCell ref="H6721:I6721"/>
    <mergeCell ref="J6721:L6721"/>
    <mergeCell ref="A6723:H6723"/>
    <mergeCell ref="F6724:G6724"/>
    <mergeCell ref="H6724:I6724"/>
    <mergeCell ref="J6724:L6724"/>
    <mergeCell ref="A6718:H6718"/>
    <mergeCell ref="F6719:G6719"/>
    <mergeCell ref="H6719:I6719"/>
    <mergeCell ref="J6719:L6719"/>
    <mergeCell ref="F6720:G6720"/>
    <mergeCell ref="H6720:I6720"/>
    <mergeCell ref="J6720:L6720"/>
    <mergeCell ref="F6715:G6715"/>
    <mergeCell ref="H6715:I6715"/>
    <mergeCell ref="J6715:L6715"/>
    <mergeCell ref="F6716:G6716"/>
    <mergeCell ref="H6716:I6716"/>
    <mergeCell ref="J6716:L6716"/>
    <mergeCell ref="F6703:G6703"/>
    <mergeCell ref="H6703:I6703"/>
    <mergeCell ref="J6703:L6703"/>
    <mergeCell ref="A6713:H6713"/>
    <mergeCell ref="F6714:G6714"/>
    <mergeCell ref="H6714:I6714"/>
    <mergeCell ref="J6714:L6714"/>
    <mergeCell ref="F6751:G6751"/>
    <mergeCell ref="H6751:I6751"/>
    <mergeCell ref="J6751:L6751"/>
    <mergeCell ref="A6753:H6753"/>
    <mergeCell ref="F6754:G6754"/>
    <mergeCell ref="H6754:I6754"/>
    <mergeCell ref="J6754:L6754"/>
    <mergeCell ref="A6748:H6748"/>
    <mergeCell ref="F6749:G6749"/>
    <mergeCell ref="H6749:I6749"/>
    <mergeCell ref="J6749:L6749"/>
    <mergeCell ref="F6750:G6750"/>
    <mergeCell ref="H6750:I6750"/>
    <mergeCell ref="J6750:L6750"/>
    <mergeCell ref="F6737:G6737"/>
    <mergeCell ref="H6737:I6737"/>
    <mergeCell ref="J6737:L6737"/>
    <mergeCell ref="F6738:G6738"/>
    <mergeCell ref="H6738:I6738"/>
    <mergeCell ref="J6738:L6738"/>
    <mergeCell ref="F6733:G6733"/>
    <mergeCell ref="H6733:I6733"/>
    <mergeCell ref="J6733:L6733"/>
    <mergeCell ref="A6735:H6735"/>
    <mergeCell ref="F6736:G6736"/>
    <mergeCell ref="H6736:I6736"/>
    <mergeCell ref="J6736:L6736"/>
    <mergeCell ref="F6729:G6729"/>
    <mergeCell ref="H6729:I6729"/>
    <mergeCell ref="J6729:L6729"/>
    <mergeCell ref="A6731:H6731"/>
    <mergeCell ref="F6732:G6732"/>
    <mergeCell ref="H6732:I6732"/>
    <mergeCell ref="J6732:L6732"/>
    <mergeCell ref="F6769:G6769"/>
    <mergeCell ref="H6769:I6769"/>
    <mergeCell ref="J6769:L6769"/>
    <mergeCell ref="A6771:H6771"/>
    <mergeCell ref="F6772:G6772"/>
    <mergeCell ref="H6772:I6772"/>
    <mergeCell ref="J6772:L6772"/>
    <mergeCell ref="F6765:G6765"/>
    <mergeCell ref="H6765:I6765"/>
    <mergeCell ref="J6765:L6765"/>
    <mergeCell ref="A6767:H6767"/>
    <mergeCell ref="F6768:G6768"/>
    <mergeCell ref="H6768:I6768"/>
    <mergeCell ref="J6768:L6768"/>
    <mergeCell ref="F6761:G6761"/>
    <mergeCell ref="H6761:I6761"/>
    <mergeCell ref="J6761:L6761"/>
    <mergeCell ref="A6763:H6763"/>
    <mergeCell ref="F6764:G6764"/>
    <mergeCell ref="H6764:I6764"/>
    <mergeCell ref="J6764:L6764"/>
    <mergeCell ref="A6758:H6758"/>
    <mergeCell ref="F6759:G6759"/>
    <mergeCell ref="H6759:I6759"/>
    <mergeCell ref="J6759:L6759"/>
    <mergeCell ref="F6760:G6760"/>
    <mergeCell ref="H6760:I6760"/>
    <mergeCell ref="J6760:L6760"/>
    <mergeCell ref="F6755:G6755"/>
    <mergeCell ref="H6755:I6755"/>
    <mergeCell ref="J6755:L6755"/>
    <mergeCell ref="F6756:G6756"/>
    <mergeCell ref="H6756:I6756"/>
    <mergeCell ref="J6756:L6756"/>
    <mergeCell ref="A6794:H6794"/>
    <mergeCell ref="F6795:G6795"/>
    <mergeCell ref="H6795:I6795"/>
    <mergeCell ref="J6795:L6795"/>
    <mergeCell ref="F6796:G6796"/>
    <mergeCell ref="H6796:I6796"/>
    <mergeCell ref="J6796:L6796"/>
    <mergeCell ref="F6791:G6791"/>
    <mergeCell ref="H6791:I6791"/>
    <mergeCell ref="J6791:L6791"/>
    <mergeCell ref="F6792:G6792"/>
    <mergeCell ref="H6792:I6792"/>
    <mergeCell ref="J6792:L6792"/>
    <mergeCell ref="F6787:G6787"/>
    <mergeCell ref="H6787:I6787"/>
    <mergeCell ref="J6787:L6787"/>
    <mergeCell ref="A6789:H6789"/>
    <mergeCell ref="F6790:G6790"/>
    <mergeCell ref="H6790:I6790"/>
    <mergeCell ref="J6790:L6790"/>
    <mergeCell ref="A6784:H6784"/>
    <mergeCell ref="F6785:G6785"/>
    <mergeCell ref="H6785:I6785"/>
    <mergeCell ref="J6785:L6785"/>
    <mergeCell ref="F6786:G6786"/>
    <mergeCell ref="H6786:I6786"/>
    <mergeCell ref="J6786:L6786"/>
    <mergeCell ref="F6773:G6773"/>
    <mergeCell ref="H6773:I6773"/>
    <mergeCell ref="J6773:L6773"/>
    <mergeCell ref="F6774:G6774"/>
    <mergeCell ref="H6774:I6774"/>
    <mergeCell ref="J6774:L6774"/>
    <mergeCell ref="A6820:H6820"/>
    <mergeCell ref="F6821:G6821"/>
    <mergeCell ref="H6821:I6821"/>
    <mergeCell ref="J6821:L6821"/>
    <mergeCell ref="F6822:G6822"/>
    <mergeCell ref="H6822:I6822"/>
    <mergeCell ref="J6822:L6822"/>
    <mergeCell ref="F6809:G6809"/>
    <mergeCell ref="H6809:I6809"/>
    <mergeCell ref="J6809:L6809"/>
    <mergeCell ref="F6810:G6810"/>
    <mergeCell ref="H6810:I6810"/>
    <mergeCell ref="J6810:L6810"/>
    <mergeCell ref="F6805:G6805"/>
    <mergeCell ref="H6805:I6805"/>
    <mergeCell ref="J6805:L6805"/>
    <mergeCell ref="A6807:H6807"/>
    <mergeCell ref="F6808:G6808"/>
    <mergeCell ref="H6808:I6808"/>
    <mergeCell ref="J6808:L6808"/>
    <mergeCell ref="F6801:G6801"/>
    <mergeCell ref="H6801:I6801"/>
    <mergeCell ref="J6801:L6801"/>
    <mergeCell ref="A6803:H6803"/>
    <mergeCell ref="F6804:G6804"/>
    <mergeCell ref="H6804:I6804"/>
    <mergeCell ref="J6804:L6804"/>
    <mergeCell ref="F6797:G6797"/>
    <mergeCell ref="H6797:I6797"/>
    <mergeCell ref="J6797:L6797"/>
    <mergeCell ref="A6799:H6799"/>
    <mergeCell ref="F6800:G6800"/>
    <mergeCell ref="H6800:I6800"/>
    <mergeCell ref="J6800:L6800"/>
    <mergeCell ref="A6838:H6838"/>
    <mergeCell ref="F6839:G6839"/>
    <mergeCell ref="H6839:I6839"/>
    <mergeCell ref="J6839:L6839"/>
    <mergeCell ref="F6840:G6840"/>
    <mergeCell ref="H6840:I6840"/>
    <mergeCell ref="J6840:L6840"/>
    <mergeCell ref="A6834:H6834"/>
    <mergeCell ref="F6835:G6835"/>
    <mergeCell ref="H6835:I6835"/>
    <mergeCell ref="J6835:L6835"/>
    <mergeCell ref="F6836:G6836"/>
    <mergeCell ref="H6836:I6836"/>
    <mergeCell ref="J6836:L6836"/>
    <mergeCell ref="A6830:H6830"/>
    <mergeCell ref="F6831:G6831"/>
    <mergeCell ref="H6831:I6831"/>
    <mergeCell ref="J6831:L6831"/>
    <mergeCell ref="F6832:G6832"/>
    <mergeCell ref="H6832:I6832"/>
    <mergeCell ref="J6832:L6832"/>
    <mergeCell ref="F6827:G6827"/>
    <mergeCell ref="H6827:I6827"/>
    <mergeCell ref="J6827:L6827"/>
    <mergeCell ref="F6828:G6828"/>
    <mergeCell ref="H6828:I6828"/>
    <mergeCell ref="J6828:L6828"/>
    <mergeCell ref="F6823:G6823"/>
    <mergeCell ref="H6823:I6823"/>
    <mergeCell ref="J6823:L6823"/>
    <mergeCell ref="A6825:H6825"/>
    <mergeCell ref="F6826:G6826"/>
    <mergeCell ref="H6826:I6826"/>
    <mergeCell ref="J6826:L6826"/>
    <mergeCell ref="F6863:G6863"/>
    <mergeCell ref="H6863:I6863"/>
    <mergeCell ref="J6863:L6863"/>
    <mergeCell ref="A6865:H6865"/>
    <mergeCell ref="F6866:G6866"/>
    <mergeCell ref="H6866:I6866"/>
    <mergeCell ref="J6866:L6866"/>
    <mergeCell ref="A6860:H6860"/>
    <mergeCell ref="F6861:G6861"/>
    <mergeCell ref="H6861:I6861"/>
    <mergeCell ref="J6861:L6861"/>
    <mergeCell ref="F6862:G6862"/>
    <mergeCell ref="H6862:I6862"/>
    <mergeCell ref="J6862:L6862"/>
    <mergeCell ref="F6857:G6857"/>
    <mergeCell ref="H6857:I6857"/>
    <mergeCell ref="J6857:L6857"/>
    <mergeCell ref="F6858:G6858"/>
    <mergeCell ref="H6858:I6858"/>
    <mergeCell ref="J6858:L6858"/>
    <mergeCell ref="F6845:G6845"/>
    <mergeCell ref="H6845:I6845"/>
    <mergeCell ref="J6845:L6845"/>
    <mergeCell ref="A6855:H6855"/>
    <mergeCell ref="F6856:G6856"/>
    <mergeCell ref="H6856:I6856"/>
    <mergeCell ref="J6856:L6856"/>
    <mergeCell ref="A6842:H6842"/>
    <mergeCell ref="F6843:G6843"/>
    <mergeCell ref="H6843:I6843"/>
    <mergeCell ref="J6843:L6843"/>
    <mergeCell ref="F6844:G6844"/>
    <mergeCell ref="H6844:I6844"/>
    <mergeCell ref="J6844:L6844"/>
    <mergeCell ref="A6890:H6890"/>
    <mergeCell ref="F6891:G6891"/>
    <mergeCell ref="H6891:I6891"/>
    <mergeCell ref="J6891:L6891"/>
    <mergeCell ref="F6892:G6892"/>
    <mergeCell ref="H6892:I6892"/>
    <mergeCell ref="J6892:L6892"/>
    <mergeCell ref="F6879:G6879"/>
    <mergeCell ref="H6879:I6879"/>
    <mergeCell ref="J6879:L6879"/>
    <mergeCell ref="F6880:G6880"/>
    <mergeCell ref="H6880:I6880"/>
    <mergeCell ref="J6880:L6880"/>
    <mergeCell ref="F6875:G6875"/>
    <mergeCell ref="H6875:I6875"/>
    <mergeCell ref="J6875:L6875"/>
    <mergeCell ref="A6877:H6877"/>
    <mergeCell ref="F6878:G6878"/>
    <mergeCell ref="H6878:I6878"/>
    <mergeCell ref="J6878:L6878"/>
    <mergeCell ref="F6871:G6871"/>
    <mergeCell ref="H6871:I6871"/>
    <mergeCell ref="J6871:L6871"/>
    <mergeCell ref="A6873:H6873"/>
    <mergeCell ref="F6874:G6874"/>
    <mergeCell ref="H6874:I6874"/>
    <mergeCell ref="J6874:L6874"/>
    <mergeCell ref="F6867:G6867"/>
    <mergeCell ref="H6867:I6867"/>
    <mergeCell ref="J6867:L6867"/>
    <mergeCell ref="A6869:H6869"/>
    <mergeCell ref="F6870:G6870"/>
    <mergeCell ref="H6870:I6870"/>
    <mergeCell ref="J6870:L6870"/>
    <mergeCell ref="F6909:G6909"/>
    <mergeCell ref="H6909:I6909"/>
    <mergeCell ref="J6909:L6909"/>
    <mergeCell ref="F6910:G6910"/>
    <mergeCell ref="H6910:I6910"/>
    <mergeCell ref="J6910:L6910"/>
    <mergeCell ref="F6905:G6905"/>
    <mergeCell ref="H6905:I6905"/>
    <mergeCell ref="J6905:L6905"/>
    <mergeCell ref="A6907:H6907"/>
    <mergeCell ref="F6908:G6908"/>
    <mergeCell ref="H6908:I6908"/>
    <mergeCell ref="J6908:L6908"/>
    <mergeCell ref="F6901:G6901"/>
    <mergeCell ref="H6901:I6901"/>
    <mergeCell ref="J6901:L6901"/>
    <mergeCell ref="A6903:H6903"/>
    <mergeCell ref="F6904:G6904"/>
    <mergeCell ref="H6904:I6904"/>
    <mergeCell ref="J6904:L6904"/>
    <mergeCell ref="F6897:G6897"/>
    <mergeCell ref="H6897:I6897"/>
    <mergeCell ref="J6897:L6897"/>
    <mergeCell ref="A6899:H6899"/>
    <mergeCell ref="F6900:G6900"/>
    <mergeCell ref="H6900:I6900"/>
    <mergeCell ref="J6900:L6900"/>
    <mergeCell ref="F6893:G6893"/>
    <mergeCell ref="H6893:I6893"/>
    <mergeCell ref="J6893:L6893"/>
    <mergeCell ref="A6895:H6895"/>
    <mergeCell ref="F6896:G6896"/>
    <mergeCell ref="H6896:I6896"/>
    <mergeCell ref="J6896:L6896"/>
    <mergeCell ref="F6935:G6935"/>
    <mergeCell ref="H6935:I6935"/>
    <mergeCell ref="J6935:L6935"/>
    <mergeCell ref="A6937:H6937"/>
    <mergeCell ref="F6938:G6938"/>
    <mergeCell ref="H6938:I6938"/>
    <mergeCell ref="J6938:L6938"/>
    <mergeCell ref="F6931:G6931"/>
    <mergeCell ref="H6931:I6931"/>
    <mergeCell ref="J6931:L6931"/>
    <mergeCell ref="A6933:H6933"/>
    <mergeCell ref="F6934:G6934"/>
    <mergeCell ref="H6934:I6934"/>
    <mergeCell ref="J6934:L6934"/>
    <mergeCell ref="F6927:G6927"/>
    <mergeCell ref="H6927:I6927"/>
    <mergeCell ref="J6927:L6927"/>
    <mergeCell ref="A6929:H6929"/>
    <mergeCell ref="F6930:G6930"/>
    <mergeCell ref="H6930:I6930"/>
    <mergeCell ref="J6930:L6930"/>
    <mergeCell ref="F6923:G6923"/>
    <mergeCell ref="H6923:I6923"/>
    <mergeCell ref="J6923:L6923"/>
    <mergeCell ref="A6925:H6925"/>
    <mergeCell ref="F6926:G6926"/>
    <mergeCell ref="H6926:I6926"/>
    <mergeCell ref="J6926:L6926"/>
    <mergeCell ref="A6920:H6920"/>
    <mergeCell ref="F6921:G6921"/>
    <mergeCell ref="H6921:I6921"/>
    <mergeCell ref="J6921:L6921"/>
    <mergeCell ref="F6922:G6922"/>
    <mergeCell ref="H6922:I6922"/>
    <mergeCell ref="J6922:L6922"/>
    <mergeCell ref="A6960:H6960"/>
    <mergeCell ref="F6961:G6961"/>
    <mergeCell ref="H6961:I6961"/>
    <mergeCell ref="J6961:L6961"/>
    <mergeCell ref="F6962:G6962"/>
    <mergeCell ref="H6962:I6962"/>
    <mergeCell ref="J6962:L6962"/>
    <mergeCell ref="F6957:G6957"/>
    <mergeCell ref="H6957:I6957"/>
    <mergeCell ref="J6957:L6957"/>
    <mergeCell ref="F6958:G6958"/>
    <mergeCell ref="H6958:I6958"/>
    <mergeCell ref="J6958:L6958"/>
    <mergeCell ref="F6953:G6953"/>
    <mergeCell ref="H6953:I6953"/>
    <mergeCell ref="J6953:L6953"/>
    <mergeCell ref="A6955:H6955"/>
    <mergeCell ref="F6956:G6956"/>
    <mergeCell ref="H6956:I6956"/>
    <mergeCell ref="J6956:L6956"/>
    <mergeCell ref="A6950:H6950"/>
    <mergeCell ref="F6951:G6951"/>
    <mergeCell ref="H6951:I6951"/>
    <mergeCell ref="J6951:L6951"/>
    <mergeCell ref="F6952:G6952"/>
    <mergeCell ref="H6952:I6952"/>
    <mergeCell ref="J6952:L6952"/>
    <mergeCell ref="F6939:G6939"/>
    <mergeCell ref="H6939:I6939"/>
    <mergeCell ref="J6939:L6939"/>
    <mergeCell ref="F6940:G6940"/>
    <mergeCell ref="H6940:I6940"/>
    <mergeCell ref="J6940:L6940"/>
    <mergeCell ref="F6987:G6987"/>
    <mergeCell ref="H6987:I6987"/>
    <mergeCell ref="J6987:L6987"/>
    <mergeCell ref="F6988:G6988"/>
    <mergeCell ref="H6988:I6988"/>
    <mergeCell ref="J6988:L6988"/>
    <mergeCell ref="F6975:G6975"/>
    <mergeCell ref="H6975:I6975"/>
    <mergeCell ref="J6975:L6975"/>
    <mergeCell ref="A6985:H6985"/>
    <mergeCell ref="F6986:G6986"/>
    <mergeCell ref="H6986:I6986"/>
    <mergeCell ref="J6986:L6986"/>
    <mergeCell ref="A6972:H6972"/>
    <mergeCell ref="F6973:G6973"/>
    <mergeCell ref="H6973:I6973"/>
    <mergeCell ref="J6973:L6973"/>
    <mergeCell ref="F6974:G6974"/>
    <mergeCell ref="H6974:I6974"/>
    <mergeCell ref="J6974:L6974"/>
    <mergeCell ref="A6968:H6968"/>
    <mergeCell ref="F6969:G6969"/>
    <mergeCell ref="H6969:I6969"/>
    <mergeCell ref="J6969:L6969"/>
    <mergeCell ref="F6970:G6970"/>
    <mergeCell ref="H6970:I6970"/>
    <mergeCell ref="J6970:L6970"/>
    <mergeCell ref="A6964:H6964"/>
    <mergeCell ref="F6965:G6965"/>
    <mergeCell ref="H6965:I6965"/>
    <mergeCell ref="J6965:L6965"/>
    <mergeCell ref="F6966:G6966"/>
    <mergeCell ref="H6966:I6966"/>
    <mergeCell ref="J6966:L6966"/>
    <mergeCell ref="F7013:G7013"/>
    <mergeCell ref="H7013:I7013"/>
    <mergeCell ref="J7013:L7013"/>
    <mergeCell ref="A7015:H7015"/>
    <mergeCell ref="F7016:G7016"/>
    <mergeCell ref="H7016:I7016"/>
    <mergeCell ref="J7016:L7016"/>
    <mergeCell ref="A7010:H7010"/>
    <mergeCell ref="F7011:G7011"/>
    <mergeCell ref="H7011:I7011"/>
    <mergeCell ref="J7011:L7011"/>
    <mergeCell ref="F7012:G7012"/>
    <mergeCell ref="H7012:I7012"/>
    <mergeCell ref="J7012:L7012"/>
    <mergeCell ref="A6998:H6998"/>
    <mergeCell ref="F6999:G6999"/>
    <mergeCell ref="H6999:I6999"/>
    <mergeCell ref="J6999:L6999"/>
    <mergeCell ref="F7000:G7000"/>
    <mergeCell ref="H7000:I7000"/>
    <mergeCell ref="J7000:L7000"/>
    <mergeCell ref="A6994:H6994"/>
    <mergeCell ref="F6995:G6995"/>
    <mergeCell ref="H6995:I6995"/>
    <mergeCell ref="J6995:L6995"/>
    <mergeCell ref="F6996:G6996"/>
    <mergeCell ref="H6996:I6996"/>
    <mergeCell ref="J6996:L6996"/>
    <mergeCell ref="A6990:H6990"/>
    <mergeCell ref="F6991:G6991"/>
    <mergeCell ref="H6991:I6991"/>
    <mergeCell ref="J6991:L6991"/>
    <mergeCell ref="F6992:G6992"/>
    <mergeCell ref="H6992:I6992"/>
    <mergeCell ref="J6992:L6992"/>
    <mergeCell ref="A7030:H7030"/>
    <mergeCell ref="F7031:G7031"/>
    <mergeCell ref="H7031:I7031"/>
    <mergeCell ref="J7031:L7031"/>
    <mergeCell ref="F7032:G7032"/>
    <mergeCell ref="H7032:I7032"/>
    <mergeCell ref="J7032:L7032"/>
    <mergeCell ref="A7026:H7026"/>
    <mergeCell ref="F7027:G7027"/>
    <mergeCell ref="H7027:I7027"/>
    <mergeCell ref="J7027:L7027"/>
    <mergeCell ref="F7028:G7028"/>
    <mergeCell ref="H7028:I7028"/>
    <mergeCell ref="J7028:L7028"/>
    <mergeCell ref="F7023:G7023"/>
    <mergeCell ref="H7023:I7023"/>
    <mergeCell ref="J7023:L7023"/>
    <mergeCell ref="F7024:G7024"/>
    <mergeCell ref="H7024:I7024"/>
    <mergeCell ref="J7024:L7024"/>
    <mergeCell ref="F7021:G7021"/>
    <mergeCell ref="H7021:I7021"/>
    <mergeCell ref="J7021:L7021"/>
    <mergeCell ref="F7022:G7022"/>
    <mergeCell ref="H7022:I7022"/>
    <mergeCell ref="J7022:L7022"/>
    <mergeCell ref="F7058:G7058"/>
    <mergeCell ref="H7058:I7058"/>
    <mergeCell ref="J7058:L7058"/>
    <mergeCell ref="F7017:G7017"/>
    <mergeCell ref="H7017:I7017"/>
    <mergeCell ref="J7017:L7017"/>
    <mergeCell ref="A7019:H7019"/>
    <mergeCell ref="F7020:G7020"/>
    <mergeCell ref="H7020:I7020"/>
    <mergeCell ref="J7020:L7020"/>
    <mergeCell ref="F7054:G7054"/>
    <mergeCell ref="H7054:I7054"/>
    <mergeCell ref="J7054:L7054"/>
    <mergeCell ref="A7056:H7056"/>
    <mergeCell ref="F7057:G7057"/>
    <mergeCell ref="H7057:I7057"/>
    <mergeCell ref="J7057:L7057"/>
    <mergeCell ref="F7050:G7050"/>
    <mergeCell ref="H7050:I7050"/>
    <mergeCell ref="J7050:L7050"/>
    <mergeCell ref="A7052:H7052"/>
    <mergeCell ref="F7053:G7053"/>
    <mergeCell ref="H7053:I7053"/>
    <mergeCell ref="J7053:L7053"/>
    <mergeCell ref="J7037:L7037"/>
    <mergeCell ref="A7047:H7047"/>
    <mergeCell ref="F7048:G7048"/>
    <mergeCell ref="H7048:I7048"/>
    <mergeCell ref="J7048:L7048"/>
    <mergeCell ref="F7049:G7049"/>
    <mergeCell ref="H7049:I7049"/>
    <mergeCell ref="J7049:L7049"/>
    <mergeCell ref="A7081:L7081"/>
    <mergeCell ref="A7034:H7034"/>
    <mergeCell ref="F7035:G7035"/>
    <mergeCell ref="H7035:I7035"/>
    <mergeCell ref="J7035:L7035"/>
    <mergeCell ref="F7036:G7036"/>
    <mergeCell ref="H7036:I7036"/>
    <mergeCell ref="J7036:L7036"/>
    <mergeCell ref="F7037:G7037"/>
    <mergeCell ref="H7037:I7037"/>
    <mergeCell ref="A7078:C7078"/>
    <mergeCell ref="H7078:I7078"/>
    <mergeCell ref="J7078:L7078"/>
    <mergeCell ref="A7079:C7079"/>
    <mergeCell ref="H7079:I7079"/>
    <mergeCell ref="J7079:L7079"/>
    <mergeCell ref="F7067:G7067"/>
    <mergeCell ref="H7067:I7067"/>
    <mergeCell ref="J7067:L7067"/>
    <mergeCell ref="A7077:C7077"/>
    <mergeCell ref="H7077:I7077"/>
    <mergeCell ref="J7077:L7077"/>
    <mergeCell ref="A7064:H7064"/>
    <mergeCell ref="F7065:G7065"/>
    <mergeCell ref="H7065:I7065"/>
    <mergeCell ref="J7065:L7065"/>
    <mergeCell ref="F7066:G7066"/>
    <mergeCell ref="H7066:I7066"/>
    <mergeCell ref="J7066:L7066"/>
    <mergeCell ref="A7060:H7060"/>
    <mergeCell ref="F7061:G7061"/>
    <mergeCell ref="H7061:I7061"/>
    <mergeCell ref="J7061:L7061"/>
    <mergeCell ref="F7062:G7062"/>
    <mergeCell ref="H7062:I7062"/>
    <mergeCell ref="J7062:L7062"/>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MARÇO 2020</vt:lpstr>
      <vt:lpstr>QUANT</vt:lpstr>
      <vt:lpstr>COMP. PROPRIA</vt:lpstr>
      <vt:lpstr>2-ORÇAMENTO</vt:lpstr>
      <vt:lpstr>3-CRONOGRAMA</vt:lpstr>
      <vt:lpstr>1-RESUMO</vt:lpstr>
      <vt:lpstr>4-BDI</vt:lpstr>
      <vt:lpstr>CPUs </vt:lpstr>
      <vt:lpstr>CPU</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2020-05-18T15:23:28Z</cp:lastPrinted>
  <dcterms:created xsi:type="dcterms:W3CDTF">2009-03-07T19:28:34Z</dcterms:created>
  <dcterms:modified xsi:type="dcterms:W3CDTF">2020-05-18T15:23:33Z</dcterms:modified>
</cp:coreProperties>
</file>